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3.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4.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5.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6.xml" ContentType="application/vnd.openxmlformats-officedocument.drawing+xml"/>
  <Override PartName="/xl/charts/chart26.xml" ContentType="application/vnd.openxmlformats-officedocument.drawingml.chart+xml"/>
  <Override PartName="/xl/drawings/drawing7.xml" ContentType="application/vnd.openxmlformats-officedocument.drawing+xml"/>
  <Override PartName="/xl/charts/chart27.xml" ContentType="application/vnd.openxmlformats-officedocument.drawingml.chart+xml"/>
  <Override PartName="/xl/drawings/drawing8.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enne_projektmappe"/>
  <mc:AlternateContent xmlns:mc="http://schemas.openxmlformats.org/markup-compatibility/2006">
    <mc:Choice Requires="x15">
      <x15ac:absPath xmlns:x15ac="http://schemas.microsoft.com/office/spreadsheetml/2010/11/ac" url="F:\SYS\Modelgruppen\Analyseforudsætninger\AF19\3 Regneark til Energinet AF19\"/>
    </mc:Choice>
  </mc:AlternateContent>
  <bookViews>
    <workbookView xWindow="0" yWindow="60" windowWidth="20736" windowHeight="9636" tabRatio="834"/>
  </bookViews>
  <sheets>
    <sheet name="Introduktion" sheetId="20" r:id="rId1"/>
    <sheet name="Økonomiske nøgletal" sheetId="3" r:id="rId2"/>
    <sheet name="Brændselspriser og CO2-kvoter" sheetId="4" r:id="rId3"/>
    <sheet name="Elforbrug" sheetId="6" r:id="rId4"/>
    <sheet name="Maksimaleffekt" sheetId="31" r:id="rId5"/>
    <sheet name="Kraftværksoversigt" sheetId="7" r:id="rId6"/>
    <sheet name="Kraftværkskapaciteter" sheetId="9" r:id="rId7"/>
    <sheet name="Vindmøller" sheetId="11" r:id="rId8"/>
    <sheet name="Solceller" sheetId="35" r:id="rId9"/>
    <sheet name="Fjernvarme" sheetId="19" r:id="rId10"/>
    <sheet name="Udlandsforbindelser" sheetId="13" r:id="rId11"/>
    <sheet name="Centrale gasdata" sheetId="34" r:id="rId12"/>
    <sheet name="Gasforbindelser" sheetId="32" r:id="rId13"/>
  </sheets>
  <externalReferences>
    <externalReference r:id="rId14"/>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dict">#REF!</definedName>
    <definedName name="Elforbrug_Fordeling">Elforbrug!$D$20:$Z$22</definedName>
    <definedName name="Elforbrug_Nettab" localSheetId="8">[1]Elforbrug!$D$6:$Z$8</definedName>
    <definedName name="Elforbrug_Nettab">Elforbrug!$D$6:$Z$8</definedName>
    <definedName name="Pal_Workbook_GUID" hidden="1">"72JZWYL6P959RFW66W1IKY6K"</definedName>
    <definedName name="PJ2GWh">Elforbrug!$K$133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s>
  <calcPr calcId="162913"/>
</workbook>
</file>

<file path=xl/calcChain.xml><?xml version="1.0" encoding="utf-8"?>
<calcChain xmlns="http://schemas.openxmlformats.org/spreadsheetml/2006/main">
  <c r="W67" i="35" l="1"/>
  <c r="S67" i="35"/>
  <c r="Z66" i="35"/>
  <c r="Y66" i="35"/>
  <c r="X66" i="35"/>
  <c r="X67" i="35" s="1"/>
  <c r="W66" i="35"/>
  <c r="V66" i="35"/>
  <c r="U66" i="35"/>
  <c r="T66" i="35"/>
  <c r="T67" i="35" s="1"/>
  <c r="S66" i="35"/>
  <c r="R66" i="35"/>
  <c r="Z65" i="35"/>
  <c r="Y65" i="35"/>
  <c r="Y67" i="35" s="1"/>
  <c r="X65" i="35"/>
  <c r="W65" i="35"/>
  <c r="V65" i="35"/>
  <c r="U65" i="35"/>
  <c r="U67" i="35" s="1"/>
  <c r="T65" i="35"/>
  <c r="S65" i="35"/>
  <c r="R65" i="35"/>
  <c r="Z64" i="35"/>
  <c r="Z67" i="35" s="1"/>
  <c r="Y64" i="35"/>
  <c r="X64" i="35"/>
  <c r="W64" i="35"/>
  <c r="V64" i="35"/>
  <c r="V67" i="35" s="1"/>
  <c r="U64" i="35"/>
  <c r="T64" i="35"/>
  <c r="S64" i="35"/>
  <c r="R64" i="35"/>
  <c r="R67" i="35" s="1"/>
  <c r="W79" i="35"/>
  <c r="S79" i="35"/>
  <c r="Z78" i="35"/>
  <c r="Y78" i="35"/>
  <c r="X78" i="35"/>
  <c r="X79" i="35" s="1"/>
  <c r="W78" i="35"/>
  <c r="V78" i="35"/>
  <c r="U78" i="35"/>
  <c r="T78" i="35"/>
  <c r="T79" i="35" s="1"/>
  <c r="S78" i="35"/>
  <c r="R78" i="35"/>
  <c r="Z77" i="35"/>
  <c r="Y77" i="35"/>
  <c r="Y79" i="35" s="1"/>
  <c r="X77" i="35"/>
  <c r="W77" i="35"/>
  <c r="V77" i="35"/>
  <c r="U77" i="35"/>
  <c r="U79" i="35" s="1"/>
  <c r="T77" i="35"/>
  <c r="S77" i="35"/>
  <c r="R77" i="35"/>
  <c r="Z76" i="35"/>
  <c r="Z79" i="35" s="1"/>
  <c r="Y76" i="35"/>
  <c r="X76" i="35"/>
  <c r="W76" i="35"/>
  <c r="V76" i="35"/>
  <c r="V79" i="35" s="1"/>
  <c r="U76" i="35"/>
  <c r="T76" i="35"/>
  <c r="S76" i="35"/>
  <c r="R76" i="35"/>
  <c r="R79" i="35" s="1"/>
  <c r="Z91" i="35" l="1"/>
  <c r="Y91" i="35"/>
  <c r="X91" i="35"/>
  <c r="W91" i="35"/>
  <c r="V91" i="35"/>
  <c r="U91" i="35"/>
  <c r="T91" i="35"/>
  <c r="S91" i="35"/>
  <c r="R91" i="35"/>
  <c r="S88" i="35"/>
  <c r="T88" i="35"/>
  <c r="U88" i="35"/>
  <c r="V88" i="35"/>
  <c r="W88" i="35"/>
  <c r="X88" i="35"/>
  <c r="Y88" i="35"/>
  <c r="Z88" i="35"/>
  <c r="S89" i="35"/>
  <c r="T89" i="35"/>
  <c r="U89" i="35"/>
  <c r="V89" i="35"/>
  <c r="W89" i="35"/>
  <c r="X89" i="35"/>
  <c r="Y89" i="35"/>
  <c r="Z89" i="35"/>
  <c r="S90" i="35"/>
  <c r="T90" i="35"/>
  <c r="U90" i="35"/>
  <c r="V90" i="35"/>
  <c r="W90" i="35"/>
  <c r="X90" i="35"/>
  <c r="Y90" i="35"/>
  <c r="Z90" i="35"/>
  <c r="R90" i="35"/>
  <c r="R89" i="35"/>
  <c r="R88" i="35"/>
  <c r="S51" i="35" l="1"/>
  <c r="E19" i="9" l="1"/>
  <c r="F19" i="9"/>
  <c r="G19" i="9"/>
  <c r="H19" i="9"/>
  <c r="I19" i="9"/>
  <c r="J19" i="9"/>
  <c r="K19" i="9"/>
  <c r="L19" i="9"/>
  <c r="M19" i="9"/>
  <c r="N19" i="9"/>
  <c r="O19" i="9"/>
  <c r="P19" i="9"/>
  <c r="Q19" i="9"/>
  <c r="R19" i="9"/>
  <c r="S19" i="9"/>
  <c r="T19" i="9"/>
  <c r="U19" i="9"/>
  <c r="V19" i="9"/>
  <c r="W19" i="9"/>
  <c r="X19" i="9"/>
  <c r="Y19" i="9"/>
  <c r="D19" i="9"/>
  <c r="R147" i="35" l="1"/>
  <c r="R135" i="35"/>
  <c r="R123" i="35"/>
  <c r="R25" i="35"/>
  <c r="R27" i="35"/>
  <c r="S27" i="35"/>
  <c r="R49" i="35"/>
  <c r="R37" i="35" s="1"/>
  <c r="R50" i="35"/>
  <c r="S50" i="35" s="1"/>
  <c r="T50" i="35" s="1"/>
  <c r="U50" i="35" s="1"/>
  <c r="V50" i="35" s="1"/>
  <c r="W50" i="35" s="1"/>
  <c r="X50" i="35" s="1"/>
  <c r="Y50" i="35" s="1"/>
  <c r="Z50" i="35" s="1"/>
  <c r="R51" i="35"/>
  <c r="R39" i="35" s="1"/>
  <c r="T51" i="35"/>
  <c r="U51" i="35" s="1"/>
  <c r="V51" i="35" s="1"/>
  <c r="W51" i="35" s="1"/>
  <c r="X51" i="35" s="1"/>
  <c r="Y51" i="35" s="1"/>
  <c r="Z51" i="35" s="1"/>
  <c r="T27" i="35" l="1"/>
  <c r="U27" i="35" s="1"/>
  <c r="V27" i="35" s="1"/>
  <c r="W27" i="35" s="1"/>
  <c r="X27" i="35" s="1"/>
  <c r="Y27" i="35" s="1"/>
  <c r="Z27" i="35" s="1"/>
  <c r="S25" i="35"/>
  <c r="S39" i="35"/>
  <c r="T39" i="35" s="1"/>
  <c r="U39" i="35" s="1"/>
  <c r="V39" i="35" s="1"/>
  <c r="W39" i="35" s="1"/>
  <c r="X39" i="35" s="1"/>
  <c r="Y39" i="35" s="1"/>
  <c r="Z39" i="35" s="1"/>
  <c r="R26" i="35"/>
  <c r="S26" i="35" s="1"/>
  <c r="T26" i="35" s="1"/>
  <c r="U26" i="35" s="1"/>
  <c r="V26" i="35" s="1"/>
  <c r="W26" i="35" s="1"/>
  <c r="X26" i="35" s="1"/>
  <c r="Y26" i="35" s="1"/>
  <c r="Z26" i="35" s="1"/>
  <c r="R38" i="35"/>
  <c r="S38" i="35" s="1"/>
  <c r="T38" i="35" s="1"/>
  <c r="U38" i="35" s="1"/>
  <c r="V38" i="35" s="1"/>
  <c r="W38" i="35" s="1"/>
  <c r="X38" i="35" s="1"/>
  <c r="Y38" i="35" s="1"/>
  <c r="Z38" i="35" s="1"/>
  <c r="S49" i="35"/>
  <c r="T49" i="35" s="1"/>
  <c r="U49" i="35" s="1"/>
  <c r="V49" i="35" s="1"/>
  <c r="W49" i="35" s="1"/>
  <c r="X49" i="35" s="1"/>
  <c r="Y49" i="35" s="1"/>
  <c r="Z49" i="35" s="1"/>
  <c r="R40" i="35"/>
  <c r="S40" i="35" s="1"/>
  <c r="T40" i="35" s="1"/>
  <c r="U40" i="35" s="1"/>
  <c r="V40" i="35" s="1"/>
  <c r="W40" i="35" s="1"/>
  <c r="X40" i="35" s="1"/>
  <c r="Y40" i="35" s="1"/>
  <c r="Z40" i="35" s="1"/>
  <c r="R28" i="35"/>
  <c r="S28" i="35" s="1"/>
  <c r="T28" i="35" s="1"/>
  <c r="U28" i="35" s="1"/>
  <c r="V28" i="35" s="1"/>
  <c r="W28" i="35" s="1"/>
  <c r="X28" i="35" s="1"/>
  <c r="Y28" i="35" s="1"/>
  <c r="Z28" i="35" s="1"/>
  <c r="T25" i="35" l="1"/>
  <c r="S37" i="35"/>
  <c r="T37" i="35" s="1"/>
  <c r="U37" i="35" s="1"/>
  <c r="V37" i="35" s="1"/>
  <c r="W37" i="35" s="1"/>
  <c r="X37" i="35" s="1"/>
  <c r="Y37" i="35" s="1"/>
  <c r="Z37" i="35" s="1"/>
  <c r="Z164" i="35"/>
  <c r="Y164" i="35"/>
  <c r="X164" i="35"/>
  <c r="W164" i="35"/>
  <c r="V164" i="35"/>
  <c r="U164" i="35"/>
  <c r="T164" i="35"/>
  <c r="S164" i="35"/>
  <c r="R164" i="35"/>
  <c r="Q164" i="35"/>
  <c r="P164" i="35"/>
  <c r="O164" i="35"/>
  <c r="N164" i="35"/>
  <c r="M164" i="35"/>
  <c r="L164" i="35"/>
  <c r="K164" i="35"/>
  <c r="J164" i="35"/>
  <c r="I164" i="35"/>
  <c r="H164" i="35"/>
  <c r="G164" i="35"/>
  <c r="F164" i="35"/>
  <c r="E164" i="35"/>
  <c r="Z159" i="35"/>
  <c r="Y159" i="35"/>
  <c r="X159" i="35"/>
  <c r="W159" i="35"/>
  <c r="V159" i="35"/>
  <c r="U159" i="35"/>
  <c r="T159" i="35"/>
  <c r="S159" i="35"/>
  <c r="R159" i="35"/>
  <c r="Q159" i="35"/>
  <c r="P159" i="35"/>
  <c r="O159" i="35"/>
  <c r="N159" i="35"/>
  <c r="M159" i="35"/>
  <c r="L159" i="35"/>
  <c r="K159" i="35"/>
  <c r="J159" i="35"/>
  <c r="I159" i="35"/>
  <c r="H159" i="35"/>
  <c r="G159" i="35"/>
  <c r="F159" i="35"/>
  <c r="E159" i="35"/>
  <c r="Z155" i="35"/>
  <c r="Y155" i="35"/>
  <c r="X155" i="35"/>
  <c r="W155" i="35"/>
  <c r="V155" i="35"/>
  <c r="U155" i="35"/>
  <c r="T155" i="35"/>
  <c r="S155" i="35"/>
  <c r="R155" i="35"/>
  <c r="Q155" i="35"/>
  <c r="P155" i="35"/>
  <c r="O155" i="35"/>
  <c r="N155" i="35"/>
  <c r="M155" i="35"/>
  <c r="L155" i="35"/>
  <c r="K155" i="35"/>
  <c r="J155" i="35"/>
  <c r="I155" i="35"/>
  <c r="H155" i="35"/>
  <c r="G155" i="35"/>
  <c r="F155" i="35"/>
  <c r="E155" i="35"/>
  <c r="B148" i="35"/>
  <c r="B136" i="35"/>
  <c r="B124" i="35"/>
  <c r="Z113" i="35"/>
  <c r="Y113" i="35"/>
  <c r="X113" i="35"/>
  <c r="W113" i="35"/>
  <c r="V113" i="35"/>
  <c r="U113" i="35"/>
  <c r="T113" i="35"/>
  <c r="S113" i="35"/>
  <c r="R113" i="35"/>
  <c r="Q113" i="35"/>
  <c r="P113" i="35"/>
  <c r="O113" i="35"/>
  <c r="N113" i="35"/>
  <c r="M113" i="35"/>
  <c r="L113" i="35"/>
  <c r="K113" i="35"/>
  <c r="J113" i="35"/>
  <c r="I113" i="35"/>
  <c r="H113" i="35"/>
  <c r="G113" i="35"/>
  <c r="F113" i="35"/>
  <c r="E113" i="35"/>
  <c r="E108" i="35"/>
  <c r="E107" i="35"/>
  <c r="E106" i="35"/>
  <c r="Z105" i="35"/>
  <c r="Y105" i="35"/>
  <c r="X105" i="35"/>
  <c r="W105" i="35"/>
  <c r="V105" i="35"/>
  <c r="U105" i="35"/>
  <c r="T105" i="35"/>
  <c r="S105" i="35"/>
  <c r="R105" i="35"/>
  <c r="Q105" i="35"/>
  <c r="P105" i="35"/>
  <c r="O105" i="35"/>
  <c r="N105" i="35"/>
  <c r="M105" i="35"/>
  <c r="L105" i="35"/>
  <c r="K105" i="35"/>
  <c r="J105" i="35"/>
  <c r="I105" i="35"/>
  <c r="H105" i="35"/>
  <c r="G105" i="35"/>
  <c r="F105" i="35"/>
  <c r="E105" i="35"/>
  <c r="Z98" i="35"/>
  <c r="Y98" i="35"/>
  <c r="X98" i="35"/>
  <c r="W98" i="35"/>
  <c r="V98" i="35"/>
  <c r="U98" i="35"/>
  <c r="T98" i="35"/>
  <c r="S98" i="35"/>
  <c r="R98" i="35"/>
  <c r="Q98" i="35"/>
  <c r="P98" i="35"/>
  <c r="O98" i="35"/>
  <c r="N98" i="35"/>
  <c r="M98" i="35"/>
  <c r="L98" i="35"/>
  <c r="K98" i="35"/>
  <c r="J98" i="35"/>
  <c r="I98" i="35"/>
  <c r="H98" i="35"/>
  <c r="G98" i="35"/>
  <c r="F98" i="35"/>
  <c r="E98" i="35"/>
  <c r="Z87" i="35"/>
  <c r="Y87" i="35"/>
  <c r="X87" i="35"/>
  <c r="W87" i="35"/>
  <c r="V87" i="35"/>
  <c r="U87" i="35"/>
  <c r="T87" i="35"/>
  <c r="S87" i="35"/>
  <c r="R87" i="35"/>
  <c r="Q87" i="35"/>
  <c r="P87" i="35"/>
  <c r="O87" i="35"/>
  <c r="N87" i="35"/>
  <c r="M87" i="35"/>
  <c r="L87" i="35"/>
  <c r="K87" i="35"/>
  <c r="J87" i="35"/>
  <c r="I87" i="35"/>
  <c r="H87" i="35"/>
  <c r="G87" i="35"/>
  <c r="F87" i="35"/>
  <c r="E87" i="35"/>
  <c r="E63" i="35" s="1"/>
  <c r="Z86" i="35"/>
  <c r="Y86" i="35"/>
  <c r="X86" i="35"/>
  <c r="W86" i="35"/>
  <c r="V86" i="35"/>
  <c r="U86" i="35"/>
  <c r="T86" i="35"/>
  <c r="S86" i="35"/>
  <c r="R86" i="35"/>
  <c r="Q86" i="35"/>
  <c r="P86" i="35"/>
  <c r="O86" i="35"/>
  <c r="N86" i="35"/>
  <c r="M86" i="35"/>
  <c r="L86" i="35"/>
  <c r="K86" i="35"/>
  <c r="J86" i="35"/>
  <c r="I86" i="35"/>
  <c r="H86" i="35"/>
  <c r="G86" i="35"/>
  <c r="F86" i="35"/>
  <c r="E86" i="35"/>
  <c r="E62" i="35" s="1"/>
  <c r="Z85" i="35"/>
  <c r="Y85" i="35"/>
  <c r="X85" i="35"/>
  <c r="W85" i="35"/>
  <c r="V85" i="35"/>
  <c r="U85" i="35"/>
  <c r="T85" i="35"/>
  <c r="S85" i="35"/>
  <c r="R85" i="35"/>
  <c r="Q85" i="35"/>
  <c r="P85" i="35"/>
  <c r="O85" i="35"/>
  <c r="N85" i="35"/>
  <c r="M85" i="35"/>
  <c r="L85" i="35"/>
  <c r="K85" i="35"/>
  <c r="J85" i="35"/>
  <c r="I85" i="35"/>
  <c r="H85" i="35"/>
  <c r="G85" i="35"/>
  <c r="F85" i="35"/>
  <c r="E85" i="35"/>
  <c r="E61" i="35" s="1"/>
  <c r="Z84" i="35"/>
  <c r="Y84" i="35"/>
  <c r="X84" i="35"/>
  <c r="W84" i="35"/>
  <c r="V84" i="35"/>
  <c r="U84" i="35"/>
  <c r="T84" i="35"/>
  <c r="S84" i="35"/>
  <c r="R84" i="35"/>
  <c r="Q84" i="35"/>
  <c r="P84" i="35"/>
  <c r="O84" i="35"/>
  <c r="N84" i="35"/>
  <c r="M84" i="35"/>
  <c r="L84" i="35"/>
  <c r="K84" i="35"/>
  <c r="J84" i="35"/>
  <c r="I84" i="35"/>
  <c r="H84" i="35"/>
  <c r="G84" i="35"/>
  <c r="F84" i="35"/>
  <c r="E84" i="35"/>
  <c r="E60" i="35" s="1"/>
  <c r="Z83" i="35"/>
  <c r="Y83" i="35"/>
  <c r="X83" i="35"/>
  <c r="W83" i="35"/>
  <c r="V83" i="35"/>
  <c r="U83" i="35"/>
  <c r="T83" i="35"/>
  <c r="S83" i="35"/>
  <c r="R83" i="35"/>
  <c r="Q83" i="35"/>
  <c r="P83" i="35"/>
  <c r="O83" i="35"/>
  <c r="N83" i="35"/>
  <c r="M83" i="35"/>
  <c r="L83" i="35"/>
  <c r="K83" i="35"/>
  <c r="J83" i="35"/>
  <c r="I83" i="35"/>
  <c r="H83" i="35"/>
  <c r="G83" i="35"/>
  <c r="F83" i="35"/>
  <c r="E83" i="35"/>
  <c r="E59" i="35" s="1"/>
  <c r="B80" i="35"/>
  <c r="B68" i="35"/>
  <c r="Z57" i="35"/>
  <c r="Y57" i="35"/>
  <c r="X57" i="35"/>
  <c r="W57" i="35"/>
  <c r="V57" i="35"/>
  <c r="U57" i="35"/>
  <c r="T57" i="35"/>
  <c r="S57" i="35"/>
  <c r="R57" i="35"/>
  <c r="Q57" i="35"/>
  <c r="P57" i="35"/>
  <c r="O57" i="35"/>
  <c r="N57" i="35"/>
  <c r="M57" i="35"/>
  <c r="L57" i="35"/>
  <c r="K57" i="35"/>
  <c r="J57" i="35"/>
  <c r="I57" i="35"/>
  <c r="H57" i="35"/>
  <c r="G57" i="35"/>
  <c r="F57" i="35"/>
  <c r="E57" i="35"/>
  <c r="Z53" i="35"/>
  <c r="Y53" i="35"/>
  <c r="X53" i="35"/>
  <c r="W53" i="35"/>
  <c r="V53" i="35"/>
  <c r="U53" i="35"/>
  <c r="T53" i="35"/>
  <c r="S53" i="35"/>
  <c r="R53" i="35"/>
  <c r="Q53" i="35"/>
  <c r="P53" i="35"/>
  <c r="O53" i="35"/>
  <c r="N53" i="35"/>
  <c r="M53" i="35"/>
  <c r="L53" i="35"/>
  <c r="K53" i="35"/>
  <c r="J53" i="35"/>
  <c r="I53" i="35"/>
  <c r="H53" i="35"/>
  <c r="G53" i="35"/>
  <c r="F53" i="35"/>
  <c r="E53" i="35"/>
  <c r="B41" i="35"/>
  <c r="E36" i="35"/>
  <c r="E35" i="35"/>
  <c r="E34" i="35"/>
  <c r="E33" i="35"/>
  <c r="E128" i="35" s="1"/>
  <c r="E32" i="35"/>
  <c r="F32" i="35" s="1"/>
  <c r="B29" i="35"/>
  <c r="E24" i="35"/>
  <c r="F24" i="35" s="1"/>
  <c r="E23" i="35"/>
  <c r="E22" i="35"/>
  <c r="F22" i="35" s="1"/>
  <c r="E21" i="35"/>
  <c r="F21" i="35" s="1"/>
  <c r="E20" i="35"/>
  <c r="E115" i="35" s="1"/>
  <c r="Z18" i="35"/>
  <c r="Y18" i="35"/>
  <c r="X18" i="35"/>
  <c r="W18" i="35"/>
  <c r="V18" i="35"/>
  <c r="U18" i="35"/>
  <c r="T18" i="35"/>
  <c r="S18" i="35"/>
  <c r="R18" i="35"/>
  <c r="Q18" i="35"/>
  <c r="P18" i="35"/>
  <c r="O18" i="35"/>
  <c r="N18" i="35"/>
  <c r="M18" i="35"/>
  <c r="L18" i="35"/>
  <c r="K18" i="35"/>
  <c r="J18" i="35"/>
  <c r="I18" i="35"/>
  <c r="H18" i="35"/>
  <c r="G18" i="35"/>
  <c r="F18" i="35"/>
  <c r="E18" i="35"/>
  <c r="U25" i="35" l="1"/>
  <c r="U121" i="35"/>
  <c r="R120" i="35"/>
  <c r="S120" i="35"/>
  <c r="R122" i="35"/>
  <c r="S121" i="35"/>
  <c r="T121" i="35"/>
  <c r="X121" i="35"/>
  <c r="R121" i="35"/>
  <c r="V121" i="35"/>
  <c r="Z121" i="35"/>
  <c r="E74" i="35"/>
  <c r="F74" i="35" s="1"/>
  <c r="G74" i="35" s="1"/>
  <c r="H74" i="35" s="1"/>
  <c r="I74" i="35" s="1"/>
  <c r="J74" i="35" s="1"/>
  <c r="K74" i="35" s="1"/>
  <c r="L74" i="35" s="1"/>
  <c r="M74" i="35" s="1"/>
  <c r="N74" i="35" s="1"/>
  <c r="O74" i="35" s="1"/>
  <c r="P74" i="35" s="1"/>
  <c r="Q74" i="35" s="1"/>
  <c r="R74" i="35" s="1"/>
  <c r="S74" i="35" s="1"/>
  <c r="T74" i="35" s="1"/>
  <c r="U74" i="35" s="1"/>
  <c r="V74" i="35" s="1"/>
  <c r="W74" i="35" s="1"/>
  <c r="X74" i="35" s="1"/>
  <c r="Y74" i="35" s="1"/>
  <c r="Z74" i="35" s="1"/>
  <c r="F63" i="35"/>
  <c r="G63" i="35" s="1"/>
  <c r="H63" i="35" s="1"/>
  <c r="I63" i="35" s="1"/>
  <c r="J63" i="35" s="1"/>
  <c r="K63" i="35" s="1"/>
  <c r="L63" i="35" s="1"/>
  <c r="M63" i="35" s="1"/>
  <c r="N63" i="35" s="1"/>
  <c r="O63" i="35" s="1"/>
  <c r="P63" i="35" s="1"/>
  <c r="Q63" i="35" s="1"/>
  <c r="R63" i="35" s="1"/>
  <c r="S63" i="35" s="1"/>
  <c r="T63" i="35" s="1"/>
  <c r="U63" i="35" s="1"/>
  <c r="V63" i="35" s="1"/>
  <c r="W63" i="35" s="1"/>
  <c r="X63" i="35" s="1"/>
  <c r="Y63" i="35" s="1"/>
  <c r="Z63" i="35" s="1"/>
  <c r="F20" i="35"/>
  <c r="G20" i="35" s="1"/>
  <c r="H20" i="35" s="1"/>
  <c r="O92" i="35"/>
  <c r="W92" i="35"/>
  <c r="F60" i="35"/>
  <c r="G60" i="35" s="1"/>
  <c r="H60" i="35" s="1"/>
  <c r="I60" i="35" s="1"/>
  <c r="J60" i="35" s="1"/>
  <c r="K60" i="35" s="1"/>
  <c r="L60" i="35" s="1"/>
  <c r="M60" i="35" s="1"/>
  <c r="N60" i="35" s="1"/>
  <c r="O60" i="35" s="1"/>
  <c r="P60" i="35" s="1"/>
  <c r="Q60" i="35" s="1"/>
  <c r="R60" i="35" s="1"/>
  <c r="S60" i="35" s="1"/>
  <c r="T60" i="35" s="1"/>
  <c r="U60" i="35" s="1"/>
  <c r="V60" i="35" s="1"/>
  <c r="W60" i="35" s="1"/>
  <c r="X60" i="35" s="1"/>
  <c r="Y60" i="35" s="1"/>
  <c r="Z60" i="35" s="1"/>
  <c r="F62" i="35"/>
  <c r="G62" i="35" s="1"/>
  <c r="H62" i="35" s="1"/>
  <c r="I62" i="35" s="1"/>
  <c r="J62" i="35" s="1"/>
  <c r="K62" i="35" s="1"/>
  <c r="L62" i="35" s="1"/>
  <c r="M62" i="35" s="1"/>
  <c r="N62" i="35" s="1"/>
  <c r="O62" i="35" s="1"/>
  <c r="P62" i="35" s="1"/>
  <c r="Q62" i="35" s="1"/>
  <c r="R62" i="35" s="1"/>
  <c r="S62" i="35" s="1"/>
  <c r="T62" i="35" s="1"/>
  <c r="U62" i="35" s="1"/>
  <c r="V62" i="35" s="1"/>
  <c r="W62" i="35" s="1"/>
  <c r="X62" i="35" s="1"/>
  <c r="Y62" i="35" s="1"/>
  <c r="Z62" i="35" s="1"/>
  <c r="S134" i="35"/>
  <c r="S135" i="35" s="1"/>
  <c r="R134" i="35"/>
  <c r="E72" i="35"/>
  <c r="F72" i="35" s="1"/>
  <c r="G72" i="35" s="1"/>
  <c r="H72" i="35" s="1"/>
  <c r="I72" i="35" s="1"/>
  <c r="J72" i="35" s="1"/>
  <c r="K72" i="35" s="1"/>
  <c r="L72" i="35" s="1"/>
  <c r="M72" i="35" s="1"/>
  <c r="N72" i="35" s="1"/>
  <c r="O72" i="35" s="1"/>
  <c r="P72" i="35" s="1"/>
  <c r="Q72" i="35" s="1"/>
  <c r="R72" i="35" s="1"/>
  <c r="S72" i="35" s="1"/>
  <c r="T72" i="35" s="1"/>
  <c r="U72" i="35" s="1"/>
  <c r="V72" i="35" s="1"/>
  <c r="W72" i="35" s="1"/>
  <c r="X72" i="35" s="1"/>
  <c r="Y72" i="35" s="1"/>
  <c r="Z72" i="35" s="1"/>
  <c r="F92" i="35"/>
  <c r="N92" i="35"/>
  <c r="V92" i="35"/>
  <c r="L92" i="35"/>
  <c r="T92" i="35"/>
  <c r="E75" i="35"/>
  <c r="F75" i="35" s="1"/>
  <c r="G75" i="35" s="1"/>
  <c r="H75" i="35" s="1"/>
  <c r="I75" i="35" s="1"/>
  <c r="J75" i="35" s="1"/>
  <c r="K75" i="35" s="1"/>
  <c r="L75" i="35" s="1"/>
  <c r="M75" i="35" s="1"/>
  <c r="N75" i="35" s="1"/>
  <c r="O75" i="35" s="1"/>
  <c r="P75" i="35" s="1"/>
  <c r="Q75" i="35" s="1"/>
  <c r="R75" i="35" s="1"/>
  <c r="S75" i="35" s="1"/>
  <c r="T75" i="35" s="1"/>
  <c r="U75" i="35" s="1"/>
  <c r="V75" i="35" s="1"/>
  <c r="W75" i="35" s="1"/>
  <c r="X75" i="35" s="1"/>
  <c r="Y75" i="35" s="1"/>
  <c r="Z75" i="35" s="1"/>
  <c r="E92" i="35"/>
  <c r="I92" i="35"/>
  <c r="M92" i="35"/>
  <c r="Q92" i="35"/>
  <c r="G92" i="35"/>
  <c r="K92" i="35"/>
  <c r="S92" i="35"/>
  <c r="F61" i="35"/>
  <c r="G61" i="35" s="1"/>
  <c r="H61" i="35" s="1"/>
  <c r="I61" i="35" s="1"/>
  <c r="J61" i="35" s="1"/>
  <c r="K61" i="35" s="1"/>
  <c r="L61" i="35" s="1"/>
  <c r="M61" i="35" s="1"/>
  <c r="N61" i="35" s="1"/>
  <c r="O61" i="35" s="1"/>
  <c r="P61" i="35" s="1"/>
  <c r="Q61" i="35" s="1"/>
  <c r="R61" i="35" s="1"/>
  <c r="S61" i="35" s="1"/>
  <c r="T61" i="35" s="1"/>
  <c r="U61" i="35" s="1"/>
  <c r="V61" i="35" s="1"/>
  <c r="W61" i="35" s="1"/>
  <c r="X61" i="35" s="1"/>
  <c r="Y61" i="35" s="1"/>
  <c r="Z61" i="35" s="1"/>
  <c r="E119" i="35"/>
  <c r="E73" i="35"/>
  <c r="F73" i="35" s="1"/>
  <c r="G73" i="35" s="1"/>
  <c r="H73" i="35" s="1"/>
  <c r="I73" i="35" s="1"/>
  <c r="J73" i="35" s="1"/>
  <c r="K73" i="35" s="1"/>
  <c r="L73" i="35" s="1"/>
  <c r="M73" i="35" s="1"/>
  <c r="N73" i="35" s="1"/>
  <c r="O73" i="35" s="1"/>
  <c r="P73" i="35" s="1"/>
  <c r="Q73" i="35" s="1"/>
  <c r="R73" i="35" s="1"/>
  <c r="S73" i="35" s="1"/>
  <c r="T73" i="35" s="1"/>
  <c r="U73" i="35" s="1"/>
  <c r="V73" i="35" s="1"/>
  <c r="W73" i="35" s="1"/>
  <c r="X73" i="35" s="1"/>
  <c r="Y73" i="35" s="1"/>
  <c r="Z73" i="35" s="1"/>
  <c r="E71" i="35"/>
  <c r="F71" i="35" s="1"/>
  <c r="G71" i="35" s="1"/>
  <c r="H92" i="35"/>
  <c r="P92" i="35"/>
  <c r="J92" i="35"/>
  <c r="E118" i="35"/>
  <c r="E131" i="35"/>
  <c r="F36" i="35"/>
  <c r="G36" i="35" s="1"/>
  <c r="H36" i="35" s="1"/>
  <c r="I36" i="35" s="1"/>
  <c r="J36" i="35" s="1"/>
  <c r="K36" i="35" s="1"/>
  <c r="L36" i="35" s="1"/>
  <c r="M36" i="35" s="1"/>
  <c r="N36" i="35" s="1"/>
  <c r="O36" i="35" s="1"/>
  <c r="P36" i="35" s="1"/>
  <c r="Q36" i="35" s="1"/>
  <c r="R36" i="35" s="1"/>
  <c r="S36" i="35" s="1"/>
  <c r="T36" i="35" s="1"/>
  <c r="U36" i="35" s="1"/>
  <c r="V36" i="35" s="1"/>
  <c r="W36" i="35" s="1"/>
  <c r="X36" i="35" s="1"/>
  <c r="Y36" i="35" s="1"/>
  <c r="Z36" i="35" s="1"/>
  <c r="G22" i="35"/>
  <c r="H22" i="35" s="1"/>
  <c r="I22" i="35" s="1"/>
  <c r="J22" i="35" s="1"/>
  <c r="K22" i="35" s="1"/>
  <c r="L22" i="35" s="1"/>
  <c r="M22" i="35" s="1"/>
  <c r="N22" i="35" s="1"/>
  <c r="O22" i="35" s="1"/>
  <c r="P22" i="35" s="1"/>
  <c r="Q22" i="35" s="1"/>
  <c r="R22" i="35" s="1"/>
  <c r="S22" i="35" s="1"/>
  <c r="T22" i="35" s="1"/>
  <c r="U22" i="35" s="1"/>
  <c r="V22" i="35" s="1"/>
  <c r="W22" i="35" s="1"/>
  <c r="X22" i="35" s="1"/>
  <c r="Y22" i="35" s="1"/>
  <c r="Z22" i="35" s="1"/>
  <c r="F23" i="35"/>
  <c r="G23" i="35" s="1"/>
  <c r="H23" i="35" s="1"/>
  <c r="I23" i="35" s="1"/>
  <c r="J23" i="35" s="1"/>
  <c r="K23" i="35" s="1"/>
  <c r="L23" i="35" s="1"/>
  <c r="M23" i="35" s="1"/>
  <c r="N23" i="35" s="1"/>
  <c r="O23" i="35" s="1"/>
  <c r="P23" i="35" s="1"/>
  <c r="Q23" i="35" s="1"/>
  <c r="R23" i="35" s="1"/>
  <c r="S23" i="35" s="1"/>
  <c r="T23" i="35" s="1"/>
  <c r="U23" i="35" s="1"/>
  <c r="V23" i="35" s="1"/>
  <c r="W23" i="35" s="1"/>
  <c r="X23" i="35" s="1"/>
  <c r="Y23" i="35" s="1"/>
  <c r="Z23" i="35" s="1"/>
  <c r="G24" i="35"/>
  <c r="H24" i="35" s="1"/>
  <c r="I24" i="35" s="1"/>
  <c r="J24" i="35" s="1"/>
  <c r="K24" i="35" s="1"/>
  <c r="L24" i="35" s="1"/>
  <c r="M24" i="35" s="1"/>
  <c r="N24" i="35" s="1"/>
  <c r="O24" i="35" s="1"/>
  <c r="P24" i="35" s="1"/>
  <c r="Q24" i="35" s="1"/>
  <c r="R24" i="35" s="1"/>
  <c r="S24" i="35" s="1"/>
  <c r="T24" i="35" s="1"/>
  <c r="U24" i="35" s="1"/>
  <c r="V24" i="35" s="1"/>
  <c r="W24" i="35" s="1"/>
  <c r="X24" i="35" s="1"/>
  <c r="Y24" i="35" s="1"/>
  <c r="Z24" i="35" s="1"/>
  <c r="G32" i="35"/>
  <c r="G127" i="35" s="1"/>
  <c r="G21" i="35"/>
  <c r="E129" i="35"/>
  <c r="E68" i="35"/>
  <c r="X92" i="35"/>
  <c r="F116" i="35"/>
  <c r="E29" i="35"/>
  <c r="E127" i="35"/>
  <c r="F127" i="35"/>
  <c r="E41" i="35"/>
  <c r="F34" i="35"/>
  <c r="F59" i="35"/>
  <c r="E116" i="35"/>
  <c r="E130" i="35"/>
  <c r="F117" i="35"/>
  <c r="E117" i="35"/>
  <c r="F119" i="35"/>
  <c r="F33" i="35"/>
  <c r="F35" i="35"/>
  <c r="R92" i="35"/>
  <c r="Z92" i="35"/>
  <c r="U92" i="35"/>
  <c r="Y92" i="35"/>
  <c r="V25" i="35" l="1"/>
  <c r="W25" i="35" s="1"/>
  <c r="X25" i="35" s="1"/>
  <c r="Y25" i="35" s="1"/>
  <c r="Z25" i="35" s="1"/>
  <c r="W121" i="35"/>
  <c r="T120" i="35"/>
  <c r="Y121" i="35"/>
  <c r="S122" i="35"/>
  <c r="T122" i="35"/>
  <c r="T123" i="35" s="1"/>
  <c r="T134" i="35"/>
  <c r="T135" i="35" s="1"/>
  <c r="Y117" i="35"/>
  <c r="K119" i="35"/>
  <c r="F115" i="35"/>
  <c r="F139" i="35" s="1"/>
  <c r="G115" i="35"/>
  <c r="G139" i="35" s="1"/>
  <c r="E136" i="35"/>
  <c r="E143" i="35"/>
  <c r="T119" i="35"/>
  <c r="N119" i="35"/>
  <c r="G119" i="35"/>
  <c r="Y119" i="35"/>
  <c r="R119" i="35"/>
  <c r="P119" i="35"/>
  <c r="X119" i="35"/>
  <c r="E140" i="35"/>
  <c r="E124" i="35"/>
  <c r="L119" i="35"/>
  <c r="Q119" i="35"/>
  <c r="E80" i="35"/>
  <c r="O119" i="35"/>
  <c r="J119" i="35"/>
  <c r="R146" i="35"/>
  <c r="Q118" i="35"/>
  <c r="F118" i="35"/>
  <c r="Y118" i="35"/>
  <c r="Z118" i="35"/>
  <c r="G118" i="35"/>
  <c r="N118" i="35"/>
  <c r="L118" i="35"/>
  <c r="Z119" i="35"/>
  <c r="U117" i="35"/>
  <c r="E141" i="35"/>
  <c r="S118" i="35"/>
  <c r="I118" i="35"/>
  <c r="W118" i="35"/>
  <c r="O118" i="35"/>
  <c r="P118" i="35"/>
  <c r="V117" i="35"/>
  <c r="F29" i="35"/>
  <c r="R131" i="35"/>
  <c r="W119" i="35"/>
  <c r="M118" i="35"/>
  <c r="R118" i="35"/>
  <c r="U118" i="35"/>
  <c r="T118" i="35"/>
  <c r="G35" i="35"/>
  <c r="H35" i="35" s="1"/>
  <c r="I35" i="35" s="1"/>
  <c r="J35" i="35" s="1"/>
  <c r="K35" i="35" s="1"/>
  <c r="L35" i="35" s="1"/>
  <c r="M35" i="35" s="1"/>
  <c r="N35" i="35" s="1"/>
  <c r="O35" i="35" s="1"/>
  <c r="P35" i="35" s="1"/>
  <c r="Q35" i="35" s="1"/>
  <c r="R35" i="35" s="1"/>
  <c r="S35" i="35" s="1"/>
  <c r="T35" i="35" s="1"/>
  <c r="U35" i="35" s="1"/>
  <c r="V35" i="35" s="1"/>
  <c r="W35" i="35" s="1"/>
  <c r="X35" i="35" s="1"/>
  <c r="Y35" i="35" s="1"/>
  <c r="Z35" i="35" s="1"/>
  <c r="G34" i="35"/>
  <c r="H34" i="35" s="1"/>
  <c r="I34" i="35" s="1"/>
  <c r="J34" i="35" s="1"/>
  <c r="K34" i="35" s="1"/>
  <c r="L34" i="35" s="1"/>
  <c r="M34" i="35" s="1"/>
  <c r="N34" i="35" s="1"/>
  <c r="O34" i="35" s="1"/>
  <c r="P34" i="35" s="1"/>
  <c r="Q34" i="35" s="1"/>
  <c r="R34" i="35" s="1"/>
  <c r="S34" i="35" s="1"/>
  <c r="T34" i="35" s="1"/>
  <c r="U34" i="35" s="1"/>
  <c r="V34" i="35" s="1"/>
  <c r="W34" i="35" s="1"/>
  <c r="X34" i="35" s="1"/>
  <c r="Y34" i="35" s="1"/>
  <c r="Z34" i="35" s="1"/>
  <c r="F80" i="35"/>
  <c r="G29" i="35"/>
  <c r="H21" i="35"/>
  <c r="H29" i="35" s="1"/>
  <c r="K131" i="35"/>
  <c r="I131" i="35"/>
  <c r="J131" i="35"/>
  <c r="H131" i="35"/>
  <c r="X131" i="35"/>
  <c r="I117" i="35"/>
  <c r="X117" i="35"/>
  <c r="Q117" i="35"/>
  <c r="G33" i="35"/>
  <c r="G128" i="35" s="1"/>
  <c r="F41" i="35"/>
  <c r="J117" i="35"/>
  <c r="Z117" i="35"/>
  <c r="F68" i="35"/>
  <c r="G59" i="35"/>
  <c r="E139" i="35"/>
  <c r="I20" i="35"/>
  <c r="F131" i="35"/>
  <c r="F143" i="35" s="1"/>
  <c r="Y131" i="35"/>
  <c r="Q131" i="35"/>
  <c r="O131" i="35"/>
  <c r="L131" i="35"/>
  <c r="M117" i="35"/>
  <c r="H117" i="35"/>
  <c r="L117" i="35"/>
  <c r="K117" i="35"/>
  <c r="N117" i="35"/>
  <c r="F128" i="35"/>
  <c r="F140" i="35" s="1"/>
  <c r="H71" i="35"/>
  <c r="G80" i="35"/>
  <c r="R132" i="35"/>
  <c r="H115" i="35"/>
  <c r="T117" i="35"/>
  <c r="N131" i="35"/>
  <c r="M119" i="35"/>
  <c r="G131" i="35"/>
  <c r="M131" i="35"/>
  <c r="W131" i="35"/>
  <c r="U131" i="35"/>
  <c r="P131" i="35"/>
  <c r="H119" i="35"/>
  <c r="G117" i="35"/>
  <c r="U119" i="35"/>
  <c r="R133" i="35"/>
  <c r="R145" i="35" s="1"/>
  <c r="S133" i="35"/>
  <c r="I119" i="35"/>
  <c r="V119" i="35"/>
  <c r="S117" i="35"/>
  <c r="P117" i="35"/>
  <c r="R117" i="35"/>
  <c r="E142" i="35"/>
  <c r="F130" i="35"/>
  <c r="S132" i="35"/>
  <c r="G116" i="35"/>
  <c r="F129" i="35"/>
  <c r="F141" i="35" s="1"/>
  <c r="H32" i="35"/>
  <c r="W117" i="35"/>
  <c r="S131" i="35"/>
  <c r="V131" i="35"/>
  <c r="Z131" i="35"/>
  <c r="T131" i="35"/>
  <c r="S119" i="35"/>
  <c r="V118" i="35"/>
  <c r="K118" i="35"/>
  <c r="J118" i="35"/>
  <c r="H118" i="35"/>
  <c r="X118" i="35"/>
  <c r="O117" i="35"/>
  <c r="C28" i="31"/>
  <c r="C29" i="31"/>
  <c r="C26" i="31"/>
  <c r="C27" i="31"/>
  <c r="B25" i="31"/>
  <c r="S146" i="35" l="1"/>
  <c r="S123" i="35"/>
  <c r="S147" i="35" s="1"/>
  <c r="T147" i="35"/>
  <c r="U122" i="35"/>
  <c r="U123" i="35" s="1"/>
  <c r="U147" i="35" s="1"/>
  <c r="U120" i="35"/>
  <c r="T146" i="35"/>
  <c r="U134" i="35"/>
  <c r="U135" i="35" s="1"/>
  <c r="U129" i="35"/>
  <c r="U141" i="35" s="1"/>
  <c r="S145" i="35"/>
  <c r="O143" i="35"/>
  <c r="X143" i="35"/>
  <c r="P143" i="35"/>
  <c r="R130" i="35"/>
  <c r="R142" i="35" s="1"/>
  <c r="K143" i="35"/>
  <c r="N130" i="35"/>
  <c r="N142" i="35" s="1"/>
  <c r="I130" i="35"/>
  <c r="I142" i="35" s="1"/>
  <c r="F124" i="35"/>
  <c r="Y130" i="35"/>
  <c r="Y142" i="35" s="1"/>
  <c r="Y143" i="35"/>
  <c r="Q130" i="35"/>
  <c r="Q142" i="35" s="1"/>
  <c r="S130" i="35"/>
  <c r="S142" i="35" s="1"/>
  <c r="O130" i="35"/>
  <c r="O142" i="35" s="1"/>
  <c r="X129" i="35"/>
  <c r="X141" i="35" s="1"/>
  <c r="H129" i="35"/>
  <c r="H141" i="35" s="1"/>
  <c r="G124" i="35"/>
  <c r="R143" i="35"/>
  <c r="N143" i="35"/>
  <c r="R144" i="35"/>
  <c r="T143" i="35"/>
  <c r="F136" i="35"/>
  <c r="Z143" i="35"/>
  <c r="Z129" i="35"/>
  <c r="Z141" i="35" s="1"/>
  <c r="V130" i="35"/>
  <c r="V142" i="35" s="1"/>
  <c r="H130" i="35"/>
  <c r="H142" i="35" s="1"/>
  <c r="Y129" i="35"/>
  <c r="Y141" i="35" s="1"/>
  <c r="X130" i="35"/>
  <c r="X142" i="35" s="1"/>
  <c r="L143" i="35"/>
  <c r="Q129" i="35"/>
  <c r="Q141" i="35" s="1"/>
  <c r="E148" i="35"/>
  <c r="P130" i="35"/>
  <c r="P142" i="35" s="1"/>
  <c r="K130" i="35"/>
  <c r="K142" i="35" s="1"/>
  <c r="G143" i="35"/>
  <c r="I129" i="35"/>
  <c r="I141" i="35" s="1"/>
  <c r="U130" i="35"/>
  <c r="U142" i="35" s="1"/>
  <c r="T130" i="35"/>
  <c r="T142" i="35" s="1"/>
  <c r="Q143" i="35"/>
  <c r="R129" i="35"/>
  <c r="R141" i="35" s="1"/>
  <c r="W129" i="35"/>
  <c r="W141" i="35" s="1"/>
  <c r="G130" i="35"/>
  <c r="G142" i="35" s="1"/>
  <c r="J143" i="35"/>
  <c r="Z130" i="35"/>
  <c r="Z142" i="35" s="1"/>
  <c r="M130" i="35"/>
  <c r="M142" i="35" s="1"/>
  <c r="W143" i="35"/>
  <c r="J129" i="35"/>
  <c r="J141" i="35" s="1"/>
  <c r="M143" i="35"/>
  <c r="J130" i="35"/>
  <c r="J142" i="35" s="1"/>
  <c r="L130" i="35"/>
  <c r="L142" i="35" s="1"/>
  <c r="M129" i="35"/>
  <c r="M141" i="35" s="1"/>
  <c r="V143" i="35"/>
  <c r="F142" i="35"/>
  <c r="F148" i="35" s="1"/>
  <c r="W130" i="35"/>
  <c r="W142" i="35" s="1"/>
  <c r="I32" i="35"/>
  <c r="H127" i="35"/>
  <c r="H143" i="35"/>
  <c r="S143" i="35"/>
  <c r="G140" i="35"/>
  <c r="I21" i="35"/>
  <c r="I29" i="35" s="1"/>
  <c r="U143" i="35"/>
  <c r="T129" i="35"/>
  <c r="T141" i="35" s="1"/>
  <c r="N129" i="35"/>
  <c r="N141" i="35" s="1"/>
  <c r="I71" i="35"/>
  <c r="H80" i="35"/>
  <c r="J20" i="35"/>
  <c r="J115" i="35" s="1"/>
  <c r="I115" i="35"/>
  <c r="O129" i="35"/>
  <c r="O141" i="35" s="1"/>
  <c r="H33" i="35"/>
  <c r="I143" i="35"/>
  <c r="L129" i="35"/>
  <c r="L141" i="35" s="1"/>
  <c r="G41" i="35"/>
  <c r="S129" i="35"/>
  <c r="S141" i="35" s="1"/>
  <c r="T133" i="35"/>
  <c r="V129" i="35"/>
  <c r="V141" i="35" s="1"/>
  <c r="P129" i="35"/>
  <c r="P141" i="35" s="1"/>
  <c r="H116" i="35"/>
  <c r="H124" i="35" s="1"/>
  <c r="H59" i="35"/>
  <c r="G68" i="35"/>
  <c r="K129" i="35"/>
  <c r="K141" i="35" s="1"/>
  <c r="G129" i="35"/>
  <c r="G141" i="35" s="1"/>
  <c r="Z88" i="34"/>
  <c r="Y88" i="34"/>
  <c r="X88" i="34"/>
  <c r="W88" i="34"/>
  <c r="V88" i="34"/>
  <c r="U88" i="34"/>
  <c r="T88" i="34"/>
  <c r="S88" i="34"/>
  <c r="R88" i="34"/>
  <c r="Q88" i="34"/>
  <c r="P88" i="34"/>
  <c r="O88" i="34"/>
  <c r="N88" i="34"/>
  <c r="M88" i="34"/>
  <c r="L88" i="34"/>
  <c r="K88" i="34"/>
  <c r="J88" i="34"/>
  <c r="I88" i="34"/>
  <c r="H88" i="34"/>
  <c r="G88" i="34"/>
  <c r="F88" i="34"/>
  <c r="E88" i="34"/>
  <c r="Z86" i="34"/>
  <c r="Y86" i="34"/>
  <c r="X86" i="34"/>
  <c r="W86" i="34"/>
  <c r="V86" i="34"/>
  <c r="U86" i="34"/>
  <c r="T86" i="34"/>
  <c r="S86" i="34"/>
  <c r="R86" i="34"/>
  <c r="Q86" i="34"/>
  <c r="P86" i="34"/>
  <c r="O86" i="34"/>
  <c r="N86" i="34"/>
  <c r="M86" i="34"/>
  <c r="L86" i="34"/>
  <c r="K86" i="34"/>
  <c r="J86" i="34"/>
  <c r="I86" i="34"/>
  <c r="H86" i="34"/>
  <c r="G86" i="34"/>
  <c r="F86" i="34"/>
  <c r="E86" i="34"/>
  <c r="Z85" i="34"/>
  <c r="Y85" i="34"/>
  <c r="X85" i="34"/>
  <c r="W85" i="34"/>
  <c r="V85" i="34"/>
  <c r="U85" i="34"/>
  <c r="T85" i="34"/>
  <c r="S85" i="34"/>
  <c r="R85" i="34"/>
  <c r="Q85" i="34"/>
  <c r="P85" i="34"/>
  <c r="O85" i="34"/>
  <c r="N85" i="34"/>
  <c r="M85" i="34"/>
  <c r="L85" i="34"/>
  <c r="K85" i="34"/>
  <c r="J85" i="34"/>
  <c r="I85" i="34"/>
  <c r="H85" i="34"/>
  <c r="G85" i="34"/>
  <c r="F85" i="34"/>
  <c r="E85" i="34"/>
  <c r="F33" i="34"/>
  <c r="G33" i="34"/>
  <c r="H33" i="34"/>
  <c r="I33" i="34"/>
  <c r="J33" i="34"/>
  <c r="K33" i="34"/>
  <c r="L33" i="34"/>
  <c r="M33" i="34"/>
  <c r="N33" i="34"/>
  <c r="O33" i="34"/>
  <c r="P33" i="34"/>
  <c r="Q33" i="34"/>
  <c r="R33" i="34"/>
  <c r="S33" i="34"/>
  <c r="T33" i="34"/>
  <c r="U33" i="34"/>
  <c r="V33" i="34"/>
  <c r="W33" i="34"/>
  <c r="X33" i="34"/>
  <c r="Y33" i="34"/>
  <c r="Z33" i="34"/>
  <c r="E33" i="34"/>
  <c r="V120" i="35" l="1"/>
  <c r="V122" i="35"/>
  <c r="V123" i="35" s="1"/>
  <c r="U146" i="35"/>
  <c r="G148" i="35"/>
  <c r="T145" i="35"/>
  <c r="G136" i="35"/>
  <c r="S144" i="35"/>
  <c r="V133" i="35"/>
  <c r="I33" i="35"/>
  <c r="K20" i="35"/>
  <c r="H139" i="35"/>
  <c r="J32" i="35"/>
  <c r="H68" i="35"/>
  <c r="I59" i="35"/>
  <c r="J21" i="35"/>
  <c r="I116" i="35"/>
  <c r="I124" i="35" s="1"/>
  <c r="H41" i="35"/>
  <c r="H128" i="35"/>
  <c r="H140" i="35" s="1"/>
  <c r="U133" i="35"/>
  <c r="I80" i="35"/>
  <c r="J71" i="35"/>
  <c r="T132" i="35"/>
  <c r="I127" i="35"/>
  <c r="V134" i="35" l="1"/>
  <c r="W122" i="35"/>
  <c r="W123" i="35" s="1"/>
  <c r="W147" i="35" s="1"/>
  <c r="W120" i="35"/>
  <c r="W134" i="35"/>
  <c r="W135" i="35" s="1"/>
  <c r="H136" i="35"/>
  <c r="U145" i="35"/>
  <c r="T144" i="35"/>
  <c r="H148" i="35"/>
  <c r="J33" i="35"/>
  <c r="J128" i="35" s="1"/>
  <c r="I128" i="35"/>
  <c r="I140" i="35" s="1"/>
  <c r="J80" i="35"/>
  <c r="K71" i="35"/>
  <c r="K21" i="35"/>
  <c r="K29" i="35" s="1"/>
  <c r="J116" i="35"/>
  <c r="J124" i="35" s="1"/>
  <c r="K32" i="35"/>
  <c r="K127" i="35" s="1"/>
  <c r="L20" i="35"/>
  <c r="K115" i="35"/>
  <c r="I139" i="35"/>
  <c r="J127" i="35"/>
  <c r="I41" i="35"/>
  <c r="J29" i="35"/>
  <c r="V145" i="35"/>
  <c r="U132" i="35"/>
  <c r="I68" i="35"/>
  <c r="J59" i="35"/>
  <c r="V146" i="35" l="1"/>
  <c r="V135" i="35"/>
  <c r="V147" i="35" s="1"/>
  <c r="X120" i="35"/>
  <c r="X122" i="35"/>
  <c r="X123" i="35" s="1"/>
  <c r="W146" i="35"/>
  <c r="J41" i="35"/>
  <c r="I148" i="35"/>
  <c r="J136" i="35"/>
  <c r="I136" i="35"/>
  <c r="J68" i="35"/>
  <c r="K59" i="35"/>
  <c r="W133" i="35"/>
  <c r="W145" i="35" s="1"/>
  <c r="L115" i="35"/>
  <c r="X133" i="35"/>
  <c r="V132" i="35"/>
  <c r="J140" i="35"/>
  <c r="L32" i="35"/>
  <c r="L127" i="35" s="1"/>
  <c r="L21" i="35"/>
  <c r="K116" i="35"/>
  <c r="K124" i="35" s="1"/>
  <c r="L71" i="35"/>
  <c r="K80" i="35"/>
  <c r="K33" i="35"/>
  <c r="W132" i="35"/>
  <c r="J139" i="35"/>
  <c r="M20" i="35"/>
  <c r="M115" i="35" s="1"/>
  <c r="K139" i="35"/>
  <c r="U144" i="35"/>
  <c r="Y134" i="35" l="1"/>
  <c r="Y135" i="35" s="1"/>
  <c r="X134" i="35"/>
  <c r="Y120" i="35"/>
  <c r="J148" i="35"/>
  <c r="V144" i="35"/>
  <c r="W144" i="35"/>
  <c r="X145" i="35"/>
  <c r="X132" i="35"/>
  <c r="M21" i="35"/>
  <c r="N21" i="35" s="1"/>
  <c r="O21" i="35" s="1"/>
  <c r="P21" i="35" s="1"/>
  <c r="Q21" i="35" s="1"/>
  <c r="R21" i="35" s="1"/>
  <c r="S21" i="35" s="1"/>
  <c r="T21" i="35" s="1"/>
  <c r="U21" i="35" s="1"/>
  <c r="V21" i="35" s="1"/>
  <c r="W21" i="35" s="1"/>
  <c r="X21" i="35" s="1"/>
  <c r="Y21" i="35" s="1"/>
  <c r="Z21" i="35" s="1"/>
  <c r="L116" i="35"/>
  <c r="L124" i="35" s="1"/>
  <c r="L33" i="35"/>
  <c r="K128" i="35"/>
  <c r="K136" i="35" s="1"/>
  <c r="L80" i="35"/>
  <c r="M71" i="35"/>
  <c r="K41" i="35"/>
  <c r="Y133" i="35"/>
  <c r="K68" i="35"/>
  <c r="L59" i="35"/>
  <c r="L29" i="35"/>
  <c r="L139" i="35"/>
  <c r="M32" i="35"/>
  <c r="N20" i="35"/>
  <c r="X146" i="35" l="1"/>
  <c r="X135" i="35"/>
  <c r="X147" i="35" s="1"/>
  <c r="Z122" i="35"/>
  <c r="Z123" i="35" s="1"/>
  <c r="Y122" i="35"/>
  <c r="Z120" i="35"/>
  <c r="Z134" i="35"/>
  <c r="Z135" i="35" s="1"/>
  <c r="M29" i="35"/>
  <c r="Z116" i="35"/>
  <c r="S116" i="35"/>
  <c r="P116" i="35"/>
  <c r="Y116" i="35"/>
  <c r="U116" i="35"/>
  <c r="W116" i="35"/>
  <c r="X116" i="35"/>
  <c r="R116" i="35"/>
  <c r="Q116" i="35"/>
  <c r="T116" i="35"/>
  <c r="O116" i="35"/>
  <c r="V116" i="35"/>
  <c r="N29" i="35"/>
  <c r="O20" i="35"/>
  <c r="O115" i="35" s="1"/>
  <c r="N115" i="35"/>
  <c r="Z133" i="35"/>
  <c r="M33" i="35"/>
  <c r="N32" i="35"/>
  <c r="L68" i="35"/>
  <c r="M59" i="35"/>
  <c r="L128" i="35"/>
  <c r="L136" i="35" s="1"/>
  <c r="M127" i="35"/>
  <c r="L41" i="35"/>
  <c r="M80" i="35"/>
  <c r="N71" i="35"/>
  <c r="K140" i="35"/>
  <c r="K148" i="35" s="1"/>
  <c r="Y145" i="35"/>
  <c r="N116" i="35"/>
  <c r="M116" i="35"/>
  <c r="M124" i="35" s="1"/>
  <c r="Y132" i="35"/>
  <c r="Y146" i="35" l="1"/>
  <c r="Y123" i="35"/>
  <c r="Y147" i="35" s="1"/>
  <c r="Z147" i="35"/>
  <c r="Z146" i="35"/>
  <c r="O124" i="35"/>
  <c r="N124" i="35"/>
  <c r="X144" i="35"/>
  <c r="Y144" i="35"/>
  <c r="M139" i="35"/>
  <c r="N59" i="35"/>
  <c r="M68" i="35"/>
  <c r="N33" i="35"/>
  <c r="M128" i="35"/>
  <c r="M140" i="35" s="1"/>
  <c r="Z132" i="35"/>
  <c r="O32" i="35"/>
  <c r="N127" i="35"/>
  <c r="L140" i="35"/>
  <c r="L148" i="35" s="1"/>
  <c r="M41" i="35"/>
  <c r="Z145" i="35"/>
  <c r="P20" i="35"/>
  <c r="O29" i="35"/>
  <c r="N80" i="35"/>
  <c r="O71" i="35"/>
  <c r="M148" i="35" l="1"/>
  <c r="M136" i="35"/>
  <c r="Q20" i="35"/>
  <c r="Q115" i="35" s="1"/>
  <c r="Q124" i="35" s="1"/>
  <c r="P29" i="35"/>
  <c r="P115" i="35"/>
  <c r="P124" i="35" s="1"/>
  <c r="P32" i="35"/>
  <c r="O127" i="35"/>
  <c r="Z144" i="35"/>
  <c r="O33" i="35"/>
  <c r="O41" i="35" s="1"/>
  <c r="N128" i="35"/>
  <c r="N140" i="35" s="1"/>
  <c r="N139" i="35"/>
  <c r="P71" i="35"/>
  <c r="O80" i="35"/>
  <c r="N41" i="35"/>
  <c r="N68" i="35"/>
  <c r="O59" i="35"/>
  <c r="N148" i="35" l="1"/>
  <c r="N136" i="35"/>
  <c r="O128" i="35"/>
  <c r="O140" i="35" s="1"/>
  <c r="P59" i="35"/>
  <c r="O68" i="35"/>
  <c r="O139" i="35"/>
  <c r="Q32" i="35"/>
  <c r="Q127" i="35" s="1"/>
  <c r="P80" i="35"/>
  <c r="Q71" i="35"/>
  <c r="P127" i="35"/>
  <c r="P33" i="35"/>
  <c r="Q29" i="35"/>
  <c r="R20" i="35"/>
  <c r="O136" i="35" l="1"/>
  <c r="O148" i="35"/>
  <c r="S20" i="35"/>
  <c r="S115" i="35" s="1"/>
  <c r="S124" i="35" s="1"/>
  <c r="R29" i="35"/>
  <c r="R115" i="35"/>
  <c r="R124" i="35" s="1"/>
  <c r="Q33" i="35"/>
  <c r="Q41" i="35" s="1"/>
  <c r="P128" i="35"/>
  <c r="P140" i="35" s="1"/>
  <c r="Q139" i="35"/>
  <c r="P139" i="35"/>
  <c r="R32" i="35"/>
  <c r="R127" i="35" s="1"/>
  <c r="Q80" i="35"/>
  <c r="R71" i="35"/>
  <c r="P41" i="35"/>
  <c r="P68" i="35"/>
  <c r="Q59" i="35"/>
  <c r="P148" i="35" l="1"/>
  <c r="P136" i="35"/>
  <c r="R139" i="35"/>
  <c r="R33" i="35"/>
  <c r="R41" i="35" s="1"/>
  <c r="Q68" i="35"/>
  <c r="R59" i="35"/>
  <c r="S71" i="35"/>
  <c r="R80" i="35"/>
  <c r="S32" i="35"/>
  <c r="Q128" i="35"/>
  <c r="Q136" i="35" s="1"/>
  <c r="T20" i="35"/>
  <c r="S29" i="35"/>
  <c r="F95" i="34"/>
  <c r="G95" i="34"/>
  <c r="H95" i="34"/>
  <c r="I95" i="34"/>
  <c r="J95" i="34"/>
  <c r="K95" i="34"/>
  <c r="L95" i="34"/>
  <c r="M95" i="34"/>
  <c r="N95" i="34"/>
  <c r="O95" i="34"/>
  <c r="P95" i="34"/>
  <c r="Q95" i="34"/>
  <c r="R95" i="34"/>
  <c r="S95" i="34"/>
  <c r="T95" i="34"/>
  <c r="U95" i="34"/>
  <c r="V95" i="34"/>
  <c r="W95" i="34"/>
  <c r="X95" i="34"/>
  <c r="Y95" i="34"/>
  <c r="Z95" i="34"/>
  <c r="E95" i="34"/>
  <c r="F61" i="34"/>
  <c r="G61" i="34"/>
  <c r="H61" i="34"/>
  <c r="I61" i="34"/>
  <c r="J61" i="34"/>
  <c r="K61" i="34"/>
  <c r="L61" i="34"/>
  <c r="M61" i="34"/>
  <c r="N61" i="34"/>
  <c r="O61" i="34"/>
  <c r="P61" i="34"/>
  <c r="Q61" i="34"/>
  <c r="R61" i="34"/>
  <c r="S61" i="34"/>
  <c r="T61" i="34"/>
  <c r="U61" i="34"/>
  <c r="V61" i="34"/>
  <c r="W61" i="34"/>
  <c r="X61" i="34"/>
  <c r="Y61" i="34"/>
  <c r="Z61" i="34"/>
  <c r="E61" i="34"/>
  <c r="F60" i="34"/>
  <c r="G60" i="34"/>
  <c r="H60" i="34"/>
  <c r="I60" i="34"/>
  <c r="J60" i="34"/>
  <c r="K60" i="34"/>
  <c r="L60" i="34"/>
  <c r="M60" i="34"/>
  <c r="N60" i="34"/>
  <c r="O60" i="34"/>
  <c r="P60" i="34"/>
  <c r="Q60" i="34"/>
  <c r="R60" i="34"/>
  <c r="S60" i="34"/>
  <c r="T60" i="34"/>
  <c r="U60" i="34"/>
  <c r="V60" i="34"/>
  <c r="W60" i="34"/>
  <c r="X60" i="34"/>
  <c r="Y60" i="34"/>
  <c r="Z60" i="34"/>
  <c r="E60" i="34"/>
  <c r="R128" i="35" l="1"/>
  <c r="S59" i="35"/>
  <c r="R68" i="35"/>
  <c r="T32" i="35"/>
  <c r="S33" i="35"/>
  <c r="S41" i="35" s="1"/>
  <c r="U20" i="35"/>
  <c r="U115" i="35" s="1"/>
  <c r="U124" i="35" s="1"/>
  <c r="T29" i="35"/>
  <c r="T115" i="35"/>
  <c r="T124" i="35" s="1"/>
  <c r="Q140" i="35"/>
  <c r="Q148" i="35" s="1"/>
  <c r="S127" i="35"/>
  <c r="T71" i="35"/>
  <c r="S80" i="35"/>
  <c r="E29" i="31"/>
  <c r="E72" i="31" s="1"/>
  <c r="R140" i="35" l="1"/>
  <c r="R148" i="35" s="1"/>
  <c r="R136" i="35"/>
  <c r="S139" i="35"/>
  <c r="T33" i="35"/>
  <c r="T41" i="35" s="1"/>
  <c r="S128" i="35"/>
  <c r="S140" i="35" s="1"/>
  <c r="U32" i="35"/>
  <c r="U127" i="35" s="1"/>
  <c r="T127" i="35"/>
  <c r="U71" i="35"/>
  <c r="T80" i="35"/>
  <c r="U29" i="35"/>
  <c r="V20" i="35"/>
  <c r="T59" i="35"/>
  <c r="S68" i="35"/>
  <c r="F29" i="31"/>
  <c r="F72" i="31" s="1"/>
  <c r="D79" i="4"/>
  <c r="D77" i="4"/>
  <c r="D76" i="4"/>
  <c r="D75" i="4"/>
  <c r="D74" i="4"/>
  <c r="D73" i="4"/>
  <c r="D72" i="4"/>
  <c r="D69" i="4"/>
  <c r="D68" i="4"/>
  <c r="D67" i="4"/>
  <c r="D66" i="4"/>
  <c r="D65" i="4"/>
  <c r="D64" i="4"/>
  <c r="D63" i="4"/>
  <c r="D62" i="4"/>
  <c r="S148" i="35" l="1"/>
  <c r="S136" i="35"/>
  <c r="U59" i="35"/>
  <c r="T68" i="35"/>
  <c r="V71" i="35"/>
  <c r="U80" i="35"/>
  <c r="T139" i="35"/>
  <c r="W20" i="35"/>
  <c r="V29" i="35"/>
  <c r="V115" i="35"/>
  <c r="V124" i="35" s="1"/>
  <c r="U139" i="35"/>
  <c r="V32" i="35"/>
  <c r="U33" i="35"/>
  <c r="U41" i="35" s="1"/>
  <c r="T128" i="35"/>
  <c r="T140" i="35" s="1"/>
  <c r="G29" i="31"/>
  <c r="G72" i="31" s="1"/>
  <c r="T136" i="35" l="1"/>
  <c r="T148" i="35"/>
  <c r="W29" i="35"/>
  <c r="X20" i="35"/>
  <c r="V59" i="35"/>
  <c r="U68" i="35"/>
  <c r="V33" i="35"/>
  <c r="U128" i="35"/>
  <c r="U136" i="35" s="1"/>
  <c r="W32" i="35"/>
  <c r="W127" i="35" s="1"/>
  <c r="V127" i="35"/>
  <c r="V80" i="35"/>
  <c r="W71" i="35"/>
  <c r="W115" i="35"/>
  <c r="W124" i="35" s="1"/>
  <c r="B58" i="34"/>
  <c r="Z57" i="34"/>
  <c r="Y57" i="34"/>
  <c r="X57" i="34"/>
  <c r="W57" i="34"/>
  <c r="V57" i="34"/>
  <c r="U57" i="34"/>
  <c r="T57" i="34"/>
  <c r="S57" i="34"/>
  <c r="R57" i="34"/>
  <c r="Q57" i="34"/>
  <c r="P57" i="34"/>
  <c r="O57" i="34"/>
  <c r="N57" i="34"/>
  <c r="M57" i="34"/>
  <c r="L57" i="34"/>
  <c r="K57" i="34"/>
  <c r="J57" i="34"/>
  <c r="I57" i="34"/>
  <c r="H57" i="34"/>
  <c r="G57" i="34"/>
  <c r="F57" i="34"/>
  <c r="E57" i="34"/>
  <c r="Z49" i="34"/>
  <c r="Y49" i="34"/>
  <c r="X49" i="34"/>
  <c r="W49" i="34"/>
  <c r="V49" i="34"/>
  <c r="U49" i="34"/>
  <c r="T49" i="34"/>
  <c r="S49" i="34"/>
  <c r="R49" i="34"/>
  <c r="Q49" i="34"/>
  <c r="P49" i="34"/>
  <c r="O49" i="34"/>
  <c r="N49" i="34"/>
  <c r="M49" i="34"/>
  <c r="L49" i="34"/>
  <c r="K49" i="34"/>
  <c r="J49" i="34"/>
  <c r="I49" i="34"/>
  <c r="H49" i="34"/>
  <c r="G49" i="34"/>
  <c r="F49" i="34"/>
  <c r="E49" i="34"/>
  <c r="B40" i="34"/>
  <c r="Z32" i="34"/>
  <c r="Y32" i="34"/>
  <c r="X32" i="34"/>
  <c r="W32" i="34"/>
  <c r="V32" i="34"/>
  <c r="U32" i="34"/>
  <c r="T32" i="34"/>
  <c r="S32" i="34"/>
  <c r="R32" i="34"/>
  <c r="Q32" i="34"/>
  <c r="P32" i="34"/>
  <c r="O32" i="34"/>
  <c r="N32" i="34"/>
  <c r="M32" i="34"/>
  <c r="L32" i="34"/>
  <c r="K32" i="34"/>
  <c r="J32" i="34"/>
  <c r="I32" i="34"/>
  <c r="H32" i="34"/>
  <c r="G32" i="34"/>
  <c r="F32" i="34"/>
  <c r="E32" i="34"/>
  <c r="Z31" i="34"/>
  <c r="Y31" i="34"/>
  <c r="X31" i="34"/>
  <c r="W31" i="34"/>
  <c r="V31" i="34"/>
  <c r="U31" i="34"/>
  <c r="T31" i="34"/>
  <c r="S31" i="34"/>
  <c r="R31" i="34"/>
  <c r="Q31" i="34"/>
  <c r="P31" i="34"/>
  <c r="O31" i="34"/>
  <c r="N31" i="34"/>
  <c r="M31" i="34"/>
  <c r="L31" i="34"/>
  <c r="K31" i="34"/>
  <c r="J31" i="34"/>
  <c r="I31" i="34"/>
  <c r="H31" i="34"/>
  <c r="G31" i="34"/>
  <c r="F31" i="34"/>
  <c r="E31" i="34"/>
  <c r="B22" i="34"/>
  <c r="E7" i="34"/>
  <c r="X71" i="35" l="1"/>
  <c r="W80" i="35"/>
  <c r="U140" i="35"/>
  <c r="U148" i="35" s="1"/>
  <c r="Y20" i="35"/>
  <c r="Y115" i="35" s="1"/>
  <c r="Y124" i="35" s="1"/>
  <c r="X29" i="35"/>
  <c r="W139" i="35"/>
  <c r="W33" i="35"/>
  <c r="W41" i="35" s="1"/>
  <c r="V128" i="35"/>
  <c r="V140" i="35" s="1"/>
  <c r="X115" i="35"/>
  <c r="X124" i="35" s="1"/>
  <c r="V41" i="35"/>
  <c r="V139" i="35"/>
  <c r="X32" i="35"/>
  <c r="X127" i="35" s="1"/>
  <c r="W59" i="35"/>
  <c r="V68" i="35"/>
  <c r="Z80" i="34"/>
  <c r="V80" i="34"/>
  <c r="R80" i="34"/>
  <c r="N80" i="34"/>
  <c r="J80" i="34"/>
  <c r="F80" i="34"/>
  <c r="X78" i="34"/>
  <c r="T78" i="34"/>
  <c r="P78" i="34"/>
  <c r="L78" i="34"/>
  <c r="H78" i="34"/>
  <c r="Z77" i="34"/>
  <c r="V77" i="34"/>
  <c r="R77" i="34"/>
  <c r="N77" i="34"/>
  <c r="J77" i="34"/>
  <c r="F77" i="34"/>
  <c r="U80" i="34"/>
  <c r="M80" i="34"/>
  <c r="E80" i="34"/>
  <c r="S78" i="34"/>
  <c r="K78" i="34"/>
  <c r="Y77" i="34"/>
  <c r="Q77" i="34"/>
  <c r="I77" i="34"/>
  <c r="E77" i="34"/>
  <c r="T80" i="34"/>
  <c r="L80" i="34"/>
  <c r="Z78" i="34"/>
  <c r="R78" i="34"/>
  <c r="J78" i="34"/>
  <c r="X77" i="34"/>
  <c r="P77" i="34"/>
  <c r="H77" i="34"/>
  <c r="W80" i="34"/>
  <c r="S80" i="34"/>
  <c r="O80" i="34"/>
  <c r="K80" i="34"/>
  <c r="G80" i="34"/>
  <c r="Y78" i="34"/>
  <c r="U78" i="34"/>
  <c r="Q78" i="34"/>
  <c r="M78" i="34"/>
  <c r="M81" i="34" s="1"/>
  <c r="I78" i="34"/>
  <c r="E78" i="34"/>
  <c r="W77" i="34"/>
  <c r="S77" i="34"/>
  <c r="O77" i="34"/>
  <c r="K77" i="34"/>
  <c r="G77" i="34"/>
  <c r="Y80" i="34"/>
  <c r="Q80" i="34"/>
  <c r="I80" i="34"/>
  <c r="W78" i="34"/>
  <c r="O78" i="34"/>
  <c r="G78" i="34"/>
  <c r="U77" i="34"/>
  <c r="M77" i="34"/>
  <c r="X80" i="34"/>
  <c r="P80" i="34"/>
  <c r="H80" i="34"/>
  <c r="V78" i="34"/>
  <c r="N78" i="34"/>
  <c r="F78" i="34"/>
  <c r="T77" i="34"/>
  <c r="L77" i="34"/>
  <c r="H29" i="31"/>
  <c r="H72" i="31" s="1"/>
  <c r="P14" i="34"/>
  <c r="P22" i="34" s="1"/>
  <c r="I39" i="34"/>
  <c r="I40" i="34" s="1"/>
  <c r="K44" i="34"/>
  <c r="J43" i="34"/>
  <c r="V43" i="34"/>
  <c r="H44" i="34"/>
  <c r="P44" i="34"/>
  <c r="X44" i="34"/>
  <c r="K43" i="34"/>
  <c r="S43" i="34"/>
  <c r="E43" i="34"/>
  <c r="E44" i="34"/>
  <c r="I44" i="34"/>
  <c r="M44" i="34"/>
  <c r="Q44" i="34"/>
  <c r="U44" i="34"/>
  <c r="Y44" i="34"/>
  <c r="H43" i="34"/>
  <c r="L43" i="34"/>
  <c r="P43" i="34"/>
  <c r="T43" i="34"/>
  <c r="X43" i="34"/>
  <c r="F44" i="34"/>
  <c r="J44" i="34"/>
  <c r="N44" i="34"/>
  <c r="R44" i="34"/>
  <c r="V44" i="34"/>
  <c r="Z44" i="34"/>
  <c r="I43" i="34"/>
  <c r="M43" i="34"/>
  <c r="Q43" i="34"/>
  <c r="U43" i="34"/>
  <c r="Y43" i="34"/>
  <c r="G44" i="34"/>
  <c r="O44" i="34"/>
  <c r="S44" i="34"/>
  <c r="W44" i="34"/>
  <c r="F43" i="34"/>
  <c r="N43" i="34"/>
  <c r="R43" i="34"/>
  <c r="Z43" i="34"/>
  <c r="L44" i="34"/>
  <c r="T44" i="34"/>
  <c r="G43" i="34"/>
  <c r="O43" i="34"/>
  <c r="W43" i="34"/>
  <c r="V17" i="34"/>
  <c r="V53" i="34" s="1"/>
  <c r="H14" i="34"/>
  <c r="H50" i="34" s="1"/>
  <c r="R15" i="34"/>
  <c r="J18" i="34"/>
  <c r="J54" i="34" s="1"/>
  <c r="Z15" i="34"/>
  <c r="T19" i="34"/>
  <c r="T55" i="34" s="1"/>
  <c r="J15" i="34"/>
  <c r="X14" i="34"/>
  <c r="X50" i="34" s="1"/>
  <c r="K17" i="34"/>
  <c r="K53" i="34" s="1"/>
  <c r="U18" i="34"/>
  <c r="U54" i="34" s="1"/>
  <c r="J19" i="34"/>
  <c r="J55" i="34" s="1"/>
  <c r="R14" i="34"/>
  <c r="R22" i="34" s="1"/>
  <c r="L16" i="34"/>
  <c r="L52" i="34" s="1"/>
  <c r="I20" i="34"/>
  <c r="I56" i="34" s="1"/>
  <c r="V16" i="34"/>
  <c r="V52" i="34" s="1"/>
  <c r="T20" i="34"/>
  <c r="T56" i="34" s="1"/>
  <c r="F14" i="34"/>
  <c r="J14" i="34"/>
  <c r="N14" i="34"/>
  <c r="V14" i="34"/>
  <c r="Z14" i="34"/>
  <c r="Y39" i="34"/>
  <c r="Y40" i="34" s="1"/>
  <c r="K14" i="34"/>
  <c r="S14" i="34"/>
  <c r="E15" i="34"/>
  <c r="M15" i="34"/>
  <c r="U15" i="34"/>
  <c r="G16" i="34"/>
  <c r="G52" i="34" s="1"/>
  <c r="P16" i="34"/>
  <c r="P52" i="34" s="1"/>
  <c r="Z16" i="34"/>
  <c r="Z52" i="34" s="1"/>
  <c r="O17" i="34"/>
  <c r="O53" i="34" s="1"/>
  <c r="Z17" i="34"/>
  <c r="Z53" i="34" s="1"/>
  <c r="N18" i="34"/>
  <c r="N54" i="34" s="1"/>
  <c r="Y18" i="34"/>
  <c r="Y54" i="34" s="1"/>
  <c r="N19" i="34"/>
  <c r="N55" i="34" s="1"/>
  <c r="X19" i="34"/>
  <c r="X55" i="34" s="1"/>
  <c r="M20" i="34"/>
  <c r="M56" i="34" s="1"/>
  <c r="X20" i="34"/>
  <c r="X56" i="34" s="1"/>
  <c r="Z39" i="34"/>
  <c r="Z40" i="34" s="1"/>
  <c r="V39" i="34"/>
  <c r="V40" i="34" s="1"/>
  <c r="R39" i="34"/>
  <c r="R40" i="34" s="1"/>
  <c r="N39" i="34"/>
  <c r="N40" i="34" s="1"/>
  <c r="J39" i="34"/>
  <c r="J40" i="34" s="1"/>
  <c r="F39" i="34"/>
  <c r="F40" i="34" s="1"/>
  <c r="W20" i="34"/>
  <c r="W56" i="34" s="1"/>
  <c r="S20" i="34"/>
  <c r="S56" i="34" s="1"/>
  <c r="O20" i="34"/>
  <c r="O56" i="34" s="1"/>
  <c r="K20" i="34"/>
  <c r="K56" i="34" s="1"/>
  <c r="G20" i="34"/>
  <c r="G56" i="34" s="1"/>
  <c r="Y19" i="34"/>
  <c r="Y55" i="34" s="1"/>
  <c r="U19" i="34"/>
  <c r="U55" i="34" s="1"/>
  <c r="Q19" i="34"/>
  <c r="Q55" i="34" s="1"/>
  <c r="M19" i="34"/>
  <c r="M55" i="34" s="1"/>
  <c r="I19" i="34"/>
  <c r="I55" i="34" s="1"/>
  <c r="E19" i="34"/>
  <c r="E55" i="34" s="1"/>
  <c r="W18" i="34"/>
  <c r="W54" i="34" s="1"/>
  <c r="S18" i="34"/>
  <c r="S54" i="34" s="1"/>
  <c r="O18" i="34"/>
  <c r="O54" i="34" s="1"/>
  <c r="K18" i="34"/>
  <c r="K54" i="34" s="1"/>
  <c r="G18" i="34"/>
  <c r="G54" i="34" s="1"/>
  <c r="Y17" i="34"/>
  <c r="Y53" i="34" s="1"/>
  <c r="U17" i="34"/>
  <c r="U53" i="34" s="1"/>
  <c r="Q17" i="34"/>
  <c r="Q53" i="34" s="1"/>
  <c r="M17" i="34"/>
  <c r="M53" i="34" s="1"/>
  <c r="I17" i="34"/>
  <c r="I53" i="34" s="1"/>
  <c r="E17" i="34"/>
  <c r="E53" i="34" s="1"/>
  <c r="W16" i="34"/>
  <c r="W52" i="34" s="1"/>
  <c r="S16" i="34"/>
  <c r="S52" i="34" s="1"/>
  <c r="O16" i="34"/>
  <c r="O52" i="34" s="1"/>
  <c r="X39" i="34"/>
  <c r="X40" i="34" s="1"/>
  <c r="S39" i="34"/>
  <c r="S40" i="34" s="1"/>
  <c r="M39" i="34"/>
  <c r="M40" i="34" s="1"/>
  <c r="H39" i="34"/>
  <c r="H40" i="34" s="1"/>
  <c r="V20" i="34"/>
  <c r="V56" i="34" s="1"/>
  <c r="Q20" i="34"/>
  <c r="Q56" i="34" s="1"/>
  <c r="L20" i="34"/>
  <c r="L56" i="34" s="1"/>
  <c r="F20" i="34"/>
  <c r="F56" i="34" s="1"/>
  <c r="W19" i="34"/>
  <c r="W55" i="34" s="1"/>
  <c r="R19" i="34"/>
  <c r="R55" i="34" s="1"/>
  <c r="L19" i="34"/>
  <c r="L55" i="34" s="1"/>
  <c r="G19" i="34"/>
  <c r="G55" i="34" s="1"/>
  <c r="X18" i="34"/>
  <c r="X54" i="34" s="1"/>
  <c r="R18" i="34"/>
  <c r="R54" i="34" s="1"/>
  <c r="M18" i="34"/>
  <c r="M54" i="34" s="1"/>
  <c r="H18" i="34"/>
  <c r="H54" i="34" s="1"/>
  <c r="X17" i="34"/>
  <c r="X53" i="34" s="1"/>
  <c r="S17" i="34"/>
  <c r="S53" i="34" s="1"/>
  <c r="N17" i="34"/>
  <c r="N53" i="34" s="1"/>
  <c r="H17" i="34"/>
  <c r="H53" i="34" s="1"/>
  <c r="Y16" i="34"/>
  <c r="Y52" i="34" s="1"/>
  <c r="T16" i="34"/>
  <c r="T52" i="34" s="1"/>
  <c r="N16" i="34"/>
  <c r="N52" i="34" s="1"/>
  <c r="J16" i="34"/>
  <c r="J52" i="34" s="1"/>
  <c r="F16" i="34"/>
  <c r="F52" i="34" s="1"/>
  <c r="X15" i="34"/>
  <c r="T15" i="34"/>
  <c r="P15" i="34"/>
  <c r="L15" i="34"/>
  <c r="H15" i="34"/>
  <c r="W39" i="34"/>
  <c r="W40" i="34" s="1"/>
  <c r="Q39" i="34"/>
  <c r="Q40" i="34" s="1"/>
  <c r="L39" i="34"/>
  <c r="L40" i="34" s="1"/>
  <c r="G39" i="34"/>
  <c r="Z20" i="34"/>
  <c r="Z56" i="34" s="1"/>
  <c r="U20" i="34"/>
  <c r="U56" i="34" s="1"/>
  <c r="P20" i="34"/>
  <c r="P56" i="34" s="1"/>
  <c r="J20" i="34"/>
  <c r="J56" i="34" s="1"/>
  <c r="E20" i="34"/>
  <c r="E56" i="34" s="1"/>
  <c r="V19" i="34"/>
  <c r="V55" i="34" s="1"/>
  <c r="P19" i="34"/>
  <c r="P55" i="34" s="1"/>
  <c r="K19" i="34"/>
  <c r="K55" i="34" s="1"/>
  <c r="F19" i="34"/>
  <c r="F55" i="34" s="1"/>
  <c r="V18" i="34"/>
  <c r="V54" i="34" s="1"/>
  <c r="Q18" i="34"/>
  <c r="Q54" i="34" s="1"/>
  <c r="L18" i="34"/>
  <c r="L54" i="34" s="1"/>
  <c r="F18" i="34"/>
  <c r="F54" i="34" s="1"/>
  <c r="W17" i="34"/>
  <c r="W53" i="34" s="1"/>
  <c r="R17" i="34"/>
  <c r="R53" i="34" s="1"/>
  <c r="L17" i="34"/>
  <c r="L53" i="34" s="1"/>
  <c r="G17" i="34"/>
  <c r="G53" i="34" s="1"/>
  <c r="X16" i="34"/>
  <c r="X52" i="34" s="1"/>
  <c r="R16" i="34"/>
  <c r="R52" i="34" s="1"/>
  <c r="M16" i="34"/>
  <c r="M52" i="34" s="1"/>
  <c r="I16" i="34"/>
  <c r="I52" i="34" s="1"/>
  <c r="E16" i="34"/>
  <c r="E52" i="34" s="1"/>
  <c r="W15" i="34"/>
  <c r="S15" i="34"/>
  <c r="O15" i="34"/>
  <c r="K15" i="34"/>
  <c r="G15" i="34"/>
  <c r="Y14" i="34"/>
  <c r="U14" i="34"/>
  <c r="Q14" i="34"/>
  <c r="M14" i="34"/>
  <c r="I14" i="34"/>
  <c r="E14" i="34"/>
  <c r="E22" i="34" s="1"/>
  <c r="E28" i="34" s="1"/>
  <c r="U39" i="34"/>
  <c r="U40" i="34" s="1"/>
  <c r="P39" i="34"/>
  <c r="P40" i="34" s="1"/>
  <c r="K39" i="34"/>
  <c r="K40" i="34" s="1"/>
  <c r="E39" i="34"/>
  <c r="E40" i="34" s="1"/>
  <c r="Y20" i="34"/>
  <c r="Y56" i="34" s="1"/>
  <c r="L14" i="34"/>
  <c r="T14" i="34"/>
  <c r="F15" i="34"/>
  <c r="N15" i="34"/>
  <c r="V15" i="34"/>
  <c r="H16" i="34"/>
  <c r="H52" i="34" s="1"/>
  <c r="Q16" i="34"/>
  <c r="Q52" i="34" s="1"/>
  <c r="F17" i="34"/>
  <c r="F53" i="34" s="1"/>
  <c r="P17" i="34"/>
  <c r="P53" i="34" s="1"/>
  <c r="E18" i="34"/>
  <c r="E54" i="34" s="1"/>
  <c r="P18" i="34"/>
  <c r="P54" i="34" s="1"/>
  <c r="Z18" i="34"/>
  <c r="Z54" i="34" s="1"/>
  <c r="O19" i="34"/>
  <c r="O55" i="34" s="1"/>
  <c r="Z19" i="34"/>
  <c r="Z55" i="34" s="1"/>
  <c r="N20" i="34"/>
  <c r="N56" i="34" s="1"/>
  <c r="O39" i="34"/>
  <c r="O40" i="34" s="1"/>
  <c r="G14" i="34"/>
  <c r="O14" i="34"/>
  <c r="W14" i="34"/>
  <c r="I15" i="34"/>
  <c r="Q15" i="34"/>
  <c r="Y15" i="34"/>
  <c r="K16" i="34"/>
  <c r="K52" i="34" s="1"/>
  <c r="U16" i="34"/>
  <c r="U52" i="34" s="1"/>
  <c r="J17" i="34"/>
  <c r="J53" i="34" s="1"/>
  <c r="T17" i="34"/>
  <c r="T53" i="34" s="1"/>
  <c r="I18" i="34"/>
  <c r="I54" i="34" s="1"/>
  <c r="T18" i="34"/>
  <c r="T54" i="34" s="1"/>
  <c r="H19" i="34"/>
  <c r="H55" i="34" s="1"/>
  <c r="S19" i="34"/>
  <c r="S55" i="34" s="1"/>
  <c r="H20" i="34"/>
  <c r="H56" i="34" s="1"/>
  <c r="R20" i="34"/>
  <c r="R56" i="34" s="1"/>
  <c r="T39" i="34"/>
  <c r="T40" i="34" s="1"/>
  <c r="G40" i="34"/>
  <c r="V46" i="34" l="1"/>
  <c r="I81" i="34"/>
  <c r="O81" i="34"/>
  <c r="J81" i="34"/>
  <c r="V148" i="35"/>
  <c r="V136" i="35"/>
  <c r="X139" i="35"/>
  <c r="X33" i="35"/>
  <c r="W128" i="35"/>
  <c r="W136" i="35" s="1"/>
  <c r="X59" i="35"/>
  <c r="W68" i="35"/>
  <c r="Y32" i="35"/>
  <c r="Y127" i="35" s="1"/>
  <c r="Y29" i="35"/>
  <c r="Z20" i="35"/>
  <c r="Z29" i="35" s="1"/>
  <c r="Y71" i="35"/>
  <c r="X80" i="35"/>
  <c r="P46" i="34"/>
  <c r="H81" i="34"/>
  <c r="V81" i="34"/>
  <c r="Z81" i="34"/>
  <c r="F81" i="34"/>
  <c r="G81" i="34"/>
  <c r="Y81" i="34"/>
  <c r="T81" i="34"/>
  <c r="U81" i="34"/>
  <c r="X81" i="34"/>
  <c r="W81" i="34"/>
  <c r="Q81" i="34"/>
  <c r="R81" i="34"/>
  <c r="K81" i="34"/>
  <c r="L81" i="34"/>
  <c r="N81" i="34"/>
  <c r="E46" i="34"/>
  <c r="E81" i="34"/>
  <c r="S81" i="34"/>
  <c r="P81" i="34"/>
  <c r="Y51" i="34"/>
  <c r="Y71" i="34"/>
  <c r="H51" i="34"/>
  <c r="H71" i="34"/>
  <c r="J51" i="34"/>
  <c r="J71" i="34"/>
  <c r="Q51" i="34"/>
  <c r="Q71" i="34"/>
  <c r="V51" i="34"/>
  <c r="V71" i="34"/>
  <c r="G51" i="34"/>
  <c r="G71" i="34"/>
  <c r="W51" i="34"/>
  <c r="W71" i="34"/>
  <c r="L51" i="34"/>
  <c r="L71" i="34"/>
  <c r="M51" i="34"/>
  <c r="M71" i="34"/>
  <c r="F51" i="34"/>
  <c r="F71" i="34"/>
  <c r="O51" i="34"/>
  <c r="O71" i="34"/>
  <c r="T51" i="34"/>
  <c r="T71" i="34"/>
  <c r="S51" i="34"/>
  <c r="S71" i="34"/>
  <c r="X51" i="34"/>
  <c r="X71" i="34"/>
  <c r="U51" i="34"/>
  <c r="U71" i="34"/>
  <c r="R51" i="34"/>
  <c r="R71" i="34"/>
  <c r="I51" i="34"/>
  <c r="I71" i="34"/>
  <c r="N51" i="34"/>
  <c r="N71" i="34"/>
  <c r="K51" i="34"/>
  <c r="K71" i="34"/>
  <c r="P51" i="34"/>
  <c r="P71" i="34"/>
  <c r="Z51" i="34"/>
  <c r="Z71" i="34"/>
  <c r="E51" i="34"/>
  <c r="E71" i="34"/>
  <c r="T46" i="34"/>
  <c r="Y46" i="34"/>
  <c r="O46" i="34"/>
  <c r="U46" i="34"/>
  <c r="I46" i="34"/>
  <c r="I29" i="31"/>
  <c r="I72" i="31" s="1"/>
  <c r="Q46" i="34"/>
  <c r="L46" i="34"/>
  <c r="X46" i="34"/>
  <c r="N46" i="34"/>
  <c r="R50" i="34"/>
  <c r="S46" i="34"/>
  <c r="K46" i="34"/>
  <c r="P50" i="34"/>
  <c r="W46" i="34"/>
  <c r="M46" i="34"/>
  <c r="F46" i="34"/>
  <c r="X22" i="34"/>
  <c r="X28" i="34" s="1"/>
  <c r="G46" i="34"/>
  <c r="J46" i="34"/>
  <c r="Z46" i="34"/>
  <c r="H22" i="34"/>
  <c r="H58" i="34" s="1"/>
  <c r="H63" i="34" s="1"/>
  <c r="H46" i="34"/>
  <c r="R46" i="34"/>
  <c r="P58" i="34"/>
  <c r="P63" i="34" s="1"/>
  <c r="P28" i="34"/>
  <c r="R58" i="34"/>
  <c r="R63" i="34" s="1"/>
  <c r="R28" i="34"/>
  <c r="G50" i="34"/>
  <c r="G22" i="34"/>
  <c r="L22" i="34"/>
  <c r="L50" i="34"/>
  <c r="M50" i="34"/>
  <c r="M22" i="34"/>
  <c r="S50" i="34"/>
  <c r="S22" i="34"/>
  <c r="F50" i="34"/>
  <c r="F22" i="34"/>
  <c r="Q50" i="34"/>
  <c r="Q22" i="34"/>
  <c r="K50" i="34"/>
  <c r="K22" i="34"/>
  <c r="Z50" i="34"/>
  <c r="Z22" i="34"/>
  <c r="N22" i="34"/>
  <c r="N50" i="34"/>
  <c r="W50" i="34"/>
  <c r="W22" i="34"/>
  <c r="E50" i="34"/>
  <c r="E58" i="34"/>
  <c r="E63" i="34" s="1"/>
  <c r="U50" i="34"/>
  <c r="U22" i="34"/>
  <c r="V50" i="34"/>
  <c r="V22" i="34"/>
  <c r="O50" i="34"/>
  <c r="O22" i="34"/>
  <c r="T22" i="34"/>
  <c r="T50" i="34"/>
  <c r="I22" i="34"/>
  <c r="I50" i="34"/>
  <c r="Y22" i="34"/>
  <c r="Y50" i="34"/>
  <c r="J50" i="34"/>
  <c r="J22" i="34"/>
  <c r="Y139" i="35" l="1"/>
  <c r="Y59" i="35"/>
  <c r="X68" i="35"/>
  <c r="Y33" i="35"/>
  <c r="Z33" i="35" s="1"/>
  <c r="Z32" i="35"/>
  <c r="W140" i="35"/>
  <c r="W148" i="35" s="1"/>
  <c r="Z71" i="35"/>
  <c r="Z80" i="35" s="1"/>
  <c r="Y80" i="35"/>
  <c r="X41" i="35"/>
  <c r="X128" i="35"/>
  <c r="X136" i="35" s="1"/>
  <c r="Z115" i="35"/>
  <c r="Z124" i="35" s="1"/>
  <c r="P73" i="34"/>
  <c r="P87" i="34"/>
  <c r="P89" i="34" s="1"/>
  <c r="R73" i="34"/>
  <c r="R87" i="34"/>
  <c r="R89" i="34" s="1"/>
  <c r="X73" i="34"/>
  <c r="X87" i="34"/>
  <c r="X89" i="34" s="1"/>
  <c r="F73" i="34"/>
  <c r="F87" i="34"/>
  <c r="F89" i="34" s="1"/>
  <c r="Q73" i="34"/>
  <c r="Q87" i="34"/>
  <c r="Q89" i="34" s="1"/>
  <c r="E73" i="34"/>
  <c r="E87" i="34"/>
  <c r="E89" i="34" s="1"/>
  <c r="N73" i="34"/>
  <c r="N87" i="34"/>
  <c r="N89" i="34" s="1"/>
  <c r="T73" i="34"/>
  <c r="T87" i="34"/>
  <c r="T89" i="34" s="1"/>
  <c r="L73" i="34"/>
  <c r="L87" i="34"/>
  <c r="L89" i="34" s="1"/>
  <c r="G73" i="34"/>
  <c r="G87" i="34"/>
  <c r="G89" i="34" s="1"/>
  <c r="H73" i="34"/>
  <c r="H87" i="34"/>
  <c r="H89" i="34" s="1"/>
  <c r="Z73" i="34"/>
  <c r="Z87" i="34"/>
  <c r="Z89" i="34" s="1"/>
  <c r="K73" i="34"/>
  <c r="K87" i="34"/>
  <c r="K89" i="34" s="1"/>
  <c r="I73" i="34"/>
  <c r="I87" i="34"/>
  <c r="I89" i="34" s="1"/>
  <c r="U73" i="34"/>
  <c r="U87" i="34"/>
  <c r="U89" i="34" s="1"/>
  <c r="S73" i="34"/>
  <c r="S87" i="34"/>
  <c r="S89" i="34" s="1"/>
  <c r="O73" i="34"/>
  <c r="O87" i="34"/>
  <c r="O89" i="34" s="1"/>
  <c r="M73" i="34"/>
  <c r="M87" i="34"/>
  <c r="M89" i="34" s="1"/>
  <c r="W73" i="34"/>
  <c r="W87" i="34"/>
  <c r="W89" i="34" s="1"/>
  <c r="V73" i="34"/>
  <c r="V87" i="34"/>
  <c r="V89" i="34" s="1"/>
  <c r="J73" i="34"/>
  <c r="J87" i="34"/>
  <c r="J89" i="34" s="1"/>
  <c r="Y73" i="34"/>
  <c r="Y87" i="34"/>
  <c r="Y89" i="34" s="1"/>
  <c r="X58" i="34"/>
  <c r="X63" i="34" s="1"/>
  <c r="J29" i="31"/>
  <c r="J72" i="31" s="1"/>
  <c r="H28" i="34"/>
  <c r="Y58" i="34"/>
  <c r="Y63" i="34" s="1"/>
  <c r="Y28" i="34"/>
  <c r="T58" i="34"/>
  <c r="T63" i="34" s="1"/>
  <c r="T28" i="34"/>
  <c r="N58" i="34"/>
  <c r="N63" i="34" s="1"/>
  <c r="N28" i="34"/>
  <c r="J58" i="34"/>
  <c r="J63" i="34" s="1"/>
  <c r="J28" i="34"/>
  <c r="O58" i="34"/>
  <c r="O63" i="34" s="1"/>
  <c r="O28" i="34"/>
  <c r="U58" i="34"/>
  <c r="U63" i="34" s="1"/>
  <c r="U28" i="34"/>
  <c r="W58" i="34"/>
  <c r="W63" i="34" s="1"/>
  <c r="W28" i="34"/>
  <c r="Z58" i="34"/>
  <c r="Z63" i="34" s="1"/>
  <c r="Z28" i="34"/>
  <c r="Q58" i="34"/>
  <c r="Q63" i="34" s="1"/>
  <c r="Q28" i="34"/>
  <c r="S58" i="34"/>
  <c r="S63" i="34" s="1"/>
  <c r="S28" i="34"/>
  <c r="I58" i="34"/>
  <c r="I63" i="34" s="1"/>
  <c r="I28" i="34"/>
  <c r="L58" i="34"/>
  <c r="L63" i="34" s="1"/>
  <c r="L28" i="34"/>
  <c r="V58" i="34"/>
  <c r="V63" i="34" s="1"/>
  <c r="V28" i="34"/>
  <c r="K58" i="34"/>
  <c r="K63" i="34" s="1"/>
  <c r="K28" i="34"/>
  <c r="F58" i="34"/>
  <c r="F63" i="34" s="1"/>
  <c r="F28" i="34"/>
  <c r="M58" i="34"/>
  <c r="M63" i="34" s="1"/>
  <c r="M28" i="34"/>
  <c r="G58" i="34"/>
  <c r="G63" i="34" s="1"/>
  <c r="G28" i="34"/>
  <c r="Z128" i="35" l="1"/>
  <c r="Z140" i="35" s="1"/>
  <c r="Y128" i="35"/>
  <c r="X140" i="35"/>
  <c r="X148" i="35" s="1"/>
  <c r="Y41" i="35"/>
  <c r="Z41" i="35"/>
  <c r="Z127" i="35"/>
  <c r="Z59" i="35"/>
  <c r="Z68" i="35" s="1"/>
  <c r="Y68" i="35"/>
  <c r="K29" i="31"/>
  <c r="K72" i="31" s="1"/>
  <c r="Z136" i="35" l="1"/>
  <c r="Y140" i="35"/>
  <c r="Y148" i="35" s="1"/>
  <c r="Y136" i="35"/>
  <c r="Z139" i="35"/>
  <c r="Z148" i="35" s="1"/>
  <c r="L29" i="31"/>
  <c r="L72" i="31" s="1"/>
  <c r="C6" i="31"/>
  <c r="B7" i="31"/>
  <c r="B8" i="31"/>
  <c r="B9" i="31"/>
  <c r="B10" i="31"/>
  <c r="B11" i="31"/>
  <c r="B12" i="31"/>
  <c r="B13" i="31"/>
  <c r="B14" i="31"/>
  <c r="B17" i="31"/>
  <c r="B18" i="31"/>
  <c r="B19" i="31"/>
  <c r="B20" i="31"/>
  <c r="B21" i="31"/>
  <c r="B22" i="31"/>
  <c r="B23" i="31"/>
  <c r="B6" i="31"/>
  <c r="M29" i="31" l="1"/>
  <c r="M72" i="31" s="1"/>
  <c r="E64" i="7"/>
  <c r="N29" i="31" l="1"/>
  <c r="N72" i="31" s="1"/>
  <c r="G38" i="6"/>
  <c r="H38" i="6"/>
  <c r="I38" i="6"/>
  <c r="J38" i="6"/>
  <c r="K38" i="6"/>
  <c r="L38" i="6"/>
  <c r="M38" i="6"/>
  <c r="N38" i="6"/>
  <c r="O38" i="6"/>
  <c r="P38" i="6"/>
  <c r="Q38" i="6"/>
  <c r="R38" i="6"/>
  <c r="S38" i="6"/>
  <c r="T38" i="6"/>
  <c r="U38" i="6"/>
  <c r="V38" i="6"/>
  <c r="W38" i="6"/>
  <c r="X38" i="6"/>
  <c r="Y38" i="6"/>
  <c r="Z38" i="6"/>
  <c r="F38" i="6"/>
  <c r="E38" i="6"/>
  <c r="O29" i="31" l="1"/>
  <c r="O72" i="31" s="1"/>
  <c r="Y26" i="19"/>
  <c r="X26" i="19"/>
  <c r="W26" i="19"/>
  <c r="V26" i="19"/>
  <c r="U26" i="19"/>
  <c r="T26" i="19"/>
  <c r="S26" i="19"/>
  <c r="R26" i="19"/>
  <c r="Q26" i="19"/>
  <c r="P26" i="19"/>
  <c r="O26" i="19"/>
  <c r="N26" i="19"/>
  <c r="M26" i="19"/>
  <c r="L26" i="19"/>
  <c r="K26" i="19"/>
  <c r="J26" i="19"/>
  <c r="I26" i="19"/>
  <c r="H26" i="19"/>
  <c r="G26" i="19"/>
  <c r="F26" i="19"/>
  <c r="E26" i="19"/>
  <c r="D26" i="19"/>
  <c r="Y30" i="19"/>
  <c r="X30" i="19"/>
  <c r="W30" i="19"/>
  <c r="V30" i="19"/>
  <c r="U30" i="19"/>
  <c r="T30" i="19"/>
  <c r="S30" i="19"/>
  <c r="R30" i="19"/>
  <c r="Q30" i="19"/>
  <c r="P30" i="19"/>
  <c r="O30" i="19"/>
  <c r="N30" i="19"/>
  <c r="M30" i="19"/>
  <c r="L30" i="19"/>
  <c r="K30" i="19"/>
  <c r="J30" i="19"/>
  <c r="I30" i="19"/>
  <c r="H30" i="19"/>
  <c r="G30" i="19"/>
  <c r="F30" i="19"/>
  <c r="E30" i="19"/>
  <c r="D30" i="19"/>
  <c r="P29" i="31" l="1"/>
  <c r="P72" i="31" s="1"/>
  <c r="H20" i="11"/>
  <c r="I20" i="11"/>
  <c r="J20" i="11"/>
  <c r="K20" i="11"/>
  <c r="L20" i="11"/>
  <c r="M20" i="11"/>
  <c r="N20" i="11"/>
  <c r="O20" i="11"/>
  <c r="P20" i="11"/>
  <c r="Q20" i="11"/>
  <c r="G21" i="11"/>
  <c r="H21" i="11"/>
  <c r="I21" i="11"/>
  <c r="J21" i="11"/>
  <c r="K21" i="11"/>
  <c r="L21" i="11"/>
  <c r="M21" i="11"/>
  <c r="N21" i="11"/>
  <c r="O21" i="11"/>
  <c r="P21" i="11"/>
  <c r="Q21" i="11"/>
  <c r="G22" i="11"/>
  <c r="H22" i="11"/>
  <c r="I22" i="11"/>
  <c r="J22" i="11"/>
  <c r="K22" i="11"/>
  <c r="L22" i="11"/>
  <c r="M22" i="11"/>
  <c r="N22" i="11"/>
  <c r="O22" i="11"/>
  <c r="P22" i="11"/>
  <c r="Q22" i="11"/>
  <c r="G23" i="11"/>
  <c r="H23" i="11"/>
  <c r="I23" i="11"/>
  <c r="J23" i="11"/>
  <c r="K23" i="11"/>
  <c r="L23" i="11"/>
  <c r="M23" i="11"/>
  <c r="N23" i="11"/>
  <c r="O23" i="11"/>
  <c r="P23" i="11"/>
  <c r="Q23" i="11"/>
  <c r="G24" i="11"/>
  <c r="H24" i="11"/>
  <c r="I24" i="11"/>
  <c r="J24" i="11"/>
  <c r="K24" i="11"/>
  <c r="L24" i="11"/>
  <c r="M24" i="11"/>
  <c r="N24" i="11"/>
  <c r="O24" i="11"/>
  <c r="P24" i="11"/>
  <c r="Q24" i="11"/>
  <c r="G25" i="11"/>
  <c r="H25" i="11"/>
  <c r="I25" i="11"/>
  <c r="J25" i="11"/>
  <c r="K25" i="11"/>
  <c r="L25" i="11"/>
  <c r="M25" i="11"/>
  <c r="N25" i="11"/>
  <c r="O25" i="11"/>
  <c r="P25" i="11"/>
  <c r="Q25" i="11"/>
  <c r="Q29" i="31" l="1"/>
  <c r="Q72" i="31" s="1"/>
  <c r="R29" i="31" l="1"/>
  <c r="R72" i="31" s="1"/>
  <c r="S29" i="31" l="1"/>
  <c r="S72" i="31" s="1"/>
  <c r="B76" i="31"/>
  <c r="B66" i="31"/>
  <c r="T29" i="31" l="1"/>
  <c r="T72" i="31" s="1"/>
  <c r="U29" i="31" l="1"/>
  <c r="U72" i="31" s="1"/>
  <c r="V215" i="11"/>
  <c r="W215" i="11" s="1"/>
  <c r="Y233" i="11"/>
  <c r="X233" i="11"/>
  <c r="W233" i="11"/>
  <c r="V233" i="11"/>
  <c r="U233" i="11"/>
  <c r="T233" i="11"/>
  <c r="S233" i="11"/>
  <c r="R233" i="11"/>
  <c r="Q233" i="11"/>
  <c r="P233" i="11"/>
  <c r="O233" i="11"/>
  <c r="N233" i="11"/>
  <c r="M233" i="11"/>
  <c r="L233" i="11"/>
  <c r="K233" i="11"/>
  <c r="J233" i="11"/>
  <c r="I233" i="11"/>
  <c r="H233" i="11"/>
  <c r="G233" i="11"/>
  <c r="F233" i="11"/>
  <c r="E233" i="11"/>
  <c r="V232" i="11"/>
  <c r="U232" i="11"/>
  <c r="T232" i="11"/>
  <c r="S232" i="11"/>
  <c r="R232" i="11"/>
  <c r="Q232" i="11"/>
  <c r="P232" i="11"/>
  <c r="O232" i="11"/>
  <c r="N232" i="11"/>
  <c r="M232" i="11"/>
  <c r="L232" i="11"/>
  <c r="K232" i="11"/>
  <c r="J232" i="11"/>
  <c r="I232" i="11"/>
  <c r="H232" i="11"/>
  <c r="G232" i="11"/>
  <c r="F232" i="11"/>
  <c r="E232" i="11"/>
  <c r="U231" i="11"/>
  <c r="T231" i="11"/>
  <c r="S231" i="11"/>
  <c r="R231" i="11"/>
  <c r="Q231" i="11"/>
  <c r="P231" i="11"/>
  <c r="O231" i="11"/>
  <c r="N231" i="11"/>
  <c r="M231" i="11"/>
  <c r="L231" i="11"/>
  <c r="K231" i="11"/>
  <c r="J231" i="11"/>
  <c r="I231" i="11"/>
  <c r="H231" i="11"/>
  <c r="G231" i="11"/>
  <c r="F231" i="11"/>
  <c r="E231" i="11"/>
  <c r="W216" i="11"/>
  <c r="X216" i="11" s="1"/>
  <c r="Y216" i="11" s="1"/>
  <c r="Z216" i="11" s="1"/>
  <c r="V29" i="31" l="1"/>
  <c r="V72" i="31" s="1"/>
  <c r="Z232" i="11"/>
  <c r="W231" i="11"/>
  <c r="Y232" i="11"/>
  <c r="W232" i="11"/>
  <c r="V231" i="11"/>
  <c r="X232" i="11"/>
  <c r="X215" i="11"/>
  <c r="W29" i="31" l="1"/>
  <c r="W72" i="31" s="1"/>
  <c r="X231" i="11"/>
  <c r="Y215" i="11"/>
  <c r="X29" i="31" l="1"/>
  <c r="X72" i="31" s="1"/>
  <c r="Z215" i="11"/>
  <c r="Z231" i="11" s="1"/>
  <c r="Y231" i="11"/>
  <c r="Z29" i="31" l="1"/>
  <c r="Z72" i="31" s="1"/>
  <c r="Y29" i="31"/>
  <c r="Y72" i="31" s="1"/>
  <c r="F29" i="13" l="1"/>
  <c r="G29" i="13" s="1"/>
  <c r="H29" i="13" s="1"/>
  <c r="I29" i="13" s="1"/>
  <c r="J29" i="13" s="1"/>
  <c r="K29" i="13" s="1"/>
  <c r="L29" i="13" s="1"/>
  <c r="M29" i="13" s="1"/>
  <c r="N29" i="13" s="1"/>
  <c r="O29" i="13" s="1"/>
  <c r="P29" i="13" s="1"/>
  <c r="Q29" i="13" s="1"/>
  <c r="R29" i="13" s="1"/>
  <c r="S29" i="13" s="1"/>
  <c r="T29" i="13" s="1"/>
  <c r="U29" i="13" s="1"/>
  <c r="V29" i="13" s="1"/>
  <c r="W29" i="13" s="1"/>
  <c r="X29" i="13" s="1"/>
  <c r="Y29" i="13" s="1"/>
  <c r="Z29" i="13" s="1"/>
  <c r="F28" i="13"/>
  <c r="G28" i="13" s="1"/>
  <c r="H28" i="13" s="1"/>
  <c r="I28" i="13" s="1"/>
  <c r="J28" i="13" s="1"/>
  <c r="K28" i="13" s="1"/>
  <c r="L28" i="13" s="1"/>
  <c r="M28" i="13" s="1"/>
  <c r="N28" i="13" s="1"/>
  <c r="O28" i="13" s="1"/>
  <c r="P28" i="13" s="1"/>
  <c r="Q28" i="13" s="1"/>
  <c r="R28" i="13" s="1"/>
  <c r="S28" i="13" s="1"/>
  <c r="T28" i="13" s="1"/>
  <c r="U28" i="13" s="1"/>
  <c r="V28" i="13" s="1"/>
  <c r="W28" i="13" s="1"/>
  <c r="X28" i="13" s="1"/>
  <c r="Y28" i="13" s="1"/>
  <c r="Z28" i="13" s="1"/>
  <c r="G25" i="13"/>
  <c r="H25" i="13" s="1"/>
  <c r="I25" i="13" s="1"/>
  <c r="J25" i="13" s="1"/>
  <c r="K25" i="13" s="1"/>
  <c r="L25" i="13" s="1"/>
  <c r="M25" i="13" s="1"/>
  <c r="N25" i="13" s="1"/>
  <c r="O25" i="13" s="1"/>
  <c r="P25" i="13" s="1"/>
  <c r="Q25" i="13" s="1"/>
  <c r="R25" i="13" s="1"/>
  <c r="S25" i="13" s="1"/>
  <c r="T25" i="13" s="1"/>
  <c r="U25" i="13" s="1"/>
  <c r="V25" i="13" s="1"/>
  <c r="W25" i="13" s="1"/>
  <c r="X25" i="13" s="1"/>
  <c r="Y25" i="13" s="1"/>
  <c r="Z25" i="13" s="1"/>
  <c r="G24" i="13"/>
  <c r="H24" i="13" s="1"/>
  <c r="I24" i="13" s="1"/>
  <c r="J24" i="13" s="1"/>
  <c r="K24" i="13" s="1"/>
  <c r="L24" i="13" s="1"/>
  <c r="M24" i="13" s="1"/>
  <c r="N24" i="13" s="1"/>
  <c r="O24" i="13" s="1"/>
  <c r="P24" i="13" s="1"/>
  <c r="Q24" i="13" s="1"/>
  <c r="R24" i="13" s="1"/>
  <c r="S24" i="13" s="1"/>
  <c r="T24" i="13" s="1"/>
  <c r="U24" i="13" s="1"/>
  <c r="V24" i="13" s="1"/>
  <c r="W24" i="13" s="1"/>
  <c r="X24" i="13" s="1"/>
  <c r="Y24" i="13" s="1"/>
  <c r="Z24" i="13" s="1"/>
  <c r="F23" i="13"/>
  <c r="G23" i="13" s="1"/>
  <c r="H23" i="13" s="1"/>
  <c r="I23" i="13" s="1"/>
  <c r="J23" i="13" s="1"/>
  <c r="K23" i="13" s="1"/>
  <c r="L23" i="13" s="1"/>
  <c r="M23" i="13" s="1"/>
  <c r="N23" i="13" s="1"/>
  <c r="O23" i="13" s="1"/>
  <c r="P23" i="13" s="1"/>
  <c r="Q23" i="13" s="1"/>
  <c r="R23" i="13" s="1"/>
  <c r="S23" i="13" s="1"/>
  <c r="T23" i="13" s="1"/>
  <c r="U23" i="13" s="1"/>
  <c r="V23" i="13" s="1"/>
  <c r="W23" i="13" s="1"/>
  <c r="X23" i="13" s="1"/>
  <c r="Y23" i="13" s="1"/>
  <c r="Z23" i="13" s="1"/>
  <c r="F22" i="13"/>
  <c r="G22" i="13" s="1"/>
  <c r="H22" i="13" s="1"/>
  <c r="I22" i="13" s="1"/>
  <c r="J22" i="13" s="1"/>
  <c r="K22" i="13" s="1"/>
  <c r="L22" i="13" s="1"/>
  <c r="M22" i="13" s="1"/>
  <c r="N22" i="13" s="1"/>
  <c r="O22" i="13" s="1"/>
  <c r="P22" i="13" s="1"/>
  <c r="Q22" i="13" s="1"/>
  <c r="R22" i="13" s="1"/>
  <c r="S22" i="13" s="1"/>
  <c r="T22" i="13" s="1"/>
  <c r="U22" i="13" s="1"/>
  <c r="V22" i="13" s="1"/>
  <c r="W22" i="13" s="1"/>
  <c r="X22" i="13" s="1"/>
  <c r="Y22" i="13" s="1"/>
  <c r="Z22" i="13" s="1"/>
  <c r="F21" i="13"/>
  <c r="G21" i="13" s="1"/>
  <c r="H21" i="13" s="1"/>
  <c r="I21" i="13" s="1"/>
  <c r="J21" i="13" s="1"/>
  <c r="K21" i="13" s="1"/>
  <c r="L21" i="13" s="1"/>
  <c r="M21" i="13" s="1"/>
  <c r="N21" i="13" s="1"/>
  <c r="O21" i="13" s="1"/>
  <c r="P21" i="13" s="1"/>
  <c r="Q21" i="13" s="1"/>
  <c r="R21" i="13" s="1"/>
  <c r="S21" i="13" s="1"/>
  <c r="T21" i="13" s="1"/>
  <c r="U21" i="13" s="1"/>
  <c r="V21" i="13" s="1"/>
  <c r="W21" i="13" s="1"/>
  <c r="X21" i="13" s="1"/>
  <c r="Y21" i="13" s="1"/>
  <c r="Z21" i="13" s="1"/>
  <c r="F20" i="13"/>
  <c r="G20" i="13" s="1"/>
  <c r="H20" i="13" s="1"/>
  <c r="I20" i="13" s="1"/>
  <c r="J20" i="13" s="1"/>
  <c r="K20" i="13" s="1"/>
  <c r="L20" i="13" s="1"/>
  <c r="M20" i="13" s="1"/>
  <c r="N20" i="13" s="1"/>
  <c r="O20" i="13" s="1"/>
  <c r="P20" i="13" s="1"/>
  <c r="Q20" i="13" s="1"/>
  <c r="R20" i="13" s="1"/>
  <c r="S20" i="13" s="1"/>
  <c r="T20" i="13" s="1"/>
  <c r="U20" i="13" s="1"/>
  <c r="V20" i="13" s="1"/>
  <c r="W20" i="13" s="1"/>
  <c r="X20" i="13" s="1"/>
  <c r="Y20" i="13" s="1"/>
  <c r="Z20" i="13" s="1"/>
  <c r="F17" i="13"/>
  <c r="G17" i="13" s="1"/>
  <c r="H17" i="13" s="1"/>
  <c r="F16" i="13"/>
  <c r="G16" i="13" s="1"/>
  <c r="H16" i="13" s="1"/>
  <c r="G15" i="13"/>
  <c r="H15" i="13" s="1"/>
  <c r="I15" i="13" s="1"/>
  <c r="J15" i="13" s="1"/>
  <c r="K15" i="13" s="1"/>
  <c r="L15" i="13" s="1"/>
  <c r="M15" i="13" s="1"/>
  <c r="N15" i="13" s="1"/>
  <c r="O15" i="13" s="1"/>
  <c r="P15" i="13" s="1"/>
  <c r="Q15" i="13" s="1"/>
  <c r="R15" i="13" s="1"/>
  <c r="S15" i="13" s="1"/>
  <c r="T15" i="13" s="1"/>
  <c r="U15" i="13" s="1"/>
  <c r="V15" i="13" s="1"/>
  <c r="W15" i="13" s="1"/>
  <c r="X15" i="13" s="1"/>
  <c r="Y15" i="13" s="1"/>
  <c r="Z15" i="13" s="1"/>
  <c r="G14" i="13"/>
  <c r="H14" i="13" s="1"/>
  <c r="I14" i="13" s="1"/>
  <c r="J14" i="13" s="1"/>
  <c r="K14" i="13" s="1"/>
  <c r="L14" i="13" s="1"/>
  <c r="M14" i="13" s="1"/>
  <c r="N14" i="13" s="1"/>
  <c r="O14" i="13" s="1"/>
  <c r="P14" i="13" s="1"/>
  <c r="Q14" i="13" s="1"/>
  <c r="R14" i="13" s="1"/>
  <c r="S14" i="13" s="1"/>
  <c r="T14" i="13" s="1"/>
  <c r="U14" i="13" s="1"/>
  <c r="V14" i="13" s="1"/>
  <c r="W14" i="13" s="1"/>
  <c r="X14" i="13" s="1"/>
  <c r="Y14" i="13" s="1"/>
  <c r="Z14" i="13" s="1"/>
  <c r="K13" i="13"/>
  <c r="L13" i="13" s="1"/>
  <c r="M13" i="13" s="1"/>
  <c r="N13" i="13" s="1"/>
  <c r="O13" i="13" s="1"/>
  <c r="P13" i="13" s="1"/>
  <c r="Q13" i="13" s="1"/>
  <c r="R13" i="13" s="1"/>
  <c r="S13" i="13" s="1"/>
  <c r="T13" i="13" s="1"/>
  <c r="U13" i="13" s="1"/>
  <c r="V13" i="13" s="1"/>
  <c r="W13" i="13" s="1"/>
  <c r="X13" i="13" s="1"/>
  <c r="Y13" i="13" s="1"/>
  <c r="Z13" i="13" s="1"/>
  <c r="H13" i="13"/>
  <c r="I13" i="13" s="1"/>
  <c r="F13" i="13"/>
  <c r="K12" i="13"/>
  <c r="L12" i="13" s="1"/>
  <c r="M12" i="13" s="1"/>
  <c r="N12" i="13" s="1"/>
  <c r="O12" i="13" s="1"/>
  <c r="P12" i="13" s="1"/>
  <c r="Q12" i="13" s="1"/>
  <c r="R12" i="13" s="1"/>
  <c r="S12" i="13" s="1"/>
  <c r="T12" i="13" s="1"/>
  <c r="U12" i="13" s="1"/>
  <c r="V12" i="13" s="1"/>
  <c r="W12" i="13" s="1"/>
  <c r="X12" i="13" s="1"/>
  <c r="Y12" i="13" s="1"/>
  <c r="Z12" i="13" s="1"/>
  <c r="H12" i="13"/>
  <c r="I12" i="13" s="1"/>
  <c r="F12" i="13"/>
  <c r="G11" i="13"/>
  <c r="H11" i="13" s="1"/>
  <c r="I11" i="13" s="1"/>
  <c r="J11" i="13" s="1"/>
  <c r="K11" i="13" s="1"/>
  <c r="L11" i="13" s="1"/>
  <c r="M11" i="13" s="1"/>
  <c r="N11" i="13" s="1"/>
  <c r="O11" i="13" s="1"/>
  <c r="P11" i="13" s="1"/>
  <c r="Q11" i="13" s="1"/>
  <c r="R11" i="13" s="1"/>
  <c r="S11" i="13" s="1"/>
  <c r="T11" i="13" s="1"/>
  <c r="U11" i="13" s="1"/>
  <c r="V11" i="13" s="1"/>
  <c r="W11" i="13" s="1"/>
  <c r="X11" i="13" s="1"/>
  <c r="Y11" i="13" s="1"/>
  <c r="Z11" i="13" s="1"/>
  <c r="H10" i="13"/>
  <c r="I10" i="13" s="1"/>
  <c r="J10" i="13" s="1"/>
  <c r="K10" i="13" s="1"/>
  <c r="L10" i="13" s="1"/>
  <c r="M10" i="13" s="1"/>
  <c r="N10" i="13" s="1"/>
  <c r="O10" i="13" s="1"/>
  <c r="P10" i="13" s="1"/>
  <c r="Q10" i="13" s="1"/>
  <c r="R10" i="13" s="1"/>
  <c r="S10" i="13" s="1"/>
  <c r="T10" i="13" s="1"/>
  <c r="U10" i="13" s="1"/>
  <c r="V10" i="13" s="1"/>
  <c r="W10" i="13" s="1"/>
  <c r="X10" i="13" s="1"/>
  <c r="Y10" i="13" s="1"/>
  <c r="Z10" i="13" s="1"/>
  <c r="F9" i="13"/>
  <c r="G9" i="13" s="1"/>
  <c r="H9" i="13" s="1"/>
  <c r="I9" i="13" s="1"/>
  <c r="J9" i="13" s="1"/>
  <c r="K9" i="13" s="1"/>
  <c r="L9" i="13" s="1"/>
  <c r="M9" i="13" s="1"/>
  <c r="N9" i="13" s="1"/>
  <c r="O9" i="13" s="1"/>
  <c r="P9" i="13" s="1"/>
  <c r="Q9" i="13" s="1"/>
  <c r="R9" i="13" s="1"/>
  <c r="S9" i="13" s="1"/>
  <c r="T9" i="13" s="1"/>
  <c r="U9" i="13" s="1"/>
  <c r="V9" i="13" s="1"/>
  <c r="W9" i="13" s="1"/>
  <c r="X9" i="13" s="1"/>
  <c r="Y9" i="13" s="1"/>
  <c r="Z9" i="13" s="1"/>
  <c r="F8" i="13"/>
  <c r="Y19" i="19"/>
  <c r="X19" i="19"/>
  <c r="W19" i="19"/>
  <c r="V19" i="19"/>
  <c r="U19" i="19"/>
  <c r="T19" i="19"/>
  <c r="S19" i="19"/>
  <c r="R19" i="19"/>
  <c r="Q19" i="19"/>
  <c r="P19" i="19"/>
  <c r="O19" i="19"/>
  <c r="N19" i="19"/>
  <c r="M19" i="19"/>
  <c r="L19" i="19"/>
  <c r="K19" i="19"/>
  <c r="J19" i="19"/>
  <c r="I19" i="19"/>
  <c r="H19" i="19"/>
  <c r="G19" i="19"/>
  <c r="F19" i="19"/>
  <c r="E19" i="19"/>
  <c r="D19" i="19"/>
  <c r="Y18" i="19"/>
  <c r="X18" i="19"/>
  <c r="W18" i="19"/>
  <c r="V18" i="19"/>
  <c r="U18" i="19"/>
  <c r="T18" i="19"/>
  <c r="S18" i="19"/>
  <c r="R18" i="19"/>
  <c r="Q18" i="19"/>
  <c r="P18" i="19"/>
  <c r="O18" i="19"/>
  <c r="N18" i="19"/>
  <c r="M18" i="19"/>
  <c r="L18" i="19"/>
  <c r="K18" i="19"/>
  <c r="J18" i="19"/>
  <c r="I18" i="19"/>
  <c r="H18" i="19"/>
  <c r="G18" i="19"/>
  <c r="F18" i="19"/>
  <c r="E18" i="19"/>
  <c r="D18" i="19"/>
  <c r="Y17" i="19"/>
  <c r="X17" i="19"/>
  <c r="W17" i="19"/>
  <c r="V17" i="19"/>
  <c r="U17" i="19"/>
  <c r="T17" i="19"/>
  <c r="S17" i="19"/>
  <c r="R17" i="19"/>
  <c r="Q17" i="19"/>
  <c r="P17" i="19"/>
  <c r="O17" i="19"/>
  <c r="N17" i="19"/>
  <c r="M17" i="19"/>
  <c r="L17" i="19"/>
  <c r="K17" i="19"/>
  <c r="J17" i="19"/>
  <c r="I17" i="19"/>
  <c r="H17" i="19"/>
  <c r="G17" i="19"/>
  <c r="F17" i="19"/>
  <c r="E17" i="19"/>
  <c r="D17" i="19"/>
  <c r="Y11" i="19"/>
  <c r="X11" i="19"/>
  <c r="W11" i="19"/>
  <c r="V11" i="19"/>
  <c r="U11" i="19"/>
  <c r="T11" i="19"/>
  <c r="S11" i="19"/>
  <c r="R11" i="19"/>
  <c r="Q11" i="19"/>
  <c r="P11" i="19"/>
  <c r="O11" i="19"/>
  <c r="N11" i="19"/>
  <c r="M11" i="19"/>
  <c r="L11" i="19"/>
  <c r="K11" i="19"/>
  <c r="J11" i="19"/>
  <c r="I11" i="19"/>
  <c r="H11" i="19"/>
  <c r="G11" i="19"/>
  <c r="F11" i="19"/>
  <c r="E11" i="19"/>
  <c r="D11" i="19"/>
  <c r="Y335" i="11"/>
  <c r="X335" i="11"/>
  <c r="W335" i="11"/>
  <c r="V335" i="11"/>
  <c r="U335" i="11"/>
  <c r="T335" i="11"/>
  <c r="S335" i="11"/>
  <c r="R335" i="11"/>
  <c r="Q335" i="11"/>
  <c r="P335" i="11"/>
  <c r="O335" i="11"/>
  <c r="N335" i="11"/>
  <c r="M335" i="11"/>
  <c r="L335" i="11"/>
  <c r="K335" i="11"/>
  <c r="J335" i="11"/>
  <c r="I335" i="11"/>
  <c r="H335" i="11"/>
  <c r="G335" i="11"/>
  <c r="F335" i="11"/>
  <c r="E335" i="11"/>
  <c r="D335" i="11"/>
  <c r="Y331" i="11"/>
  <c r="X331" i="11"/>
  <c r="W331" i="11"/>
  <c r="V331" i="11"/>
  <c r="U331" i="11"/>
  <c r="T331" i="11"/>
  <c r="S331" i="11"/>
  <c r="R331" i="11"/>
  <c r="Q331" i="11"/>
  <c r="P331" i="11"/>
  <c r="O331" i="11"/>
  <c r="N331" i="11"/>
  <c r="M331" i="11"/>
  <c r="L331" i="11"/>
  <c r="K331" i="11"/>
  <c r="J331" i="11"/>
  <c r="I331" i="11"/>
  <c r="H331" i="11"/>
  <c r="G331" i="11"/>
  <c r="F331" i="11"/>
  <c r="E331" i="11"/>
  <c r="D331" i="11"/>
  <c r="Y329" i="11"/>
  <c r="X329" i="11"/>
  <c r="W329" i="11"/>
  <c r="V329" i="11"/>
  <c r="U329" i="11"/>
  <c r="T329" i="11"/>
  <c r="S329" i="11"/>
  <c r="R329" i="11"/>
  <c r="Q329" i="11"/>
  <c r="P329" i="11"/>
  <c r="O329" i="11"/>
  <c r="N329" i="11"/>
  <c r="M329" i="11"/>
  <c r="L329" i="11"/>
  <c r="K329" i="11"/>
  <c r="J329" i="11"/>
  <c r="I329" i="11"/>
  <c r="H329" i="11"/>
  <c r="G329" i="11"/>
  <c r="F329" i="11"/>
  <c r="E329" i="11"/>
  <c r="D329" i="11"/>
  <c r="Y328" i="11"/>
  <c r="X328" i="11"/>
  <c r="W328" i="11"/>
  <c r="V328" i="11"/>
  <c r="U328" i="11"/>
  <c r="T328" i="11"/>
  <c r="S328" i="11"/>
  <c r="R328" i="11"/>
  <c r="Q328" i="11"/>
  <c r="P328" i="11"/>
  <c r="O328" i="11"/>
  <c r="N328" i="11"/>
  <c r="M328" i="11"/>
  <c r="L328" i="11"/>
  <c r="K328" i="11"/>
  <c r="J328" i="11"/>
  <c r="I328" i="11"/>
  <c r="H328" i="11"/>
  <c r="G328" i="11"/>
  <c r="F328" i="11"/>
  <c r="E328" i="11"/>
  <c r="D328" i="11"/>
  <c r="Y327" i="11"/>
  <c r="X327" i="11"/>
  <c r="W327" i="11"/>
  <c r="V327" i="11"/>
  <c r="U327" i="11"/>
  <c r="T327" i="11"/>
  <c r="S327" i="11"/>
  <c r="R327" i="11"/>
  <c r="Q327" i="11"/>
  <c r="P327" i="11"/>
  <c r="O327" i="11"/>
  <c r="N327" i="11"/>
  <c r="M327" i="11"/>
  <c r="L327" i="11"/>
  <c r="K327" i="11"/>
  <c r="J327" i="11"/>
  <c r="I327" i="11"/>
  <c r="H327" i="11"/>
  <c r="G327" i="11"/>
  <c r="F327" i="11"/>
  <c r="E327" i="11"/>
  <c r="D327" i="11"/>
  <c r="Y326" i="11"/>
  <c r="X326" i="11"/>
  <c r="W326" i="11"/>
  <c r="V326" i="11"/>
  <c r="U326" i="11"/>
  <c r="T326" i="11"/>
  <c r="S326" i="11"/>
  <c r="R326" i="11"/>
  <c r="Q326" i="11"/>
  <c r="P326" i="11"/>
  <c r="O326" i="11"/>
  <c r="N326" i="11"/>
  <c r="M326" i="11"/>
  <c r="L326" i="11"/>
  <c r="K326" i="11"/>
  <c r="J326" i="11"/>
  <c r="I326" i="11"/>
  <c r="H326" i="11"/>
  <c r="G326" i="11"/>
  <c r="F326" i="11"/>
  <c r="E326" i="11"/>
  <c r="D326" i="11"/>
  <c r="Y325" i="11"/>
  <c r="X325" i="11"/>
  <c r="W325" i="11"/>
  <c r="V325" i="11"/>
  <c r="U325" i="11"/>
  <c r="T325" i="11"/>
  <c r="S325" i="11"/>
  <c r="R325" i="11"/>
  <c r="Q325" i="11"/>
  <c r="P325" i="11"/>
  <c r="O325" i="11"/>
  <c r="N325" i="11"/>
  <c r="M325" i="11"/>
  <c r="L325" i="11"/>
  <c r="K325" i="11"/>
  <c r="J325" i="11"/>
  <c r="I325" i="11"/>
  <c r="H325" i="11"/>
  <c r="G325" i="11"/>
  <c r="F325" i="11"/>
  <c r="E325" i="11"/>
  <c r="D325" i="11"/>
  <c r="Y324" i="11"/>
  <c r="X324" i="11"/>
  <c r="W324" i="11"/>
  <c r="V324" i="11"/>
  <c r="U324" i="11"/>
  <c r="T324" i="11"/>
  <c r="S324" i="11"/>
  <c r="R324" i="11"/>
  <c r="Q324" i="11"/>
  <c r="P324" i="11"/>
  <c r="O324" i="11"/>
  <c r="N324" i="11"/>
  <c r="M324" i="11"/>
  <c r="L324" i="11"/>
  <c r="K324" i="11"/>
  <c r="J324" i="11"/>
  <c r="I324" i="11"/>
  <c r="H324" i="11"/>
  <c r="G324" i="11"/>
  <c r="F324" i="11"/>
  <c r="E324" i="11"/>
  <c r="D324" i="11"/>
  <c r="Y323" i="11"/>
  <c r="X323" i="11"/>
  <c r="W323" i="11"/>
  <c r="V323" i="11"/>
  <c r="U323" i="11"/>
  <c r="T323" i="11"/>
  <c r="S323" i="11"/>
  <c r="R323" i="11"/>
  <c r="Q323" i="11"/>
  <c r="P323" i="11"/>
  <c r="O323" i="11"/>
  <c r="N323" i="11"/>
  <c r="M323" i="11"/>
  <c r="L323" i="11"/>
  <c r="K323" i="11"/>
  <c r="J323" i="11"/>
  <c r="I323" i="11"/>
  <c r="H323" i="11"/>
  <c r="G323" i="11"/>
  <c r="F323" i="11"/>
  <c r="E323" i="11"/>
  <c r="D323" i="11"/>
  <c r="Y322" i="11"/>
  <c r="X322" i="11"/>
  <c r="W322" i="11"/>
  <c r="V322" i="11"/>
  <c r="U322" i="11"/>
  <c r="T322" i="11"/>
  <c r="S322" i="11"/>
  <c r="R322" i="11"/>
  <c r="Q322" i="11"/>
  <c r="P322" i="11"/>
  <c r="O322" i="11"/>
  <c r="N322" i="11"/>
  <c r="M322" i="11"/>
  <c r="L322" i="11"/>
  <c r="K322" i="11"/>
  <c r="J322" i="11"/>
  <c r="I322" i="11"/>
  <c r="H322" i="11"/>
  <c r="G322" i="11"/>
  <c r="F322" i="11"/>
  <c r="E322" i="11"/>
  <c r="D322" i="11"/>
  <c r="Z242" i="11"/>
  <c r="Y242" i="11"/>
  <c r="X242" i="11"/>
  <c r="W242" i="11"/>
  <c r="V242" i="11"/>
  <c r="U242" i="11"/>
  <c r="T242" i="11"/>
  <c r="S242" i="11"/>
  <c r="R242" i="11"/>
  <c r="Q242" i="11"/>
  <c r="P242" i="11"/>
  <c r="O242" i="11"/>
  <c r="N242" i="11"/>
  <c r="M242" i="11"/>
  <c r="L242" i="11"/>
  <c r="K242" i="11"/>
  <c r="J242" i="11"/>
  <c r="I242" i="11"/>
  <c r="H242" i="11"/>
  <c r="G242" i="11"/>
  <c r="F242" i="11"/>
  <c r="E242" i="11"/>
  <c r="R230" i="11"/>
  <c r="Q230" i="11"/>
  <c r="P230" i="11"/>
  <c r="O230" i="11"/>
  <c r="N230" i="11"/>
  <c r="M230" i="11"/>
  <c r="L230" i="11"/>
  <c r="K230" i="11"/>
  <c r="J230" i="11"/>
  <c r="I230" i="11"/>
  <c r="H230" i="11"/>
  <c r="G230" i="11"/>
  <c r="F230" i="11"/>
  <c r="E230" i="11"/>
  <c r="P229" i="11"/>
  <c r="O229" i="11"/>
  <c r="N229" i="11"/>
  <c r="M229" i="11"/>
  <c r="L229" i="11"/>
  <c r="K229" i="11"/>
  <c r="J229" i="11"/>
  <c r="I229" i="11"/>
  <c r="H229" i="11"/>
  <c r="G229" i="11"/>
  <c r="F229" i="11"/>
  <c r="E229" i="11"/>
  <c r="N228" i="11"/>
  <c r="M228" i="11"/>
  <c r="L228" i="11"/>
  <c r="K228" i="11"/>
  <c r="J228" i="11"/>
  <c r="I228" i="11"/>
  <c r="H228" i="11"/>
  <c r="G228" i="11"/>
  <c r="F228" i="11"/>
  <c r="E228" i="11"/>
  <c r="L227" i="11"/>
  <c r="K227" i="11"/>
  <c r="J227" i="11"/>
  <c r="I227" i="11"/>
  <c r="H227" i="11"/>
  <c r="G227" i="11"/>
  <c r="F227" i="11"/>
  <c r="E227" i="11"/>
  <c r="H226" i="11"/>
  <c r="G226" i="11"/>
  <c r="F226" i="11"/>
  <c r="E226" i="11"/>
  <c r="E225" i="11"/>
  <c r="Z224" i="11"/>
  <c r="Y224" i="11"/>
  <c r="E224" i="11"/>
  <c r="Z223" i="11"/>
  <c r="Y223" i="11"/>
  <c r="X223" i="11"/>
  <c r="W223" i="11"/>
  <c r="V223" i="11"/>
  <c r="E223" i="11"/>
  <c r="Z222" i="11"/>
  <c r="Y222" i="11"/>
  <c r="X222" i="11"/>
  <c r="W222" i="11"/>
  <c r="V222" i="11"/>
  <c r="U222" i="11"/>
  <c r="E222" i="11"/>
  <c r="Z221" i="11"/>
  <c r="Y221" i="11"/>
  <c r="X221" i="11"/>
  <c r="W221" i="11"/>
  <c r="V221" i="11"/>
  <c r="U221" i="11"/>
  <c r="T221" i="11"/>
  <c r="S221" i="11"/>
  <c r="R221" i="11"/>
  <c r="Q221" i="11"/>
  <c r="P221" i="11"/>
  <c r="O221" i="11"/>
  <c r="E221" i="11"/>
  <c r="Z220" i="11"/>
  <c r="Y220" i="11"/>
  <c r="X220" i="11"/>
  <c r="W220" i="11"/>
  <c r="V220" i="11"/>
  <c r="U220" i="11"/>
  <c r="T220" i="11"/>
  <c r="S220" i="11"/>
  <c r="R220" i="11"/>
  <c r="Q220" i="11"/>
  <c r="P220" i="11"/>
  <c r="O220" i="11"/>
  <c r="N220" i="11"/>
  <c r="E220" i="11"/>
  <c r="Z219" i="11"/>
  <c r="Y219" i="11"/>
  <c r="X219" i="11"/>
  <c r="W219" i="11"/>
  <c r="V219" i="11"/>
  <c r="U219" i="11"/>
  <c r="T219" i="11"/>
  <c r="S219" i="11"/>
  <c r="R219" i="11"/>
  <c r="Q219" i="11"/>
  <c r="P219" i="11"/>
  <c r="O219" i="11"/>
  <c r="N219" i="11"/>
  <c r="M219" i="11"/>
  <c r="L219" i="11"/>
  <c r="K219" i="11"/>
  <c r="J219" i="11"/>
  <c r="I219" i="11"/>
  <c r="H219" i="11"/>
  <c r="G219" i="11"/>
  <c r="F219" i="11"/>
  <c r="E219" i="11"/>
  <c r="Z217" i="11"/>
  <c r="Z233" i="11" s="1"/>
  <c r="S214" i="11"/>
  <c r="T214" i="11" s="1"/>
  <c r="Q213" i="11"/>
  <c r="Q229" i="11" s="1"/>
  <c r="O212" i="11"/>
  <c r="M211" i="11"/>
  <c r="M227" i="11" s="1"/>
  <c r="I210" i="11"/>
  <c r="F209" i="11"/>
  <c r="F208" i="11"/>
  <c r="F207" i="11"/>
  <c r="G207" i="11" s="1"/>
  <c r="F206" i="11"/>
  <c r="F222" i="11" s="1"/>
  <c r="F205" i="11"/>
  <c r="F204" i="11"/>
  <c r="Z203" i="11"/>
  <c r="Y203" i="11"/>
  <c r="X203" i="11"/>
  <c r="W203" i="11"/>
  <c r="V203" i="11"/>
  <c r="U203" i="11"/>
  <c r="T203" i="11"/>
  <c r="S203" i="11"/>
  <c r="R203" i="11"/>
  <c r="Q203" i="11"/>
  <c r="P203" i="11"/>
  <c r="O203" i="11"/>
  <c r="N203" i="11"/>
  <c r="M203" i="11"/>
  <c r="L203" i="11"/>
  <c r="K203" i="11"/>
  <c r="J203" i="11"/>
  <c r="I203" i="11"/>
  <c r="H203" i="11"/>
  <c r="G203" i="11"/>
  <c r="F203" i="11"/>
  <c r="E203" i="11"/>
  <c r="B196" i="11"/>
  <c r="J195" i="11"/>
  <c r="I195" i="11"/>
  <c r="H195" i="11"/>
  <c r="G195" i="11"/>
  <c r="F195" i="11"/>
  <c r="E195" i="11"/>
  <c r="E194" i="11"/>
  <c r="J193" i="11"/>
  <c r="I193" i="11"/>
  <c r="H193" i="11"/>
  <c r="G193" i="11"/>
  <c r="F193" i="11"/>
  <c r="E193" i="11"/>
  <c r="Z192" i="11"/>
  <c r="Y192" i="11"/>
  <c r="X192" i="11"/>
  <c r="W192" i="11"/>
  <c r="V192" i="11"/>
  <c r="U192" i="11"/>
  <c r="E192" i="11"/>
  <c r="Z191" i="11"/>
  <c r="Y191" i="11"/>
  <c r="X191" i="11"/>
  <c r="W191" i="11"/>
  <c r="V191" i="11"/>
  <c r="U191" i="11"/>
  <c r="T191" i="11"/>
  <c r="S191" i="11"/>
  <c r="R191" i="11"/>
  <c r="Q191" i="11"/>
  <c r="P191" i="11"/>
  <c r="O191" i="11"/>
  <c r="E191" i="11"/>
  <c r="Z190" i="11"/>
  <c r="Y190" i="11"/>
  <c r="X190" i="11"/>
  <c r="W190" i="11"/>
  <c r="V190" i="11"/>
  <c r="U190" i="11"/>
  <c r="T190" i="11"/>
  <c r="S190" i="11"/>
  <c r="R190" i="11"/>
  <c r="Q190" i="11"/>
  <c r="P190" i="11"/>
  <c r="O190" i="11"/>
  <c r="E190" i="11"/>
  <c r="Z189" i="11"/>
  <c r="Y189" i="11"/>
  <c r="X189" i="11"/>
  <c r="W189" i="11"/>
  <c r="V189" i="11"/>
  <c r="U189" i="11"/>
  <c r="T189" i="11"/>
  <c r="S189" i="11"/>
  <c r="R189" i="11"/>
  <c r="Q189" i="11"/>
  <c r="P189" i="11"/>
  <c r="O189" i="11"/>
  <c r="E189" i="11"/>
  <c r="E188" i="11"/>
  <c r="B185" i="11"/>
  <c r="J184" i="11"/>
  <c r="I184" i="11"/>
  <c r="H184" i="11"/>
  <c r="G184" i="11"/>
  <c r="F184" i="11"/>
  <c r="E184" i="11"/>
  <c r="Z183" i="11"/>
  <c r="Y183" i="11"/>
  <c r="X183" i="11"/>
  <c r="W183" i="11"/>
  <c r="E183" i="11"/>
  <c r="Z182" i="11"/>
  <c r="Y182" i="11"/>
  <c r="X182" i="11"/>
  <c r="W182" i="11"/>
  <c r="V182" i="11"/>
  <c r="U182" i="11"/>
  <c r="E182" i="11"/>
  <c r="E181" i="11"/>
  <c r="Z179" i="11"/>
  <c r="Y179" i="11"/>
  <c r="X179" i="11"/>
  <c r="W179" i="11"/>
  <c r="V179" i="11"/>
  <c r="U179" i="11"/>
  <c r="T179" i="11"/>
  <c r="S179" i="11"/>
  <c r="R179" i="11"/>
  <c r="Q179" i="11"/>
  <c r="P179" i="11"/>
  <c r="O179" i="11"/>
  <c r="N179" i="11"/>
  <c r="M179" i="11"/>
  <c r="L179" i="11"/>
  <c r="K179" i="11"/>
  <c r="J179" i="11"/>
  <c r="I179" i="11"/>
  <c r="H179" i="11"/>
  <c r="G179" i="11"/>
  <c r="F179" i="11"/>
  <c r="E179" i="11"/>
  <c r="K176" i="11"/>
  <c r="F175" i="11"/>
  <c r="K174" i="11"/>
  <c r="F173" i="11"/>
  <c r="G173" i="11" s="1"/>
  <c r="F172" i="11"/>
  <c r="F191" i="11" s="1"/>
  <c r="F171" i="11"/>
  <c r="F190" i="11" s="1"/>
  <c r="F170" i="11"/>
  <c r="G170" i="11" s="1"/>
  <c r="F169" i="11"/>
  <c r="F188" i="11" s="1"/>
  <c r="K166" i="11"/>
  <c r="K184" i="11" s="1"/>
  <c r="F165" i="11"/>
  <c r="G165" i="11" s="1"/>
  <c r="F164" i="11"/>
  <c r="F182" i="11" s="1"/>
  <c r="F163" i="11"/>
  <c r="F181" i="11" s="1"/>
  <c r="Z161" i="11"/>
  <c r="Y161" i="11"/>
  <c r="X161" i="11"/>
  <c r="W161" i="11"/>
  <c r="V161" i="11"/>
  <c r="U161" i="11"/>
  <c r="T161" i="11"/>
  <c r="S161" i="11"/>
  <c r="R161" i="11"/>
  <c r="Q161" i="11"/>
  <c r="P161" i="11"/>
  <c r="O161" i="11"/>
  <c r="N161" i="11"/>
  <c r="M161" i="11"/>
  <c r="L161" i="11"/>
  <c r="K161" i="11"/>
  <c r="J161" i="11"/>
  <c r="I161" i="11"/>
  <c r="H161" i="11"/>
  <c r="G161" i="11"/>
  <c r="F161" i="11"/>
  <c r="E161" i="11"/>
  <c r="E153" i="11"/>
  <c r="E152" i="11"/>
  <c r="E151" i="11"/>
  <c r="E150" i="11"/>
  <c r="E149" i="11"/>
  <c r="E148" i="11"/>
  <c r="E147" i="11"/>
  <c r="E146" i="11"/>
  <c r="E145" i="11"/>
  <c r="Z141" i="11"/>
  <c r="Y141" i="11"/>
  <c r="X141" i="11"/>
  <c r="W141" i="11"/>
  <c r="V141" i="11"/>
  <c r="U141" i="11"/>
  <c r="T141" i="11"/>
  <c r="S141" i="11"/>
  <c r="R141" i="11"/>
  <c r="Q141" i="11"/>
  <c r="P141" i="11"/>
  <c r="O141" i="11"/>
  <c r="N141" i="11"/>
  <c r="M141" i="11"/>
  <c r="L141" i="11"/>
  <c r="K141" i="11"/>
  <c r="J141" i="11"/>
  <c r="I141" i="11"/>
  <c r="H141" i="11"/>
  <c r="G141" i="11"/>
  <c r="F141" i="11"/>
  <c r="E141" i="11"/>
  <c r="E140" i="11"/>
  <c r="E139" i="11"/>
  <c r="E138" i="11"/>
  <c r="E137" i="11"/>
  <c r="E136" i="11"/>
  <c r="E135" i="11"/>
  <c r="E134" i="11"/>
  <c r="F130" i="11"/>
  <c r="F129" i="11"/>
  <c r="F152" i="11" s="1"/>
  <c r="F128" i="11"/>
  <c r="F127" i="11"/>
  <c r="F126" i="11"/>
  <c r="F125" i="11"/>
  <c r="G125" i="11" s="1"/>
  <c r="F124" i="11"/>
  <c r="F123" i="11"/>
  <c r="G123" i="11" s="1"/>
  <c r="F122" i="11"/>
  <c r="G122" i="11" s="1"/>
  <c r="H122" i="11" s="1"/>
  <c r="F119" i="11"/>
  <c r="G119" i="11" s="1"/>
  <c r="F118" i="11"/>
  <c r="G118" i="11" s="1"/>
  <c r="H118" i="11" s="1"/>
  <c r="H139" i="11" s="1"/>
  <c r="F117" i="11"/>
  <c r="F116" i="11"/>
  <c r="G116" i="11" s="1"/>
  <c r="G137" i="11" s="1"/>
  <c r="F115" i="11"/>
  <c r="G115" i="11" s="1"/>
  <c r="F114" i="11"/>
  <c r="G114" i="11" s="1"/>
  <c r="H114" i="11" s="1"/>
  <c r="I114" i="11" s="1"/>
  <c r="J114" i="11" s="1"/>
  <c r="K114" i="11" s="1"/>
  <c r="L114" i="11" s="1"/>
  <c r="M114" i="11" s="1"/>
  <c r="N114" i="11" s="1"/>
  <c r="O114" i="11" s="1"/>
  <c r="P114" i="11" s="1"/>
  <c r="Q114" i="11" s="1"/>
  <c r="R114" i="11" s="1"/>
  <c r="S114" i="11" s="1"/>
  <c r="T114" i="11" s="1"/>
  <c r="U114" i="11" s="1"/>
  <c r="V114" i="11" s="1"/>
  <c r="W114" i="11" s="1"/>
  <c r="X114" i="11" s="1"/>
  <c r="Y114" i="11" s="1"/>
  <c r="Z114" i="11" s="1"/>
  <c r="F113" i="11"/>
  <c r="F112" i="11"/>
  <c r="Z102" i="11"/>
  <c r="Y102" i="11"/>
  <c r="X102" i="11"/>
  <c r="W102" i="11"/>
  <c r="V102" i="11"/>
  <c r="U102" i="11"/>
  <c r="T102" i="11"/>
  <c r="S102" i="11"/>
  <c r="R102" i="11"/>
  <c r="Q102" i="11"/>
  <c r="P102" i="11"/>
  <c r="O102" i="11"/>
  <c r="N102" i="11"/>
  <c r="M102" i="11"/>
  <c r="L102" i="11"/>
  <c r="K102" i="11"/>
  <c r="J102" i="11"/>
  <c r="I102" i="11"/>
  <c r="H102" i="11"/>
  <c r="G102" i="11"/>
  <c r="F102" i="11"/>
  <c r="E102" i="11"/>
  <c r="Z101" i="11"/>
  <c r="Y101" i="11"/>
  <c r="X101" i="11"/>
  <c r="W101" i="11"/>
  <c r="V101" i="11"/>
  <c r="U101" i="11"/>
  <c r="T101" i="11"/>
  <c r="S101" i="11"/>
  <c r="R101" i="11"/>
  <c r="Q101" i="11"/>
  <c r="P101" i="11"/>
  <c r="O101" i="11"/>
  <c r="N101" i="11"/>
  <c r="M101" i="11"/>
  <c r="L101" i="11"/>
  <c r="K101" i="11"/>
  <c r="J101" i="11"/>
  <c r="I101" i="11"/>
  <c r="H101" i="11"/>
  <c r="G101" i="11"/>
  <c r="F101" i="11"/>
  <c r="E101" i="11"/>
  <c r="Z86" i="11"/>
  <c r="Y86" i="11"/>
  <c r="X86" i="11"/>
  <c r="W86" i="11"/>
  <c r="V86" i="11"/>
  <c r="U86" i="11"/>
  <c r="T86" i="11"/>
  <c r="S86" i="11"/>
  <c r="R86" i="11"/>
  <c r="Q86" i="11"/>
  <c r="P86" i="11"/>
  <c r="O86" i="11"/>
  <c r="N86" i="11"/>
  <c r="M86" i="11"/>
  <c r="L86" i="11"/>
  <c r="K86" i="11"/>
  <c r="J86" i="11"/>
  <c r="I86" i="11"/>
  <c r="H86" i="11"/>
  <c r="G86" i="11"/>
  <c r="F86" i="11"/>
  <c r="E86" i="11"/>
  <c r="Z78" i="11"/>
  <c r="Y78" i="11"/>
  <c r="X78" i="11"/>
  <c r="W78" i="11"/>
  <c r="V78" i="11"/>
  <c r="U78" i="11"/>
  <c r="T78" i="11"/>
  <c r="S78" i="11"/>
  <c r="R78" i="11"/>
  <c r="Q78" i="11"/>
  <c r="P78" i="11"/>
  <c r="O78" i="11"/>
  <c r="N78" i="11"/>
  <c r="M78" i="11"/>
  <c r="L78" i="11"/>
  <c r="K78" i="11"/>
  <c r="J78" i="11"/>
  <c r="I78" i="11"/>
  <c r="H78" i="11"/>
  <c r="G78" i="11"/>
  <c r="F78" i="11"/>
  <c r="E78" i="11"/>
  <c r="B78" i="11"/>
  <c r="Z67" i="11"/>
  <c r="Y67" i="11"/>
  <c r="X67" i="11"/>
  <c r="W67" i="11"/>
  <c r="V67" i="11"/>
  <c r="U67" i="11"/>
  <c r="T67" i="11"/>
  <c r="S67" i="11"/>
  <c r="R67" i="11"/>
  <c r="Q67" i="11"/>
  <c r="P67" i="11"/>
  <c r="O67" i="11"/>
  <c r="N67" i="11"/>
  <c r="M67" i="11"/>
  <c r="L67" i="11"/>
  <c r="K67" i="11"/>
  <c r="J67" i="11"/>
  <c r="I67" i="11"/>
  <c r="H67" i="11"/>
  <c r="G67" i="11"/>
  <c r="F67" i="11"/>
  <c r="E67" i="11"/>
  <c r="B67" i="11"/>
  <c r="Z61" i="11"/>
  <c r="Y61" i="11"/>
  <c r="X61" i="11"/>
  <c r="W61" i="11"/>
  <c r="V61" i="11"/>
  <c r="U61" i="11"/>
  <c r="T61" i="11"/>
  <c r="S61" i="11"/>
  <c r="R61" i="11"/>
  <c r="Q61" i="11"/>
  <c r="P61" i="11"/>
  <c r="O61" i="11"/>
  <c r="N61" i="11"/>
  <c r="M61" i="11"/>
  <c r="L61" i="11"/>
  <c r="K61" i="11"/>
  <c r="J61" i="11"/>
  <c r="I61" i="11"/>
  <c r="H61" i="11"/>
  <c r="G61" i="11"/>
  <c r="F61" i="11"/>
  <c r="E61" i="11"/>
  <c r="Z49" i="11"/>
  <c r="Y49" i="11"/>
  <c r="X49" i="11"/>
  <c r="W49" i="11"/>
  <c r="V49" i="11"/>
  <c r="U49" i="11"/>
  <c r="T49" i="11"/>
  <c r="S49" i="11"/>
  <c r="R49" i="11"/>
  <c r="Q49" i="11"/>
  <c r="P49" i="11"/>
  <c r="O49" i="11"/>
  <c r="N49" i="11"/>
  <c r="M49" i="11"/>
  <c r="L49" i="11"/>
  <c r="K49" i="11"/>
  <c r="J49" i="11"/>
  <c r="I49" i="11"/>
  <c r="H49" i="11"/>
  <c r="G49" i="11"/>
  <c r="F49" i="11"/>
  <c r="E49" i="11"/>
  <c r="Y47" i="11"/>
  <c r="X47" i="11"/>
  <c r="W47" i="11"/>
  <c r="V47" i="11"/>
  <c r="U47" i="11"/>
  <c r="T47" i="11"/>
  <c r="S47" i="11"/>
  <c r="R47" i="11"/>
  <c r="Q47" i="11"/>
  <c r="P47" i="11"/>
  <c r="O47" i="11"/>
  <c r="N47" i="11"/>
  <c r="M47" i="11"/>
  <c r="L47" i="11"/>
  <c r="K47" i="11"/>
  <c r="J47" i="11"/>
  <c r="I47" i="11"/>
  <c r="H47" i="11"/>
  <c r="G47" i="11"/>
  <c r="F47" i="11"/>
  <c r="E47" i="11"/>
  <c r="Y46" i="11"/>
  <c r="X46" i="11"/>
  <c r="W46" i="11"/>
  <c r="V46" i="11"/>
  <c r="U46" i="11"/>
  <c r="T46" i="11"/>
  <c r="S46" i="11"/>
  <c r="R46" i="11"/>
  <c r="Q46" i="11"/>
  <c r="P46" i="11"/>
  <c r="O46" i="11"/>
  <c r="N46" i="11"/>
  <c r="M46" i="11"/>
  <c r="L46" i="11"/>
  <c r="K46" i="11"/>
  <c r="J46" i="11"/>
  <c r="I46" i="11"/>
  <c r="H46" i="11"/>
  <c r="G46" i="11"/>
  <c r="F46" i="11"/>
  <c r="E46" i="11"/>
  <c r="Y45" i="11"/>
  <c r="X45" i="11"/>
  <c r="W45" i="11"/>
  <c r="V45" i="11"/>
  <c r="U45" i="11"/>
  <c r="T45" i="11"/>
  <c r="S45" i="11"/>
  <c r="R45" i="11"/>
  <c r="Q45" i="11"/>
  <c r="P45" i="11"/>
  <c r="O45" i="11"/>
  <c r="N45" i="11"/>
  <c r="M45" i="11"/>
  <c r="L45" i="11"/>
  <c r="K45" i="11"/>
  <c r="J45" i="11"/>
  <c r="I45" i="11"/>
  <c r="H45" i="11"/>
  <c r="G45" i="11"/>
  <c r="F45" i="11"/>
  <c r="E45" i="11"/>
  <c r="Y44" i="11"/>
  <c r="X44" i="11"/>
  <c r="W44" i="11"/>
  <c r="V44" i="11"/>
  <c r="U44" i="11"/>
  <c r="T44" i="11"/>
  <c r="S44" i="11"/>
  <c r="R44" i="11"/>
  <c r="Q44" i="11"/>
  <c r="P44" i="11"/>
  <c r="O44" i="11"/>
  <c r="N44" i="11"/>
  <c r="M44" i="11"/>
  <c r="L44" i="11"/>
  <c r="K44" i="11"/>
  <c r="J44" i="11"/>
  <c r="I44" i="11"/>
  <c r="H44" i="11"/>
  <c r="G44" i="11"/>
  <c r="F44" i="11"/>
  <c r="E44" i="11"/>
  <c r="Y43" i="11"/>
  <c r="X43" i="11"/>
  <c r="W43" i="11"/>
  <c r="V43" i="11"/>
  <c r="U43" i="11"/>
  <c r="T43" i="11"/>
  <c r="S43" i="11"/>
  <c r="R43" i="11"/>
  <c r="Q43" i="11"/>
  <c r="P43" i="11"/>
  <c r="O43" i="11"/>
  <c r="N43" i="11"/>
  <c r="M43" i="11"/>
  <c r="L43" i="11"/>
  <c r="K43" i="11"/>
  <c r="J43" i="11"/>
  <c r="I43" i="11"/>
  <c r="H43" i="11"/>
  <c r="G43" i="11"/>
  <c r="F43" i="11"/>
  <c r="E43" i="11"/>
  <c r="Y42" i="11"/>
  <c r="X42" i="11"/>
  <c r="W42" i="11"/>
  <c r="V42" i="11"/>
  <c r="U42" i="11"/>
  <c r="T42" i="11"/>
  <c r="S42" i="11"/>
  <c r="R42" i="11"/>
  <c r="Q42" i="11"/>
  <c r="P42" i="11"/>
  <c r="O42" i="11"/>
  <c r="N42" i="11"/>
  <c r="M42" i="11"/>
  <c r="L42" i="11"/>
  <c r="K42" i="11"/>
  <c r="J42" i="11"/>
  <c r="I42" i="11"/>
  <c r="H42" i="11"/>
  <c r="G42" i="11"/>
  <c r="F42" i="11"/>
  <c r="E42" i="11"/>
  <c r="Y41" i="11"/>
  <c r="X41" i="11"/>
  <c r="W41" i="11"/>
  <c r="V41" i="11"/>
  <c r="U41" i="11"/>
  <c r="T41" i="11"/>
  <c r="S41" i="11"/>
  <c r="R41" i="11"/>
  <c r="Q41" i="11"/>
  <c r="P41" i="11"/>
  <c r="O41" i="11"/>
  <c r="N41" i="11"/>
  <c r="M41" i="11"/>
  <c r="L41" i="11"/>
  <c r="K41" i="11"/>
  <c r="J41" i="11"/>
  <c r="I41" i="11"/>
  <c r="H41" i="11"/>
  <c r="G41" i="11"/>
  <c r="F41" i="11"/>
  <c r="E41" i="11"/>
  <c r="Y40" i="11"/>
  <c r="X40" i="11"/>
  <c r="W40" i="11"/>
  <c r="V40" i="11"/>
  <c r="U40" i="11"/>
  <c r="T40" i="11"/>
  <c r="S40" i="11"/>
  <c r="R40" i="11"/>
  <c r="Q40" i="11"/>
  <c r="P40" i="11"/>
  <c r="O40" i="11"/>
  <c r="N40" i="11"/>
  <c r="M40" i="11"/>
  <c r="L40" i="11"/>
  <c r="K40" i="11"/>
  <c r="J40" i="11"/>
  <c r="I40" i="11"/>
  <c r="H40" i="11"/>
  <c r="G40" i="11"/>
  <c r="F40" i="11"/>
  <c r="E40" i="11"/>
  <c r="Y39" i="11"/>
  <c r="X39" i="11"/>
  <c r="W39" i="11"/>
  <c r="V39" i="11"/>
  <c r="U39" i="11"/>
  <c r="T39" i="11"/>
  <c r="S39" i="11"/>
  <c r="R39" i="11"/>
  <c r="Q39" i="11"/>
  <c r="P39" i="11"/>
  <c r="O39" i="11"/>
  <c r="N39" i="11"/>
  <c r="M39" i="11"/>
  <c r="L39" i="11"/>
  <c r="K39" i="11"/>
  <c r="J39" i="11"/>
  <c r="I39" i="11"/>
  <c r="H39" i="11"/>
  <c r="G39" i="11"/>
  <c r="F39" i="11"/>
  <c r="E39" i="11"/>
  <c r="Z27" i="11"/>
  <c r="Y27" i="11"/>
  <c r="X27" i="11"/>
  <c r="W27" i="11"/>
  <c r="V27" i="11"/>
  <c r="U27" i="11"/>
  <c r="T27" i="11"/>
  <c r="S27" i="11"/>
  <c r="R27" i="11"/>
  <c r="Q27" i="11"/>
  <c r="P27" i="11"/>
  <c r="O27" i="11"/>
  <c r="N27" i="11"/>
  <c r="M27" i="11"/>
  <c r="L27" i="11"/>
  <c r="K27" i="11"/>
  <c r="J27" i="11"/>
  <c r="I27" i="11"/>
  <c r="H27" i="11"/>
  <c r="G27" i="11"/>
  <c r="F27" i="11"/>
  <c r="E27" i="11"/>
  <c r="Y25" i="11"/>
  <c r="X25" i="11"/>
  <c r="W25" i="11"/>
  <c r="V25" i="11"/>
  <c r="U25" i="11"/>
  <c r="T25" i="11"/>
  <c r="S25" i="11"/>
  <c r="R25" i="11"/>
  <c r="F25" i="11"/>
  <c r="E25" i="11"/>
  <c r="Y24" i="11"/>
  <c r="X24" i="11"/>
  <c r="W24" i="11"/>
  <c r="V24" i="11"/>
  <c r="U24" i="11"/>
  <c r="T24" i="11"/>
  <c r="S24" i="11"/>
  <c r="R24" i="11"/>
  <c r="F24" i="11"/>
  <c r="E24" i="11"/>
  <c r="Y23" i="11"/>
  <c r="X23" i="11"/>
  <c r="W23" i="11"/>
  <c r="V23" i="11"/>
  <c r="U23" i="11"/>
  <c r="T23" i="11"/>
  <c r="S23" i="11"/>
  <c r="R23" i="11"/>
  <c r="F23" i="11"/>
  <c r="E23" i="11"/>
  <c r="Y22" i="11"/>
  <c r="X22" i="11"/>
  <c r="W22" i="11"/>
  <c r="V22" i="11"/>
  <c r="U22" i="11"/>
  <c r="T22" i="11"/>
  <c r="S22" i="11"/>
  <c r="R22" i="11"/>
  <c r="F22" i="11"/>
  <c r="E22" i="11"/>
  <c r="Y21" i="11"/>
  <c r="X21" i="11"/>
  <c r="W21" i="11"/>
  <c r="V21" i="11"/>
  <c r="U21" i="11"/>
  <c r="T21" i="11"/>
  <c r="S21" i="11"/>
  <c r="R21" i="11"/>
  <c r="F21" i="11"/>
  <c r="E21" i="11"/>
  <c r="Y20" i="11"/>
  <c r="X20" i="11"/>
  <c r="W20" i="11"/>
  <c r="V20" i="11"/>
  <c r="U20" i="11"/>
  <c r="T20" i="11"/>
  <c r="S20" i="11"/>
  <c r="R20" i="11"/>
  <c r="G20" i="11"/>
  <c r="F20" i="11"/>
  <c r="E20" i="11"/>
  <c r="Y19" i="11"/>
  <c r="X19" i="11"/>
  <c r="W19" i="11"/>
  <c r="V19" i="11"/>
  <c r="U19" i="11"/>
  <c r="T19" i="11"/>
  <c r="S19" i="11"/>
  <c r="R19" i="11"/>
  <c r="Q19" i="11"/>
  <c r="P19" i="11"/>
  <c r="O19" i="11"/>
  <c r="N19" i="11"/>
  <c r="M19" i="11"/>
  <c r="L19" i="11"/>
  <c r="K19" i="11"/>
  <c r="J19" i="11"/>
  <c r="I19" i="11"/>
  <c r="H19" i="11"/>
  <c r="G19" i="11"/>
  <c r="F19" i="11"/>
  <c r="E19" i="11"/>
  <c r="Y18" i="11"/>
  <c r="X18" i="11"/>
  <c r="W18" i="11"/>
  <c r="V18" i="11"/>
  <c r="U18" i="11"/>
  <c r="T18" i="11"/>
  <c r="S18" i="11"/>
  <c r="R18" i="11"/>
  <c r="Q18" i="11"/>
  <c r="P18" i="11"/>
  <c r="O18" i="11"/>
  <c r="N18" i="11"/>
  <c r="M18" i="11"/>
  <c r="L18" i="11"/>
  <c r="K18" i="11"/>
  <c r="J18" i="11"/>
  <c r="I18" i="11"/>
  <c r="H18" i="11"/>
  <c r="G18" i="11"/>
  <c r="F18" i="11"/>
  <c r="E18" i="11"/>
  <c r="I40" i="7"/>
  <c r="I18" i="7"/>
  <c r="B19" i="9"/>
  <c r="P70" i="7"/>
  <c r="O70" i="7"/>
  <c r="N70" i="7"/>
  <c r="M70" i="7"/>
  <c r="L70" i="7"/>
  <c r="K70" i="7"/>
  <c r="J70" i="7"/>
  <c r="I70" i="7"/>
  <c r="H70" i="7"/>
  <c r="G70" i="7"/>
  <c r="F70" i="7"/>
  <c r="E70" i="7"/>
  <c r="D70" i="7"/>
  <c r="C70" i="7"/>
  <c r="B70" i="7"/>
  <c r="I62" i="7"/>
  <c r="H62" i="7"/>
  <c r="E62" i="7"/>
  <c r="I51" i="7"/>
  <c r="H51" i="7"/>
  <c r="E51" i="7"/>
  <c r="P48" i="7"/>
  <c r="O48" i="7"/>
  <c r="N48" i="7"/>
  <c r="M48" i="7"/>
  <c r="L48" i="7"/>
  <c r="K48" i="7"/>
  <c r="J48" i="7"/>
  <c r="I48" i="7"/>
  <c r="H48" i="7"/>
  <c r="G48" i="7"/>
  <c r="F48" i="7"/>
  <c r="E48" i="7"/>
  <c r="D48" i="7"/>
  <c r="C48" i="7"/>
  <c r="B48" i="7"/>
  <c r="E42" i="7"/>
  <c r="E40" i="7"/>
  <c r="E18" i="7"/>
  <c r="Z123" i="6"/>
  <c r="Y123" i="6"/>
  <c r="X123" i="6"/>
  <c r="W123" i="6"/>
  <c r="V123" i="6"/>
  <c r="U123" i="6"/>
  <c r="T123" i="6"/>
  <c r="S123" i="6"/>
  <c r="R123" i="6"/>
  <c r="Q123" i="6"/>
  <c r="P123" i="6"/>
  <c r="O123" i="6"/>
  <c r="N123" i="6"/>
  <c r="M123" i="6"/>
  <c r="L123" i="6"/>
  <c r="K123" i="6"/>
  <c r="J123" i="6"/>
  <c r="I123" i="6"/>
  <c r="H123" i="6"/>
  <c r="G123" i="6"/>
  <c r="F123" i="6"/>
  <c r="E123" i="6"/>
  <c r="Y122" i="6"/>
  <c r="X122" i="6"/>
  <c r="W122" i="6"/>
  <c r="U122" i="6"/>
  <c r="T122" i="6"/>
  <c r="R122" i="6"/>
  <c r="Q122" i="6"/>
  <c r="P122" i="6"/>
  <c r="O122" i="6"/>
  <c r="N122" i="6"/>
  <c r="M122" i="6"/>
  <c r="L122" i="6"/>
  <c r="K122" i="6"/>
  <c r="J122" i="6"/>
  <c r="I122" i="6"/>
  <c r="H122" i="6"/>
  <c r="G122" i="6"/>
  <c r="F122" i="6"/>
  <c r="E122" i="6"/>
  <c r="Z119" i="6"/>
  <c r="Y119" i="6"/>
  <c r="J119" i="6"/>
  <c r="I119" i="6"/>
  <c r="W118" i="6"/>
  <c r="S118" i="6"/>
  <c r="O118" i="6"/>
  <c r="N118" i="6"/>
  <c r="G118" i="6"/>
  <c r="F118" i="6"/>
  <c r="G151" i="6"/>
  <c r="F151" i="6"/>
  <c r="F282" i="6" s="1"/>
  <c r="E151" i="6"/>
  <c r="E282" i="6" s="1"/>
  <c r="Z372" i="6"/>
  <c r="Y372" i="6"/>
  <c r="X372" i="6"/>
  <c r="W372" i="6"/>
  <c r="V372" i="6"/>
  <c r="U372" i="6"/>
  <c r="T372" i="6"/>
  <c r="S372" i="6"/>
  <c r="R372" i="6"/>
  <c r="Q372" i="6"/>
  <c r="P372" i="6"/>
  <c r="O372" i="6"/>
  <c r="N372" i="6"/>
  <c r="M372" i="6"/>
  <c r="L372" i="6"/>
  <c r="K372" i="6"/>
  <c r="J372" i="6"/>
  <c r="I372" i="6"/>
  <c r="H372" i="6"/>
  <c r="G372" i="6"/>
  <c r="F372" i="6"/>
  <c r="E372" i="6"/>
  <c r="Z366" i="6"/>
  <c r="Y366" i="6"/>
  <c r="X366" i="6"/>
  <c r="W366" i="6"/>
  <c r="V366" i="6"/>
  <c r="U366" i="6"/>
  <c r="T366" i="6"/>
  <c r="S366" i="6"/>
  <c r="R366" i="6"/>
  <c r="Q366" i="6"/>
  <c r="P366" i="6"/>
  <c r="O366" i="6"/>
  <c r="N366" i="6"/>
  <c r="M366" i="6"/>
  <c r="L366" i="6"/>
  <c r="K366" i="6"/>
  <c r="J366" i="6"/>
  <c r="I366" i="6"/>
  <c r="H366" i="6"/>
  <c r="G366" i="6"/>
  <c r="F366" i="6"/>
  <c r="E366" i="6"/>
  <c r="Z355" i="6"/>
  <c r="Y355" i="6"/>
  <c r="X355" i="6"/>
  <c r="W355" i="6"/>
  <c r="V355" i="6"/>
  <c r="U355" i="6"/>
  <c r="T355" i="6"/>
  <c r="S355" i="6"/>
  <c r="R355" i="6"/>
  <c r="Q355" i="6"/>
  <c r="P355" i="6"/>
  <c r="O355" i="6"/>
  <c r="N355" i="6"/>
  <c r="M355" i="6"/>
  <c r="L355" i="6"/>
  <c r="K355" i="6"/>
  <c r="J355" i="6"/>
  <c r="I355" i="6"/>
  <c r="H355" i="6"/>
  <c r="G355" i="6"/>
  <c r="F355" i="6"/>
  <c r="E355" i="6"/>
  <c r="Z344" i="6"/>
  <c r="Y344" i="6"/>
  <c r="X344" i="6"/>
  <c r="W344" i="6"/>
  <c r="V344" i="6"/>
  <c r="U344" i="6"/>
  <c r="T344" i="6"/>
  <c r="S344" i="6"/>
  <c r="R344" i="6"/>
  <c r="Q344" i="6"/>
  <c r="P344" i="6"/>
  <c r="O344" i="6"/>
  <c r="N344" i="6"/>
  <c r="M344" i="6"/>
  <c r="L344" i="6"/>
  <c r="K344" i="6"/>
  <c r="J344" i="6"/>
  <c r="I344" i="6"/>
  <c r="H344" i="6"/>
  <c r="G344" i="6"/>
  <c r="F344" i="6"/>
  <c r="E344" i="6"/>
  <c r="B328" i="6"/>
  <c r="B318" i="6"/>
  <c r="B308" i="6"/>
  <c r="B15" i="31" s="1"/>
  <c r="Z299" i="6"/>
  <c r="Z6" i="31" s="1"/>
  <c r="Y299" i="6"/>
  <c r="Y6" i="31" s="1"/>
  <c r="X299" i="6"/>
  <c r="X6" i="31" s="1"/>
  <c r="W299" i="6"/>
  <c r="W6" i="31" s="1"/>
  <c r="V299" i="6"/>
  <c r="V6" i="31" s="1"/>
  <c r="U299" i="6"/>
  <c r="U6" i="31" s="1"/>
  <c r="T299" i="6"/>
  <c r="T6" i="31" s="1"/>
  <c r="S299" i="6"/>
  <c r="S6" i="31" s="1"/>
  <c r="R299" i="6"/>
  <c r="R6" i="31" s="1"/>
  <c r="Q299" i="6"/>
  <c r="Q6" i="31" s="1"/>
  <c r="P299" i="6"/>
  <c r="P6" i="31" s="1"/>
  <c r="O299" i="6"/>
  <c r="O6" i="31" s="1"/>
  <c r="N299" i="6"/>
  <c r="N6" i="31" s="1"/>
  <c r="M299" i="6"/>
  <c r="M6" i="31" s="1"/>
  <c r="L299" i="6"/>
  <c r="L6" i="31" s="1"/>
  <c r="K299" i="6"/>
  <c r="K6" i="31" s="1"/>
  <c r="J299" i="6"/>
  <c r="J6" i="31" s="1"/>
  <c r="I299" i="6"/>
  <c r="I6" i="31" s="1"/>
  <c r="H299" i="6"/>
  <c r="H6" i="31" s="1"/>
  <c r="G299" i="6"/>
  <c r="G6" i="31" s="1"/>
  <c r="F299" i="6"/>
  <c r="F6" i="31" s="1"/>
  <c r="E299" i="6"/>
  <c r="E6" i="31" s="1"/>
  <c r="B296" i="6"/>
  <c r="B286" i="6"/>
  <c r="Z285" i="6"/>
  <c r="Y285" i="6"/>
  <c r="X285" i="6"/>
  <c r="W285" i="6"/>
  <c r="V285" i="6"/>
  <c r="U285" i="6"/>
  <c r="T285" i="6"/>
  <c r="S285" i="6"/>
  <c r="R285" i="6"/>
  <c r="Q285" i="6"/>
  <c r="P285" i="6"/>
  <c r="O285" i="6"/>
  <c r="N285" i="6"/>
  <c r="M285" i="6"/>
  <c r="L285" i="6"/>
  <c r="K285" i="6"/>
  <c r="J285" i="6"/>
  <c r="I285" i="6"/>
  <c r="H285" i="6"/>
  <c r="G285" i="6"/>
  <c r="F285" i="6"/>
  <c r="E285" i="6"/>
  <c r="Z283" i="6"/>
  <c r="Y283" i="6"/>
  <c r="X283" i="6"/>
  <c r="B276" i="6"/>
  <c r="Z275" i="6"/>
  <c r="Y275" i="6"/>
  <c r="X275" i="6"/>
  <c r="W275" i="6"/>
  <c r="V275" i="6"/>
  <c r="U275" i="6"/>
  <c r="T275" i="6"/>
  <c r="S275" i="6"/>
  <c r="R275" i="6"/>
  <c r="Q275" i="6"/>
  <c r="P275" i="6"/>
  <c r="O275" i="6"/>
  <c r="N275" i="6"/>
  <c r="M275" i="6"/>
  <c r="L275" i="6"/>
  <c r="K275" i="6"/>
  <c r="J275" i="6"/>
  <c r="I275" i="6"/>
  <c r="H275" i="6"/>
  <c r="G275" i="6"/>
  <c r="F275" i="6"/>
  <c r="E275" i="6"/>
  <c r="Z267" i="6"/>
  <c r="Y267" i="6"/>
  <c r="X267" i="6"/>
  <c r="W267" i="6"/>
  <c r="V267" i="6"/>
  <c r="U267" i="6"/>
  <c r="T267" i="6"/>
  <c r="S267" i="6"/>
  <c r="R267" i="6"/>
  <c r="Q267" i="6"/>
  <c r="P267" i="6"/>
  <c r="O267" i="6"/>
  <c r="N267" i="6"/>
  <c r="M267" i="6"/>
  <c r="L267" i="6"/>
  <c r="K267" i="6"/>
  <c r="J267" i="6"/>
  <c r="I267" i="6"/>
  <c r="H267" i="6"/>
  <c r="G267" i="6"/>
  <c r="F267" i="6"/>
  <c r="E267" i="6"/>
  <c r="Z254" i="6"/>
  <c r="Y254" i="6"/>
  <c r="X254" i="6"/>
  <c r="W254" i="6"/>
  <c r="V254" i="6"/>
  <c r="U254" i="6"/>
  <c r="T254" i="6"/>
  <c r="S254" i="6"/>
  <c r="R254" i="6"/>
  <c r="Q254" i="6"/>
  <c r="P254" i="6"/>
  <c r="O254" i="6"/>
  <c r="N254" i="6"/>
  <c r="M254" i="6"/>
  <c r="L254" i="6"/>
  <c r="K254" i="6"/>
  <c r="J254" i="6"/>
  <c r="I254" i="6"/>
  <c r="H254" i="6"/>
  <c r="G254" i="6"/>
  <c r="F254" i="6"/>
  <c r="E254" i="6"/>
  <c r="Z252" i="6"/>
  <c r="Y252" i="6"/>
  <c r="X252" i="6"/>
  <c r="W252" i="6"/>
  <c r="V252" i="6"/>
  <c r="U252" i="6"/>
  <c r="T252" i="6"/>
  <c r="S252" i="6"/>
  <c r="R252" i="6"/>
  <c r="Q252" i="6"/>
  <c r="P252" i="6"/>
  <c r="O252" i="6"/>
  <c r="N252" i="6"/>
  <c r="M252" i="6"/>
  <c r="L252" i="6"/>
  <c r="K252" i="6"/>
  <c r="J252" i="6"/>
  <c r="I252" i="6"/>
  <c r="H252" i="6"/>
  <c r="G252" i="6"/>
  <c r="F252" i="6"/>
  <c r="E252" i="6"/>
  <c r="Z249" i="6"/>
  <c r="Y249" i="6"/>
  <c r="X249" i="6"/>
  <c r="W249" i="6"/>
  <c r="V249" i="6"/>
  <c r="U249" i="6"/>
  <c r="T249" i="6"/>
  <c r="S249" i="6"/>
  <c r="R249" i="6"/>
  <c r="Q249" i="6"/>
  <c r="P249" i="6"/>
  <c r="O249" i="6"/>
  <c r="N249" i="6"/>
  <c r="M249" i="6"/>
  <c r="L249" i="6"/>
  <c r="K249" i="6"/>
  <c r="J249" i="6"/>
  <c r="I249" i="6"/>
  <c r="H249" i="6"/>
  <c r="G249" i="6"/>
  <c r="F249" i="6"/>
  <c r="E249" i="6"/>
  <c r="Z223" i="6"/>
  <c r="Y223" i="6"/>
  <c r="X223" i="6"/>
  <c r="W223" i="6"/>
  <c r="V223" i="6"/>
  <c r="U223" i="6"/>
  <c r="T223" i="6"/>
  <c r="S223" i="6"/>
  <c r="R223" i="6"/>
  <c r="Q223" i="6"/>
  <c r="P223" i="6"/>
  <c r="O223" i="6"/>
  <c r="N223" i="6"/>
  <c r="M223" i="6"/>
  <c r="L223" i="6"/>
  <c r="K223" i="6"/>
  <c r="J223" i="6"/>
  <c r="I223" i="6"/>
  <c r="H223" i="6"/>
  <c r="G223" i="6"/>
  <c r="F223" i="6"/>
  <c r="E223" i="6"/>
  <c r="Z222" i="6"/>
  <c r="Y222" i="6"/>
  <c r="X222" i="6"/>
  <c r="W222" i="6"/>
  <c r="V222" i="6"/>
  <c r="U222" i="6"/>
  <c r="T222" i="6"/>
  <c r="S222" i="6"/>
  <c r="R222" i="6"/>
  <c r="Q222" i="6"/>
  <c r="P222" i="6"/>
  <c r="O222" i="6"/>
  <c r="N222" i="6"/>
  <c r="M222" i="6"/>
  <c r="L222" i="6"/>
  <c r="K222" i="6"/>
  <c r="J222" i="6"/>
  <c r="I222" i="6"/>
  <c r="H222" i="6"/>
  <c r="G222" i="6"/>
  <c r="F222" i="6"/>
  <c r="E222" i="6"/>
  <c r="Z221" i="6"/>
  <c r="Y221" i="6"/>
  <c r="X221" i="6"/>
  <c r="W221" i="6"/>
  <c r="V221" i="6"/>
  <c r="U221" i="6"/>
  <c r="T221" i="6"/>
  <c r="S221" i="6"/>
  <c r="R221" i="6"/>
  <c r="Q221" i="6"/>
  <c r="P221" i="6"/>
  <c r="O221" i="6"/>
  <c r="N221" i="6"/>
  <c r="M221" i="6"/>
  <c r="L221" i="6"/>
  <c r="K221" i="6"/>
  <c r="J221" i="6"/>
  <c r="I221" i="6"/>
  <c r="H221" i="6"/>
  <c r="G221" i="6"/>
  <c r="F221" i="6"/>
  <c r="E221" i="6"/>
  <c r="Z218" i="6"/>
  <c r="Z284" i="6" s="1"/>
  <c r="Y218" i="6"/>
  <c r="Y284" i="6" s="1"/>
  <c r="X218" i="6"/>
  <c r="X284" i="6" s="1"/>
  <c r="W218" i="6"/>
  <c r="W284" i="6" s="1"/>
  <c r="V218" i="6"/>
  <c r="V284" i="6" s="1"/>
  <c r="U218" i="6"/>
  <c r="U284" i="6" s="1"/>
  <c r="T218" i="6"/>
  <c r="T284" i="6" s="1"/>
  <c r="S218" i="6"/>
  <c r="S284" i="6" s="1"/>
  <c r="R218" i="6"/>
  <c r="R284" i="6" s="1"/>
  <c r="Q218" i="6"/>
  <c r="Q284" i="6" s="1"/>
  <c r="P218" i="6"/>
  <c r="P284" i="6" s="1"/>
  <c r="O218" i="6"/>
  <c r="O284" i="6" s="1"/>
  <c r="N218" i="6"/>
  <c r="N284" i="6" s="1"/>
  <c r="M218" i="6"/>
  <c r="M284" i="6" s="1"/>
  <c r="L218" i="6"/>
  <c r="L284" i="6" s="1"/>
  <c r="K218" i="6"/>
  <c r="K284" i="6" s="1"/>
  <c r="J218" i="6"/>
  <c r="J284" i="6" s="1"/>
  <c r="I218" i="6"/>
  <c r="I284" i="6" s="1"/>
  <c r="H218" i="6"/>
  <c r="H284" i="6" s="1"/>
  <c r="G218" i="6"/>
  <c r="G284" i="6" s="1"/>
  <c r="F218" i="6"/>
  <c r="F284" i="6" s="1"/>
  <c r="E218" i="6"/>
  <c r="E284" i="6" s="1"/>
  <c r="Z212" i="6"/>
  <c r="Z274" i="6" s="1"/>
  <c r="Y212" i="6"/>
  <c r="Y274" i="6" s="1"/>
  <c r="X212" i="6"/>
  <c r="X274" i="6" s="1"/>
  <c r="W212" i="6"/>
  <c r="W274" i="6" s="1"/>
  <c r="V212" i="6"/>
  <c r="V274" i="6" s="1"/>
  <c r="U212" i="6"/>
  <c r="U274" i="6" s="1"/>
  <c r="T212" i="6"/>
  <c r="T274" i="6" s="1"/>
  <c r="S212" i="6"/>
  <c r="S274" i="6" s="1"/>
  <c r="R212" i="6"/>
  <c r="R274" i="6" s="1"/>
  <c r="Q212" i="6"/>
  <c r="Q274" i="6" s="1"/>
  <c r="P212" i="6"/>
  <c r="P274" i="6" s="1"/>
  <c r="O212" i="6"/>
  <c r="O274" i="6" s="1"/>
  <c r="N212" i="6"/>
  <c r="N274" i="6" s="1"/>
  <c r="M212" i="6"/>
  <c r="M274" i="6" s="1"/>
  <c r="L212" i="6"/>
  <c r="L274" i="6" s="1"/>
  <c r="K212" i="6"/>
  <c r="K274" i="6" s="1"/>
  <c r="J212" i="6"/>
  <c r="J274" i="6" s="1"/>
  <c r="I212" i="6"/>
  <c r="I274" i="6" s="1"/>
  <c r="H212" i="6"/>
  <c r="H274" i="6" s="1"/>
  <c r="G212" i="6"/>
  <c r="G274" i="6" s="1"/>
  <c r="F212" i="6"/>
  <c r="F274" i="6" s="1"/>
  <c r="E212" i="6"/>
  <c r="E274" i="6" s="1"/>
  <c r="Z185" i="6"/>
  <c r="Y185" i="6"/>
  <c r="X185" i="6"/>
  <c r="W185" i="6"/>
  <c r="V185" i="6"/>
  <c r="U185" i="6"/>
  <c r="T185" i="6"/>
  <c r="S185" i="6"/>
  <c r="R185" i="6"/>
  <c r="Q185" i="6"/>
  <c r="P185" i="6"/>
  <c r="O185" i="6"/>
  <c r="N185" i="6"/>
  <c r="M185" i="6"/>
  <c r="L185" i="6"/>
  <c r="K185" i="6"/>
  <c r="J185" i="6"/>
  <c r="I185" i="6"/>
  <c r="H185" i="6"/>
  <c r="G185" i="6"/>
  <c r="F185" i="6"/>
  <c r="E185" i="6"/>
  <c r="Z180" i="6"/>
  <c r="Y180" i="6"/>
  <c r="X180" i="6"/>
  <c r="W180" i="6"/>
  <c r="V180" i="6"/>
  <c r="U180" i="6"/>
  <c r="T180" i="6"/>
  <c r="S180" i="6"/>
  <c r="R180" i="6"/>
  <c r="Q180" i="6"/>
  <c r="P180" i="6"/>
  <c r="O180" i="6"/>
  <c r="N180" i="6"/>
  <c r="M180" i="6"/>
  <c r="L180" i="6"/>
  <c r="K180" i="6"/>
  <c r="J180" i="6"/>
  <c r="I180" i="6"/>
  <c r="H180" i="6"/>
  <c r="G180" i="6"/>
  <c r="F180" i="6"/>
  <c r="E180" i="6"/>
  <c r="Z179" i="6"/>
  <c r="Y179" i="6"/>
  <c r="X179" i="6"/>
  <c r="W179" i="6"/>
  <c r="V179" i="6"/>
  <c r="U179" i="6"/>
  <c r="T179" i="6"/>
  <c r="S179" i="6"/>
  <c r="R179" i="6"/>
  <c r="Q179" i="6"/>
  <c r="P179" i="6"/>
  <c r="O179" i="6"/>
  <c r="N179" i="6"/>
  <c r="M179" i="6"/>
  <c r="L179" i="6"/>
  <c r="K179" i="6"/>
  <c r="J179" i="6"/>
  <c r="I179" i="6"/>
  <c r="H179" i="6"/>
  <c r="G179" i="6"/>
  <c r="F179" i="6"/>
  <c r="E179" i="6"/>
  <c r="Z178" i="6"/>
  <c r="Y178" i="6"/>
  <c r="X178" i="6"/>
  <c r="W178" i="6"/>
  <c r="V178" i="6"/>
  <c r="U178" i="6"/>
  <c r="T178" i="6"/>
  <c r="S178" i="6"/>
  <c r="R178" i="6"/>
  <c r="Q178" i="6"/>
  <c r="P178" i="6"/>
  <c r="O178" i="6"/>
  <c r="N178" i="6"/>
  <c r="M178" i="6"/>
  <c r="L178" i="6"/>
  <c r="K178" i="6"/>
  <c r="J178" i="6"/>
  <c r="I178" i="6"/>
  <c r="H178" i="6"/>
  <c r="G178" i="6"/>
  <c r="F178" i="6"/>
  <c r="E178" i="6"/>
  <c r="Z175" i="6"/>
  <c r="Y175" i="6"/>
  <c r="X175" i="6"/>
  <c r="W175" i="6"/>
  <c r="W283" i="6" s="1"/>
  <c r="V175" i="6"/>
  <c r="V283" i="6" s="1"/>
  <c r="U175" i="6"/>
  <c r="U283" i="6" s="1"/>
  <c r="T175" i="6"/>
  <c r="T283" i="6" s="1"/>
  <c r="S175" i="6"/>
  <c r="S283" i="6" s="1"/>
  <c r="R175" i="6"/>
  <c r="R283" i="6" s="1"/>
  <c r="Q175" i="6"/>
  <c r="Q283" i="6" s="1"/>
  <c r="P175" i="6"/>
  <c r="P283" i="6" s="1"/>
  <c r="O175" i="6"/>
  <c r="O283" i="6" s="1"/>
  <c r="N175" i="6"/>
  <c r="N283" i="6" s="1"/>
  <c r="M175" i="6"/>
  <c r="M283" i="6" s="1"/>
  <c r="L175" i="6"/>
  <c r="L283" i="6" s="1"/>
  <c r="K175" i="6"/>
  <c r="K283" i="6" s="1"/>
  <c r="J175" i="6"/>
  <c r="J283" i="6" s="1"/>
  <c r="I175" i="6"/>
  <c r="I283" i="6" s="1"/>
  <c r="H175" i="6"/>
  <c r="H283" i="6" s="1"/>
  <c r="G175" i="6"/>
  <c r="G283" i="6" s="1"/>
  <c r="F175" i="6"/>
  <c r="F283" i="6" s="1"/>
  <c r="E175" i="6"/>
  <c r="E283" i="6" s="1"/>
  <c r="B175" i="6"/>
  <c r="Z169" i="6"/>
  <c r="Z273" i="6" s="1"/>
  <c r="Y169" i="6"/>
  <c r="Y273" i="6" s="1"/>
  <c r="X169" i="6"/>
  <c r="X273" i="6" s="1"/>
  <c r="W169" i="6"/>
  <c r="W273" i="6" s="1"/>
  <c r="V169" i="6"/>
  <c r="V273" i="6" s="1"/>
  <c r="U169" i="6"/>
  <c r="U273" i="6" s="1"/>
  <c r="T169" i="6"/>
  <c r="T273" i="6" s="1"/>
  <c r="S169" i="6"/>
  <c r="S273" i="6" s="1"/>
  <c r="R169" i="6"/>
  <c r="R273" i="6" s="1"/>
  <c r="Q169" i="6"/>
  <c r="Q273" i="6" s="1"/>
  <c r="P169" i="6"/>
  <c r="P273" i="6" s="1"/>
  <c r="O169" i="6"/>
  <c r="O273" i="6" s="1"/>
  <c r="N169" i="6"/>
  <c r="N273" i="6" s="1"/>
  <c r="M169" i="6"/>
  <c r="M273" i="6" s="1"/>
  <c r="L169" i="6"/>
  <c r="L273" i="6" s="1"/>
  <c r="K169" i="6"/>
  <c r="K273" i="6" s="1"/>
  <c r="J169" i="6"/>
  <c r="J273" i="6" s="1"/>
  <c r="I169" i="6"/>
  <c r="I273" i="6" s="1"/>
  <c r="H169" i="6"/>
  <c r="H273" i="6" s="1"/>
  <c r="G169" i="6"/>
  <c r="G273" i="6" s="1"/>
  <c r="F169" i="6"/>
  <c r="F273" i="6" s="1"/>
  <c r="E169" i="6"/>
  <c r="E273" i="6" s="1"/>
  <c r="B169" i="6"/>
  <c r="Z164" i="6"/>
  <c r="Y164" i="6"/>
  <c r="X164" i="6"/>
  <c r="W164" i="6"/>
  <c r="V164" i="6"/>
  <c r="U164" i="6"/>
  <c r="T164" i="6"/>
  <c r="S164" i="6"/>
  <c r="R164" i="6"/>
  <c r="Q164" i="6"/>
  <c r="P164" i="6"/>
  <c r="O164" i="6"/>
  <c r="N164" i="6"/>
  <c r="M164" i="6"/>
  <c r="L164" i="6"/>
  <c r="K164" i="6"/>
  <c r="J164" i="6"/>
  <c r="I164" i="6"/>
  <c r="H164" i="6"/>
  <c r="G164" i="6"/>
  <c r="F164" i="6"/>
  <c r="E164" i="6"/>
  <c r="Z156" i="6"/>
  <c r="Y156" i="6"/>
  <c r="X156" i="6"/>
  <c r="W156" i="6"/>
  <c r="V156" i="6"/>
  <c r="U156" i="6"/>
  <c r="T156" i="6"/>
  <c r="S156" i="6"/>
  <c r="R156" i="6"/>
  <c r="Q156" i="6"/>
  <c r="P156" i="6"/>
  <c r="O156" i="6"/>
  <c r="N156" i="6"/>
  <c r="M156" i="6"/>
  <c r="L156" i="6"/>
  <c r="K156" i="6"/>
  <c r="J156" i="6"/>
  <c r="I156" i="6"/>
  <c r="H156" i="6"/>
  <c r="G156" i="6"/>
  <c r="F156" i="6"/>
  <c r="E156" i="6"/>
  <c r="Z149" i="6"/>
  <c r="Y149" i="6"/>
  <c r="X149" i="6"/>
  <c r="W149" i="6"/>
  <c r="V149" i="6"/>
  <c r="U149" i="6"/>
  <c r="T149" i="6"/>
  <c r="S149" i="6"/>
  <c r="R149" i="6"/>
  <c r="Q149" i="6"/>
  <c r="P149" i="6"/>
  <c r="O149" i="6"/>
  <c r="N149" i="6"/>
  <c r="M149" i="6"/>
  <c r="L149" i="6"/>
  <c r="K149" i="6"/>
  <c r="J149" i="6"/>
  <c r="I149" i="6"/>
  <c r="H149" i="6"/>
  <c r="G149" i="6"/>
  <c r="F149" i="6"/>
  <c r="E149" i="6"/>
  <c r="Z143" i="6"/>
  <c r="Y143" i="6"/>
  <c r="X143" i="6"/>
  <c r="W143" i="6"/>
  <c r="V143" i="6"/>
  <c r="U143" i="6"/>
  <c r="T143" i="6"/>
  <c r="S143" i="6"/>
  <c r="R143" i="6"/>
  <c r="Q143" i="6"/>
  <c r="P143" i="6"/>
  <c r="O143" i="6"/>
  <c r="N143" i="6"/>
  <c r="M143" i="6"/>
  <c r="L143" i="6"/>
  <c r="K143" i="6"/>
  <c r="J143" i="6"/>
  <c r="I143" i="6"/>
  <c r="H143" i="6"/>
  <c r="G143" i="6"/>
  <c r="F143" i="6"/>
  <c r="E143" i="6"/>
  <c r="Z136" i="6"/>
  <c r="Y136" i="6"/>
  <c r="X136" i="6"/>
  <c r="W136" i="6"/>
  <c r="V136" i="6"/>
  <c r="U136" i="6"/>
  <c r="T136" i="6"/>
  <c r="S136" i="6"/>
  <c r="R136" i="6"/>
  <c r="Q136" i="6"/>
  <c r="P136" i="6"/>
  <c r="O136" i="6"/>
  <c r="N136" i="6"/>
  <c r="M136" i="6"/>
  <c r="L136" i="6"/>
  <c r="K136" i="6"/>
  <c r="J136" i="6"/>
  <c r="I136" i="6"/>
  <c r="H136" i="6"/>
  <c r="G136" i="6"/>
  <c r="F136" i="6"/>
  <c r="E136" i="6"/>
  <c r="Z128" i="6"/>
  <c r="Y128" i="6"/>
  <c r="X128" i="6"/>
  <c r="W128" i="6"/>
  <c r="V128" i="6"/>
  <c r="U128" i="6"/>
  <c r="T128" i="6"/>
  <c r="S128" i="6"/>
  <c r="R128" i="6"/>
  <c r="Q128" i="6"/>
  <c r="P128" i="6"/>
  <c r="O128" i="6"/>
  <c r="N128" i="6"/>
  <c r="M128" i="6"/>
  <c r="L128" i="6"/>
  <c r="K128" i="6"/>
  <c r="J128" i="6"/>
  <c r="I128" i="6"/>
  <c r="H128" i="6"/>
  <c r="G128" i="6"/>
  <c r="F128" i="6"/>
  <c r="E128" i="6"/>
  <c r="Z116" i="6"/>
  <c r="Y116" i="6"/>
  <c r="X116" i="6"/>
  <c r="W116" i="6"/>
  <c r="V116" i="6"/>
  <c r="U116" i="6"/>
  <c r="T116" i="6"/>
  <c r="S116" i="6"/>
  <c r="R116" i="6"/>
  <c r="Q116" i="6"/>
  <c r="P116" i="6"/>
  <c r="O116" i="6"/>
  <c r="N116" i="6"/>
  <c r="M116" i="6"/>
  <c r="L116" i="6"/>
  <c r="K116" i="6"/>
  <c r="J116" i="6"/>
  <c r="I116" i="6"/>
  <c r="H116" i="6"/>
  <c r="G116" i="6"/>
  <c r="F116" i="6"/>
  <c r="E116" i="6"/>
  <c r="Z110" i="6"/>
  <c r="Y110" i="6"/>
  <c r="X110" i="6"/>
  <c r="W110" i="6"/>
  <c r="V110" i="6"/>
  <c r="U110" i="6"/>
  <c r="T110" i="6"/>
  <c r="S110" i="6"/>
  <c r="R110" i="6"/>
  <c r="Q110" i="6"/>
  <c r="P110" i="6"/>
  <c r="O110" i="6"/>
  <c r="N110" i="6"/>
  <c r="M110" i="6"/>
  <c r="L110" i="6"/>
  <c r="K110" i="6"/>
  <c r="J110" i="6"/>
  <c r="I110" i="6"/>
  <c r="H110" i="6"/>
  <c r="G110" i="6"/>
  <c r="F110" i="6"/>
  <c r="E110" i="6"/>
  <c r="B101" i="6"/>
  <c r="B96" i="6"/>
  <c r="Z92" i="6"/>
  <c r="Y92" i="6"/>
  <c r="X92" i="6"/>
  <c r="W92" i="6"/>
  <c r="V92" i="6"/>
  <c r="U92" i="6"/>
  <c r="T92" i="6"/>
  <c r="S92" i="6"/>
  <c r="R92" i="6"/>
  <c r="Q92" i="6"/>
  <c r="P92" i="6"/>
  <c r="O92" i="6"/>
  <c r="N92" i="6"/>
  <c r="M92" i="6"/>
  <c r="L92" i="6"/>
  <c r="K92" i="6"/>
  <c r="J92" i="6"/>
  <c r="I92" i="6"/>
  <c r="H92" i="6"/>
  <c r="G92" i="6"/>
  <c r="F92" i="6"/>
  <c r="E92" i="6"/>
  <c r="Z80" i="6"/>
  <c r="Y80" i="6"/>
  <c r="X80" i="6"/>
  <c r="W80" i="6"/>
  <c r="V80" i="6"/>
  <c r="U80" i="6"/>
  <c r="T80" i="6"/>
  <c r="S80" i="6"/>
  <c r="R80" i="6"/>
  <c r="Q80" i="6"/>
  <c r="P80" i="6"/>
  <c r="O80" i="6"/>
  <c r="N80" i="6"/>
  <c r="M80" i="6"/>
  <c r="L80" i="6"/>
  <c r="K80" i="6"/>
  <c r="J80" i="6"/>
  <c r="I80" i="6"/>
  <c r="H80" i="6"/>
  <c r="G80" i="6"/>
  <c r="F80" i="6"/>
  <c r="E80" i="6"/>
  <c r="Z71" i="6"/>
  <c r="Z86" i="6" s="1"/>
  <c r="Y71" i="6"/>
  <c r="Y86" i="6" s="1"/>
  <c r="X71" i="6"/>
  <c r="X86" i="6" s="1"/>
  <c r="W71" i="6"/>
  <c r="W86" i="6" s="1"/>
  <c r="V71" i="6"/>
  <c r="V86" i="6" s="1"/>
  <c r="U71" i="6"/>
  <c r="U86" i="6" s="1"/>
  <c r="T71" i="6"/>
  <c r="T86" i="6" s="1"/>
  <c r="S71" i="6"/>
  <c r="S86" i="6" s="1"/>
  <c r="R71" i="6"/>
  <c r="R86" i="6" s="1"/>
  <c r="Q71" i="6"/>
  <c r="Q86" i="6" s="1"/>
  <c r="P71" i="6"/>
  <c r="P86" i="6" s="1"/>
  <c r="O71" i="6"/>
  <c r="O86" i="6" s="1"/>
  <c r="N71" i="6"/>
  <c r="N86" i="6" s="1"/>
  <c r="M71" i="6"/>
  <c r="M86" i="6" s="1"/>
  <c r="L71" i="6"/>
  <c r="L86" i="6" s="1"/>
  <c r="K71" i="6"/>
  <c r="K86" i="6" s="1"/>
  <c r="J71" i="6"/>
  <c r="J86" i="6" s="1"/>
  <c r="I71" i="6"/>
  <c r="I86" i="6" s="1"/>
  <c r="H71" i="6"/>
  <c r="H86" i="6" s="1"/>
  <c r="G71" i="6"/>
  <c r="G86" i="6" s="1"/>
  <c r="F71" i="6"/>
  <c r="F86" i="6" s="1"/>
  <c r="E71" i="6"/>
  <c r="E86" i="6" s="1"/>
  <c r="Z70" i="6"/>
  <c r="Z83" i="6" s="1"/>
  <c r="Y70" i="6"/>
  <c r="Y83" i="6" s="1"/>
  <c r="X70" i="6"/>
  <c r="X83" i="6" s="1"/>
  <c r="W70" i="6"/>
  <c r="W83" i="6" s="1"/>
  <c r="V70" i="6"/>
  <c r="V83" i="6" s="1"/>
  <c r="U70" i="6"/>
  <c r="U83" i="6" s="1"/>
  <c r="T70" i="6"/>
  <c r="T83" i="6" s="1"/>
  <c r="S70" i="6"/>
  <c r="S83" i="6" s="1"/>
  <c r="R70" i="6"/>
  <c r="R83" i="6" s="1"/>
  <c r="Q70" i="6"/>
  <c r="Q83" i="6" s="1"/>
  <c r="P70" i="6"/>
  <c r="P83" i="6" s="1"/>
  <c r="O70" i="6"/>
  <c r="O83" i="6" s="1"/>
  <c r="N70" i="6"/>
  <c r="N83" i="6" s="1"/>
  <c r="M70" i="6"/>
  <c r="M83" i="6" s="1"/>
  <c r="L70" i="6"/>
  <c r="L83" i="6" s="1"/>
  <c r="K70" i="6"/>
  <c r="K83" i="6" s="1"/>
  <c r="J70" i="6"/>
  <c r="J83" i="6" s="1"/>
  <c r="I70" i="6"/>
  <c r="I83" i="6" s="1"/>
  <c r="H70" i="6"/>
  <c r="H83" i="6" s="1"/>
  <c r="G70" i="6"/>
  <c r="G83" i="6" s="1"/>
  <c r="F70" i="6"/>
  <c r="F83" i="6" s="1"/>
  <c r="E70" i="6"/>
  <c r="E83" i="6" s="1"/>
  <c r="Z69" i="6"/>
  <c r="Y69" i="6"/>
  <c r="X69" i="6"/>
  <c r="W69" i="6"/>
  <c r="V69" i="6"/>
  <c r="U69" i="6"/>
  <c r="T69" i="6"/>
  <c r="S69" i="6"/>
  <c r="R69" i="6"/>
  <c r="Q69" i="6"/>
  <c r="P69" i="6"/>
  <c r="O69" i="6"/>
  <c r="N69" i="6"/>
  <c r="M69" i="6"/>
  <c r="L69" i="6"/>
  <c r="K69" i="6"/>
  <c r="J69" i="6"/>
  <c r="I69" i="6"/>
  <c r="H69" i="6"/>
  <c r="G69" i="6"/>
  <c r="F69" i="6"/>
  <c r="E69" i="6"/>
  <c r="Z60" i="6"/>
  <c r="Y60" i="6"/>
  <c r="Y85" i="6" s="1"/>
  <c r="X60" i="6"/>
  <c r="X85" i="6" s="1"/>
  <c r="W60" i="6"/>
  <c r="W85" i="6" s="1"/>
  <c r="V60" i="6"/>
  <c r="V85" i="6" s="1"/>
  <c r="U60" i="6"/>
  <c r="T60" i="6"/>
  <c r="S60" i="6"/>
  <c r="R60" i="6"/>
  <c r="R85" i="6" s="1"/>
  <c r="Q60" i="6"/>
  <c r="P60" i="6"/>
  <c r="P85" i="6" s="1"/>
  <c r="O60" i="6"/>
  <c r="O85" i="6" s="1"/>
  <c r="N60" i="6"/>
  <c r="N85" i="6" s="1"/>
  <c r="M60" i="6"/>
  <c r="L60" i="6"/>
  <c r="L85" i="6" s="1"/>
  <c r="K60" i="6"/>
  <c r="J60" i="6"/>
  <c r="I60" i="6"/>
  <c r="I85" i="6" s="1"/>
  <c r="H60" i="6"/>
  <c r="H85" i="6" s="1"/>
  <c r="G60" i="6"/>
  <c r="G85" i="6" s="1"/>
  <c r="F60" i="6"/>
  <c r="F85" i="6" s="1"/>
  <c r="E60" i="6"/>
  <c r="Z59" i="6"/>
  <c r="Z82" i="6" s="1"/>
  <c r="Y59" i="6"/>
  <c r="Y82" i="6" s="1"/>
  <c r="X59" i="6"/>
  <c r="X82" i="6" s="1"/>
  <c r="W59" i="6"/>
  <c r="V59" i="6"/>
  <c r="V82" i="6" s="1"/>
  <c r="U59" i="6"/>
  <c r="U82" i="6" s="1"/>
  <c r="T59" i="6"/>
  <c r="S59" i="6"/>
  <c r="S82" i="6" s="1"/>
  <c r="R59" i="6"/>
  <c r="R82" i="6" s="1"/>
  <c r="Q59" i="6"/>
  <c r="P59" i="6"/>
  <c r="P82" i="6" s="1"/>
  <c r="O59" i="6"/>
  <c r="N59" i="6"/>
  <c r="N82" i="6" s="1"/>
  <c r="M59" i="6"/>
  <c r="L59" i="6"/>
  <c r="L82" i="6" s="1"/>
  <c r="K59" i="6"/>
  <c r="K82" i="6" s="1"/>
  <c r="J59" i="6"/>
  <c r="J82" i="6" s="1"/>
  <c r="I59" i="6"/>
  <c r="I82" i="6" s="1"/>
  <c r="H59" i="6"/>
  <c r="H82" i="6" s="1"/>
  <c r="G59" i="6"/>
  <c r="F59" i="6"/>
  <c r="F82" i="6" s="1"/>
  <c r="E59" i="6"/>
  <c r="E82" i="6" s="1"/>
  <c r="Z58" i="6"/>
  <c r="Y58" i="6"/>
  <c r="X58" i="6"/>
  <c r="W58" i="6"/>
  <c r="V58" i="6"/>
  <c r="U58" i="6"/>
  <c r="T58" i="6"/>
  <c r="S58" i="6"/>
  <c r="R58" i="6"/>
  <c r="Q58" i="6"/>
  <c r="P58" i="6"/>
  <c r="O58" i="6"/>
  <c r="N58" i="6"/>
  <c r="M58" i="6"/>
  <c r="L58" i="6"/>
  <c r="K58" i="6"/>
  <c r="J58" i="6"/>
  <c r="I58" i="6"/>
  <c r="H58" i="6"/>
  <c r="G58" i="6"/>
  <c r="F58" i="6"/>
  <c r="E58" i="6"/>
  <c r="Z46" i="6"/>
  <c r="Y46" i="6"/>
  <c r="X46" i="6"/>
  <c r="W46" i="6"/>
  <c r="V46" i="6"/>
  <c r="U46" i="6"/>
  <c r="T46" i="6"/>
  <c r="S46" i="6"/>
  <c r="R46" i="6"/>
  <c r="Q46" i="6"/>
  <c r="P46" i="6"/>
  <c r="O46" i="6"/>
  <c r="N46" i="6"/>
  <c r="M46" i="6"/>
  <c r="L46" i="6"/>
  <c r="K46" i="6"/>
  <c r="J46" i="6"/>
  <c r="I46" i="6"/>
  <c r="H46" i="6"/>
  <c r="G46" i="6"/>
  <c r="F46" i="6"/>
  <c r="E46" i="6"/>
  <c r="Z32" i="6"/>
  <c r="Z52" i="6" s="1"/>
  <c r="Y32" i="6"/>
  <c r="Y52" i="6" s="1"/>
  <c r="X32" i="6"/>
  <c r="X52" i="6" s="1"/>
  <c r="W32" i="6"/>
  <c r="W52" i="6" s="1"/>
  <c r="V32" i="6"/>
  <c r="V52" i="6" s="1"/>
  <c r="U32" i="6"/>
  <c r="U52" i="6" s="1"/>
  <c r="T32" i="6"/>
  <c r="T52" i="6" s="1"/>
  <c r="S32" i="6"/>
  <c r="S52" i="6" s="1"/>
  <c r="R32" i="6"/>
  <c r="R52" i="6" s="1"/>
  <c r="Q32" i="6"/>
  <c r="Q52" i="6" s="1"/>
  <c r="P32" i="6"/>
  <c r="P52" i="6" s="1"/>
  <c r="O32" i="6"/>
  <c r="O52" i="6" s="1"/>
  <c r="N32" i="6"/>
  <c r="N52" i="6" s="1"/>
  <c r="M32" i="6"/>
  <c r="M52" i="6" s="1"/>
  <c r="L32" i="6"/>
  <c r="L52" i="6" s="1"/>
  <c r="K32" i="6"/>
  <c r="K52" i="6" s="1"/>
  <c r="J32" i="6"/>
  <c r="J52" i="6" s="1"/>
  <c r="I32" i="6"/>
  <c r="I52" i="6" s="1"/>
  <c r="H32" i="6"/>
  <c r="H52" i="6" s="1"/>
  <c r="G32" i="6"/>
  <c r="G52" i="6" s="1"/>
  <c r="F32" i="6"/>
  <c r="F52" i="6" s="1"/>
  <c r="E32" i="6"/>
  <c r="E52" i="6" s="1"/>
  <c r="Z26" i="6"/>
  <c r="Z49" i="6" s="1"/>
  <c r="Y26" i="6"/>
  <c r="Y49" i="6" s="1"/>
  <c r="X26" i="6"/>
  <c r="X49" i="6" s="1"/>
  <c r="W26" i="6"/>
  <c r="W49" i="6" s="1"/>
  <c r="V26" i="6"/>
  <c r="V49" i="6" s="1"/>
  <c r="U26" i="6"/>
  <c r="U49" i="6" s="1"/>
  <c r="T26" i="6"/>
  <c r="T49" i="6" s="1"/>
  <c r="S26" i="6"/>
  <c r="S49" i="6" s="1"/>
  <c r="R26" i="6"/>
  <c r="R49" i="6" s="1"/>
  <c r="Q26" i="6"/>
  <c r="Q49" i="6" s="1"/>
  <c r="P26" i="6"/>
  <c r="P49" i="6" s="1"/>
  <c r="O26" i="6"/>
  <c r="O49" i="6" s="1"/>
  <c r="N26" i="6"/>
  <c r="N49" i="6" s="1"/>
  <c r="M26" i="6"/>
  <c r="L26" i="6"/>
  <c r="L49" i="6" s="1"/>
  <c r="K26" i="6"/>
  <c r="K49" i="6" s="1"/>
  <c r="J26" i="6"/>
  <c r="J49" i="6" s="1"/>
  <c r="I26" i="6"/>
  <c r="I49" i="6" s="1"/>
  <c r="H26" i="6"/>
  <c r="H49" i="6" s="1"/>
  <c r="G26" i="6"/>
  <c r="G49" i="6" s="1"/>
  <c r="F26" i="6"/>
  <c r="F49" i="6" s="1"/>
  <c r="E26" i="6"/>
  <c r="E49" i="6" s="1"/>
  <c r="Z25" i="6"/>
  <c r="Y25" i="6"/>
  <c r="X25" i="6"/>
  <c r="W25" i="6"/>
  <c r="V25" i="6"/>
  <c r="U25" i="6"/>
  <c r="T25" i="6"/>
  <c r="S25" i="6"/>
  <c r="R25" i="6"/>
  <c r="Q25" i="6"/>
  <c r="P25" i="6"/>
  <c r="O25" i="6"/>
  <c r="N25" i="6"/>
  <c r="M25" i="6"/>
  <c r="L25" i="6"/>
  <c r="K25" i="6"/>
  <c r="J25" i="6"/>
  <c r="I25" i="6"/>
  <c r="H25" i="6"/>
  <c r="G25" i="6"/>
  <c r="F25" i="6"/>
  <c r="E25" i="6"/>
  <c r="Z16" i="6"/>
  <c r="Y16" i="6"/>
  <c r="Y51" i="6" s="1"/>
  <c r="X16" i="6"/>
  <c r="X51" i="6" s="1"/>
  <c r="W16" i="6"/>
  <c r="W51" i="6" s="1"/>
  <c r="V16" i="6"/>
  <c r="V51" i="6" s="1"/>
  <c r="U16" i="6"/>
  <c r="T16" i="6"/>
  <c r="T51" i="6" s="1"/>
  <c r="S16" i="6"/>
  <c r="R16" i="6"/>
  <c r="R51" i="6" s="1"/>
  <c r="Q16" i="6"/>
  <c r="P16" i="6"/>
  <c r="P51" i="6" s="1"/>
  <c r="O16" i="6"/>
  <c r="N16" i="6"/>
  <c r="N51" i="6" s="1"/>
  <c r="M16" i="6"/>
  <c r="L16" i="6"/>
  <c r="L51" i="6" s="1"/>
  <c r="K16" i="6"/>
  <c r="K51" i="6" s="1"/>
  <c r="J16" i="6"/>
  <c r="I16" i="6"/>
  <c r="I51" i="6" s="1"/>
  <c r="H16" i="6"/>
  <c r="H51" i="6" s="1"/>
  <c r="G16" i="6"/>
  <c r="G51" i="6" s="1"/>
  <c r="F16" i="6"/>
  <c r="F51" i="6" s="1"/>
  <c r="E16" i="6"/>
  <c r="Z15" i="6"/>
  <c r="Z48" i="6" s="1"/>
  <c r="Y15" i="6"/>
  <c r="Y48" i="6" s="1"/>
  <c r="X15" i="6"/>
  <c r="W15" i="6"/>
  <c r="V15" i="6"/>
  <c r="V48" i="6" s="1"/>
  <c r="U15" i="6"/>
  <c r="U48" i="6" s="1"/>
  <c r="T15" i="6"/>
  <c r="S15" i="6"/>
  <c r="R15" i="6"/>
  <c r="Q15" i="6"/>
  <c r="P15" i="6"/>
  <c r="O15" i="6"/>
  <c r="N15" i="6"/>
  <c r="N48" i="6" s="1"/>
  <c r="M15" i="6"/>
  <c r="M48" i="6" s="1"/>
  <c r="L15" i="6"/>
  <c r="K15" i="6"/>
  <c r="K48" i="6" s="1"/>
  <c r="J15" i="6"/>
  <c r="J48" i="6" s="1"/>
  <c r="I15" i="6"/>
  <c r="H15" i="6"/>
  <c r="G15" i="6"/>
  <c r="F15" i="6"/>
  <c r="F48" i="6" s="1"/>
  <c r="E15" i="6"/>
  <c r="E48" i="6" s="1"/>
  <c r="Z14" i="6"/>
  <c r="Y14" i="6"/>
  <c r="X14" i="6"/>
  <c r="W14" i="6"/>
  <c r="V14" i="6"/>
  <c r="U14" i="6"/>
  <c r="T14" i="6"/>
  <c r="S14" i="6"/>
  <c r="R14" i="6"/>
  <c r="Q14" i="6"/>
  <c r="P14" i="6"/>
  <c r="O14" i="6"/>
  <c r="N14" i="6"/>
  <c r="M14" i="6"/>
  <c r="L14" i="6"/>
  <c r="K14" i="6"/>
  <c r="J14" i="6"/>
  <c r="I14" i="6"/>
  <c r="H14" i="6"/>
  <c r="G14" i="6"/>
  <c r="F14" i="6"/>
  <c r="E14" i="6"/>
  <c r="Z6" i="6"/>
  <c r="Y6" i="6"/>
  <c r="X6" i="6"/>
  <c r="W6" i="6"/>
  <c r="V6" i="6"/>
  <c r="U6" i="6"/>
  <c r="T6" i="6"/>
  <c r="S6" i="6"/>
  <c r="R6" i="6"/>
  <c r="Q6" i="6"/>
  <c r="P6" i="6"/>
  <c r="O6" i="6"/>
  <c r="N6" i="6"/>
  <c r="M6" i="6"/>
  <c r="L6" i="6"/>
  <c r="K6" i="6"/>
  <c r="J6" i="6"/>
  <c r="I6" i="6"/>
  <c r="H6" i="6"/>
  <c r="G6" i="6"/>
  <c r="F6" i="6"/>
  <c r="E6" i="6"/>
  <c r="E236" i="6" s="1"/>
  <c r="AA60" i="4"/>
  <c r="Z60" i="4"/>
  <c r="Y60" i="4"/>
  <c r="X60" i="4"/>
  <c r="W60" i="4"/>
  <c r="V60" i="4"/>
  <c r="U60" i="4"/>
  <c r="T60" i="4"/>
  <c r="S60" i="4"/>
  <c r="R60" i="4"/>
  <c r="Q60" i="4"/>
  <c r="P60" i="4"/>
  <c r="O60" i="4"/>
  <c r="N60" i="4"/>
  <c r="M60" i="4"/>
  <c r="L60" i="4"/>
  <c r="K60" i="4"/>
  <c r="J60" i="4"/>
  <c r="I60" i="4"/>
  <c r="H60" i="4"/>
  <c r="G60" i="4"/>
  <c r="F60" i="4"/>
  <c r="AA49" i="4"/>
  <c r="Z49" i="4"/>
  <c r="Y49" i="4"/>
  <c r="X49" i="4"/>
  <c r="W49" i="4"/>
  <c r="V49" i="4"/>
  <c r="U49" i="4"/>
  <c r="T49" i="4"/>
  <c r="S49" i="4"/>
  <c r="R49" i="4"/>
  <c r="Q49" i="4"/>
  <c r="P49" i="4"/>
  <c r="O49" i="4"/>
  <c r="N49" i="4"/>
  <c r="M49" i="4"/>
  <c r="L49" i="4"/>
  <c r="K49" i="4"/>
  <c r="J49" i="4"/>
  <c r="I49" i="4"/>
  <c r="H49" i="4"/>
  <c r="G49" i="4"/>
  <c r="F49" i="4"/>
  <c r="AA34" i="4"/>
  <c r="Z34" i="4"/>
  <c r="Y34" i="4"/>
  <c r="X34" i="4"/>
  <c r="W34" i="4"/>
  <c r="V34" i="4"/>
  <c r="U34" i="4"/>
  <c r="T34" i="4"/>
  <c r="S34" i="4"/>
  <c r="R34" i="4"/>
  <c r="Q34" i="4"/>
  <c r="P34" i="4"/>
  <c r="O34" i="4"/>
  <c r="N34" i="4"/>
  <c r="M34" i="4"/>
  <c r="L34" i="4"/>
  <c r="K34" i="4"/>
  <c r="J34" i="4"/>
  <c r="I34" i="4"/>
  <c r="H34" i="4"/>
  <c r="G34" i="4"/>
  <c r="F34" i="4"/>
  <c r="AA28" i="4"/>
  <c r="Z28" i="4"/>
  <c r="Y28" i="4"/>
  <c r="X28" i="4"/>
  <c r="W28" i="4"/>
  <c r="V28" i="4"/>
  <c r="U28" i="4"/>
  <c r="T28" i="4"/>
  <c r="S28" i="4"/>
  <c r="R28" i="4"/>
  <c r="Q28" i="4"/>
  <c r="P28" i="4"/>
  <c r="O28" i="4"/>
  <c r="N28" i="4"/>
  <c r="M28" i="4"/>
  <c r="L28" i="4"/>
  <c r="K28" i="4"/>
  <c r="J28" i="4"/>
  <c r="I28" i="4"/>
  <c r="H28" i="4"/>
  <c r="G28" i="4"/>
  <c r="F28" i="4"/>
  <c r="AA13" i="4"/>
  <c r="Z13" i="4"/>
  <c r="Y13" i="4"/>
  <c r="X13" i="4"/>
  <c r="W13" i="4"/>
  <c r="V13" i="4"/>
  <c r="U13" i="4"/>
  <c r="T13" i="4"/>
  <c r="S13" i="4"/>
  <c r="R13" i="4"/>
  <c r="Q13" i="4"/>
  <c r="P13" i="4"/>
  <c r="O13" i="4"/>
  <c r="N13" i="4"/>
  <c r="M13" i="4"/>
  <c r="L13" i="4"/>
  <c r="K13" i="4"/>
  <c r="J13" i="4"/>
  <c r="I13" i="4"/>
  <c r="H13" i="4"/>
  <c r="G13" i="4"/>
  <c r="F13" i="4"/>
  <c r="Z58" i="3"/>
  <c r="Y58" i="3"/>
  <c r="X58" i="3"/>
  <c r="W58" i="3"/>
  <c r="V58" i="3"/>
  <c r="U58" i="3"/>
  <c r="T58" i="3"/>
  <c r="S58" i="3"/>
  <c r="R58" i="3"/>
  <c r="Q58" i="3"/>
  <c r="P58" i="3"/>
  <c r="O58" i="3"/>
  <c r="N58" i="3"/>
  <c r="M58" i="3"/>
  <c r="L58" i="3"/>
  <c r="K58" i="3"/>
  <c r="J58" i="3"/>
  <c r="I58" i="3"/>
  <c r="H58" i="3"/>
  <c r="G58" i="3"/>
  <c r="F58" i="3"/>
  <c r="E58" i="3"/>
  <c r="Z27" i="3"/>
  <c r="Y27" i="3"/>
  <c r="X27" i="3"/>
  <c r="W27" i="3"/>
  <c r="V27" i="3"/>
  <c r="U27" i="3"/>
  <c r="T27" i="3"/>
  <c r="S27" i="3"/>
  <c r="R27" i="3"/>
  <c r="Q27" i="3"/>
  <c r="P27" i="3"/>
  <c r="O27" i="3"/>
  <c r="N27" i="3"/>
  <c r="M27" i="3"/>
  <c r="L27" i="3"/>
  <c r="K27" i="3"/>
  <c r="J27" i="3"/>
  <c r="I27" i="3"/>
  <c r="H27" i="3"/>
  <c r="G27" i="3"/>
  <c r="F27" i="3"/>
  <c r="E27" i="3"/>
  <c r="Z293" i="6" l="1"/>
  <c r="H57" i="31"/>
  <c r="H33" i="31"/>
  <c r="L57" i="31"/>
  <c r="L33" i="31"/>
  <c r="P57" i="31"/>
  <c r="P33" i="31"/>
  <c r="T57" i="31"/>
  <c r="T33" i="31"/>
  <c r="X57" i="31"/>
  <c r="X33" i="31"/>
  <c r="E57" i="31"/>
  <c r="E33" i="31"/>
  <c r="I57" i="31"/>
  <c r="I33" i="31"/>
  <c r="M57" i="31"/>
  <c r="M33" i="31"/>
  <c r="Q57" i="31"/>
  <c r="Q33" i="31"/>
  <c r="U57" i="31"/>
  <c r="U33" i="31"/>
  <c r="Y57" i="31"/>
  <c r="Y33" i="31"/>
  <c r="F57" i="31"/>
  <c r="F33" i="31"/>
  <c r="J57" i="31"/>
  <c r="J33" i="31"/>
  <c r="N57" i="31"/>
  <c r="N33" i="31"/>
  <c r="R57" i="31"/>
  <c r="R33" i="31"/>
  <c r="V57" i="31"/>
  <c r="V33" i="31"/>
  <c r="Z57" i="31"/>
  <c r="Z33" i="31"/>
  <c r="G57" i="31"/>
  <c r="G33" i="31"/>
  <c r="K57" i="31"/>
  <c r="K33" i="31"/>
  <c r="O57" i="31"/>
  <c r="O33" i="31"/>
  <c r="S57" i="31"/>
  <c r="S33" i="31"/>
  <c r="W57" i="31"/>
  <c r="W33" i="31"/>
  <c r="G8" i="13"/>
  <c r="R119" i="6"/>
  <c r="P20" i="19"/>
  <c r="E20" i="19"/>
  <c r="M20" i="19"/>
  <c r="U20" i="19"/>
  <c r="W121" i="6"/>
  <c r="W281" i="6" s="1"/>
  <c r="F295" i="6"/>
  <c r="J295" i="6"/>
  <c r="N295" i="6"/>
  <c r="R295" i="6"/>
  <c r="V295" i="6"/>
  <c r="Z295" i="6"/>
  <c r="E121" i="6"/>
  <c r="E281" i="6" s="1"/>
  <c r="L81" i="6"/>
  <c r="L302" i="6" s="1"/>
  <c r="L9" i="31" s="1"/>
  <c r="L60" i="31" s="1"/>
  <c r="H295" i="6"/>
  <c r="X295" i="6"/>
  <c r="E231" i="6"/>
  <c r="E235" i="6"/>
  <c r="U121" i="6"/>
  <c r="U281" i="6" s="1"/>
  <c r="Y293" i="6"/>
  <c r="H181" i="6"/>
  <c r="L181" i="6"/>
  <c r="P181" i="6"/>
  <c r="T181" i="6"/>
  <c r="X181" i="6"/>
  <c r="G282" i="6"/>
  <c r="E295" i="6"/>
  <c r="I295" i="6"/>
  <c r="M295" i="6"/>
  <c r="Q295" i="6"/>
  <c r="U295" i="6"/>
  <c r="Y295" i="6"/>
  <c r="P295" i="6"/>
  <c r="T295" i="6"/>
  <c r="F294" i="6"/>
  <c r="R294" i="6"/>
  <c r="J224" i="6"/>
  <c r="N224" i="6"/>
  <c r="R224" i="6"/>
  <c r="Z224" i="6"/>
  <c r="F256" i="6"/>
  <c r="F317" i="6" s="1"/>
  <c r="F23" i="31" s="1"/>
  <c r="F75" i="31" s="1"/>
  <c r="X256" i="6"/>
  <c r="X317" i="6" s="1"/>
  <c r="X23" i="31" s="1"/>
  <c r="X75" i="31" s="1"/>
  <c r="L295" i="6"/>
  <c r="G294" i="6"/>
  <c r="S294" i="6"/>
  <c r="W294" i="6"/>
  <c r="G224" i="6"/>
  <c r="S224" i="6"/>
  <c r="U224" i="6"/>
  <c r="G295" i="6"/>
  <c r="K295" i="6"/>
  <c r="O295" i="6"/>
  <c r="S295" i="6"/>
  <c r="W295" i="6"/>
  <c r="X121" i="6"/>
  <c r="X130" i="6" s="1"/>
  <c r="X313" i="6" s="1"/>
  <c r="X19" i="31" s="1"/>
  <c r="Y121" i="6"/>
  <c r="Y130" i="6" s="1"/>
  <c r="Y313" i="6" s="1"/>
  <c r="Y19" i="31" s="1"/>
  <c r="K121" i="6"/>
  <c r="K281" i="6" s="1"/>
  <c r="H121" i="6"/>
  <c r="H130" i="6" s="1"/>
  <c r="H313" i="6" s="1"/>
  <c r="H19" i="31" s="1"/>
  <c r="L121" i="6"/>
  <c r="L281" i="6" s="1"/>
  <c r="P121" i="6"/>
  <c r="P281" i="6" s="1"/>
  <c r="T121" i="6"/>
  <c r="T281" i="6" s="1"/>
  <c r="F121" i="6"/>
  <c r="F281" i="6" s="1"/>
  <c r="N121" i="6"/>
  <c r="N281" i="6" s="1"/>
  <c r="R121" i="6"/>
  <c r="R281" i="6" s="1"/>
  <c r="I121" i="6"/>
  <c r="I281" i="6" s="1"/>
  <c r="Q121" i="6"/>
  <c r="Q281" i="6" s="1"/>
  <c r="J121" i="6"/>
  <c r="J281" i="6" s="1"/>
  <c r="M121" i="6"/>
  <c r="M281" i="6" s="1"/>
  <c r="F158" i="6"/>
  <c r="F314" i="6" s="1"/>
  <c r="F20" i="31" s="1"/>
  <c r="T337" i="11"/>
  <c r="V50" i="6"/>
  <c r="V311" i="6" s="1"/>
  <c r="V17" i="31" s="1"/>
  <c r="V69" i="31" s="1"/>
  <c r="J330" i="11"/>
  <c r="N330" i="11"/>
  <c r="R330" i="11"/>
  <c r="V330" i="11"/>
  <c r="F330" i="11"/>
  <c r="F137" i="11"/>
  <c r="G51" i="11"/>
  <c r="H80" i="11"/>
  <c r="H245" i="11" s="1"/>
  <c r="G334" i="11" s="1"/>
  <c r="L80" i="11"/>
  <c r="L245" i="11" s="1"/>
  <c r="K334" i="11" s="1"/>
  <c r="P80" i="11"/>
  <c r="P245" i="11" s="1"/>
  <c r="O334" i="11" s="1"/>
  <c r="T80" i="11"/>
  <c r="T245" i="11" s="1"/>
  <c r="S334" i="11" s="1"/>
  <c r="X80" i="11"/>
  <c r="X245" i="11" s="1"/>
  <c r="W334" i="11" s="1"/>
  <c r="F136" i="11"/>
  <c r="F148" i="11"/>
  <c r="F192" i="11"/>
  <c r="E337" i="11"/>
  <c r="I337" i="11"/>
  <c r="M337" i="11"/>
  <c r="Q337" i="11"/>
  <c r="U337" i="11"/>
  <c r="Y337" i="11"/>
  <c r="G80" i="11"/>
  <c r="G245" i="11" s="1"/>
  <c r="F334" i="11" s="1"/>
  <c r="K80" i="11"/>
  <c r="K245" i="11" s="1"/>
  <c r="J334" i="11" s="1"/>
  <c r="S80" i="11"/>
  <c r="S245" i="11" s="1"/>
  <c r="R334" i="11" s="1"/>
  <c r="W80" i="11"/>
  <c r="W245" i="11" s="1"/>
  <c r="V334" i="11" s="1"/>
  <c r="F140" i="11"/>
  <c r="S6" i="11"/>
  <c r="S7" i="11" s="1"/>
  <c r="F230" i="6"/>
  <c r="F189" i="6"/>
  <c r="H294" i="6"/>
  <c r="X294" i="6"/>
  <c r="G121" i="6"/>
  <c r="G281" i="6" s="1"/>
  <c r="O121" i="6"/>
  <c r="O281" i="6" s="1"/>
  <c r="S101" i="6"/>
  <c r="S27" i="31" s="1"/>
  <c r="S71" i="31" s="1"/>
  <c r="S122" i="6"/>
  <c r="S121" i="6" s="1"/>
  <c r="S281" i="6" s="1"/>
  <c r="N294" i="6"/>
  <c r="L294" i="6"/>
  <c r="M181" i="6"/>
  <c r="E294" i="6"/>
  <c r="H81" i="6"/>
  <c r="H302" i="6" s="1"/>
  <c r="H9" i="31" s="1"/>
  <c r="H60" i="31" s="1"/>
  <c r="N181" i="6"/>
  <c r="H231" i="6"/>
  <c r="P231" i="6"/>
  <c r="T237" i="6"/>
  <c r="E193" i="6"/>
  <c r="T294" i="6"/>
  <c r="L224" i="6"/>
  <c r="P224" i="6"/>
  <c r="T224" i="6"/>
  <c r="F224" i="6"/>
  <c r="V224" i="6"/>
  <c r="N119" i="6"/>
  <c r="N117" i="6" s="1"/>
  <c r="N271" i="6" s="1"/>
  <c r="X293" i="6"/>
  <c r="G181" i="6"/>
  <c r="K181" i="6"/>
  <c r="O181" i="6"/>
  <c r="S181" i="6"/>
  <c r="W181" i="6"/>
  <c r="E230" i="6"/>
  <c r="E242" i="6" s="1"/>
  <c r="I294" i="6"/>
  <c r="M294" i="6"/>
  <c r="Q294" i="6"/>
  <c r="U294" i="6"/>
  <c r="Y294" i="6"/>
  <c r="E224" i="6"/>
  <c r="I224" i="6"/>
  <c r="M224" i="6"/>
  <c r="Q224" i="6"/>
  <c r="Y224" i="6"/>
  <c r="O224" i="6"/>
  <c r="W224" i="6"/>
  <c r="E255" i="6"/>
  <c r="E307" i="6" s="1"/>
  <c r="E14" i="31" s="1"/>
  <c r="E65" i="31" s="1"/>
  <c r="M256" i="6"/>
  <c r="M317" i="6" s="1"/>
  <c r="M23" i="31" s="1"/>
  <c r="M75" i="31" s="1"/>
  <c r="Q256" i="6"/>
  <c r="Q317" i="6" s="1"/>
  <c r="Q23" i="31" s="1"/>
  <c r="Q75" i="31" s="1"/>
  <c r="Y255" i="6"/>
  <c r="Y307" i="6" s="1"/>
  <c r="Y14" i="31" s="1"/>
  <c r="Y65" i="31" s="1"/>
  <c r="V279" i="6"/>
  <c r="V101" i="6"/>
  <c r="V27" i="31" s="1"/>
  <c r="V71" i="31" s="1"/>
  <c r="V122" i="6"/>
  <c r="V121" i="6" s="1"/>
  <c r="V281" i="6" s="1"/>
  <c r="O6" i="11"/>
  <c r="O7" i="11" s="1"/>
  <c r="S55" i="11"/>
  <c r="S244" i="11" s="1"/>
  <c r="I80" i="11"/>
  <c r="I245" i="11" s="1"/>
  <c r="H334" i="11" s="1"/>
  <c r="M80" i="11"/>
  <c r="M245" i="11" s="1"/>
  <c r="L334" i="11" s="1"/>
  <c r="E185" i="11"/>
  <c r="G337" i="11"/>
  <c r="R20" i="19"/>
  <c r="Q181" i="6"/>
  <c r="G6" i="11"/>
  <c r="G7" i="11" s="1"/>
  <c r="W6" i="11"/>
  <c r="W7" i="11" s="1"/>
  <c r="J52" i="11"/>
  <c r="H6" i="11"/>
  <c r="H7" i="11" s="1"/>
  <c r="L6" i="11"/>
  <c r="L7" i="11" s="1"/>
  <c r="P6" i="11"/>
  <c r="P7" i="11" s="1"/>
  <c r="T6" i="11"/>
  <c r="T7" i="11" s="1"/>
  <c r="X6" i="11"/>
  <c r="X7" i="11" s="1"/>
  <c r="J48" i="11"/>
  <c r="R48" i="11"/>
  <c r="O80" i="11"/>
  <c r="O245" i="11" s="1"/>
  <c r="N334" i="11" s="1"/>
  <c r="F139" i="11"/>
  <c r="G145" i="11"/>
  <c r="L166" i="11"/>
  <c r="M166" i="11" s="1"/>
  <c r="G171" i="11"/>
  <c r="H171" i="11" s="1"/>
  <c r="V294" i="6"/>
  <c r="F145" i="11"/>
  <c r="F50" i="6"/>
  <c r="F311" i="6" s="1"/>
  <c r="F17" i="31" s="1"/>
  <c r="F69" i="31" s="1"/>
  <c r="I181" i="6"/>
  <c r="Y181" i="6"/>
  <c r="S256" i="6"/>
  <c r="S317" i="6" s="1"/>
  <c r="S23" i="31" s="1"/>
  <c r="S75" i="31" s="1"/>
  <c r="J181" i="6"/>
  <c r="Z181" i="6"/>
  <c r="X229" i="6"/>
  <c r="H224" i="6"/>
  <c r="X224" i="6"/>
  <c r="K6" i="11"/>
  <c r="K7" i="11" s="1"/>
  <c r="I118" i="11"/>
  <c r="I139" i="11" s="1"/>
  <c r="G139" i="11"/>
  <c r="E196" i="11"/>
  <c r="G206" i="11"/>
  <c r="G222" i="11" s="1"/>
  <c r="X337" i="11"/>
  <c r="H151" i="6"/>
  <c r="H282" i="6" s="1"/>
  <c r="G293" i="6"/>
  <c r="O293" i="6"/>
  <c r="W293" i="6"/>
  <c r="K293" i="6"/>
  <c r="S293" i="6"/>
  <c r="I64" i="7"/>
  <c r="H64" i="7"/>
  <c r="I42" i="7"/>
  <c r="I293" i="6"/>
  <c r="U293" i="6"/>
  <c r="E293" i="6"/>
  <c r="M293" i="6"/>
  <c r="F181" i="6"/>
  <c r="R181" i="6"/>
  <c r="V181" i="6"/>
  <c r="H293" i="6"/>
  <c r="E181" i="6"/>
  <c r="U181" i="6"/>
  <c r="H20" i="19"/>
  <c r="L20" i="19"/>
  <c r="Q20" i="19"/>
  <c r="F20" i="19"/>
  <c r="J20" i="19"/>
  <c r="N20" i="19"/>
  <c r="V20" i="19"/>
  <c r="X20" i="19"/>
  <c r="E81" i="6"/>
  <c r="E302" i="6" s="1"/>
  <c r="E9" i="31" s="1"/>
  <c r="E60" i="31" s="1"/>
  <c r="M270" i="6"/>
  <c r="Q270" i="6"/>
  <c r="K280" i="6"/>
  <c r="S280" i="6"/>
  <c r="F81" i="6"/>
  <c r="F302" i="6" s="1"/>
  <c r="F9" i="31" s="1"/>
  <c r="F60" i="31" s="1"/>
  <c r="R81" i="6"/>
  <c r="R302" i="6" s="1"/>
  <c r="R9" i="31" s="1"/>
  <c r="R60" i="31" s="1"/>
  <c r="V81" i="6"/>
  <c r="V302" i="6" s="1"/>
  <c r="V9" i="31" s="1"/>
  <c r="V60" i="31" s="1"/>
  <c r="H280" i="6"/>
  <c r="P84" i="6"/>
  <c r="P312" i="6" s="1"/>
  <c r="P18" i="31" s="1"/>
  <c r="P70" i="31" s="1"/>
  <c r="T280" i="6"/>
  <c r="X270" i="6"/>
  <c r="V280" i="6"/>
  <c r="X81" i="6"/>
  <c r="X302" i="6" s="1"/>
  <c r="X9" i="31" s="1"/>
  <c r="X60" i="31" s="1"/>
  <c r="V84" i="6"/>
  <c r="V312" i="6" s="1"/>
  <c r="V18" i="31" s="1"/>
  <c r="V70" i="31" s="1"/>
  <c r="F84" i="6"/>
  <c r="F312" i="6" s="1"/>
  <c r="F18" i="31" s="1"/>
  <c r="F70" i="31" s="1"/>
  <c r="Q82" i="6"/>
  <c r="Q81" i="6" s="1"/>
  <c r="Q302" i="6" s="1"/>
  <c r="Q9" i="31" s="1"/>
  <c r="Q60" i="31" s="1"/>
  <c r="Y84" i="6"/>
  <c r="Y312" i="6" s="1"/>
  <c r="Y18" i="31" s="1"/>
  <c r="Y70" i="31" s="1"/>
  <c r="G280" i="6"/>
  <c r="I84" i="6"/>
  <c r="I312" i="6" s="1"/>
  <c r="I18" i="31" s="1"/>
  <c r="I70" i="31" s="1"/>
  <c r="K270" i="6"/>
  <c r="P81" i="6"/>
  <c r="P302" i="6" s="1"/>
  <c r="P9" i="31" s="1"/>
  <c r="P60" i="31" s="1"/>
  <c r="N84" i="6"/>
  <c r="N312" i="6" s="1"/>
  <c r="N18" i="31" s="1"/>
  <c r="N70" i="31" s="1"/>
  <c r="R84" i="6"/>
  <c r="R312" i="6" s="1"/>
  <c r="R18" i="31" s="1"/>
  <c r="R70" i="31" s="1"/>
  <c r="P280" i="6"/>
  <c r="U81" i="6"/>
  <c r="U302" i="6" s="1"/>
  <c r="U9" i="31" s="1"/>
  <c r="U60" i="31" s="1"/>
  <c r="K81" i="6"/>
  <c r="K302" i="6" s="1"/>
  <c r="K9" i="31" s="1"/>
  <c r="K60" i="31" s="1"/>
  <c r="G270" i="6"/>
  <c r="O270" i="6"/>
  <c r="S81" i="6"/>
  <c r="S302" i="6" s="1"/>
  <c r="S9" i="31" s="1"/>
  <c r="S60" i="31" s="1"/>
  <c r="W270" i="6"/>
  <c r="E280" i="6"/>
  <c r="I280" i="6"/>
  <c r="M280" i="6"/>
  <c r="Q280" i="6"/>
  <c r="U280" i="6"/>
  <c r="Y280" i="6"/>
  <c r="E270" i="6"/>
  <c r="O84" i="6"/>
  <c r="O312" i="6" s="1"/>
  <c r="O18" i="31" s="1"/>
  <c r="O70" i="31" s="1"/>
  <c r="M82" i="6"/>
  <c r="M81" i="6" s="1"/>
  <c r="M302" i="6" s="1"/>
  <c r="M9" i="31" s="1"/>
  <c r="M60" i="31" s="1"/>
  <c r="K85" i="6"/>
  <c r="K84" i="6" s="1"/>
  <c r="T85" i="6"/>
  <c r="T84" i="6" s="1"/>
  <c r="T312" i="6" s="1"/>
  <c r="T18" i="31" s="1"/>
  <c r="T70" i="31" s="1"/>
  <c r="L270" i="6"/>
  <c r="N280" i="6"/>
  <c r="E47" i="6"/>
  <c r="E301" i="6" s="1"/>
  <c r="E8" i="31" s="1"/>
  <c r="E59" i="31" s="1"/>
  <c r="I269" i="6"/>
  <c r="Q269" i="6"/>
  <c r="U47" i="6"/>
  <c r="U301" i="6" s="1"/>
  <c r="U8" i="31" s="1"/>
  <c r="U59" i="31" s="1"/>
  <c r="R269" i="6"/>
  <c r="H279" i="6"/>
  <c r="P50" i="6"/>
  <c r="P311" i="6" s="1"/>
  <c r="P17" i="31" s="1"/>
  <c r="P69" i="31" s="1"/>
  <c r="I48" i="6"/>
  <c r="I47" i="6" s="1"/>
  <c r="G269" i="6"/>
  <c r="K47" i="6"/>
  <c r="K301" i="6" s="1"/>
  <c r="K8" i="31" s="1"/>
  <c r="K59" i="31" s="1"/>
  <c r="O269" i="6"/>
  <c r="S269" i="6"/>
  <c r="W269" i="6"/>
  <c r="E279" i="6"/>
  <c r="I50" i="6"/>
  <c r="I311" i="6" s="1"/>
  <c r="I17" i="31" s="1"/>
  <c r="I69" i="31" s="1"/>
  <c r="M279" i="6"/>
  <c r="Q279" i="6"/>
  <c r="U279" i="6"/>
  <c r="M269" i="6"/>
  <c r="Y47" i="6"/>
  <c r="Y301" i="6" s="1"/>
  <c r="Y8" i="31" s="1"/>
  <c r="Y59" i="31" s="1"/>
  <c r="G50" i="6"/>
  <c r="G311" i="6" s="1"/>
  <c r="G17" i="31" s="1"/>
  <c r="G69" i="31" s="1"/>
  <c r="K50" i="6"/>
  <c r="K311" i="6" s="1"/>
  <c r="K17" i="31" s="1"/>
  <c r="K69" i="31" s="1"/>
  <c r="W50" i="6"/>
  <c r="W311" i="6" s="1"/>
  <c r="W17" i="31" s="1"/>
  <c r="W69" i="31" s="1"/>
  <c r="R48" i="6"/>
  <c r="R47" i="6" s="1"/>
  <c r="R301" i="6" s="1"/>
  <c r="R8" i="31" s="1"/>
  <c r="R59" i="31" s="1"/>
  <c r="N50" i="6"/>
  <c r="N311" i="6" s="1"/>
  <c r="N17" i="31" s="1"/>
  <c r="N69" i="31" s="1"/>
  <c r="R50" i="6"/>
  <c r="R311" i="6" s="1"/>
  <c r="R17" i="31" s="1"/>
  <c r="R69" i="31" s="1"/>
  <c r="N279" i="6"/>
  <c r="G136" i="11"/>
  <c r="H115" i="11"/>
  <c r="U214" i="11"/>
  <c r="T230" i="11"/>
  <c r="G140" i="11"/>
  <c r="H119" i="11"/>
  <c r="G148" i="11"/>
  <c r="H125" i="11"/>
  <c r="H148" i="11" s="1"/>
  <c r="G183" i="11"/>
  <c r="H165" i="11"/>
  <c r="H183" i="11" s="1"/>
  <c r="F183" i="11"/>
  <c r="F185" i="11" s="1"/>
  <c r="S230" i="11"/>
  <c r="G129" i="11"/>
  <c r="G163" i="11"/>
  <c r="G181" i="11" s="1"/>
  <c r="N211" i="11"/>
  <c r="N227" i="11" s="1"/>
  <c r="N55" i="11"/>
  <c r="N244" i="11" s="1"/>
  <c r="E142" i="11"/>
  <c r="E154" i="11"/>
  <c r="G172" i="11"/>
  <c r="H172" i="11" s="1"/>
  <c r="F223" i="11"/>
  <c r="K337" i="11"/>
  <c r="O337" i="11"/>
  <c r="S337" i="11"/>
  <c r="W337" i="11"/>
  <c r="K26" i="11"/>
  <c r="O51" i="11"/>
  <c r="W51" i="11"/>
  <c r="O55" i="11"/>
  <c r="O244" i="11" s="1"/>
  <c r="Y80" i="11"/>
  <c r="Y245" i="11" s="1"/>
  <c r="X334" i="11" s="1"/>
  <c r="H104" i="11"/>
  <c r="H246" i="11" s="1"/>
  <c r="G333" i="11" s="1"/>
  <c r="L104" i="11"/>
  <c r="L246" i="11" s="1"/>
  <c r="K333" i="11" s="1"/>
  <c r="P104" i="11"/>
  <c r="P246" i="11" s="1"/>
  <c r="O333" i="11" s="1"/>
  <c r="T104" i="11"/>
  <c r="T246" i="11" s="1"/>
  <c r="S333" i="11" s="1"/>
  <c r="X104" i="11"/>
  <c r="X246" i="11" s="1"/>
  <c r="W333" i="11" s="1"/>
  <c r="H116" i="11"/>
  <c r="I116" i="11" s="1"/>
  <c r="G164" i="11"/>
  <c r="H164" i="11" s="1"/>
  <c r="F189" i="11"/>
  <c r="D337" i="11"/>
  <c r="H337" i="11"/>
  <c r="L337" i="11"/>
  <c r="P337" i="11"/>
  <c r="E234" i="11"/>
  <c r="X51" i="11"/>
  <c r="K52" i="11"/>
  <c r="F52" i="11"/>
  <c r="N52" i="11"/>
  <c r="R52" i="11"/>
  <c r="V52" i="11"/>
  <c r="G48" i="11"/>
  <c r="K48" i="11"/>
  <c r="O48" i="11"/>
  <c r="S48" i="11"/>
  <c r="W48" i="11"/>
  <c r="E104" i="11"/>
  <c r="E246" i="11" s="1"/>
  <c r="D333" i="11" s="1"/>
  <c r="I104" i="11"/>
  <c r="I246" i="11" s="1"/>
  <c r="H333" i="11" s="1"/>
  <c r="M104" i="11"/>
  <c r="M246" i="11" s="1"/>
  <c r="L333" i="11" s="1"/>
  <c r="Q104" i="11"/>
  <c r="Q246" i="11" s="1"/>
  <c r="P333" i="11" s="1"/>
  <c r="U104" i="11"/>
  <c r="U246" i="11" s="1"/>
  <c r="T333" i="11" s="1"/>
  <c r="Y104" i="11"/>
  <c r="Y246" i="11" s="1"/>
  <c r="X333" i="11" s="1"/>
  <c r="K104" i="11"/>
  <c r="K246" i="11" s="1"/>
  <c r="J333" i="11" s="1"/>
  <c r="H51" i="11"/>
  <c r="H48" i="11"/>
  <c r="X48" i="11"/>
  <c r="K51" i="11"/>
  <c r="S51" i="11"/>
  <c r="F48" i="11"/>
  <c r="N48" i="11"/>
  <c r="V48" i="11"/>
  <c r="Z122" i="6"/>
  <c r="Z121" i="6" s="1"/>
  <c r="Z130" i="6" s="1"/>
  <c r="Z313" i="6" s="1"/>
  <c r="Z19" i="31" s="1"/>
  <c r="K294" i="6"/>
  <c r="Y50" i="6"/>
  <c r="Y311" i="6" s="1"/>
  <c r="Y17" i="31" s="1"/>
  <c r="Y69" i="31" s="1"/>
  <c r="I81" i="6"/>
  <c r="Y81" i="6"/>
  <c r="G84" i="6"/>
  <c r="G312" i="6" s="1"/>
  <c r="G18" i="31" s="1"/>
  <c r="G70" i="31" s="1"/>
  <c r="W84" i="6"/>
  <c r="W312" i="6" s="1"/>
  <c r="W18" i="31" s="1"/>
  <c r="W70" i="31" s="1"/>
  <c r="Q293" i="6"/>
  <c r="G48" i="6"/>
  <c r="G47" i="6" s="1"/>
  <c r="W48" i="6"/>
  <c r="W47" i="6" s="1"/>
  <c r="U51" i="6"/>
  <c r="U50" i="6" s="1"/>
  <c r="U311" i="6" s="1"/>
  <c r="U17" i="31" s="1"/>
  <c r="U69" i="31" s="1"/>
  <c r="M236" i="6"/>
  <c r="U230" i="6"/>
  <c r="H187" i="6"/>
  <c r="R187" i="6"/>
  <c r="X187" i="6"/>
  <c r="L188" i="6"/>
  <c r="W188" i="6"/>
  <c r="L189" i="6"/>
  <c r="V189" i="6"/>
  <c r="J193" i="6"/>
  <c r="W193" i="6"/>
  <c r="G194" i="6"/>
  <c r="G195" i="6"/>
  <c r="U195" i="6"/>
  <c r="G229" i="6"/>
  <c r="S230" i="6"/>
  <c r="L231" i="6"/>
  <c r="K235" i="6"/>
  <c r="Y235" i="6"/>
  <c r="J236" i="6"/>
  <c r="Y236" i="6"/>
  <c r="P237" i="6"/>
  <c r="I256" i="6"/>
  <c r="I317" i="6" s="1"/>
  <c r="I23" i="31" s="1"/>
  <c r="I75" i="31" s="1"/>
  <c r="W255" i="6"/>
  <c r="P256" i="6"/>
  <c r="P317" i="6" s="1"/>
  <c r="P23" i="31" s="1"/>
  <c r="P75" i="31" s="1"/>
  <c r="H269" i="6"/>
  <c r="H48" i="6"/>
  <c r="H47" i="6" s="1"/>
  <c r="P269" i="6"/>
  <c r="P48" i="6"/>
  <c r="P47" i="6" s="1"/>
  <c r="J279" i="6"/>
  <c r="J51" i="6"/>
  <c r="J50" i="6" s="1"/>
  <c r="J311" i="6" s="1"/>
  <c r="J17" i="31" s="1"/>
  <c r="J69" i="31" s="1"/>
  <c r="Z279" i="6"/>
  <c r="Z51" i="6"/>
  <c r="Z50" i="6" s="1"/>
  <c r="Z311" i="6" s="1"/>
  <c r="Z17" i="31" s="1"/>
  <c r="Z69" i="31" s="1"/>
  <c r="S48" i="6"/>
  <c r="S47" i="6" s="1"/>
  <c r="M49" i="6"/>
  <c r="M47" i="6" s="1"/>
  <c r="Q51" i="6"/>
  <c r="Q50" i="6" s="1"/>
  <c r="Q311" i="6" s="1"/>
  <c r="Q17" i="31" s="1"/>
  <c r="Q69" i="31" s="1"/>
  <c r="T235" i="6"/>
  <c r="E51" i="6"/>
  <c r="E50" i="6" s="1"/>
  <c r="E311" i="6" s="1"/>
  <c r="E17" i="31" s="1"/>
  <c r="E69" i="31" s="1"/>
  <c r="I231" i="6"/>
  <c r="Q237" i="6"/>
  <c r="Y231" i="6"/>
  <c r="M187" i="6"/>
  <c r="G188" i="6"/>
  <c r="R188" i="6"/>
  <c r="Q189" i="6"/>
  <c r="P193" i="6"/>
  <c r="O194" i="6"/>
  <c r="V194" i="6"/>
  <c r="O195" i="6"/>
  <c r="M229" i="6"/>
  <c r="T229" i="6"/>
  <c r="M230" i="6"/>
  <c r="S231" i="6"/>
  <c r="Q235" i="6"/>
  <c r="Q236" i="6"/>
  <c r="I237" i="6"/>
  <c r="X237" i="6"/>
  <c r="Y256" i="6"/>
  <c r="Y317" i="6" s="1"/>
  <c r="Y23" i="31" s="1"/>
  <c r="Y75" i="31" s="1"/>
  <c r="U255" i="6"/>
  <c r="I255" i="6"/>
  <c r="Q255" i="6"/>
  <c r="H256" i="6"/>
  <c r="H317" i="6" s="1"/>
  <c r="H23" i="31" s="1"/>
  <c r="H75" i="31" s="1"/>
  <c r="W256" i="6"/>
  <c r="W317" i="6" s="1"/>
  <c r="W23" i="31" s="1"/>
  <c r="W75" i="31" s="1"/>
  <c r="K269" i="6"/>
  <c r="Y269" i="6"/>
  <c r="F293" i="6"/>
  <c r="L269" i="6"/>
  <c r="L48" i="6"/>
  <c r="L47" i="6" s="1"/>
  <c r="T269" i="6"/>
  <c r="T48" i="6"/>
  <c r="T47" i="6" s="1"/>
  <c r="X269" i="6"/>
  <c r="X48" i="6"/>
  <c r="X47" i="6" s="1"/>
  <c r="N47" i="6"/>
  <c r="L50" i="6"/>
  <c r="L311" i="6" s="1"/>
  <c r="L17" i="31" s="1"/>
  <c r="L69" i="31" s="1"/>
  <c r="G82" i="6"/>
  <c r="G81" i="6" s="1"/>
  <c r="W82" i="6"/>
  <c r="W81" i="6" s="1"/>
  <c r="E85" i="6"/>
  <c r="E84" i="6" s="1"/>
  <c r="E312" i="6" s="1"/>
  <c r="E18" i="31" s="1"/>
  <c r="E70" i="31" s="1"/>
  <c r="U85" i="6"/>
  <c r="U84" i="6" s="1"/>
  <c r="U312" i="6" s="1"/>
  <c r="U18" i="31" s="1"/>
  <c r="U70" i="31" s="1"/>
  <c r="G158" i="6"/>
  <c r="G314" i="6" s="1"/>
  <c r="G20" i="31" s="1"/>
  <c r="J293" i="6"/>
  <c r="F237" i="6"/>
  <c r="F235" i="6"/>
  <c r="F231" i="6"/>
  <c r="F229" i="6"/>
  <c r="F195" i="6"/>
  <c r="J237" i="6"/>
  <c r="J235" i="6"/>
  <c r="J231" i="6"/>
  <c r="J229" i="6"/>
  <c r="J195" i="6"/>
  <c r="J230" i="6"/>
  <c r="N237" i="6"/>
  <c r="N235" i="6"/>
  <c r="N231" i="6"/>
  <c r="N229" i="6"/>
  <c r="N195" i="6"/>
  <c r="N194" i="6"/>
  <c r="R237" i="6"/>
  <c r="R235" i="6"/>
  <c r="R231" i="6"/>
  <c r="R229" i="6"/>
  <c r="R195" i="6"/>
  <c r="R193" i="6"/>
  <c r="R236" i="6"/>
  <c r="V237" i="6"/>
  <c r="V235" i="6"/>
  <c r="V231" i="6"/>
  <c r="V229" i="6"/>
  <c r="V195" i="6"/>
  <c r="V193" i="6"/>
  <c r="Z237" i="6"/>
  <c r="Z235" i="6"/>
  <c r="Z231" i="6"/>
  <c r="Z229" i="6"/>
  <c r="Z195" i="6"/>
  <c r="Z193" i="6"/>
  <c r="Z230" i="6"/>
  <c r="I187" i="6"/>
  <c r="N187" i="6"/>
  <c r="T187" i="6"/>
  <c r="Y187" i="6"/>
  <c r="H188" i="6"/>
  <c r="N188" i="6"/>
  <c r="S188" i="6"/>
  <c r="X188" i="6"/>
  <c r="H189" i="6"/>
  <c r="M189" i="6"/>
  <c r="R189" i="6"/>
  <c r="X189" i="6"/>
  <c r="F193" i="6"/>
  <c r="L193" i="6"/>
  <c r="Q193" i="6"/>
  <c r="X193" i="6"/>
  <c r="J194" i="6"/>
  <c r="Q194" i="6"/>
  <c r="W194" i="6"/>
  <c r="I195" i="6"/>
  <c r="P195" i="6"/>
  <c r="W195" i="6"/>
  <c r="H229" i="6"/>
  <c r="O229" i="6"/>
  <c r="W229" i="6"/>
  <c r="G230" i="6"/>
  <c r="N230" i="6"/>
  <c r="V230" i="6"/>
  <c r="G231" i="6"/>
  <c r="M231" i="6"/>
  <c r="U231" i="6"/>
  <c r="L235" i="6"/>
  <c r="N256" i="6"/>
  <c r="N317" i="6" s="1"/>
  <c r="N23" i="31" s="1"/>
  <c r="N75" i="31" s="1"/>
  <c r="V256" i="6"/>
  <c r="V317" i="6" s="1"/>
  <c r="V23" i="31" s="1"/>
  <c r="V75" i="31" s="1"/>
  <c r="R255" i="6"/>
  <c r="K256" i="6"/>
  <c r="K317" i="6" s="1"/>
  <c r="K23" i="31" s="1"/>
  <c r="K75" i="31" s="1"/>
  <c r="F269" i="6"/>
  <c r="S270" i="6"/>
  <c r="N293" i="6"/>
  <c r="X279" i="6"/>
  <c r="K279" i="6"/>
  <c r="S279" i="6"/>
  <c r="J47" i="6"/>
  <c r="O48" i="6"/>
  <c r="O47" i="6" s="1"/>
  <c r="Z47" i="6"/>
  <c r="H50" i="6"/>
  <c r="H311" i="6" s="1"/>
  <c r="H17" i="31" s="1"/>
  <c r="H69" i="31" s="1"/>
  <c r="M51" i="6"/>
  <c r="M50" i="6" s="1"/>
  <c r="M311" i="6" s="1"/>
  <c r="M17" i="31" s="1"/>
  <c r="M69" i="31" s="1"/>
  <c r="S51" i="6"/>
  <c r="S50" i="6" s="1"/>
  <c r="S311" i="6" s="1"/>
  <c r="S17" i="31" s="1"/>
  <c r="S69" i="31" s="1"/>
  <c r="X50" i="6"/>
  <c r="X311" i="6" s="1"/>
  <c r="X17" i="31" s="1"/>
  <c r="X69" i="31" s="1"/>
  <c r="T270" i="6"/>
  <c r="T82" i="6"/>
  <c r="T81" i="6" s="1"/>
  <c r="J280" i="6"/>
  <c r="J85" i="6"/>
  <c r="J84" i="6" s="1"/>
  <c r="J312" i="6" s="1"/>
  <c r="J18" i="31" s="1"/>
  <c r="J70" i="31" s="1"/>
  <c r="Z280" i="6"/>
  <c r="Z85" i="6"/>
  <c r="Z84" i="6" s="1"/>
  <c r="Z312" i="6" s="1"/>
  <c r="Z18" i="31" s="1"/>
  <c r="Z70" i="31" s="1"/>
  <c r="N81" i="6"/>
  <c r="L84" i="6"/>
  <c r="L312" i="6" s="1"/>
  <c r="L18" i="31" s="1"/>
  <c r="L70" i="31" s="1"/>
  <c r="Q85" i="6"/>
  <c r="Q84" i="6" s="1"/>
  <c r="Q312" i="6" s="1"/>
  <c r="Q18" i="31" s="1"/>
  <c r="Q70" i="31" s="1"/>
  <c r="G237" i="6"/>
  <c r="G236" i="6"/>
  <c r="G193" i="6"/>
  <c r="G189" i="6"/>
  <c r="G187" i="6"/>
  <c r="K229" i="6"/>
  <c r="K193" i="6"/>
  <c r="K189" i="6"/>
  <c r="K187" i="6"/>
  <c r="O231" i="6"/>
  <c r="O230" i="6"/>
  <c r="O193" i="6"/>
  <c r="O189" i="6"/>
  <c r="O187" i="6"/>
  <c r="S235" i="6"/>
  <c r="S195" i="6"/>
  <c r="S194" i="6"/>
  <c r="S189" i="6"/>
  <c r="S187" i="6"/>
  <c r="W237" i="6"/>
  <c r="W236" i="6"/>
  <c r="W189" i="6"/>
  <c r="W187" i="6"/>
  <c r="E187" i="6"/>
  <c r="J187" i="6"/>
  <c r="P187" i="6"/>
  <c r="U187" i="6"/>
  <c r="Z187" i="6"/>
  <c r="J188" i="6"/>
  <c r="O188" i="6"/>
  <c r="T188" i="6"/>
  <c r="Z188" i="6"/>
  <c r="I189" i="6"/>
  <c r="N189" i="6"/>
  <c r="T189" i="6"/>
  <c r="Y189" i="6"/>
  <c r="H193" i="6"/>
  <c r="M193" i="6"/>
  <c r="S193" i="6"/>
  <c r="E194" i="6"/>
  <c r="K194" i="6"/>
  <c r="R194" i="6"/>
  <c r="Z194" i="6"/>
  <c r="K195" i="6"/>
  <c r="Q195" i="6"/>
  <c r="Y195" i="6"/>
  <c r="J294" i="6"/>
  <c r="Z294" i="6"/>
  <c r="I229" i="6"/>
  <c r="Q229" i="6"/>
  <c r="I230" i="6"/>
  <c r="Q230" i="6"/>
  <c r="W230" i="6"/>
  <c r="W242" i="6" s="1"/>
  <c r="W231" i="6"/>
  <c r="G235" i="6"/>
  <c r="O235" i="6"/>
  <c r="U235" i="6"/>
  <c r="F236" i="6"/>
  <c r="N236" i="6"/>
  <c r="U236" i="6"/>
  <c r="E237" i="6"/>
  <c r="M237" i="6"/>
  <c r="O256" i="6"/>
  <c r="O317" i="6" s="1"/>
  <c r="O23" i="31" s="1"/>
  <c r="O75" i="31" s="1"/>
  <c r="F255" i="6"/>
  <c r="M255" i="6"/>
  <c r="S255" i="6"/>
  <c r="E256" i="6"/>
  <c r="E317" i="6" s="1"/>
  <c r="E23" i="31" s="1"/>
  <c r="E75" i="31" s="1"/>
  <c r="L256" i="6"/>
  <c r="L317" i="6" s="1"/>
  <c r="L23" i="31" s="1"/>
  <c r="L75" i="31" s="1"/>
  <c r="N269" i="6"/>
  <c r="V269" i="6"/>
  <c r="U270" i="6"/>
  <c r="P294" i="6"/>
  <c r="L279" i="6"/>
  <c r="R279" i="6"/>
  <c r="Y279" i="6"/>
  <c r="R280" i="6"/>
  <c r="X280" i="6"/>
  <c r="F51" i="11"/>
  <c r="F26" i="11"/>
  <c r="J51" i="11"/>
  <c r="J53" i="11" s="1"/>
  <c r="J26" i="11"/>
  <c r="N51" i="11"/>
  <c r="N26" i="11"/>
  <c r="R51" i="11"/>
  <c r="R26" i="11"/>
  <c r="V51" i="11"/>
  <c r="V26" i="11"/>
  <c r="G52" i="11"/>
  <c r="G26" i="11"/>
  <c r="O52" i="11"/>
  <c r="O26" i="11"/>
  <c r="S52" i="11"/>
  <c r="S26" i="11"/>
  <c r="W52" i="11"/>
  <c r="W26" i="11"/>
  <c r="E55" i="11"/>
  <c r="E244" i="11" s="1"/>
  <c r="K236" i="6"/>
  <c r="S236" i="6"/>
  <c r="Z236" i="6"/>
  <c r="K237" i="6"/>
  <c r="S237" i="6"/>
  <c r="Y237" i="6"/>
  <c r="Z256" i="6"/>
  <c r="Z317" i="6" s="1"/>
  <c r="Z23" i="31" s="1"/>
  <c r="Z75" i="31" s="1"/>
  <c r="J256" i="6"/>
  <c r="J317" i="6" s="1"/>
  <c r="J23" i="31" s="1"/>
  <c r="J75" i="31" s="1"/>
  <c r="R256" i="6"/>
  <c r="R317" i="6" s="1"/>
  <c r="R23" i="31" s="1"/>
  <c r="R75" i="31" s="1"/>
  <c r="K255" i="6"/>
  <c r="V293" i="6"/>
  <c r="I279" i="6"/>
  <c r="W280" i="6"/>
  <c r="Z255" i="6"/>
  <c r="J255" i="6"/>
  <c r="E158" i="6"/>
  <c r="E314" i="6" s="1"/>
  <c r="E20" i="31" s="1"/>
  <c r="E269" i="6"/>
  <c r="U269" i="6"/>
  <c r="G279" i="6"/>
  <c r="O279" i="6"/>
  <c r="W279" i="6"/>
  <c r="J269" i="6"/>
  <c r="Z269" i="6"/>
  <c r="P279" i="6"/>
  <c r="F47" i="6"/>
  <c r="Q48" i="6"/>
  <c r="Q47" i="6" s="1"/>
  <c r="V47" i="6"/>
  <c r="O51" i="6"/>
  <c r="O50" i="6" s="1"/>
  <c r="O311" i="6" s="1"/>
  <c r="O17" i="31" s="1"/>
  <c r="O69" i="31" s="1"/>
  <c r="T50" i="6"/>
  <c r="T311" i="6" s="1"/>
  <c r="T17" i="31" s="1"/>
  <c r="T69" i="31" s="1"/>
  <c r="I270" i="6"/>
  <c r="Y270" i="6"/>
  <c r="O280" i="6"/>
  <c r="J81" i="6"/>
  <c r="O82" i="6"/>
  <c r="O81" i="6" s="1"/>
  <c r="Z81" i="6"/>
  <c r="H84" i="6"/>
  <c r="M85" i="6"/>
  <c r="M84" i="6" s="1"/>
  <c r="M312" i="6" s="1"/>
  <c r="M18" i="31" s="1"/>
  <c r="M70" i="31" s="1"/>
  <c r="S85" i="6"/>
  <c r="S84" i="6" s="1"/>
  <c r="S312" i="6" s="1"/>
  <c r="S18" i="31" s="1"/>
  <c r="S70" i="31" s="1"/>
  <c r="X84" i="6"/>
  <c r="F101" i="6"/>
  <c r="F27" i="31" s="1"/>
  <c r="F71" i="31" s="1"/>
  <c r="L293" i="6"/>
  <c r="P293" i="6"/>
  <c r="T293" i="6"/>
  <c r="H236" i="6"/>
  <c r="H230" i="6"/>
  <c r="H194" i="6"/>
  <c r="H235" i="6"/>
  <c r="H195" i="6"/>
  <c r="L236" i="6"/>
  <c r="L230" i="6"/>
  <c r="L194" i="6"/>
  <c r="L237" i="6"/>
  <c r="P236" i="6"/>
  <c r="P230" i="6"/>
  <c r="P194" i="6"/>
  <c r="P229" i="6"/>
  <c r="T236" i="6"/>
  <c r="T230" i="6"/>
  <c r="T194" i="6"/>
  <c r="T231" i="6"/>
  <c r="T193" i="6"/>
  <c r="X236" i="6"/>
  <c r="X230" i="6"/>
  <c r="X194" i="6"/>
  <c r="X235" i="6"/>
  <c r="X195" i="6"/>
  <c r="F187" i="6"/>
  <c r="L187" i="6"/>
  <c r="Q187" i="6"/>
  <c r="V187" i="6"/>
  <c r="F188" i="6"/>
  <c r="K188" i="6"/>
  <c r="P188" i="6"/>
  <c r="V188" i="6"/>
  <c r="E189" i="6"/>
  <c r="J189" i="6"/>
  <c r="P189" i="6"/>
  <c r="U189" i="6"/>
  <c r="Z189" i="6"/>
  <c r="I193" i="6"/>
  <c r="N193" i="6"/>
  <c r="U193" i="6"/>
  <c r="F194" i="6"/>
  <c r="M194" i="6"/>
  <c r="U194" i="6"/>
  <c r="E195" i="6"/>
  <c r="L195" i="6"/>
  <c r="T195" i="6"/>
  <c r="O294" i="6"/>
  <c r="K224" i="6"/>
  <c r="L229" i="6"/>
  <c r="S229" i="6"/>
  <c r="Y229" i="6"/>
  <c r="K230" i="6"/>
  <c r="R230" i="6"/>
  <c r="Y230" i="6"/>
  <c r="K231" i="6"/>
  <c r="Q231" i="6"/>
  <c r="X231" i="6"/>
  <c r="I235" i="6"/>
  <c r="P235" i="6"/>
  <c r="W235" i="6"/>
  <c r="I236" i="6"/>
  <c r="O236" i="6"/>
  <c r="V236" i="6"/>
  <c r="H237" i="6"/>
  <c r="O237" i="6"/>
  <c r="U237" i="6"/>
  <c r="H255" i="6"/>
  <c r="L255" i="6"/>
  <c r="P255" i="6"/>
  <c r="T255" i="6"/>
  <c r="T256" i="6"/>
  <c r="T317" i="6" s="1"/>
  <c r="T23" i="31" s="1"/>
  <c r="T75" i="31" s="1"/>
  <c r="X255" i="6"/>
  <c r="G255" i="6"/>
  <c r="N255" i="6"/>
  <c r="V255" i="6"/>
  <c r="G256" i="6"/>
  <c r="G317" i="6" s="1"/>
  <c r="G23" i="31" s="1"/>
  <c r="G75" i="31" s="1"/>
  <c r="U256" i="6"/>
  <c r="U317" i="6" s="1"/>
  <c r="U23" i="31" s="1"/>
  <c r="U75" i="31" s="1"/>
  <c r="H270" i="6"/>
  <c r="P270" i="6"/>
  <c r="R293" i="6"/>
  <c r="F279" i="6"/>
  <c r="T279" i="6"/>
  <c r="F280" i="6"/>
  <c r="L280" i="6"/>
  <c r="I55" i="11"/>
  <c r="I244" i="11" s="1"/>
  <c r="Y55" i="11"/>
  <c r="Y244" i="11" s="1"/>
  <c r="H26" i="11"/>
  <c r="L26" i="11"/>
  <c r="P26" i="11"/>
  <c r="T26" i="11"/>
  <c r="X26" i="11"/>
  <c r="E52" i="11"/>
  <c r="I52" i="11"/>
  <c r="M52" i="11"/>
  <c r="Q52" i="11"/>
  <c r="U52" i="11"/>
  <c r="Y52" i="11"/>
  <c r="S104" i="11"/>
  <c r="S246" i="11" s="1"/>
  <c r="R333" i="11" s="1"/>
  <c r="F270" i="6"/>
  <c r="J270" i="6"/>
  <c r="N270" i="6"/>
  <c r="R270" i="6"/>
  <c r="V270" i="6"/>
  <c r="Z270" i="6"/>
  <c r="E188" i="6"/>
  <c r="I188" i="6"/>
  <c r="M188" i="6"/>
  <c r="Q188" i="6"/>
  <c r="U188" i="6"/>
  <c r="Y188" i="6"/>
  <c r="Y193" i="6"/>
  <c r="I194" i="6"/>
  <c r="Y194" i="6"/>
  <c r="M195" i="6"/>
  <c r="E229" i="6"/>
  <c r="U229" i="6"/>
  <c r="M235" i="6"/>
  <c r="O255" i="6"/>
  <c r="E48" i="11"/>
  <c r="I48" i="11"/>
  <c r="M48" i="11"/>
  <c r="Q48" i="11"/>
  <c r="U48" i="11"/>
  <c r="Y48" i="11"/>
  <c r="E330" i="11"/>
  <c r="F55" i="11"/>
  <c r="F244" i="11" s="1"/>
  <c r="F6" i="11"/>
  <c r="F7" i="11" s="1"/>
  <c r="I330" i="11"/>
  <c r="J55" i="11"/>
  <c r="J244" i="11" s="1"/>
  <c r="J6" i="11"/>
  <c r="J7" i="11" s="1"/>
  <c r="M330" i="11"/>
  <c r="N6" i="11"/>
  <c r="N7" i="11" s="1"/>
  <c r="Q330" i="11"/>
  <c r="R55" i="11"/>
  <c r="R244" i="11" s="1"/>
  <c r="R6" i="11"/>
  <c r="R7" i="11" s="1"/>
  <c r="U330" i="11"/>
  <c r="V55" i="11"/>
  <c r="V244" i="11" s="1"/>
  <c r="V6" i="11"/>
  <c r="V7" i="11" s="1"/>
  <c r="Y330" i="11"/>
  <c r="Z55" i="11"/>
  <c r="Z244" i="11" s="1"/>
  <c r="Z6" i="11"/>
  <c r="Z7" i="11" s="1"/>
  <c r="L48" i="11"/>
  <c r="L51" i="11"/>
  <c r="P48" i="11"/>
  <c r="P51" i="11"/>
  <c r="T48" i="11"/>
  <c r="T51" i="11"/>
  <c r="G126" i="11"/>
  <c r="F149" i="11"/>
  <c r="E26" i="11"/>
  <c r="I26" i="11"/>
  <c r="M26" i="11"/>
  <c r="Q26" i="11"/>
  <c r="U26" i="11"/>
  <c r="Y26" i="11"/>
  <c r="E80" i="11"/>
  <c r="E245" i="11" s="1"/>
  <c r="D334" i="11" s="1"/>
  <c r="Q80" i="11"/>
  <c r="Q245" i="11" s="1"/>
  <c r="P334" i="11" s="1"/>
  <c r="U80" i="11"/>
  <c r="U245" i="11" s="1"/>
  <c r="T334" i="11" s="1"/>
  <c r="G113" i="11"/>
  <c r="F135" i="11"/>
  <c r="I122" i="11"/>
  <c r="H145" i="11"/>
  <c r="G128" i="11"/>
  <c r="F151" i="11"/>
  <c r="G190" i="11"/>
  <c r="H52" i="11"/>
  <c r="L52" i="11"/>
  <c r="P52" i="11"/>
  <c r="T52" i="11"/>
  <c r="X52" i="11"/>
  <c r="D330" i="11"/>
  <c r="E6" i="11"/>
  <c r="E7" i="11" s="1"/>
  <c r="H330" i="11"/>
  <c r="I6" i="11"/>
  <c r="I7" i="11" s="1"/>
  <c r="L330" i="11"/>
  <c r="M55" i="11"/>
  <c r="M244" i="11" s="1"/>
  <c r="M6" i="11"/>
  <c r="M7" i="11" s="1"/>
  <c r="P330" i="11"/>
  <c r="Q6" i="11"/>
  <c r="Q7" i="11" s="1"/>
  <c r="Q55" i="11"/>
  <c r="Q244" i="11" s="1"/>
  <c r="T330" i="11"/>
  <c r="U6" i="11"/>
  <c r="U7" i="11" s="1"/>
  <c r="X330" i="11"/>
  <c r="Y6" i="11"/>
  <c r="Y7" i="11" s="1"/>
  <c r="U55" i="11"/>
  <c r="U244" i="11" s="1"/>
  <c r="E51" i="11"/>
  <c r="I51" i="11"/>
  <c r="M51" i="11"/>
  <c r="Q51" i="11"/>
  <c r="U51" i="11"/>
  <c r="Y51" i="11"/>
  <c r="K55" i="11"/>
  <c r="K244" i="11" s="1"/>
  <c r="F80" i="11"/>
  <c r="F245" i="11" s="1"/>
  <c r="E334" i="11" s="1"/>
  <c r="J80" i="11"/>
  <c r="J245" i="11" s="1"/>
  <c r="I334" i="11" s="1"/>
  <c r="N80" i="11"/>
  <c r="N245" i="11" s="1"/>
  <c r="M334" i="11" s="1"/>
  <c r="R80" i="11"/>
  <c r="R245" i="11" s="1"/>
  <c r="Q334" i="11" s="1"/>
  <c r="V80" i="11"/>
  <c r="V245" i="11" s="1"/>
  <c r="U334" i="11" s="1"/>
  <c r="Z80" i="11"/>
  <c r="Z245" i="11" s="1"/>
  <c r="Y334" i="11" s="1"/>
  <c r="G104" i="11"/>
  <c r="G246" i="11" s="1"/>
  <c r="F333" i="11" s="1"/>
  <c r="O104" i="11"/>
  <c r="O246" i="11" s="1"/>
  <c r="N333" i="11" s="1"/>
  <c r="W104" i="11"/>
  <c r="W246" i="11" s="1"/>
  <c r="V333" i="11" s="1"/>
  <c r="F134" i="11"/>
  <c r="G112" i="11"/>
  <c r="G127" i="11"/>
  <c r="F150" i="11"/>
  <c r="G330" i="11"/>
  <c r="H55" i="11"/>
  <c r="H244" i="11" s="1"/>
  <c r="K330" i="11"/>
  <c r="L55" i="11"/>
  <c r="L244" i="11" s="1"/>
  <c r="O330" i="11"/>
  <c r="P55" i="11"/>
  <c r="P244" i="11" s="1"/>
  <c r="S330" i="11"/>
  <c r="T55" i="11"/>
  <c r="T244" i="11" s="1"/>
  <c r="W330" i="11"/>
  <c r="X55" i="11"/>
  <c r="X244" i="11" s="1"/>
  <c r="G55" i="11"/>
  <c r="G244" i="11" s="1"/>
  <c r="W55" i="11"/>
  <c r="W244" i="11" s="1"/>
  <c r="G130" i="11"/>
  <c r="F153" i="11"/>
  <c r="H173" i="11"/>
  <c r="G192" i="11"/>
  <c r="F104" i="11"/>
  <c r="F246" i="11" s="1"/>
  <c r="E333" i="11" s="1"/>
  <c r="J104" i="11"/>
  <c r="J246" i="11" s="1"/>
  <c r="I333" i="11" s="1"/>
  <c r="N104" i="11"/>
  <c r="N246" i="11" s="1"/>
  <c r="M333" i="11" s="1"/>
  <c r="R104" i="11"/>
  <c r="R246" i="11" s="1"/>
  <c r="Q333" i="11" s="1"/>
  <c r="F138" i="11"/>
  <c r="G117" i="11"/>
  <c r="F146" i="11"/>
  <c r="G175" i="11"/>
  <c r="F194" i="11"/>
  <c r="G146" i="11"/>
  <c r="H123" i="11"/>
  <c r="G124" i="11"/>
  <c r="F147" i="11"/>
  <c r="K193" i="11"/>
  <c r="L174" i="11"/>
  <c r="K195" i="11"/>
  <c r="L176" i="11"/>
  <c r="F225" i="11"/>
  <c r="G209" i="11"/>
  <c r="G205" i="11"/>
  <c r="F221" i="11"/>
  <c r="H207" i="11"/>
  <c r="G223" i="11"/>
  <c r="O228" i="11"/>
  <c r="P212" i="11"/>
  <c r="P228" i="11" s="1"/>
  <c r="E235" i="11"/>
  <c r="G189" i="11"/>
  <c r="H170" i="11"/>
  <c r="J210" i="11"/>
  <c r="I226" i="11"/>
  <c r="V104" i="11"/>
  <c r="V246" i="11" s="1"/>
  <c r="U333" i="11" s="1"/>
  <c r="Z104" i="11"/>
  <c r="Z246" i="11" s="1"/>
  <c r="Y333" i="11" s="1"/>
  <c r="I20" i="19"/>
  <c r="Y20" i="19"/>
  <c r="F224" i="11"/>
  <c r="G208" i="11"/>
  <c r="G20" i="19"/>
  <c r="K20" i="19"/>
  <c r="O20" i="19"/>
  <c r="S20" i="19"/>
  <c r="W20" i="19"/>
  <c r="D20" i="19"/>
  <c r="T20" i="19"/>
  <c r="F220" i="11"/>
  <c r="G204" i="11"/>
  <c r="F337" i="11"/>
  <c r="J337" i="11"/>
  <c r="N337" i="11"/>
  <c r="R337" i="11"/>
  <c r="V337" i="11"/>
  <c r="H119" i="6"/>
  <c r="J101" i="6"/>
  <c r="J27" i="31" s="1"/>
  <c r="J71" i="31" s="1"/>
  <c r="R101" i="6"/>
  <c r="R27" i="31" s="1"/>
  <c r="R71" i="31" s="1"/>
  <c r="N101" i="6"/>
  <c r="N27" i="31" s="1"/>
  <c r="N71" i="31" s="1"/>
  <c r="O101" i="6"/>
  <c r="O27" i="31" s="1"/>
  <c r="O71" i="31" s="1"/>
  <c r="U101" i="6"/>
  <c r="U27" i="31" s="1"/>
  <c r="U71" i="31" s="1"/>
  <c r="I105" i="6"/>
  <c r="K101" i="6"/>
  <c r="K27" i="31" s="1"/>
  <c r="K71" i="31" s="1"/>
  <c r="Q101" i="6"/>
  <c r="Q27" i="31" s="1"/>
  <c r="Q71" i="31" s="1"/>
  <c r="J105" i="6"/>
  <c r="Z105" i="6"/>
  <c r="H101" i="6"/>
  <c r="H27" i="31" s="1"/>
  <c r="H71" i="31" s="1"/>
  <c r="L101" i="6"/>
  <c r="L27" i="31" s="1"/>
  <c r="L71" i="31" s="1"/>
  <c r="P101" i="6"/>
  <c r="P27" i="31" s="1"/>
  <c r="P71" i="31" s="1"/>
  <c r="T101" i="6"/>
  <c r="T27" i="31" s="1"/>
  <c r="T71" i="31" s="1"/>
  <c r="X101" i="6"/>
  <c r="X27" i="31" s="1"/>
  <c r="X71" i="31" s="1"/>
  <c r="I101" i="6"/>
  <c r="I27" i="31" s="1"/>
  <c r="I71" i="31" s="1"/>
  <c r="Y101" i="6"/>
  <c r="Y27" i="31" s="1"/>
  <c r="Y71" i="31" s="1"/>
  <c r="E101" i="6"/>
  <c r="E27" i="31" s="1"/>
  <c r="E71" i="31" s="1"/>
  <c r="Y105" i="6"/>
  <c r="G101" i="6"/>
  <c r="G27" i="31" s="1"/>
  <c r="G71" i="31" s="1"/>
  <c r="M101" i="6"/>
  <c r="M27" i="31" s="1"/>
  <c r="M71" i="31" s="1"/>
  <c r="W101" i="6"/>
  <c r="W27" i="31" s="1"/>
  <c r="W71" i="31" s="1"/>
  <c r="G104" i="6"/>
  <c r="O104" i="6"/>
  <c r="Q118" i="6"/>
  <c r="W104" i="6"/>
  <c r="M118" i="6"/>
  <c r="H118" i="6"/>
  <c r="L118" i="6"/>
  <c r="P118" i="6"/>
  <c r="T118" i="6"/>
  <c r="X118" i="6"/>
  <c r="S104" i="6"/>
  <c r="F104" i="6"/>
  <c r="N104" i="6"/>
  <c r="H40" i="7"/>
  <c r="H18" i="7"/>
  <c r="R213" i="11"/>
  <c r="H53" i="11" l="1"/>
  <c r="W53" i="11"/>
  <c r="E237" i="11"/>
  <c r="E258" i="11" s="1"/>
  <c r="E252" i="11" s="1"/>
  <c r="O53" i="11"/>
  <c r="R105" i="6"/>
  <c r="H8" i="13"/>
  <c r="F290" i="6"/>
  <c r="W130" i="6"/>
  <c r="W313" i="6" s="1"/>
  <c r="W19" i="31" s="1"/>
  <c r="I71" i="7"/>
  <c r="E130" i="6"/>
  <c r="E313" i="6" s="1"/>
  <c r="E19" i="31" s="1"/>
  <c r="K130" i="6"/>
  <c r="K313" i="6" s="1"/>
  <c r="K19" i="31" s="1"/>
  <c r="N129" i="6"/>
  <c r="N303" i="6" s="1"/>
  <c r="N10" i="31" s="1"/>
  <c r="U130" i="6"/>
  <c r="U313" i="6" s="1"/>
  <c r="U19" i="31" s="1"/>
  <c r="W290" i="6"/>
  <c r="I125" i="11"/>
  <c r="J125" i="11" s="1"/>
  <c r="H137" i="11"/>
  <c r="F234" i="11"/>
  <c r="G191" i="11"/>
  <c r="G53" i="11"/>
  <c r="H290" i="6"/>
  <c r="R130" i="6"/>
  <c r="R313" i="6" s="1"/>
  <c r="R19" i="31" s="1"/>
  <c r="P130" i="6"/>
  <c r="P313" i="6" s="1"/>
  <c r="P19" i="31" s="1"/>
  <c r="H281" i="6"/>
  <c r="H286" i="6" s="1"/>
  <c r="K243" i="6"/>
  <c r="F130" i="6"/>
  <c r="F313" i="6" s="1"/>
  <c r="F19" i="31" s="1"/>
  <c r="I130" i="6"/>
  <c r="I313" i="6" s="1"/>
  <c r="I19" i="31" s="1"/>
  <c r="N96" i="6"/>
  <c r="N26" i="31" s="1"/>
  <c r="N61" i="31" s="1"/>
  <c r="M130" i="6"/>
  <c r="M313" i="6" s="1"/>
  <c r="M19" i="31" s="1"/>
  <c r="E238" i="6"/>
  <c r="E316" i="6" s="1"/>
  <c r="E22" i="31" s="1"/>
  <c r="E74" i="31" s="1"/>
  <c r="I53" i="6"/>
  <c r="G290" i="6"/>
  <c r="T130" i="6"/>
  <c r="T313" i="6" s="1"/>
  <c r="T19" i="31" s="1"/>
  <c r="V290" i="6"/>
  <c r="P238" i="6"/>
  <c r="P316" i="6" s="1"/>
  <c r="P22" i="31" s="1"/>
  <c r="P74" i="31" s="1"/>
  <c r="M289" i="6"/>
  <c r="X290" i="6"/>
  <c r="N124" i="6"/>
  <c r="M290" i="6"/>
  <c r="Q289" i="6"/>
  <c r="Y290" i="6"/>
  <c r="G200" i="6"/>
  <c r="S130" i="6"/>
  <c r="S313" i="6" s="1"/>
  <c r="S19" i="31" s="1"/>
  <c r="N291" i="6"/>
  <c r="N130" i="6"/>
  <c r="N313" i="6" s="1"/>
  <c r="N19" i="31" s="1"/>
  <c r="L130" i="6"/>
  <c r="L313" i="6" s="1"/>
  <c r="L19" i="31" s="1"/>
  <c r="Q130" i="6"/>
  <c r="Q313" i="6" s="1"/>
  <c r="Q19" i="31" s="1"/>
  <c r="H117" i="6"/>
  <c r="H271" i="6" s="1"/>
  <c r="H105" i="6"/>
  <c r="G130" i="6"/>
  <c r="G313" i="6" s="1"/>
  <c r="G19" i="31" s="1"/>
  <c r="J130" i="6"/>
  <c r="J313" i="6" s="1"/>
  <c r="J19" i="31" s="1"/>
  <c r="N105" i="6"/>
  <c r="N106" i="6" s="1"/>
  <c r="G286" i="6"/>
  <c r="V130" i="6"/>
  <c r="V313" i="6" s="1"/>
  <c r="V19" i="31" s="1"/>
  <c r="I72" i="7"/>
  <c r="O211" i="11"/>
  <c r="P211" i="11" s="1"/>
  <c r="I247" i="11"/>
  <c r="R289" i="6"/>
  <c r="H243" i="6"/>
  <c r="E257" i="6"/>
  <c r="J200" i="6"/>
  <c r="J242" i="6"/>
  <c r="E200" i="6"/>
  <c r="T243" i="6"/>
  <c r="R242" i="6"/>
  <c r="F242" i="6"/>
  <c r="X247" i="11"/>
  <c r="H247" i="11"/>
  <c r="I165" i="11"/>
  <c r="I183" i="11" s="1"/>
  <c r="J118" i="11"/>
  <c r="E198" i="11"/>
  <c r="E257" i="11" s="1"/>
  <c r="E251" i="11" s="1"/>
  <c r="L184" i="11"/>
  <c r="E247" i="11"/>
  <c r="E156" i="11"/>
  <c r="E256" i="11" s="1"/>
  <c r="E250" i="11" s="1"/>
  <c r="F196" i="11"/>
  <c r="F198" i="11" s="1"/>
  <c r="F257" i="11" s="1"/>
  <c r="F251" i="11" s="1"/>
  <c r="T247" i="11"/>
  <c r="L247" i="11"/>
  <c r="H163" i="11"/>
  <c r="I163" i="11" s="1"/>
  <c r="K53" i="11"/>
  <c r="N53" i="11"/>
  <c r="F53" i="11"/>
  <c r="Q53" i="11"/>
  <c r="F201" i="6"/>
  <c r="H158" i="6"/>
  <c r="H314" i="6" s="1"/>
  <c r="H20" i="31" s="1"/>
  <c r="Y104" i="6"/>
  <c r="Y106" i="6" s="1"/>
  <c r="Y118" i="6"/>
  <c r="O105" i="6"/>
  <c r="O106" i="6" s="1"/>
  <c r="O119" i="6"/>
  <c r="O117" i="6" s="1"/>
  <c r="J96" i="6"/>
  <c r="J26" i="31" s="1"/>
  <c r="J61" i="31" s="1"/>
  <c r="J118" i="6"/>
  <c r="J117" i="6" s="1"/>
  <c r="K104" i="6"/>
  <c r="K118" i="6"/>
  <c r="S105" i="6"/>
  <c r="S106" i="6" s="1"/>
  <c r="S119" i="6"/>
  <c r="S117" i="6" s="1"/>
  <c r="U105" i="6"/>
  <c r="U119" i="6"/>
  <c r="Q105" i="6"/>
  <c r="Q119" i="6"/>
  <c r="Q117" i="6" s="1"/>
  <c r="X105" i="6"/>
  <c r="X119" i="6"/>
  <c r="X117" i="6" s="1"/>
  <c r="P105" i="6"/>
  <c r="P119" i="6"/>
  <c r="P117" i="6" s="1"/>
  <c r="F235" i="11"/>
  <c r="H206" i="11"/>
  <c r="H222" i="11" s="1"/>
  <c r="X238" i="6"/>
  <c r="X316" i="6" s="1"/>
  <c r="X22" i="31" s="1"/>
  <c r="X74" i="31" s="1"/>
  <c r="H242" i="6"/>
  <c r="I151" i="6"/>
  <c r="V53" i="11"/>
  <c r="G243" i="6"/>
  <c r="H200" i="6"/>
  <c r="N243" i="6"/>
  <c r="O130" i="6"/>
  <c r="O313" i="6" s="1"/>
  <c r="O19" i="31" s="1"/>
  <c r="I301" i="6"/>
  <c r="I8" i="31" s="1"/>
  <c r="I59" i="31" s="1"/>
  <c r="K290" i="6"/>
  <c r="F105" i="6"/>
  <c r="F106" i="6" s="1"/>
  <c r="F119" i="6"/>
  <c r="F117" i="6" s="1"/>
  <c r="X281" i="6"/>
  <c r="Z96" i="6"/>
  <c r="Z26" i="31" s="1"/>
  <c r="Z61" i="31" s="1"/>
  <c r="Z118" i="6"/>
  <c r="I104" i="6"/>
  <c r="I106" i="6" s="1"/>
  <c r="I118" i="6"/>
  <c r="I117" i="6" s="1"/>
  <c r="K105" i="6"/>
  <c r="K119" i="6"/>
  <c r="T105" i="6"/>
  <c r="T119" i="6"/>
  <c r="T117" i="6" s="1"/>
  <c r="L290" i="6"/>
  <c r="X242" i="6"/>
  <c r="P243" i="6"/>
  <c r="E104" i="6"/>
  <c r="E118" i="6"/>
  <c r="E105" i="6"/>
  <c r="E119" i="6"/>
  <c r="L105" i="6"/>
  <c r="L119" i="6"/>
  <c r="L117" i="6" s="1"/>
  <c r="U104" i="6"/>
  <c r="U118" i="6"/>
  <c r="R96" i="6"/>
  <c r="R26" i="31" s="1"/>
  <c r="R61" i="31" s="1"/>
  <c r="R118" i="6"/>
  <c r="R117" i="6" s="1"/>
  <c r="V104" i="6"/>
  <c r="V118" i="6"/>
  <c r="W105" i="6"/>
  <c r="W106" i="6" s="1"/>
  <c r="W119" i="6"/>
  <c r="W117" i="6" s="1"/>
  <c r="G105" i="6"/>
  <c r="G106" i="6" s="1"/>
  <c r="G119" i="6"/>
  <c r="G117" i="6" s="1"/>
  <c r="V105" i="6"/>
  <c r="V119" i="6"/>
  <c r="M105" i="6"/>
  <c r="M119" i="6"/>
  <c r="M117" i="6" s="1"/>
  <c r="Z101" i="6"/>
  <c r="Z27" i="31" s="1"/>
  <c r="Z71" i="31" s="1"/>
  <c r="S290" i="6"/>
  <c r="N200" i="6"/>
  <c r="Q290" i="6"/>
  <c r="Q200" i="6"/>
  <c r="R200" i="6"/>
  <c r="M200" i="6"/>
  <c r="X243" i="6"/>
  <c r="Z201" i="6"/>
  <c r="H238" i="6"/>
  <c r="H316" i="6" s="1"/>
  <c r="H22" i="31" s="1"/>
  <c r="H74" i="31" s="1"/>
  <c r="Z243" i="6"/>
  <c r="L243" i="6"/>
  <c r="Y257" i="6"/>
  <c r="U238" i="6"/>
  <c r="U316" i="6" s="1"/>
  <c r="U22" i="31" s="1"/>
  <c r="U74" i="31" s="1"/>
  <c r="W201" i="6"/>
  <c r="F238" i="6"/>
  <c r="F316" i="6" s="1"/>
  <c r="F22" i="31" s="1"/>
  <c r="F74" i="31" s="1"/>
  <c r="Y200" i="6"/>
  <c r="V200" i="6"/>
  <c r="U243" i="6"/>
  <c r="U201" i="6"/>
  <c r="Y201" i="6"/>
  <c r="S201" i="6"/>
  <c r="H201" i="6"/>
  <c r="V196" i="6"/>
  <c r="V315" i="6" s="1"/>
  <c r="V21" i="31" s="1"/>
  <c r="V73" i="31" s="1"/>
  <c r="V201" i="6"/>
  <c r="Y196" i="6"/>
  <c r="Y315" i="6" s="1"/>
  <c r="Y21" i="31" s="1"/>
  <c r="Y73" i="31" s="1"/>
  <c r="N196" i="6"/>
  <c r="N315" i="6" s="1"/>
  <c r="N21" i="31" s="1"/>
  <c r="N73" i="31" s="1"/>
  <c r="S196" i="6"/>
  <c r="S315" i="6" s="1"/>
  <c r="S21" i="31" s="1"/>
  <c r="S73" i="31" s="1"/>
  <c r="T201" i="6"/>
  <c r="E196" i="6"/>
  <c r="E315" i="6" s="1"/>
  <c r="E21" i="31" s="1"/>
  <c r="E73" i="31" s="1"/>
  <c r="P201" i="6"/>
  <c r="G201" i="6"/>
  <c r="E201" i="6"/>
  <c r="H196" i="6"/>
  <c r="H315" i="6" s="1"/>
  <c r="H21" i="31" s="1"/>
  <c r="H73" i="31" s="1"/>
  <c r="I201" i="6"/>
  <c r="O196" i="6"/>
  <c r="O315" i="6" s="1"/>
  <c r="O21" i="31" s="1"/>
  <c r="O73" i="31" s="1"/>
  <c r="N290" i="6"/>
  <c r="L87" i="6"/>
  <c r="O290" i="6"/>
  <c r="T290" i="6"/>
  <c r="P87" i="6"/>
  <c r="I290" i="6"/>
  <c r="R290" i="6"/>
  <c r="P290" i="6"/>
  <c r="K312" i="6"/>
  <c r="K18" i="31" s="1"/>
  <c r="K70" i="31" s="1"/>
  <c r="K87" i="6"/>
  <c r="U290" i="6"/>
  <c r="E286" i="6"/>
  <c r="F87" i="6"/>
  <c r="R87" i="6"/>
  <c r="E290" i="6"/>
  <c r="V87" i="6"/>
  <c r="K53" i="6"/>
  <c r="R53" i="6"/>
  <c r="P53" i="11"/>
  <c r="I137" i="11"/>
  <c r="J116" i="11"/>
  <c r="I115" i="11"/>
  <c r="H136" i="11"/>
  <c r="G182" i="11"/>
  <c r="G185" i="11" s="1"/>
  <c r="U247" i="11"/>
  <c r="G152" i="11"/>
  <c r="H129" i="11"/>
  <c r="U230" i="11"/>
  <c r="V214" i="11"/>
  <c r="F154" i="11"/>
  <c r="H140" i="11"/>
  <c r="I119" i="11"/>
  <c r="P247" i="11"/>
  <c r="K247" i="11"/>
  <c r="X53" i="11"/>
  <c r="Y247" i="11"/>
  <c r="R53" i="11"/>
  <c r="J247" i="11"/>
  <c r="I53" i="11"/>
  <c r="M247" i="11"/>
  <c r="O247" i="11"/>
  <c r="T53" i="11"/>
  <c r="S53" i="11"/>
  <c r="Y53" i="11"/>
  <c r="G247" i="11"/>
  <c r="Q96" i="6"/>
  <c r="Q26" i="31" s="1"/>
  <c r="Q61" i="31" s="1"/>
  <c r="Q104" i="6"/>
  <c r="G224" i="11"/>
  <c r="H208" i="11"/>
  <c r="H189" i="11"/>
  <c r="I170" i="11"/>
  <c r="H209" i="11"/>
  <c r="G225" i="11"/>
  <c r="L193" i="11"/>
  <c r="M174" i="11"/>
  <c r="H146" i="11"/>
  <c r="I123" i="11"/>
  <c r="I164" i="11"/>
  <c r="H182" i="11"/>
  <c r="G134" i="11"/>
  <c r="H112" i="11"/>
  <c r="I172" i="11"/>
  <c r="H191" i="11"/>
  <c r="I145" i="11"/>
  <c r="J122" i="11"/>
  <c r="G149" i="11"/>
  <c r="H126" i="11"/>
  <c r="V247" i="11"/>
  <c r="O307" i="6"/>
  <c r="O14" i="31" s="1"/>
  <c r="O65" i="31" s="1"/>
  <c r="O257" i="6"/>
  <c r="I200" i="6"/>
  <c r="V307" i="6"/>
  <c r="V14" i="31" s="1"/>
  <c r="V65" i="31" s="1"/>
  <c r="V257" i="6"/>
  <c r="H257" i="6"/>
  <c r="H307" i="6"/>
  <c r="H14" i="31" s="1"/>
  <c r="H65" i="31" s="1"/>
  <c r="Y232" i="6"/>
  <c r="Y306" i="6" s="1"/>
  <c r="Y13" i="31" s="1"/>
  <c r="Y64" i="31" s="1"/>
  <c r="Y241" i="6"/>
  <c r="P200" i="6"/>
  <c r="Q199" i="6"/>
  <c r="Q190" i="6"/>
  <c r="Q305" i="6" s="1"/>
  <c r="Q12" i="31" s="1"/>
  <c r="Q63" i="31" s="1"/>
  <c r="T196" i="6"/>
  <c r="T315" i="6" s="1"/>
  <c r="T21" i="31" s="1"/>
  <c r="T73" i="31" s="1"/>
  <c r="J302" i="6"/>
  <c r="J9" i="31" s="1"/>
  <c r="J60" i="31" s="1"/>
  <c r="J87" i="6"/>
  <c r="F53" i="6"/>
  <c r="F301" i="6"/>
  <c r="F8" i="31" s="1"/>
  <c r="F59" i="31" s="1"/>
  <c r="E289" i="6"/>
  <c r="Z307" i="6"/>
  <c r="Z14" i="31" s="1"/>
  <c r="Z65" i="31" s="1"/>
  <c r="Z257" i="6"/>
  <c r="V289" i="6"/>
  <c r="G238" i="6"/>
  <c r="G316" i="6" s="1"/>
  <c r="G22" i="31" s="1"/>
  <c r="G74" i="31" s="1"/>
  <c r="I242" i="6"/>
  <c r="T200" i="6"/>
  <c r="U190" i="6"/>
  <c r="U305" i="6" s="1"/>
  <c r="U12" i="31" s="1"/>
  <c r="U63" i="31" s="1"/>
  <c r="U199" i="6"/>
  <c r="O190" i="6"/>
  <c r="O305" i="6" s="1"/>
  <c r="O12" i="31" s="1"/>
  <c r="O63" i="31" s="1"/>
  <c r="O199" i="6"/>
  <c r="O243" i="6"/>
  <c r="K196" i="6"/>
  <c r="K315" i="6" s="1"/>
  <c r="K21" i="31" s="1"/>
  <c r="K73" i="31" s="1"/>
  <c r="F289" i="6"/>
  <c r="N242" i="6"/>
  <c r="H232" i="6"/>
  <c r="H306" i="6" s="1"/>
  <c r="H13" i="31" s="1"/>
  <c r="H64" i="31" s="1"/>
  <c r="H241" i="6"/>
  <c r="Q196" i="6"/>
  <c r="Q315" i="6" s="1"/>
  <c r="Q21" i="31" s="1"/>
  <c r="Q73" i="31" s="1"/>
  <c r="R201" i="6"/>
  <c r="S200" i="6"/>
  <c r="T190" i="6"/>
  <c r="T305" i="6" s="1"/>
  <c r="T12" i="31" s="1"/>
  <c r="T63" i="31" s="1"/>
  <c r="T199" i="6"/>
  <c r="Z196" i="6"/>
  <c r="Z315" i="6" s="1"/>
  <c r="Z21" i="31" s="1"/>
  <c r="Z73" i="31" s="1"/>
  <c r="Z238" i="6"/>
  <c r="Z316" i="6" s="1"/>
  <c r="Z22" i="31" s="1"/>
  <c r="Z74" i="31" s="1"/>
  <c r="V241" i="6"/>
  <c r="V232" i="6"/>
  <c r="V306" i="6" s="1"/>
  <c r="V13" i="31" s="1"/>
  <c r="V64" i="31" s="1"/>
  <c r="R243" i="6"/>
  <c r="J243" i="6"/>
  <c r="F241" i="6"/>
  <c r="F232" i="6"/>
  <c r="F306" i="6" s="1"/>
  <c r="F13" i="31" s="1"/>
  <c r="F64" i="31" s="1"/>
  <c r="X289" i="6"/>
  <c r="L289" i="6"/>
  <c r="Y289" i="6"/>
  <c r="Q307" i="6"/>
  <c r="Q14" i="31" s="1"/>
  <c r="Q65" i="31" s="1"/>
  <c r="Q257" i="6"/>
  <c r="E327" i="6"/>
  <c r="T232" i="6"/>
  <c r="T306" i="6" s="1"/>
  <c r="T13" i="31" s="1"/>
  <c r="T64" i="31" s="1"/>
  <c r="T241" i="6"/>
  <c r="T238" i="6"/>
  <c r="T316" i="6" s="1"/>
  <c r="T22" i="31" s="1"/>
  <c r="T74" i="31" s="1"/>
  <c r="P301" i="6"/>
  <c r="P8" i="31" s="1"/>
  <c r="P59" i="31" s="1"/>
  <c r="P53" i="6"/>
  <c r="Y238" i="6"/>
  <c r="Y316" i="6" s="1"/>
  <c r="Y22" i="31" s="1"/>
  <c r="Y74" i="31" s="1"/>
  <c r="G241" i="6"/>
  <c r="G232" i="6"/>
  <c r="G306" i="6" s="1"/>
  <c r="G13" i="31" s="1"/>
  <c r="G64" i="31" s="1"/>
  <c r="W196" i="6"/>
  <c r="W315" i="6" s="1"/>
  <c r="W21" i="31" s="1"/>
  <c r="W73" i="31" s="1"/>
  <c r="W200" i="6"/>
  <c r="H190" i="6"/>
  <c r="H305" i="6" s="1"/>
  <c r="H12" i="31" s="1"/>
  <c r="H63" i="31" s="1"/>
  <c r="H199" i="6"/>
  <c r="E243" i="6"/>
  <c r="Q87" i="6"/>
  <c r="U53" i="6"/>
  <c r="I289" i="6"/>
  <c r="X241" i="6"/>
  <c r="Y302" i="6"/>
  <c r="Y9" i="31" s="1"/>
  <c r="Y60" i="31" s="1"/>
  <c r="Y87" i="6"/>
  <c r="E87" i="6"/>
  <c r="Y53" i="6"/>
  <c r="P322" i="6"/>
  <c r="G194" i="11"/>
  <c r="H175" i="11"/>
  <c r="G138" i="11"/>
  <c r="H117" i="11"/>
  <c r="W247" i="11"/>
  <c r="G150" i="11"/>
  <c r="H127" i="11"/>
  <c r="F142" i="11"/>
  <c r="U53" i="11"/>
  <c r="E53" i="11"/>
  <c r="Q247" i="11"/>
  <c r="S247" i="11"/>
  <c r="Z247" i="11"/>
  <c r="M238" i="6"/>
  <c r="M316" i="6" s="1"/>
  <c r="M22" i="31" s="1"/>
  <c r="M74" i="31" s="1"/>
  <c r="U200" i="6"/>
  <c r="Z290" i="6"/>
  <c r="J290" i="6"/>
  <c r="N247" i="11"/>
  <c r="F286" i="6"/>
  <c r="N307" i="6"/>
  <c r="N14" i="31" s="1"/>
  <c r="N65" i="31" s="1"/>
  <c r="N257" i="6"/>
  <c r="T257" i="6"/>
  <c r="T307" i="6"/>
  <c r="T14" i="31" s="1"/>
  <c r="T65" i="31" s="1"/>
  <c r="I238" i="6"/>
  <c r="I316" i="6" s="1"/>
  <c r="I22" i="31" s="1"/>
  <c r="I74" i="31" s="1"/>
  <c r="Y242" i="6"/>
  <c r="S232" i="6"/>
  <c r="S306" i="6" s="1"/>
  <c r="S13" i="31" s="1"/>
  <c r="S64" i="31" s="1"/>
  <c r="S241" i="6"/>
  <c r="I196" i="6"/>
  <c r="I315" i="6" s="1"/>
  <c r="I21" i="31" s="1"/>
  <c r="I73" i="31" s="1"/>
  <c r="J201" i="6"/>
  <c r="K200" i="6"/>
  <c r="L199" i="6"/>
  <c r="L190" i="6"/>
  <c r="L305" i="6" s="1"/>
  <c r="L12" i="31" s="1"/>
  <c r="L63" i="31" s="1"/>
  <c r="P232" i="6"/>
  <c r="P306" i="6" s="1"/>
  <c r="P13" i="31" s="1"/>
  <c r="P64" i="31" s="1"/>
  <c r="P241" i="6"/>
  <c r="H312" i="6"/>
  <c r="H18" i="31" s="1"/>
  <c r="H70" i="31" s="1"/>
  <c r="H87" i="6"/>
  <c r="H181" i="11"/>
  <c r="F322" i="6"/>
  <c r="N289" i="6"/>
  <c r="S307" i="6"/>
  <c r="S14" i="31" s="1"/>
  <c r="S65" i="31" s="1"/>
  <c r="S257" i="6"/>
  <c r="W243" i="6"/>
  <c r="Q232" i="6"/>
  <c r="Q306" i="6" s="1"/>
  <c r="Q13" i="31" s="1"/>
  <c r="Q64" i="31" s="1"/>
  <c r="Q241" i="6"/>
  <c r="M196" i="6"/>
  <c r="M315" i="6" s="1"/>
  <c r="M21" i="31" s="1"/>
  <c r="M73" i="31" s="1"/>
  <c r="N201" i="6"/>
  <c r="O200" i="6"/>
  <c r="P199" i="6"/>
  <c r="P190" i="6"/>
  <c r="P305" i="6" s="1"/>
  <c r="P12" i="31" s="1"/>
  <c r="P63" i="31" s="1"/>
  <c r="W199" i="6"/>
  <c r="W190" i="6"/>
  <c r="W305" i="6" s="1"/>
  <c r="W12" i="31" s="1"/>
  <c r="W63" i="31" s="1"/>
  <c r="O201" i="6"/>
  <c r="K241" i="6"/>
  <c r="K232" i="6"/>
  <c r="K306" i="6" s="1"/>
  <c r="K13" i="31" s="1"/>
  <c r="K64" i="31" s="1"/>
  <c r="G196" i="6"/>
  <c r="G315" i="6" s="1"/>
  <c r="G21" i="31" s="1"/>
  <c r="G73" i="31" s="1"/>
  <c r="Z301" i="6"/>
  <c r="Z8" i="31" s="1"/>
  <c r="Z59" i="31" s="1"/>
  <c r="Z53" i="6"/>
  <c r="M243" i="6"/>
  <c r="G242" i="6"/>
  <c r="L196" i="6"/>
  <c r="L315" i="6" s="1"/>
  <c r="L21" i="31" s="1"/>
  <c r="L73" i="31" s="1"/>
  <c r="M201" i="6"/>
  <c r="N199" i="6"/>
  <c r="N190" i="6"/>
  <c r="N305" i="6" s="1"/>
  <c r="N12" i="31" s="1"/>
  <c r="N63" i="31" s="1"/>
  <c r="V243" i="6"/>
  <c r="R196" i="6"/>
  <c r="R315" i="6" s="1"/>
  <c r="R21" i="31" s="1"/>
  <c r="R73" i="31" s="1"/>
  <c r="R238" i="6"/>
  <c r="R316" i="6" s="1"/>
  <c r="R22" i="31" s="1"/>
  <c r="R74" i="31" s="1"/>
  <c r="N241" i="6"/>
  <c r="N232" i="6"/>
  <c r="N306" i="6" s="1"/>
  <c r="N13" i="31" s="1"/>
  <c r="N64" i="31" s="1"/>
  <c r="J238" i="6"/>
  <c r="J316" i="6" s="1"/>
  <c r="J22" i="31" s="1"/>
  <c r="J74" i="31" s="1"/>
  <c r="F243" i="6"/>
  <c r="W302" i="6"/>
  <c r="W9" i="31" s="1"/>
  <c r="W60" i="31" s="1"/>
  <c r="W87" i="6"/>
  <c r="T301" i="6"/>
  <c r="T8" i="31" s="1"/>
  <c r="T59" i="31" s="1"/>
  <c r="T53" i="6"/>
  <c r="K289" i="6"/>
  <c r="I307" i="6"/>
  <c r="I14" i="31" s="1"/>
  <c r="I65" i="31" s="1"/>
  <c r="I257" i="6"/>
  <c r="Q238" i="6"/>
  <c r="Q316" i="6" s="1"/>
  <c r="Q22" i="31" s="1"/>
  <c r="Q74" i="31" s="1"/>
  <c r="M241" i="6"/>
  <c r="M232" i="6"/>
  <c r="M306" i="6" s="1"/>
  <c r="M13" i="31" s="1"/>
  <c r="M64" i="31" s="1"/>
  <c r="P196" i="6"/>
  <c r="P315" i="6" s="1"/>
  <c r="P21" i="31" s="1"/>
  <c r="P73" i="31" s="1"/>
  <c r="I243" i="6"/>
  <c r="P289" i="6"/>
  <c r="K238" i="6"/>
  <c r="K316" i="6" s="1"/>
  <c r="K22" i="31" s="1"/>
  <c r="K74" i="31" s="1"/>
  <c r="J196" i="6"/>
  <c r="J315" i="6" s="1"/>
  <c r="J21" i="31" s="1"/>
  <c r="J73" i="31" s="1"/>
  <c r="L200" i="6"/>
  <c r="U242" i="6"/>
  <c r="R321" i="6"/>
  <c r="Q322" i="6"/>
  <c r="S87" i="6"/>
  <c r="U321" i="6"/>
  <c r="X232" i="6"/>
  <c r="X306" i="6" s="1"/>
  <c r="X13" i="31" s="1"/>
  <c r="X64" i="31" s="1"/>
  <c r="U87" i="6"/>
  <c r="E322" i="6"/>
  <c r="Y321" i="6"/>
  <c r="S289" i="6"/>
  <c r="G289" i="6"/>
  <c r="J226" i="11"/>
  <c r="K210" i="11"/>
  <c r="L195" i="11"/>
  <c r="M176" i="11"/>
  <c r="H192" i="11"/>
  <c r="I173" i="11"/>
  <c r="G153" i="11"/>
  <c r="H130" i="11"/>
  <c r="H190" i="11"/>
  <c r="I171" i="11"/>
  <c r="H128" i="11"/>
  <c r="G151" i="11"/>
  <c r="H113" i="11"/>
  <c r="G135" i="11"/>
  <c r="N166" i="11"/>
  <c r="M184" i="11"/>
  <c r="L53" i="11"/>
  <c r="U241" i="6"/>
  <c r="U232" i="6"/>
  <c r="U306" i="6" s="1"/>
  <c r="U13" i="31" s="1"/>
  <c r="U64" i="31" s="1"/>
  <c r="G307" i="6"/>
  <c r="G14" i="31" s="1"/>
  <c r="G65" i="31" s="1"/>
  <c r="G257" i="6"/>
  <c r="P257" i="6"/>
  <c r="P307" i="6"/>
  <c r="P14" i="31" s="1"/>
  <c r="P65" i="31" s="1"/>
  <c r="L232" i="6"/>
  <c r="L306" i="6" s="1"/>
  <c r="L13" i="31" s="1"/>
  <c r="L64" i="31" s="1"/>
  <c r="L241" i="6"/>
  <c r="F200" i="6"/>
  <c r="F199" i="6"/>
  <c r="F190" i="6"/>
  <c r="F305" i="6" s="1"/>
  <c r="F12" i="31" s="1"/>
  <c r="F63" i="31" s="1"/>
  <c r="X312" i="6"/>
  <c r="X18" i="31" s="1"/>
  <c r="X70" i="31" s="1"/>
  <c r="X87" i="6"/>
  <c r="Z302" i="6"/>
  <c r="Z9" i="31" s="1"/>
  <c r="Z60" i="31" s="1"/>
  <c r="Z87" i="6"/>
  <c r="V53" i="6"/>
  <c r="V301" i="6"/>
  <c r="V8" i="31" s="1"/>
  <c r="V59" i="31" s="1"/>
  <c r="Z289" i="6"/>
  <c r="M257" i="6"/>
  <c r="M307" i="6"/>
  <c r="M14" i="31" s="1"/>
  <c r="M65" i="31" s="1"/>
  <c r="I232" i="6"/>
  <c r="I306" i="6" s="1"/>
  <c r="I13" i="31" s="1"/>
  <c r="I64" i="31" s="1"/>
  <c r="I241" i="6"/>
  <c r="J199" i="6"/>
  <c r="J190" i="6"/>
  <c r="J305" i="6" s="1"/>
  <c r="J12" i="31" s="1"/>
  <c r="J63" i="31" s="1"/>
  <c r="S199" i="6"/>
  <c r="S190" i="6"/>
  <c r="S305" i="6" s="1"/>
  <c r="S12" i="31" s="1"/>
  <c r="S63" i="31" s="1"/>
  <c r="S238" i="6"/>
  <c r="S316" i="6" s="1"/>
  <c r="S22" i="31" s="1"/>
  <c r="S74" i="31" s="1"/>
  <c r="K199" i="6"/>
  <c r="K190" i="6"/>
  <c r="K305" i="6" s="1"/>
  <c r="K12" i="31" s="1"/>
  <c r="K63" i="31" s="1"/>
  <c r="N87" i="6"/>
  <c r="N302" i="6"/>
  <c r="N9" i="31" s="1"/>
  <c r="N60" i="31" s="1"/>
  <c r="O301" i="6"/>
  <c r="O8" i="31" s="1"/>
  <c r="O59" i="31" s="1"/>
  <c r="O53" i="6"/>
  <c r="R257" i="6"/>
  <c r="R307" i="6"/>
  <c r="R14" i="31" s="1"/>
  <c r="R65" i="31" s="1"/>
  <c r="W232" i="6"/>
  <c r="W306" i="6" s="1"/>
  <c r="W13" i="31" s="1"/>
  <c r="W64" i="31" s="1"/>
  <c r="W241" i="6"/>
  <c r="F196" i="6"/>
  <c r="F315" i="6" s="1"/>
  <c r="F21" i="31" s="1"/>
  <c r="F73" i="31" s="1"/>
  <c r="I190" i="6"/>
  <c r="I305" i="6" s="1"/>
  <c r="I12" i="31" s="1"/>
  <c r="I63" i="31" s="1"/>
  <c r="I199" i="6"/>
  <c r="Z241" i="6"/>
  <c r="Z232" i="6"/>
  <c r="Z306" i="6" s="1"/>
  <c r="Z13" i="31" s="1"/>
  <c r="Z64" i="31" s="1"/>
  <c r="V238" i="6"/>
  <c r="V316" i="6" s="1"/>
  <c r="V22" i="31" s="1"/>
  <c r="V74" i="31" s="1"/>
  <c r="G302" i="6"/>
  <c r="G9" i="31" s="1"/>
  <c r="G60" i="31" s="1"/>
  <c r="G87" i="6"/>
  <c r="N53" i="6"/>
  <c r="N301" i="6"/>
  <c r="N8" i="31" s="1"/>
  <c r="N59" i="31" s="1"/>
  <c r="T289" i="6"/>
  <c r="U307" i="6"/>
  <c r="U14" i="31" s="1"/>
  <c r="U65" i="31" s="1"/>
  <c r="U257" i="6"/>
  <c r="S243" i="6"/>
  <c r="Q201" i="6"/>
  <c r="M190" i="6"/>
  <c r="M305" i="6" s="1"/>
  <c r="M12" i="31" s="1"/>
  <c r="M63" i="31" s="1"/>
  <c r="M199" i="6"/>
  <c r="R322" i="6"/>
  <c r="M301" i="6"/>
  <c r="M8" i="31" s="1"/>
  <c r="M59" i="31" s="1"/>
  <c r="M53" i="6"/>
  <c r="H301" i="6"/>
  <c r="H8" i="31" s="1"/>
  <c r="H59" i="31" s="1"/>
  <c r="H53" i="6"/>
  <c r="X199" i="6"/>
  <c r="X190" i="6"/>
  <c r="X305" i="6" s="1"/>
  <c r="X12" i="31" s="1"/>
  <c r="X63" i="31" s="1"/>
  <c r="G301" i="6"/>
  <c r="G8" i="31" s="1"/>
  <c r="G59" i="31" s="1"/>
  <c r="G53" i="6"/>
  <c r="M87" i="6"/>
  <c r="S322" i="6"/>
  <c r="E53" i="6"/>
  <c r="U322" i="6"/>
  <c r="Q212" i="11"/>
  <c r="R212" i="11" s="1"/>
  <c r="G220" i="11"/>
  <c r="H204" i="11"/>
  <c r="H223" i="11"/>
  <c r="I207" i="11"/>
  <c r="G221" i="11"/>
  <c r="G234" i="11" s="1"/>
  <c r="H205" i="11"/>
  <c r="H124" i="11"/>
  <c r="G147" i="11"/>
  <c r="I148" i="11"/>
  <c r="M53" i="11"/>
  <c r="R247" i="11"/>
  <c r="F247" i="11"/>
  <c r="E241" i="6"/>
  <c r="E232" i="6"/>
  <c r="E306" i="6" s="1"/>
  <c r="E13" i="31" s="1"/>
  <c r="E64" i="31" s="1"/>
  <c r="X257" i="6"/>
  <c r="X307" i="6"/>
  <c r="X14" i="31" s="1"/>
  <c r="X65" i="31" s="1"/>
  <c r="L257" i="6"/>
  <c r="L307" i="6"/>
  <c r="L14" i="31" s="1"/>
  <c r="L65" i="31" s="1"/>
  <c r="W238" i="6"/>
  <c r="W316" i="6" s="1"/>
  <c r="W22" i="31" s="1"/>
  <c r="W74" i="31" s="1"/>
  <c r="Q243" i="6"/>
  <c r="K242" i="6"/>
  <c r="U196" i="6"/>
  <c r="U315" i="6" s="1"/>
  <c r="U21" i="31" s="1"/>
  <c r="U73" i="31" s="1"/>
  <c r="V199" i="6"/>
  <c r="V190" i="6"/>
  <c r="V305" i="6" s="1"/>
  <c r="V12" i="31" s="1"/>
  <c r="V63" i="31" s="1"/>
  <c r="T242" i="6"/>
  <c r="P242" i="6"/>
  <c r="L242" i="6"/>
  <c r="O302" i="6"/>
  <c r="O9" i="31" s="1"/>
  <c r="O60" i="31" s="1"/>
  <c r="O87" i="6"/>
  <c r="Q53" i="6"/>
  <c r="Q301" i="6"/>
  <c r="Q8" i="31" s="1"/>
  <c r="Q59" i="31" s="1"/>
  <c r="J289" i="6"/>
  <c r="U289" i="6"/>
  <c r="J307" i="6"/>
  <c r="J14" i="31" s="1"/>
  <c r="J65" i="31" s="1"/>
  <c r="J257" i="6"/>
  <c r="K307" i="6"/>
  <c r="K14" i="31" s="1"/>
  <c r="K65" i="31" s="1"/>
  <c r="K257" i="6"/>
  <c r="F307" i="6"/>
  <c r="F14" i="31" s="1"/>
  <c r="F65" i="31" s="1"/>
  <c r="F257" i="6"/>
  <c r="O238" i="6"/>
  <c r="O316" i="6" s="1"/>
  <c r="O22" i="31" s="1"/>
  <c r="O74" i="31" s="1"/>
  <c r="Q242" i="6"/>
  <c r="Z200" i="6"/>
  <c r="Z199" i="6"/>
  <c r="Z190" i="6"/>
  <c r="Z305" i="6" s="1"/>
  <c r="Z12" i="31" s="1"/>
  <c r="Z63" i="31" s="1"/>
  <c r="E190" i="6"/>
  <c r="E305" i="6" s="1"/>
  <c r="E12" i="31" s="1"/>
  <c r="E63" i="31" s="1"/>
  <c r="E199" i="6"/>
  <c r="O242" i="6"/>
  <c r="K201" i="6"/>
  <c r="G199" i="6"/>
  <c r="G190" i="6"/>
  <c r="G305" i="6" s="1"/>
  <c r="G12" i="31" s="1"/>
  <c r="G63" i="31" s="1"/>
  <c r="T302" i="6"/>
  <c r="T9" i="31" s="1"/>
  <c r="T60" i="31" s="1"/>
  <c r="T87" i="6"/>
  <c r="J301" i="6"/>
  <c r="J8" i="31" s="1"/>
  <c r="J59" i="31" s="1"/>
  <c r="J53" i="6"/>
  <c r="V322" i="6"/>
  <c r="L238" i="6"/>
  <c r="L316" i="6" s="1"/>
  <c r="L22" i="31" s="1"/>
  <c r="L74" i="31" s="1"/>
  <c r="V242" i="6"/>
  <c r="O232" i="6"/>
  <c r="O306" i="6" s="1"/>
  <c r="O13" i="31" s="1"/>
  <c r="O64" i="31" s="1"/>
  <c r="O241" i="6"/>
  <c r="X196" i="6"/>
  <c r="X315" i="6" s="1"/>
  <c r="X21" i="31" s="1"/>
  <c r="X73" i="31" s="1"/>
  <c r="X201" i="6"/>
  <c r="X200" i="6"/>
  <c r="Y190" i="6"/>
  <c r="Y305" i="6" s="1"/>
  <c r="Y12" i="31" s="1"/>
  <c r="Y63" i="31" s="1"/>
  <c r="Y199" i="6"/>
  <c r="Z242" i="6"/>
  <c r="R241" i="6"/>
  <c r="R232" i="6"/>
  <c r="R306" i="6" s="1"/>
  <c r="R13" i="31" s="1"/>
  <c r="R64" i="31" s="1"/>
  <c r="N238" i="6"/>
  <c r="N316" i="6" s="1"/>
  <c r="N22" i="31" s="1"/>
  <c r="N74" i="31" s="1"/>
  <c r="J241" i="6"/>
  <c r="J232" i="6"/>
  <c r="J306" i="6" s="1"/>
  <c r="J13" i="31" s="1"/>
  <c r="J64" i="31" s="1"/>
  <c r="X301" i="6"/>
  <c r="X8" i="31" s="1"/>
  <c r="X59" i="31" s="1"/>
  <c r="X53" i="6"/>
  <c r="L301" i="6"/>
  <c r="L8" i="31" s="1"/>
  <c r="L59" i="31" s="1"/>
  <c r="L53" i="6"/>
  <c r="M242" i="6"/>
  <c r="Y243" i="6"/>
  <c r="O289" i="6"/>
  <c r="S301" i="6"/>
  <c r="S8" i="31" s="1"/>
  <c r="S59" i="31" s="1"/>
  <c r="S53" i="6"/>
  <c r="H289" i="6"/>
  <c r="W307" i="6"/>
  <c r="W14" i="31" s="1"/>
  <c r="W65" i="31" s="1"/>
  <c r="W257" i="6"/>
  <c r="S242" i="6"/>
  <c r="L201" i="6"/>
  <c r="R199" i="6"/>
  <c r="R190" i="6"/>
  <c r="R305" i="6" s="1"/>
  <c r="R12" i="31" s="1"/>
  <c r="R63" i="31" s="1"/>
  <c r="L322" i="6"/>
  <c r="W301" i="6"/>
  <c r="W8" i="31" s="1"/>
  <c r="W59" i="31" s="1"/>
  <c r="W53" i="6"/>
  <c r="M322" i="6"/>
  <c r="E321" i="6"/>
  <c r="Y327" i="6"/>
  <c r="I302" i="6"/>
  <c r="I9" i="31" s="1"/>
  <c r="I60" i="31" s="1"/>
  <c r="I87" i="6"/>
  <c r="W289" i="6"/>
  <c r="K321" i="6"/>
  <c r="G96" i="6"/>
  <c r="G26" i="31" s="1"/>
  <c r="G61" i="31" s="1"/>
  <c r="K96" i="6"/>
  <c r="K26" i="31" s="1"/>
  <c r="K61" i="31" s="1"/>
  <c r="M96" i="6"/>
  <c r="M26" i="31" s="1"/>
  <c r="M61" i="31" s="1"/>
  <c r="V96" i="6"/>
  <c r="V26" i="31" s="1"/>
  <c r="V61" i="31" s="1"/>
  <c r="O96" i="6"/>
  <c r="O26" i="31" s="1"/>
  <c r="O61" i="31" s="1"/>
  <c r="F96" i="6"/>
  <c r="F26" i="31" s="1"/>
  <c r="F61" i="31" s="1"/>
  <c r="S96" i="6"/>
  <c r="S26" i="31" s="1"/>
  <c r="S61" i="31" s="1"/>
  <c r="W96" i="6"/>
  <c r="W26" i="31" s="1"/>
  <c r="W61" i="31" s="1"/>
  <c r="Y96" i="6"/>
  <c r="Y26" i="31" s="1"/>
  <c r="Y61" i="31" s="1"/>
  <c r="E96" i="6"/>
  <c r="E26" i="31" s="1"/>
  <c r="E61" i="31" s="1"/>
  <c r="J104" i="6"/>
  <c r="J106" i="6" s="1"/>
  <c r="Z104" i="6"/>
  <c r="Z106" i="6" s="1"/>
  <c r="M104" i="6"/>
  <c r="U96" i="6"/>
  <c r="U26" i="31" s="1"/>
  <c r="U61" i="31" s="1"/>
  <c r="I96" i="6"/>
  <c r="I26" i="31" s="1"/>
  <c r="I61" i="31" s="1"/>
  <c r="R104" i="6"/>
  <c r="P96" i="6"/>
  <c r="P26" i="31" s="1"/>
  <c r="P61" i="31" s="1"/>
  <c r="P104" i="6"/>
  <c r="L104" i="6"/>
  <c r="L96" i="6"/>
  <c r="L26" i="31" s="1"/>
  <c r="L61" i="31" s="1"/>
  <c r="T96" i="6"/>
  <c r="T26" i="31" s="1"/>
  <c r="T61" i="31" s="1"/>
  <c r="T104" i="6"/>
  <c r="X96" i="6"/>
  <c r="X26" i="31" s="1"/>
  <c r="X61" i="31" s="1"/>
  <c r="X104" i="6"/>
  <c r="H104" i="6"/>
  <c r="H96" i="6"/>
  <c r="H26" i="31" s="1"/>
  <c r="H61" i="31" s="1"/>
  <c r="H42" i="7"/>
  <c r="S213" i="11"/>
  <c r="R229" i="11"/>
  <c r="O227" i="11" l="1"/>
  <c r="M106" i="6"/>
  <c r="G196" i="11"/>
  <c r="G198" i="11" s="1"/>
  <c r="G257" i="11" s="1"/>
  <c r="G251" i="11" s="1"/>
  <c r="R106" i="6"/>
  <c r="I206" i="11"/>
  <c r="I222" i="11" s="1"/>
  <c r="F237" i="11"/>
  <c r="F258" i="11" s="1"/>
  <c r="F252" i="11" s="1"/>
  <c r="I8" i="13"/>
  <c r="H73" i="7"/>
  <c r="E259" i="11"/>
  <c r="E253" i="11" s="1"/>
  <c r="H291" i="6"/>
  <c r="I73" i="7"/>
  <c r="F76" i="31"/>
  <c r="N131" i="6"/>
  <c r="N113" i="6"/>
  <c r="I321" i="6"/>
  <c r="I262" i="11" s="1"/>
  <c r="E76" i="31"/>
  <c r="H124" i="6"/>
  <c r="Q106" i="6"/>
  <c r="E106" i="6"/>
  <c r="P106" i="6"/>
  <c r="G202" i="6"/>
  <c r="H244" i="6"/>
  <c r="H76" i="31"/>
  <c r="G76" i="31"/>
  <c r="U106" i="6"/>
  <c r="L106" i="6"/>
  <c r="T106" i="6"/>
  <c r="V117" i="6"/>
  <c r="V124" i="6" s="1"/>
  <c r="U117" i="6"/>
  <c r="U124" i="6" s="1"/>
  <c r="H129" i="6"/>
  <c r="H303" i="6" s="1"/>
  <c r="H10" i="31" s="1"/>
  <c r="H106" i="6"/>
  <c r="V106" i="6"/>
  <c r="K106" i="6"/>
  <c r="J244" i="6"/>
  <c r="X244" i="6"/>
  <c r="N244" i="6"/>
  <c r="U244" i="6"/>
  <c r="J139" i="11"/>
  <c r="K118" i="11"/>
  <c r="Q228" i="11"/>
  <c r="J165" i="11"/>
  <c r="J183" i="11" s="1"/>
  <c r="H185" i="11"/>
  <c r="G154" i="11"/>
  <c r="R202" i="6"/>
  <c r="Z202" i="6"/>
  <c r="Y202" i="6"/>
  <c r="P271" i="6"/>
  <c r="P124" i="6"/>
  <c r="P129" i="6"/>
  <c r="L271" i="6"/>
  <c r="L124" i="6"/>
  <c r="L129" i="6"/>
  <c r="T271" i="6"/>
  <c r="T124" i="6"/>
  <c r="T129" i="6"/>
  <c r="M124" i="6"/>
  <c r="M271" i="6"/>
  <c r="M129" i="6"/>
  <c r="Q124" i="6"/>
  <c r="Q129" i="6"/>
  <c r="Q271" i="6"/>
  <c r="O244" i="6"/>
  <c r="J151" i="6"/>
  <c r="K117" i="6"/>
  <c r="Y281" i="6"/>
  <c r="Y117" i="6"/>
  <c r="G271" i="6"/>
  <c r="G129" i="6"/>
  <c r="G124" i="6"/>
  <c r="X106" i="6"/>
  <c r="G235" i="11"/>
  <c r="G237" i="11" s="1"/>
  <c r="G258" i="11" s="1"/>
  <c r="G252" i="11" s="1"/>
  <c r="I244" i="6"/>
  <c r="W202" i="6"/>
  <c r="X271" i="6"/>
  <c r="X129" i="6"/>
  <c r="X124" i="6"/>
  <c r="S271" i="6"/>
  <c r="S129" i="6"/>
  <c r="S124" i="6"/>
  <c r="J271" i="6"/>
  <c r="J129" i="6"/>
  <c r="J124" i="6"/>
  <c r="O271" i="6"/>
  <c r="O129" i="6"/>
  <c r="O124" i="6"/>
  <c r="T244" i="6"/>
  <c r="I271" i="6"/>
  <c r="I129" i="6"/>
  <c r="I124" i="6"/>
  <c r="W271" i="6"/>
  <c r="W129" i="6"/>
  <c r="W124" i="6"/>
  <c r="R129" i="6"/>
  <c r="R271" i="6"/>
  <c r="R124" i="6"/>
  <c r="E117" i="6"/>
  <c r="Z281" i="6"/>
  <c r="Z117" i="6"/>
  <c r="F271" i="6"/>
  <c r="F129" i="6"/>
  <c r="F124" i="6"/>
  <c r="I282" i="6"/>
  <c r="I286" i="6" s="1"/>
  <c r="I158" i="6"/>
  <c r="I314" i="6" s="1"/>
  <c r="Y244" i="6"/>
  <c r="E244" i="6"/>
  <c r="L244" i="6"/>
  <c r="F244" i="6"/>
  <c r="F202" i="6"/>
  <c r="U202" i="6"/>
  <c r="I202" i="6"/>
  <c r="H202" i="6"/>
  <c r="P202" i="6"/>
  <c r="E202" i="6"/>
  <c r="V202" i="6"/>
  <c r="E318" i="6"/>
  <c r="S202" i="6"/>
  <c r="H318" i="6"/>
  <c r="J202" i="6"/>
  <c r="Q202" i="6"/>
  <c r="G318" i="6"/>
  <c r="K202" i="6"/>
  <c r="K322" i="6"/>
  <c r="J115" i="11"/>
  <c r="I136" i="11"/>
  <c r="F156" i="11"/>
  <c r="F256" i="11" s="1"/>
  <c r="F259" i="11" s="1"/>
  <c r="J119" i="11"/>
  <c r="I140" i="11"/>
  <c r="V230" i="11"/>
  <c r="W214" i="11"/>
  <c r="J137" i="11"/>
  <c r="K116" i="11"/>
  <c r="H152" i="11"/>
  <c r="I129" i="11"/>
  <c r="E262" i="11"/>
  <c r="W321" i="6"/>
  <c r="W327" i="6"/>
  <c r="L321" i="6"/>
  <c r="E325" i="6"/>
  <c r="L327" i="6"/>
  <c r="H221" i="11"/>
  <c r="H234" i="11" s="1"/>
  <c r="I205" i="11"/>
  <c r="X202" i="6"/>
  <c r="H321" i="6"/>
  <c r="M321" i="6"/>
  <c r="W326" i="6"/>
  <c r="O321" i="6"/>
  <c r="J325" i="6"/>
  <c r="M327" i="6"/>
  <c r="X322" i="6"/>
  <c r="N323" i="6"/>
  <c r="P327" i="6"/>
  <c r="U326" i="6"/>
  <c r="N184" i="11"/>
  <c r="O166" i="11"/>
  <c r="H151" i="11"/>
  <c r="I128" i="11"/>
  <c r="I192" i="11"/>
  <c r="J173" i="11"/>
  <c r="N325" i="6"/>
  <c r="Q244" i="6"/>
  <c r="S327" i="6"/>
  <c r="P244" i="6"/>
  <c r="S326" i="6"/>
  <c r="I175" i="11"/>
  <c r="H194" i="11"/>
  <c r="H196" i="11" s="1"/>
  <c r="H198" i="11" s="1"/>
  <c r="H257" i="11" s="1"/>
  <c r="H251" i="11" s="1"/>
  <c r="P321" i="6"/>
  <c r="Q327" i="6"/>
  <c r="V244" i="6"/>
  <c r="T325" i="6"/>
  <c r="H327" i="6"/>
  <c r="O327" i="6"/>
  <c r="I126" i="11"/>
  <c r="H149" i="11"/>
  <c r="I112" i="11"/>
  <c r="H134" i="11"/>
  <c r="H225" i="11"/>
  <c r="I209" i="11"/>
  <c r="H224" i="11"/>
  <c r="I208" i="11"/>
  <c r="S321" i="6"/>
  <c r="J321" i="6"/>
  <c r="T322" i="6"/>
  <c r="G325" i="6"/>
  <c r="Z325" i="6"/>
  <c r="J327" i="6"/>
  <c r="O322" i="6"/>
  <c r="J148" i="11"/>
  <c r="K125" i="11"/>
  <c r="H220" i="11"/>
  <c r="I204" i="11"/>
  <c r="M202" i="6"/>
  <c r="I325" i="6"/>
  <c r="R327" i="6"/>
  <c r="K325" i="6"/>
  <c r="I326" i="6"/>
  <c r="I190" i="11"/>
  <c r="J171" i="11"/>
  <c r="Y262" i="11"/>
  <c r="X326" i="6"/>
  <c r="U262" i="11"/>
  <c r="M326" i="6"/>
  <c r="N202" i="6"/>
  <c r="Z321" i="6"/>
  <c r="W325" i="6"/>
  <c r="Q326" i="6"/>
  <c r="I181" i="11"/>
  <c r="J163" i="11"/>
  <c r="P326" i="6"/>
  <c r="T326" i="6"/>
  <c r="H326" i="6"/>
  <c r="Y326" i="6"/>
  <c r="V327" i="6"/>
  <c r="G142" i="11"/>
  <c r="N174" i="11"/>
  <c r="M193" i="11"/>
  <c r="X321" i="6"/>
  <c r="R326" i="6"/>
  <c r="Y325" i="6"/>
  <c r="K327" i="6"/>
  <c r="Q321" i="6"/>
  <c r="V325" i="6"/>
  <c r="X327" i="6"/>
  <c r="K165" i="11"/>
  <c r="J207" i="11"/>
  <c r="I223" i="11"/>
  <c r="G321" i="6"/>
  <c r="M325" i="6"/>
  <c r="U327" i="6"/>
  <c r="G322" i="6"/>
  <c r="Z326" i="6"/>
  <c r="F318" i="6"/>
  <c r="S325" i="6"/>
  <c r="Z322" i="6"/>
  <c r="I113" i="11"/>
  <c r="H135" i="11"/>
  <c r="I130" i="11"/>
  <c r="H153" i="11"/>
  <c r="M195" i="11"/>
  <c r="N176" i="11"/>
  <c r="R262" i="11"/>
  <c r="M244" i="6"/>
  <c r="K326" i="6"/>
  <c r="H322" i="6"/>
  <c r="L325" i="6"/>
  <c r="N327" i="6"/>
  <c r="I117" i="11"/>
  <c r="H138" i="11"/>
  <c r="J206" i="11"/>
  <c r="Y322" i="6"/>
  <c r="G326" i="6"/>
  <c r="O202" i="6"/>
  <c r="F321" i="6"/>
  <c r="I182" i="11"/>
  <c r="J164" i="11"/>
  <c r="I189" i="11"/>
  <c r="J170" i="11"/>
  <c r="K262" i="11"/>
  <c r="I322" i="6"/>
  <c r="R325" i="6"/>
  <c r="J326" i="6"/>
  <c r="R244" i="6"/>
  <c r="O326" i="6"/>
  <c r="F327" i="6"/>
  <c r="E326" i="6"/>
  <c r="H147" i="11"/>
  <c r="I124" i="11"/>
  <c r="X325" i="6"/>
  <c r="N321" i="6"/>
  <c r="Z244" i="6"/>
  <c r="W244" i="6"/>
  <c r="N322" i="6"/>
  <c r="V321" i="6"/>
  <c r="F325" i="6"/>
  <c r="L326" i="6"/>
  <c r="G327" i="6"/>
  <c r="L210" i="11"/>
  <c r="K226" i="11"/>
  <c r="I327" i="6"/>
  <c r="T321" i="6"/>
  <c r="W322" i="6"/>
  <c r="N326" i="6"/>
  <c r="K244" i="6"/>
  <c r="P325" i="6"/>
  <c r="L202" i="6"/>
  <c r="S244" i="6"/>
  <c r="T327" i="6"/>
  <c r="H150" i="11"/>
  <c r="I127" i="11"/>
  <c r="H325" i="6"/>
  <c r="G244" i="6"/>
  <c r="F326" i="6"/>
  <c r="V326" i="6"/>
  <c r="T202" i="6"/>
  <c r="O325" i="6"/>
  <c r="U325" i="6"/>
  <c r="Z327" i="6"/>
  <c r="J322" i="6"/>
  <c r="Q325" i="6"/>
  <c r="J145" i="11"/>
  <c r="K122" i="11"/>
  <c r="I191" i="11"/>
  <c r="J172" i="11"/>
  <c r="I146" i="11"/>
  <c r="J123" i="11"/>
  <c r="T213" i="11"/>
  <c r="S229" i="11"/>
  <c r="S212" i="11"/>
  <c r="R228" i="11"/>
  <c r="Q211" i="11"/>
  <c r="P227" i="11"/>
  <c r="F113" i="6" l="1"/>
  <c r="I113" i="6"/>
  <c r="O113" i="6"/>
  <c r="G113" i="6"/>
  <c r="W113" i="6"/>
  <c r="S113" i="6"/>
  <c r="J113" i="6"/>
  <c r="M113" i="6"/>
  <c r="G156" i="11"/>
  <c r="G256" i="11" s="1"/>
  <c r="G259" i="11" s="1"/>
  <c r="R113" i="6"/>
  <c r="T113" i="6"/>
  <c r="E263" i="11"/>
  <c r="J8" i="13"/>
  <c r="P113" i="6"/>
  <c r="V129" i="6"/>
  <c r="V131" i="6" s="1"/>
  <c r="Q113" i="6"/>
  <c r="L113" i="6"/>
  <c r="U113" i="6"/>
  <c r="V271" i="6"/>
  <c r="V291" i="6" s="1"/>
  <c r="H113" i="6"/>
  <c r="V113" i="6"/>
  <c r="U129" i="6"/>
  <c r="U131" i="6" s="1"/>
  <c r="U271" i="6"/>
  <c r="U291" i="6" s="1"/>
  <c r="H323" i="6"/>
  <c r="H131" i="6"/>
  <c r="I318" i="6"/>
  <c r="I20" i="31"/>
  <c r="I76" i="31" s="1"/>
  <c r="K139" i="11"/>
  <c r="L118" i="11"/>
  <c r="F250" i="11"/>
  <c r="I303" i="6"/>
  <c r="I10" i="31" s="1"/>
  <c r="I131" i="6"/>
  <c r="S291" i="6"/>
  <c r="Z271" i="6"/>
  <c r="Z129" i="6"/>
  <c r="Z124" i="6"/>
  <c r="R291" i="6"/>
  <c r="W291" i="6"/>
  <c r="S303" i="6"/>
  <c r="S10" i="31" s="1"/>
  <c r="S131" i="6"/>
  <c r="X291" i="6"/>
  <c r="G303" i="6"/>
  <c r="G10" i="31" s="1"/>
  <c r="G131" i="6"/>
  <c r="K271" i="6"/>
  <c r="K129" i="6"/>
  <c r="K124" i="6"/>
  <c r="Q131" i="6"/>
  <c r="Q303" i="6"/>
  <c r="Q10" i="31" s="1"/>
  <c r="M303" i="6"/>
  <c r="M10" i="31" s="1"/>
  <c r="M131" i="6"/>
  <c r="L291" i="6"/>
  <c r="P131" i="6"/>
  <c r="P303" i="6"/>
  <c r="P10" i="31" s="1"/>
  <c r="J282" i="6"/>
  <c r="J286" i="6" s="1"/>
  <c r="J158" i="6"/>
  <c r="J314" i="6" s="1"/>
  <c r="T291" i="6"/>
  <c r="F303" i="6"/>
  <c r="F10" i="31" s="1"/>
  <c r="F131" i="6"/>
  <c r="E271" i="6"/>
  <c r="E124" i="6"/>
  <c r="E129" i="6"/>
  <c r="I291" i="6"/>
  <c r="O303" i="6"/>
  <c r="O10" i="31" s="1"/>
  <c r="O131" i="6"/>
  <c r="J291" i="6"/>
  <c r="X113" i="6"/>
  <c r="Y271" i="6"/>
  <c r="Y124" i="6"/>
  <c r="Y129" i="6"/>
  <c r="K151" i="6"/>
  <c r="L131" i="6"/>
  <c r="L303" i="6"/>
  <c r="L10" i="31" s="1"/>
  <c r="P291" i="6"/>
  <c r="R303" i="6"/>
  <c r="R10" i="31" s="1"/>
  <c r="R131" i="6"/>
  <c r="J303" i="6"/>
  <c r="J10" i="31" s="1"/>
  <c r="J131" i="6"/>
  <c r="G291" i="6"/>
  <c r="M291" i="6"/>
  <c r="F291" i="6"/>
  <c r="W303" i="6"/>
  <c r="W10" i="31" s="1"/>
  <c r="W131" i="6"/>
  <c r="O291" i="6"/>
  <c r="X303" i="6"/>
  <c r="X10" i="31" s="1"/>
  <c r="X131" i="6"/>
  <c r="Q291" i="6"/>
  <c r="T131" i="6"/>
  <c r="T303" i="6"/>
  <c r="T10" i="31" s="1"/>
  <c r="H154" i="11"/>
  <c r="J140" i="11"/>
  <c r="K119" i="11"/>
  <c r="I185" i="11"/>
  <c r="J129" i="11"/>
  <c r="I152" i="11"/>
  <c r="W230" i="11"/>
  <c r="X214" i="11"/>
  <c r="L116" i="11"/>
  <c r="K137" i="11"/>
  <c r="J136" i="11"/>
  <c r="K115" i="11"/>
  <c r="J191" i="11"/>
  <c r="K172" i="11"/>
  <c r="I220" i="11"/>
  <c r="J204" i="11"/>
  <c r="I134" i="11"/>
  <c r="J112" i="11"/>
  <c r="L122" i="11"/>
  <c r="K145" i="11"/>
  <c r="L226" i="11"/>
  <c r="M210" i="11"/>
  <c r="N262" i="11"/>
  <c r="I147" i="11"/>
  <c r="J124" i="11"/>
  <c r="K207" i="11"/>
  <c r="J223" i="11"/>
  <c r="G250" i="11"/>
  <c r="Z262" i="11"/>
  <c r="K171" i="11"/>
  <c r="J190" i="11"/>
  <c r="K148" i="11"/>
  <c r="L125" i="11"/>
  <c r="K173" i="11"/>
  <c r="J192" i="11"/>
  <c r="O184" i="11"/>
  <c r="P166" i="11"/>
  <c r="I221" i="11"/>
  <c r="I234" i="11" s="1"/>
  <c r="J205" i="11"/>
  <c r="K170" i="11"/>
  <c r="J189" i="11"/>
  <c r="F262" i="11"/>
  <c r="F263" i="11" s="1"/>
  <c r="J222" i="11"/>
  <c r="K206" i="11"/>
  <c r="I153" i="11"/>
  <c r="J130" i="11"/>
  <c r="G262" i="11"/>
  <c r="L165" i="11"/>
  <c r="K183" i="11"/>
  <c r="Q262" i="11"/>
  <c r="J181" i="11"/>
  <c r="K163" i="11"/>
  <c r="K181" i="11" s="1"/>
  <c r="J262" i="11"/>
  <c r="S262" i="11"/>
  <c r="J208" i="11"/>
  <c r="I224" i="11"/>
  <c r="H142" i="11"/>
  <c r="I149" i="11"/>
  <c r="J126" i="11"/>
  <c r="I194" i="11"/>
  <c r="I196" i="11" s="1"/>
  <c r="J175" i="11"/>
  <c r="H262" i="11"/>
  <c r="J146" i="11"/>
  <c r="K123" i="11"/>
  <c r="J127" i="11"/>
  <c r="I150" i="11"/>
  <c r="O176" i="11"/>
  <c r="N195" i="11"/>
  <c r="I151" i="11"/>
  <c r="J128" i="11"/>
  <c r="T262" i="11"/>
  <c r="V262" i="11"/>
  <c r="J182" i="11"/>
  <c r="K164" i="11"/>
  <c r="I138" i="11"/>
  <c r="J117" i="11"/>
  <c r="F253" i="11"/>
  <c r="I135" i="11"/>
  <c r="J113" i="11"/>
  <c r="X262" i="11"/>
  <c r="N193" i="11"/>
  <c r="O174" i="11"/>
  <c r="H235" i="11"/>
  <c r="H237" i="11" s="1"/>
  <c r="H258" i="11" s="1"/>
  <c r="H252" i="11" s="1"/>
  <c r="I225" i="11"/>
  <c r="J209" i="11"/>
  <c r="P262" i="11"/>
  <c r="O262" i="11"/>
  <c r="M262" i="11"/>
  <c r="L262" i="11"/>
  <c r="W262" i="11"/>
  <c r="T229" i="11"/>
  <c r="U213" i="11"/>
  <c r="S228" i="11"/>
  <c r="T212" i="11"/>
  <c r="Q227" i="11"/>
  <c r="R211" i="11"/>
  <c r="Y113" i="6" l="1"/>
  <c r="E113" i="6"/>
  <c r="Z113" i="6"/>
  <c r="K113" i="6"/>
  <c r="K8" i="13"/>
  <c r="V303" i="6"/>
  <c r="V10" i="31" s="1"/>
  <c r="U303" i="6"/>
  <c r="U10" i="31" s="1"/>
  <c r="J318" i="6"/>
  <c r="J20" i="31"/>
  <c r="J76" i="31" s="1"/>
  <c r="L139" i="11"/>
  <c r="M118" i="11"/>
  <c r="I198" i="11"/>
  <c r="I257" i="11" s="1"/>
  <c r="I251" i="11" s="1"/>
  <c r="H156" i="11"/>
  <c r="H256" i="11" s="1"/>
  <c r="H259" i="11" s="1"/>
  <c r="W323" i="6"/>
  <c r="S323" i="6"/>
  <c r="K282" i="6"/>
  <c r="K286" i="6" s="1"/>
  <c r="K158" i="6"/>
  <c r="K314" i="6" s="1"/>
  <c r="Y291" i="6"/>
  <c r="E291" i="6"/>
  <c r="M323" i="6"/>
  <c r="L151" i="6"/>
  <c r="O323" i="6"/>
  <c r="G323" i="6"/>
  <c r="Z303" i="6"/>
  <c r="Z10" i="31" s="1"/>
  <c r="Z131" i="6"/>
  <c r="T323" i="6"/>
  <c r="L323" i="6"/>
  <c r="Y303" i="6"/>
  <c r="Y10" i="31" s="1"/>
  <c r="Y131" i="6"/>
  <c r="E303" i="6"/>
  <c r="E10" i="31" s="1"/>
  <c r="E131" i="6"/>
  <c r="F323" i="6"/>
  <c r="K303" i="6"/>
  <c r="K10" i="31" s="1"/>
  <c r="K131" i="6"/>
  <c r="Z291" i="6"/>
  <c r="I323" i="6"/>
  <c r="J323" i="6"/>
  <c r="X323" i="6"/>
  <c r="R323" i="6"/>
  <c r="P323" i="6"/>
  <c r="Q323" i="6"/>
  <c r="K291" i="6"/>
  <c r="I154" i="11"/>
  <c r="K136" i="11"/>
  <c r="L115" i="11"/>
  <c r="X230" i="11"/>
  <c r="Y214" i="11"/>
  <c r="L119" i="11"/>
  <c r="K140" i="11"/>
  <c r="L137" i="11"/>
  <c r="M116" i="11"/>
  <c r="J152" i="11"/>
  <c r="K129" i="11"/>
  <c r="O193" i="11"/>
  <c r="P174" i="11"/>
  <c r="J135" i="11"/>
  <c r="K113" i="11"/>
  <c r="K128" i="11"/>
  <c r="J151" i="11"/>
  <c r="K205" i="11"/>
  <c r="J221" i="11"/>
  <c r="J234" i="11" s="1"/>
  <c r="Q166" i="11"/>
  <c r="P184" i="11"/>
  <c r="G263" i="11"/>
  <c r="G253" i="11"/>
  <c r="K112" i="11"/>
  <c r="J134" i="11"/>
  <c r="K209" i="11"/>
  <c r="J225" i="11"/>
  <c r="J149" i="11"/>
  <c r="K126" i="11"/>
  <c r="J224" i="11"/>
  <c r="K208" i="11"/>
  <c r="J185" i="11"/>
  <c r="K223" i="11"/>
  <c r="L207" i="11"/>
  <c r="K124" i="11"/>
  <c r="J147" i="11"/>
  <c r="N210" i="11"/>
  <c r="M226" i="11"/>
  <c r="I142" i="11"/>
  <c r="K191" i="11"/>
  <c r="L172" i="11"/>
  <c r="O195" i="11"/>
  <c r="P176" i="11"/>
  <c r="J150" i="11"/>
  <c r="K127" i="11"/>
  <c r="J153" i="11"/>
  <c r="K130" i="11"/>
  <c r="K222" i="11"/>
  <c r="L206" i="11"/>
  <c r="M125" i="11"/>
  <c r="L148" i="11"/>
  <c r="J220" i="11"/>
  <c r="K204" i="11"/>
  <c r="K117" i="11"/>
  <c r="J138" i="11"/>
  <c r="L164" i="11"/>
  <c r="K182" i="11"/>
  <c r="K185" i="11" s="1"/>
  <c r="K146" i="11"/>
  <c r="L123" i="11"/>
  <c r="J194" i="11"/>
  <c r="J196" i="11" s="1"/>
  <c r="K175" i="11"/>
  <c r="L183" i="11"/>
  <c r="M165" i="11"/>
  <c r="K189" i="11"/>
  <c r="L170" i="11"/>
  <c r="L173" i="11"/>
  <c r="K192" i="11"/>
  <c r="K190" i="11"/>
  <c r="L171" i="11"/>
  <c r="M122" i="11"/>
  <c r="L145" i="11"/>
  <c r="I235" i="11"/>
  <c r="I237" i="11" s="1"/>
  <c r="I258" i="11" s="1"/>
  <c r="I252" i="11" s="1"/>
  <c r="U229" i="11"/>
  <c r="V213" i="11"/>
  <c r="T228" i="11"/>
  <c r="U212" i="11"/>
  <c r="R227" i="11"/>
  <c r="S211" i="11"/>
  <c r="L8" i="13" l="1"/>
  <c r="V323" i="6"/>
  <c r="H250" i="11"/>
  <c r="U323" i="6"/>
  <c r="K318" i="6"/>
  <c r="K20" i="31"/>
  <c r="K76" i="31" s="1"/>
  <c r="I156" i="11"/>
  <c r="I256" i="11" s="1"/>
  <c r="I250" i="11" s="1"/>
  <c r="M139" i="11"/>
  <c r="N118" i="11"/>
  <c r="J154" i="11"/>
  <c r="K323" i="6"/>
  <c r="Y323" i="6"/>
  <c r="L282" i="6"/>
  <c r="L286" i="6" s="1"/>
  <c r="L158" i="6"/>
  <c r="L314" i="6" s="1"/>
  <c r="E323" i="6"/>
  <c r="Z323" i="6"/>
  <c r="M151" i="6"/>
  <c r="M119" i="11"/>
  <c r="L140" i="11"/>
  <c r="K152" i="11"/>
  <c r="L129" i="11"/>
  <c r="L136" i="11"/>
  <c r="M115" i="11"/>
  <c r="N116" i="11"/>
  <c r="M137" i="11"/>
  <c r="Y230" i="11"/>
  <c r="Z214" i="11"/>
  <c r="Z230" i="11" s="1"/>
  <c r="L204" i="11"/>
  <c r="K220" i="11"/>
  <c r="L130" i="11"/>
  <c r="K153" i="11"/>
  <c r="K138" i="11"/>
  <c r="L117" i="11"/>
  <c r="J235" i="11"/>
  <c r="J237" i="11" s="1"/>
  <c r="J258" i="11" s="1"/>
  <c r="J252" i="11" s="1"/>
  <c r="N226" i="11"/>
  <c r="O210" i="11"/>
  <c r="J198" i="11"/>
  <c r="J257" i="11" s="1"/>
  <c r="J251" i="11" s="1"/>
  <c r="L126" i="11"/>
  <c r="K149" i="11"/>
  <c r="L113" i="11"/>
  <c r="K135" i="11"/>
  <c r="N165" i="11"/>
  <c r="M183" i="11"/>
  <c r="L175" i="11"/>
  <c r="K194" i="11"/>
  <c r="K196" i="11" s="1"/>
  <c r="K198" i="11" s="1"/>
  <c r="K257" i="11" s="1"/>
  <c r="K251" i="11" s="1"/>
  <c r="Q176" i="11"/>
  <c r="P195" i="11"/>
  <c r="L223" i="11"/>
  <c r="M207" i="11"/>
  <c r="K134" i="11"/>
  <c r="L112" i="11"/>
  <c r="Q184" i="11"/>
  <c r="R166" i="11"/>
  <c r="K151" i="11"/>
  <c r="L128" i="11"/>
  <c r="M171" i="11"/>
  <c r="L190" i="11"/>
  <c r="M173" i="11"/>
  <c r="L192" i="11"/>
  <c r="M170" i="11"/>
  <c r="L189" i="11"/>
  <c r="M123" i="11"/>
  <c r="L146" i="11"/>
  <c r="N125" i="11"/>
  <c r="M148" i="11"/>
  <c r="L222" i="11"/>
  <c r="M206" i="11"/>
  <c r="K150" i="11"/>
  <c r="L127" i="11"/>
  <c r="M172" i="11"/>
  <c r="L191" i="11"/>
  <c r="L209" i="11"/>
  <c r="K225" i="11"/>
  <c r="L205" i="11"/>
  <c r="K221" i="11"/>
  <c r="K234" i="11" s="1"/>
  <c r="M145" i="11"/>
  <c r="N122" i="11"/>
  <c r="H253" i="11"/>
  <c r="H263" i="11"/>
  <c r="L182" i="11"/>
  <c r="L185" i="11" s="1"/>
  <c r="M164" i="11"/>
  <c r="K147" i="11"/>
  <c r="L124" i="11"/>
  <c r="K224" i="11"/>
  <c r="L208" i="11"/>
  <c r="J142" i="11"/>
  <c r="Q174" i="11"/>
  <c r="P193" i="11"/>
  <c r="W213" i="11"/>
  <c r="V229" i="11"/>
  <c r="V212" i="11"/>
  <c r="U228" i="11"/>
  <c r="T211" i="11"/>
  <c r="S227" i="11"/>
  <c r="M8" i="13" l="1"/>
  <c r="I259" i="11"/>
  <c r="L318" i="6"/>
  <c r="L20" i="31"/>
  <c r="L76" i="31" s="1"/>
  <c r="O118" i="11"/>
  <c r="N139" i="11"/>
  <c r="J156" i="11"/>
  <c r="J256" i="11" s="1"/>
  <c r="J259" i="11" s="1"/>
  <c r="K235" i="11"/>
  <c r="K237" i="11" s="1"/>
  <c r="K258" i="11" s="1"/>
  <c r="K252" i="11" s="1"/>
  <c r="K154" i="11"/>
  <c r="N151" i="6"/>
  <c r="M282" i="6"/>
  <c r="M286" i="6" s="1"/>
  <c r="M158" i="6"/>
  <c r="M314" i="6" s="1"/>
  <c r="M129" i="11"/>
  <c r="L152" i="11"/>
  <c r="N115" i="11"/>
  <c r="M136" i="11"/>
  <c r="O116" i="11"/>
  <c r="N137" i="11"/>
  <c r="N119" i="11"/>
  <c r="M140" i="11"/>
  <c r="R174" i="11"/>
  <c r="Q193" i="11"/>
  <c r="M208" i="11"/>
  <c r="L224" i="11"/>
  <c r="N145" i="11"/>
  <c r="O122" i="11"/>
  <c r="N206" i="11"/>
  <c r="M222" i="11"/>
  <c r="R184" i="11"/>
  <c r="S166" i="11"/>
  <c r="N207" i="11"/>
  <c r="M223" i="11"/>
  <c r="M126" i="11"/>
  <c r="L149" i="11"/>
  <c r="I263" i="11"/>
  <c r="I253" i="11"/>
  <c r="M191" i="11"/>
  <c r="N172" i="11"/>
  <c r="N191" i="11" s="1"/>
  <c r="M146" i="11"/>
  <c r="N123" i="11"/>
  <c r="M192" i="11"/>
  <c r="N173" i="11"/>
  <c r="M175" i="11"/>
  <c r="L194" i="11"/>
  <c r="L196" i="11" s="1"/>
  <c r="L198" i="11" s="1"/>
  <c r="L257" i="11" s="1"/>
  <c r="L251" i="11" s="1"/>
  <c r="M113" i="11"/>
  <c r="L135" i="11"/>
  <c r="L138" i="11"/>
  <c r="M117" i="11"/>
  <c r="M204" i="11"/>
  <c r="M220" i="11" s="1"/>
  <c r="L220" i="11"/>
  <c r="M124" i="11"/>
  <c r="L147" i="11"/>
  <c r="N164" i="11"/>
  <c r="M182" i="11"/>
  <c r="M185" i="11" s="1"/>
  <c r="M127" i="11"/>
  <c r="L150" i="11"/>
  <c r="M128" i="11"/>
  <c r="L151" i="11"/>
  <c r="M112" i="11"/>
  <c r="L134" i="11"/>
  <c r="O226" i="11"/>
  <c r="P210" i="11"/>
  <c r="L221" i="11"/>
  <c r="L234" i="11" s="1"/>
  <c r="M205" i="11"/>
  <c r="L225" i="11"/>
  <c r="M209" i="11"/>
  <c r="N148" i="11"/>
  <c r="O125" i="11"/>
  <c r="N170" i="11"/>
  <c r="N189" i="11" s="1"/>
  <c r="M189" i="11"/>
  <c r="M190" i="11"/>
  <c r="N171" i="11"/>
  <c r="N190" i="11" s="1"/>
  <c r="K142" i="11"/>
  <c r="K156" i="11" s="1"/>
  <c r="K256" i="11" s="1"/>
  <c r="Q195" i="11"/>
  <c r="R176" i="11"/>
  <c r="N183" i="11"/>
  <c r="O165" i="11"/>
  <c r="M130" i="11"/>
  <c r="L153" i="11"/>
  <c r="X213" i="11"/>
  <c r="W229" i="11"/>
  <c r="W212" i="11"/>
  <c r="V228" i="11"/>
  <c r="U211" i="11"/>
  <c r="T227" i="11"/>
  <c r="N8" i="13" l="1"/>
  <c r="M318" i="6"/>
  <c r="M20" i="31"/>
  <c r="M76" i="31" s="1"/>
  <c r="J250" i="11"/>
  <c r="L235" i="11"/>
  <c r="L237" i="11" s="1"/>
  <c r="L258" i="11" s="1"/>
  <c r="L252" i="11" s="1"/>
  <c r="P118" i="11"/>
  <c r="O139" i="11"/>
  <c r="O151" i="6"/>
  <c r="N282" i="6"/>
  <c r="N286" i="6" s="1"/>
  <c r="N158" i="6"/>
  <c r="N314" i="6" s="1"/>
  <c r="L154" i="11"/>
  <c r="L142" i="11"/>
  <c r="N140" i="11"/>
  <c r="O119" i="11"/>
  <c r="O115" i="11"/>
  <c r="N136" i="11"/>
  <c r="P116" i="11"/>
  <c r="O137" i="11"/>
  <c r="N129" i="11"/>
  <c r="M152" i="11"/>
  <c r="N192" i="11"/>
  <c r="O173" i="11"/>
  <c r="O145" i="11"/>
  <c r="P122" i="11"/>
  <c r="O183" i="11"/>
  <c r="P165" i="11"/>
  <c r="K250" i="11"/>
  <c r="K259" i="11"/>
  <c r="M151" i="11"/>
  <c r="N128" i="11"/>
  <c r="M147" i="11"/>
  <c r="N124" i="11"/>
  <c r="M135" i="11"/>
  <c r="N113" i="11"/>
  <c r="M149" i="11"/>
  <c r="N126" i="11"/>
  <c r="N222" i="11"/>
  <c r="O206" i="11"/>
  <c r="S174" i="11"/>
  <c r="R193" i="11"/>
  <c r="M225" i="11"/>
  <c r="N209" i="11"/>
  <c r="M150" i="11"/>
  <c r="N127" i="11"/>
  <c r="M153" i="11"/>
  <c r="N130" i="11"/>
  <c r="O148" i="11"/>
  <c r="P125" i="11"/>
  <c r="M221" i="11"/>
  <c r="M234" i="11" s="1"/>
  <c r="N205" i="11"/>
  <c r="N221" i="11" s="1"/>
  <c r="P226" i="11"/>
  <c r="Q210" i="11"/>
  <c r="N117" i="11"/>
  <c r="M138" i="11"/>
  <c r="O123" i="11"/>
  <c r="N146" i="11"/>
  <c r="S184" i="11"/>
  <c r="T166" i="11"/>
  <c r="R195" i="11"/>
  <c r="S176" i="11"/>
  <c r="M134" i="11"/>
  <c r="N112" i="11"/>
  <c r="N182" i="11"/>
  <c r="N185" i="11" s="1"/>
  <c r="O164" i="11"/>
  <c r="M194" i="11"/>
  <c r="M196" i="11" s="1"/>
  <c r="M198" i="11" s="1"/>
  <c r="M257" i="11" s="1"/>
  <c r="M251" i="11" s="1"/>
  <c r="N175" i="11"/>
  <c r="J263" i="11"/>
  <c r="J253" i="11"/>
  <c r="O207" i="11"/>
  <c r="N223" i="11"/>
  <c r="M224" i="11"/>
  <c r="N208" i="11"/>
  <c r="Y213" i="11"/>
  <c r="X229" i="11"/>
  <c r="W228" i="11"/>
  <c r="X212" i="11"/>
  <c r="V211" i="11"/>
  <c r="U227" i="11"/>
  <c r="O8" i="13" l="1"/>
  <c r="N318" i="6"/>
  <c r="N20" i="31"/>
  <c r="N76" i="31" s="1"/>
  <c r="M235" i="11"/>
  <c r="M237" i="11" s="1"/>
  <c r="M258" i="11" s="1"/>
  <c r="M252" i="11" s="1"/>
  <c r="Q118" i="11"/>
  <c r="P139" i="11"/>
  <c r="M142" i="11"/>
  <c r="L156" i="11"/>
  <c r="L256" i="11" s="1"/>
  <c r="L250" i="11" s="1"/>
  <c r="O282" i="6"/>
  <c r="O286" i="6" s="1"/>
  <c r="O158" i="6"/>
  <c r="O314" i="6" s="1"/>
  <c r="N234" i="11"/>
  <c r="P151" i="6"/>
  <c r="O140" i="11"/>
  <c r="P119" i="11"/>
  <c r="M154" i="11"/>
  <c r="Q116" i="11"/>
  <c r="P137" i="11"/>
  <c r="O129" i="11"/>
  <c r="N152" i="11"/>
  <c r="O136" i="11"/>
  <c r="P115" i="11"/>
  <c r="N224" i="11"/>
  <c r="O208" i="11"/>
  <c r="S195" i="11"/>
  <c r="T176" i="11"/>
  <c r="N134" i="11"/>
  <c r="O112" i="11"/>
  <c r="O146" i="11"/>
  <c r="P123" i="11"/>
  <c r="O128" i="11"/>
  <c r="N151" i="11"/>
  <c r="N153" i="11"/>
  <c r="O130" i="11"/>
  <c r="P206" i="11"/>
  <c r="O222" i="11"/>
  <c r="O113" i="11"/>
  <c r="N135" i="11"/>
  <c r="K253" i="11"/>
  <c r="K263" i="11"/>
  <c r="U166" i="11"/>
  <c r="T184" i="11"/>
  <c r="R210" i="11"/>
  <c r="Q226" i="11"/>
  <c r="P148" i="11"/>
  <c r="Q125" i="11"/>
  <c r="N150" i="11"/>
  <c r="O127" i="11"/>
  <c r="O209" i="11"/>
  <c r="N225" i="11"/>
  <c r="S193" i="11"/>
  <c r="T174" i="11"/>
  <c r="N149" i="11"/>
  <c r="O126" i="11"/>
  <c r="P183" i="11"/>
  <c r="Q165" i="11"/>
  <c r="Q122" i="11"/>
  <c r="P145" i="11"/>
  <c r="P173" i="11"/>
  <c r="O192" i="11"/>
  <c r="O223" i="11"/>
  <c r="O234" i="11" s="1"/>
  <c r="P207" i="11"/>
  <c r="N194" i="11"/>
  <c r="N196" i="11" s="1"/>
  <c r="N198" i="11" s="1"/>
  <c r="N257" i="11" s="1"/>
  <c r="N251" i="11" s="1"/>
  <c r="O175" i="11"/>
  <c r="P164" i="11"/>
  <c r="O182" i="11"/>
  <c r="O185" i="11" s="1"/>
  <c r="O117" i="11"/>
  <c r="N138" i="11"/>
  <c r="O124" i="11"/>
  <c r="N147" i="11"/>
  <c r="Y229" i="11"/>
  <c r="Z213" i="11"/>
  <c r="Z229" i="11" s="1"/>
  <c r="X228" i="11"/>
  <c r="Y212" i="11"/>
  <c r="V227" i="11"/>
  <c r="W211" i="11"/>
  <c r="P8" i="13" l="1"/>
  <c r="M156" i="11"/>
  <c r="M256" i="11" s="1"/>
  <c r="M250" i="11" s="1"/>
  <c r="O318" i="6"/>
  <c r="O20" i="31"/>
  <c r="O76" i="31" s="1"/>
  <c r="R118" i="11"/>
  <c r="Q139" i="11"/>
  <c r="N235" i="11"/>
  <c r="N237" i="11" s="1"/>
  <c r="N258" i="11" s="1"/>
  <c r="N252" i="11" s="1"/>
  <c r="L259" i="11"/>
  <c r="L263" i="11" s="1"/>
  <c r="Q151" i="6"/>
  <c r="P282" i="6"/>
  <c r="P286" i="6" s="1"/>
  <c r="P158" i="6"/>
  <c r="P314" i="6" s="1"/>
  <c r="Q137" i="11"/>
  <c r="R116" i="11"/>
  <c r="O152" i="11"/>
  <c r="P129" i="11"/>
  <c r="Q119" i="11"/>
  <c r="P140" i="11"/>
  <c r="N154" i="11"/>
  <c r="Q115" i="11"/>
  <c r="P136" i="11"/>
  <c r="O147" i="11"/>
  <c r="P124" i="11"/>
  <c r="Q173" i="11"/>
  <c r="P192" i="11"/>
  <c r="R226" i="11"/>
  <c r="S210" i="11"/>
  <c r="P113" i="11"/>
  <c r="O135" i="11"/>
  <c r="P208" i="11"/>
  <c r="O224" i="11"/>
  <c r="P223" i="11"/>
  <c r="P234" i="11" s="1"/>
  <c r="Q207" i="11"/>
  <c r="P126" i="11"/>
  <c r="O149" i="11"/>
  <c r="R125" i="11"/>
  <c r="Q148" i="11"/>
  <c r="U176" i="11"/>
  <c r="T195" i="11"/>
  <c r="O138" i="11"/>
  <c r="P117" i="11"/>
  <c r="P182" i="11"/>
  <c r="P185" i="11" s="1"/>
  <c r="Q164" i="11"/>
  <c r="Q145" i="11"/>
  <c r="R122" i="11"/>
  <c r="P209" i="11"/>
  <c r="O225" i="11"/>
  <c r="U184" i="11"/>
  <c r="V166" i="11"/>
  <c r="P222" i="11"/>
  <c r="Q206" i="11"/>
  <c r="P146" i="11"/>
  <c r="Q123" i="11"/>
  <c r="O134" i="11"/>
  <c r="P112" i="11"/>
  <c r="P175" i="11"/>
  <c r="O194" i="11"/>
  <c r="O196" i="11" s="1"/>
  <c r="O198" i="11" s="1"/>
  <c r="O257" i="11" s="1"/>
  <c r="O251" i="11" s="1"/>
  <c r="Q183" i="11"/>
  <c r="R165" i="11"/>
  <c r="T193" i="11"/>
  <c r="U174" i="11"/>
  <c r="O150" i="11"/>
  <c r="P127" i="11"/>
  <c r="P130" i="11"/>
  <c r="O153" i="11"/>
  <c r="O151" i="11"/>
  <c r="P128" i="11"/>
  <c r="N142" i="11"/>
  <c r="Z212" i="11"/>
  <c r="Z228" i="11" s="1"/>
  <c r="Y228" i="11"/>
  <c r="X211" i="11"/>
  <c r="W227" i="11"/>
  <c r="Q8" i="13" l="1"/>
  <c r="M259" i="11"/>
  <c r="M263" i="11" s="1"/>
  <c r="L253" i="11"/>
  <c r="P318" i="6"/>
  <c r="P20" i="31"/>
  <c r="P76" i="31" s="1"/>
  <c r="R139" i="11"/>
  <c r="S118" i="11"/>
  <c r="N156" i="11"/>
  <c r="N256" i="11" s="1"/>
  <c r="N250" i="11" s="1"/>
  <c r="Q282" i="6"/>
  <c r="Q286" i="6" s="1"/>
  <c r="Q158" i="6"/>
  <c r="Q314" i="6" s="1"/>
  <c r="R151" i="6"/>
  <c r="O235" i="11"/>
  <c r="O237" i="11" s="1"/>
  <c r="O258" i="11" s="1"/>
  <c r="O252" i="11" s="1"/>
  <c r="R137" i="11"/>
  <c r="S116" i="11"/>
  <c r="Q136" i="11"/>
  <c r="R115" i="11"/>
  <c r="Q129" i="11"/>
  <c r="P152" i="11"/>
  <c r="Q140" i="11"/>
  <c r="R119" i="11"/>
  <c r="R123" i="11"/>
  <c r="Q146" i="11"/>
  <c r="R206" i="11"/>
  <c r="Q222" i="11"/>
  <c r="Q182" i="11"/>
  <c r="Q185" i="11" s="1"/>
  <c r="R164" i="11"/>
  <c r="Q126" i="11"/>
  <c r="P149" i="11"/>
  <c r="P151" i="11"/>
  <c r="Q128" i="11"/>
  <c r="M253" i="11"/>
  <c r="V174" i="11"/>
  <c r="U193" i="11"/>
  <c r="P225" i="11"/>
  <c r="Q209" i="11"/>
  <c r="V176" i="11"/>
  <c r="U195" i="11"/>
  <c r="Q113" i="11"/>
  <c r="P135" i="11"/>
  <c r="Q192" i="11"/>
  <c r="R173" i="11"/>
  <c r="Q112" i="11"/>
  <c r="P134" i="11"/>
  <c r="V184" i="11"/>
  <c r="W166" i="11"/>
  <c r="R145" i="11"/>
  <c r="S122" i="11"/>
  <c r="P138" i="11"/>
  <c r="Q117" i="11"/>
  <c r="S125" i="11"/>
  <c r="R148" i="11"/>
  <c r="R207" i="11"/>
  <c r="Q223" i="11"/>
  <c r="Q234" i="11" s="1"/>
  <c r="Q208" i="11"/>
  <c r="P224" i="11"/>
  <c r="S226" i="11"/>
  <c r="T210" i="11"/>
  <c r="P147" i="11"/>
  <c r="Q124" i="11"/>
  <c r="Q130" i="11"/>
  <c r="P153" i="11"/>
  <c r="P150" i="11"/>
  <c r="Q127" i="11"/>
  <c r="S165" i="11"/>
  <c r="R183" i="11"/>
  <c r="Q175" i="11"/>
  <c r="P194" i="11"/>
  <c r="P196" i="11" s="1"/>
  <c r="P198" i="11" s="1"/>
  <c r="P257" i="11" s="1"/>
  <c r="P251" i="11" s="1"/>
  <c r="O142" i="11"/>
  <c r="O154" i="11"/>
  <c r="Y211" i="11"/>
  <c r="X227" i="11"/>
  <c r="R8" i="13" l="1"/>
  <c r="Q318" i="6"/>
  <c r="Q20" i="31"/>
  <c r="Q76" i="31" s="1"/>
  <c r="S139" i="11"/>
  <c r="T118" i="11"/>
  <c r="N259" i="11"/>
  <c r="N263" i="11" s="1"/>
  <c r="R282" i="6"/>
  <c r="R286" i="6" s="1"/>
  <c r="R158" i="6"/>
  <c r="R314" i="6" s="1"/>
  <c r="S151" i="6"/>
  <c r="O156" i="11"/>
  <c r="O256" i="11" s="1"/>
  <c r="O250" i="11" s="1"/>
  <c r="S137" i="11"/>
  <c r="T116" i="11"/>
  <c r="P235" i="11"/>
  <c r="P237" i="11" s="1"/>
  <c r="P258" i="11" s="1"/>
  <c r="P252" i="11" s="1"/>
  <c r="P142" i="11"/>
  <c r="R129" i="11"/>
  <c r="Q152" i="11"/>
  <c r="P154" i="11"/>
  <c r="S119" i="11"/>
  <c r="R140" i="11"/>
  <c r="S115" i="11"/>
  <c r="R136" i="11"/>
  <c r="S145" i="11"/>
  <c r="T122" i="11"/>
  <c r="Q135" i="11"/>
  <c r="R113" i="11"/>
  <c r="V195" i="11"/>
  <c r="W176" i="11"/>
  <c r="R146" i="11"/>
  <c r="S123" i="11"/>
  <c r="Q194" i="11"/>
  <c r="Q196" i="11" s="1"/>
  <c r="Q198" i="11" s="1"/>
  <c r="Q257" i="11" s="1"/>
  <c r="Q251" i="11" s="1"/>
  <c r="R175" i="11"/>
  <c r="Q153" i="11"/>
  <c r="R130" i="11"/>
  <c r="S207" i="11"/>
  <c r="R223" i="11"/>
  <c r="R234" i="11" s="1"/>
  <c r="R192" i="11"/>
  <c r="S173" i="11"/>
  <c r="R127" i="11"/>
  <c r="Q150" i="11"/>
  <c r="T226" i="11"/>
  <c r="U210" i="11"/>
  <c r="Q147" i="11"/>
  <c r="R124" i="11"/>
  <c r="Q138" i="11"/>
  <c r="R117" i="11"/>
  <c r="X166" i="11"/>
  <c r="W184" i="11"/>
  <c r="W185" i="11" s="1"/>
  <c r="Q225" i="11"/>
  <c r="R209" i="11"/>
  <c r="W174" i="11"/>
  <c r="V193" i="11"/>
  <c r="Q151" i="11"/>
  <c r="R128" i="11"/>
  <c r="Q149" i="11"/>
  <c r="R126" i="11"/>
  <c r="R222" i="11"/>
  <c r="S206" i="11"/>
  <c r="S183" i="11"/>
  <c r="T165" i="11"/>
  <c r="Q224" i="11"/>
  <c r="R208" i="11"/>
  <c r="S148" i="11"/>
  <c r="T125" i="11"/>
  <c r="Q134" i="11"/>
  <c r="R112" i="11"/>
  <c r="R182" i="11"/>
  <c r="R185" i="11" s="1"/>
  <c r="S164" i="11"/>
  <c r="Y227" i="11"/>
  <c r="Z211" i="11"/>
  <c r="Z227" i="11" s="1"/>
  <c r="S8" i="13" l="1"/>
  <c r="R318" i="6"/>
  <c r="R20" i="31"/>
  <c r="R76" i="31" s="1"/>
  <c r="U118" i="11"/>
  <c r="T139" i="11"/>
  <c r="P156" i="11"/>
  <c r="P256" i="11" s="1"/>
  <c r="P259" i="11" s="1"/>
  <c r="N253" i="11"/>
  <c r="O259" i="11"/>
  <c r="O253" i="11" s="1"/>
  <c r="Q142" i="11"/>
  <c r="S282" i="6"/>
  <c r="S286" i="6" s="1"/>
  <c r="S158" i="6"/>
  <c r="S314" i="6" s="1"/>
  <c r="Q235" i="11"/>
  <c r="Q237" i="11" s="1"/>
  <c r="Q258" i="11" s="1"/>
  <c r="Q252" i="11" s="1"/>
  <c r="T151" i="6"/>
  <c r="S136" i="11"/>
  <c r="T115" i="11"/>
  <c r="T137" i="11"/>
  <c r="U116" i="11"/>
  <c r="R152" i="11"/>
  <c r="S129" i="11"/>
  <c r="S140" i="11"/>
  <c r="T119" i="11"/>
  <c r="R134" i="11"/>
  <c r="S112" i="11"/>
  <c r="T164" i="11"/>
  <c r="T182" i="11" s="1"/>
  <c r="S182" i="11"/>
  <c r="S185" i="11" s="1"/>
  <c r="T148" i="11"/>
  <c r="U125" i="11"/>
  <c r="T183" i="11"/>
  <c r="U165" i="11"/>
  <c r="S222" i="11"/>
  <c r="T206" i="11"/>
  <c r="T222" i="11" s="1"/>
  <c r="S128" i="11"/>
  <c r="R151" i="11"/>
  <c r="S209" i="11"/>
  <c r="R225" i="11"/>
  <c r="R138" i="11"/>
  <c r="S117" i="11"/>
  <c r="R153" i="11"/>
  <c r="S130" i="11"/>
  <c r="W195" i="11"/>
  <c r="X176" i="11"/>
  <c r="U122" i="11"/>
  <c r="T145" i="11"/>
  <c r="R150" i="11"/>
  <c r="S127" i="11"/>
  <c r="T173" i="11"/>
  <c r="T192" i="11" s="1"/>
  <c r="S192" i="11"/>
  <c r="S146" i="11"/>
  <c r="T123" i="11"/>
  <c r="R224" i="11"/>
  <c r="S208" i="11"/>
  <c r="R149" i="11"/>
  <c r="S126" i="11"/>
  <c r="S124" i="11"/>
  <c r="R147" i="11"/>
  <c r="V210" i="11"/>
  <c r="U226" i="11"/>
  <c r="R194" i="11"/>
  <c r="R196" i="11" s="1"/>
  <c r="R198" i="11" s="1"/>
  <c r="R257" i="11" s="1"/>
  <c r="R251" i="11" s="1"/>
  <c r="S175" i="11"/>
  <c r="R135" i="11"/>
  <c r="S113" i="11"/>
  <c r="W193" i="11"/>
  <c r="X174" i="11"/>
  <c r="Y166" i="11"/>
  <c r="X184" i="11"/>
  <c r="X185" i="11" s="1"/>
  <c r="Q154" i="11"/>
  <c r="T207" i="11"/>
  <c r="S223" i="11"/>
  <c r="S234" i="11" s="1"/>
  <c r="P250" i="11" l="1"/>
  <c r="T8" i="13"/>
  <c r="O263" i="11"/>
  <c r="S318" i="6"/>
  <c r="S20" i="31"/>
  <c r="S76" i="31" s="1"/>
  <c r="U139" i="11"/>
  <c r="V118" i="11"/>
  <c r="Q156" i="11"/>
  <c r="Q256" i="11" s="1"/>
  <c r="Q259" i="11" s="1"/>
  <c r="U151" i="6"/>
  <c r="R235" i="11"/>
  <c r="R237" i="11" s="1"/>
  <c r="R258" i="11" s="1"/>
  <c r="R252" i="11" s="1"/>
  <c r="T282" i="6"/>
  <c r="T286" i="6" s="1"/>
  <c r="T158" i="6"/>
  <c r="T314" i="6" s="1"/>
  <c r="R154" i="11"/>
  <c r="T129" i="11"/>
  <c r="S152" i="11"/>
  <c r="T136" i="11"/>
  <c r="U115" i="11"/>
  <c r="T140" i="11"/>
  <c r="U119" i="11"/>
  <c r="V116" i="11"/>
  <c r="U137" i="11"/>
  <c r="Y184" i="11"/>
  <c r="Y185" i="11" s="1"/>
  <c r="Z166" i="11"/>
  <c r="Z184" i="11" s="1"/>
  <c r="Z185" i="11" s="1"/>
  <c r="T113" i="11"/>
  <c r="S135" i="11"/>
  <c r="V226" i="11"/>
  <c r="V234" i="11" s="1"/>
  <c r="W210" i="11"/>
  <c r="S149" i="11"/>
  <c r="T126" i="11"/>
  <c r="T146" i="11"/>
  <c r="U123" i="11"/>
  <c r="S150" i="11"/>
  <c r="T127" i="11"/>
  <c r="S194" i="11"/>
  <c r="S196" i="11" s="1"/>
  <c r="S198" i="11" s="1"/>
  <c r="S257" i="11" s="1"/>
  <c r="S251" i="11" s="1"/>
  <c r="T175" i="11"/>
  <c r="T124" i="11"/>
  <c r="S147" i="11"/>
  <c r="P253" i="11"/>
  <c r="P263" i="11"/>
  <c r="T209" i="11"/>
  <c r="S225" i="11"/>
  <c r="T223" i="11"/>
  <c r="T234" i="11" s="1"/>
  <c r="U207" i="11"/>
  <c r="U223" i="11" s="1"/>
  <c r="U234" i="11" s="1"/>
  <c r="X193" i="11"/>
  <c r="Y174" i="11"/>
  <c r="S153" i="11"/>
  <c r="T130" i="11"/>
  <c r="S138" i="11"/>
  <c r="T117" i="11"/>
  <c r="V165" i="11"/>
  <c r="V183" i="11" s="1"/>
  <c r="V185" i="11" s="1"/>
  <c r="U183" i="11"/>
  <c r="U185" i="11" s="1"/>
  <c r="S134" i="11"/>
  <c r="T112" i="11"/>
  <c r="U145" i="11"/>
  <c r="V122" i="11"/>
  <c r="T128" i="11"/>
  <c r="S151" i="11"/>
  <c r="T185" i="11"/>
  <c r="R142" i="11"/>
  <c r="S224" i="11"/>
  <c r="T208" i="11"/>
  <c r="Y176" i="11"/>
  <c r="X195" i="11"/>
  <c r="V125" i="11"/>
  <c r="U148" i="11"/>
  <c r="U8" i="13" l="1"/>
  <c r="R156" i="11"/>
  <c r="R256" i="11" s="1"/>
  <c r="R250" i="11" s="1"/>
  <c r="T318" i="6"/>
  <c r="T20" i="31"/>
  <c r="T76" i="31" s="1"/>
  <c r="W118" i="11"/>
  <c r="V139" i="11"/>
  <c r="Q250" i="11"/>
  <c r="S142" i="11"/>
  <c r="S235" i="11"/>
  <c r="S237" i="11" s="1"/>
  <c r="S258" i="11" s="1"/>
  <c r="S252" i="11" s="1"/>
  <c r="U282" i="6"/>
  <c r="U286" i="6" s="1"/>
  <c r="U158" i="6"/>
  <c r="U314" i="6" s="1"/>
  <c r="V151" i="6"/>
  <c r="W116" i="11"/>
  <c r="V137" i="11"/>
  <c r="S154" i="11"/>
  <c r="V119" i="11"/>
  <c r="U140" i="11"/>
  <c r="U129" i="11"/>
  <c r="T152" i="11"/>
  <c r="V115" i="11"/>
  <c r="U136" i="11"/>
  <c r="V123" i="11"/>
  <c r="U146" i="11"/>
  <c r="Q263" i="11"/>
  <c r="Q253" i="11"/>
  <c r="U112" i="11"/>
  <c r="T134" i="11"/>
  <c r="T225" i="11"/>
  <c r="U209" i="11"/>
  <c r="U124" i="11"/>
  <c r="T147" i="11"/>
  <c r="U130" i="11"/>
  <c r="T153" i="11"/>
  <c r="U175" i="11"/>
  <c r="T194" i="11"/>
  <c r="T196" i="11" s="1"/>
  <c r="T198" i="11" s="1"/>
  <c r="T257" i="11" s="1"/>
  <c r="T251" i="11" s="1"/>
  <c r="W226" i="11"/>
  <c r="W234" i="11" s="1"/>
  <c r="X210" i="11"/>
  <c r="Y195" i="11"/>
  <c r="Z176" i="11"/>
  <c r="Z195" i="11" s="1"/>
  <c r="T151" i="11"/>
  <c r="U128" i="11"/>
  <c r="U117" i="11"/>
  <c r="T138" i="11"/>
  <c r="Z174" i="11"/>
  <c r="Z193" i="11" s="1"/>
  <c r="Y193" i="11"/>
  <c r="U127" i="11"/>
  <c r="T150" i="11"/>
  <c r="U126" i="11"/>
  <c r="T149" i="11"/>
  <c r="W125" i="11"/>
  <c r="V148" i="11"/>
  <c r="U208" i="11"/>
  <c r="T224" i="11"/>
  <c r="W122" i="11"/>
  <c r="V145" i="11"/>
  <c r="T135" i="11"/>
  <c r="U113" i="11"/>
  <c r="V8" i="13" l="1"/>
  <c r="R259" i="11"/>
  <c r="R253" i="11" s="1"/>
  <c r="U318" i="6"/>
  <c r="U20" i="31"/>
  <c r="U76" i="31" s="1"/>
  <c r="S156" i="11"/>
  <c r="S256" i="11" s="1"/>
  <c r="S250" i="11" s="1"/>
  <c r="X118" i="11"/>
  <c r="W139" i="11"/>
  <c r="W151" i="6"/>
  <c r="V282" i="6"/>
  <c r="V286" i="6" s="1"/>
  <c r="V158" i="6"/>
  <c r="V314" i="6" s="1"/>
  <c r="T235" i="11"/>
  <c r="T237" i="11" s="1"/>
  <c r="T258" i="11" s="1"/>
  <c r="T252" i="11" s="1"/>
  <c r="W115" i="11"/>
  <c r="V136" i="11"/>
  <c r="V140" i="11"/>
  <c r="W119" i="11"/>
  <c r="V129" i="11"/>
  <c r="U152" i="11"/>
  <c r="W137" i="11"/>
  <c r="X116" i="11"/>
  <c r="R263" i="11"/>
  <c r="U149" i="11"/>
  <c r="V126" i="11"/>
  <c r="U151" i="11"/>
  <c r="V128" i="11"/>
  <c r="Y210" i="11"/>
  <c r="X226" i="11"/>
  <c r="X234" i="11" s="1"/>
  <c r="T142" i="11"/>
  <c r="U135" i="11"/>
  <c r="V113" i="11"/>
  <c r="X122" i="11"/>
  <c r="W145" i="11"/>
  <c r="W148" i="11"/>
  <c r="X125" i="11"/>
  <c r="U153" i="11"/>
  <c r="V130" i="11"/>
  <c r="T154" i="11"/>
  <c r="U134" i="11"/>
  <c r="V112" i="11"/>
  <c r="V127" i="11"/>
  <c r="U150" i="11"/>
  <c r="V117" i="11"/>
  <c r="U138" i="11"/>
  <c r="U147" i="11"/>
  <c r="V124" i="11"/>
  <c r="W123" i="11"/>
  <c r="V146" i="11"/>
  <c r="U224" i="11"/>
  <c r="U235" i="11" s="1"/>
  <c r="U237" i="11" s="1"/>
  <c r="U258" i="11" s="1"/>
  <c r="U252" i="11" s="1"/>
  <c r="V208" i="11"/>
  <c r="U194" i="11"/>
  <c r="U196" i="11" s="1"/>
  <c r="U198" i="11" s="1"/>
  <c r="U257" i="11" s="1"/>
  <c r="U251" i="11" s="1"/>
  <c r="V175" i="11"/>
  <c r="V209" i="11"/>
  <c r="U225" i="11"/>
  <c r="S259" i="11" l="1"/>
  <c r="S253" i="11" s="1"/>
  <c r="W8" i="13"/>
  <c r="V318" i="6"/>
  <c r="V20" i="31"/>
  <c r="V76" i="31" s="1"/>
  <c r="X139" i="11"/>
  <c r="Y118" i="11"/>
  <c r="W282" i="6"/>
  <c r="W286" i="6" s="1"/>
  <c r="W158" i="6"/>
  <c r="W314" i="6" s="1"/>
  <c r="X151" i="6"/>
  <c r="U154" i="11"/>
  <c r="T156" i="11"/>
  <c r="T256" i="11" s="1"/>
  <c r="T259" i="11" s="1"/>
  <c r="V152" i="11"/>
  <c r="W129" i="11"/>
  <c r="X115" i="11"/>
  <c r="W136" i="11"/>
  <c r="U142" i="11"/>
  <c r="Y116" i="11"/>
  <c r="X137" i="11"/>
  <c r="X119" i="11"/>
  <c r="W140" i="11"/>
  <c r="W175" i="11"/>
  <c r="V194" i="11"/>
  <c r="V196" i="11" s="1"/>
  <c r="V198" i="11" s="1"/>
  <c r="V257" i="11" s="1"/>
  <c r="V251" i="11" s="1"/>
  <c r="W127" i="11"/>
  <c r="V150" i="11"/>
  <c r="Y125" i="11"/>
  <c r="X148" i="11"/>
  <c r="V224" i="11"/>
  <c r="W208" i="11"/>
  <c r="V134" i="11"/>
  <c r="W112" i="11"/>
  <c r="W146" i="11"/>
  <c r="X123" i="11"/>
  <c r="V138" i="11"/>
  <c r="W117" i="11"/>
  <c r="W130" i="11"/>
  <c r="V153" i="11"/>
  <c r="W113" i="11"/>
  <c r="V135" i="11"/>
  <c r="Z210" i="11"/>
  <c r="Z226" i="11" s="1"/>
  <c r="Z234" i="11" s="1"/>
  <c r="Y226" i="11"/>
  <c r="Y234" i="11" s="1"/>
  <c r="W126" i="11"/>
  <c r="V149" i="11"/>
  <c r="V225" i="11"/>
  <c r="W209" i="11"/>
  <c r="W124" i="11"/>
  <c r="V147" i="11"/>
  <c r="Y122" i="11"/>
  <c r="X145" i="11"/>
  <c r="W128" i="11"/>
  <c r="V151" i="11"/>
  <c r="S263" i="11" l="1"/>
  <c r="X8" i="13"/>
  <c r="T250" i="11"/>
  <c r="W318" i="6"/>
  <c r="W20" i="31"/>
  <c r="W76" i="31" s="1"/>
  <c r="Y139" i="11"/>
  <c r="Z118" i="11"/>
  <c r="Z139" i="11" s="1"/>
  <c r="V235" i="11"/>
  <c r="V237" i="11" s="1"/>
  <c r="V258" i="11" s="1"/>
  <c r="V252" i="11" s="1"/>
  <c r="U156" i="11"/>
  <c r="U256" i="11" s="1"/>
  <c r="U250" i="11" s="1"/>
  <c r="X282" i="6"/>
  <c r="X286" i="6" s="1"/>
  <c r="X158" i="6"/>
  <c r="X314" i="6" s="1"/>
  <c r="Z151" i="6"/>
  <c r="Y151" i="6"/>
  <c r="Y115" i="11"/>
  <c r="X136" i="11"/>
  <c r="X129" i="11"/>
  <c r="W152" i="11"/>
  <c r="X140" i="11"/>
  <c r="Y119" i="11"/>
  <c r="Y137" i="11"/>
  <c r="Z116" i="11"/>
  <c r="Z137" i="11" s="1"/>
  <c r="X113" i="11"/>
  <c r="W135" i="11"/>
  <c r="X128" i="11"/>
  <c r="W151" i="11"/>
  <c r="V142" i="11"/>
  <c r="Z125" i="11"/>
  <c r="Z148" i="11" s="1"/>
  <c r="Y148" i="11"/>
  <c r="W194" i="11"/>
  <c r="W196" i="11" s="1"/>
  <c r="W198" i="11" s="1"/>
  <c r="W257" i="11" s="1"/>
  <c r="W251" i="11" s="1"/>
  <c r="X175" i="11"/>
  <c r="V154" i="11"/>
  <c r="X130" i="11"/>
  <c r="W153" i="11"/>
  <c r="X146" i="11"/>
  <c r="Y123" i="11"/>
  <c r="X208" i="11"/>
  <c r="X224" i="11" s="1"/>
  <c r="W224" i="11"/>
  <c r="Y145" i="11"/>
  <c r="Z122" i="11"/>
  <c r="Z145" i="11" s="1"/>
  <c r="X124" i="11"/>
  <c r="W147" i="11"/>
  <c r="X126" i="11"/>
  <c r="W149" i="11"/>
  <c r="W150" i="11"/>
  <c r="X127" i="11"/>
  <c r="X209" i="11"/>
  <c r="W225" i="11"/>
  <c r="W138" i="11"/>
  <c r="X117" i="11"/>
  <c r="W134" i="11"/>
  <c r="X112" i="11"/>
  <c r="T253" i="11"/>
  <c r="T263" i="11"/>
  <c r="Y8" i="13" l="1"/>
  <c r="X318" i="6"/>
  <c r="X20" i="31"/>
  <c r="X76" i="31" s="1"/>
  <c r="U259" i="11"/>
  <c r="U253" i="11" s="1"/>
  <c r="W142" i="11"/>
  <c r="Z282" i="6"/>
  <c r="Z286" i="6" s="1"/>
  <c r="Z158" i="6"/>
  <c r="Z314" i="6" s="1"/>
  <c r="Y282" i="6"/>
  <c r="Y286" i="6" s="1"/>
  <c r="Y158" i="6"/>
  <c r="Y314" i="6" s="1"/>
  <c r="W154" i="11"/>
  <c r="X152" i="11"/>
  <c r="Y129" i="11"/>
  <c r="Y140" i="11"/>
  <c r="Z119" i="11"/>
  <c r="Z140" i="11" s="1"/>
  <c r="Y136" i="11"/>
  <c r="Z115" i="11"/>
  <c r="Z136" i="11" s="1"/>
  <c r="X138" i="11"/>
  <c r="Y117" i="11"/>
  <c r="X150" i="11"/>
  <c r="Y127" i="11"/>
  <c r="Y146" i="11"/>
  <c r="Z123" i="11"/>
  <c r="Z146" i="11" s="1"/>
  <c r="Y128" i="11"/>
  <c r="X151" i="11"/>
  <c r="Y126" i="11"/>
  <c r="X149" i="11"/>
  <c r="Y112" i="11"/>
  <c r="X134" i="11"/>
  <c r="W235" i="11"/>
  <c r="W237" i="11" s="1"/>
  <c r="W258" i="11" s="1"/>
  <c r="W252" i="11" s="1"/>
  <c r="Y175" i="11"/>
  <c r="X194" i="11"/>
  <c r="X196" i="11" s="1"/>
  <c r="X198" i="11" s="1"/>
  <c r="X257" i="11" s="1"/>
  <c r="X251" i="11" s="1"/>
  <c r="V156" i="11"/>
  <c r="V256" i="11" s="1"/>
  <c r="Y113" i="11"/>
  <c r="X135" i="11"/>
  <c r="X225" i="11"/>
  <c r="Y209" i="11"/>
  <c r="X147" i="11"/>
  <c r="Y124" i="11"/>
  <c r="X235" i="11"/>
  <c r="X237" i="11" s="1"/>
  <c r="X258" i="11" s="1"/>
  <c r="X252" i="11" s="1"/>
  <c r="Y130" i="11"/>
  <c r="X153" i="11"/>
  <c r="Z8" i="13" l="1"/>
  <c r="U263" i="11"/>
  <c r="Y318" i="6"/>
  <c r="Y20" i="31"/>
  <c r="Y76" i="31" s="1"/>
  <c r="Z318" i="6"/>
  <c r="Z20" i="31"/>
  <c r="Z76" i="31" s="1"/>
  <c r="W156" i="11"/>
  <c r="W256" i="11" s="1"/>
  <c r="W250" i="11" s="1"/>
  <c r="X154" i="11"/>
  <c r="Z129" i="11"/>
  <c r="Z152" i="11" s="1"/>
  <c r="Y152" i="11"/>
  <c r="Y149" i="11"/>
  <c r="Z126" i="11"/>
  <c r="Z149" i="11" s="1"/>
  <c r="Z117" i="11"/>
  <c r="Z138" i="11" s="1"/>
  <c r="Y138" i="11"/>
  <c r="V250" i="11"/>
  <c r="V259" i="11"/>
  <c r="Z112" i="11"/>
  <c r="Z134" i="11" s="1"/>
  <c r="Y134" i="11"/>
  <c r="Y194" i="11"/>
  <c r="Y196" i="11" s="1"/>
  <c r="Y198" i="11" s="1"/>
  <c r="Y257" i="11" s="1"/>
  <c r="Y251" i="11" s="1"/>
  <c r="Z175" i="11"/>
  <c r="Z194" i="11" s="1"/>
  <c r="Z196" i="11" s="1"/>
  <c r="Z198" i="11" s="1"/>
  <c r="Z257" i="11" s="1"/>
  <c r="Z251" i="11" s="1"/>
  <c r="Y153" i="11"/>
  <c r="Z130" i="11"/>
  <c r="Z153" i="11" s="1"/>
  <c r="Z209" i="11"/>
  <c r="Z225" i="11" s="1"/>
  <c r="Z235" i="11" s="1"/>
  <c r="Z237" i="11" s="1"/>
  <c r="Z258" i="11" s="1"/>
  <c r="Z252" i="11" s="1"/>
  <c r="Y225" i="11"/>
  <c r="Y235" i="11" s="1"/>
  <c r="Y237" i="11" s="1"/>
  <c r="Y258" i="11" s="1"/>
  <c r="Y252" i="11" s="1"/>
  <c r="Y135" i="11"/>
  <c r="Z113" i="11"/>
  <c r="Z135" i="11" s="1"/>
  <c r="X142" i="11"/>
  <c r="Y147" i="11"/>
  <c r="Z124" i="11"/>
  <c r="Z147" i="11" s="1"/>
  <c r="Y151" i="11"/>
  <c r="Z128" i="11"/>
  <c r="Z151" i="11" s="1"/>
  <c r="Y150" i="11"/>
  <c r="Z127" i="11"/>
  <c r="Z150" i="11" s="1"/>
  <c r="W259" i="11" l="1"/>
  <c r="W253" i="11" s="1"/>
  <c r="X156" i="11"/>
  <c r="X256" i="11" s="1"/>
  <c r="X259" i="11" s="1"/>
  <c r="Z154" i="11"/>
  <c r="Z142" i="11"/>
  <c r="Y154" i="11"/>
  <c r="Y142" i="11"/>
  <c r="V263" i="11"/>
  <c r="V253" i="11"/>
  <c r="W263" i="11" l="1"/>
  <c r="X250" i="11"/>
  <c r="Z156" i="11"/>
  <c r="Z256" i="11" s="1"/>
  <c r="Z250" i="11" s="1"/>
  <c r="Y156" i="11"/>
  <c r="Y256" i="11" s="1"/>
  <c r="Y259" i="11" s="1"/>
  <c r="X253" i="11"/>
  <c r="X263" i="11"/>
  <c r="Y250" i="11" l="1"/>
  <c r="Z259" i="11"/>
  <c r="Z263" i="11" s="1"/>
  <c r="Y263" i="11"/>
  <c r="Y253" i="11"/>
  <c r="Z253" i="11" l="1"/>
  <c r="E28" i="31" l="1"/>
  <c r="E62" i="31" s="1"/>
  <c r="E150" i="6" l="1"/>
  <c r="E139" i="6"/>
  <c r="E157" i="6" l="1"/>
  <c r="E152" i="6"/>
  <c r="E146" i="6" s="1"/>
  <c r="E272" i="6"/>
  <c r="F28" i="31" l="1"/>
  <c r="F62" i="31" s="1"/>
  <c r="E292" i="6"/>
  <c r="E296" i="6" s="1"/>
  <c r="E276" i="6"/>
  <c r="E304" i="6"/>
  <c r="E159" i="6"/>
  <c r="G28" i="31"/>
  <c r="G62" i="31" s="1"/>
  <c r="H28" i="31" l="1"/>
  <c r="H62" i="31" s="1"/>
  <c r="G150" i="6"/>
  <c r="G139" i="6"/>
  <c r="E11" i="31"/>
  <c r="E66" i="31" s="1"/>
  <c r="E324" i="6"/>
  <c r="E328" i="6" s="1"/>
  <c r="E265" i="11" s="1"/>
  <c r="E266" i="11" s="1"/>
  <c r="E308" i="6"/>
  <c r="F150" i="6"/>
  <c r="F139" i="6"/>
  <c r="F157" i="6" l="1"/>
  <c r="F152" i="6"/>
  <c r="F146" i="6" s="1"/>
  <c r="F272" i="6"/>
  <c r="H150" i="6"/>
  <c r="H139" i="6"/>
  <c r="G272" i="6"/>
  <c r="G152" i="6"/>
  <c r="G146" i="6" s="1"/>
  <c r="G157" i="6"/>
  <c r="I28" i="31"/>
  <c r="I62" i="31" s="1"/>
  <c r="I139" i="6" l="1"/>
  <c r="I150" i="6"/>
  <c r="H272" i="6"/>
  <c r="H157" i="6"/>
  <c r="H152" i="6"/>
  <c r="H146" i="6" s="1"/>
  <c r="G292" i="6"/>
  <c r="G296" i="6" s="1"/>
  <c r="G276" i="6"/>
  <c r="F292" i="6"/>
  <c r="F296" i="6" s="1"/>
  <c r="F276" i="6"/>
  <c r="G159" i="6"/>
  <c r="G304" i="6"/>
  <c r="F304" i="6"/>
  <c r="F159" i="6"/>
  <c r="J28" i="31"/>
  <c r="J62" i="31" s="1"/>
  <c r="J150" i="6" l="1"/>
  <c r="J139" i="6"/>
  <c r="F324" i="6"/>
  <c r="F328" i="6" s="1"/>
  <c r="F265" i="11" s="1"/>
  <c r="F266" i="11" s="1"/>
  <c r="F11" i="31"/>
  <c r="F66" i="31" s="1"/>
  <c r="F308" i="6"/>
  <c r="H304" i="6"/>
  <c r="H159" i="6"/>
  <c r="G324" i="6"/>
  <c r="G328" i="6" s="1"/>
  <c r="G265" i="11" s="1"/>
  <c r="G266" i="11" s="1"/>
  <c r="G11" i="31"/>
  <c r="G66" i="31" s="1"/>
  <c r="G308" i="6"/>
  <c r="H276" i="6"/>
  <c r="H292" i="6"/>
  <c r="H296" i="6" s="1"/>
  <c r="I157" i="6"/>
  <c r="I152" i="6"/>
  <c r="I146" i="6" s="1"/>
  <c r="I272" i="6"/>
  <c r="K28" i="31"/>
  <c r="K62" i="31" s="1"/>
  <c r="I159" i="6" l="1"/>
  <c r="I304" i="6"/>
  <c r="K139" i="6"/>
  <c r="K150" i="6"/>
  <c r="I276" i="6"/>
  <c r="I292" i="6"/>
  <c r="I296" i="6" s="1"/>
  <c r="H11" i="31"/>
  <c r="H66" i="31" s="1"/>
  <c r="H308" i="6"/>
  <c r="H324" i="6"/>
  <c r="H328" i="6" s="1"/>
  <c r="H265" i="11" s="1"/>
  <c r="H266" i="11" s="1"/>
  <c r="J272" i="6"/>
  <c r="J152" i="6"/>
  <c r="J146" i="6" s="1"/>
  <c r="J157" i="6"/>
  <c r="L28" i="31"/>
  <c r="L62" i="31" s="1"/>
  <c r="J159" i="6" l="1"/>
  <c r="J304" i="6"/>
  <c r="L139" i="6"/>
  <c r="L150" i="6"/>
  <c r="K157" i="6"/>
  <c r="K272" i="6"/>
  <c r="K152" i="6"/>
  <c r="K146" i="6" s="1"/>
  <c r="J292" i="6"/>
  <c r="J296" i="6" s="1"/>
  <c r="J276" i="6"/>
  <c r="I11" i="31"/>
  <c r="I66" i="31" s="1"/>
  <c r="I324" i="6"/>
  <c r="I328" i="6" s="1"/>
  <c r="I265" i="11" s="1"/>
  <c r="I266" i="11" s="1"/>
  <c r="I308" i="6"/>
  <c r="M28" i="31"/>
  <c r="M62" i="31" s="1"/>
  <c r="M139" i="6" l="1"/>
  <c r="M150" i="6"/>
  <c r="K292" i="6"/>
  <c r="K296" i="6" s="1"/>
  <c r="K276" i="6"/>
  <c r="K159" i="6"/>
  <c r="K304" i="6"/>
  <c r="L272" i="6"/>
  <c r="L152" i="6"/>
  <c r="L146" i="6" s="1"/>
  <c r="L157" i="6"/>
  <c r="J11" i="31"/>
  <c r="J66" i="31" s="1"/>
  <c r="J324" i="6"/>
  <c r="J328" i="6" s="1"/>
  <c r="J265" i="11" s="1"/>
  <c r="J266" i="11" s="1"/>
  <c r="J308" i="6"/>
  <c r="N28" i="31"/>
  <c r="N62" i="31" s="1"/>
  <c r="L292" i="6" l="1"/>
  <c r="L296" i="6" s="1"/>
  <c r="L276" i="6"/>
  <c r="K11" i="31"/>
  <c r="K66" i="31" s="1"/>
  <c r="K324" i="6"/>
  <c r="K328" i="6" s="1"/>
  <c r="K265" i="11" s="1"/>
  <c r="K266" i="11" s="1"/>
  <c r="K308" i="6"/>
  <c r="M272" i="6"/>
  <c r="M152" i="6"/>
  <c r="M146" i="6" s="1"/>
  <c r="M157" i="6"/>
  <c r="N139" i="6"/>
  <c r="N150" i="6"/>
  <c r="L159" i="6"/>
  <c r="L304" i="6"/>
  <c r="O28" i="31"/>
  <c r="O62" i="31" s="1"/>
  <c r="L11" i="31" l="1"/>
  <c r="L66" i="31" s="1"/>
  <c r="L308" i="6"/>
  <c r="L324" i="6"/>
  <c r="L328" i="6" s="1"/>
  <c r="L265" i="11" s="1"/>
  <c r="L266" i="11" s="1"/>
  <c r="O150" i="6"/>
  <c r="O139" i="6"/>
  <c r="M159" i="6"/>
  <c r="M304" i="6"/>
  <c r="M292" i="6"/>
  <c r="M296" i="6" s="1"/>
  <c r="M276" i="6"/>
  <c r="N272" i="6"/>
  <c r="N152" i="6"/>
  <c r="N146" i="6" s="1"/>
  <c r="N157" i="6"/>
  <c r="P28" i="31"/>
  <c r="P62" i="31" s="1"/>
  <c r="M11" i="31" l="1"/>
  <c r="M66" i="31" s="1"/>
  <c r="M308" i="6"/>
  <c r="M324" i="6"/>
  <c r="M328" i="6" s="1"/>
  <c r="M265" i="11" s="1"/>
  <c r="M266" i="11" s="1"/>
  <c r="N159" i="6"/>
  <c r="N304" i="6"/>
  <c r="O157" i="6"/>
  <c r="O272" i="6"/>
  <c r="O152" i="6"/>
  <c r="O146" i="6" s="1"/>
  <c r="P150" i="6"/>
  <c r="P139" i="6"/>
  <c r="N292" i="6"/>
  <c r="N296" i="6" s="1"/>
  <c r="N276" i="6"/>
  <c r="Q28" i="31"/>
  <c r="Q62" i="31" s="1"/>
  <c r="O276" i="6" l="1"/>
  <c r="O292" i="6"/>
  <c r="O296" i="6" s="1"/>
  <c r="Q150" i="6"/>
  <c r="Q139" i="6"/>
  <c r="O159" i="6"/>
  <c r="O304" i="6"/>
  <c r="N11" i="31"/>
  <c r="N66" i="31" s="1"/>
  <c r="N324" i="6"/>
  <c r="N328" i="6" s="1"/>
  <c r="N265" i="11" s="1"/>
  <c r="N266" i="11" s="1"/>
  <c r="N308" i="6"/>
  <c r="P152" i="6"/>
  <c r="P146" i="6" s="1"/>
  <c r="P272" i="6"/>
  <c r="P157" i="6"/>
  <c r="R28" i="31"/>
  <c r="R62" i="31" s="1"/>
  <c r="R139" i="6" l="1"/>
  <c r="R150" i="6"/>
  <c r="O11" i="31"/>
  <c r="O66" i="31" s="1"/>
  <c r="O324" i="6"/>
  <c r="O328" i="6" s="1"/>
  <c r="O265" i="11" s="1"/>
  <c r="O266" i="11" s="1"/>
  <c r="O308" i="6"/>
  <c r="P304" i="6"/>
  <c r="P159" i="6"/>
  <c r="P276" i="6"/>
  <c r="P292" i="6"/>
  <c r="P296" i="6" s="1"/>
  <c r="Q272" i="6"/>
  <c r="Q152" i="6"/>
  <c r="Q146" i="6" s="1"/>
  <c r="Q157" i="6"/>
  <c r="S28" i="31"/>
  <c r="S62" i="31" s="1"/>
  <c r="Q159" i="6" l="1"/>
  <c r="Q304" i="6"/>
  <c r="P11" i="31"/>
  <c r="P66" i="31" s="1"/>
  <c r="P308" i="6"/>
  <c r="P324" i="6"/>
  <c r="P328" i="6" s="1"/>
  <c r="P265" i="11" s="1"/>
  <c r="P266" i="11" s="1"/>
  <c r="R152" i="6"/>
  <c r="R146" i="6" s="1"/>
  <c r="R272" i="6"/>
  <c r="R157" i="6"/>
  <c r="S150" i="6"/>
  <c r="S139" i="6"/>
  <c r="Q292" i="6"/>
  <c r="Q296" i="6" s="1"/>
  <c r="Q276" i="6"/>
  <c r="T28" i="31"/>
  <c r="T62" i="31" s="1"/>
  <c r="R159" i="6" l="1"/>
  <c r="R304" i="6"/>
  <c r="R292" i="6"/>
  <c r="R296" i="6" s="1"/>
  <c r="R276" i="6"/>
  <c r="T139" i="6"/>
  <c r="T150" i="6"/>
  <c r="Q11" i="31"/>
  <c r="Q66" i="31" s="1"/>
  <c r="Q324" i="6"/>
  <c r="Q328" i="6" s="1"/>
  <c r="Q265" i="11" s="1"/>
  <c r="Q266" i="11" s="1"/>
  <c r="Q308" i="6"/>
  <c r="S152" i="6"/>
  <c r="S146" i="6" s="1"/>
  <c r="S157" i="6"/>
  <c r="S272" i="6"/>
  <c r="U28" i="31"/>
  <c r="U62" i="31" s="1"/>
  <c r="S159" i="6" l="1"/>
  <c r="S304" i="6"/>
  <c r="U150" i="6"/>
  <c r="U139" i="6"/>
  <c r="T157" i="6"/>
  <c r="T152" i="6"/>
  <c r="T146" i="6" s="1"/>
  <c r="T272" i="6"/>
  <c r="S292" i="6"/>
  <c r="S296" i="6" s="1"/>
  <c r="S276" i="6"/>
  <c r="R11" i="31"/>
  <c r="R66" i="31" s="1"/>
  <c r="R308" i="6"/>
  <c r="R324" i="6"/>
  <c r="R328" i="6" s="1"/>
  <c r="R265" i="11" s="1"/>
  <c r="R266" i="11" s="1"/>
  <c r="V28" i="31"/>
  <c r="V62" i="31" s="1"/>
  <c r="V150" i="6" l="1"/>
  <c r="V139" i="6"/>
  <c r="T292" i="6"/>
  <c r="T296" i="6" s="1"/>
  <c r="T276" i="6"/>
  <c r="U157" i="6"/>
  <c r="U272" i="6"/>
  <c r="U152" i="6"/>
  <c r="U146" i="6" s="1"/>
  <c r="T159" i="6"/>
  <c r="T304" i="6"/>
  <c r="S11" i="31"/>
  <c r="S66" i="31" s="1"/>
  <c r="S324" i="6"/>
  <c r="S328" i="6" s="1"/>
  <c r="S265" i="11" s="1"/>
  <c r="S266" i="11" s="1"/>
  <c r="S308" i="6"/>
  <c r="W28" i="31"/>
  <c r="W62" i="31" s="1"/>
  <c r="U276" i="6" l="1"/>
  <c r="U292" i="6"/>
  <c r="U296" i="6" s="1"/>
  <c r="W150" i="6"/>
  <c r="W139" i="6"/>
  <c r="U159" i="6"/>
  <c r="U304" i="6"/>
  <c r="T11" i="31"/>
  <c r="T66" i="31" s="1"/>
  <c r="T308" i="6"/>
  <c r="T324" i="6"/>
  <c r="T328" i="6" s="1"/>
  <c r="T265" i="11" s="1"/>
  <c r="T266" i="11" s="1"/>
  <c r="V157" i="6"/>
  <c r="V152" i="6"/>
  <c r="V146" i="6" s="1"/>
  <c r="V272" i="6"/>
  <c r="X28" i="31"/>
  <c r="X62" i="31" s="1"/>
  <c r="X139" i="6" l="1"/>
  <c r="X150" i="6"/>
  <c r="V292" i="6"/>
  <c r="V296" i="6" s="1"/>
  <c r="V276" i="6"/>
  <c r="V159" i="6"/>
  <c r="V304" i="6"/>
  <c r="U11" i="31"/>
  <c r="U66" i="31" s="1"/>
  <c r="U324" i="6"/>
  <c r="U328" i="6" s="1"/>
  <c r="U265" i="11" s="1"/>
  <c r="U266" i="11" s="1"/>
  <c r="U308" i="6"/>
  <c r="W152" i="6"/>
  <c r="W146" i="6" s="1"/>
  <c r="W157" i="6"/>
  <c r="W272" i="6"/>
  <c r="Y28" i="31"/>
  <c r="Y62" i="31" s="1"/>
  <c r="W304" i="6" l="1"/>
  <c r="W159" i="6"/>
  <c r="X152" i="6"/>
  <c r="X146" i="6" s="1"/>
  <c r="X157" i="6"/>
  <c r="X272" i="6"/>
  <c r="Y150" i="6"/>
  <c r="Y139" i="6"/>
  <c r="V11" i="31"/>
  <c r="V66" i="31" s="1"/>
  <c r="V324" i="6"/>
  <c r="V328" i="6" s="1"/>
  <c r="V265" i="11" s="1"/>
  <c r="V266" i="11" s="1"/>
  <c r="V308" i="6"/>
  <c r="W292" i="6"/>
  <c r="W296" i="6" s="1"/>
  <c r="W276" i="6"/>
  <c r="X276" i="6" l="1"/>
  <c r="X292" i="6"/>
  <c r="X296" i="6" s="1"/>
  <c r="Y272" i="6"/>
  <c r="Y152" i="6"/>
  <c r="Y146" i="6" s="1"/>
  <c r="Y157" i="6"/>
  <c r="X159" i="6"/>
  <c r="X304" i="6"/>
  <c r="Z28" i="31"/>
  <c r="Z62" i="31" s="1"/>
  <c r="W11" i="31"/>
  <c r="W66" i="31" s="1"/>
  <c r="W324" i="6"/>
  <c r="W328" i="6" s="1"/>
  <c r="W265" i="11" s="1"/>
  <c r="W266" i="11" s="1"/>
  <c r="W308" i="6"/>
  <c r="X11" i="31" l="1"/>
  <c r="X66" i="31" s="1"/>
  <c r="X324" i="6"/>
  <c r="X328" i="6" s="1"/>
  <c r="X265" i="11" s="1"/>
  <c r="X266" i="11" s="1"/>
  <c r="X308" i="6"/>
  <c r="Y276" i="6"/>
  <c r="Y292" i="6"/>
  <c r="Y296" i="6" s="1"/>
  <c r="Y304" i="6"/>
  <c r="Y159" i="6"/>
  <c r="Z150" i="6"/>
  <c r="Z139" i="6"/>
  <c r="Y11" i="31" l="1"/>
  <c r="Y66" i="31" s="1"/>
  <c r="Y308" i="6"/>
  <c r="Y324" i="6"/>
  <c r="Y328" i="6" s="1"/>
  <c r="Y265" i="11" s="1"/>
  <c r="Y266" i="11" s="1"/>
  <c r="Z272" i="6"/>
  <c r="Z152" i="6"/>
  <c r="Z146" i="6" s="1"/>
  <c r="Z157" i="6"/>
  <c r="Z304" i="6" l="1"/>
  <c r="Z159" i="6"/>
  <c r="Z292" i="6"/>
  <c r="Z296" i="6" s="1"/>
  <c r="Z276" i="6"/>
  <c r="Z11" i="31" l="1"/>
  <c r="Z66" i="31" s="1"/>
  <c r="Z324" i="6"/>
  <c r="Z328" i="6" s="1"/>
  <c r="Z265" i="11" s="1"/>
  <c r="Z266" i="11" s="1"/>
  <c r="Z308" i="6"/>
</calcChain>
</file>

<file path=xl/sharedStrings.xml><?xml version="1.0" encoding="utf-8"?>
<sst xmlns="http://schemas.openxmlformats.org/spreadsheetml/2006/main" count="2330" uniqueCount="546">
  <si>
    <t>Brændselspriser og CO2-kvoter</t>
  </si>
  <si>
    <t>Enhed</t>
  </si>
  <si>
    <t>Kul</t>
  </si>
  <si>
    <t>Råolie</t>
  </si>
  <si>
    <t>Naturgas</t>
  </si>
  <si>
    <t>kr./GJ</t>
  </si>
  <si>
    <t>Fuelolie</t>
  </si>
  <si>
    <t>Gasolie</t>
  </si>
  <si>
    <t>Træpiller</t>
  </si>
  <si>
    <t>Træflis</t>
  </si>
  <si>
    <t>Halm</t>
  </si>
  <si>
    <t>A. Kul, råolie og naturgas</t>
  </si>
  <si>
    <t>B. Træpiller, træflis og halm</t>
  </si>
  <si>
    <t>C. CO2-kvoter</t>
  </si>
  <si>
    <t>CO2-kvoter</t>
  </si>
  <si>
    <t>kr./ton</t>
  </si>
  <si>
    <t>Økonomiske nøgletal</t>
  </si>
  <si>
    <t>Kort navn</t>
  </si>
  <si>
    <t>Idriftsat (år)</t>
  </si>
  <si>
    <t>Status</t>
  </si>
  <si>
    <t>A. Centrale anlæg</t>
  </si>
  <si>
    <t>Herningværket</t>
  </si>
  <si>
    <t>FYV7</t>
  </si>
  <si>
    <t>FYV8</t>
  </si>
  <si>
    <t>NJV3</t>
  </si>
  <si>
    <t>SKV3</t>
  </si>
  <si>
    <t>SSV3</t>
  </si>
  <si>
    <t>ESV3</t>
  </si>
  <si>
    <t>Ja</t>
  </si>
  <si>
    <t>Vestdanmark (DK1)</t>
  </si>
  <si>
    <t>Bemærkninger</t>
  </si>
  <si>
    <t>Østdanmark (DK2)</t>
  </si>
  <si>
    <t>Fynsværket</t>
  </si>
  <si>
    <t>Blok 7</t>
  </si>
  <si>
    <t>Blok 8</t>
  </si>
  <si>
    <t>Nordjyllandsværket</t>
  </si>
  <si>
    <t>Blok 3</t>
  </si>
  <si>
    <t>Skærbækværket</t>
  </si>
  <si>
    <t>Studstrupværket</t>
  </si>
  <si>
    <t>Esbjergværket</t>
  </si>
  <si>
    <t>Anlæg</t>
  </si>
  <si>
    <t>HEV</t>
  </si>
  <si>
    <t>Elkapacitet (MW)</t>
  </si>
  <si>
    <t>Elkapacitet ved overlast (MW)</t>
  </si>
  <si>
    <t>Kraftværk</t>
  </si>
  <si>
    <t>B. Centrale reserveanlæg</t>
  </si>
  <si>
    <t>Blok 4</t>
  </si>
  <si>
    <t>SSV4</t>
  </si>
  <si>
    <t>Driftsklar</t>
  </si>
  <si>
    <t>Betinget driftsklar</t>
  </si>
  <si>
    <t>Blok 2</t>
  </si>
  <si>
    <t>NJV2</t>
  </si>
  <si>
    <t>Konserveret</t>
  </si>
  <si>
    <t>SSV5</t>
  </si>
  <si>
    <t>Blok 5</t>
  </si>
  <si>
    <t>C. Decentrale, fjernvarme-, erhvervs- og lokale værker inkl. regulerkraftanlæg</t>
  </si>
  <si>
    <t>Kraftværksoversigt</t>
  </si>
  <si>
    <t>Blok 1</t>
  </si>
  <si>
    <t>Blok 6</t>
  </si>
  <si>
    <t>Blok 21</t>
  </si>
  <si>
    <t>Blok 1-3</t>
  </si>
  <si>
    <t>Amagerværket</t>
  </si>
  <si>
    <t>Asnæsværket</t>
  </si>
  <si>
    <t>Avedøreværket</t>
  </si>
  <si>
    <t>H.C. Ørstedsværket</t>
  </si>
  <si>
    <t>Kyndbyværket</t>
  </si>
  <si>
    <t>Sektion 2 (Blok 1-4)</t>
  </si>
  <si>
    <t>Svanemølleværket</t>
  </si>
  <si>
    <t>Stigsnæsværket</t>
  </si>
  <si>
    <t>AMV1</t>
  </si>
  <si>
    <t>AMV3</t>
  </si>
  <si>
    <t>ASV2</t>
  </si>
  <si>
    <t>AVV1</t>
  </si>
  <si>
    <t>AVV2</t>
  </si>
  <si>
    <t>HCV7</t>
  </si>
  <si>
    <t>HCV8</t>
  </si>
  <si>
    <t>ASV5</t>
  </si>
  <si>
    <t>KYV21</t>
  </si>
  <si>
    <t>Ombygget i 1994.</t>
  </si>
  <si>
    <t>Renoveret i 2007/2008.</t>
  </si>
  <si>
    <t>Blok 22</t>
  </si>
  <si>
    <t>Blok 41</t>
  </si>
  <si>
    <t>Blok 51</t>
  </si>
  <si>
    <t>Blok 52</t>
  </si>
  <si>
    <t>Blok 31</t>
  </si>
  <si>
    <t>Masnedøværket</t>
  </si>
  <si>
    <t>KYV22</t>
  </si>
  <si>
    <t>KYV41</t>
  </si>
  <si>
    <t>KYV51</t>
  </si>
  <si>
    <t>KYV52</t>
  </si>
  <si>
    <t>MAV31</t>
  </si>
  <si>
    <t>Dieselværk</t>
  </si>
  <si>
    <t>Østkraft</t>
  </si>
  <si>
    <t>HCV1-4</t>
  </si>
  <si>
    <t>STV2</t>
  </si>
  <si>
    <t>SMV7</t>
  </si>
  <si>
    <t>SMV1-3</t>
  </si>
  <si>
    <t>ØKR5</t>
  </si>
  <si>
    <t>ØKR6</t>
  </si>
  <si>
    <t>I alt, DK2 (driftsklare)</t>
  </si>
  <si>
    <t>Kraftværkskapaciteter</t>
  </si>
  <si>
    <t>Andel i DK1</t>
  </si>
  <si>
    <t>Samlet nettovækst i MW</t>
  </si>
  <si>
    <t>Nedtagning (samlet)</t>
  </si>
  <si>
    <t>Opsætning (samlet)</t>
  </si>
  <si>
    <t>Nettoopsætning (samlet)</t>
  </si>
  <si>
    <t>Middelgrunden (2000)</t>
  </si>
  <si>
    <t>Avedøre Holme (2009)</t>
  </si>
  <si>
    <t>Avedøre Holme (2011)</t>
  </si>
  <si>
    <t>Forsøgsmøller</t>
  </si>
  <si>
    <t>Kystnære møller (kommunalt/lokalt forankret)</t>
  </si>
  <si>
    <t>Tunø Knob (1995)</t>
  </si>
  <si>
    <t>Rønland (2003)</t>
  </si>
  <si>
    <t>Samsø (2003)</t>
  </si>
  <si>
    <t xml:space="preserve">Frederikshavn (2003) </t>
  </si>
  <si>
    <t>Sprogø (2009)</t>
  </si>
  <si>
    <t>Horns Rev 1 (2002)</t>
  </si>
  <si>
    <t>Rødsand 1 / Nysted (2003)</t>
  </si>
  <si>
    <t>Horns Rev 2 (2009)</t>
  </si>
  <si>
    <t>Rødsand 2 (2010)</t>
  </si>
  <si>
    <t>Anholt (2013)</t>
  </si>
  <si>
    <t>Horns Rev 3</t>
  </si>
  <si>
    <t>Kapacitet (primo år)</t>
  </si>
  <si>
    <t>Fuldlastimer pr. år</t>
  </si>
  <si>
    <t>Fuldlasttimer (totalt gennemsnit)</t>
  </si>
  <si>
    <t>Produktion (i året)</t>
  </si>
  <si>
    <t>Forbrug og vindandel</t>
  </si>
  <si>
    <t>Vind i % af klassisk forbrug</t>
  </si>
  <si>
    <t>Vind i % af samlet forbrug</t>
  </si>
  <si>
    <t xml:space="preserve"> </t>
  </si>
  <si>
    <t>Område</t>
  </si>
  <si>
    <t>Fuldlasttimer</t>
  </si>
  <si>
    <t>A. Landmøller - Kapacitet</t>
  </si>
  <si>
    <t>Sum, Østdanmark (DK2)</t>
  </si>
  <si>
    <t>Sum, Vestdanmark (DK1)</t>
  </si>
  <si>
    <t>Sum, Danmark</t>
  </si>
  <si>
    <t>B. Kystnære møller - Kapacitet</t>
  </si>
  <si>
    <t>C. Havmøller - Kapacitet</t>
  </si>
  <si>
    <t>DK1</t>
  </si>
  <si>
    <t>DK2</t>
  </si>
  <si>
    <t>Kriegers Flak</t>
  </si>
  <si>
    <t>D. Landmøller - Fuldlasttimer og produktion</t>
  </si>
  <si>
    <t>Landmøller - Fuldlasttimer (h)</t>
  </si>
  <si>
    <t>Landmøller - Produktion (GWh)</t>
  </si>
  <si>
    <t>E. Kystnære møller - Fuldlasttimer og produktion</t>
  </si>
  <si>
    <t>Kystnære møller - Fuldlasttimer (h)</t>
  </si>
  <si>
    <t>Kystnære møller - Produktion (GWh)</t>
  </si>
  <si>
    <t>F. Havmøller - Fuldlasttimer og produktion</t>
  </si>
  <si>
    <t>Havmøller - Fuldlasttimer (h)</t>
  </si>
  <si>
    <t>Havmøller - Produktion (GWh)</t>
  </si>
  <si>
    <t>Landmøller (MW, primo år)</t>
  </si>
  <si>
    <t>Kystnære møller (MW, primo år)</t>
  </si>
  <si>
    <t>Havmøller (MW, primo år)</t>
  </si>
  <si>
    <t>G. Opsummering</t>
  </si>
  <si>
    <t>MW</t>
  </si>
  <si>
    <t>Landmøller</t>
  </si>
  <si>
    <t>Kystnære møller</t>
  </si>
  <si>
    <t>Havmøller</t>
  </si>
  <si>
    <t>Kapacitet i alt</t>
  </si>
  <si>
    <t>h</t>
  </si>
  <si>
    <t>Landmøller (gns.)</t>
  </si>
  <si>
    <t>Kystnære møller (gns.)</t>
  </si>
  <si>
    <t>Havmøller (gns.)</t>
  </si>
  <si>
    <t>GWh</t>
  </si>
  <si>
    <t>Produktion i alt</t>
  </si>
  <si>
    <t>pct.</t>
  </si>
  <si>
    <t>I alt, DK1 (kun driftsklare)</t>
  </si>
  <si>
    <t>I alt, DK2 (kun driftsklare)</t>
  </si>
  <si>
    <t>I alt, Danmark (kun driftsklare)</t>
  </si>
  <si>
    <t>I alt, Danmark</t>
  </si>
  <si>
    <t>Vindmøller - Kapaciteter og fuldlasttimer</t>
  </si>
  <si>
    <t>A. Kapaciteter</t>
  </si>
  <si>
    <t>Husstandsanlæg uden batteri</t>
  </si>
  <si>
    <t>Husstandsanlæg med batteri</t>
  </si>
  <si>
    <t>Kommercielle anlæg uden batteri</t>
  </si>
  <si>
    <t>Kommercielle anlæg med batteri</t>
  </si>
  <si>
    <t>Markanlæg</t>
  </si>
  <si>
    <t>Danmark</t>
  </si>
  <si>
    <t>Fordeling mellem DK1 og DK2</t>
  </si>
  <si>
    <t>Husstandsanlæg</t>
  </si>
  <si>
    <t>Kommercielle anlæg</t>
  </si>
  <si>
    <t>B. Benyttelsestimer (gennemsnit for installeret kapacitet pr. år)</t>
  </si>
  <si>
    <t>Solceller - Kapaciteter og benyttelsestimer</t>
  </si>
  <si>
    <t>A. Maksimum NTC (Net Transfer Capacity)</t>
  </si>
  <si>
    <t>Øresund</t>
  </si>
  <si>
    <t>Kontek</t>
  </si>
  <si>
    <t>Skagerrak</t>
  </si>
  <si>
    <t>NO</t>
  </si>
  <si>
    <t>Konti-Skan</t>
  </si>
  <si>
    <t>SE</t>
  </si>
  <si>
    <t>DE</t>
  </si>
  <si>
    <t>Fra</t>
  </si>
  <si>
    <t>Til</t>
  </si>
  <si>
    <t>COBRAcable</t>
  </si>
  <si>
    <t>NL</t>
  </si>
  <si>
    <t>Storebælt</t>
  </si>
  <si>
    <t>Viking Link</t>
  </si>
  <si>
    <t>GB</t>
  </si>
  <si>
    <t>Maks. NTC (MW, primo år)</t>
  </si>
  <si>
    <t>Jylland - Tyskland</t>
  </si>
  <si>
    <t>A. Generelle antagelser</t>
  </si>
  <si>
    <t>Elforbrug</t>
  </si>
  <si>
    <t>B. Klassisk (elforbrug i husholdninger og erhverv)</t>
  </si>
  <si>
    <t>Nettoelforbrug</t>
  </si>
  <si>
    <t>C. Individuelle varmepumper</t>
  </si>
  <si>
    <t>D. Store varmepumper</t>
  </si>
  <si>
    <t>ØKR7</t>
  </si>
  <si>
    <t>ØKR1-4</t>
  </si>
  <si>
    <t>Decentrale</t>
  </si>
  <si>
    <t>Elkapacitet (primo år)</t>
  </si>
  <si>
    <t>Centrale</t>
  </si>
  <si>
    <t>Benyttelsestid</t>
  </si>
  <si>
    <t>Værdi</t>
  </si>
  <si>
    <t>I. Opsummering</t>
  </si>
  <si>
    <t>Individuelle varmepumper</t>
  </si>
  <si>
    <t>Store varmepumper</t>
  </si>
  <si>
    <t>Store datacentre</t>
  </si>
  <si>
    <t>H. Store datacentre</t>
  </si>
  <si>
    <t>Klassisk</t>
  </si>
  <si>
    <t>Bruttoelforbrug</t>
  </si>
  <si>
    <t>Effektiv rente på 10-årig statsobligation (ultimo)</t>
  </si>
  <si>
    <t>A. Udvikling i økonomiske nøgletal</t>
  </si>
  <si>
    <t>indeks</t>
  </si>
  <si>
    <t>B. Den reale samfundsøkonomiske kalkulationsrente</t>
  </si>
  <si>
    <t>År 0 - 35</t>
  </si>
  <si>
    <t>År 36 - 70</t>
  </si>
  <si>
    <t>År 70 og efterfølgende år</t>
  </si>
  <si>
    <t>C. Valutakurser</t>
  </si>
  <si>
    <t>Dollarkurs</t>
  </si>
  <si>
    <t>Valutakurser</t>
  </si>
  <si>
    <t>kr./dollar</t>
  </si>
  <si>
    <t>Eurokurs</t>
  </si>
  <si>
    <t>kr./euro</t>
  </si>
  <si>
    <t>Den reale samfundsøkonomiske kalkulationsrente</t>
  </si>
  <si>
    <t>BVT-deflator, årlig vækst</t>
  </si>
  <si>
    <t>Udvikling i økonomiske nøgletal</t>
  </si>
  <si>
    <t>Centrale gasdata</t>
  </si>
  <si>
    <t>Årsmængder</t>
  </si>
  <si>
    <t>Sverige</t>
  </si>
  <si>
    <t>mio. m3</t>
  </si>
  <si>
    <t>PJ</t>
  </si>
  <si>
    <t>Omregningsfaktorer</t>
  </si>
  <si>
    <t>A. Omregningsfaktorer</t>
  </si>
  <si>
    <t>Energiindhold i PJ, øvre brændværdi</t>
  </si>
  <si>
    <t>Energiindhold i GWh, øvre brændværdi</t>
  </si>
  <si>
    <t>kWh/m3</t>
  </si>
  <si>
    <t>GJ/m3</t>
  </si>
  <si>
    <t>Nettab</t>
  </si>
  <si>
    <t>Benyttelsestider (10-årsvinter)</t>
  </si>
  <si>
    <t>Håndtering af effektspidser inden for timen</t>
  </si>
  <si>
    <t>p.u.</t>
  </si>
  <si>
    <t>MWh/h</t>
  </si>
  <si>
    <t>D. Figurer</t>
  </si>
  <si>
    <t>Decentrale inkl. regulerkraftanlæg</t>
  </si>
  <si>
    <t>J. Figurer</t>
  </si>
  <si>
    <t>Personbiler og varebiler</t>
  </si>
  <si>
    <t>Busser og lastbiler, indenrigs</t>
  </si>
  <si>
    <t>Søtransport, indenrigs</t>
  </si>
  <si>
    <t>B. Figurer</t>
  </si>
  <si>
    <t>An decentralt værk</t>
  </si>
  <si>
    <t>An centralt værk</t>
  </si>
  <si>
    <t>I alt, Østdanmark (DK2)</t>
  </si>
  <si>
    <t>I alt, Vestdanmark (DK1)</t>
  </si>
  <si>
    <t>Danmark - AF2016</t>
  </si>
  <si>
    <t>Elproduktion</t>
  </si>
  <si>
    <t>C. Elproduktion</t>
  </si>
  <si>
    <t>Nettoprisindeks, årlig vækst</t>
  </si>
  <si>
    <t>Naturgas (ekskl. sunk costs)</t>
  </si>
  <si>
    <t>Figurtekst</t>
  </si>
  <si>
    <t>E. Elkedler</t>
  </si>
  <si>
    <t>Elkedler</t>
  </si>
  <si>
    <t>Fjernvarme</t>
  </si>
  <si>
    <t>A. Forbrug</t>
  </si>
  <si>
    <t>Husholdninger</t>
  </si>
  <si>
    <t>Erhverv</t>
  </si>
  <si>
    <t>Samlet</t>
  </si>
  <si>
    <t>Tab</t>
  </si>
  <si>
    <t>Tabel til udviklingsfigur</t>
  </si>
  <si>
    <t>Samlet forbrug (brutto)</t>
  </si>
  <si>
    <t>Klassisk forbrug (brutto)</t>
  </si>
  <si>
    <t>Landmøller, før 2008</t>
  </si>
  <si>
    <t>Landmøller, 2008-2013</t>
  </si>
  <si>
    <t>Klassisk elforbrug</t>
  </si>
  <si>
    <t>Store varmepumper og elkedler</t>
  </si>
  <si>
    <t>Andel for vej- og skibstransport</t>
  </si>
  <si>
    <t>Andel for individuelle varmepumper</t>
  </si>
  <si>
    <t>Benyttelsestid for fjernbanen og Femern</t>
  </si>
  <si>
    <t>Maksimaleffekt</t>
  </si>
  <si>
    <t>Andel for store varmepumper og elkedler</t>
  </si>
  <si>
    <t>Benyttelsestid ved maks. effekt i DK1</t>
  </si>
  <si>
    <t>Benyttelsestid ved maks. effekt i DK2</t>
  </si>
  <si>
    <t>Benyttelsestid ved min. effekt i DK1</t>
  </si>
  <si>
    <t>Benyttelsestid ved min. effekt i DK2</t>
  </si>
  <si>
    <t>A. Input til effektberegning</t>
  </si>
  <si>
    <t>B. Maksimaleffekt</t>
  </si>
  <si>
    <t>Udlandsforbindelser</t>
  </si>
  <si>
    <t>Forbrug i PJ</t>
  </si>
  <si>
    <t>Forbrug i GWh</t>
  </si>
  <si>
    <t>Landmøller, samlet</t>
  </si>
  <si>
    <t>ASV4</t>
  </si>
  <si>
    <t>STV1</t>
  </si>
  <si>
    <t>Permanent ude af drift</t>
  </si>
  <si>
    <t>Kilde: Energinet.</t>
  </si>
  <si>
    <t>Kilde: Energinets markedsdata og egne beregninger.</t>
  </si>
  <si>
    <t>Elkapacitet (MW, primo år)</t>
  </si>
  <si>
    <t>A. Kraftværkskapaciteter</t>
  </si>
  <si>
    <t>Indholdsfortegnelse</t>
  </si>
  <si>
    <t>1.</t>
  </si>
  <si>
    <t>2.</t>
  </si>
  <si>
    <t>3.</t>
  </si>
  <si>
    <t>4.</t>
  </si>
  <si>
    <t>5.</t>
  </si>
  <si>
    <t>6.</t>
  </si>
  <si>
    <t>7.</t>
  </si>
  <si>
    <t>8.</t>
  </si>
  <si>
    <t>9.</t>
  </si>
  <si>
    <t>10.</t>
  </si>
  <si>
    <t>11.</t>
  </si>
  <si>
    <t>Solceller</t>
  </si>
  <si>
    <t>Vindmøller</t>
  </si>
  <si>
    <t>Kilde: Finansministeriet. Forslag til Finanslov 2018.</t>
  </si>
  <si>
    <t>Randersværket</t>
  </si>
  <si>
    <t>RAV</t>
  </si>
  <si>
    <t>AMV4</t>
  </si>
  <si>
    <t>Ikke idriftsat</t>
  </si>
  <si>
    <t>Alle data er primo året. Kilde: Energistyrelsen.</t>
  </si>
  <si>
    <t>Kilde: Finansministeriet.</t>
  </si>
  <si>
    <t>Sum, møller før 2008</t>
  </si>
  <si>
    <t>Sum, møller fra 2008 - 2013</t>
  </si>
  <si>
    <t>Vækst, møller før 2008</t>
  </si>
  <si>
    <t>Vækst, møller fra 2008 - 2013</t>
  </si>
  <si>
    <t>Før 2008</t>
  </si>
  <si>
    <t>Fra 2008 - 2013</t>
  </si>
  <si>
    <t>El til vejtransport</t>
  </si>
  <si>
    <t>F. El til vejtransport</t>
  </si>
  <si>
    <t>I alt, Vestdanmark</t>
  </si>
  <si>
    <t>I alt, Østdanmark</t>
  </si>
  <si>
    <t>El til banetransport</t>
  </si>
  <si>
    <t>Transport</t>
  </si>
  <si>
    <t>El og varmeproduktion</t>
  </si>
  <si>
    <t>Nettoelforbrug husholdninger</t>
  </si>
  <si>
    <t>I alt, Husholdninger</t>
  </si>
  <si>
    <t>Nettoelforbrug erhverv</t>
  </si>
  <si>
    <t>Fordeling mellem DK1 og DK2 husholdninger</t>
  </si>
  <si>
    <t>Kilde: beregnet ud fra VEDA-BE udtræk</t>
  </si>
  <si>
    <t>Fordeling mellem DK1 og DK2 erhverv</t>
  </si>
  <si>
    <t>Kilde: COWI: Temaanalyse om store datacentre. Udarbejdet for Energistyrelsen, februar 2018.</t>
  </si>
  <si>
    <t>Erstattes af AMV4 i sidste kvartal af 2019.</t>
  </si>
  <si>
    <t>ASV6</t>
  </si>
  <si>
    <t>Bionaturgas</t>
  </si>
  <si>
    <t>Anholt repowering</t>
  </si>
  <si>
    <t>Danske priser an forbrugssted (2018-priser)</t>
  </si>
  <si>
    <t xml:space="preserve">    heraf leverancer til det danske gasnet via Nybro</t>
  </si>
  <si>
    <t>Produktion af salgsgas, Nordsøen (inkl. Trym)</t>
  </si>
  <si>
    <t>Sum, møller fra 2031 - 2040</t>
  </si>
  <si>
    <t>Vækst, møller fra 2031 - 2040</t>
  </si>
  <si>
    <t>Fra 2031 - 2040</t>
  </si>
  <si>
    <t>Landmøller, 2031-2040</t>
  </si>
  <si>
    <t>Samlet landvindskapacitet</t>
  </si>
  <si>
    <t>Letbaner, S-tog og Metro</t>
  </si>
  <si>
    <t>G. El til banetransport</t>
  </si>
  <si>
    <t>MWp</t>
  </si>
  <si>
    <t>DC/AC sizing factor</t>
  </si>
  <si>
    <t>Wp/W</t>
  </si>
  <si>
    <t>Kommercielle</t>
  </si>
  <si>
    <t>Alle data er primo året og beregnet i MWp. Kilde: Energistyrelsen. Metode: Lineær indfasning mod solpotentiale maximum på 15% af elforbruget i 2040</t>
  </si>
  <si>
    <t>Benyttelsestid ved maks. effekt for store datacentre</t>
  </si>
  <si>
    <t>Benyttelsestid ved min. effekt for store datacentre</t>
  </si>
  <si>
    <t>Nettoprisindeks (2018=1)</t>
  </si>
  <si>
    <t>BVT-deflator (2018=1)</t>
  </si>
  <si>
    <t>Øvrige</t>
  </si>
  <si>
    <t>Kilde: Energistyrelsens Basisfremskrivning 2017. 2030-værdien er antaget konstant i den efterfølgende fremskrivningsperiode.</t>
  </si>
  <si>
    <t>Danmark eksl. Tab</t>
  </si>
  <si>
    <t xml:space="preserve">Note: </t>
  </si>
  <si>
    <t>Sort tekst angiver beregninger, summer eller blot almindelig tekst</t>
  </si>
  <si>
    <t>Realt BNP, årlig vækst (5 års gns.)</t>
  </si>
  <si>
    <t>Kan også køre kulkondens som reserveanlæg</t>
  </si>
  <si>
    <t>Analyseforudsætninger 2018 (AF2018) til sammenligning</t>
  </si>
  <si>
    <t>Danmark - AF2018</t>
  </si>
  <si>
    <t>Forbrug i Danmark, AF2018</t>
  </si>
  <si>
    <t>Landbrug</t>
  </si>
  <si>
    <t>Industri</t>
  </si>
  <si>
    <t>Byggeri og anlæg</t>
  </si>
  <si>
    <t>Offentlig service</t>
  </si>
  <si>
    <t>Privat service</t>
  </si>
  <si>
    <t>Nettoprisindeks (2019=1)</t>
  </si>
  <si>
    <t>BVT-deflator (2019=1)</t>
  </si>
  <si>
    <t>Kilde: Finansministeriet. Forslag til Finanslov 2019.</t>
  </si>
  <si>
    <t>Kilde: Tillægspriser (raffinaderiomkostninger og omkostninger til transport m.m.) er udarbejdet ifm. Energistyrelsens Basisfremskrivning 2019 og Analyseforudsætningerne til Energinet 2019</t>
  </si>
  <si>
    <t>Kilde: Energistyrelsen, 2019</t>
  </si>
  <si>
    <t xml:space="preserve">Kilde: Energistyrelsens fremskrivninger ud fra Finansministeriets metode. </t>
  </si>
  <si>
    <t>Sum, møller fra 2014 - 2017</t>
  </si>
  <si>
    <t>Sum, møller fra 2018 - 2019</t>
  </si>
  <si>
    <t>Sum, møller fra 2020 - 2025</t>
  </si>
  <si>
    <t>Sum, møller fra 2026 - 2030</t>
  </si>
  <si>
    <t>Sum, forsøgsmøller uden for testcentre</t>
  </si>
  <si>
    <t>Sum, forsøgsmøller på testcentre</t>
  </si>
  <si>
    <t>Vækst, møller fra 2014 - 2017</t>
  </si>
  <si>
    <t>Vækst, møller fra 2018 - 2019</t>
  </si>
  <si>
    <t>Vækst, møller fra 2020 - 2025</t>
  </si>
  <si>
    <t>Vækst, møller fra 2026 - 2030</t>
  </si>
  <si>
    <t>Vækst, forsøgsmøller uden for testcentre</t>
  </si>
  <si>
    <t>Vækst, forsøgsmøller på testcentre</t>
  </si>
  <si>
    <t>Fra 2014 - 2017</t>
  </si>
  <si>
    <t>Fra 2018 - 2019</t>
  </si>
  <si>
    <t>Fra 2020 - 2025</t>
  </si>
  <si>
    <t>Fra 2026 - 2030</t>
  </si>
  <si>
    <t>Forsøgsmøller uden for testcentre</t>
  </si>
  <si>
    <t>Forsøgsmøller på testcentre</t>
  </si>
  <si>
    <t>NissumBredning_Forsøgsmøller</t>
  </si>
  <si>
    <t>Vesterhav Nord og Syd</t>
  </si>
  <si>
    <t>kr./ton (2019-priser)</t>
  </si>
  <si>
    <t>Landmøller, 2014-2017</t>
  </si>
  <si>
    <t>Landmøller, 2018-2019</t>
  </si>
  <si>
    <t>Landmøller, 2020-2025</t>
  </si>
  <si>
    <t>Landmøler, 2026-2030</t>
  </si>
  <si>
    <t>Centrale reserver</t>
  </si>
  <si>
    <t>Danmark (AF2018 driftsklare)</t>
  </si>
  <si>
    <t>Benyttelsestimer målt ved konverter (MW)</t>
  </si>
  <si>
    <t>Benyttelsestimer målt ved panel (MWp)</t>
  </si>
  <si>
    <t>kWh/kW</t>
  </si>
  <si>
    <t>kWh/kWp</t>
  </si>
  <si>
    <t>AF 2018</t>
  </si>
  <si>
    <t>Kilde: Finansministeriet. Konvergensprogrammet 2019.</t>
  </si>
  <si>
    <t>År 71 og efterfølgende år</t>
  </si>
  <si>
    <t>Realt BNP, årlig vækst (5 års glidende gns.)</t>
  </si>
  <si>
    <t>Rente på 10-årig statsobligation (årsgennemsnit)</t>
  </si>
  <si>
    <t>Markanlæg efter 2030</t>
  </si>
  <si>
    <t>AF18</t>
  </si>
  <si>
    <t>Thor Nissum Bredning</t>
  </si>
  <si>
    <t>Ny havvind 1 Vest</t>
  </si>
  <si>
    <t>Ny havvind 2 Vest</t>
  </si>
  <si>
    <t>Rødsand repowering</t>
  </si>
  <si>
    <t>Tagbaserede anlæg - husstande - efter 2030</t>
  </si>
  <si>
    <t>Tagbaserede kommercielle anlæg efter 2030</t>
  </si>
  <si>
    <t>Vestdanmark, AF2018</t>
  </si>
  <si>
    <t>Østdanmark, AF2018</t>
  </si>
  <si>
    <t>Blok2.1</t>
  </si>
  <si>
    <t>Fjern- og regionaltog</t>
  </si>
  <si>
    <t>Godstog</t>
  </si>
  <si>
    <t>Kilde: IntERACT elforbrugsfremskrivning 2019.</t>
  </si>
  <si>
    <t>Kilde: Teknologikatalog for produktion af el og fjernvarme</t>
  </si>
  <si>
    <t>Kilde: Energistyrelsen</t>
  </si>
  <si>
    <t>Kilde: Energinet</t>
  </si>
  <si>
    <t>Kilde: Egne fremskrivninger. Forwardpriser er fra ICE (API2 Rotterdam Coal Futures), CME group (Brent Last Day Financial Futures Quotes) og EEX (NCG Natural Gas Year Futures). Langsigtede priser er fra IEA (World Energy Outlook 2018, "New Policies Scenario").</t>
  </si>
  <si>
    <t>Alle data er primo året. Kilde: Energistyrelsen, Energiproducent tællingen pr. 1.1.2018 (tal fra 2017)</t>
  </si>
  <si>
    <t>Hav- og kystnære møller - AF2018</t>
  </si>
  <si>
    <t>Landmøller i alt - AF2018</t>
  </si>
  <si>
    <t>Vindmøller i alt - AF2018</t>
  </si>
  <si>
    <t>Nettoelforbrug individuelle varmepumper i erhverv</t>
  </si>
  <si>
    <t>EnergiaftalePark2</t>
  </si>
  <si>
    <t>EnergiaftalePark3</t>
  </si>
  <si>
    <t>Beregnet på grundlag af solcellekapaciteten i MW og FLH ved inverteren, dvs kWh/kW. Giver samme resultat, som hvis produktionen blev udregnet på basis af kapacitet ved panelerne og peak FLH dvs kWh/kWp</t>
  </si>
  <si>
    <t>Alle data er primo året og beregnet i MW. Kilde: Energistyrelsen. Metode: Solpotentialemodellen, pipeline samt indfasning mod solpotentiale maximum på 15% af elforbruget i 2040. Nye anlæg efter 2030 er opdelt med 2/3 som markanlæg og 1/6 hhv. husstandsanlæg og tagbaserede kommercielle anlæg i perioden 2032-2035. I resten af perioden (2036-2040) er nye anlæg opdelt som 50 pct. markanlæg og hhv 25 pct. husstandsanlæg og 25 pct. tagbaserede kommercielle anlæg. Det understreges, at der er meget stor usikkerhed om denne opdeling.</t>
  </si>
  <si>
    <t>Metode: Nedtagning af gammel landvind baseret på forventede levetider for vindmøller. Opsætning på baggrund af pipeline og teknologineutrale udbud, herefter bruttoudbygning på 220-225 MW årligt, jf. baggrundsnotat om landvindudbygning.</t>
  </si>
  <si>
    <t xml:space="preserve">Kilde: Energistyrelsen. EPT samt beregningsresultater fra Ramses </t>
  </si>
  <si>
    <t xml:space="preserve">Kilde: Energistyrelsen. Beregningsresultater fra Ramses </t>
  </si>
  <si>
    <t>Kilde: Energistyrelsens forventninger samt stamdata samt Energinets viden om elkedler i pipeline.</t>
  </si>
  <si>
    <t>Kilde: Energistyrelsens transportmodel</t>
  </si>
  <si>
    <t>Kilde: Trafik- Bygge og Boligstyrelsen</t>
  </si>
  <si>
    <t>Kilde: Energinets markedsdata og Energistyrelsens egne beregninger på basis heraf</t>
  </si>
  <si>
    <t>Sum, anlæg efter 2030 ikke opdelt</t>
  </si>
  <si>
    <t>Analyseforudsætninger 2018 (AF18) til sammenligning</t>
  </si>
  <si>
    <t>Klassisk - AF18</t>
  </si>
  <si>
    <t>Individuelle varmepumper - AF18</t>
  </si>
  <si>
    <t>Store varmepumper - AF18</t>
  </si>
  <si>
    <t>Elkedler - AF18</t>
  </si>
  <si>
    <t>El til let transport - AF18</t>
  </si>
  <si>
    <t>El til tung transport - AF18</t>
  </si>
  <si>
    <t>Fjernbanen og Femernforbindelsen - AF18</t>
  </si>
  <si>
    <t>Store datacentre - AF18</t>
  </si>
  <si>
    <t>El til banetransport - AF18</t>
  </si>
  <si>
    <t>I alt, Danmark - AF18</t>
  </si>
  <si>
    <t>Vestdanmark (DK1) - AF18</t>
  </si>
  <si>
    <t>Østdanmark (DK2) - AF18</t>
  </si>
  <si>
    <t>Centrale - AF18</t>
  </si>
  <si>
    <t>Decentrale - AF18</t>
  </si>
  <si>
    <t>DK, i alt - AF18</t>
  </si>
  <si>
    <t>Søtransport AF18</t>
  </si>
  <si>
    <t xml:space="preserve">Kilde: Energistyrelsen, IntERACT modellen. </t>
  </si>
  <si>
    <t>Central driftsklar kapacitet</t>
  </si>
  <si>
    <t>Decentral kraftværkskapacitet (AF18)</t>
  </si>
  <si>
    <t>Note: Brændværdien er ikke en fast størrelse, men varierer med sammensætningen af naturgassen i det danske transmissionsnet. Her er det valgt at benytte faktoren 12,1 fast igennem hele perioden</t>
  </si>
  <si>
    <t xml:space="preserve">B. Forbrug </t>
  </si>
  <si>
    <t xml:space="preserve">   heraf biogas</t>
  </si>
  <si>
    <t>Kølevandstilladelse udløber ultimo 2020</t>
  </si>
  <si>
    <t>Varmeaftale udløber 30.06.2021</t>
  </si>
  <si>
    <t>Varmeaftale udløber 31.12.2026</t>
  </si>
  <si>
    <t>Anlægget er opdelt i en del baseret på træpiller + halm (420 MWel ) og en anden del på naturgas (100 MWel). Varmeaftale udløber 31.12.2027</t>
  </si>
  <si>
    <t>Varmeaftale udløber 31.12.2033</t>
  </si>
  <si>
    <t>Erstatter ASV2. Varmeaftale udløber 31.12.2039</t>
  </si>
  <si>
    <t>8 ugers startvarsel. Backup for ASV2. Varmeaftale udløber 31.12.2019</t>
  </si>
  <si>
    <t>Varmeaftale udløber 31.12.2019. Kører ikke samtidig med ASV5.</t>
  </si>
  <si>
    <t>Opstartstid på 3 mdr. Varmeaftaler udløber 31.12.2019</t>
  </si>
  <si>
    <t>Konvertet til træpiller i 2016. Varmeaftale udløber 31.12.2030</t>
  </si>
  <si>
    <t>90 MW træflis fra medio 2017. Varmeaftale udløber 31.12.2037</t>
  </si>
  <si>
    <t>Værket forventes opgraderet i 2019 (røggaskondensering). Data her angivet er for værket fra 2019 og frem. Varmeaftale udløber 31.12.2033</t>
  </si>
  <si>
    <t>Varmeaftale udløber 31.12.2019</t>
  </si>
  <si>
    <t>Alle data er primo året. Kilde: Energistyrelsen, Energiproducent tællingen pr. 1.1.2018 (tal fra 2017). Information vedr. varmeaftaler: Kilde: Ørsted</t>
  </si>
  <si>
    <t>Gasforbindelser og kapaciteter 2019</t>
  </si>
  <si>
    <t>Danmark fravælges</t>
  </si>
  <si>
    <t>Disruption</t>
  </si>
  <si>
    <t>Eksponentiel vækst</t>
  </si>
  <si>
    <t>Scenarier (nettoelforbrug)</t>
  </si>
  <si>
    <t>Danske importpriser (2019-priser)</t>
  </si>
  <si>
    <t>Danske priser an forbrugssted (2019-priser)</t>
  </si>
  <si>
    <t>CO2-kvoter (2019-priser)</t>
  </si>
  <si>
    <t>Kilde: FLH baseret på teknologikataloget samt lineær interpolation imellem årene fra teknologikataloget</t>
  </si>
  <si>
    <t>Centrale inkl. reserver</t>
  </si>
  <si>
    <t xml:space="preserve">C. Produktion og import </t>
  </si>
  <si>
    <t>Import fra Tyskland (Entry Ellund)</t>
  </si>
  <si>
    <t>Samlede leverancer til Danmark inkl. bionaturgas</t>
  </si>
  <si>
    <t>Kommerciel eksport til Tyskland</t>
  </si>
  <si>
    <t>Gas fra Nordsøen til Holland</t>
  </si>
  <si>
    <t>I alt, forbrug og kommerciel eksport</t>
  </si>
  <si>
    <t>D. Forskel</t>
  </si>
  <si>
    <t>Forskel</t>
  </si>
  <si>
    <t>Sverige, AF2018</t>
  </si>
  <si>
    <t>Kilde: Antagelse baseret på historiske gennemsnitlige driftstider.</t>
  </si>
  <si>
    <t>Produktion af salgsgas, Nordsøen (ekskl. Trym)</t>
  </si>
  <si>
    <t>E. Baltic Pipe</t>
  </si>
  <si>
    <t>Naturgas fra Norge til Polen gennem DK via Baltic Pipe</t>
  </si>
  <si>
    <t>F. Figurer</t>
  </si>
  <si>
    <t>Nettoimport fra Tyskland (positive tal betyder import)</t>
  </si>
  <si>
    <t>Kilde: Statens energimyndighet (Sverige), dialog med Swedegas samt Energistyrelsens egne vurderinger</t>
  </si>
  <si>
    <t>Kilde: IntERACT og Ramses gasforbrugsfremskrivning 2019</t>
  </si>
  <si>
    <t>Forbrug, DK+ S, AF2018</t>
  </si>
  <si>
    <t>Store varmepumper i DK1</t>
  </si>
  <si>
    <t>Store varmepumper i DK2</t>
  </si>
  <si>
    <t>Elkedler i DK1</t>
  </si>
  <si>
    <t>Elkedler i DK2</t>
  </si>
  <si>
    <t>Andel af installeret kapacitet, som indgår i maksimaleffekten</t>
  </si>
  <si>
    <t>Andel af forbruget, som indgår i maksimaleffekten</t>
  </si>
  <si>
    <t xml:space="preserve">De kapaciteter, der angives i kortet, gælder for 2019. </t>
  </si>
  <si>
    <t>Energinet har igangsat en såkaldt "incremental capacity process", der skal vise markedsbehovet i det danske gassystem i perioden efter 2022.</t>
  </si>
  <si>
    <t>Vægtet gennemsnit, Danmark</t>
  </si>
  <si>
    <t>Centrale eksisterende værker (ekskl. reserver)</t>
  </si>
  <si>
    <t>Decentrale værker (inkl. regulerkraftanlæg)</t>
  </si>
  <si>
    <t>Centrale nye eller ombyggede værker</t>
  </si>
  <si>
    <t xml:space="preserve">Note: Lineært interpoleret mellem nedslagsårene 2019, 2030 og 2040. </t>
  </si>
  <si>
    <t xml:space="preserve">Note: Procentsatsen i 2019 angiver den eksisterende fordeling. Fra og med 2020 angives den geografiske fordeling af udbygning inden for året. </t>
  </si>
  <si>
    <t>Fuldlasttimer ved panelerne, dvs. peak FLH målt som kWh/kWp. Kilde: Teknologikataloget (grønt) og interpolation mellem årene, bortset fra 2019 tallet, som angiver den gennemsnitlige benyttelsestid for installeret kapacitet pr. 1.1.2019</t>
  </si>
  <si>
    <t>Til grund for den forventede solcelleudbygning ligger antal fuldlasttimer ved konverteren, dvs. FLH målt som kWh/kW. Kilde: Teknologikataloget (grønt) og interpolation mellem årene, bortset fra 2019 tallet, som angiver den gennemsnitlige benyttelsestid for installeret kapacitet pr. 1.1.2019</t>
  </si>
  <si>
    <t>52 ugers startvarsel.</t>
  </si>
  <si>
    <t>Grøn tekst angiver input data</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</si>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</sst>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4" formatCode="_(&quot;kr.&quot;* #,##0.00_);_(&quot;kr.&quot;* \(#,##0.00\);_(&quot;kr.&quot;* &quot;-&quot;??_);_(@_)"/>
    <numFmt numFmtId="43" formatCode="_(* #,##0.00_);_(* \(#,##0.00\);_(* &quot;-&quot;??_);_(@_)"/>
    <numFmt numFmtId="164" formatCode="_-* #,##0.00_-;\-* #,##0.00_-;_-* &quot;-&quot;??_-;_-@_-"/>
    <numFmt numFmtId="165" formatCode="_-* #,##0.00\ _k_r_._-;\-* #,##0.00\ _k_r_._-;_-* &quot;-&quot;??\ _k_r_._-;_-@_-"/>
    <numFmt numFmtId="166" formatCode="0.000"/>
    <numFmt numFmtId="167" formatCode="#,##0;;;@"/>
    <numFmt numFmtId="168" formatCode="0.0%"/>
    <numFmt numFmtId="169" formatCode="0.0"/>
    <numFmt numFmtId="170" formatCode="#,##0.0"/>
    <numFmt numFmtId="171" formatCode="_(* #,##0.00_);_(* \(#,##0.00\);_(* &quot;-&quot;??_);_(@_)"/>
    <numFmt numFmtId="172" formatCode="_-* #,##0.00\ _k_r_-;\-* #,##0.00\ _k_r_-;_-* &quot;-&quot;??\ _k_r_-;_-@_-"/>
    <numFmt numFmtId="173" formatCode="#,##0;#\ ##0"/>
    <numFmt numFmtId="174" formatCode="_-[$€-2]* #,##0.00_-;\-[$€-2]* #,##0.00_-;_-[$€-2]* &quot;-&quot;??_-"/>
    <numFmt numFmtId="175" formatCode="0_ ;\-0\ "/>
    <numFmt numFmtId="176" formatCode="yyyy\-mm\-dd"/>
    <numFmt numFmtId="177" formatCode="_ * #,##0_ ;_ * \-#,##0_ ;_ * &quot;-&quot;??_ ;_ @_ "/>
    <numFmt numFmtId="178" formatCode="0.0000"/>
    <numFmt numFmtId="179" formatCode="0.000000"/>
  </numFmts>
  <fonts count="129">
    <font>
      <sz val="11"/>
      <color theme="1"/>
      <name val="Calibri"/>
      <family val="2"/>
      <scheme val="minor"/>
    </font>
    <font>
      <b/>
      <sz val="11"/>
      <color theme="0"/>
      <name val="Calibri"/>
      <family val="2"/>
      <scheme val="minor"/>
    </font>
    <font>
      <b/>
      <sz val="11"/>
      <color theme="1"/>
      <name val="Calibri"/>
      <family val="2"/>
      <scheme val="minor"/>
    </font>
    <font>
      <b/>
      <sz val="11"/>
      <name val="Calibri"/>
      <family val="2"/>
      <scheme val="minor"/>
    </font>
    <font>
      <sz val="11"/>
      <color rgb="FF0070C0"/>
      <name val="Calibri"/>
      <family val="2"/>
      <scheme val="minor"/>
    </font>
    <font>
      <sz val="11"/>
      <color theme="1" tint="0.499984740745262"/>
      <name val="Calibri"/>
      <family val="2"/>
      <scheme val="minor"/>
    </font>
    <font>
      <i/>
      <sz val="11"/>
      <color rgb="FF7F7F7F"/>
      <name val="Calibri"/>
      <family val="2"/>
      <scheme val="minor"/>
    </font>
    <font>
      <sz val="11"/>
      <name val="Calibri"/>
      <family val="2"/>
      <scheme val="minor"/>
    </font>
    <font>
      <sz val="11"/>
      <color theme="1"/>
      <name val="Calibri"/>
      <family val="2"/>
      <scheme val="minor"/>
    </font>
    <font>
      <sz val="11"/>
      <color rgb="FF9C6500"/>
      <name val="Calibri"/>
      <family val="2"/>
      <scheme val="minor"/>
    </font>
    <font>
      <sz val="11"/>
      <color theme="1"/>
      <name val="Calibri"/>
      <family val="2"/>
    </font>
    <font>
      <sz val="11"/>
      <name val="Calibri"/>
      <family val="2"/>
    </font>
    <font>
      <sz val="11"/>
      <color rgb="FF9C6500"/>
      <name val="Calibri"/>
      <family val="2"/>
    </font>
    <font>
      <sz val="11"/>
      <color rgb="FFFF0000"/>
      <name val="Calibri"/>
      <family val="2"/>
    </font>
    <font>
      <b/>
      <sz val="11"/>
      <name val="Calibri"/>
      <family val="2"/>
    </font>
    <font>
      <sz val="11"/>
      <color theme="5"/>
      <name val="Calibri"/>
      <family val="2"/>
    </font>
    <font>
      <b/>
      <u/>
      <sz val="11"/>
      <name val="Calibri"/>
      <family val="2"/>
    </font>
    <font>
      <u/>
      <sz val="11"/>
      <name val="Calibri"/>
      <family val="2"/>
    </font>
    <font>
      <sz val="11"/>
      <color rgb="FF0070C0"/>
      <name val="Calibri"/>
      <family val="2"/>
    </font>
    <font>
      <b/>
      <sz val="11"/>
      <color theme="1"/>
      <name val="Calibri"/>
      <family val="2"/>
    </font>
    <font>
      <sz val="16"/>
      <color theme="0"/>
      <name val="Calibri Light"/>
      <family val="2"/>
    </font>
    <font>
      <b/>
      <sz val="11"/>
      <color theme="1" tint="0.499984740745262"/>
      <name val="Calibri"/>
      <family val="2"/>
      <scheme val="minor"/>
    </font>
    <font>
      <i/>
      <sz val="11"/>
      <color theme="1" tint="0.499984740745262"/>
      <name val="Calibri"/>
      <family val="2"/>
      <scheme val="minor"/>
    </font>
    <font>
      <u/>
      <sz val="11"/>
      <color theme="10"/>
      <name val="Calibri"/>
      <family val="2"/>
      <scheme val="minor"/>
    </font>
    <font>
      <sz val="16"/>
      <color theme="1"/>
      <name val="Calibri"/>
      <family val="2"/>
      <scheme val="minor"/>
    </font>
    <font>
      <b/>
      <sz val="11"/>
      <color theme="0" tint="-0.499984740745262"/>
      <name val="Calibri"/>
      <family val="2"/>
      <scheme val="minor"/>
    </font>
    <font>
      <sz val="11"/>
      <color theme="0" tint="-0.499984740745262"/>
      <name val="Calibri"/>
      <family val="2"/>
      <scheme val="minor"/>
    </font>
    <font>
      <u/>
      <sz val="16"/>
      <color theme="10"/>
      <name val="Calibri"/>
      <family val="2"/>
      <scheme val="minor"/>
    </font>
    <font>
      <sz val="11"/>
      <color rgb="FFFF0000"/>
      <name val="Calibri"/>
      <family val="2"/>
      <scheme val="minor"/>
    </font>
    <font>
      <b/>
      <sz val="11"/>
      <color theme="0" tint="-0.499984740745262"/>
      <name val="Calibri"/>
      <family val="2"/>
    </font>
    <font>
      <b/>
      <u/>
      <sz val="11"/>
      <color theme="0" tint="-0.499984740745262"/>
      <name val="Calibri"/>
      <family val="2"/>
    </font>
    <font>
      <sz val="11"/>
      <color theme="0" tint="-0.499984740745262"/>
      <name val="Calibri"/>
      <family val="2"/>
    </font>
    <font>
      <sz val="11"/>
      <color rgb="FF00B050"/>
      <name val="Calibri"/>
      <family val="2"/>
      <scheme val="minor"/>
    </font>
    <font>
      <sz val="11"/>
      <color rgb="FF3F3F76"/>
      <name val="Calibri"/>
      <family val="2"/>
      <scheme val="minor"/>
    </font>
    <font>
      <sz val="11"/>
      <color theme="0"/>
      <name val="Calibri"/>
      <family val="2"/>
      <scheme val="minor"/>
    </font>
    <font>
      <sz val="10"/>
      <name val="Arial"/>
      <family val="2"/>
    </font>
    <font>
      <sz val="10"/>
      <name val="Helv"/>
    </font>
    <font>
      <sz val="10"/>
      <name val="Arial"/>
      <family val="2"/>
    </font>
    <font>
      <b/>
      <sz val="12"/>
      <name val="Arial"/>
      <family val="2"/>
    </font>
    <font>
      <b/>
      <sz val="10"/>
      <name val="Arial"/>
      <family val="2"/>
    </font>
    <font>
      <sz val="11"/>
      <color indexed="10"/>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8"/>
      <name val="Calibri"/>
      <family val="2"/>
    </font>
    <font>
      <sz val="8"/>
      <color indexed="9"/>
      <name val="Arial"/>
      <family val="2"/>
    </font>
    <font>
      <sz val="10"/>
      <name val="Arial"/>
      <family val="2"/>
      <charset val="238"/>
    </font>
    <font>
      <u/>
      <sz val="10"/>
      <color theme="10"/>
      <name val="Arial"/>
      <family val="2"/>
    </font>
    <font>
      <u/>
      <sz val="10"/>
      <color indexed="12"/>
      <name val="Arial"/>
      <family val="2"/>
    </font>
    <font>
      <sz val="11"/>
      <color indexed="9"/>
      <name val="Calibri"/>
      <family val="2"/>
    </font>
    <font>
      <b/>
      <sz val="11"/>
      <color indexed="52"/>
      <name val="Calibri"/>
      <family val="2"/>
    </font>
    <font>
      <i/>
      <sz val="11"/>
      <color indexed="23"/>
      <name val="Calibri"/>
      <family val="2"/>
    </font>
    <font>
      <sz val="11"/>
      <color indexed="17"/>
      <name val="Calibri"/>
      <family val="2"/>
    </font>
    <font>
      <b/>
      <sz val="11"/>
      <color indexed="9"/>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11"/>
      <color indexed="20"/>
      <name val="Calibri"/>
      <family val="2"/>
    </font>
    <font>
      <sz val="10"/>
      <name val="MS Sans Serif"/>
      <family val="2"/>
    </font>
    <font>
      <sz val="9"/>
      <name val="Times New Roman"/>
      <family val="1"/>
    </font>
    <font>
      <b/>
      <sz val="9"/>
      <name val="Times New Roman"/>
      <family val="1"/>
    </font>
    <font>
      <sz val="9"/>
      <color indexed="8"/>
      <name val="Times New Roman"/>
      <family val="1"/>
    </font>
    <font>
      <b/>
      <sz val="12"/>
      <name val="Times New Roman"/>
      <family val="1"/>
    </font>
    <font>
      <sz val="10"/>
      <color theme="1"/>
      <name val="Arial"/>
      <family val="2"/>
    </font>
    <font>
      <sz val="8.5"/>
      <color theme="1"/>
      <name val="Arial"/>
      <family val="2"/>
    </font>
    <font>
      <b/>
      <sz val="9"/>
      <color indexed="8"/>
      <name val="Times New Roman"/>
      <family val="1"/>
    </font>
    <font>
      <b/>
      <sz val="11"/>
      <color rgb="FFFF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0"/>
      <name val="Courier"/>
      <family val="3"/>
    </font>
    <font>
      <b/>
      <sz val="16"/>
      <color theme="0"/>
      <name val="Calibri"/>
      <family val="2"/>
      <scheme val="minor"/>
    </font>
    <font>
      <b/>
      <sz val="7"/>
      <color indexed="45"/>
      <name val="Arial"/>
      <family val="2"/>
    </font>
    <font>
      <sz val="7"/>
      <color indexed="45"/>
      <name val="Arial"/>
      <family val="2"/>
    </font>
    <font>
      <u/>
      <sz val="11"/>
      <color theme="10"/>
      <name val="Calibri"/>
      <family val="2"/>
    </font>
    <font>
      <sz val="11"/>
      <color rgb="FF000000"/>
      <name val="Calibri"/>
      <family val="2"/>
    </font>
    <font>
      <b/>
      <sz val="11"/>
      <color rgb="FF000000"/>
      <name val="Calibri"/>
      <family val="2"/>
    </font>
    <font>
      <sz val="8"/>
      <name val="Arial"/>
      <family val="2"/>
    </font>
    <font>
      <sz val="10"/>
      <color rgb="FF0000FF"/>
      <name val="Calibri"/>
      <family val="2"/>
    </font>
    <font>
      <sz val="14"/>
      <color indexed="50"/>
      <name val="Arial"/>
      <family val="2"/>
    </font>
    <font>
      <sz val="6"/>
      <name val="Arial"/>
      <family val="2"/>
    </font>
    <font>
      <b/>
      <sz val="8.5"/>
      <color indexed="50"/>
      <name val="Arial"/>
      <family val="2"/>
    </font>
    <font>
      <sz val="8"/>
      <color indexed="8"/>
      <name val="Arial"/>
      <family val="2"/>
    </font>
    <font>
      <b/>
      <sz val="7"/>
      <color indexed="9"/>
      <name val="Arial"/>
      <family val="2"/>
    </font>
    <font>
      <b/>
      <sz val="7"/>
      <name val="Arial"/>
      <family val="2"/>
    </font>
    <font>
      <sz val="7"/>
      <name val="Arial"/>
      <family val="2"/>
    </font>
    <font>
      <sz val="7"/>
      <color indexed="8"/>
      <name val="Arial"/>
      <family val="2"/>
    </font>
    <font>
      <sz val="6.5"/>
      <name val="Arial"/>
      <family val="2"/>
    </font>
    <font>
      <sz val="10"/>
      <name val="Calibri"/>
      <family val="2"/>
    </font>
    <font>
      <sz val="9"/>
      <name val="Geneva"/>
      <family val="2"/>
    </font>
    <font>
      <u/>
      <sz val="8"/>
      <color indexed="12"/>
      <name val="Arial"/>
      <family val="2"/>
    </font>
    <font>
      <sz val="10"/>
      <name val="Times New Roman"/>
      <family val="1"/>
    </font>
    <font>
      <b/>
      <sz val="13"/>
      <color theme="0"/>
      <name val="Calibri"/>
      <family val="2"/>
      <scheme val="minor"/>
    </font>
    <font>
      <b/>
      <sz val="12"/>
      <color theme="0"/>
      <name val="Calibri"/>
      <family val="2"/>
      <scheme val="minor"/>
    </font>
    <font>
      <sz val="18"/>
      <color theme="3"/>
      <name val="Cambria"/>
      <family val="2"/>
      <scheme val="major"/>
    </font>
    <font>
      <sz val="10"/>
      <color rgb="FFFF0000"/>
      <name val="Calibri"/>
      <family val="2"/>
    </font>
    <font>
      <i/>
      <sz val="10"/>
      <name val="Calibri"/>
      <family val="2"/>
    </font>
    <font>
      <sz val="10"/>
      <name val="Frutiger Roman"/>
    </font>
    <font>
      <sz val="10"/>
      <color theme="1"/>
      <name val="Verdana"/>
      <family val="2"/>
    </font>
    <font>
      <sz val="10"/>
      <color rgb="FF00B050"/>
      <name val="Calibri"/>
      <family val="2"/>
    </font>
    <font>
      <sz val="11"/>
      <color rgb="FF000000"/>
      <name val="Calibri"/>
      <family val="2"/>
      <scheme val="minor"/>
    </font>
    <font>
      <sz val="11"/>
      <color theme="6" tint="-0.249977111117893"/>
      <name val="Calibri"/>
      <family val="2"/>
      <scheme val="minor"/>
    </font>
    <font>
      <sz val="11"/>
      <color theme="6" tint="-0.249977111117893"/>
      <name val="Calibri"/>
      <family val="2"/>
    </font>
    <font>
      <b/>
      <sz val="11"/>
      <color theme="6" tint="-0.249977111117893"/>
      <name val="Calibri"/>
      <family val="2"/>
    </font>
    <font>
      <b/>
      <sz val="11"/>
      <color theme="6" tint="-0.249977111117893"/>
      <name val="Calibri"/>
      <family val="2"/>
      <scheme val="minor"/>
    </font>
    <font>
      <sz val="11"/>
      <color rgb="FF4F81BD"/>
      <name val="Calibri"/>
      <family val="2"/>
    </font>
    <font>
      <i/>
      <sz val="11"/>
      <color rgb="FF7F7F7F"/>
      <name val="Calibri"/>
      <family val="2"/>
    </font>
    <font>
      <sz val="11"/>
      <color rgb="FFF9AF3C"/>
      <name val="Calibri"/>
      <family val="2"/>
    </font>
    <font>
      <sz val="9"/>
      <color rgb="FF000000"/>
      <name val="Calibri"/>
      <family val="2"/>
    </font>
    <font>
      <sz val="11"/>
      <color theme="0" tint="-0.34998626667073579"/>
      <name val="Calibri"/>
      <family val="2"/>
      <scheme val="minor"/>
    </font>
    <font>
      <sz val="8"/>
      <color rgb="FF666666"/>
      <name val="Verdana"/>
      <family val="2"/>
    </font>
    <font>
      <b/>
      <sz val="11"/>
      <color rgb="FF00B050"/>
      <name val="Calibri"/>
      <family val="2"/>
      <scheme val="minor"/>
    </font>
    <font>
      <sz val="11"/>
      <color rgb="FF00B050"/>
      <name val="Calibri"/>
      <family val="2"/>
    </font>
    <font>
      <b/>
      <sz val="11"/>
      <color rgb="FF00B050"/>
      <name val="Calibri"/>
      <family val="2"/>
    </font>
    <font>
      <sz val="16"/>
      <color rgb="FF00B050"/>
      <name val="Calibri"/>
      <family val="2"/>
      <scheme val="minor"/>
    </font>
    <font>
      <sz val="16"/>
      <color rgb="FF000000"/>
      <name val="Calibri"/>
      <family val="2"/>
      <scheme val="minor"/>
    </font>
    <font>
      <u/>
      <sz val="11"/>
      <color rgb="FF0070C0"/>
      <name val="Calibri"/>
      <family val="2"/>
      <scheme val="minor"/>
    </font>
    <font>
      <sz val="16"/>
      <color rgb="FFFF0000"/>
      <name val="Calibri"/>
      <family val="2"/>
      <scheme val="minor"/>
    </font>
    <font>
      <sz val="11"/>
      <color theme="1"/>
      <name val="Arial"/>
      <family val="2"/>
    </font>
    <font>
      <sz val="10"/>
      <color theme="1"/>
      <name val="Times New Roman"/>
      <family val="1"/>
    </font>
  </fonts>
  <fills count="76">
    <fill>
      <patternFill patternType="none"/>
    </fill>
    <fill>
      <patternFill patternType="gray125"/>
    </fill>
    <fill>
      <patternFill patternType="solid">
        <fgColor theme="4"/>
      </patternFill>
    </fill>
    <fill>
      <patternFill patternType="solid">
        <fgColor theme="4" tint="0.39997558519241921"/>
        <bgColor indexed="65"/>
      </patternFill>
    </fill>
    <fill>
      <patternFill patternType="solid">
        <fgColor theme="9"/>
      </patternFill>
    </fill>
    <fill>
      <patternFill patternType="solid">
        <fgColor rgb="FFFFEB9C"/>
      </patternFill>
    </fill>
    <fill>
      <patternFill patternType="solid">
        <fgColor theme="6"/>
      </patternFill>
    </fill>
    <fill>
      <patternFill patternType="solid">
        <fgColor theme="6" tint="0.39997558519241921"/>
        <bgColor indexed="65"/>
      </patternFill>
    </fill>
    <fill>
      <patternFill patternType="solid">
        <fgColor theme="0"/>
        <bgColor indexed="64"/>
      </patternFill>
    </fill>
    <fill>
      <patternFill patternType="solid">
        <fgColor theme="5"/>
        <bgColor indexed="64"/>
      </patternFill>
    </fill>
    <fill>
      <patternFill patternType="solid">
        <fgColor theme="0" tint="-0.249977111117893"/>
        <bgColor indexed="64"/>
      </patternFill>
    </fill>
    <fill>
      <patternFill patternType="solid">
        <fgColor indexed="22"/>
        <bgColor indexed="64"/>
      </patternFill>
    </fill>
    <fill>
      <patternFill patternType="solid">
        <fgColor theme="8"/>
        <bgColor indexed="64"/>
      </patternFill>
    </fill>
    <fill>
      <patternFill patternType="solid">
        <fgColor rgb="FFDADADA"/>
        <bgColor indexed="64"/>
      </patternFill>
    </fill>
    <fill>
      <patternFill patternType="solid">
        <fgColor theme="0" tint="-0.14999847407452621"/>
        <bgColor indexed="64"/>
      </patternFill>
    </fill>
    <fill>
      <patternFill patternType="solid">
        <fgColor rgb="FFA5A5A5"/>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7"/>
      </patternFill>
    </fill>
    <fill>
      <patternFill patternType="solid">
        <fgColor indexed="22"/>
      </patternFill>
    </fill>
    <fill>
      <patternFill patternType="solid">
        <fgColor indexed="43"/>
      </patternFill>
    </fill>
    <fill>
      <patternFill patternType="solid">
        <fgColor indexed="63"/>
        <bgColor indexed="64"/>
      </patternFill>
    </fill>
    <fill>
      <patternFill patternType="solid">
        <fgColor indexed="62"/>
        <bgColor indexed="64"/>
      </patternFill>
    </fill>
    <fill>
      <patternFill patternType="solid">
        <fgColor theme="4"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6"/>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bgColor indexed="64"/>
      </patternFill>
    </fill>
    <fill>
      <patternFill patternType="solid">
        <fgColor indexed="27"/>
        <bgColor indexed="64"/>
      </patternFill>
    </fill>
    <fill>
      <patternFill patternType="solid">
        <fgColor indexed="42"/>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FFFFCC"/>
      </patternFill>
    </fill>
    <fill>
      <patternFill patternType="solid">
        <fgColor rgb="FFFFC000"/>
        <bgColor indexed="64"/>
      </patternFill>
    </fill>
    <fill>
      <patternFill patternType="solid">
        <fgColor indexed="9"/>
        <bgColor indexed="64"/>
      </patternFill>
    </fill>
    <fill>
      <patternFill patternType="solid">
        <fgColor rgb="FFBED6EE"/>
        <bgColor indexed="64"/>
      </patternFill>
    </fill>
    <fill>
      <patternFill patternType="solid">
        <fgColor theme="0" tint="-0.34998626667073579"/>
        <bgColor indexed="64"/>
      </patternFill>
    </fill>
    <fill>
      <patternFill patternType="solid">
        <fgColor theme="0" tint="-0.24994659260841701"/>
        <bgColor indexed="64"/>
      </patternFill>
    </fill>
    <fill>
      <patternFill patternType="solid">
        <fgColor theme="6" tint="0.59996337778862885"/>
        <bgColor indexed="64"/>
      </patternFill>
    </fill>
    <fill>
      <patternFill patternType="solid">
        <fgColor rgb="FFDADADA"/>
        <bgColor rgb="FF000000"/>
      </patternFill>
    </fill>
    <fill>
      <patternFill patternType="solid">
        <fgColor rgb="FFFFFFFF"/>
        <bgColor rgb="FF000000"/>
      </patternFill>
    </fill>
  </fills>
  <borders count="180">
    <border>
      <left/>
      <right/>
      <top/>
      <bottom/>
      <diagonal/>
    </border>
    <border>
      <left style="thin">
        <color indexed="64"/>
      </left>
      <right style="thin">
        <color indexed="64"/>
      </right>
      <top style="thin">
        <color indexed="64"/>
      </top>
      <bottom style="thin">
        <color indexed="64"/>
      </bottom>
      <diagonal/>
    </border>
    <border>
      <left/>
      <right/>
      <top/>
      <bottom style="hair">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indexed="64"/>
      </left>
      <right style="thin">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45"/>
      </top>
      <bottom style="thin">
        <color indexed="45"/>
      </bottom>
      <diagonal/>
    </border>
    <border>
      <left/>
      <right/>
      <top/>
      <bottom style="thin">
        <color indexed="50"/>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theme="0" tint="-0.14996795556505021"/>
      </top>
      <bottom style="thin">
        <color theme="0" tint="-0.1499679555650502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48500">
    <xf numFmtId="0" fontId="0" fillId="0" borderId="0"/>
    <xf numFmtId="0" fontId="1" fillId="2" borderId="0" applyNumberFormat="0" applyBorder="0" applyAlignment="0" applyProtection="0"/>
    <xf numFmtId="0" fontId="3" fillId="3" borderId="0" applyNumberFormat="0" applyBorder="0" applyAlignment="0" applyProtection="0"/>
    <xf numFmtId="0" fontId="1" fillId="4" borderId="0" applyNumberFormat="0" applyBorder="0" applyAlignment="0" applyProtection="0"/>
    <xf numFmtId="0" fontId="6" fillId="0" borderId="0" applyNumberFormat="0" applyFill="0" applyBorder="0" applyAlignment="0" applyProtection="0"/>
    <xf numFmtId="0" fontId="9" fillId="5" borderId="0" applyNumberFormat="0" applyBorder="0" applyAlignment="0" applyProtection="0"/>
    <xf numFmtId="0" fontId="1" fillId="6" borderId="0" applyNumberFormat="0" applyBorder="0" applyAlignment="0" applyProtection="0"/>
    <xf numFmtId="0" fontId="3" fillId="7" borderId="0" applyNumberFormat="0" applyBorder="0" applyAlignment="0" applyProtection="0"/>
    <xf numFmtId="9" fontId="8" fillId="0" borderId="0" applyFont="0" applyFill="0" applyBorder="0" applyAlignment="0" applyProtection="0"/>
    <xf numFmtId="0" fontId="23" fillId="0" borderId="0" applyNumberFormat="0" applyFill="0" applyBorder="0" applyAlignment="0" applyProtection="0"/>
    <xf numFmtId="43" fontId="8" fillId="0" borderId="0" applyFont="0" applyFill="0" applyBorder="0" applyAlignment="0" applyProtection="0"/>
    <xf numFmtId="0" fontId="37" fillId="0" borderId="0"/>
    <xf numFmtId="0" fontId="8" fillId="0" borderId="0"/>
    <xf numFmtId="0" fontId="8" fillId="0" borderId="0"/>
    <xf numFmtId="9" fontId="8" fillId="0" borderId="0" applyFont="0" applyFill="0" applyBorder="0" applyAlignment="0" applyProtection="0"/>
    <xf numFmtId="0" fontId="8" fillId="16" borderId="0" applyNumberFormat="0" applyBorder="0" applyAlignment="0" applyProtection="0"/>
    <xf numFmtId="0" fontId="8" fillId="19" borderId="0" applyNumberFormat="0" applyBorder="0" applyAlignment="0" applyProtection="0"/>
    <xf numFmtId="9" fontId="8" fillId="0" borderId="0" applyFont="0" applyFill="0" applyBorder="0" applyAlignment="0" applyProtection="0"/>
    <xf numFmtId="0" fontId="35" fillId="0" borderId="0"/>
    <xf numFmtId="0" fontId="36" fillId="0" borderId="0"/>
    <xf numFmtId="9" fontId="37" fillId="0" borderId="0" applyFont="0" applyFill="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34" fillId="3" borderId="0" applyNumberFormat="0" applyBorder="0" applyAlignment="0" applyProtection="0"/>
    <xf numFmtId="0" fontId="34" fillId="21" borderId="0" applyNumberFormat="0" applyBorder="0" applyAlignment="0" applyProtection="0"/>
    <xf numFmtId="0" fontId="34" fillId="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4" borderId="0" applyNumberFormat="0" applyBorder="0" applyAlignment="0" applyProtection="0"/>
    <xf numFmtId="0" fontId="36" fillId="0" borderId="0"/>
    <xf numFmtId="0" fontId="36" fillId="0" borderId="0"/>
    <xf numFmtId="0" fontId="41" fillId="35" borderId="10" applyNumberFormat="0" applyAlignment="0" applyProtection="0"/>
    <xf numFmtId="0" fontId="41" fillId="35" borderId="10" applyNumberFormat="0" applyAlignment="0" applyProtection="0"/>
    <xf numFmtId="43" fontId="36" fillId="0" borderId="0" applyFont="0" applyFill="0" applyBorder="0" applyAlignment="0" applyProtection="0"/>
    <xf numFmtId="43" fontId="36" fillId="0" borderId="0" applyFont="0" applyFill="0" applyBorder="0" applyAlignment="0" applyProtection="0"/>
    <xf numFmtId="0" fontId="1" fillId="15" borderId="8" applyNumberFormat="0" applyAlignment="0" applyProtection="0"/>
    <xf numFmtId="0" fontId="34" fillId="2" borderId="0" applyNumberFormat="0" applyBorder="0" applyAlignment="0" applyProtection="0"/>
    <xf numFmtId="0" fontId="34" fillId="18" borderId="0" applyNumberFormat="0" applyBorder="0" applyAlignment="0" applyProtection="0"/>
    <xf numFmtId="0" fontId="34" fillId="6" borderId="0" applyNumberFormat="0" applyBorder="0" applyAlignment="0" applyProtection="0"/>
    <xf numFmtId="0" fontId="34" fillId="24" borderId="0" applyNumberFormat="0" applyBorder="0" applyAlignment="0" applyProtection="0"/>
    <xf numFmtId="0" fontId="34" fillId="28" borderId="0" applyNumberFormat="0" applyBorder="0" applyAlignment="0" applyProtection="0"/>
    <xf numFmtId="0" fontId="34" fillId="4"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8" fillId="0" borderId="0"/>
    <xf numFmtId="0" fontId="36" fillId="0" borderId="0"/>
    <xf numFmtId="0" fontId="8" fillId="0" borderId="0"/>
    <xf numFmtId="0" fontId="36" fillId="0" borderId="0"/>
    <xf numFmtId="0" fontId="8" fillId="0" borderId="0"/>
    <xf numFmtId="0" fontId="36" fillId="0" borderId="0"/>
    <xf numFmtId="0" fontId="36" fillId="0" borderId="0"/>
    <xf numFmtId="0" fontId="43" fillId="36" borderId="11" applyNumberFormat="0" applyAlignment="0" applyProtection="0"/>
    <xf numFmtId="0" fontId="43" fillId="36" borderId="11" applyNumberFormat="0" applyAlignment="0" applyProtection="0"/>
    <xf numFmtId="0" fontId="36" fillId="0" borderId="0"/>
    <xf numFmtId="9" fontId="37" fillId="0" borderId="0" applyFont="0" applyFill="0" applyBorder="0" applyAlignment="0" applyProtection="0"/>
    <xf numFmtId="9" fontId="8" fillId="0" borderId="0" applyFont="0" applyFill="0" applyBorder="0" applyAlignment="0" applyProtection="0"/>
    <xf numFmtId="0" fontId="44" fillId="0" borderId="12" applyNumberFormat="0" applyFill="0" applyAlignment="0" applyProtection="0"/>
    <xf numFmtId="0" fontId="44" fillId="0" borderId="12" applyNumberFormat="0" applyFill="0" applyAlignment="0" applyProtection="0"/>
    <xf numFmtId="0" fontId="8" fillId="0" borderId="0"/>
    <xf numFmtId="0" fontId="39" fillId="38" borderId="1" applyNumberFormat="0" applyProtection="0">
      <alignment horizontal="right"/>
    </xf>
    <xf numFmtId="0" fontId="38" fillId="38" borderId="0" applyNumberFormat="0" applyBorder="0" applyProtection="0">
      <alignment horizontal="left"/>
    </xf>
    <xf numFmtId="0" fontId="39" fillId="38" borderId="1" applyNumberFormat="0" applyProtection="0">
      <alignment horizontal="left"/>
    </xf>
    <xf numFmtId="49" fontId="37" fillId="0" borderId="1" applyFill="0" applyProtection="0">
      <alignment horizontal="right"/>
    </xf>
    <xf numFmtId="0" fontId="46" fillId="39" borderId="0" applyNumberFormat="0" applyBorder="0" applyProtection="0">
      <alignment horizontal="left"/>
    </xf>
    <xf numFmtId="1" fontId="37" fillId="0" borderId="1" applyFill="0" applyProtection="0">
      <alignment horizontal="right" vertical="top" wrapText="1"/>
    </xf>
    <xf numFmtId="2" fontId="37" fillId="0" borderId="1" applyFill="0" applyProtection="0">
      <alignment horizontal="right" vertical="top" wrapText="1"/>
    </xf>
    <xf numFmtId="0" fontId="37" fillId="0" borderId="1" applyFill="0" applyProtection="0">
      <alignment horizontal="right" vertical="top" wrapText="1"/>
    </xf>
    <xf numFmtId="0" fontId="39" fillId="38" borderId="1" applyNumberFormat="0" applyProtection="0">
      <alignment horizontal="right"/>
    </xf>
    <xf numFmtId="0" fontId="38" fillId="38" borderId="0" applyNumberFormat="0" applyBorder="0" applyProtection="0">
      <alignment horizontal="left"/>
    </xf>
    <xf numFmtId="0" fontId="39" fillId="38" borderId="1" applyNumberFormat="0" applyProtection="0">
      <alignment horizontal="left"/>
    </xf>
    <xf numFmtId="49" fontId="37" fillId="0" borderId="1" applyFill="0" applyProtection="0">
      <alignment horizontal="right"/>
    </xf>
    <xf numFmtId="0" fontId="46" fillId="39" borderId="0" applyNumberFormat="0" applyBorder="0" applyProtection="0">
      <alignment horizontal="left"/>
    </xf>
    <xf numFmtId="1" fontId="37" fillId="0" borderId="1" applyFill="0" applyProtection="0">
      <alignment horizontal="right" vertical="top" wrapText="1"/>
    </xf>
    <xf numFmtId="2" fontId="37" fillId="0" borderId="1" applyFill="0" applyProtection="0">
      <alignment horizontal="right" vertical="top" wrapText="1"/>
    </xf>
    <xf numFmtId="0" fontId="37" fillId="0" borderId="1" applyFill="0" applyProtection="0">
      <alignment horizontal="right" vertical="top" wrapText="1"/>
    </xf>
    <xf numFmtId="0" fontId="39" fillId="38" borderId="1" applyNumberFormat="0" applyProtection="0">
      <alignment horizontal="right"/>
    </xf>
    <xf numFmtId="0" fontId="38" fillId="38" borderId="0" applyNumberFormat="0" applyBorder="0" applyProtection="0">
      <alignment horizontal="left"/>
    </xf>
    <xf numFmtId="0" fontId="39" fillId="38" borderId="1" applyNumberFormat="0" applyProtection="0">
      <alignment horizontal="left"/>
    </xf>
    <xf numFmtId="49" fontId="37" fillId="0" borderId="1" applyFill="0" applyProtection="0">
      <alignment horizontal="right"/>
    </xf>
    <xf numFmtId="0" fontId="46" fillId="39" borderId="0" applyNumberFormat="0" applyBorder="0" applyProtection="0">
      <alignment horizontal="left"/>
    </xf>
    <xf numFmtId="1" fontId="37" fillId="0" borderId="1" applyFill="0" applyProtection="0">
      <alignment horizontal="right" vertical="top" wrapText="1"/>
    </xf>
    <xf numFmtId="2" fontId="37" fillId="0" borderId="1" applyFill="0" applyProtection="0">
      <alignment horizontal="right" vertical="top" wrapText="1"/>
    </xf>
    <xf numFmtId="0" fontId="37" fillId="0" borderId="1" applyFill="0" applyProtection="0">
      <alignment horizontal="right" vertical="top" wrapText="1"/>
    </xf>
    <xf numFmtId="0" fontId="39" fillId="38" borderId="1" applyNumberFormat="0" applyProtection="0">
      <alignment horizontal="right"/>
    </xf>
    <xf numFmtId="1" fontId="37" fillId="0" borderId="1" applyFill="0" applyProtection="0">
      <alignment horizontal="right" vertical="top" wrapText="1"/>
    </xf>
    <xf numFmtId="2" fontId="37" fillId="0" borderId="1" applyFill="0" applyProtection="0">
      <alignment horizontal="right" vertical="top" wrapText="1"/>
    </xf>
    <xf numFmtId="0" fontId="37" fillId="0" borderId="1" applyFill="0" applyProtection="0">
      <alignment horizontal="right" vertical="top" wrapText="1"/>
    </xf>
    <xf numFmtId="0" fontId="39" fillId="38" borderId="1" applyNumberFormat="0" applyProtection="0">
      <alignment horizontal="right"/>
    </xf>
    <xf numFmtId="0" fontId="38" fillId="38" borderId="0" applyNumberFormat="0" applyBorder="0" applyProtection="0">
      <alignment horizontal="left"/>
    </xf>
    <xf numFmtId="0" fontId="39" fillId="38" borderId="1" applyNumberFormat="0" applyProtection="0">
      <alignment horizontal="left"/>
    </xf>
    <xf numFmtId="49" fontId="37" fillId="0" borderId="1" applyFill="0" applyProtection="0">
      <alignment horizontal="right"/>
    </xf>
    <xf numFmtId="0" fontId="46" fillId="39" borderId="0" applyNumberFormat="0" applyBorder="0" applyProtection="0">
      <alignment horizontal="left"/>
    </xf>
    <xf numFmtId="1" fontId="37" fillId="0" borderId="1" applyFill="0" applyProtection="0">
      <alignment horizontal="right" vertical="top" wrapText="1"/>
    </xf>
    <xf numFmtId="2" fontId="37" fillId="0" borderId="1" applyFill="0" applyProtection="0">
      <alignment horizontal="right" vertical="top" wrapText="1"/>
    </xf>
    <xf numFmtId="0" fontId="37" fillId="0" borderId="1" applyFill="0" applyProtection="0">
      <alignment horizontal="right" vertical="top" wrapText="1"/>
    </xf>
    <xf numFmtId="0" fontId="39" fillId="38" borderId="1" applyNumberFormat="0" applyProtection="0">
      <alignment horizontal="right"/>
    </xf>
    <xf numFmtId="0" fontId="38" fillId="38" borderId="0" applyNumberFormat="0" applyBorder="0" applyProtection="0">
      <alignment horizontal="left"/>
    </xf>
    <xf numFmtId="0" fontId="39" fillId="38" borderId="1" applyNumberFormat="0" applyProtection="0">
      <alignment horizontal="left"/>
    </xf>
    <xf numFmtId="49" fontId="37" fillId="0" borderId="1" applyFill="0" applyProtection="0">
      <alignment horizontal="right"/>
    </xf>
    <xf numFmtId="0" fontId="46" fillId="39" borderId="0" applyNumberFormat="0" applyBorder="0" applyProtection="0">
      <alignment horizontal="left"/>
    </xf>
    <xf numFmtId="1" fontId="37" fillId="0" borderId="1" applyFill="0" applyProtection="0">
      <alignment horizontal="right" vertical="top" wrapText="1"/>
    </xf>
    <xf numFmtId="2" fontId="37" fillId="0" borderId="1" applyFill="0" applyProtection="0">
      <alignment horizontal="right" vertical="top" wrapText="1"/>
    </xf>
    <xf numFmtId="0" fontId="37" fillId="0" borderId="1" applyFill="0" applyProtection="0">
      <alignment horizontal="right" vertical="top" wrapText="1"/>
    </xf>
    <xf numFmtId="0" fontId="39" fillId="38" borderId="1" applyNumberFormat="0" applyProtection="0">
      <alignment horizontal="right"/>
    </xf>
    <xf numFmtId="0" fontId="38" fillId="38" borderId="0" applyNumberFormat="0" applyBorder="0" applyProtection="0">
      <alignment horizontal="left"/>
    </xf>
    <xf numFmtId="0" fontId="39" fillId="38" borderId="1" applyNumberFormat="0" applyProtection="0">
      <alignment horizontal="left"/>
    </xf>
    <xf numFmtId="49" fontId="37" fillId="0" borderId="1" applyFill="0" applyProtection="0">
      <alignment horizontal="right"/>
    </xf>
    <xf numFmtId="0" fontId="46" fillId="39" borderId="0" applyNumberFormat="0" applyBorder="0" applyProtection="0">
      <alignment horizontal="left"/>
    </xf>
    <xf numFmtId="1" fontId="37" fillId="0" borderId="1" applyFill="0" applyProtection="0">
      <alignment horizontal="right" vertical="top" wrapText="1"/>
    </xf>
    <xf numFmtId="2" fontId="37" fillId="0" borderId="1" applyFill="0" applyProtection="0">
      <alignment horizontal="right" vertical="top" wrapText="1"/>
    </xf>
    <xf numFmtId="0" fontId="37" fillId="0" borderId="1" applyFill="0" applyProtection="0">
      <alignment horizontal="right" vertical="top" wrapText="1"/>
    </xf>
    <xf numFmtId="0" fontId="37" fillId="0" borderId="0"/>
    <xf numFmtId="0" fontId="8" fillId="0" borderId="0"/>
    <xf numFmtId="9" fontId="8" fillId="0" borderId="0" applyFont="0" applyFill="0" applyBorder="0" applyAlignment="0" applyProtection="0"/>
    <xf numFmtId="49" fontId="47" fillId="0" borderId="1" applyFill="0" applyProtection="0">
      <alignment horizontal="right"/>
    </xf>
    <xf numFmtId="2" fontId="47" fillId="0" borderId="1" applyFill="0" applyProtection="0">
      <alignment horizontal="right" vertical="top" wrapText="1"/>
    </xf>
    <xf numFmtId="1" fontId="47" fillId="0" borderId="1" applyFill="0" applyProtection="0">
      <alignment horizontal="right" vertical="top" wrapText="1"/>
    </xf>
    <xf numFmtId="49" fontId="47" fillId="0" borderId="1" applyFill="0" applyProtection="0">
      <alignment horizontal="right"/>
    </xf>
    <xf numFmtId="2" fontId="47" fillId="0" borderId="1" applyFill="0" applyProtection="0">
      <alignment horizontal="right" vertical="top" wrapText="1"/>
    </xf>
    <xf numFmtId="1" fontId="47" fillId="0" borderId="1" applyFill="0" applyProtection="0">
      <alignment horizontal="right" vertical="top" wrapText="1"/>
    </xf>
    <xf numFmtId="49" fontId="47" fillId="0" borderId="1" applyFill="0" applyProtection="0">
      <alignment horizontal="right"/>
    </xf>
    <xf numFmtId="0" fontId="47" fillId="0" borderId="1" applyFill="0" applyProtection="0">
      <alignment horizontal="right" vertical="top" wrapText="1"/>
    </xf>
    <xf numFmtId="1" fontId="47" fillId="0" borderId="1" applyFill="0" applyProtection="0">
      <alignment horizontal="right" vertical="top" wrapText="1"/>
    </xf>
    <xf numFmtId="2" fontId="47" fillId="0" borderId="1" applyFill="0" applyProtection="0">
      <alignment horizontal="right" vertical="top" wrapText="1"/>
    </xf>
    <xf numFmtId="49" fontId="47" fillId="0" borderId="1" applyFill="0" applyProtection="0">
      <alignment horizontal="right"/>
    </xf>
    <xf numFmtId="1" fontId="47" fillId="0" borderId="1" applyFill="0" applyProtection="0">
      <alignment horizontal="right" vertical="top" wrapText="1"/>
    </xf>
    <xf numFmtId="2" fontId="47" fillId="0" borderId="1" applyFill="0" applyProtection="0">
      <alignment horizontal="right" vertical="top" wrapText="1"/>
    </xf>
    <xf numFmtId="0" fontId="47" fillId="0" borderId="1" applyFill="0" applyProtection="0">
      <alignment horizontal="right" vertical="top" wrapText="1"/>
    </xf>
    <xf numFmtId="49" fontId="47" fillId="0" borderId="1" applyFill="0" applyProtection="0">
      <alignment horizontal="right"/>
    </xf>
    <xf numFmtId="2" fontId="47" fillId="0" borderId="1" applyFill="0" applyProtection="0">
      <alignment horizontal="right" vertical="top" wrapText="1"/>
    </xf>
    <xf numFmtId="1" fontId="47" fillId="0" borderId="1" applyFill="0" applyProtection="0">
      <alignment horizontal="right" vertical="top" wrapText="1"/>
    </xf>
    <xf numFmtId="0" fontId="33" fillId="40" borderId="7" applyBorder="0" applyProtection="0">
      <alignment horizontal="center" vertical="center"/>
    </xf>
    <xf numFmtId="0" fontId="8" fillId="0" borderId="0"/>
    <xf numFmtId="9" fontId="8" fillId="0" borderId="0" applyFont="0" applyFill="0" applyBorder="0" applyAlignment="0" applyProtection="0"/>
    <xf numFmtId="0" fontId="8" fillId="0" borderId="0"/>
    <xf numFmtId="0" fontId="8" fillId="16"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37" fillId="0" borderId="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8" fillId="0" borderId="0"/>
    <xf numFmtId="0" fontId="8" fillId="0" borderId="0"/>
    <xf numFmtId="0" fontId="48" fillId="0" borderId="0" applyNumberFormat="0" applyFill="0" applyBorder="0" applyAlignment="0" applyProtection="0"/>
    <xf numFmtId="0" fontId="8" fillId="0" borderId="0"/>
    <xf numFmtId="0" fontId="8" fillId="0" borderId="0"/>
    <xf numFmtId="0" fontId="37" fillId="0" borderId="0"/>
    <xf numFmtId="44"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5" fillId="41" borderId="0" applyNumberFormat="0" applyBorder="0" applyAlignment="0" applyProtection="0"/>
    <xf numFmtId="0" fontId="45" fillId="42" borderId="0" applyNumberFormat="0" applyBorder="0" applyAlignment="0" applyProtection="0"/>
    <xf numFmtId="0" fontId="45" fillId="43" borderId="0" applyNumberFormat="0" applyBorder="0" applyAlignment="0" applyProtection="0"/>
    <xf numFmtId="0" fontId="45" fillId="44" borderId="0" applyNumberFormat="0" applyBorder="0" applyAlignment="0" applyProtection="0"/>
    <xf numFmtId="0" fontId="45" fillId="45" borderId="0" applyNumberFormat="0" applyBorder="0" applyAlignment="0" applyProtection="0"/>
    <xf numFmtId="0" fontId="45" fillId="35" borderId="0" applyNumberFormat="0" applyBorder="0" applyAlignment="0" applyProtection="0"/>
    <xf numFmtId="0" fontId="45" fillId="46" borderId="0" applyNumberFormat="0" applyBorder="0" applyAlignment="0" applyProtection="0"/>
    <xf numFmtId="0" fontId="45" fillId="47" borderId="0" applyNumberFormat="0" applyBorder="0" applyAlignment="0" applyProtection="0"/>
    <xf numFmtId="0" fontId="45" fillId="48" borderId="0" applyNumberFormat="0" applyBorder="0" applyAlignment="0" applyProtection="0"/>
    <xf numFmtId="0" fontId="45" fillId="44" borderId="0" applyNumberFormat="0" applyBorder="0" applyAlignment="0" applyProtection="0"/>
    <xf numFmtId="0" fontId="45" fillId="46" borderId="0" applyNumberFormat="0" applyBorder="0" applyAlignment="0" applyProtection="0"/>
    <xf numFmtId="0" fontId="45" fillId="49" borderId="0" applyNumberFormat="0" applyBorder="0" applyAlignment="0" applyProtection="0"/>
    <xf numFmtId="0" fontId="50" fillId="50"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50" fillId="51" borderId="0" applyNumberFormat="0" applyBorder="0" applyAlignment="0" applyProtection="0"/>
    <xf numFmtId="0" fontId="50" fillId="52" borderId="0" applyNumberFormat="0" applyBorder="0" applyAlignment="0" applyProtection="0"/>
    <xf numFmtId="0" fontId="50" fillId="53" borderId="0" applyNumberFormat="0" applyBorder="0" applyAlignment="0" applyProtection="0"/>
    <xf numFmtId="0" fontId="40" fillId="0" borderId="0" applyNumberFormat="0" applyFill="0" applyBorder="0" applyAlignment="0" applyProtection="0"/>
    <xf numFmtId="0" fontId="37" fillId="54" borderId="14" applyNumberFormat="0" applyFont="0" applyAlignment="0" applyProtection="0"/>
    <xf numFmtId="0" fontId="51" fillId="36" borderId="10" applyNumberFormat="0" applyAlignment="0" applyProtection="0"/>
    <xf numFmtId="0" fontId="52" fillId="0" borderId="0" applyNumberFormat="0" applyFill="0" applyBorder="0" applyAlignment="0" applyProtection="0"/>
    <xf numFmtId="0" fontId="53" fillId="43" borderId="0" applyNumberFormat="0" applyBorder="0" applyAlignment="0" applyProtection="0"/>
    <xf numFmtId="171" fontId="37" fillId="0" borderId="0" applyFont="0" applyFill="0" applyBorder="0" applyAlignment="0" applyProtection="0"/>
    <xf numFmtId="0" fontId="54" fillId="55" borderId="15" applyNumberFormat="0" applyAlignment="0" applyProtection="0"/>
    <xf numFmtId="0" fontId="49" fillId="0" borderId="0" applyNumberFormat="0" applyFill="0" applyBorder="0" applyAlignment="0" applyProtection="0">
      <alignment vertical="top"/>
      <protection locked="0"/>
    </xf>
    <xf numFmtId="0" fontId="50" fillId="56" borderId="0" applyNumberFormat="0" applyBorder="0" applyAlignment="0" applyProtection="0"/>
    <xf numFmtId="0" fontId="50" fillId="57" borderId="0" applyNumberFormat="0" applyBorder="0" applyAlignment="0" applyProtection="0"/>
    <xf numFmtId="0" fontId="50" fillId="58" borderId="0" applyNumberFormat="0" applyBorder="0" applyAlignment="0" applyProtection="0"/>
    <xf numFmtId="0" fontId="50" fillId="51" borderId="0" applyNumberFormat="0" applyBorder="0" applyAlignment="0" applyProtection="0"/>
    <xf numFmtId="0" fontId="50" fillId="52" borderId="0" applyNumberFormat="0" applyBorder="0" applyAlignment="0" applyProtection="0"/>
    <xf numFmtId="0" fontId="50" fillId="59" borderId="0" applyNumberFormat="0" applyBorder="0" applyAlignment="0" applyProtection="0"/>
    <xf numFmtId="0" fontId="61" fillId="0" borderId="0"/>
    <xf numFmtId="0" fontId="45" fillId="0" borderId="0"/>
    <xf numFmtId="0" fontId="37" fillId="0" borderId="0"/>
    <xf numFmtId="0" fontId="55" fillId="0" borderId="16" applyNumberFormat="0" applyFill="0" applyAlignment="0" applyProtection="0"/>
    <xf numFmtId="0" fontId="56" fillId="0" borderId="17" applyNumberFormat="0" applyFill="0" applyAlignment="0" applyProtection="0"/>
    <xf numFmtId="0" fontId="57" fillId="0" borderId="18" applyNumberFormat="0" applyFill="0" applyAlignment="0" applyProtection="0"/>
    <xf numFmtId="0" fontId="57" fillId="0" borderId="0" applyNumberFormat="0" applyFill="0" applyBorder="0" applyAlignment="0" applyProtection="0"/>
    <xf numFmtId="9" fontId="37" fillId="0" borderId="0" applyFont="0" applyFill="0" applyBorder="0" applyAlignment="0" applyProtection="0"/>
    <xf numFmtId="0" fontId="58" fillId="0" borderId="19" applyNumberFormat="0" applyFill="0" applyAlignment="0" applyProtection="0"/>
    <xf numFmtId="0" fontId="59" fillId="0" borderId="0" applyNumberFormat="0" applyFill="0" applyBorder="0" applyAlignment="0" applyProtection="0"/>
    <xf numFmtId="0" fontId="60" fillId="42" borderId="0" applyNumberFormat="0" applyBorder="0" applyAlignment="0" applyProtection="0"/>
    <xf numFmtId="0" fontId="8" fillId="0" borderId="0"/>
    <xf numFmtId="0" fontId="8" fillId="0" borderId="0"/>
    <xf numFmtId="0" fontId="8" fillId="0" borderId="0"/>
    <xf numFmtId="0" fontId="8" fillId="0" borderId="0"/>
    <xf numFmtId="9"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8" fillId="0" borderId="0"/>
    <xf numFmtId="0" fontId="8" fillId="0" borderId="0"/>
    <xf numFmtId="0" fontId="8" fillId="0" borderId="0"/>
    <xf numFmtId="9" fontId="37" fillId="0" borderId="0" applyFont="0" applyFill="0" applyBorder="0" applyAlignment="0" applyProtection="0"/>
    <xf numFmtId="44" fontId="37" fillId="0" borderId="0" applyFont="0" applyFill="0" applyBorder="0" applyAlignment="0" applyProtection="0"/>
    <xf numFmtId="0" fontId="8" fillId="0" borderId="0"/>
    <xf numFmtId="0" fontId="8" fillId="0" borderId="0"/>
    <xf numFmtId="0" fontId="8" fillId="0" borderId="0"/>
    <xf numFmtId="0" fontId="37" fillId="54" borderId="14" applyNumberFormat="0" applyFont="0" applyAlignment="0" applyProtection="0"/>
    <xf numFmtId="171" fontId="37" fillId="0" borderId="0" applyFont="0" applyFill="0" applyBorder="0" applyAlignment="0" applyProtection="0"/>
    <xf numFmtId="0" fontId="49" fillId="0" borderId="0" applyNumberFormat="0" applyFill="0" applyBorder="0" applyAlignment="0" applyProtection="0">
      <alignment vertical="top"/>
      <protection locked="0"/>
    </xf>
    <xf numFmtId="9"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7" fillId="0" borderId="0"/>
    <xf numFmtId="0" fontId="36" fillId="0" borderId="0"/>
    <xf numFmtId="0" fontId="8" fillId="16"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16"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6"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16"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37" fillId="0" borderId="0"/>
    <xf numFmtId="0" fontId="37" fillId="0" borderId="0" applyNumberFormat="0" applyFont="0" applyFill="0" applyBorder="0" applyProtection="0">
      <alignment horizontal="left" vertical="center" indent="2"/>
    </xf>
    <xf numFmtId="0" fontId="37" fillId="0" borderId="0" applyNumberFormat="0" applyFont="0" applyFill="0" applyBorder="0" applyProtection="0">
      <alignment horizontal="left" vertical="center" indent="5"/>
    </xf>
    <xf numFmtId="0" fontId="8" fillId="0" borderId="0"/>
    <xf numFmtId="0" fontId="37" fillId="0" borderId="0"/>
    <xf numFmtId="9" fontId="8" fillId="0" borderId="0" applyFont="0" applyFill="0" applyBorder="0" applyAlignment="0" applyProtection="0"/>
    <xf numFmtId="0" fontId="37" fillId="0" borderId="0"/>
    <xf numFmtId="4" fontId="62" fillId="61" borderId="1">
      <alignment horizontal="right" vertical="center"/>
    </xf>
    <xf numFmtId="0" fontId="64" fillId="0" borderId="0" applyNumberFormat="0">
      <alignment horizontal="right"/>
    </xf>
    <xf numFmtId="0" fontId="62" fillId="0" borderId="20">
      <alignment horizontal="left" vertical="center" wrapText="1" indent="2"/>
    </xf>
    <xf numFmtId="0" fontId="64" fillId="0" borderId="21">
      <alignment horizontal="left" vertical="top" wrapText="1"/>
    </xf>
    <xf numFmtId="0" fontId="37" fillId="0" borderId="13"/>
    <xf numFmtId="0" fontId="65" fillId="0" borderId="0" applyNumberFormat="0" applyFill="0" applyBorder="0" applyAlignment="0" applyProtection="0"/>
    <xf numFmtId="4" fontId="62" fillId="0" borderId="0" applyBorder="0">
      <alignment horizontal="right" vertical="center"/>
    </xf>
    <xf numFmtId="4" fontId="62" fillId="0" borderId="9">
      <alignment horizontal="right" vertical="center"/>
    </xf>
    <xf numFmtId="0" fontId="63" fillId="0" borderId="0" applyNumberFormat="0" applyFill="0" applyBorder="0" applyProtection="0">
      <alignment horizontal="left" vertical="center"/>
    </xf>
    <xf numFmtId="0" fontId="37" fillId="60" borderId="0" applyNumberFormat="0" applyFont="0" applyBorder="0" applyAlignment="0" applyProtection="0"/>
    <xf numFmtId="9" fontId="37" fillId="0" borderId="0" applyFont="0" applyFill="0" applyBorder="0" applyAlignment="0" applyProtection="0"/>
    <xf numFmtId="0" fontId="62" fillId="60" borderId="1"/>
    <xf numFmtId="0" fontId="62" fillId="0" borderId="0"/>
    <xf numFmtId="0" fontId="8" fillId="0" borderId="0"/>
    <xf numFmtId="0" fontId="8" fillId="0" borderId="0"/>
    <xf numFmtId="0" fontId="36" fillId="0" borderId="0"/>
    <xf numFmtId="0" fontId="8" fillId="0" borderId="0"/>
    <xf numFmtId="172" fontId="37" fillId="0" borderId="0" applyFont="0" applyFill="0" applyBorder="0" applyAlignment="0" applyProtection="0"/>
    <xf numFmtId="0" fontId="37" fillId="0" borderId="0"/>
    <xf numFmtId="0" fontId="66" fillId="0" borderId="0"/>
    <xf numFmtId="0" fontId="67" fillId="0" borderId="0"/>
    <xf numFmtId="0" fontId="8" fillId="0" borderId="0"/>
    <xf numFmtId="0" fontId="62" fillId="60" borderId="1"/>
    <xf numFmtId="164" fontId="45" fillId="0" borderId="0" applyFont="0" applyFill="0" applyBorder="0" applyAlignment="0" applyProtection="0"/>
    <xf numFmtId="0" fontId="68" fillId="62" borderId="1">
      <alignment horizontal="right" vertical="center"/>
    </xf>
    <xf numFmtId="0" fontId="62" fillId="60" borderId="1"/>
    <xf numFmtId="0" fontId="62" fillId="60" borderId="1"/>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62" fillId="60" borderId="1"/>
    <xf numFmtId="0" fontId="62" fillId="60" borderId="1"/>
    <xf numFmtId="0" fontId="8" fillId="16"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16"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6"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16"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6"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16"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62" fillId="60" borderId="1"/>
    <xf numFmtId="0" fontId="62" fillId="60" borderId="1"/>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62" fillId="60" borderId="1"/>
    <xf numFmtId="0" fontId="8" fillId="16"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16"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6"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16"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6"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16"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16"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16"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6"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16"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6"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16"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2" fillId="60" borderId="1"/>
    <xf numFmtId="0" fontId="62" fillId="60" borderId="1"/>
    <xf numFmtId="0" fontId="62" fillId="60" borderId="1"/>
    <xf numFmtId="0" fontId="37" fillId="0" borderId="46" applyFill="0" applyProtection="0">
      <alignment horizontal="right" vertical="top" wrapText="1"/>
    </xf>
    <xf numFmtId="2" fontId="37" fillId="0" borderId="22" applyFill="0" applyProtection="0">
      <alignment horizontal="right" vertical="top" wrapText="1"/>
    </xf>
    <xf numFmtId="1" fontId="37" fillId="0" borderId="22" applyFill="0" applyProtection="0">
      <alignment horizontal="right" vertical="top" wrapText="1"/>
    </xf>
    <xf numFmtId="49" fontId="37" fillId="0" borderId="22" applyFill="0" applyProtection="0">
      <alignment horizontal="right"/>
    </xf>
    <xf numFmtId="0" fontId="39" fillId="38" borderId="22" applyNumberFormat="0" applyProtection="0">
      <alignment horizontal="left"/>
    </xf>
    <xf numFmtId="0" fontId="39" fillId="38" borderId="22" applyNumberFormat="0" applyProtection="0">
      <alignment horizontal="right"/>
    </xf>
    <xf numFmtId="0" fontId="37" fillId="0" borderId="22" applyFill="0" applyProtection="0">
      <alignment horizontal="right" vertical="top" wrapText="1"/>
    </xf>
    <xf numFmtId="2" fontId="37" fillId="0" borderId="22" applyFill="0" applyProtection="0">
      <alignment horizontal="right" vertical="top" wrapText="1"/>
    </xf>
    <xf numFmtId="1" fontId="37" fillId="0" borderId="22" applyFill="0" applyProtection="0">
      <alignment horizontal="right" vertical="top" wrapText="1"/>
    </xf>
    <xf numFmtId="49" fontId="37" fillId="0" borderId="22" applyFill="0" applyProtection="0">
      <alignment horizontal="right"/>
    </xf>
    <xf numFmtId="0" fontId="39" fillId="38" borderId="22" applyNumberFormat="0" applyProtection="0">
      <alignment horizontal="left"/>
    </xf>
    <xf numFmtId="0" fontId="39" fillId="38" borderId="22" applyNumberFormat="0" applyProtection="0">
      <alignment horizontal="right"/>
    </xf>
    <xf numFmtId="0" fontId="39" fillId="38" borderId="24" applyNumberFormat="0" applyProtection="0">
      <alignment horizontal="left"/>
    </xf>
    <xf numFmtId="0" fontId="37" fillId="0" borderId="24" applyFill="0" applyProtection="0">
      <alignment horizontal="right" vertical="top" wrapText="1"/>
    </xf>
    <xf numFmtId="0" fontId="62" fillId="60" borderId="46"/>
    <xf numFmtId="0" fontId="37" fillId="0" borderId="22" applyFill="0" applyProtection="0">
      <alignment horizontal="right" vertical="top" wrapText="1"/>
    </xf>
    <xf numFmtId="0" fontId="39" fillId="38" borderId="22" applyNumberFormat="0" applyProtection="0">
      <alignment horizontal="right"/>
    </xf>
    <xf numFmtId="2" fontId="47" fillId="0" borderId="22" applyFill="0" applyProtection="0">
      <alignment horizontal="right" vertical="top" wrapText="1"/>
    </xf>
    <xf numFmtId="0" fontId="47" fillId="0" borderId="31" applyFill="0" applyProtection="0">
      <alignment horizontal="right" vertical="top" wrapText="1"/>
    </xf>
    <xf numFmtId="0" fontId="62" fillId="60" borderId="46"/>
    <xf numFmtId="0" fontId="39" fillId="38" borderId="31" applyNumberFormat="0" applyProtection="0">
      <alignment horizontal="right"/>
    </xf>
    <xf numFmtId="49" fontId="47" fillId="0" borderId="22" applyFill="0" applyProtection="0">
      <alignment horizontal="right"/>
    </xf>
    <xf numFmtId="1" fontId="37" fillId="0" borderId="22" applyFill="0" applyProtection="0">
      <alignment horizontal="right" vertical="top" wrapText="1"/>
    </xf>
    <xf numFmtId="2" fontId="37" fillId="0" borderId="22" applyFill="0" applyProtection="0">
      <alignment horizontal="right" vertical="top" wrapText="1"/>
    </xf>
    <xf numFmtId="0" fontId="39" fillId="38" borderId="22" applyNumberFormat="0" applyProtection="0">
      <alignment horizontal="left"/>
    </xf>
    <xf numFmtId="0" fontId="51" fillId="36" borderId="49" applyNumberFormat="0" applyAlignment="0" applyProtection="0"/>
    <xf numFmtId="49" fontId="37" fillId="0" borderId="36" applyFill="0" applyProtection="0">
      <alignment horizontal="right"/>
    </xf>
    <xf numFmtId="1" fontId="37" fillId="0" borderId="29" applyFill="0" applyProtection="0">
      <alignment horizontal="right" vertical="top" wrapText="1"/>
    </xf>
    <xf numFmtId="2" fontId="37" fillId="0" borderId="31" applyFill="0" applyProtection="0">
      <alignment horizontal="right" vertical="top" wrapText="1"/>
    </xf>
    <xf numFmtId="0" fontId="41" fillId="35" borderId="25" applyNumberFormat="0" applyAlignment="0" applyProtection="0"/>
    <xf numFmtId="2" fontId="47" fillId="0" borderId="31" applyFill="0" applyProtection="0">
      <alignment horizontal="right" vertical="top" wrapText="1"/>
    </xf>
    <xf numFmtId="1" fontId="37" fillId="0" borderId="46" applyFill="0" applyProtection="0">
      <alignment horizontal="right" vertical="top" wrapText="1"/>
    </xf>
    <xf numFmtId="0" fontId="37" fillId="0" borderId="46" applyFill="0" applyProtection="0">
      <alignment horizontal="right" vertical="top" wrapText="1"/>
    </xf>
    <xf numFmtId="0" fontId="39" fillId="38" borderId="24" applyNumberFormat="0" applyProtection="0">
      <alignment horizontal="right"/>
    </xf>
    <xf numFmtId="49" fontId="47" fillId="0" borderId="24" applyFill="0" applyProtection="0">
      <alignment horizontal="right"/>
    </xf>
    <xf numFmtId="49" fontId="37" fillId="0" borderId="46" applyFill="0" applyProtection="0">
      <alignment horizontal="right"/>
    </xf>
    <xf numFmtId="1" fontId="47" fillId="0" borderId="31" applyFill="0" applyProtection="0">
      <alignment horizontal="right" vertical="top" wrapText="1"/>
    </xf>
    <xf numFmtId="0" fontId="39" fillId="38" borderId="36" applyNumberFormat="0" applyProtection="0">
      <alignment horizontal="right"/>
    </xf>
    <xf numFmtId="2" fontId="37" fillId="0" borderId="24" applyFill="0" applyProtection="0">
      <alignment horizontal="right" vertical="top" wrapText="1"/>
    </xf>
    <xf numFmtId="49" fontId="47" fillId="0" borderId="36" applyFill="0" applyProtection="0">
      <alignment horizontal="right"/>
    </xf>
    <xf numFmtId="49" fontId="37" fillId="0" borderId="24" applyFill="0" applyProtection="0">
      <alignment horizontal="right"/>
    </xf>
    <xf numFmtId="0" fontId="62" fillId="60" borderId="36"/>
    <xf numFmtId="0" fontId="47" fillId="0" borderId="29" applyFill="0" applyProtection="0">
      <alignment horizontal="right" vertical="top" wrapText="1"/>
    </xf>
    <xf numFmtId="0" fontId="39" fillId="38" borderId="36" applyNumberFormat="0" applyProtection="0">
      <alignment horizontal="right"/>
    </xf>
    <xf numFmtId="0" fontId="47" fillId="0" borderId="46" applyFill="0" applyProtection="0">
      <alignment horizontal="right" vertical="top" wrapText="1"/>
    </xf>
    <xf numFmtId="1" fontId="37" fillId="0" borderId="46" applyFill="0" applyProtection="0">
      <alignment horizontal="right" vertical="top" wrapText="1"/>
    </xf>
    <xf numFmtId="2" fontId="47" fillId="0" borderId="36" applyFill="0" applyProtection="0">
      <alignment horizontal="right" vertical="top" wrapText="1"/>
    </xf>
    <xf numFmtId="0" fontId="62" fillId="60" borderId="31"/>
    <xf numFmtId="0" fontId="39" fillId="38" borderId="24" applyNumberFormat="0" applyProtection="0">
      <alignment horizontal="left"/>
    </xf>
    <xf numFmtId="1" fontId="37" fillId="0" borderId="22" applyFill="0" applyProtection="0">
      <alignment horizontal="right" vertical="top" wrapText="1"/>
    </xf>
    <xf numFmtId="0" fontId="39" fillId="38" borderId="31" applyNumberFormat="0" applyProtection="0">
      <alignment horizontal="left"/>
    </xf>
    <xf numFmtId="0" fontId="37" fillId="54" borderId="45" applyNumberFormat="0" applyFont="0" applyAlignment="0" applyProtection="0"/>
    <xf numFmtId="0" fontId="62" fillId="60" borderId="46"/>
    <xf numFmtId="0" fontId="39" fillId="38" borderId="22" applyNumberFormat="0" applyProtection="0">
      <alignment horizontal="right"/>
    </xf>
    <xf numFmtId="0" fontId="39" fillId="38" borderId="46" applyNumberFormat="0" applyProtection="0">
      <alignment horizontal="right"/>
    </xf>
    <xf numFmtId="49" fontId="37" fillId="0" borderId="46" applyFill="0" applyProtection="0">
      <alignment horizontal="right"/>
    </xf>
    <xf numFmtId="2" fontId="37" fillId="0" borderId="36" applyFill="0" applyProtection="0">
      <alignment horizontal="right" vertical="top" wrapText="1"/>
    </xf>
    <xf numFmtId="49" fontId="37" fillId="0" borderId="24" applyFill="0" applyProtection="0">
      <alignment horizontal="right"/>
    </xf>
    <xf numFmtId="0" fontId="44" fillId="0" borderId="27" applyNumberFormat="0" applyFill="0" applyAlignment="0" applyProtection="0"/>
    <xf numFmtId="0" fontId="37" fillId="54" borderId="40" applyNumberFormat="0" applyFont="0" applyAlignment="0" applyProtection="0"/>
    <xf numFmtId="0" fontId="39" fillId="38" borderId="46" applyNumberFormat="0" applyProtection="0">
      <alignment horizontal="right"/>
    </xf>
    <xf numFmtId="49" fontId="47" fillId="0" borderId="31" applyFill="0" applyProtection="0">
      <alignment horizontal="right"/>
    </xf>
    <xf numFmtId="1" fontId="47" fillId="0" borderId="36" applyFill="0" applyProtection="0">
      <alignment horizontal="right" vertical="top" wrapText="1"/>
    </xf>
    <xf numFmtId="0" fontId="44" fillId="0" borderId="39" applyNumberFormat="0" applyFill="0" applyAlignment="0" applyProtection="0"/>
    <xf numFmtId="0" fontId="39" fillId="38" borderId="24" applyNumberFormat="0" applyProtection="0">
      <alignment horizontal="right"/>
    </xf>
    <xf numFmtId="0" fontId="39" fillId="38" borderId="24" applyNumberFormat="0" applyProtection="0">
      <alignment horizontal="left"/>
    </xf>
    <xf numFmtId="0" fontId="44" fillId="0" borderId="34" applyNumberFormat="0" applyFill="0" applyAlignment="0" applyProtection="0"/>
    <xf numFmtId="0" fontId="62" fillId="60" borderId="46"/>
    <xf numFmtId="0" fontId="43" fillId="36" borderId="43" applyNumberFormat="0" applyAlignment="0" applyProtection="0"/>
    <xf numFmtId="0" fontId="39" fillId="38" borderId="31" applyNumberFormat="0" applyProtection="0">
      <alignment horizontal="right"/>
    </xf>
    <xf numFmtId="1" fontId="37" fillId="0" borderId="36" applyFill="0" applyProtection="0">
      <alignment horizontal="right" vertical="top" wrapText="1"/>
    </xf>
    <xf numFmtId="0" fontId="37" fillId="0" borderId="31" applyFill="0" applyProtection="0">
      <alignment horizontal="right" vertical="top" wrapText="1"/>
    </xf>
    <xf numFmtId="0" fontId="37" fillId="0" borderId="31" applyFill="0" applyProtection="0">
      <alignment horizontal="right" vertical="top" wrapText="1"/>
    </xf>
    <xf numFmtId="49" fontId="47" fillId="0" borderId="24" applyFill="0" applyProtection="0">
      <alignment horizontal="right"/>
    </xf>
    <xf numFmtId="0" fontId="39" fillId="38" borderId="29" applyNumberFormat="0" applyProtection="0">
      <alignment horizontal="right"/>
    </xf>
    <xf numFmtId="0" fontId="62" fillId="60" borderId="48"/>
    <xf numFmtId="1" fontId="37" fillId="0" borderId="36" applyFill="0" applyProtection="0">
      <alignment horizontal="right" vertical="top" wrapText="1"/>
    </xf>
    <xf numFmtId="0" fontId="41" fillId="35" borderId="32" applyNumberFormat="0" applyAlignment="0" applyProtection="0"/>
    <xf numFmtId="0" fontId="62" fillId="60" borderId="41"/>
    <xf numFmtId="0" fontId="62" fillId="60" borderId="31"/>
    <xf numFmtId="49" fontId="47" fillId="0" borderId="46" applyFill="0" applyProtection="0">
      <alignment horizontal="right"/>
    </xf>
    <xf numFmtId="0" fontId="37" fillId="0" borderId="24" applyFill="0" applyProtection="0">
      <alignment horizontal="right" vertical="top" wrapText="1"/>
    </xf>
    <xf numFmtId="0" fontId="41" fillId="35" borderId="42" applyNumberFormat="0" applyAlignment="0" applyProtection="0"/>
    <xf numFmtId="0" fontId="37" fillId="0" borderId="24" applyFill="0" applyProtection="0">
      <alignment horizontal="right" vertical="top" wrapText="1"/>
    </xf>
    <xf numFmtId="0" fontId="43" fillId="36" borderId="26" applyNumberFormat="0" applyAlignment="0" applyProtection="0"/>
    <xf numFmtId="0" fontId="62" fillId="60" borderId="24"/>
    <xf numFmtId="0" fontId="62" fillId="60" borderId="53"/>
    <xf numFmtId="0" fontId="62" fillId="60" borderId="36"/>
    <xf numFmtId="2" fontId="37" fillId="0" borderId="24" applyFill="0" applyProtection="0">
      <alignment horizontal="right" vertical="top" wrapText="1"/>
    </xf>
    <xf numFmtId="1" fontId="37" fillId="0" borderId="24" applyFill="0" applyProtection="0">
      <alignment horizontal="right" vertical="top" wrapText="1"/>
    </xf>
    <xf numFmtId="0" fontId="43" fillId="36" borderId="43" applyNumberFormat="0" applyAlignment="0" applyProtection="0"/>
    <xf numFmtId="0" fontId="62" fillId="60" borderId="46"/>
    <xf numFmtId="0" fontId="39" fillId="38" borderId="31" applyNumberFormat="0" applyProtection="0">
      <alignment horizontal="right"/>
    </xf>
    <xf numFmtId="49" fontId="37" fillId="0" borderId="29" applyFill="0" applyProtection="0">
      <alignment horizontal="right"/>
    </xf>
    <xf numFmtId="1" fontId="47" fillId="0" borderId="22" applyFill="0" applyProtection="0">
      <alignment horizontal="right" vertical="top" wrapText="1"/>
    </xf>
    <xf numFmtId="1" fontId="37" fillId="0" borderId="36" applyFill="0" applyProtection="0">
      <alignment horizontal="right" vertical="top" wrapText="1"/>
    </xf>
    <xf numFmtId="0" fontId="62" fillId="60" borderId="48"/>
    <xf numFmtId="0" fontId="41" fillId="35" borderId="25" applyNumberFormat="0" applyAlignment="0" applyProtection="0"/>
    <xf numFmtId="1" fontId="37" fillId="0" borderId="31" applyFill="0" applyProtection="0">
      <alignment horizontal="right" vertical="top" wrapText="1"/>
    </xf>
    <xf numFmtId="0" fontId="39" fillId="38" borderId="29" applyNumberFormat="0" applyProtection="0">
      <alignment horizontal="right"/>
    </xf>
    <xf numFmtId="2" fontId="47" fillId="0" borderId="24" applyFill="0" applyProtection="0">
      <alignment horizontal="right" vertical="top" wrapText="1"/>
    </xf>
    <xf numFmtId="0" fontId="41" fillId="35" borderId="37" applyNumberFormat="0" applyAlignment="0" applyProtection="0"/>
    <xf numFmtId="0" fontId="39" fillId="38" borderId="46" applyNumberFormat="0" applyProtection="0">
      <alignment horizontal="right"/>
    </xf>
    <xf numFmtId="0" fontId="39" fillId="38" borderId="31" applyNumberFormat="0" applyProtection="0">
      <alignment horizontal="right"/>
    </xf>
    <xf numFmtId="0" fontId="62" fillId="60" borderId="24"/>
    <xf numFmtId="0" fontId="62" fillId="60" borderId="48"/>
    <xf numFmtId="0" fontId="39" fillId="38" borderId="36" applyNumberFormat="0" applyProtection="0">
      <alignment horizontal="right"/>
    </xf>
    <xf numFmtId="1" fontId="47" fillId="0" borderId="46" applyFill="0" applyProtection="0">
      <alignment horizontal="right" vertical="top" wrapText="1"/>
    </xf>
    <xf numFmtId="1" fontId="37" fillId="0" borderId="46" applyFill="0" applyProtection="0">
      <alignment horizontal="right" vertical="top" wrapText="1"/>
    </xf>
    <xf numFmtId="0" fontId="39" fillId="38" borderId="24" applyNumberFormat="0" applyProtection="0">
      <alignment horizontal="left"/>
    </xf>
    <xf numFmtId="1" fontId="37" fillId="0" borderId="24" applyFill="0" applyProtection="0">
      <alignment horizontal="right" vertical="top" wrapText="1"/>
    </xf>
    <xf numFmtId="49" fontId="37" fillId="0" borderId="31" applyFill="0" applyProtection="0">
      <alignment horizontal="right"/>
    </xf>
    <xf numFmtId="49" fontId="37" fillId="0" borderId="46" applyFill="0" applyProtection="0">
      <alignment horizontal="right"/>
    </xf>
    <xf numFmtId="49" fontId="47" fillId="0" borderId="36" applyFill="0" applyProtection="0">
      <alignment horizontal="right"/>
    </xf>
    <xf numFmtId="0" fontId="37" fillId="54" borderId="30" applyNumberFormat="0" applyFont="0" applyAlignment="0" applyProtection="0"/>
    <xf numFmtId="0" fontId="39" fillId="38" borderId="31" applyNumberFormat="0" applyProtection="0">
      <alignment horizontal="left"/>
    </xf>
    <xf numFmtId="0" fontId="44" fillId="0" borderId="44" applyNumberFormat="0" applyFill="0" applyAlignment="0" applyProtection="0"/>
    <xf numFmtId="0" fontId="37" fillId="0" borderId="29" applyFill="0" applyProtection="0">
      <alignment horizontal="right" vertical="top" wrapText="1"/>
    </xf>
    <xf numFmtId="0" fontId="62" fillId="60" borderId="53"/>
    <xf numFmtId="49" fontId="47" fillId="0" borderId="29" applyFill="0" applyProtection="0">
      <alignment horizontal="right"/>
    </xf>
    <xf numFmtId="2" fontId="47" fillId="0" borderId="24" applyFill="0" applyProtection="0">
      <alignment horizontal="right" vertical="top" wrapText="1"/>
    </xf>
    <xf numFmtId="2" fontId="37" fillId="0" borderId="29" applyFill="0" applyProtection="0">
      <alignment horizontal="right" vertical="top" wrapText="1"/>
    </xf>
    <xf numFmtId="1" fontId="47" fillId="0" borderId="29" applyFill="0" applyProtection="0">
      <alignment horizontal="right" vertical="top" wrapText="1"/>
    </xf>
    <xf numFmtId="0" fontId="62" fillId="60" borderId="41"/>
    <xf numFmtId="2" fontId="37" fillId="0" borderId="24" applyFill="0" applyProtection="0">
      <alignment horizontal="right" vertical="top" wrapText="1"/>
    </xf>
    <xf numFmtId="2" fontId="37" fillId="0" borderId="31" applyFill="0" applyProtection="0">
      <alignment horizontal="right" vertical="top" wrapText="1"/>
    </xf>
    <xf numFmtId="0" fontId="62" fillId="60" borderId="31"/>
    <xf numFmtId="2" fontId="37" fillId="0" borderId="24" applyFill="0" applyProtection="0">
      <alignment horizontal="right" vertical="top" wrapText="1"/>
    </xf>
    <xf numFmtId="2" fontId="47" fillId="0" borderId="22" applyFill="0" applyProtection="0">
      <alignment horizontal="right" vertical="top" wrapText="1"/>
    </xf>
    <xf numFmtId="49" fontId="37" fillId="0" borderId="22" applyFill="0" applyProtection="0">
      <alignment horizontal="right"/>
    </xf>
    <xf numFmtId="0" fontId="62" fillId="60" borderId="22"/>
    <xf numFmtId="0" fontId="62" fillId="60" borderId="22"/>
    <xf numFmtId="0" fontId="62" fillId="60" borderId="22"/>
    <xf numFmtId="1" fontId="47" fillId="0" borderId="22" applyFill="0" applyProtection="0">
      <alignment horizontal="right" vertical="top" wrapText="1"/>
    </xf>
    <xf numFmtId="0" fontId="62" fillId="60" borderId="22"/>
    <xf numFmtId="0" fontId="62" fillId="60" borderId="22"/>
    <xf numFmtId="1" fontId="47" fillId="0" borderId="24" applyFill="0" applyProtection="0">
      <alignment horizontal="right" vertical="top" wrapText="1"/>
    </xf>
    <xf numFmtId="0" fontId="47" fillId="0" borderId="22" applyFill="0" applyProtection="0">
      <alignment horizontal="right" vertical="top" wrapText="1"/>
    </xf>
    <xf numFmtId="49" fontId="37" fillId="0" borderId="36" applyFill="0" applyProtection="0">
      <alignment horizontal="right"/>
    </xf>
    <xf numFmtId="2" fontId="37" fillId="0" borderId="24" applyFill="0" applyProtection="0">
      <alignment horizontal="right" vertical="top" wrapText="1"/>
    </xf>
    <xf numFmtId="1" fontId="37" fillId="0" borderId="22" applyFill="0" applyProtection="0">
      <alignment horizontal="right" vertical="top" wrapText="1"/>
    </xf>
    <xf numFmtId="0" fontId="39" fillId="38" borderId="22" applyNumberFormat="0" applyProtection="0">
      <alignment horizontal="right"/>
    </xf>
    <xf numFmtId="2" fontId="37" fillId="0" borderId="24" applyFill="0" applyProtection="0">
      <alignment horizontal="right" vertical="top" wrapText="1"/>
    </xf>
    <xf numFmtId="1" fontId="37" fillId="0" borderId="31" applyFill="0" applyProtection="0">
      <alignment horizontal="right" vertical="top" wrapText="1"/>
    </xf>
    <xf numFmtId="2" fontId="37" fillId="0" borderId="36" applyFill="0" applyProtection="0">
      <alignment horizontal="right" vertical="top" wrapText="1"/>
    </xf>
    <xf numFmtId="1" fontId="37" fillId="0" borderId="31" applyFill="0" applyProtection="0">
      <alignment horizontal="right" vertical="top" wrapText="1"/>
    </xf>
    <xf numFmtId="0" fontId="62" fillId="60" borderId="31"/>
    <xf numFmtId="49" fontId="47" fillId="0" borderId="24" applyFill="0" applyProtection="0">
      <alignment horizontal="right"/>
    </xf>
    <xf numFmtId="0" fontId="37" fillId="0" borderId="31" applyFill="0" applyProtection="0">
      <alignment horizontal="right" vertical="top" wrapText="1"/>
    </xf>
    <xf numFmtId="2" fontId="47" fillId="0" borderId="46" applyFill="0" applyProtection="0">
      <alignment horizontal="right" vertical="top" wrapText="1"/>
    </xf>
    <xf numFmtId="49" fontId="47" fillId="0" borderId="36" applyFill="0" applyProtection="0">
      <alignment horizontal="right"/>
    </xf>
    <xf numFmtId="0" fontId="62" fillId="60" borderId="29"/>
    <xf numFmtId="0" fontId="62" fillId="60" borderId="46"/>
    <xf numFmtId="49" fontId="37" fillId="0" borderId="46" applyFill="0" applyProtection="0">
      <alignment horizontal="right"/>
    </xf>
    <xf numFmtId="0" fontId="37" fillId="0" borderId="29" applyFill="0" applyProtection="0">
      <alignment horizontal="right" vertical="top" wrapText="1"/>
    </xf>
    <xf numFmtId="0" fontId="62" fillId="60" borderId="41"/>
    <xf numFmtId="0" fontId="39" fillId="38" borderId="36" applyNumberFormat="0" applyProtection="0">
      <alignment horizontal="right"/>
    </xf>
    <xf numFmtId="0" fontId="44" fillId="0" borderId="51" applyNumberFormat="0" applyFill="0" applyAlignment="0" applyProtection="0"/>
    <xf numFmtId="2" fontId="47" fillId="0" borderId="31" applyFill="0" applyProtection="0">
      <alignment horizontal="right" vertical="top" wrapText="1"/>
    </xf>
    <xf numFmtId="0" fontId="43" fillId="36" borderId="38" applyNumberFormat="0" applyAlignment="0" applyProtection="0"/>
    <xf numFmtId="0" fontId="62" fillId="60" borderId="24"/>
    <xf numFmtId="2" fontId="37" fillId="0" borderId="46" applyFill="0" applyProtection="0">
      <alignment horizontal="right" vertical="top" wrapText="1"/>
    </xf>
    <xf numFmtId="1" fontId="47" fillId="0" borderId="46" applyFill="0" applyProtection="0">
      <alignment horizontal="right" vertical="top" wrapText="1"/>
    </xf>
    <xf numFmtId="49" fontId="37" fillId="0" borderId="29" applyFill="0" applyProtection="0">
      <alignment horizontal="right"/>
    </xf>
    <xf numFmtId="0" fontId="44" fillId="0" borderId="44" applyNumberFormat="0" applyFill="0" applyAlignment="0" applyProtection="0"/>
    <xf numFmtId="0" fontId="39" fillId="38" borderId="29" applyNumberFormat="0" applyProtection="0">
      <alignment horizontal="right"/>
    </xf>
    <xf numFmtId="0" fontId="41" fillId="35" borderId="32" applyNumberFormat="0" applyAlignment="0" applyProtection="0"/>
    <xf numFmtId="2" fontId="37" fillId="0" borderId="29" applyFill="0" applyProtection="0">
      <alignment horizontal="right" vertical="top" wrapText="1"/>
    </xf>
    <xf numFmtId="0" fontId="37" fillId="54" borderId="35" applyNumberFormat="0" applyFont="0" applyAlignment="0" applyProtection="0"/>
    <xf numFmtId="0" fontId="37" fillId="0" borderId="22" applyFill="0" applyProtection="0">
      <alignment horizontal="right" vertical="top" wrapText="1"/>
    </xf>
    <xf numFmtId="0" fontId="37" fillId="54" borderId="47" applyNumberFormat="0" applyFont="0" applyAlignment="0" applyProtection="0"/>
    <xf numFmtId="2" fontId="37" fillId="0" borderId="46" applyFill="0" applyProtection="0">
      <alignment horizontal="right" vertical="top" wrapText="1"/>
    </xf>
    <xf numFmtId="0" fontId="62" fillId="60" borderId="46"/>
    <xf numFmtId="1" fontId="37" fillId="0" borderId="36" applyFill="0" applyProtection="0">
      <alignment horizontal="right" vertical="top" wrapText="1"/>
    </xf>
    <xf numFmtId="49" fontId="37" fillId="0" borderId="24" applyFill="0" applyProtection="0">
      <alignment horizontal="right"/>
    </xf>
    <xf numFmtId="0" fontId="39" fillId="38" borderId="29" applyNumberFormat="0" applyProtection="0">
      <alignment horizontal="right"/>
    </xf>
    <xf numFmtId="2" fontId="47" fillId="0" borderId="36" applyFill="0" applyProtection="0">
      <alignment horizontal="right" vertical="top" wrapText="1"/>
    </xf>
    <xf numFmtId="2" fontId="47" fillId="0" borderId="46" applyFill="0" applyProtection="0">
      <alignment horizontal="right" vertical="top" wrapText="1"/>
    </xf>
    <xf numFmtId="0" fontId="43" fillId="36" borderId="38" applyNumberFormat="0" applyAlignment="0" applyProtection="0"/>
    <xf numFmtId="0" fontId="39" fillId="38" borderId="46" applyNumberFormat="0" applyProtection="0">
      <alignment horizontal="right"/>
    </xf>
    <xf numFmtId="49" fontId="37" fillId="0" borderId="29" applyFill="0" applyProtection="0">
      <alignment horizontal="right"/>
    </xf>
    <xf numFmtId="1" fontId="47" fillId="0" borderId="46" applyFill="0" applyProtection="0">
      <alignment horizontal="right" vertical="top" wrapText="1"/>
    </xf>
    <xf numFmtId="2" fontId="37" fillId="0" borderId="31" applyFill="0" applyProtection="0">
      <alignment horizontal="right" vertical="top" wrapText="1"/>
    </xf>
    <xf numFmtId="2" fontId="47" fillId="0" borderId="29" applyFill="0" applyProtection="0">
      <alignment horizontal="right" vertical="top" wrapText="1"/>
    </xf>
    <xf numFmtId="2" fontId="37" fillId="0" borderId="46" applyFill="0" applyProtection="0">
      <alignment horizontal="right" vertical="top" wrapText="1"/>
    </xf>
    <xf numFmtId="1" fontId="37" fillId="0" borderId="31" applyFill="0" applyProtection="0">
      <alignment horizontal="right" vertical="top" wrapText="1"/>
    </xf>
    <xf numFmtId="0" fontId="39" fillId="38" borderId="46" applyNumberFormat="0" applyProtection="0">
      <alignment horizontal="left"/>
    </xf>
    <xf numFmtId="0" fontId="47" fillId="0" borderId="36" applyFill="0" applyProtection="0">
      <alignment horizontal="right" vertical="top" wrapText="1"/>
    </xf>
    <xf numFmtId="1" fontId="47" fillId="0" borderId="29" applyFill="0" applyProtection="0">
      <alignment horizontal="right" vertical="top" wrapText="1"/>
    </xf>
    <xf numFmtId="0" fontId="39" fillId="38" borderId="24" applyNumberFormat="0" applyProtection="0">
      <alignment horizontal="right"/>
    </xf>
    <xf numFmtId="0" fontId="39" fillId="38" borderId="31" applyNumberFormat="0" applyProtection="0">
      <alignment horizontal="right"/>
    </xf>
    <xf numFmtId="1" fontId="37" fillId="0" borderId="29" applyFill="0" applyProtection="0">
      <alignment horizontal="right" vertical="top" wrapText="1"/>
    </xf>
    <xf numFmtId="2" fontId="37" fillId="0" borderId="36" applyFill="0" applyProtection="0">
      <alignment horizontal="right" vertical="top" wrapText="1"/>
    </xf>
    <xf numFmtId="0" fontId="39" fillId="38" borderId="22" applyNumberFormat="0" applyProtection="0">
      <alignment horizontal="right"/>
    </xf>
    <xf numFmtId="0" fontId="37" fillId="0" borderId="24" applyFill="0" applyProtection="0">
      <alignment horizontal="right" vertical="top" wrapText="1"/>
    </xf>
    <xf numFmtId="2" fontId="47" fillId="0" borderId="22" applyFill="0" applyProtection="0">
      <alignment horizontal="right" vertical="top" wrapText="1"/>
    </xf>
    <xf numFmtId="49" fontId="37" fillId="0" borderId="22" applyFill="0" applyProtection="0">
      <alignment horizontal="right"/>
    </xf>
    <xf numFmtId="0" fontId="39" fillId="38" borderId="31" applyNumberFormat="0" applyProtection="0">
      <alignment horizontal="left"/>
    </xf>
    <xf numFmtId="0" fontId="62" fillId="60" borderId="29"/>
    <xf numFmtId="0" fontId="62" fillId="60" borderId="36"/>
    <xf numFmtId="0" fontId="62" fillId="60" borderId="36"/>
    <xf numFmtId="0" fontId="44" fillId="0" borderId="34" applyNumberFormat="0" applyFill="0" applyAlignment="0" applyProtection="0"/>
    <xf numFmtId="0" fontId="51" fillId="36" borderId="32" applyNumberFormat="0" applyAlignment="0" applyProtection="0"/>
    <xf numFmtId="49" fontId="47" fillId="0" borderId="24" applyFill="0" applyProtection="0">
      <alignment horizontal="right"/>
    </xf>
    <xf numFmtId="0" fontId="37" fillId="54" borderId="40" applyNumberFormat="0" applyFont="0" applyAlignment="0" applyProtection="0"/>
    <xf numFmtId="1" fontId="47" fillId="0" borderId="36" applyFill="0" applyProtection="0">
      <alignment horizontal="right" vertical="top" wrapText="1"/>
    </xf>
    <xf numFmtId="0" fontId="47" fillId="0" borderId="24" applyFill="0" applyProtection="0">
      <alignment horizontal="right" vertical="top" wrapText="1"/>
    </xf>
    <xf numFmtId="0" fontId="62" fillId="60" borderId="53"/>
    <xf numFmtId="0" fontId="62" fillId="60" borderId="41"/>
    <xf numFmtId="0" fontId="37" fillId="0" borderId="24" applyFill="0" applyProtection="0">
      <alignment horizontal="right" vertical="top" wrapText="1"/>
    </xf>
    <xf numFmtId="1" fontId="37" fillId="0" borderId="29" applyFill="0" applyProtection="0">
      <alignment horizontal="right" vertical="top" wrapText="1"/>
    </xf>
    <xf numFmtId="0" fontId="43" fillId="36" borderId="26" applyNumberFormat="0" applyAlignment="0" applyProtection="0"/>
    <xf numFmtId="49" fontId="47" fillId="0" borderId="46" applyFill="0" applyProtection="0">
      <alignment horizontal="right"/>
    </xf>
    <xf numFmtId="1" fontId="37" fillId="0" borderId="24" applyFill="0" applyProtection="0">
      <alignment horizontal="right" vertical="top" wrapText="1"/>
    </xf>
    <xf numFmtId="49" fontId="47" fillId="0" borderId="31" applyFill="0" applyProtection="0">
      <alignment horizontal="right"/>
    </xf>
    <xf numFmtId="0" fontId="37" fillId="54" borderId="35" applyNumberFormat="0" applyFont="0" applyAlignment="0" applyProtection="0"/>
    <xf numFmtId="0" fontId="37" fillId="0" borderId="29" applyFill="0" applyProtection="0">
      <alignment horizontal="right" vertical="top" wrapText="1"/>
    </xf>
    <xf numFmtId="1" fontId="47" fillId="0" borderId="46" applyFill="0" applyProtection="0">
      <alignment horizontal="right" vertical="top" wrapText="1"/>
    </xf>
    <xf numFmtId="1" fontId="37" fillId="0" borderId="36" applyFill="0" applyProtection="0">
      <alignment horizontal="right" vertical="top" wrapText="1"/>
    </xf>
    <xf numFmtId="0" fontId="62" fillId="60" borderId="29"/>
    <xf numFmtId="2" fontId="37" fillId="0" borderId="29" applyFill="0" applyProtection="0">
      <alignment horizontal="right" vertical="top" wrapText="1"/>
    </xf>
    <xf numFmtId="0" fontId="39" fillId="38" borderId="46" applyNumberFormat="0" applyProtection="0">
      <alignment horizontal="right"/>
    </xf>
    <xf numFmtId="2" fontId="47" fillId="0" borderId="46" applyFill="0" applyProtection="0">
      <alignment horizontal="right" vertical="top" wrapText="1"/>
    </xf>
    <xf numFmtId="49" fontId="47" fillId="0" borderId="22" applyFill="0" applyProtection="0">
      <alignment horizontal="right"/>
    </xf>
    <xf numFmtId="0" fontId="62" fillId="60" borderId="22"/>
    <xf numFmtId="0" fontId="62" fillId="60" borderId="22"/>
    <xf numFmtId="49" fontId="47" fillId="0" borderId="22" applyFill="0" applyProtection="0">
      <alignment horizontal="right"/>
    </xf>
    <xf numFmtId="0" fontId="62" fillId="60" borderId="22"/>
    <xf numFmtId="0" fontId="37" fillId="0" borderId="29" applyFill="0" applyProtection="0">
      <alignment horizontal="right" vertical="top" wrapText="1"/>
    </xf>
    <xf numFmtId="1" fontId="47" fillId="0" borderId="22" applyFill="0" applyProtection="0">
      <alignment horizontal="right" vertical="top" wrapText="1"/>
    </xf>
    <xf numFmtId="0" fontId="37" fillId="0" borderId="22" applyFill="0" applyProtection="0">
      <alignment horizontal="right" vertical="top" wrapText="1"/>
    </xf>
    <xf numFmtId="49" fontId="37" fillId="0" borderId="24" applyFill="0" applyProtection="0">
      <alignment horizontal="right"/>
    </xf>
    <xf numFmtId="49" fontId="37" fillId="0" borderId="22" applyFill="0" applyProtection="0">
      <alignment horizontal="right"/>
    </xf>
    <xf numFmtId="2" fontId="37" fillId="0" borderId="22" applyFill="0" applyProtection="0">
      <alignment horizontal="right" vertical="top" wrapText="1"/>
    </xf>
    <xf numFmtId="0" fontId="62" fillId="60" borderId="24"/>
    <xf numFmtId="0" fontId="39" fillId="38" borderId="29" applyNumberFormat="0" applyProtection="0">
      <alignment horizontal="left"/>
    </xf>
    <xf numFmtId="0" fontId="62" fillId="60" borderId="31"/>
    <xf numFmtId="0" fontId="39" fillId="38" borderId="29" applyNumberFormat="0" applyProtection="0">
      <alignment horizontal="right"/>
    </xf>
    <xf numFmtId="0" fontId="37" fillId="0" borderId="36" applyFill="0" applyProtection="0">
      <alignment horizontal="right" vertical="top" wrapText="1"/>
    </xf>
    <xf numFmtId="2" fontId="47" fillId="0" borderId="29" applyFill="0" applyProtection="0">
      <alignment horizontal="right" vertical="top" wrapText="1"/>
    </xf>
    <xf numFmtId="0" fontId="39" fillId="38" borderId="46" applyNumberFormat="0" applyProtection="0">
      <alignment horizontal="left"/>
    </xf>
    <xf numFmtId="0" fontId="37" fillId="54" borderId="52" applyNumberFormat="0" applyFont="0" applyAlignment="0" applyProtection="0"/>
    <xf numFmtId="0" fontId="62" fillId="60" borderId="41"/>
    <xf numFmtId="2" fontId="47" fillId="0" borderId="46" applyFill="0" applyProtection="0">
      <alignment horizontal="right" vertical="top" wrapText="1"/>
    </xf>
    <xf numFmtId="0" fontId="39" fillId="38" borderId="31" applyNumberFormat="0" applyProtection="0">
      <alignment horizontal="left"/>
    </xf>
    <xf numFmtId="0" fontId="62" fillId="60" borderId="53"/>
    <xf numFmtId="49" fontId="47" fillId="0" borderId="31" applyFill="0" applyProtection="0">
      <alignment horizontal="right"/>
    </xf>
    <xf numFmtId="1" fontId="47" fillId="0" borderId="29" applyFill="0" applyProtection="0">
      <alignment horizontal="right" vertical="top" wrapText="1"/>
    </xf>
    <xf numFmtId="1" fontId="47" fillId="0" borderId="29" applyFill="0" applyProtection="0">
      <alignment horizontal="right" vertical="top" wrapText="1"/>
    </xf>
    <xf numFmtId="0" fontId="37" fillId="54" borderId="28" applyNumberFormat="0" applyFont="0" applyAlignment="0" applyProtection="0"/>
    <xf numFmtId="2" fontId="37" fillId="0" borderId="36" applyFill="0" applyProtection="0">
      <alignment horizontal="right" vertical="top" wrapText="1"/>
    </xf>
    <xf numFmtId="0" fontId="62" fillId="60" borderId="48"/>
    <xf numFmtId="2" fontId="37" fillId="0" borderId="36" applyFill="0" applyProtection="0">
      <alignment horizontal="right" vertical="top" wrapText="1"/>
    </xf>
    <xf numFmtId="0" fontId="39" fillId="38" borderId="29" applyNumberFormat="0" applyProtection="0">
      <alignment horizontal="left"/>
    </xf>
    <xf numFmtId="0" fontId="41" fillId="35" borderId="49" applyNumberFormat="0" applyAlignment="0" applyProtection="0"/>
    <xf numFmtId="49" fontId="47" fillId="0" borderId="24" applyFill="0" applyProtection="0">
      <alignment horizontal="right"/>
    </xf>
    <xf numFmtId="0" fontId="51" fillId="36" borderId="37" applyNumberFormat="0" applyAlignment="0" applyProtection="0"/>
    <xf numFmtId="2" fontId="47" fillId="0" borderId="29" applyFill="0" applyProtection="0">
      <alignment horizontal="right" vertical="top" wrapText="1"/>
    </xf>
    <xf numFmtId="0" fontId="37" fillId="54" borderId="28" applyNumberFormat="0" applyFont="0" applyAlignment="0" applyProtection="0"/>
    <xf numFmtId="2" fontId="37" fillId="0" borderId="46" applyFill="0" applyProtection="0">
      <alignment horizontal="right" vertical="top" wrapText="1"/>
    </xf>
    <xf numFmtId="1" fontId="47" fillId="0" borderId="22" applyFill="0" applyProtection="0">
      <alignment horizontal="right" vertical="top" wrapText="1"/>
    </xf>
    <xf numFmtId="0" fontId="39" fillId="38" borderId="22" applyNumberFormat="0" applyProtection="0">
      <alignment horizontal="left"/>
    </xf>
    <xf numFmtId="0" fontId="39" fillId="38" borderId="46" applyNumberFormat="0" applyProtection="0">
      <alignment horizontal="right"/>
    </xf>
    <xf numFmtId="2" fontId="37" fillId="0" borderId="22" applyFill="0" applyProtection="0">
      <alignment horizontal="right" vertical="top" wrapText="1"/>
    </xf>
    <xf numFmtId="1" fontId="37" fillId="0" borderId="22" applyFill="0" applyProtection="0">
      <alignment horizontal="right" vertical="top" wrapText="1"/>
    </xf>
    <xf numFmtId="0" fontId="47" fillId="0" borderId="36" applyFill="0" applyProtection="0">
      <alignment horizontal="right" vertical="top" wrapText="1"/>
    </xf>
    <xf numFmtId="0" fontId="62" fillId="60" borderId="24"/>
    <xf numFmtId="0" fontId="62" fillId="60" borderId="31"/>
    <xf numFmtId="1" fontId="47" fillId="0" borderId="24" applyFill="0" applyProtection="0">
      <alignment horizontal="right" vertical="top" wrapText="1"/>
    </xf>
    <xf numFmtId="0" fontId="51" fillId="36" borderId="25" applyNumberFormat="0" applyAlignment="0" applyProtection="0"/>
    <xf numFmtId="2" fontId="47" fillId="0" borderId="29" applyFill="0" applyProtection="0">
      <alignment horizontal="right" vertical="top" wrapText="1"/>
    </xf>
    <xf numFmtId="0" fontId="37" fillId="0" borderId="36" applyFill="0" applyProtection="0">
      <alignment horizontal="right" vertical="top" wrapText="1"/>
    </xf>
    <xf numFmtId="0" fontId="41" fillId="35" borderId="49" applyNumberFormat="0" applyAlignment="0" applyProtection="0"/>
    <xf numFmtId="1" fontId="47" fillId="0" borderId="24" applyFill="0" applyProtection="0">
      <alignment horizontal="right" vertical="top" wrapText="1"/>
    </xf>
    <xf numFmtId="2" fontId="47" fillId="0" borderId="24" applyFill="0" applyProtection="0">
      <alignment horizontal="right" vertical="top" wrapText="1"/>
    </xf>
    <xf numFmtId="0" fontId="62" fillId="60" borderId="48"/>
    <xf numFmtId="0" fontId="37" fillId="54" borderId="30" applyNumberFormat="0" applyFont="0" applyAlignment="0" applyProtection="0"/>
    <xf numFmtId="0" fontId="39" fillId="38" borderId="29" applyNumberFormat="0" applyProtection="0">
      <alignment horizontal="left"/>
    </xf>
    <xf numFmtId="49" fontId="47" fillId="0" borderId="31" applyFill="0" applyProtection="0">
      <alignment horizontal="right"/>
    </xf>
    <xf numFmtId="49" fontId="37" fillId="0" borderId="36" applyFill="0" applyProtection="0">
      <alignment horizontal="right"/>
    </xf>
    <xf numFmtId="2" fontId="37" fillId="0" borderId="29" applyFill="0" applyProtection="0">
      <alignment horizontal="right" vertical="top" wrapText="1"/>
    </xf>
    <xf numFmtId="0" fontId="37" fillId="0" borderId="36" applyFill="0" applyProtection="0">
      <alignment horizontal="right" vertical="top" wrapText="1"/>
    </xf>
    <xf numFmtId="49" fontId="47" fillId="0" borderId="29" applyFill="0" applyProtection="0">
      <alignment horizontal="right"/>
    </xf>
    <xf numFmtId="0" fontId="62" fillId="60" borderId="24"/>
    <xf numFmtId="1" fontId="47" fillId="0" borderId="36" applyFill="0" applyProtection="0">
      <alignment horizontal="right" vertical="top" wrapText="1"/>
    </xf>
    <xf numFmtId="0" fontId="37" fillId="0" borderId="36" applyFill="0" applyProtection="0">
      <alignment horizontal="right" vertical="top" wrapText="1"/>
    </xf>
    <xf numFmtId="0" fontId="37" fillId="0" borderId="46" applyFill="0" applyProtection="0">
      <alignment horizontal="right" vertical="top" wrapText="1"/>
    </xf>
    <xf numFmtId="49" fontId="47" fillId="0" borderId="36" applyFill="0" applyProtection="0">
      <alignment horizontal="right"/>
    </xf>
    <xf numFmtId="0" fontId="62" fillId="60" borderId="53"/>
    <xf numFmtId="0" fontId="43" fillId="36" borderId="50" applyNumberFormat="0" applyAlignment="0" applyProtection="0"/>
    <xf numFmtId="49" fontId="37" fillId="0" borderId="46" applyFill="0" applyProtection="0">
      <alignment horizontal="right"/>
    </xf>
    <xf numFmtId="1" fontId="47" fillId="0" borderId="24" applyFill="0" applyProtection="0">
      <alignment horizontal="right" vertical="top" wrapText="1"/>
    </xf>
    <xf numFmtId="0" fontId="37" fillId="0" borderId="31" applyFill="0" applyProtection="0">
      <alignment horizontal="right" vertical="top" wrapText="1"/>
    </xf>
    <xf numFmtId="0" fontId="37" fillId="0" borderId="24" applyFill="0" applyProtection="0">
      <alignment horizontal="right" vertical="top" wrapText="1"/>
    </xf>
    <xf numFmtId="0" fontId="62" fillId="60" borderId="29"/>
    <xf numFmtId="2" fontId="37" fillId="0" borderId="22" applyFill="0" applyProtection="0">
      <alignment horizontal="right" vertical="top" wrapText="1"/>
    </xf>
    <xf numFmtId="1" fontId="37" fillId="0" borderId="24" applyFill="0" applyProtection="0">
      <alignment horizontal="right" vertical="top" wrapText="1"/>
    </xf>
    <xf numFmtId="0" fontId="51" fillId="36" borderId="42" applyNumberFormat="0" applyAlignment="0" applyProtection="0"/>
    <xf numFmtId="2" fontId="47" fillId="0" borderId="36" applyFill="0" applyProtection="0">
      <alignment horizontal="right" vertical="top" wrapText="1"/>
    </xf>
    <xf numFmtId="1" fontId="37" fillId="0" borderId="36" applyFill="0" applyProtection="0">
      <alignment horizontal="right" vertical="top" wrapText="1"/>
    </xf>
    <xf numFmtId="0" fontId="39" fillId="38" borderId="36" applyNumberFormat="0" applyProtection="0">
      <alignment horizontal="left"/>
    </xf>
    <xf numFmtId="1" fontId="47" fillId="0" borderId="46" applyFill="0" applyProtection="0">
      <alignment horizontal="right" vertical="top" wrapText="1"/>
    </xf>
    <xf numFmtId="1" fontId="37" fillId="0" borderId="24" applyFill="0" applyProtection="0">
      <alignment horizontal="right" vertical="top" wrapText="1"/>
    </xf>
    <xf numFmtId="2" fontId="37" fillId="0" borderId="29" applyFill="0" applyProtection="0">
      <alignment horizontal="right" vertical="top" wrapText="1"/>
    </xf>
    <xf numFmtId="0" fontId="44" fillId="0" borderId="27" applyNumberFormat="0" applyFill="0" applyAlignment="0" applyProtection="0"/>
    <xf numFmtId="0" fontId="37" fillId="0" borderId="29" applyFill="0" applyProtection="0">
      <alignment horizontal="right" vertical="top" wrapText="1"/>
    </xf>
    <xf numFmtId="49" fontId="47" fillId="0" borderId="29" applyFill="0" applyProtection="0">
      <alignment horizontal="right"/>
    </xf>
    <xf numFmtId="0" fontId="37" fillId="0" borderId="46" applyFill="0" applyProtection="0">
      <alignment horizontal="right" vertical="top" wrapText="1"/>
    </xf>
    <xf numFmtId="1" fontId="37" fillId="0" borderId="46" applyFill="0" applyProtection="0">
      <alignment horizontal="right" vertical="top" wrapText="1"/>
    </xf>
    <xf numFmtId="2" fontId="37" fillId="0" borderId="31" applyFill="0" applyProtection="0">
      <alignment horizontal="right" vertical="top" wrapText="1"/>
    </xf>
    <xf numFmtId="0" fontId="43" fillId="36" borderId="50" applyNumberFormat="0" applyAlignment="0" applyProtection="0"/>
    <xf numFmtId="1" fontId="37" fillId="0" borderId="24" applyFill="0" applyProtection="0">
      <alignment horizontal="right" vertical="top" wrapText="1"/>
    </xf>
    <xf numFmtId="0" fontId="39" fillId="38" borderId="36" applyNumberFormat="0" applyProtection="0">
      <alignment horizontal="left"/>
    </xf>
    <xf numFmtId="0" fontId="62" fillId="60" borderId="29"/>
    <xf numFmtId="49" fontId="37" fillId="0" borderId="36" applyFill="0" applyProtection="0">
      <alignment horizontal="right"/>
    </xf>
    <xf numFmtId="1" fontId="47" fillId="0" borderId="36" applyFill="0" applyProtection="0">
      <alignment horizontal="right" vertical="top" wrapText="1"/>
    </xf>
    <xf numFmtId="2" fontId="47" fillId="0" borderId="31" applyFill="0" applyProtection="0">
      <alignment horizontal="right" vertical="top" wrapText="1"/>
    </xf>
    <xf numFmtId="0" fontId="39" fillId="38" borderId="24" applyNumberFormat="0" applyProtection="0">
      <alignment horizontal="left"/>
    </xf>
    <xf numFmtId="0" fontId="62" fillId="60" borderId="24"/>
    <xf numFmtId="2" fontId="37" fillId="0" borderId="29" applyFill="0" applyProtection="0">
      <alignment horizontal="right" vertical="top" wrapText="1"/>
    </xf>
    <xf numFmtId="2" fontId="37" fillId="0" borderId="46" applyFill="0" applyProtection="0">
      <alignment horizontal="right" vertical="top" wrapText="1"/>
    </xf>
    <xf numFmtId="0" fontId="37" fillId="54" borderId="23" applyNumberFormat="0" applyFont="0" applyAlignment="0" applyProtection="0"/>
    <xf numFmtId="2" fontId="47" fillId="0" borderId="22" applyFill="0" applyProtection="0">
      <alignment horizontal="right" vertical="top" wrapText="1"/>
    </xf>
    <xf numFmtId="1" fontId="47" fillId="0" borderId="22" applyFill="0" applyProtection="0">
      <alignment horizontal="right" vertical="top" wrapText="1"/>
    </xf>
    <xf numFmtId="1" fontId="47" fillId="0" borderId="31" applyFill="0" applyProtection="0">
      <alignment horizontal="right" vertical="top" wrapText="1"/>
    </xf>
    <xf numFmtId="49" fontId="47" fillId="0" borderId="22" applyFill="0" applyProtection="0">
      <alignment horizontal="right"/>
    </xf>
    <xf numFmtId="0" fontId="37" fillId="54" borderId="23" applyNumberFormat="0" applyFont="0" applyAlignment="0" applyProtection="0"/>
    <xf numFmtId="0" fontId="39" fillId="38" borderId="22" applyNumberFormat="0" applyProtection="0">
      <alignment horizontal="right"/>
    </xf>
    <xf numFmtId="0" fontId="37" fillId="0" borderId="31" applyFill="0" applyProtection="0">
      <alignment horizontal="right" vertical="top" wrapText="1"/>
    </xf>
    <xf numFmtId="0" fontId="37" fillId="0" borderId="22" applyFill="0" applyProtection="0">
      <alignment horizontal="right" vertical="top" wrapText="1"/>
    </xf>
    <xf numFmtId="1" fontId="37" fillId="0" borderId="31" applyFill="0" applyProtection="0">
      <alignment horizontal="right" vertical="top" wrapText="1"/>
    </xf>
    <xf numFmtId="0" fontId="44" fillId="0" borderId="51" applyNumberFormat="0" applyFill="0" applyAlignment="0" applyProtection="0"/>
    <xf numFmtId="2" fontId="37" fillId="0" borderId="46" applyFill="0" applyProtection="0">
      <alignment horizontal="right" vertical="top" wrapText="1"/>
    </xf>
    <xf numFmtId="0" fontId="62" fillId="60" borderId="24"/>
    <xf numFmtId="0" fontId="43" fillId="36" borderId="33" applyNumberFormat="0" applyAlignment="0" applyProtection="0"/>
    <xf numFmtId="0" fontId="62" fillId="60" borderId="48"/>
    <xf numFmtId="0" fontId="47" fillId="0" borderId="24" applyFill="0" applyProtection="0">
      <alignment horizontal="right" vertical="top" wrapText="1"/>
    </xf>
    <xf numFmtId="0" fontId="62" fillId="60" borderId="41"/>
    <xf numFmtId="0" fontId="39" fillId="38" borderId="31" applyNumberFormat="0" applyProtection="0">
      <alignment horizontal="left"/>
    </xf>
    <xf numFmtId="0" fontId="62" fillId="60" borderId="36"/>
    <xf numFmtId="1" fontId="47" fillId="0" borderId="36" applyFill="0" applyProtection="0">
      <alignment horizontal="right" vertical="top" wrapText="1"/>
    </xf>
    <xf numFmtId="0" fontId="37" fillId="54" borderId="45" applyNumberFormat="0" applyFont="0" applyAlignment="0" applyProtection="0"/>
    <xf numFmtId="1" fontId="37" fillId="0" borderId="46" applyFill="0" applyProtection="0">
      <alignment horizontal="right" vertical="top" wrapText="1"/>
    </xf>
    <xf numFmtId="2" fontId="47" fillId="0" borderId="46" applyFill="0" applyProtection="0">
      <alignment horizontal="right" vertical="top" wrapText="1"/>
    </xf>
    <xf numFmtId="1" fontId="47" fillId="0" borderId="31" applyFill="0" applyProtection="0">
      <alignment horizontal="right" vertical="top" wrapText="1"/>
    </xf>
    <xf numFmtId="1" fontId="47" fillId="0" borderId="31" applyFill="0" applyProtection="0">
      <alignment horizontal="right" vertical="top" wrapText="1"/>
    </xf>
    <xf numFmtId="2" fontId="37" fillId="0" borderId="29" applyFill="0" applyProtection="0">
      <alignment horizontal="right" vertical="top" wrapText="1"/>
    </xf>
    <xf numFmtId="49" fontId="37" fillId="0" borderId="46" applyFill="0" applyProtection="0">
      <alignment horizontal="right"/>
    </xf>
    <xf numFmtId="0" fontId="62" fillId="60" borderId="29"/>
    <xf numFmtId="0" fontId="39" fillId="38" borderId="46" applyNumberFormat="0" applyProtection="0">
      <alignment horizontal="left"/>
    </xf>
    <xf numFmtId="0" fontId="44" fillId="0" borderId="39" applyNumberFormat="0" applyFill="0" applyAlignment="0" applyProtection="0"/>
    <xf numFmtId="0" fontId="62" fillId="60" borderId="31"/>
    <xf numFmtId="0" fontId="37" fillId="0" borderId="24" applyFill="0" applyProtection="0">
      <alignment horizontal="right" vertical="top" wrapText="1"/>
    </xf>
    <xf numFmtId="2" fontId="47" fillId="0" borderId="24" applyFill="0" applyProtection="0">
      <alignment horizontal="right" vertical="top" wrapText="1"/>
    </xf>
    <xf numFmtId="2" fontId="37" fillId="0" borderId="31" applyFill="0" applyProtection="0">
      <alignment horizontal="right" vertical="top" wrapText="1"/>
    </xf>
    <xf numFmtId="49" fontId="37" fillId="0" borderId="31" applyFill="0" applyProtection="0">
      <alignment horizontal="right"/>
    </xf>
    <xf numFmtId="2" fontId="47" fillId="0" borderId="36" applyFill="0" applyProtection="0">
      <alignment horizontal="right" vertical="top" wrapText="1"/>
    </xf>
    <xf numFmtId="49" fontId="37" fillId="0" borderId="31" applyFill="0" applyProtection="0">
      <alignment horizontal="right"/>
    </xf>
    <xf numFmtId="0" fontId="39" fillId="38" borderId="24" applyNumberFormat="0" applyProtection="0">
      <alignment horizontal="right"/>
    </xf>
    <xf numFmtId="0" fontId="62" fillId="60" borderId="41"/>
    <xf numFmtId="49" fontId="37" fillId="0" borderId="31" applyFill="0" applyProtection="0">
      <alignment horizontal="right"/>
    </xf>
    <xf numFmtId="49" fontId="37" fillId="0" borderId="22" applyFill="0" applyProtection="0">
      <alignment horizontal="right"/>
    </xf>
    <xf numFmtId="0" fontId="43" fillId="36" borderId="33" applyNumberFormat="0" applyAlignment="0" applyProtection="0"/>
    <xf numFmtId="0" fontId="62" fillId="60" borderId="53"/>
    <xf numFmtId="0" fontId="37" fillId="0" borderId="22" applyFill="0" applyProtection="0">
      <alignment horizontal="right" vertical="top" wrapText="1"/>
    </xf>
    <xf numFmtId="2" fontId="37" fillId="0" borderId="22" applyFill="0" applyProtection="0">
      <alignment horizontal="right" vertical="top" wrapText="1"/>
    </xf>
    <xf numFmtId="49" fontId="47" fillId="0" borderId="29" applyFill="0" applyProtection="0">
      <alignment horizontal="right"/>
    </xf>
    <xf numFmtId="49" fontId="37" fillId="0" borderId="36" applyFill="0" applyProtection="0">
      <alignment horizontal="right"/>
    </xf>
    <xf numFmtId="0" fontId="39" fillId="38" borderId="29" applyNumberFormat="0" applyProtection="0">
      <alignment horizontal="left"/>
    </xf>
    <xf numFmtId="0" fontId="39" fillId="38" borderId="24" applyNumberFormat="0" applyProtection="0">
      <alignment horizontal="left"/>
    </xf>
    <xf numFmtId="1" fontId="47" fillId="0" borderId="29" applyFill="0" applyProtection="0">
      <alignment horizontal="right" vertical="top" wrapText="1"/>
    </xf>
    <xf numFmtId="0" fontId="39" fillId="38" borderId="31" applyNumberFormat="0" applyProtection="0">
      <alignment horizontal="right"/>
    </xf>
    <xf numFmtId="2" fontId="47" fillId="0" borderId="24" applyFill="0" applyProtection="0">
      <alignment horizontal="right" vertical="top" wrapText="1"/>
    </xf>
    <xf numFmtId="0" fontId="39" fillId="38" borderId="46" applyNumberFormat="0" applyProtection="0">
      <alignment horizontal="right"/>
    </xf>
    <xf numFmtId="0" fontId="39" fillId="38" borderId="31" applyNumberFormat="0" applyProtection="0">
      <alignment horizontal="right"/>
    </xf>
    <xf numFmtId="0" fontId="37" fillId="0" borderId="31" applyFill="0" applyProtection="0">
      <alignment horizontal="right" vertical="top" wrapText="1"/>
    </xf>
    <xf numFmtId="0" fontId="62" fillId="60" borderId="36"/>
    <xf numFmtId="49" fontId="47" fillId="0" borderId="36" applyFill="0" applyProtection="0">
      <alignment horizontal="right"/>
    </xf>
    <xf numFmtId="49" fontId="47" fillId="0" borderId="29" applyFill="0" applyProtection="0">
      <alignment horizontal="right"/>
    </xf>
    <xf numFmtId="1" fontId="37" fillId="0" borderId="36" applyFill="0" applyProtection="0">
      <alignment horizontal="right" vertical="top" wrapText="1"/>
    </xf>
    <xf numFmtId="1" fontId="37" fillId="0" borderId="46" applyFill="0" applyProtection="0">
      <alignment horizontal="right" vertical="top" wrapText="1"/>
    </xf>
    <xf numFmtId="0" fontId="37" fillId="0" borderId="46" applyFill="0" applyProtection="0">
      <alignment horizontal="right" vertical="top" wrapText="1"/>
    </xf>
    <xf numFmtId="0" fontId="39" fillId="38" borderId="29" applyNumberFormat="0" applyProtection="0">
      <alignment horizontal="left"/>
    </xf>
    <xf numFmtId="0" fontId="62" fillId="60" borderId="29"/>
    <xf numFmtId="2" fontId="47" fillId="0" borderId="31" applyFill="0" applyProtection="0">
      <alignment horizontal="right" vertical="top" wrapText="1"/>
    </xf>
    <xf numFmtId="0" fontId="47" fillId="0" borderId="29" applyFill="0" applyProtection="0">
      <alignment horizontal="right" vertical="top" wrapText="1"/>
    </xf>
    <xf numFmtId="49" fontId="37" fillId="0" borderId="24" applyFill="0" applyProtection="0">
      <alignment horizontal="right"/>
    </xf>
    <xf numFmtId="1" fontId="47" fillId="0" borderId="24" applyFill="0" applyProtection="0">
      <alignment horizontal="right" vertical="top" wrapText="1"/>
    </xf>
    <xf numFmtId="0" fontId="62" fillId="60" borderId="46"/>
    <xf numFmtId="0" fontId="37" fillId="54" borderId="47" applyNumberFormat="0" applyFont="0" applyAlignment="0" applyProtection="0"/>
    <xf numFmtId="1" fontId="37" fillId="0" borderId="31" applyFill="0" applyProtection="0">
      <alignment horizontal="right" vertical="top" wrapText="1"/>
    </xf>
    <xf numFmtId="0" fontId="62" fillId="60" borderId="29"/>
    <xf numFmtId="49" fontId="47" fillId="0" borderId="31" applyFill="0" applyProtection="0">
      <alignment horizontal="right"/>
    </xf>
    <xf numFmtId="2" fontId="37" fillId="0" borderId="36" applyFill="0" applyProtection="0">
      <alignment horizontal="right" vertical="top" wrapText="1"/>
    </xf>
    <xf numFmtId="49" fontId="37" fillId="0" borderId="31" applyFill="0" applyProtection="0">
      <alignment horizontal="right"/>
    </xf>
    <xf numFmtId="2" fontId="37" fillId="0" borderId="24" applyFill="0" applyProtection="0">
      <alignment horizontal="right" vertical="top" wrapText="1"/>
    </xf>
    <xf numFmtId="0" fontId="37" fillId="54" borderId="52" applyNumberFormat="0" applyFont="0" applyAlignment="0" applyProtection="0"/>
    <xf numFmtId="2" fontId="37" fillId="0" borderId="31" applyFill="0" applyProtection="0">
      <alignment horizontal="right" vertical="top" wrapText="1"/>
    </xf>
    <xf numFmtId="0" fontId="37" fillId="0" borderId="22" applyFill="0" applyProtection="0">
      <alignment horizontal="right" vertical="top" wrapText="1"/>
    </xf>
    <xf numFmtId="0" fontId="39" fillId="38" borderId="36" applyNumberFormat="0" applyProtection="0">
      <alignment horizontal="left"/>
    </xf>
    <xf numFmtId="0" fontId="39" fillId="38" borderId="29" applyNumberFormat="0" applyProtection="0">
      <alignment horizontal="right"/>
    </xf>
    <xf numFmtId="49" fontId="47" fillId="0" borderId="22" applyFill="0" applyProtection="0">
      <alignment horizontal="right"/>
    </xf>
    <xf numFmtId="0" fontId="39" fillId="38" borderId="22" applyNumberFormat="0" applyProtection="0">
      <alignment horizontal="left"/>
    </xf>
    <xf numFmtId="0" fontId="62" fillId="60" borderId="48"/>
    <xf numFmtId="0" fontId="37" fillId="0" borderId="29" applyFill="0" applyProtection="0">
      <alignment horizontal="right" vertical="top" wrapText="1"/>
    </xf>
    <xf numFmtId="1" fontId="37" fillId="0" borderId="29" applyFill="0" applyProtection="0">
      <alignment horizontal="right" vertical="top" wrapText="1"/>
    </xf>
    <xf numFmtId="0" fontId="62" fillId="60" borderId="31"/>
    <xf numFmtId="2" fontId="37" fillId="0" borderId="46" applyFill="0" applyProtection="0">
      <alignment horizontal="right" vertical="top" wrapText="1"/>
    </xf>
    <xf numFmtId="49" fontId="37" fillId="0" borderId="29" applyFill="0" applyProtection="0">
      <alignment horizontal="right"/>
    </xf>
    <xf numFmtId="2" fontId="47" fillId="0" borderId="36" applyFill="0" applyProtection="0">
      <alignment horizontal="right" vertical="top" wrapText="1"/>
    </xf>
    <xf numFmtId="2" fontId="47" fillId="0" borderId="29" applyFill="0" applyProtection="0">
      <alignment horizontal="right" vertical="top" wrapText="1"/>
    </xf>
    <xf numFmtId="0" fontId="62" fillId="60" borderId="36"/>
    <xf numFmtId="0" fontId="39" fillId="38" borderId="24" applyNumberFormat="0" applyProtection="0">
      <alignment horizontal="right"/>
    </xf>
    <xf numFmtId="0" fontId="39" fillId="38" borderId="31" applyNumberFormat="0" applyProtection="0">
      <alignment horizontal="left"/>
    </xf>
    <xf numFmtId="0" fontId="37" fillId="0" borderId="36" applyFill="0" applyProtection="0">
      <alignment horizontal="right" vertical="top" wrapText="1"/>
    </xf>
    <xf numFmtId="1" fontId="47" fillId="0" borderId="31" applyFill="0" applyProtection="0">
      <alignment horizontal="right" vertical="top" wrapText="1"/>
    </xf>
    <xf numFmtId="1" fontId="37" fillId="0" borderId="24" applyFill="0" applyProtection="0">
      <alignment horizontal="right" vertical="top" wrapText="1"/>
    </xf>
    <xf numFmtId="0" fontId="62" fillId="60" borderId="36"/>
    <xf numFmtId="0" fontId="62" fillId="60" borderId="41"/>
    <xf numFmtId="0" fontId="37" fillId="0" borderId="36" applyFill="0" applyProtection="0">
      <alignment horizontal="right" vertical="top" wrapText="1"/>
    </xf>
    <xf numFmtId="49" fontId="37" fillId="0" borderId="29" applyFill="0" applyProtection="0">
      <alignment horizontal="right"/>
    </xf>
    <xf numFmtId="0" fontId="39" fillId="38" borderId="24" applyNumberFormat="0" applyProtection="0">
      <alignment horizontal="right"/>
    </xf>
    <xf numFmtId="0" fontId="39" fillId="38" borderId="36" applyNumberFormat="0" applyProtection="0">
      <alignment horizontal="right"/>
    </xf>
    <xf numFmtId="0" fontId="47" fillId="0" borderId="22" applyFill="0" applyProtection="0">
      <alignment horizontal="right" vertical="top" wrapText="1"/>
    </xf>
    <xf numFmtId="0" fontId="62" fillId="60" borderId="48"/>
    <xf numFmtId="2" fontId="47" fillId="0" borderId="22" applyFill="0" applyProtection="0">
      <alignment horizontal="right" vertical="top" wrapText="1"/>
    </xf>
    <xf numFmtId="1" fontId="37" fillId="0" borderId="22" applyFill="0" applyProtection="0">
      <alignment horizontal="right" vertical="top" wrapText="1"/>
    </xf>
    <xf numFmtId="0" fontId="39" fillId="38" borderId="46" applyNumberFormat="0" applyProtection="0">
      <alignment horizontal="left"/>
    </xf>
    <xf numFmtId="0" fontId="62" fillId="60" borderId="22"/>
    <xf numFmtId="0" fontId="62" fillId="60" borderId="22"/>
    <xf numFmtId="0" fontId="39" fillId="38" borderId="22" applyNumberFormat="0" applyProtection="0">
      <alignment horizontal="left"/>
    </xf>
    <xf numFmtId="0" fontId="39" fillId="38" borderId="29" applyNumberFormat="0" applyProtection="0">
      <alignment horizontal="right"/>
    </xf>
    <xf numFmtId="49" fontId="37" fillId="0" borderId="24" applyFill="0" applyProtection="0">
      <alignment horizontal="right"/>
    </xf>
    <xf numFmtId="0" fontId="39" fillId="38" borderId="24" applyNumberFormat="0" applyProtection="0">
      <alignment horizontal="right"/>
    </xf>
    <xf numFmtId="1" fontId="37" fillId="0" borderId="29" applyFill="0" applyProtection="0">
      <alignment horizontal="right" vertical="top" wrapText="1"/>
    </xf>
    <xf numFmtId="0" fontId="62" fillId="60" borderId="24"/>
    <xf numFmtId="0" fontId="62" fillId="60" borderId="24"/>
    <xf numFmtId="0" fontId="62" fillId="60" borderId="22"/>
    <xf numFmtId="0" fontId="47" fillId="0" borderId="31" applyFill="0" applyProtection="0">
      <alignment horizontal="right" vertical="top" wrapText="1"/>
    </xf>
    <xf numFmtId="49" fontId="37" fillId="0" borderId="29" applyFill="0" applyProtection="0">
      <alignment horizontal="right"/>
    </xf>
    <xf numFmtId="1" fontId="37" fillId="0" borderId="29" applyFill="0" applyProtection="0">
      <alignment horizontal="right" vertical="top" wrapText="1"/>
    </xf>
    <xf numFmtId="1" fontId="37" fillId="0" borderId="46" applyFill="0" applyProtection="0">
      <alignment horizontal="right" vertical="top" wrapText="1"/>
    </xf>
    <xf numFmtId="0" fontId="37" fillId="0" borderId="29" applyFill="0" applyProtection="0">
      <alignment horizontal="right" vertical="top" wrapText="1"/>
    </xf>
    <xf numFmtId="2" fontId="47" fillId="0" borderId="31" applyFill="0" applyProtection="0">
      <alignment horizontal="right" vertical="top" wrapText="1"/>
    </xf>
    <xf numFmtId="49" fontId="37" fillId="0" borderId="36" applyFill="0" applyProtection="0">
      <alignment horizontal="right"/>
    </xf>
    <xf numFmtId="1" fontId="37" fillId="0" borderId="29" applyFill="0" applyProtection="0">
      <alignment horizontal="right" vertical="top" wrapText="1"/>
    </xf>
    <xf numFmtId="0" fontId="39" fillId="38" borderId="29" applyNumberFormat="0" applyProtection="0">
      <alignment horizontal="left"/>
    </xf>
    <xf numFmtId="0" fontId="62" fillId="60" borderId="29"/>
    <xf numFmtId="0" fontId="62" fillId="60" borderId="29"/>
    <xf numFmtId="0" fontId="62" fillId="60" borderId="24"/>
    <xf numFmtId="0" fontId="39" fillId="38" borderId="36" applyNumberFormat="0" applyProtection="0">
      <alignment horizontal="right"/>
    </xf>
    <xf numFmtId="0" fontId="37" fillId="0" borderId="31" applyFill="0" applyProtection="0">
      <alignment horizontal="right" vertical="top" wrapText="1"/>
    </xf>
    <xf numFmtId="49" fontId="37" fillId="0" borderId="31" applyFill="0" applyProtection="0">
      <alignment horizontal="right"/>
    </xf>
    <xf numFmtId="1" fontId="37" fillId="0" borderId="31" applyFill="0" applyProtection="0">
      <alignment horizontal="right" vertical="top" wrapText="1"/>
    </xf>
    <xf numFmtId="0" fontId="41" fillId="35" borderId="37" applyNumberFormat="0" applyAlignment="0" applyProtection="0"/>
    <xf numFmtId="0" fontId="39" fillId="38" borderId="36" applyNumberFormat="0" applyProtection="0">
      <alignment horizontal="left"/>
    </xf>
    <xf numFmtId="2" fontId="37" fillId="0" borderId="31" applyFill="0" applyProtection="0">
      <alignment horizontal="right" vertical="top" wrapText="1"/>
    </xf>
    <xf numFmtId="0" fontId="62" fillId="60" borderId="31"/>
    <xf numFmtId="0" fontId="62" fillId="60" borderId="31"/>
    <xf numFmtId="0" fontId="62" fillId="60" borderId="29"/>
    <xf numFmtId="0" fontId="41" fillId="35" borderId="42" applyNumberFormat="0" applyAlignment="0" applyProtection="0"/>
    <xf numFmtId="0" fontId="39" fillId="38" borderId="36" applyNumberFormat="0" applyProtection="0">
      <alignment horizontal="right"/>
    </xf>
    <xf numFmtId="0" fontId="39" fillId="38" borderId="36" applyNumberFormat="0" applyProtection="0">
      <alignment horizontal="left"/>
    </xf>
    <xf numFmtId="0" fontId="39" fillId="38" borderId="46" applyNumberFormat="0" applyProtection="0">
      <alignment horizontal="left"/>
    </xf>
    <xf numFmtId="2" fontId="37" fillId="0" borderId="36" applyFill="0" applyProtection="0">
      <alignment horizontal="right" vertical="top" wrapText="1"/>
    </xf>
    <xf numFmtId="0" fontId="39" fillId="38" borderId="36" applyNumberFormat="0" applyProtection="0">
      <alignment horizontal="left"/>
    </xf>
    <xf numFmtId="0" fontId="37" fillId="0" borderId="36" applyFill="0" applyProtection="0">
      <alignment horizontal="right" vertical="top" wrapText="1"/>
    </xf>
    <xf numFmtId="0" fontId="62" fillId="60" borderId="36"/>
    <xf numFmtId="0" fontId="62" fillId="60" borderId="36"/>
    <xf numFmtId="0" fontId="62" fillId="60" borderId="31"/>
    <xf numFmtId="0" fontId="47" fillId="0" borderId="46" applyFill="0" applyProtection="0">
      <alignment horizontal="right" vertical="top" wrapText="1"/>
    </xf>
    <xf numFmtId="0" fontId="62" fillId="60" borderId="53"/>
    <xf numFmtId="49" fontId="47" fillId="0" borderId="46" applyFill="0" applyProtection="0">
      <alignment horizontal="right"/>
    </xf>
    <xf numFmtId="0" fontId="37" fillId="0" borderId="46" applyFill="0" applyProtection="0">
      <alignment horizontal="right" vertical="top" wrapText="1"/>
    </xf>
    <xf numFmtId="0" fontId="62" fillId="60" borderId="41"/>
    <xf numFmtId="0" fontId="62" fillId="60" borderId="41"/>
    <xf numFmtId="0" fontId="62" fillId="60" borderId="36"/>
    <xf numFmtId="49" fontId="47" fillId="0" borderId="46" applyFill="0" applyProtection="0">
      <alignment horizontal="right"/>
    </xf>
    <xf numFmtId="49" fontId="47" fillId="0" borderId="46" applyFill="0" applyProtection="0">
      <alignment horizontal="right"/>
    </xf>
    <xf numFmtId="0" fontId="39" fillId="38" borderId="46" applyNumberFormat="0" applyProtection="0">
      <alignment horizontal="left"/>
    </xf>
    <xf numFmtId="0" fontId="62" fillId="60" borderId="53"/>
    <xf numFmtId="0" fontId="62" fillId="60" borderId="46"/>
    <xf numFmtId="0" fontId="62" fillId="60" borderId="46"/>
    <xf numFmtId="0" fontId="37" fillId="0" borderId="46" applyFill="0" applyProtection="0">
      <alignment horizontal="right" vertical="top" wrapText="1"/>
    </xf>
    <xf numFmtId="0" fontId="62" fillId="60" borderId="48"/>
    <xf numFmtId="0" fontId="62" fillId="60" borderId="48"/>
    <xf numFmtId="0" fontId="62" fillId="60" borderId="46"/>
    <xf numFmtId="0" fontId="62" fillId="60" borderId="53"/>
    <xf numFmtId="0" fontId="62" fillId="60" borderId="53"/>
    <xf numFmtId="0" fontId="41" fillId="35" borderId="54" applyNumberFormat="0" applyAlignment="0" applyProtection="0"/>
    <xf numFmtId="0" fontId="41" fillId="35" borderId="54" applyNumberFormat="0" applyAlignment="0" applyProtection="0"/>
    <xf numFmtId="0" fontId="43" fillId="36" borderId="55" applyNumberFormat="0" applyAlignment="0" applyProtection="0"/>
    <xf numFmtId="0" fontId="43" fillId="36" borderId="55" applyNumberFormat="0" applyAlignment="0" applyProtection="0"/>
    <xf numFmtId="0" fontId="44" fillId="0" borderId="56" applyNumberFormat="0" applyFill="0" applyAlignment="0" applyProtection="0"/>
    <xf numFmtId="0" fontId="44" fillId="0" borderId="56" applyNumberFormat="0" applyFill="0" applyAlignment="0" applyProtection="0"/>
    <xf numFmtId="0" fontId="39" fillId="38" borderId="53" applyNumberFormat="0" applyProtection="0">
      <alignment horizontal="right"/>
    </xf>
    <xf numFmtId="0" fontId="39" fillId="38" borderId="53" applyNumberFormat="0" applyProtection="0">
      <alignment horizontal="left"/>
    </xf>
    <xf numFmtId="49" fontId="37" fillId="0" borderId="53" applyFill="0" applyProtection="0">
      <alignment horizontal="right"/>
    </xf>
    <xf numFmtId="1" fontId="37" fillId="0" borderId="53" applyFill="0" applyProtection="0">
      <alignment horizontal="right" vertical="top" wrapText="1"/>
    </xf>
    <xf numFmtId="2" fontId="37" fillId="0" borderId="53" applyFill="0" applyProtection="0">
      <alignment horizontal="right" vertical="top" wrapText="1"/>
    </xf>
    <xf numFmtId="0" fontId="37" fillId="0" borderId="53" applyFill="0" applyProtection="0">
      <alignment horizontal="right" vertical="top" wrapText="1"/>
    </xf>
    <xf numFmtId="0" fontId="39" fillId="38" borderId="53" applyNumberFormat="0" applyProtection="0">
      <alignment horizontal="right"/>
    </xf>
    <xf numFmtId="0" fontId="39" fillId="38" borderId="53" applyNumberFormat="0" applyProtection="0">
      <alignment horizontal="left"/>
    </xf>
    <xf numFmtId="49" fontId="37" fillId="0" borderId="53" applyFill="0" applyProtection="0">
      <alignment horizontal="right"/>
    </xf>
    <xf numFmtId="1" fontId="37" fillId="0" borderId="53" applyFill="0" applyProtection="0">
      <alignment horizontal="right" vertical="top" wrapText="1"/>
    </xf>
    <xf numFmtId="2" fontId="37" fillId="0" borderId="53" applyFill="0" applyProtection="0">
      <alignment horizontal="right" vertical="top" wrapText="1"/>
    </xf>
    <xf numFmtId="0" fontId="37" fillId="0" borderId="53" applyFill="0" applyProtection="0">
      <alignment horizontal="right" vertical="top" wrapText="1"/>
    </xf>
    <xf numFmtId="0" fontId="39" fillId="38" borderId="53" applyNumberFormat="0" applyProtection="0">
      <alignment horizontal="right"/>
    </xf>
    <xf numFmtId="0" fontId="39" fillId="38" borderId="53" applyNumberFormat="0" applyProtection="0">
      <alignment horizontal="left"/>
    </xf>
    <xf numFmtId="49" fontId="37" fillId="0" borderId="53" applyFill="0" applyProtection="0">
      <alignment horizontal="right"/>
    </xf>
    <xf numFmtId="1" fontId="37" fillId="0" borderId="53" applyFill="0" applyProtection="0">
      <alignment horizontal="right" vertical="top" wrapText="1"/>
    </xf>
    <xf numFmtId="2" fontId="37" fillId="0" borderId="53" applyFill="0" applyProtection="0">
      <alignment horizontal="right" vertical="top" wrapText="1"/>
    </xf>
    <xf numFmtId="0" fontId="37" fillId="0" borderId="53" applyFill="0" applyProtection="0">
      <alignment horizontal="right" vertical="top" wrapText="1"/>
    </xf>
    <xf numFmtId="0" fontId="39" fillId="38" borderId="53" applyNumberFormat="0" applyProtection="0">
      <alignment horizontal="right"/>
    </xf>
    <xf numFmtId="1" fontId="37" fillId="0" borderId="53" applyFill="0" applyProtection="0">
      <alignment horizontal="right" vertical="top" wrapText="1"/>
    </xf>
    <xf numFmtId="2" fontId="37" fillId="0" borderId="53" applyFill="0" applyProtection="0">
      <alignment horizontal="right" vertical="top" wrapText="1"/>
    </xf>
    <xf numFmtId="0" fontId="37" fillId="0" borderId="53" applyFill="0" applyProtection="0">
      <alignment horizontal="right" vertical="top" wrapText="1"/>
    </xf>
    <xf numFmtId="0" fontId="39" fillId="38" borderId="53" applyNumberFormat="0" applyProtection="0">
      <alignment horizontal="right"/>
    </xf>
    <xf numFmtId="0" fontId="39" fillId="38" borderId="53" applyNumberFormat="0" applyProtection="0">
      <alignment horizontal="left"/>
    </xf>
    <xf numFmtId="49" fontId="37" fillId="0" borderId="53" applyFill="0" applyProtection="0">
      <alignment horizontal="right"/>
    </xf>
    <xf numFmtId="1" fontId="37" fillId="0" borderId="53" applyFill="0" applyProtection="0">
      <alignment horizontal="right" vertical="top" wrapText="1"/>
    </xf>
    <xf numFmtId="2" fontId="37" fillId="0" borderId="53" applyFill="0" applyProtection="0">
      <alignment horizontal="right" vertical="top" wrapText="1"/>
    </xf>
    <xf numFmtId="0" fontId="37" fillId="0" borderId="53" applyFill="0" applyProtection="0">
      <alignment horizontal="right" vertical="top" wrapText="1"/>
    </xf>
    <xf numFmtId="0" fontId="39" fillId="38" borderId="53" applyNumberFormat="0" applyProtection="0">
      <alignment horizontal="right"/>
    </xf>
    <xf numFmtId="0" fontId="39" fillId="38" borderId="53" applyNumberFormat="0" applyProtection="0">
      <alignment horizontal="left"/>
    </xf>
    <xf numFmtId="49" fontId="37" fillId="0" borderId="53" applyFill="0" applyProtection="0">
      <alignment horizontal="right"/>
    </xf>
    <xf numFmtId="1" fontId="37" fillId="0" borderId="53" applyFill="0" applyProtection="0">
      <alignment horizontal="right" vertical="top" wrapText="1"/>
    </xf>
    <xf numFmtId="2" fontId="37" fillId="0" borderId="53" applyFill="0" applyProtection="0">
      <alignment horizontal="right" vertical="top" wrapText="1"/>
    </xf>
    <xf numFmtId="0" fontId="37" fillId="0" borderId="53" applyFill="0" applyProtection="0">
      <alignment horizontal="right" vertical="top" wrapText="1"/>
    </xf>
    <xf numFmtId="0" fontId="39" fillId="38" borderId="53" applyNumberFormat="0" applyProtection="0">
      <alignment horizontal="right"/>
    </xf>
    <xf numFmtId="0" fontId="39" fillId="38" borderId="53" applyNumberFormat="0" applyProtection="0">
      <alignment horizontal="left"/>
    </xf>
    <xf numFmtId="49" fontId="37" fillId="0" borderId="53" applyFill="0" applyProtection="0">
      <alignment horizontal="right"/>
    </xf>
    <xf numFmtId="1" fontId="37" fillId="0" borderId="53" applyFill="0" applyProtection="0">
      <alignment horizontal="right" vertical="top" wrapText="1"/>
    </xf>
    <xf numFmtId="2" fontId="37" fillId="0" borderId="53" applyFill="0" applyProtection="0">
      <alignment horizontal="right" vertical="top" wrapText="1"/>
    </xf>
    <xf numFmtId="0" fontId="37" fillId="0" borderId="53" applyFill="0" applyProtection="0">
      <alignment horizontal="right" vertical="top" wrapText="1"/>
    </xf>
    <xf numFmtId="49" fontId="47" fillId="0" borderId="53" applyFill="0" applyProtection="0">
      <alignment horizontal="right"/>
    </xf>
    <xf numFmtId="2" fontId="47" fillId="0" borderId="53" applyFill="0" applyProtection="0">
      <alignment horizontal="right" vertical="top" wrapText="1"/>
    </xf>
    <xf numFmtId="1" fontId="47" fillId="0" borderId="53" applyFill="0" applyProtection="0">
      <alignment horizontal="right" vertical="top" wrapText="1"/>
    </xf>
    <xf numFmtId="49" fontId="47" fillId="0" borderId="53" applyFill="0" applyProtection="0">
      <alignment horizontal="right"/>
    </xf>
    <xf numFmtId="2" fontId="47" fillId="0" borderId="53" applyFill="0" applyProtection="0">
      <alignment horizontal="right" vertical="top" wrapText="1"/>
    </xf>
    <xf numFmtId="1" fontId="47" fillId="0" borderId="53" applyFill="0" applyProtection="0">
      <alignment horizontal="right" vertical="top" wrapText="1"/>
    </xf>
    <xf numFmtId="49" fontId="47" fillId="0" borderId="53" applyFill="0" applyProtection="0">
      <alignment horizontal="right"/>
    </xf>
    <xf numFmtId="0" fontId="47" fillId="0" borderId="53" applyFill="0" applyProtection="0">
      <alignment horizontal="right" vertical="top" wrapText="1"/>
    </xf>
    <xf numFmtId="1" fontId="47" fillId="0" borderId="53" applyFill="0" applyProtection="0">
      <alignment horizontal="right" vertical="top" wrapText="1"/>
    </xf>
    <xf numFmtId="2" fontId="47" fillId="0" borderId="53" applyFill="0" applyProtection="0">
      <alignment horizontal="right" vertical="top" wrapText="1"/>
    </xf>
    <xf numFmtId="49" fontId="47" fillId="0" borderId="53" applyFill="0" applyProtection="0">
      <alignment horizontal="right"/>
    </xf>
    <xf numFmtId="1" fontId="47" fillId="0" borderId="53" applyFill="0" applyProtection="0">
      <alignment horizontal="right" vertical="top" wrapText="1"/>
    </xf>
    <xf numFmtId="2" fontId="47" fillId="0" borderId="53" applyFill="0" applyProtection="0">
      <alignment horizontal="right" vertical="top" wrapText="1"/>
    </xf>
    <xf numFmtId="0" fontId="47" fillId="0" borderId="53" applyFill="0" applyProtection="0">
      <alignment horizontal="right" vertical="top" wrapText="1"/>
    </xf>
    <xf numFmtId="49" fontId="47" fillId="0" borderId="53" applyFill="0" applyProtection="0">
      <alignment horizontal="right"/>
    </xf>
    <xf numFmtId="2" fontId="47" fillId="0" borderId="53" applyFill="0" applyProtection="0">
      <alignment horizontal="right" vertical="top" wrapText="1"/>
    </xf>
    <xf numFmtId="1" fontId="47" fillId="0" borderId="53" applyFill="0" applyProtection="0">
      <alignment horizontal="right" vertical="top" wrapText="1"/>
    </xf>
    <xf numFmtId="0" fontId="37" fillId="54" borderId="57" applyNumberFormat="0" applyFont="0" applyAlignment="0" applyProtection="0"/>
    <xf numFmtId="0" fontId="51" fillId="36" borderId="54" applyNumberFormat="0" applyAlignment="0" applyProtection="0"/>
    <xf numFmtId="0" fontId="43" fillId="36" borderId="60" applyNumberFormat="0" applyAlignment="0" applyProtection="0"/>
    <xf numFmtId="0" fontId="37" fillId="54" borderId="57" applyNumberFormat="0" applyFont="0" applyAlignment="0" applyProtection="0"/>
    <xf numFmtId="0" fontId="51" fillId="36" borderId="75" applyNumberFormat="0" applyAlignment="0" applyProtection="0"/>
    <xf numFmtId="0" fontId="62" fillId="60" borderId="73"/>
    <xf numFmtId="0" fontId="62" fillId="60" borderId="78"/>
    <xf numFmtId="0" fontId="62" fillId="60" borderId="63"/>
    <xf numFmtId="0" fontId="51" fillId="36" borderId="59" applyNumberFormat="0" applyAlignment="0" applyProtection="0"/>
    <xf numFmtId="0" fontId="37" fillId="54" borderId="74" applyNumberFormat="0" applyFont="0" applyAlignment="0" applyProtection="0"/>
    <xf numFmtId="0" fontId="62" fillId="60" borderId="68"/>
    <xf numFmtId="0" fontId="62" fillId="60" borderId="68"/>
    <xf numFmtId="0" fontId="62" fillId="60" borderId="63"/>
    <xf numFmtId="0" fontId="62" fillId="60" borderId="73"/>
    <xf numFmtId="0" fontId="62" fillId="60" borderId="63"/>
    <xf numFmtId="0" fontId="62" fillId="60" borderId="58"/>
    <xf numFmtId="0" fontId="62" fillId="60" borderId="58"/>
    <xf numFmtId="0" fontId="62" fillId="60" borderId="58"/>
    <xf numFmtId="0" fontId="62" fillId="60" borderId="58"/>
    <xf numFmtId="0" fontId="62" fillId="60" borderId="58"/>
    <xf numFmtId="0" fontId="43" fillId="36" borderId="76" applyNumberFormat="0" applyAlignment="0" applyProtection="0"/>
    <xf numFmtId="0" fontId="62" fillId="60" borderId="73"/>
    <xf numFmtId="0" fontId="62" fillId="60" borderId="68"/>
    <xf numFmtId="0" fontId="62" fillId="60" borderId="78"/>
    <xf numFmtId="0" fontId="62" fillId="60" borderId="63"/>
    <xf numFmtId="0" fontId="37" fillId="54" borderId="62" applyNumberFormat="0" applyFont="0" applyAlignment="0" applyProtection="0"/>
    <xf numFmtId="0" fontId="44" fillId="0" borderId="61" applyNumberFormat="0" applyFill="0" applyAlignment="0" applyProtection="0"/>
    <xf numFmtId="0" fontId="41" fillId="35" borderId="59" applyNumberFormat="0" applyAlignment="0" applyProtection="0"/>
    <xf numFmtId="0" fontId="37" fillId="54" borderId="62" applyNumberFormat="0" applyFont="0" applyAlignment="0" applyProtection="0"/>
    <xf numFmtId="0" fontId="62" fillId="60" borderId="73"/>
    <xf numFmtId="0" fontId="62" fillId="60" borderId="78"/>
    <xf numFmtId="0" fontId="62" fillId="60" borderId="68"/>
    <xf numFmtId="0" fontId="43" fillId="36" borderId="65" applyNumberFormat="0" applyAlignment="0" applyProtection="0"/>
    <xf numFmtId="0" fontId="41" fillId="35" borderId="64" applyNumberFormat="0" applyAlignment="0" applyProtection="0"/>
    <xf numFmtId="0" fontId="62" fillId="60" borderId="73"/>
    <xf numFmtId="0" fontId="51" fillId="36" borderId="64" applyNumberFormat="0" applyAlignment="0" applyProtection="0"/>
    <xf numFmtId="0" fontId="62" fillId="60" borderId="73"/>
    <xf numFmtId="0" fontId="62" fillId="60" borderId="58"/>
    <xf numFmtId="0" fontId="62" fillId="60" borderId="58"/>
    <xf numFmtId="0" fontId="62" fillId="60" borderId="58"/>
    <xf numFmtId="0" fontId="43" fillId="36" borderId="60" applyNumberFormat="0" applyAlignment="0" applyProtection="0"/>
    <xf numFmtId="0" fontId="62" fillId="60" borderId="63"/>
    <xf numFmtId="0" fontId="44" fillId="0" borderId="77" applyNumberFormat="0" applyFill="0" applyAlignment="0" applyProtection="0"/>
    <xf numFmtId="0" fontId="62" fillId="60" borderId="63"/>
    <xf numFmtId="0" fontId="44" fillId="0" borderId="66" applyNumberFormat="0" applyFill="0" applyAlignment="0" applyProtection="0"/>
    <xf numFmtId="0" fontId="62" fillId="60" borderId="78"/>
    <xf numFmtId="0" fontId="41" fillId="35" borderId="69" applyNumberFormat="0" applyAlignment="0" applyProtection="0"/>
    <xf numFmtId="0" fontId="62" fillId="60" borderId="68"/>
    <xf numFmtId="0" fontId="41" fillId="35" borderId="75" applyNumberFormat="0" applyAlignment="0" applyProtection="0"/>
    <xf numFmtId="0" fontId="62" fillId="60" borderId="63"/>
    <xf numFmtId="0" fontId="37" fillId="54" borderId="72" applyNumberFormat="0" applyFont="0" applyAlignment="0" applyProtection="0"/>
    <xf numFmtId="0" fontId="44" fillId="0" borderId="77" applyNumberFormat="0" applyFill="0" applyAlignment="0" applyProtection="0"/>
    <xf numFmtId="0" fontId="44" fillId="0" borderId="71" applyNumberFormat="0" applyFill="0" applyAlignment="0" applyProtection="0"/>
    <xf numFmtId="0" fontId="51" fillId="36" borderId="69" applyNumberFormat="0" applyAlignment="0" applyProtection="0"/>
    <xf numFmtId="0" fontId="62" fillId="60" borderId="78"/>
    <xf numFmtId="0" fontId="62" fillId="60" borderId="73"/>
    <xf numFmtId="0" fontId="62" fillId="60" borderId="63"/>
    <xf numFmtId="0" fontId="62" fillId="60" borderId="68"/>
    <xf numFmtId="0" fontId="37" fillId="54" borderId="67" applyNumberFormat="0" applyFont="0" applyAlignment="0" applyProtection="0"/>
    <xf numFmtId="0" fontId="43" fillId="36" borderId="76" applyNumberFormat="0" applyAlignment="0" applyProtection="0"/>
    <xf numFmtId="0" fontId="62" fillId="60" borderId="68"/>
    <xf numFmtId="0" fontId="62" fillId="60" borderId="73"/>
    <xf numFmtId="0" fontId="37" fillId="54" borderId="74" applyNumberFormat="0" applyFont="0" applyAlignment="0" applyProtection="0"/>
    <xf numFmtId="0" fontId="62" fillId="60" borderId="78"/>
    <xf numFmtId="0" fontId="44" fillId="0" borderId="66" applyNumberFormat="0" applyFill="0" applyAlignment="0" applyProtection="0"/>
    <xf numFmtId="0" fontId="44" fillId="0" borderId="61" applyNumberFormat="0" applyFill="0" applyAlignment="0" applyProtection="0"/>
    <xf numFmtId="0" fontId="41" fillId="35" borderId="59" applyNumberFormat="0" applyAlignment="0" applyProtection="0"/>
    <xf numFmtId="0" fontId="62" fillId="60" borderId="68"/>
    <xf numFmtId="0" fontId="43" fillId="36" borderId="65" applyNumberFormat="0" applyAlignment="0" applyProtection="0"/>
    <xf numFmtId="0" fontId="41" fillId="35" borderId="64" applyNumberFormat="0" applyAlignment="0" applyProtection="0"/>
    <xf numFmtId="0" fontId="44" fillId="0" borderId="71" applyNumberFormat="0" applyFill="0" applyAlignment="0" applyProtection="0"/>
    <xf numFmtId="0" fontId="43" fillId="36" borderId="70" applyNumberFormat="0" applyAlignment="0" applyProtection="0"/>
    <xf numFmtId="0" fontId="41" fillId="35" borderId="75" applyNumberFormat="0" applyAlignment="0" applyProtection="0"/>
    <xf numFmtId="0" fontId="62" fillId="60" borderId="78"/>
    <xf numFmtId="0" fontId="41" fillId="35" borderId="69" applyNumberFormat="0" applyAlignment="0" applyProtection="0"/>
    <xf numFmtId="0" fontId="62" fillId="60" borderId="58"/>
    <xf numFmtId="0" fontId="62" fillId="60" borderId="58"/>
    <xf numFmtId="0" fontId="62" fillId="60" borderId="53"/>
    <xf numFmtId="0" fontId="62" fillId="60" borderId="78"/>
    <xf numFmtId="0" fontId="37" fillId="54" borderId="67" applyNumberFormat="0" applyFont="0" applyAlignment="0" applyProtection="0"/>
    <xf numFmtId="0" fontId="62" fillId="60" borderId="63"/>
    <xf numFmtId="0" fontId="62" fillId="60" borderId="63"/>
    <xf numFmtId="0" fontId="43" fillId="36" borderId="70" applyNumberFormat="0" applyAlignment="0" applyProtection="0"/>
    <xf numFmtId="0" fontId="37" fillId="54" borderId="72" applyNumberFormat="0" applyFont="0" applyAlignment="0" applyProtection="0"/>
    <xf numFmtId="0" fontId="62" fillId="60" borderId="68"/>
    <xf numFmtId="0" fontId="62" fillId="60" borderId="68"/>
    <xf numFmtId="0" fontId="62" fillId="60" borderId="73"/>
    <xf numFmtId="0" fontId="62" fillId="60" borderId="73"/>
    <xf numFmtId="0" fontId="62" fillId="60" borderId="78"/>
    <xf numFmtId="0" fontId="62" fillId="60" borderId="78"/>
    <xf numFmtId="0" fontId="70" fillId="0" borderId="0" applyNumberFormat="0" applyFill="0" applyBorder="0" applyAlignment="0" applyProtection="0"/>
    <xf numFmtId="0" fontId="71" fillId="0" borderId="79" applyNumberFormat="0" applyFill="0" applyAlignment="0" applyProtection="0"/>
    <xf numFmtId="0" fontId="72" fillId="0" borderId="80" applyNumberFormat="0" applyFill="0" applyAlignment="0" applyProtection="0"/>
    <xf numFmtId="0" fontId="73" fillId="0" borderId="81" applyNumberFormat="0" applyFill="0" applyAlignment="0" applyProtection="0"/>
    <xf numFmtId="0" fontId="73" fillId="0" borderId="0" applyNumberFormat="0" applyFill="0" applyBorder="0" applyAlignment="0" applyProtection="0"/>
    <xf numFmtId="0" fontId="74" fillId="63" borderId="0" applyNumberFormat="0" applyBorder="0" applyAlignment="0" applyProtection="0"/>
    <xf numFmtId="0" fontId="75" fillId="64" borderId="0" applyNumberFormat="0" applyBorder="0" applyAlignment="0" applyProtection="0"/>
    <xf numFmtId="0" fontId="33" fillId="65" borderId="7" applyNumberFormat="0" applyAlignment="0" applyProtection="0"/>
    <xf numFmtId="0" fontId="76" fillId="66" borderId="82" applyNumberFormat="0" applyAlignment="0" applyProtection="0"/>
    <xf numFmtId="0" fontId="77" fillId="66" borderId="7" applyNumberFormat="0" applyAlignment="0" applyProtection="0"/>
    <xf numFmtId="0" fontId="78" fillId="0" borderId="83" applyNumberFormat="0" applyFill="0" applyAlignment="0" applyProtection="0"/>
    <xf numFmtId="0" fontId="1" fillId="15" borderId="8" applyNumberFormat="0" applyAlignment="0" applyProtection="0"/>
    <xf numFmtId="0" fontId="28" fillId="0" borderId="0" applyNumberFormat="0" applyFill="0" applyBorder="0" applyAlignment="0" applyProtection="0"/>
    <xf numFmtId="0" fontId="2" fillId="0" borderId="85" applyNumberFormat="0" applyFill="0" applyAlignment="0" applyProtection="0"/>
    <xf numFmtId="0" fontId="8" fillId="16" borderId="0" applyNumberFormat="0" applyBorder="0" applyAlignment="0" applyProtection="0"/>
    <xf numFmtId="0" fontId="8" fillId="17" borderId="0" applyNumberFormat="0" applyBorder="0" applyAlignment="0" applyProtection="0"/>
    <xf numFmtId="0" fontId="34"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34"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34"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34" fillId="27" borderId="0" applyNumberFormat="0" applyBorder="0" applyAlignment="0" applyProtection="0"/>
    <xf numFmtId="0" fontId="34"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34" fillId="31"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34" fillId="34" borderId="0" applyNumberFormat="0" applyBorder="0" applyAlignment="0" applyProtection="0"/>
    <xf numFmtId="0" fontId="79" fillId="0" borderId="0">
      <alignment vertical="top"/>
    </xf>
    <xf numFmtId="0" fontId="81" fillId="0" borderId="86" applyNumberFormat="0">
      <alignment vertical="center"/>
    </xf>
    <xf numFmtId="173" fontId="82" fillId="0" borderId="86">
      <alignment horizontal="right" vertical="center"/>
    </xf>
    <xf numFmtId="0" fontId="66" fillId="0" borderId="0"/>
    <xf numFmtId="9" fontId="66" fillId="0" borderId="0" applyFont="0" applyFill="0" applyBorder="0" applyAlignment="0" applyProtection="0"/>
    <xf numFmtId="0" fontId="86" fillId="0" borderId="0"/>
    <xf numFmtId="43" fontId="86" fillId="0" borderId="0" applyFont="0" applyFill="0" applyBorder="0" applyAlignment="0" applyProtection="0"/>
    <xf numFmtId="9" fontId="86" fillId="0" borderId="0" applyFont="0" applyFill="0" applyBorder="0" applyAlignment="0" applyProtection="0"/>
    <xf numFmtId="0" fontId="84" fillId="0" borderId="0" applyNumberFormat="0" applyBorder="0" applyAlignment="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74" fontId="37" fillId="0" borderId="0"/>
    <xf numFmtId="3" fontId="37" fillId="8" borderId="7" applyFont="0" applyFill="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45" fillId="41" borderId="0" applyNumberFormat="0" applyBorder="0" applyAlignment="0" applyProtection="0"/>
    <xf numFmtId="0" fontId="45" fillId="42" borderId="0" applyNumberFormat="0" applyBorder="0" applyAlignment="0" applyProtection="0"/>
    <xf numFmtId="0" fontId="45" fillId="43" borderId="0" applyNumberFormat="0" applyBorder="0" applyAlignment="0" applyProtection="0"/>
    <xf numFmtId="0" fontId="45" fillId="44" borderId="0" applyNumberFormat="0" applyBorder="0" applyAlignment="0" applyProtection="0"/>
    <xf numFmtId="0" fontId="45" fillId="45" borderId="0" applyNumberFormat="0" applyBorder="0" applyAlignment="0" applyProtection="0"/>
    <xf numFmtId="0" fontId="45" fillId="35"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45" fillId="46" borderId="0" applyNumberFormat="0" applyBorder="0" applyAlignment="0" applyProtection="0"/>
    <xf numFmtId="0" fontId="45" fillId="47" borderId="0" applyNumberFormat="0" applyBorder="0" applyAlignment="0" applyProtection="0"/>
    <xf numFmtId="0" fontId="45" fillId="48" borderId="0" applyNumberFormat="0" applyBorder="0" applyAlignment="0" applyProtection="0"/>
    <xf numFmtId="0" fontId="45" fillId="44" borderId="0" applyNumberFormat="0" applyBorder="0" applyAlignment="0" applyProtection="0"/>
    <xf numFmtId="0" fontId="45" fillId="46" borderId="0" applyNumberFormat="0" applyBorder="0" applyAlignment="0" applyProtection="0"/>
    <xf numFmtId="0" fontId="45" fillId="49" borderId="0" applyNumberFormat="0" applyBorder="0" applyAlignment="0" applyProtection="0"/>
    <xf numFmtId="0" fontId="50" fillId="50"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50" fillId="51" borderId="0" applyNumberFormat="0" applyBorder="0" applyAlignment="0" applyProtection="0"/>
    <xf numFmtId="0" fontId="50" fillId="52" borderId="0" applyNumberFormat="0" applyBorder="0" applyAlignment="0" applyProtection="0"/>
    <xf numFmtId="0" fontId="50" fillId="53" borderId="0" applyNumberFormat="0" applyBorder="0" applyAlignment="0" applyProtection="0"/>
    <xf numFmtId="0" fontId="50" fillId="56" borderId="0" applyNumberFormat="0" applyBorder="0" applyAlignment="0" applyProtection="0"/>
    <xf numFmtId="0" fontId="50" fillId="57" borderId="0" applyNumberFormat="0" applyBorder="0" applyAlignment="0" applyProtection="0"/>
    <xf numFmtId="0" fontId="50" fillId="58" borderId="0" applyNumberFormat="0" applyBorder="0" applyAlignment="0" applyProtection="0"/>
    <xf numFmtId="0" fontId="50" fillId="51" borderId="0" applyNumberFormat="0" applyBorder="0" applyAlignment="0" applyProtection="0"/>
    <xf numFmtId="0" fontId="50" fillId="52" borderId="0" applyNumberFormat="0" applyBorder="0" applyAlignment="0" applyProtection="0"/>
    <xf numFmtId="0" fontId="50" fillId="59" borderId="0" applyNumberFormat="0" applyBorder="0" applyAlignment="0" applyProtection="0"/>
    <xf numFmtId="0" fontId="60" fillId="42" borderId="0" applyNumberFormat="0" applyBorder="0" applyAlignment="0" applyProtection="0"/>
    <xf numFmtId="0" fontId="8" fillId="67" borderId="84" applyNumberFormat="0" applyFont="0" applyAlignment="0" applyProtection="0"/>
    <xf numFmtId="0" fontId="8" fillId="67" borderId="84" applyNumberFormat="0" applyFont="0" applyAlignment="0" applyProtection="0"/>
    <xf numFmtId="0" fontId="8" fillId="67" borderId="84" applyNumberFormat="0" applyFont="0" applyAlignment="0" applyProtection="0"/>
    <xf numFmtId="0" fontId="8" fillId="67" borderId="84" applyNumberFormat="0" applyFont="0" applyAlignment="0" applyProtection="0"/>
    <xf numFmtId="0" fontId="8" fillId="67" borderId="84" applyNumberFormat="0" applyFont="0" applyAlignment="0" applyProtection="0"/>
    <xf numFmtId="0" fontId="8" fillId="67" borderId="84" applyNumberFormat="0" applyFont="0" applyAlignment="0" applyProtection="0"/>
    <xf numFmtId="0" fontId="8" fillId="67" borderId="84" applyNumberFormat="0" applyFont="0" applyAlignment="0" applyProtection="0"/>
    <xf numFmtId="0" fontId="8" fillId="67" borderId="84" applyNumberFormat="0" applyFont="0" applyAlignment="0" applyProtection="0"/>
    <xf numFmtId="0" fontId="8" fillId="67" borderId="84" applyNumberFormat="0" applyFont="0" applyAlignment="0" applyProtection="0"/>
    <xf numFmtId="0" fontId="8" fillId="67" borderId="84" applyNumberFormat="0" applyFont="0" applyAlignment="0" applyProtection="0"/>
    <xf numFmtId="0" fontId="8" fillId="67" borderId="84" applyNumberFormat="0" applyFont="0" applyAlignment="0" applyProtection="0"/>
    <xf numFmtId="0" fontId="8" fillId="67" borderId="84" applyNumberFormat="0" applyFont="0" applyAlignment="0" applyProtection="0"/>
    <xf numFmtId="0" fontId="8" fillId="67" borderId="84" applyNumberFormat="0" applyFont="0" applyAlignment="0" applyProtection="0"/>
    <xf numFmtId="0" fontId="37" fillId="67" borderId="84" applyNumberFormat="0" applyFont="0" applyAlignment="0" applyProtection="0"/>
    <xf numFmtId="0" fontId="8" fillId="67" borderId="84" applyNumberFormat="0" applyFont="0" applyAlignment="0" applyProtection="0"/>
    <xf numFmtId="0" fontId="8" fillId="67" borderId="84" applyNumberFormat="0" applyFont="0" applyAlignment="0" applyProtection="0"/>
    <xf numFmtId="0" fontId="8" fillId="67" borderId="84" applyNumberFormat="0" applyFont="0" applyAlignment="0" applyProtection="0"/>
    <xf numFmtId="0" fontId="37" fillId="67" borderId="84" applyNumberFormat="0" applyFont="0" applyAlignment="0" applyProtection="0"/>
    <xf numFmtId="0" fontId="37" fillId="67" borderId="84" applyNumberFormat="0" applyFont="0" applyAlignment="0" applyProtection="0"/>
    <xf numFmtId="0" fontId="8" fillId="67" borderId="84" applyNumberFormat="0" applyFont="0" applyAlignment="0" applyProtection="0"/>
    <xf numFmtId="0" fontId="8" fillId="67" borderId="84" applyNumberFormat="0" applyFont="0" applyAlignment="0" applyProtection="0"/>
    <xf numFmtId="0" fontId="37" fillId="67" borderId="84" applyNumberFormat="0" applyFont="0" applyAlignment="0" applyProtection="0"/>
    <xf numFmtId="0" fontId="8" fillId="67" borderId="84" applyNumberFormat="0" applyFont="0" applyAlignment="0" applyProtection="0"/>
    <xf numFmtId="0" fontId="8" fillId="67" borderId="84" applyNumberFormat="0" applyFont="0" applyAlignment="0" applyProtection="0"/>
    <xf numFmtId="3" fontId="87" fillId="70" borderId="7" applyNumberFormat="0" applyBorder="0" applyAlignment="0" applyProtection="0"/>
    <xf numFmtId="0" fontId="88" fillId="0" borderId="0"/>
    <xf numFmtId="0" fontId="89" fillId="0" borderId="0">
      <alignment horizontal="right"/>
    </xf>
    <xf numFmtId="0" fontId="90" fillId="0" borderId="0"/>
    <xf numFmtId="0" fontId="91" fillId="0" borderId="0"/>
    <xf numFmtId="0" fontId="92" fillId="0" borderId="0"/>
    <xf numFmtId="0" fontId="93" fillId="0" borderId="87" applyNumberFormat="0" applyAlignment="0"/>
    <xf numFmtId="0" fontId="94" fillId="0" borderId="0" applyAlignment="0">
      <alignment horizontal="left"/>
    </xf>
    <xf numFmtId="0" fontId="94" fillId="0" borderId="0">
      <alignment horizontal="right"/>
    </xf>
    <xf numFmtId="168" fontId="94" fillId="0" borderId="0">
      <alignment horizontal="right"/>
    </xf>
    <xf numFmtId="169" fontId="95" fillId="0" borderId="0">
      <alignment horizontal="right"/>
    </xf>
    <xf numFmtId="0" fontId="96" fillId="0" borderId="0"/>
    <xf numFmtId="0" fontId="51" fillId="36" borderId="75" applyNumberFormat="0" applyAlignment="0" applyProtection="0"/>
    <xf numFmtId="0" fontId="51" fillId="36" borderId="75" applyNumberFormat="0" applyAlignment="0" applyProtection="0"/>
    <xf numFmtId="0" fontId="97" fillId="8" borderId="7" applyNumberFormat="0" applyBorder="0" applyAlignment="0" applyProtection="0"/>
    <xf numFmtId="0" fontId="54" fillId="55" borderId="15" applyNumberFormat="0" applyAlignment="0" applyProtection="0"/>
    <xf numFmtId="43" fontId="37" fillId="0" borderId="0" applyFont="0" applyFill="0" applyBorder="0" applyAlignment="0" applyProtection="0"/>
    <xf numFmtId="171" fontId="37" fillId="0" borderId="0" applyFont="0" applyFill="0" applyBorder="0" applyAlignment="0" applyProtection="0"/>
    <xf numFmtId="43" fontId="98" fillId="0" borderId="0" applyFont="0" applyFill="0" applyBorder="0" applyAlignment="0" applyProtection="0"/>
    <xf numFmtId="171" fontId="37" fillId="0" borderId="0" applyFont="0" applyFill="0" applyBorder="0" applyAlignment="0" applyProtection="0"/>
    <xf numFmtId="43" fontId="98" fillId="0" borderId="0" applyFont="0" applyFill="0" applyBorder="0" applyAlignment="0" applyProtection="0"/>
    <xf numFmtId="171" fontId="37" fillId="0" borderId="0" applyFont="0" applyFill="0" applyBorder="0" applyAlignment="0" applyProtection="0"/>
    <xf numFmtId="43" fontId="98" fillId="0" borderId="0" applyFont="0" applyFill="0" applyBorder="0" applyAlignment="0" applyProtection="0"/>
    <xf numFmtId="171" fontId="37" fillId="0" borderId="0" applyFont="0" applyFill="0" applyBorder="0" applyAlignment="0" applyProtection="0"/>
    <xf numFmtId="164" fontId="45" fillId="0" borderId="0" applyFont="0" applyFill="0" applyBorder="0" applyAlignment="0" applyProtection="0"/>
    <xf numFmtId="171" fontId="37"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4" fontId="37" fillId="0" borderId="0" applyFont="0" applyFill="0" applyBorder="0" applyAlignment="0" applyProtection="0"/>
    <xf numFmtId="0" fontId="52" fillId="0" borderId="0" applyNumberFormat="0" applyFill="0" applyBorder="0" applyAlignment="0" applyProtection="0"/>
    <xf numFmtId="0" fontId="53" fillId="43" borderId="0" applyNumberFormat="0" applyBorder="0" applyAlignment="0" applyProtection="0"/>
    <xf numFmtId="0" fontId="55" fillId="0" borderId="16" applyNumberFormat="0" applyFill="0" applyAlignment="0" applyProtection="0"/>
    <xf numFmtId="0" fontId="56" fillId="0" borderId="17" applyNumberFormat="0" applyFill="0" applyAlignment="0" applyProtection="0"/>
    <xf numFmtId="0" fontId="57" fillId="0" borderId="18" applyNumberFormat="0" applyFill="0" applyAlignment="0" applyProtection="0"/>
    <xf numFmtId="0" fontId="57" fillId="0" borderId="0" applyNumberFormat="0" applyFill="0" applyBorder="0" applyAlignment="0" applyProtection="0"/>
    <xf numFmtId="174"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1" fillId="35" borderId="75"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171" fontId="37" fillId="0" borderId="0" applyFont="0" applyFill="0" applyBorder="0" applyAlignment="0" applyProtection="0"/>
    <xf numFmtId="43" fontId="37"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43" fontId="8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99" fillId="0" borderId="0" applyNumberFormat="0" applyFill="0" applyBorder="0" applyAlignment="0" applyProtection="0">
      <alignment vertical="top"/>
      <protection locked="0"/>
    </xf>
    <xf numFmtId="0" fontId="23" fillId="0" borderId="0" applyNumberFormat="0" applyFill="0" applyBorder="0" applyAlignment="0" applyProtection="0"/>
    <xf numFmtId="0" fontId="23"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23" fillId="0" borderId="0" applyNumberFormat="0" applyFill="0" applyBorder="0" applyAlignment="0" applyProtection="0"/>
    <xf numFmtId="0" fontId="48"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58" fillId="0" borderId="19"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7" fillId="0" borderId="0"/>
    <xf numFmtId="0" fontId="3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7" fillId="0" borderId="0"/>
    <xf numFmtId="0" fontId="8" fillId="0" borderId="0"/>
    <xf numFmtId="0" fontId="8" fillId="0" borderId="0"/>
    <xf numFmtId="0" fontId="8" fillId="0" borderId="0"/>
    <xf numFmtId="0" fontId="8" fillId="0" borderId="0"/>
    <xf numFmtId="0" fontId="8" fillId="0" borderId="0"/>
    <xf numFmtId="0" fontId="3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7" fillId="0" borderId="0"/>
    <xf numFmtId="0" fontId="8" fillId="0" borderId="0"/>
    <xf numFmtId="0" fontId="8" fillId="0" borderId="0"/>
    <xf numFmtId="0" fontId="37" fillId="0" borderId="0"/>
    <xf numFmtId="175" fontId="37" fillId="0" borderId="0"/>
    <xf numFmtId="175" fontId="37" fillId="0" borderId="0"/>
    <xf numFmtId="0" fontId="84" fillId="0" borderId="0" applyNumberFormat="0" applyBorder="0" applyAlignment="0"/>
    <xf numFmtId="174" fontId="37" fillId="0" borderId="0"/>
    <xf numFmtId="174" fontId="37" fillId="0" borderId="0"/>
    <xf numFmtId="174" fontId="37" fillId="0" borderId="0"/>
    <xf numFmtId="0" fontId="3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6" fillId="0" borderId="0"/>
    <xf numFmtId="0" fontId="66" fillId="0" borderId="0"/>
    <xf numFmtId="0" fontId="66" fillId="0" borderId="0"/>
    <xf numFmtId="0" fontId="66" fillId="0" borderId="0"/>
    <xf numFmtId="0" fontId="66" fillId="0" borderId="0"/>
    <xf numFmtId="0" fontId="6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9"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10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6" fillId="0" borderId="0"/>
    <xf numFmtId="0" fontId="66" fillId="0" borderId="0"/>
    <xf numFmtId="0" fontId="66" fillId="0" borderId="0"/>
    <xf numFmtId="175" fontId="97" fillId="8" borderId="0" applyNumberFormat="0" applyBorder="0" applyAlignment="0"/>
    <xf numFmtId="175" fontId="97" fillId="8" borderId="0" applyNumberFormat="0" applyBorder="0" applyAlignment="0"/>
    <xf numFmtId="175" fontId="97" fillId="8" borderId="0" applyNumberFormat="0" applyBorder="0" applyAlignment="0"/>
    <xf numFmtId="0" fontId="84" fillId="0" borderId="0" applyNumberFormat="0" applyBorder="0" applyAlignment="0"/>
    <xf numFmtId="0" fontId="84" fillId="0" borderId="0" applyNumberFormat="0" applyBorder="0" applyAlignment="0"/>
    <xf numFmtId="0" fontId="66" fillId="0" borderId="0"/>
    <xf numFmtId="0" fontId="66" fillId="0" borderId="0"/>
    <xf numFmtId="0" fontId="86" fillId="0" borderId="0" applyFill="0" applyBorder="0"/>
    <xf numFmtId="0" fontId="37" fillId="0" borderId="0"/>
    <xf numFmtId="0" fontId="86" fillId="0" borderId="0" applyFill="0" applyBorder="0"/>
    <xf numFmtId="0" fontId="37" fillId="0" borderId="0"/>
    <xf numFmtId="0" fontId="66" fillId="0" borderId="0"/>
    <xf numFmtId="0" fontId="66" fillId="0" borderId="0"/>
    <xf numFmtId="0" fontId="66" fillId="0" borderId="0"/>
    <xf numFmtId="0" fontId="8" fillId="0" borderId="0"/>
    <xf numFmtId="0" fontId="8" fillId="0" borderId="0"/>
    <xf numFmtId="0" fontId="8" fillId="0" borderId="0"/>
    <xf numFmtId="0" fontId="8" fillId="0" borderId="0"/>
    <xf numFmtId="0" fontId="8" fillId="0" borderId="0"/>
    <xf numFmtId="175" fontId="97" fillId="8" borderId="0" applyNumberFormat="0" applyBorder="0" applyAlignment="0"/>
    <xf numFmtId="0" fontId="86" fillId="0" borderId="0"/>
    <xf numFmtId="0" fontId="3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6" fillId="0" borderId="0"/>
    <xf numFmtId="0" fontId="8" fillId="0" borderId="0"/>
    <xf numFmtId="0" fontId="8" fillId="0" borderId="0"/>
    <xf numFmtId="0" fontId="8" fillId="0" borderId="0"/>
    <xf numFmtId="0" fontId="37" fillId="0" borderId="0"/>
    <xf numFmtId="0" fontId="8" fillId="0" borderId="0"/>
    <xf numFmtId="0" fontId="8" fillId="0" borderId="0"/>
    <xf numFmtId="0" fontId="8" fillId="0" borderId="0"/>
    <xf numFmtId="0" fontId="8" fillId="0" borderId="0"/>
    <xf numFmtId="0" fontId="8" fillId="0" borderId="0"/>
    <xf numFmtId="0" fontId="3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0" borderId="0"/>
    <xf numFmtId="0" fontId="8" fillId="0" borderId="0"/>
    <xf numFmtId="0" fontId="8" fillId="0" borderId="0"/>
    <xf numFmtId="0" fontId="37" fillId="54" borderId="74" applyNumberFormat="0" applyFont="0" applyAlignment="0" applyProtection="0"/>
    <xf numFmtId="0" fontId="37" fillId="54" borderId="74" applyNumberFormat="0" applyFont="0" applyAlignment="0" applyProtection="0"/>
    <xf numFmtId="0" fontId="43" fillId="36" borderId="76" applyNumberFormat="0" applyAlignment="0" applyProtection="0"/>
    <xf numFmtId="0" fontId="71" fillId="0" borderId="79" applyNumberFormat="0" applyFill="0" applyAlignment="0" applyProtection="0"/>
    <xf numFmtId="0" fontId="80" fillId="68" borderId="0" applyNumberFormat="0" applyAlignment="0" applyProtection="0"/>
    <xf numFmtId="0" fontId="72" fillId="0" borderId="80" applyNumberFormat="0" applyFill="0" applyAlignment="0" applyProtection="0"/>
    <xf numFmtId="0" fontId="101" fillId="71" borderId="0" applyNumberFormat="0" applyAlignment="0" applyProtection="0"/>
    <xf numFmtId="0" fontId="73" fillId="0" borderId="81" applyNumberFormat="0" applyFill="0" applyAlignment="0" applyProtection="0"/>
    <xf numFmtId="0" fontId="102" fillId="72" borderId="0" applyNumberFormat="0" applyAlignment="0" applyProtection="0"/>
    <xf numFmtId="0" fontId="73" fillId="0" borderId="0" applyNumberFormat="0" applyFill="0" applyBorder="0" applyAlignment="0" applyProtection="0"/>
    <xf numFmtId="175" fontId="14" fillId="69" borderId="0" applyNumberFormat="0" applyFill="0" applyBorder="0" applyAlignment="0">
      <alignment horizontal="center"/>
    </xf>
    <xf numFmtId="168" fontId="98"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6" fillId="0" borderId="0" applyFont="0" applyFill="0" applyBorder="0" applyAlignment="0" applyProtection="0"/>
    <xf numFmtId="9" fontId="3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3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37" fillId="0" borderId="0" applyFont="0" applyFill="0" applyBorder="0" applyAlignment="0" applyProtection="0"/>
    <xf numFmtId="9" fontId="8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3" fillId="0" borderId="0" applyNumberFormat="0" applyFill="0" applyBorder="0" applyAlignment="0" applyProtection="0"/>
    <xf numFmtId="0" fontId="59" fillId="0" borderId="0" applyNumberFormat="0" applyFill="0" applyBorder="0" applyAlignment="0" applyProtection="0"/>
    <xf numFmtId="0" fontId="44" fillId="0" borderId="77" applyNumberFormat="0" applyFill="0" applyAlignment="0" applyProtection="0"/>
    <xf numFmtId="0" fontId="104" fillId="66" borderId="7" applyNumberFormat="0" applyFill="0" applyBorder="0" applyAlignment="0" applyProtection="0"/>
    <xf numFmtId="0" fontId="40" fillId="0" borderId="0" applyNumberFormat="0" applyFill="0" applyBorder="0" applyAlignment="0" applyProtection="0"/>
    <xf numFmtId="0" fontId="105" fillId="66" borderId="7"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9" fontId="106" fillId="0" borderId="0" applyFont="0" applyFill="0" applyBorder="0" applyAlignment="0" applyProtection="0"/>
    <xf numFmtId="176" fontId="37" fillId="0" borderId="0" applyFont="0" applyFill="0" applyBorder="0" applyAlignment="0" applyProtection="0"/>
    <xf numFmtId="0" fontId="83" fillId="0" borderId="0" applyNumberFormat="0" applyFill="0" applyBorder="0" applyAlignment="0" applyProtection="0">
      <alignment vertical="top"/>
      <protection locked="0"/>
    </xf>
    <xf numFmtId="0" fontId="8" fillId="67" borderId="84" applyNumberFormat="0" applyFont="0" applyAlignment="0" applyProtection="0"/>
    <xf numFmtId="0" fontId="86" fillId="0" borderId="0"/>
    <xf numFmtId="0" fontId="86" fillId="0" borderId="0"/>
    <xf numFmtId="0" fontId="86" fillId="0" borderId="0"/>
    <xf numFmtId="0" fontId="86" fillId="0" borderId="0"/>
    <xf numFmtId="0" fontId="36" fillId="0" borderId="0"/>
    <xf numFmtId="0" fontId="37" fillId="0" borderId="0"/>
    <xf numFmtId="175" fontId="108" fillId="73" borderId="0" applyNumberFormat="0" applyBorder="0" applyAlignment="0" applyProtection="0">
      <alignment horizontal="center" vertical="top" wrapText="1"/>
    </xf>
    <xf numFmtId="0" fontId="37" fillId="0" borderId="0" applyNumberFormat="0" applyFont="0" applyFill="0" applyBorder="0" applyAlignment="0" applyProtection="0"/>
    <xf numFmtId="0" fontId="37" fillId="0" borderId="0" applyNumberFormat="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3" fillId="36" borderId="76" applyNumberFormat="0" applyAlignment="0" applyProtection="0"/>
    <xf numFmtId="0" fontId="43" fillId="36" borderId="76" applyNumberFormat="0" applyAlignment="0" applyProtection="0"/>
    <xf numFmtId="0" fontId="44" fillId="0" borderId="77" applyNumberFormat="0" applyFill="0" applyAlignment="0" applyProtection="0"/>
    <xf numFmtId="0" fontId="44" fillId="0" borderId="77" applyNumberFormat="0" applyFill="0" applyAlignment="0" applyProtection="0"/>
    <xf numFmtId="0" fontId="43" fillId="36" borderId="76" applyNumberFormat="0" applyAlignment="0" applyProtection="0"/>
    <xf numFmtId="0" fontId="43" fillId="36" borderId="76" applyNumberFormat="0" applyAlignment="0" applyProtection="0"/>
    <xf numFmtId="0" fontId="44" fillId="0" borderId="77" applyNumberFormat="0" applyFill="0" applyAlignment="0" applyProtection="0"/>
    <xf numFmtId="0" fontId="44" fillId="0" borderId="77" applyNumberFormat="0" applyFill="0" applyAlignment="0" applyProtection="0"/>
    <xf numFmtId="0" fontId="43" fillId="36" borderId="76" applyNumberFormat="0" applyAlignment="0" applyProtection="0"/>
    <xf numFmtId="0" fontId="43" fillId="36" borderId="76" applyNumberFormat="0" applyAlignment="0" applyProtection="0"/>
    <xf numFmtId="0" fontId="44" fillId="0" borderId="77" applyNumberFormat="0" applyFill="0" applyAlignment="0" applyProtection="0"/>
    <xf numFmtId="0" fontId="44" fillId="0" borderId="77" applyNumberFormat="0" applyFill="0" applyAlignment="0" applyProtection="0"/>
    <xf numFmtId="0" fontId="43" fillId="36" borderId="76" applyNumberFormat="0" applyAlignment="0" applyProtection="0"/>
    <xf numFmtId="0" fontId="43" fillId="36" borderId="76" applyNumberFormat="0" applyAlignment="0" applyProtection="0"/>
    <xf numFmtId="0" fontId="44" fillId="0" borderId="77" applyNumberFormat="0" applyFill="0" applyAlignment="0" applyProtection="0"/>
    <xf numFmtId="0" fontId="44" fillId="0" borderId="77" applyNumberFormat="0" applyFill="0" applyAlignment="0" applyProtection="0"/>
    <xf numFmtId="0" fontId="43" fillId="36" borderId="76" applyNumberFormat="0" applyAlignment="0" applyProtection="0"/>
    <xf numFmtId="0" fontId="43" fillId="36" borderId="76" applyNumberFormat="0" applyAlignment="0" applyProtection="0"/>
    <xf numFmtId="0" fontId="44" fillId="0" borderId="77" applyNumberFormat="0" applyFill="0" applyAlignment="0" applyProtection="0"/>
    <xf numFmtId="0" fontId="44" fillId="0" borderId="77" applyNumberFormat="0" applyFill="0" applyAlignment="0" applyProtection="0"/>
    <xf numFmtId="0" fontId="107" fillId="0" borderId="0"/>
    <xf numFmtId="0" fontId="37" fillId="54" borderId="74" applyNumberFormat="0" applyFont="0" applyAlignment="0" applyProtection="0"/>
    <xf numFmtId="0" fontId="37" fillId="54" borderId="74" applyNumberFormat="0" applyFont="0" applyAlignment="0" applyProtection="0"/>
    <xf numFmtId="0" fontId="41" fillId="35" borderId="75" applyNumberFormat="0" applyAlignment="0" applyProtection="0"/>
    <xf numFmtId="0" fontId="41" fillId="35" borderId="75" applyNumberFormat="0" applyAlignment="0" applyProtection="0"/>
    <xf numFmtId="0" fontId="51" fillId="36" borderId="75" applyNumberFormat="0" applyAlignment="0" applyProtection="0"/>
    <xf numFmtId="0" fontId="51" fillId="36" borderId="75" applyNumberFormat="0" applyAlignment="0" applyProtection="0"/>
    <xf numFmtId="0" fontId="43" fillId="36" borderId="76" applyNumberFormat="0" applyAlignment="0" applyProtection="0"/>
    <xf numFmtId="0" fontId="43" fillId="36" borderId="76" applyNumberFormat="0" applyAlignment="0" applyProtection="0"/>
    <xf numFmtId="0" fontId="44" fillId="0" borderId="77" applyNumberFormat="0" applyFill="0" applyAlignment="0" applyProtection="0"/>
    <xf numFmtId="0" fontId="44" fillId="0" borderId="77" applyNumberFormat="0" applyFill="0" applyAlignment="0" applyProtection="0"/>
    <xf numFmtId="0" fontId="43" fillId="36" borderId="76" applyNumberFormat="0" applyAlignment="0" applyProtection="0"/>
    <xf numFmtId="0" fontId="43" fillId="36" borderId="76" applyNumberFormat="0" applyAlignment="0" applyProtection="0"/>
    <xf numFmtId="0" fontId="44" fillId="0" borderId="77" applyNumberFormat="0" applyFill="0" applyAlignment="0" applyProtection="0"/>
    <xf numFmtId="0" fontId="44" fillId="0" borderId="77" applyNumberFormat="0" applyFill="0" applyAlignment="0" applyProtection="0"/>
    <xf numFmtId="0" fontId="43" fillId="36" borderId="76" applyNumberFormat="0" applyAlignment="0" applyProtection="0"/>
    <xf numFmtId="0" fontId="43" fillId="36" borderId="76" applyNumberFormat="0" applyAlignment="0" applyProtection="0"/>
    <xf numFmtId="0" fontId="44" fillId="0" borderId="77" applyNumberFormat="0" applyFill="0" applyAlignment="0" applyProtection="0"/>
    <xf numFmtId="0" fontId="44" fillId="0" borderId="77" applyNumberFormat="0" applyFill="0" applyAlignment="0" applyProtection="0"/>
    <xf numFmtId="0" fontId="43" fillId="36" borderId="76" applyNumberFormat="0" applyAlignment="0" applyProtection="0"/>
    <xf numFmtId="0" fontId="43" fillId="36" borderId="76" applyNumberFormat="0" applyAlignment="0" applyProtection="0"/>
    <xf numFmtId="0" fontId="44" fillId="0" borderId="77" applyNumberFormat="0" applyFill="0" applyAlignment="0" applyProtection="0"/>
    <xf numFmtId="0" fontId="44" fillId="0" borderId="77" applyNumberFormat="0" applyFill="0" applyAlignment="0" applyProtection="0"/>
    <xf numFmtId="0" fontId="43" fillId="36" borderId="76" applyNumberFormat="0" applyAlignment="0" applyProtection="0"/>
    <xf numFmtId="0" fontId="43" fillId="36" borderId="76" applyNumberFormat="0" applyAlignment="0" applyProtection="0"/>
    <xf numFmtId="0" fontId="44" fillId="0" borderId="77" applyNumberFormat="0" applyFill="0" applyAlignment="0" applyProtection="0"/>
    <xf numFmtId="0" fontId="44" fillId="0" borderId="77" applyNumberFormat="0" applyFill="0" applyAlignment="0" applyProtection="0"/>
    <xf numFmtId="0" fontId="43" fillId="36" borderId="76" applyNumberFormat="0" applyAlignment="0" applyProtection="0"/>
    <xf numFmtId="0" fontId="43" fillId="36" borderId="76" applyNumberFormat="0" applyAlignment="0" applyProtection="0"/>
    <xf numFmtId="0" fontId="44" fillId="0" borderId="77" applyNumberFormat="0" applyFill="0" applyAlignment="0" applyProtection="0"/>
    <xf numFmtId="0" fontId="44" fillId="0" borderId="77" applyNumberFormat="0" applyFill="0" applyAlignment="0" applyProtection="0"/>
    <xf numFmtId="0" fontId="43" fillId="36" borderId="76" applyNumberFormat="0" applyAlignment="0" applyProtection="0"/>
    <xf numFmtId="0" fontId="43" fillId="36" borderId="76" applyNumberFormat="0" applyAlignment="0" applyProtection="0"/>
    <xf numFmtId="0" fontId="44" fillId="0" borderId="77" applyNumberFormat="0" applyFill="0" applyAlignment="0" applyProtection="0"/>
    <xf numFmtId="0" fontId="44" fillId="0" borderId="77" applyNumberFormat="0" applyFill="0" applyAlignment="0" applyProtection="0"/>
    <xf numFmtId="0" fontId="43" fillId="36" borderId="76" applyNumberFormat="0" applyAlignment="0" applyProtection="0"/>
    <xf numFmtId="0" fontId="43" fillId="36" borderId="76" applyNumberFormat="0" applyAlignment="0" applyProtection="0"/>
    <xf numFmtId="0" fontId="44" fillId="0" borderId="77" applyNumberFormat="0" applyFill="0" applyAlignment="0" applyProtection="0"/>
    <xf numFmtId="0" fontId="44" fillId="0" borderId="77" applyNumberFormat="0" applyFill="0" applyAlignment="0" applyProtection="0"/>
    <xf numFmtId="0" fontId="43" fillId="36" borderId="76" applyNumberFormat="0" applyAlignment="0" applyProtection="0"/>
    <xf numFmtId="0" fontId="43" fillId="36" borderId="76" applyNumberFormat="0" applyAlignment="0" applyProtection="0"/>
    <xf numFmtId="0" fontId="44" fillId="0" borderId="77" applyNumberFormat="0" applyFill="0" applyAlignment="0" applyProtection="0"/>
    <xf numFmtId="0" fontId="44" fillId="0" borderId="77" applyNumberFormat="0" applyFill="0" applyAlignment="0" applyProtection="0"/>
    <xf numFmtId="0" fontId="35" fillId="0" borderId="0"/>
    <xf numFmtId="0" fontId="39" fillId="38" borderId="94" applyNumberFormat="0" applyProtection="0">
      <alignment horizontal="right"/>
    </xf>
    <xf numFmtId="0" fontId="39" fillId="38" borderId="94" applyNumberFormat="0" applyProtection="0">
      <alignment horizontal="left"/>
    </xf>
    <xf numFmtId="0" fontId="39" fillId="38" borderId="94" applyNumberFormat="0" applyProtection="0">
      <alignment horizontal="right"/>
    </xf>
    <xf numFmtId="49" fontId="37" fillId="0" borderId="78" applyFill="0" applyProtection="0">
      <alignment horizontal="right"/>
    </xf>
    <xf numFmtId="0" fontId="39" fillId="38" borderId="78" applyNumberFormat="0" applyProtection="0">
      <alignment horizontal="left"/>
    </xf>
    <xf numFmtId="0" fontId="39" fillId="38" borderId="78" applyNumberFormat="0" applyProtection="0">
      <alignment horizontal="right"/>
    </xf>
    <xf numFmtId="0" fontId="37" fillId="0" borderId="78" applyFill="0" applyProtection="0">
      <alignment horizontal="right" vertical="top" wrapText="1"/>
    </xf>
    <xf numFmtId="2" fontId="37" fillId="0" borderId="78" applyFill="0" applyProtection="0">
      <alignment horizontal="right" vertical="top" wrapText="1"/>
    </xf>
    <xf numFmtId="1" fontId="37" fillId="0" borderId="78" applyFill="0" applyProtection="0">
      <alignment horizontal="right" vertical="top" wrapText="1"/>
    </xf>
    <xf numFmtId="49" fontId="37" fillId="0" borderId="78" applyFill="0" applyProtection="0">
      <alignment horizontal="right"/>
    </xf>
    <xf numFmtId="0" fontId="39" fillId="38" borderId="78" applyNumberFormat="0" applyProtection="0">
      <alignment horizontal="left"/>
    </xf>
    <xf numFmtId="0" fontId="39" fillId="38" borderId="78" applyNumberFormat="0" applyProtection="0">
      <alignment horizontal="right"/>
    </xf>
    <xf numFmtId="0" fontId="37" fillId="0" borderId="78" applyFill="0" applyProtection="0">
      <alignment horizontal="right" vertical="top" wrapText="1"/>
    </xf>
    <xf numFmtId="2" fontId="37" fillId="0" borderId="78" applyFill="0" applyProtection="0">
      <alignment horizontal="right" vertical="top" wrapText="1"/>
    </xf>
    <xf numFmtId="1" fontId="37" fillId="0" borderId="78" applyFill="0" applyProtection="0">
      <alignment horizontal="right" vertical="top" wrapText="1"/>
    </xf>
    <xf numFmtId="0" fontId="39" fillId="38" borderId="78" applyNumberFormat="0" applyProtection="0">
      <alignment horizontal="right"/>
    </xf>
    <xf numFmtId="0" fontId="37" fillId="0" borderId="89" applyFill="0" applyProtection="0">
      <alignment horizontal="right" vertical="top" wrapText="1"/>
    </xf>
    <xf numFmtId="0" fontId="39" fillId="38" borderId="78" applyNumberFormat="0" applyProtection="0">
      <alignment horizontal="left"/>
    </xf>
    <xf numFmtId="49" fontId="37" fillId="0" borderId="78" applyFill="0" applyProtection="0">
      <alignment horizontal="right"/>
    </xf>
    <xf numFmtId="0" fontId="37" fillId="0" borderId="78" applyFill="0" applyProtection="0">
      <alignment horizontal="right" vertical="top" wrapText="1"/>
    </xf>
    <xf numFmtId="1" fontId="37" fillId="0" borderId="78" applyFill="0" applyProtection="0">
      <alignment horizontal="right" vertical="top" wrapText="1"/>
    </xf>
    <xf numFmtId="2" fontId="37" fillId="0" borderId="78" applyFill="0" applyProtection="0">
      <alignment horizontal="right" vertical="top" wrapText="1"/>
    </xf>
    <xf numFmtId="0" fontId="62" fillId="60" borderId="89"/>
    <xf numFmtId="2" fontId="37" fillId="0" borderId="94" applyFill="0" applyProtection="0">
      <alignment horizontal="right" vertical="top" wrapText="1"/>
    </xf>
    <xf numFmtId="0" fontId="37" fillId="54" borderId="88" applyNumberFormat="0" applyFont="0" applyAlignment="0" applyProtection="0"/>
    <xf numFmtId="0" fontId="37" fillId="0" borderId="89" applyFill="0" applyProtection="0">
      <alignment horizontal="right" vertical="top" wrapText="1"/>
    </xf>
    <xf numFmtId="1" fontId="37" fillId="0" borderId="78" applyFill="0" applyProtection="0">
      <alignment horizontal="right" vertical="top" wrapText="1"/>
    </xf>
    <xf numFmtId="2" fontId="37" fillId="0" borderId="78" applyFill="0" applyProtection="0">
      <alignment horizontal="right" vertical="top" wrapText="1"/>
    </xf>
    <xf numFmtId="0" fontId="39" fillId="38" borderId="78" applyNumberFormat="0" applyProtection="0">
      <alignment horizontal="right"/>
    </xf>
    <xf numFmtId="0" fontId="47" fillId="0" borderId="78" applyFill="0" applyProtection="0">
      <alignment horizontal="right" vertical="top" wrapText="1"/>
    </xf>
    <xf numFmtId="0" fontId="62" fillId="60" borderId="94"/>
    <xf numFmtId="0" fontId="62" fillId="60" borderId="96"/>
    <xf numFmtId="1" fontId="37" fillId="0" borderId="94" applyFill="0" applyProtection="0">
      <alignment horizontal="right" vertical="top" wrapText="1"/>
    </xf>
    <xf numFmtId="1" fontId="47" fillId="0" borderId="94" applyFill="0" applyProtection="0">
      <alignment horizontal="right" vertical="top" wrapText="1"/>
    </xf>
    <xf numFmtId="49" fontId="37" fillId="0" borderId="89" applyFill="0" applyProtection="0">
      <alignment horizontal="right"/>
    </xf>
    <xf numFmtId="49" fontId="37" fillId="0" borderId="94" applyFill="0" applyProtection="0">
      <alignment horizontal="right"/>
    </xf>
    <xf numFmtId="1" fontId="37" fillId="0" borderId="94" applyFill="0" applyProtection="0">
      <alignment horizontal="right" vertical="top" wrapText="1"/>
    </xf>
    <xf numFmtId="2" fontId="37" fillId="0" borderId="89" applyFill="0" applyProtection="0">
      <alignment horizontal="right" vertical="top" wrapText="1"/>
    </xf>
    <xf numFmtId="0" fontId="37" fillId="0" borderId="94" applyFill="0" applyProtection="0">
      <alignment horizontal="right" vertical="top" wrapText="1"/>
    </xf>
    <xf numFmtId="0" fontId="62" fillId="60" borderId="94"/>
    <xf numFmtId="0" fontId="62" fillId="60" borderId="89"/>
    <xf numFmtId="0" fontId="62" fillId="60" borderId="96"/>
    <xf numFmtId="1" fontId="47" fillId="0" borderId="78" applyFill="0" applyProtection="0">
      <alignment horizontal="right" vertical="top" wrapText="1"/>
    </xf>
    <xf numFmtId="49" fontId="47" fillId="0" borderId="78" applyFill="0" applyProtection="0">
      <alignment horizontal="right"/>
    </xf>
    <xf numFmtId="0" fontId="39" fillId="38" borderId="78" applyNumberFormat="0" applyProtection="0">
      <alignment horizontal="right"/>
    </xf>
    <xf numFmtId="49" fontId="47" fillId="0" borderId="94" applyFill="0" applyProtection="0">
      <alignment horizontal="right"/>
    </xf>
    <xf numFmtId="49" fontId="47" fillId="0" borderId="89" applyFill="0" applyProtection="0">
      <alignment horizontal="right"/>
    </xf>
    <xf numFmtId="0" fontId="39" fillId="38" borderId="89" applyNumberFormat="0" applyProtection="0">
      <alignment horizontal="right"/>
    </xf>
    <xf numFmtId="0" fontId="39" fillId="38" borderId="89" applyNumberFormat="0" applyProtection="0">
      <alignment horizontal="left"/>
    </xf>
    <xf numFmtId="1" fontId="47" fillId="0" borderId="94" applyFill="0" applyProtection="0">
      <alignment horizontal="right" vertical="top" wrapText="1"/>
    </xf>
    <xf numFmtId="0" fontId="37" fillId="54" borderId="93" applyNumberFormat="0" applyFont="0" applyAlignment="0" applyProtection="0"/>
    <xf numFmtId="2" fontId="47" fillId="0" borderId="94" applyFill="0" applyProtection="0">
      <alignment horizontal="right" vertical="top" wrapText="1"/>
    </xf>
    <xf numFmtId="1" fontId="37" fillId="0" borderId="94" applyFill="0" applyProtection="0">
      <alignment horizontal="right" vertical="top" wrapText="1"/>
    </xf>
    <xf numFmtId="2" fontId="47" fillId="0" borderId="89" applyFill="0" applyProtection="0">
      <alignment horizontal="right" vertical="top" wrapText="1"/>
    </xf>
    <xf numFmtId="49" fontId="47" fillId="0" borderId="78" applyFill="0" applyProtection="0">
      <alignment horizontal="right"/>
    </xf>
    <xf numFmtId="0" fontId="39" fillId="38" borderId="89" applyNumberFormat="0" applyProtection="0">
      <alignment horizontal="right"/>
    </xf>
    <xf numFmtId="1" fontId="47" fillId="0" borderId="89" applyFill="0" applyProtection="0">
      <alignment horizontal="right" vertical="top" wrapText="1"/>
    </xf>
    <xf numFmtId="0" fontId="47" fillId="0" borderId="94" applyFill="0" applyProtection="0">
      <alignment horizontal="right" vertical="top" wrapText="1"/>
    </xf>
    <xf numFmtId="1" fontId="37" fillId="0" borderId="89" applyFill="0" applyProtection="0">
      <alignment horizontal="right" vertical="top" wrapText="1"/>
    </xf>
    <xf numFmtId="0" fontId="62" fillId="60" borderId="94"/>
    <xf numFmtId="0" fontId="62" fillId="60" borderId="89"/>
    <xf numFmtId="0" fontId="37" fillId="0" borderId="78" applyFill="0" applyProtection="0">
      <alignment horizontal="right" vertical="top" wrapText="1"/>
    </xf>
    <xf numFmtId="2" fontId="37" fillId="0" borderId="78" applyFill="0" applyProtection="0">
      <alignment horizontal="right" vertical="top" wrapText="1"/>
    </xf>
    <xf numFmtId="1" fontId="37" fillId="0" borderId="78" applyFill="0" applyProtection="0">
      <alignment horizontal="right" vertical="top" wrapText="1"/>
    </xf>
    <xf numFmtId="0" fontId="37" fillId="0" borderId="78" applyFill="0" applyProtection="0">
      <alignment horizontal="right" vertical="top" wrapText="1"/>
    </xf>
    <xf numFmtId="49" fontId="37" fillId="0" borderId="78" applyFill="0" applyProtection="0">
      <alignment horizontal="right"/>
    </xf>
    <xf numFmtId="2" fontId="47" fillId="0" borderId="94" applyFill="0" applyProtection="0">
      <alignment horizontal="right" vertical="top" wrapText="1"/>
    </xf>
    <xf numFmtId="2" fontId="37" fillId="0" borderId="94" applyFill="0" applyProtection="0">
      <alignment horizontal="right" vertical="top" wrapText="1"/>
    </xf>
    <xf numFmtId="49" fontId="47" fillId="0" borderId="78" applyFill="0" applyProtection="0">
      <alignment horizontal="right"/>
    </xf>
    <xf numFmtId="0" fontId="37" fillId="0" borderId="94" applyFill="0" applyProtection="0">
      <alignment horizontal="right" vertical="top" wrapText="1"/>
    </xf>
    <xf numFmtId="0" fontId="37" fillId="54" borderId="95" applyNumberFormat="0" applyFont="0" applyAlignment="0" applyProtection="0"/>
    <xf numFmtId="0" fontId="62" fillId="60" borderId="94"/>
    <xf numFmtId="1" fontId="47" fillId="0" borderId="89" applyFill="0" applyProtection="0">
      <alignment horizontal="right" vertical="top" wrapText="1"/>
    </xf>
    <xf numFmtId="0" fontId="51" fillId="36" borderId="90" applyNumberFormat="0" applyAlignment="0" applyProtection="0"/>
    <xf numFmtId="0" fontId="37" fillId="0" borderId="89" applyFill="0" applyProtection="0">
      <alignment horizontal="right" vertical="top" wrapText="1"/>
    </xf>
    <xf numFmtId="0" fontId="39" fillId="38" borderId="94" applyNumberFormat="0" applyProtection="0">
      <alignment horizontal="left"/>
    </xf>
    <xf numFmtId="0" fontId="62" fillId="60" borderId="89"/>
    <xf numFmtId="0" fontId="39" fillId="38" borderId="94" applyNumberFormat="0" applyProtection="0">
      <alignment horizontal="right"/>
    </xf>
    <xf numFmtId="1" fontId="47" fillId="0" borderId="94" applyFill="0" applyProtection="0">
      <alignment horizontal="right" vertical="top" wrapText="1"/>
    </xf>
    <xf numFmtId="2" fontId="47" fillId="0" borderId="78" applyFill="0" applyProtection="0">
      <alignment horizontal="right" vertical="top" wrapText="1"/>
    </xf>
    <xf numFmtId="1" fontId="37" fillId="0" borderId="89" applyFill="0" applyProtection="0">
      <alignment horizontal="right" vertical="top" wrapText="1"/>
    </xf>
    <xf numFmtId="2" fontId="37" fillId="0" borderId="94" applyFill="0" applyProtection="0">
      <alignment horizontal="right" vertical="top" wrapText="1"/>
    </xf>
    <xf numFmtId="0" fontId="37" fillId="54" borderId="88" applyNumberFormat="0" applyFont="0" applyAlignment="0" applyProtection="0"/>
    <xf numFmtId="0" fontId="47" fillId="0" borderId="78" applyFill="0" applyProtection="0">
      <alignment horizontal="right" vertical="top" wrapText="1"/>
    </xf>
    <xf numFmtId="0" fontId="37" fillId="0" borderId="78" applyFill="0" applyProtection="0">
      <alignment horizontal="right" vertical="top" wrapText="1"/>
    </xf>
    <xf numFmtId="0" fontId="37" fillId="0" borderId="94" applyFill="0" applyProtection="0">
      <alignment horizontal="right" vertical="top" wrapText="1"/>
    </xf>
    <xf numFmtId="2" fontId="47" fillId="0" borderId="89" applyFill="0" applyProtection="0">
      <alignment horizontal="right" vertical="top" wrapText="1"/>
    </xf>
    <xf numFmtId="2" fontId="47" fillId="0" borderId="94" applyFill="0" applyProtection="0">
      <alignment horizontal="right" vertical="top" wrapText="1"/>
    </xf>
    <xf numFmtId="0" fontId="39" fillId="38" borderId="89" applyNumberFormat="0" applyProtection="0">
      <alignment horizontal="right"/>
    </xf>
    <xf numFmtId="0" fontId="44" fillId="0" borderId="92" applyNumberFormat="0" applyFill="0" applyAlignment="0" applyProtection="0"/>
    <xf numFmtId="0" fontId="62" fillId="60" borderId="94"/>
    <xf numFmtId="0" fontId="41" fillId="35" borderId="90" applyNumberFormat="0" applyAlignment="0" applyProtection="0"/>
    <xf numFmtId="49" fontId="37" fillId="0" borderId="89" applyFill="0" applyProtection="0">
      <alignment horizontal="right"/>
    </xf>
    <xf numFmtId="0" fontId="43" fillId="36" borderId="91" applyNumberFormat="0" applyAlignment="0" applyProtection="0"/>
    <xf numFmtId="49" fontId="47" fillId="0" borderId="94" applyFill="0" applyProtection="0">
      <alignment horizontal="right"/>
    </xf>
    <xf numFmtId="0" fontId="39" fillId="38" borderId="89" applyNumberFormat="0" applyProtection="0">
      <alignment horizontal="right"/>
    </xf>
    <xf numFmtId="0" fontId="39" fillId="38" borderId="94" applyNumberFormat="0" applyProtection="0">
      <alignment horizontal="right"/>
    </xf>
    <xf numFmtId="1" fontId="47" fillId="0" borderId="78" applyFill="0" applyProtection="0">
      <alignment horizontal="right" vertical="top" wrapText="1"/>
    </xf>
    <xf numFmtId="49" fontId="37" fillId="0" borderId="78" applyFill="0" applyProtection="0">
      <alignment horizontal="right"/>
    </xf>
    <xf numFmtId="0" fontId="37" fillId="0" borderId="94" applyFill="0" applyProtection="0">
      <alignment horizontal="right" vertical="top" wrapText="1"/>
    </xf>
    <xf numFmtId="49" fontId="37" fillId="0" borderId="94" applyFill="0" applyProtection="0">
      <alignment horizontal="right"/>
    </xf>
    <xf numFmtId="0" fontId="41" fillId="35" borderId="90" applyNumberFormat="0" applyAlignment="0" applyProtection="0"/>
    <xf numFmtId="0" fontId="62" fillId="60" borderId="89"/>
    <xf numFmtId="1" fontId="37" fillId="0" borderId="94" applyFill="0" applyProtection="0">
      <alignment horizontal="right" vertical="top" wrapText="1"/>
    </xf>
    <xf numFmtId="49" fontId="47" fillId="0" borderId="94" applyFill="0" applyProtection="0">
      <alignment horizontal="right"/>
    </xf>
    <xf numFmtId="0" fontId="39" fillId="38" borderId="94" applyNumberFormat="0" applyProtection="0">
      <alignment horizontal="right"/>
    </xf>
    <xf numFmtId="2" fontId="37" fillId="0" borderId="89" applyFill="0" applyProtection="0">
      <alignment horizontal="right" vertical="top" wrapText="1"/>
    </xf>
    <xf numFmtId="0" fontId="62" fillId="60" borderId="96"/>
    <xf numFmtId="49" fontId="47" fillId="0" borderId="89" applyFill="0" applyProtection="0">
      <alignment horizontal="right"/>
    </xf>
    <xf numFmtId="0" fontId="62" fillId="60" borderId="96"/>
    <xf numFmtId="0" fontId="39" fillId="38" borderId="78" applyNumberFormat="0" applyProtection="0">
      <alignment horizontal="right"/>
    </xf>
    <xf numFmtId="0" fontId="37" fillId="0" borderId="89" applyFill="0" applyProtection="0">
      <alignment horizontal="right" vertical="top" wrapText="1"/>
    </xf>
    <xf numFmtId="0" fontId="39" fillId="38" borderId="78" applyNumberFormat="0" applyProtection="0">
      <alignment horizontal="left"/>
    </xf>
    <xf numFmtId="0" fontId="37" fillId="0" borderId="78" applyFill="0" applyProtection="0">
      <alignment horizontal="right" vertical="top" wrapText="1"/>
    </xf>
    <xf numFmtId="2" fontId="37" fillId="0" borderId="89" applyFill="0" applyProtection="0">
      <alignment horizontal="right" vertical="top" wrapText="1"/>
    </xf>
    <xf numFmtId="49" fontId="47" fillId="0" borderId="89" applyFill="0" applyProtection="0">
      <alignment horizontal="right"/>
    </xf>
    <xf numFmtId="1" fontId="47" fillId="0" borderId="78" applyFill="0" applyProtection="0">
      <alignment horizontal="right" vertical="top" wrapText="1"/>
    </xf>
    <xf numFmtId="1" fontId="37" fillId="0" borderId="94" applyFill="0" applyProtection="0">
      <alignment horizontal="right" vertical="top" wrapText="1"/>
    </xf>
    <xf numFmtId="0" fontId="39" fillId="38" borderId="78" applyNumberFormat="0" applyProtection="0">
      <alignment horizontal="left"/>
    </xf>
    <xf numFmtId="0" fontId="39" fillId="38" borderId="94" applyNumberFormat="0" applyProtection="0">
      <alignment horizontal="left"/>
    </xf>
    <xf numFmtId="0" fontId="47" fillId="0" borderId="89" applyFill="0" applyProtection="0">
      <alignment horizontal="right" vertical="top" wrapText="1"/>
    </xf>
    <xf numFmtId="1" fontId="37" fillId="0" borderId="89" applyFill="0" applyProtection="0">
      <alignment horizontal="right" vertical="top" wrapText="1"/>
    </xf>
    <xf numFmtId="2" fontId="47" fillId="0" borderId="89" applyFill="0" applyProtection="0">
      <alignment horizontal="right" vertical="top" wrapText="1"/>
    </xf>
    <xf numFmtId="1" fontId="37" fillId="0" borderId="94" applyFill="0" applyProtection="0">
      <alignment horizontal="right" vertical="top" wrapText="1"/>
    </xf>
    <xf numFmtId="49" fontId="37" fillId="0" borderId="94" applyFill="0" applyProtection="0">
      <alignment horizontal="right"/>
    </xf>
    <xf numFmtId="0" fontId="62" fillId="60" borderId="96"/>
    <xf numFmtId="0" fontId="47" fillId="0" borderId="89" applyFill="0" applyProtection="0">
      <alignment horizontal="right" vertical="top" wrapText="1"/>
    </xf>
    <xf numFmtId="49" fontId="37" fillId="0" borderId="89" applyFill="0" applyProtection="0">
      <alignment horizontal="right"/>
    </xf>
    <xf numFmtId="2" fontId="37" fillId="0" borderId="94" applyFill="0" applyProtection="0">
      <alignment horizontal="right" vertical="top" wrapText="1"/>
    </xf>
    <xf numFmtId="1" fontId="47" fillId="0" borderId="89" applyFill="0" applyProtection="0">
      <alignment horizontal="right" vertical="top" wrapText="1"/>
    </xf>
    <xf numFmtId="49" fontId="47" fillId="0" borderId="89" applyFill="0" applyProtection="0">
      <alignment horizontal="right"/>
    </xf>
    <xf numFmtId="0" fontId="39" fillId="38" borderId="89" applyNumberFormat="0" applyProtection="0">
      <alignment horizontal="left"/>
    </xf>
    <xf numFmtId="2" fontId="37" fillId="0" borderId="89" applyFill="0" applyProtection="0">
      <alignment horizontal="right" vertical="top" wrapText="1"/>
    </xf>
    <xf numFmtId="0" fontId="39" fillId="38" borderId="89" applyNumberFormat="0" applyProtection="0">
      <alignment horizontal="right"/>
    </xf>
    <xf numFmtId="0" fontId="39" fillId="38" borderId="94" applyNumberFormat="0" applyProtection="0">
      <alignment horizontal="left"/>
    </xf>
    <xf numFmtId="1" fontId="47" fillId="0" borderId="78" applyFill="0" applyProtection="0">
      <alignment horizontal="right" vertical="top" wrapText="1"/>
    </xf>
    <xf numFmtId="1" fontId="37" fillId="0" borderId="78" applyFill="0" applyProtection="0">
      <alignment horizontal="right" vertical="top" wrapText="1"/>
    </xf>
    <xf numFmtId="2" fontId="47" fillId="0" borderId="94" applyFill="0" applyProtection="0">
      <alignment horizontal="right" vertical="top" wrapText="1"/>
    </xf>
    <xf numFmtId="0" fontId="39" fillId="38" borderId="89" applyNumberFormat="0" applyProtection="0">
      <alignment horizontal="left"/>
    </xf>
    <xf numFmtId="49" fontId="37" fillId="0" borderId="94" applyFill="0" applyProtection="0">
      <alignment horizontal="right"/>
    </xf>
    <xf numFmtId="2" fontId="37" fillId="0" borderId="89" applyFill="0" applyProtection="0">
      <alignment horizontal="right" vertical="top" wrapText="1"/>
    </xf>
    <xf numFmtId="1" fontId="37" fillId="0" borderId="89" applyFill="0" applyProtection="0">
      <alignment horizontal="right" vertical="top" wrapText="1"/>
    </xf>
    <xf numFmtId="0" fontId="39" fillId="38" borderId="94" applyNumberFormat="0" applyProtection="0">
      <alignment horizontal="right"/>
    </xf>
    <xf numFmtId="2" fontId="37" fillId="0" borderId="89" applyFill="0" applyProtection="0">
      <alignment horizontal="right" vertical="top" wrapText="1"/>
    </xf>
    <xf numFmtId="49" fontId="37" fillId="0" borderId="89" applyFill="0" applyProtection="0">
      <alignment horizontal="right"/>
    </xf>
    <xf numFmtId="0" fontId="39" fillId="38" borderId="89" applyNumberFormat="0" applyProtection="0">
      <alignment horizontal="right"/>
    </xf>
    <xf numFmtId="0" fontId="39" fillId="38" borderId="89" applyNumberFormat="0" applyProtection="0">
      <alignment horizontal="left"/>
    </xf>
    <xf numFmtId="1" fontId="37" fillId="0" borderId="89" applyFill="0" applyProtection="0">
      <alignment horizontal="right" vertical="top" wrapText="1"/>
    </xf>
    <xf numFmtId="0" fontId="37" fillId="0" borderId="89" applyFill="0" applyProtection="0">
      <alignment horizontal="right" vertical="top" wrapText="1"/>
    </xf>
    <xf numFmtId="49" fontId="47" fillId="0" borderId="78" applyFill="0" applyProtection="0">
      <alignment horizontal="right"/>
    </xf>
    <xf numFmtId="2" fontId="37" fillId="0" borderId="94" applyFill="0" applyProtection="0">
      <alignment horizontal="right" vertical="top" wrapText="1"/>
    </xf>
    <xf numFmtId="2" fontId="47" fillId="0" borderId="78" applyFill="0" applyProtection="0">
      <alignment horizontal="right" vertical="top" wrapText="1"/>
    </xf>
    <xf numFmtId="49" fontId="37" fillId="0" borderId="94" applyFill="0" applyProtection="0">
      <alignment horizontal="right"/>
    </xf>
    <xf numFmtId="0" fontId="37" fillId="54" borderId="93" applyNumberFormat="0" applyFont="0" applyAlignment="0" applyProtection="0"/>
    <xf numFmtId="49" fontId="47" fillId="0" borderId="89" applyFill="0" applyProtection="0">
      <alignment horizontal="right"/>
    </xf>
    <xf numFmtId="1" fontId="37" fillId="0" borderId="89" applyFill="0" applyProtection="0">
      <alignment horizontal="right" vertical="top" wrapText="1"/>
    </xf>
    <xf numFmtId="1" fontId="47" fillId="0" borderId="89" applyFill="0" applyProtection="0">
      <alignment horizontal="right" vertical="top" wrapText="1"/>
    </xf>
    <xf numFmtId="0" fontId="62" fillId="60" borderId="96"/>
    <xf numFmtId="0" fontId="62" fillId="60" borderId="89"/>
    <xf numFmtId="0" fontId="62" fillId="60" borderId="94"/>
    <xf numFmtId="0" fontId="37" fillId="0" borderId="89" applyFill="0" applyProtection="0">
      <alignment horizontal="right" vertical="top" wrapText="1"/>
    </xf>
    <xf numFmtId="49" fontId="47" fillId="0" borderId="94" applyFill="0" applyProtection="0">
      <alignment horizontal="right"/>
    </xf>
    <xf numFmtId="49" fontId="47" fillId="0" borderId="94" applyFill="0" applyProtection="0">
      <alignment horizontal="right"/>
    </xf>
    <xf numFmtId="2" fontId="47" fillId="0" borderId="78" applyFill="0" applyProtection="0">
      <alignment horizontal="right" vertical="top" wrapText="1"/>
    </xf>
    <xf numFmtId="49" fontId="37" fillId="0" borderId="78" applyFill="0" applyProtection="0">
      <alignment horizontal="right"/>
    </xf>
    <xf numFmtId="2" fontId="47" fillId="0" borderId="89" applyFill="0" applyProtection="0">
      <alignment horizontal="right" vertical="top" wrapText="1"/>
    </xf>
    <xf numFmtId="1" fontId="47" fillId="0" borderId="94" applyFill="0" applyProtection="0">
      <alignment horizontal="right" vertical="top" wrapText="1"/>
    </xf>
    <xf numFmtId="2" fontId="47" fillId="0" borderId="89" applyFill="0" applyProtection="0">
      <alignment horizontal="right" vertical="top" wrapText="1"/>
    </xf>
    <xf numFmtId="0" fontId="44" fillId="0" borderId="92" applyNumberFormat="0" applyFill="0" applyAlignment="0" applyProtection="0"/>
    <xf numFmtId="0" fontId="62" fillId="60" borderId="89"/>
    <xf numFmtId="49" fontId="37" fillId="0" borderId="89" applyFill="0" applyProtection="0">
      <alignment horizontal="right"/>
    </xf>
    <xf numFmtId="0" fontId="39" fillId="38" borderId="89" applyNumberFormat="0" applyProtection="0">
      <alignment horizontal="left"/>
    </xf>
    <xf numFmtId="0" fontId="37" fillId="0" borderId="94" applyFill="0" applyProtection="0">
      <alignment horizontal="right" vertical="top" wrapText="1"/>
    </xf>
    <xf numFmtId="0" fontId="39" fillId="38" borderId="89" applyNumberFormat="0" applyProtection="0">
      <alignment horizontal="right"/>
    </xf>
    <xf numFmtId="1" fontId="47" fillId="0" borderId="94" applyFill="0" applyProtection="0">
      <alignment horizontal="right" vertical="top" wrapText="1"/>
    </xf>
    <xf numFmtId="0" fontId="37" fillId="0" borderId="89" applyFill="0" applyProtection="0">
      <alignment horizontal="right" vertical="top" wrapText="1"/>
    </xf>
    <xf numFmtId="0" fontId="37" fillId="0" borderId="94" applyFill="0" applyProtection="0">
      <alignment horizontal="right" vertical="top" wrapText="1"/>
    </xf>
    <xf numFmtId="0" fontId="62" fillId="60" borderId="89"/>
    <xf numFmtId="0" fontId="43" fillId="36" borderId="91" applyNumberFormat="0" applyAlignment="0" applyProtection="0"/>
    <xf numFmtId="49" fontId="47" fillId="0" borderId="78" applyFill="0" applyProtection="0">
      <alignment horizontal="right"/>
    </xf>
    <xf numFmtId="2" fontId="47" fillId="0" borderId="78" applyFill="0" applyProtection="0">
      <alignment horizontal="right" vertical="top" wrapText="1"/>
    </xf>
    <xf numFmtId="2" fontId="37" fillId="0" borderId="78" applyFill="0" applyProtection="0">
      <alignment horizontal="right" vertical="top" wrapText="1"/>
    </xf>
    <xf numFmtId="2" fontId="47" fillId="0" borderId="94" applyFill="0" applyProtection="0">
      <alignment horizontal="right" vertical="top" wrapText="1"/>
    </xf>
    <xf numFmtId="0" fontId="39" fillId="38" borderId="89" applyNumberFormat="0" applyProtection="0">
      <alignment horizontal="left"/>
    </xf>
    <xf numFmtId="1" fontId="37" fillId="0" borderId="89" applyFill="0" applyProtection="0">
      <alignment horizontal="right" vertical="top" wrapText="1"/>
    </xf>
    <xf numFmtId="0" fontId="39" fillId="38" borderId="94" applyNumberFormat="0" applyProtection="0">
      <alignment horizontal="right"/>
    </xf>
    <xf numFmtId="0" fontId="62" fillId="60" borderId="96"/>
    <xf numFmtId="0" fontId="62" fillId="60" borderId="96"/>
    <xf numFmtId="0" fontId="62" fillId="60" borderId="94"/>
    <xf numFmtId="2" fontId="47" fillId="0" borderId="78" applyFill="0" applyProtection="0">
      <alignment horizontal="right" vertical="top" wrapText="1"/>
    </xf>
    <xf numFmtId="2" fontId="37" fillId="0" borderId="89" applyFill="0" applyProtection="0">
      <alignment horizontal="right" vertical="top" wrapText="1"/>
    </xf>
    <xf numFmtId="49" fontId="37" fillId="0" borderId="89" applyFill="0" applyProtection="0">
      <alignment horizontal="right"/>
    </xf>
    <xf numFmtId="1" fontId="47" fillId="0" borderId="78" applyFill="0" applyProtection="0">
      <alignment horizontal="right" vertical="top" wrapText="1"/>
    </xf>
    <xf numFmtId="0" fontId="39" fillId="38" borderId="78" applyNumberFormat="0" applyProtection="0">
      <alignment horizontal="left"/>
    </xf>
    <xf numFmtId="0" fontId="62" fillId="60" borderId="89"/>
    <xf numFmtId="0" fontId="37" fillId="0" borderId="94" applyFill="0" applyProtection="0">
      <alignment horizontal="right" vertical="top" wrapText="1"/>
    </xf>
    <xf numFmtId="0" fontId="39" fillId="38" borderId="94" applyNumberFormat="0" applyProtection="0">
      <alignment horizontal="left"/>
    </xf>
    <xf numFmtId="0" fontId="37" fillId="54" borderId="95" applyNumberFormat="0" applyFont="0" applyAlignment="0" applyProtection="0"/>
    <xf numFmtId="1" fontId="47" fillId="0" borderId="89" applyFill="0" applyProtection="0">
      <alignment horizontal="right" vertical="top" wrapText="1"/>
    </xf>
    <xf numFmtId="0" fontId="62" fillId="60" borderId="94"/>
    <xf numFmtId="2" fontId="37" fillId="0" borderId="94" applyFill="0" applyProtection="0">
      <alignment horizontal="right" vertical="top" wrapText="1"/>
    </xf>
    <xf numFmtId="1" fontId="37" fillId="0" borderId="78" applyFill="0" applyProtection="0">
      <alignment horizontal="right" vertical="top" wrapText="1"/>
    </xf>
    <xf numFmtId="2" fontId="37" fillId="0" borderId="78" applyFill="0" applyProtection="0">
      <alignment horizontal="right" vertical="top" wrapText="1"/>
    </xf>
    <xf numFmtId="0" fontId="39" fillId="38" borderId="78" applyNumberFormat="0" applyProtection="0">
      <alignment horizontal="right"/>
    </xf>
    <xf numFmtId="0" fontId="62" fillId="60" borderId="89"/>
    <xf numFmtId="0" fontId="62" fillId="60" borderId="78"/>
    <xf numFmtId="49" fontId="37" fillId="0" borderId="94" applyFill="0" applyProtection="0">
      <alignment horizontal="right"/>
    </xf>
    <xf numFmtId="0" fontId="39" fillId="38" borderId="94" applyNumberFormat="0" applyProtection="0">
      <alignment horizontal="left"/>
    </xf>
    <xf numFmtId="0" fontId="62" fillId="60" borderId="89"/>
    <xf numFmtId="0" fontId="47" fillId="0" borderId="94" applyFill="0" applyProtection="0">
      <alignment horizontal="right" vertical="top" wrapText="1"/>
    </xf>
    <xf numFmtId="1" fontId="37" fillId="0" borderId="94" applyFill="0" applyProtection="0">
      <alignment horizontal="right" vertical="top" wrapText="1"/>
    </xf>
    <xf numFmtId="0" fontId="62" fillId="60" borderId="94"/>
    <xf numFmtId="0" fontId="62" fillId="60" borderId="94"/>
    <xf numFmtId="2" fontId="37" fillId="0" borderId="94" applyFill="0" applyProtection="0">
      <alignment horizontal="right" vertical="top" wrapText="1"/>
    </xf>
    <xf numFmtId="0" fontId="62" fillId="60" borderId="96"/>
    <xf numFmtId="0" fontId="62" fillId="60" borderId="96"/>
    <xf numFmtId="0" fontId="62" fillId="60" borderId="94"/>
    <xf numFmtId="0" fontId="37" fillId="54" borderId="97" applyNumberFormat="0" applyFont="0" applyAlignment="0" applyProtection="0"/>
    <xf numFmtId="0" fontId="51" fillId="36" borderId="98" applyNumberFormat="0" applyAlignment="0" applyProtection="0"/>
    <xf numFmtId="0" fontId="41" fillId="35" borderId="98" applyNumberFormat="0" applyAlignment="0" applyProtection="0"/>
    <xf numFmtId="0" fontId="37" fillId="54" borderId="97" applyNumberFormat="0" applyFont="0" applyAlignment="0" applyProtection="0"/>
    <xf numFmtId="0" fontId="109" fillId="0" borderId="0"/>
    <xf numFmtId="9" fontId="109" fillId="0" borderId="0" applyFont="0" applyFill="0" applyBorder="0" applyAlignment="0" applyProtection="0"/>
    <xf numFmtId="2" fontId="47" fillId="0" borderId="123" applyFill="0" applyProtection="0">
      <alignment horizontal="right" vertical="top" wrapText="1"/>
    </xf>
    <xf numFmtId="0" fontId="41" fillId="35" borderId="99" applyNumberFormat="0" applyAlignment="0" applyProtection="0"/>
    <xf numFmtId="0" fontId="41" fillId="35" borderId="99" applyNumberFormat="0" applyAlignment="0" applyProtection="0"/>
    <xf numFmtId="0" fontId="62" fillId="60" borderId="118"/>
    <xf numFmtId="0" fontId="43" fillId="36" borderId="100" applyNumberFormat="0" applyAlignment="0" applyProtection="0"/>
    <xf numFmtId="0" fontId="43" fillId="36" borderId="100" applyNumberFormat="0" applyAlignment="0" applyProtection="0"/>
    <xf numFmtId="0" fontId="44" fillId="0" borderId="101" applyNumberFormat="0" applyFill="0" applyAlignment="0" applyProtection="0"/>
    <xf numFmtId="0" fontId="44" fillId="0" borderId="101" applyNumberFormat="0" applyFill="0" applyAlignment="0" applyProtection="0"/>
    <xf numFmtId="0" fontId="39" fillId="38" borderId="103" applyNumberFormat="0" applyProtection="0">
      <alignment horizontal="left"/>
    </xf>
    <xf numFmtId="0" fontId="39" fillId="38" borderId="103" applyNumberFormat="0" applyProtection="0">
      <alignment horizontal="right"/>
    </xf>
    <xf numFmtId="0" fontId="37" fillId="0" borderId="103" applyFill="0" applyProtection="0">
      <alignment horizontal="right" vertical="top" wrapText="1"/>
    </xf>
    <xf numFmtId="2" fontId="37" fillId="0" borderId="103" applyFill="0" applyProtection="0">
      <alignment horizontal="right" vertical="top" wrapText="1"/>
    </xf>
    <xf numFmtId="1" fontId="37" fillId="0" borderId="103" applyFill="0" applyProtection="0">
      <alignment horizontal="right" vertical="top" wrapText="1"/>
    </xf>
    <xf numFmtId="49" fontId="37" fillId="0" borderId="103" applyFill="0" applyProtection="0">
      <alignment horizontal="right"/>
    </xf>
    <xf numFmtId="0" fontId="39" fillId="38" borderId="103" applyNumberFormat="0" applyProtection="0">
      <alignment horizontal="left"/>
    </xf>
    <xf numFmtId="0" fontId="39" fillId="38" borderId="103" applyNumberFormat="0" applyProtection="0">
      <alignment horizontal="right"/>
    </xf>
    <xf numFmtId="0" fontId="37" fillId="0" borderId="103" applyFill="0" applyProtection="0">
      <alignment horizontal="right" vertical="top" wrapText="1"/>
    </xf>
    <xf numFmtId="2" fontId="37" fillId="0" borderId="103" applyFill="0" applyProtection="0">
      <alignment horizontal="right" vertical="top" wrapText="1"/>
    </xf>
    <xf numFmtId="1" fontId="37" fillId="0" borderId="103" applyFill="0" applyProtection="0">
      <alignment horizontal="right" vertical="top" wrapText="1"/>
    </xf>
    <xf numFmtId="49" fontId="37" fillId="0" borderId="103" applyFill="0" applyProtection="0">
      <alignment horizontal="right"/>
    </xf>
    <xf numFmtId="0" fontId="44" fillId="0" borderId="106" applyNumberFormat="0" applyFill="0" applyAlignment="0" applyProtection="0"/>
    <xf numFmtId="0" fontId="44" fillId="0" borderId="106" applyNumberFormat="0" applyFill="0" applyAlignment="0" applyProtection="0"/>
    <xf numFmtId="0" fontId="43" fillId="36" borderId="105" applyNumberFormat="0" applyAlignment="0" applyProtection="0"/>
    <xf numFmtId="0" fontId="43" fillId="36" borderId="105" applyNumberFormat="0" applyAlignment="0" applyProtection="0"/>
    <xf numFmtId="0" fontId="41" fillId="35" borderId="104" applyNumberFormat="0" applyAlignment="0" applyProtection="0"/>
    <xf numFmtId="0" fontId="41" fillId="35" borderId="104" applyNumberFormat="0" applyAlignment="0" applyProtection="0"/>
    <xf numFmtId="0" fontId="37" fillId="0" borderId="123" applyFill="0" applyProtection="0">
      <alignment horizontal="right" vertical="top" wrapText="1"/>
    </xf>
    <xf numFmtId="0" fontId="62" fillId="60" borderId="128"/>
    <xf numFmtId="0" fontId="39" fillId="38" borderId="103" applyNumberFormat="0" applyProtection="0">
      <alignment horizontal="left"/>
    </xf>
    <xf numFmtId="0" fontId="39" fillId="38" borderId="103" applyNumberFormat="0" applyProtection="0">
      <alignment horizontal="right"/>
    </xf>
    <xf numFmtId="1" fontId="37" fillId="0" borderId="103" applyFill="0" applyProtection="0">
      <alignment horizontal="right" vertical="top" wrapText="1"/>
    </xf>
    <xf numFmtId="49" fontId="37" fillId="0" borderId="103" applyFill="0" applyProtection="0">
      <alignment horizontal="right"/>
    </xf>
    <xf numFmtId="1" fontId="47" fillId="0" borderId="103" applyFill="0" applyProtection="0">
      <alignment horizontal="right" vertical="top" wrapText="1"/>
    </xf>
    <xf numFmtId="0" fontId="39" fillId="38" borderId="113" applyNumberFormat="0" applyProtection="0">
      <alignment horizontal="right"/>
    </xf>
    <xf numFmtId="0" fontId="62" fillId="60" borderId="123"/>
    <xf numFmtId="2" fontId="37" fillId="0" borderId="113" applyFill="0" applyProtection="0">
      <alignment horizontal="right" vertical="top" wrapText="1"/>
    </xf>
    <xf numFmtId="0" fontId="47" fillId="0" borderId="103" applyFill="0" applyProtection="0">
      <alignment horizontal="right" vertical="top" wrapText="1"/>
    </xf>
    <xf numFmtId="0" fontId="39" fillId="38" borderId="103" applyNumberFormat="0" applyProtection="0">
      <alignment horizontal="left"/>
    </xf>
    <xf numFmtId="0" fontId="37" fillId="54" borderId="102" applyNumberFormat="0" applyFont="0" applyAlignment="0" applyProtection="0"/>
    <xf numFmtId="0" fontId="51" fillId="36" borderId="99" applyNumberFormat="0" applyAlignment="0" applyProtection="0"/>
    <xf numFmtId="0" fontId="39" fillId="38" borderId="103" applyNumberFormat="0" applyProtection="0">
      <alignment horizontal="right"/>
    </xf>
    <xf numFmtId="1" fontId="37" fillId="0" borderId="123" applyFill="0" applyProtection="0">
      <alignment horizontal="right" vertical="top" wrapText="1"/>
    </xf>
    <xf numFmtId="2" fontId="37" fillId="0" borderId="103" applyFill="0" applyProtection="0">
      <alignment horizontal="right" vertical="top" wrapText="1"/>
    </xf>
    <xf numFmtId="0" fontId="37" fillId="54" borderId="102" applyNumberFormat="0" applyFont="0" applyAlignment="0" applyProtection="0"/>
    <xf numFmtId="0" fontId="47" fillId="0" borderId="123" applyFill="0" applyProtection="0">
      <alignment horizontal="right" vertical="top" wrapText="1"/>
    </xf>
    <xf numFmtId="49" fontId="37" fillId="0" borderId="113" applyFill="0" applyProtection="0">
      <alignment horizontal="right"/>
    </xf>
    <xf numFmtId="0" fontId="62" fillId="60" borderId="108"/>
    <xf numFmtId="0" fontId="39" fillId="38" borderId="123" applyNumberFormat="0" applyProtection="0">
      <alignment horizontal="right"/>
    </xf>
    <xf numFmtId="0" fontId="62" fillId="60" borderId="113"/>
    <xf numFmtId="0" fontId="39" fillId="38" borderId="123" applyNumberFormat="0" applyProtection="0">
      <alignment horizontal="left"/>
    </xf>
    <xf numFmtId="49" fontId="47" fillId="0" borderId="113" applyFill="0" applyProtection="0">
      <alignment horizontal="right"/>
    </xf>
    <xf numFmtId="0" fontId="62" fillId="60" borderId="108"/>
    <xf numFmtId="0" fontId="41" fillId="35" borderId="114" applyNumberFormat="0" applyAlignment="0" applyProtection="0"/>
    <xf numFmtId="1" fontId="47" fillId="0" borderId="113" applyFill="0" applyProtection="0">
      <alignment horizontal="right" vertical="top" wrapText="1"/>
    </xf>
    <xf numFmtId="0" fontId="39" fillId="38" borderId="123" applyNumberFormat="0" applyProtection="0">
      <alignment horizontal="right"/>
    </xf>
    <xf numFmtId="49" fontId="47" fillId="0" borderId="123" applyFill="0" applyProtection="0">
      <alignment horizontal="right"/>
    </xf>
    <xf numFmtId="0" fontId="39" fillId="38" borderId="113" applyNumberFormat="0" applyProtection="0">
      <alignment horizontal="right"/>
    </xf>
    <xf numFmtId="1" fontId="47" fillId="0" borderId="103" applyFill="0" applyProtection="0">
      <alignment horizontal="right" vertical="top" wrapText="1"/>
    </xf>
    <xf numFmtId="0" fontId="37" fillId="0" borderId="113" applyFill="0" applyProtection="0">
      <alignment horizontal="right" vertical="top" wrapText="1"/>
    </xf>
    <xf numFmtId="0" fontId="62" fillId="60" borderId="128"/>
    <xf numFmtId="0" fontId="44" fillId="0" borderId="111" applyNumberFormat="0" applyFill="0" applyAlignment="0" applyProtection="0"/>
    <xf numFmtId="0" fontId="62" fillId="60" borderId="128"/>
    <xf numFmtId="49" fontId="37" fillId="0" borderId="123" applyFill="0" applyProtection="0">
      <alignment horizontal="right"/>
    </xf>
    <xf numFmtId="0" fontId="37" fillId="0" borderId="113" applyFill="0" applyProtection="0">
      <alignment horizontal="right" vertical="top" wrapText="1"/>
    </xf>
    <xf numFmtId="0" fontId="39" fillId="38" borderId="123" applyNumberFormat="0" applyProtection="0">
      <alignment horizontal="right"/>
    </xf>
    <xf numFmtId="0" fontId="37" fillId="0" borderId="123" applyFill="0" applyProtection="0">
      <alignment horizontal="right" vertical="top" wrapText="1"/>
    </xf>
    <xf numFmtId="2" fontId="37" fillId="0" borderId="113" applyFill="0" applyProtection="0">
      <alignment horizontal="right" vertical="top" wrapText="1"/>
    </xf>
    <xf numFmtId="0" fontId="37" fillId="54" borderId="122" applyNumberFormat="0" applyFont="0" applyAlignment="0" applyProtection="0"/>
    <xf numFmtId="2" fontId="37" fillId="0" borderId="123" applyFill="0" applyProtection="0">
      <alignment horizontal="right" vertical="top" wrapText="1"/>
    </xf>
    <xf numFmtId="0" fontId="62" fillId="60" borderId="118"/>
    <xf numFmtId="0" fontId="37" fillId="0" borderId="113" applyFill="0" applyProtection="0">
      <alignment horizontal="right" vertical="top" wrapText="1"/>
    </xf>
    <xf numFmtId="0" fontId="44" fillId="0" borderId="121" applyNumberFormat="0" applyFill="0" applyAlignment="0" applyProtection="0"/>
    <xf numFmtId="1" fontId="37" fillId="0" borderId="103" applyFill="0" applyProtection="0">
      <alignment horizontal="right" vertical="top" wrapText="1"/>
    </xf>
    <xf numFmtId="49" fontId="47" fillId="0" borderId="103" applyFill="0" applyProtection="0">
      <alignment horizontal="right"/>
    </xf>
    <xf numFmtId="0" fontId="39" fillId="38" borderId="103" applyNumberFormat="0" applyProtection="0">
      <alignment horizontal="right"/>
    </xf>
    <xf numFmtId="0" fontId="62" fillId="60" borderId="113"/>
    <xf numFmtId="0" fontId="37" fillId="54" borderId="127" applyNumberFormat="0" applyFont="0" applyAlignment="0" applyProtection="0"/>
    <xf numFmtId="0" fontId="51" fillId="36" borderId="109" applyNumberFormat="0" applyAlignment="0" applyProtection="0"/>
    <xf numFmtId="1" fontId="37" fillId="0" borderId="113" applyFill="0" applyProtection="0">
      <alignment horizontal="right" vertical="top" wrapText="1"/>
    </xf>
    <xf numFmtId="0" fontId="41" fillId="35" borderId="109" applyNumberFormat="0" applyAlignment="0" applyProtection="0"/>
    <xf numFmtId="49" fontId="37" fillId="0" borderId="113" applyFill="0" applyProtection="0">
      <alignment horizontal="right"/>
    </xf>
    <xf numFmtId="0" fontId="62" fillId="60" borderId="118"/>
    <xf numFmtId="2" fontId="37" fillId="0" borderId="123" applyFill="0" applyProtection="0">
      <alignment horizontal="right" vertical="top" wrapText="1"/>
    </xf>
    <xf numFmtId="0" fontId="37" fillId="0" borderId="113" applyFill="0" applyProtection="0">
      <alignment horizontal="right" vertical="top" wrapText="1"/>
    </xf>
    <xf numFmtId="0" fontId="43" fillId="36" borderId="120" applyNumberFormat="0" applyAlignment="0" applyProtection="0"/>
    <xf numFmtId="1" fontId="37" fillId="0" borderId="113" applyFill="0" applyProtection="0">
      <alignment horizontal="right" vertical="top" wrapText="1"/>
    </xf>
    <xf numFmtId="0" fontId="37" fillId="0" borderId="103" applyFill="0" applyProtection="0">
      <alignment horizontal="right" vertical="top" wrapText="1"/>
    </xf>
    <xf numFmtId="0" fontId="62" fillId="60" borderId="103"/>
    <xf numFmtId="0" fontId="62" fillId="60" borderId="103"/>
    <xf numFmtId="0" fontId="62" fillId="60" borderId="103"/>
    <xf numFmtId="2" fontId="47" fillId="0" borderId="103" applyFill="0" applyProtection="0">
      <alignment horizontal="right" vertical="top" wrapText="1"/>
    </xf>
    <xf numFmtId="0" fontId="39" fillId="38" borderId="113" applyNumberFormat="0" applyProtection="0">
      <alignment horizontal="right"/>
    </xf>
    <xf numFmtId="0" fontId="62" fillId="60" borderId="103"/>
    <xf numFmtId="0" fontId="62" fillId="60" borderId="103"/>
    <xf numFmtId="1" fontId="47" fillId="0" borderId="103" applyFill="0" applyProtection="0">
      <alignment horizontal="right" vertical="top" wrapText="1"/>
    </xf>
    <xf numFmtId="1" fontId="37" fillId="0" borderId="103" applyFill="0" applyProtection="0">
      <alignment horizontal="right" vertical="top" wrapText="1"/>
    </xf>
    <xf numFmtId="0" fontId="39" fillId="38" borderId="123" applyNumberFormat="0" applyProtection="0">
      <alignment horizontal="right"/>
    </xf>
    <xf numFmtId="1" fontId="47" fillId="0" borderId="113" applyFill="0" applyProtection="0">
      <alignment horizontal="right" vertical="top" wrapText="1"/>
    </xf>
    <xf numFmtId="0" fontId="39" fillId="38" borderId="103" applyNumberFormat="0" applyProtection="0">
      <alignment horizontal="right"/>
    </xf>
    <xf numFmtId="0" fontId="39" fillId="38" borderId="123" applyNumberFormat="0" applyProtection="0">
      <alignment horizontal="right"/>
    </xf>
    <xf numFmtId="0" fontId="39" fillId="38" borderId="113" applyNumberFormat="0" applyProtection="0">
      <alignment horizontal="right"/>
    </xf>
    <xf numFmtId="49" fontId="47" fillId="0" borderId="123" applyFill="0" applyProtection="0">
      <alignment horizontal="right"/>
    </xf>
    <xf numFmtId="0" fontId="62" fillId="60" borderId="113"/>
    <xf numFmtId="0" fontId="62" fillId="60" borderId="113"/>
    <xf numFmtId="0" fontId="39" fillId="38" borderId="113" applyNumberFormat="0" applyProtection="0">
      <alignment horizontal="left"/>
    </xf>
    <xf numFmtId="1" fontId="37" fillId="0" borderId="113" applyFill="0" applyProtection="0">
      <alignment horizontal="right" vertical="top" wrapText="1"/>
    </xf>
    <xf numFmtId="49" fontId="37" fillId="0" borderId="113" applyFill="0" applyProtection="0">
      <alignment horizontal="right"/>
    </xf>
    <xf numFmtId="1" fontId="47" fillId="0" borderId="123" applyFill="0" applyProtection="0">
      <alignment horizontal="right" vertical="top" wrapText="1"/>
    </xf>
    <xf numFmtId="0" fontId="62" fillId="60" borderId="118"/>
    <xf numFmtId="0" fontId="37" fillId="0" borderId="123" applyFill="0" applyProtection="0">
      <alignment horizontal="right" vertical="top" wrapText="1"/>
    </xf>
    <xf numFmtId="2" fontId="37" fillId="0" borderId="123" applyFill="0" applyProtection="0">
      <alignment horizontal="right" vertical="top" wrapText="1"/>
    </xf>
    <xf numFmtId="0" fontId="47" fillId="0" borderId="123" applyFill="0" applyProtection="0">
      <alignment horizontal="right" vertical="top" wrapText="1"/>
    </xf>
    <xf numFmtId="0" fontId="39" fillId="38" borderId="103" applyNumberFormat="0" applyProtection="0">
      <alignment horizontal="right"/>
    </xf>
    <xf numFmtId="2" fontId="47" fillId="0" borderId="103" applyFill="0" applyProtection="0">
      <alignment horizontal="right" vertical="top" wrapText="1"/>
    </xf>
    <xf numFmtId="49" fontId="37" fillId="0" borderId="103" applyFill="0" applyProtection="0">
      <alignment horizontal="right"/>
    </xf>
    <xf numFmtId="1" fontId="37" fillId="0" borderId="123" applyFill="0" applyProtection="0">
      <alignment horizontal="right" vertical="top" wrapText="1"/>
    </xf>
    <xf numFmtId="0" fontId="44" fillId="0" borderId="121" applyNumberFormat="0" applyFill="0" applyAlignment="0" applyProtection="0"/>
    <xf numFmtId="0" fontId="41" fillId="35" borderId="119" applyNumberFormat="0" applyAlignment="0" applyProtection="0"/>
    <xf numFmtId="1" fontId="37" fillId="0" borderId="123" applyFill="0" applyProtection="0">
      <alignment horizontal="right" vertical="top" wrapText="1"/>
    </xf>
    <xf numFmtId="2" fontId="47" fillId="0" borderId="123" applyFill="0" applyProtection="0">
      <alignment horizontal="right" vertical="top" wrapText="1"/>
    </xf>
    <xf numFmtId="0" fontId="62" fillId="60" borderId="128"/>
    <xf numFmtId="0" fontId="51" fillId="36" borderId="119" applyNumberFormat="0" applyAlignment="0" applyProtection="0"/>
    <xf numFmtId="0" fontId="41" fillId="35" borderId="109" applyNumberFormat="0" applyAlignment="0" applyProtection="0"/>
    <xf numFmtId="1" fontId="37" fillId="0" borderId="113" applyFill="0" applyProtection="0">
      <alignment horizontal="right" vertical="top" wrapText="1"/>
    </xf>
    <xf numFmtId="0" fontId="62" fillId="60" borderId="113"/>
    <xf numFmtId="0" fontId="62" fillId="60" borderId="108"/>
    <xf numFmtId="0" fontId="62" fillId="60" borderId="123"/>
    <xf numFmtId="1" fontId="37" fillId="0" borderId="113" applyFill="0" applyProtection="0">
      <alignment horizontal="right" vertical="top" wrapText="1"/>
    </xf>
    <xf numFmtId="1" fontId="47" fillId="0" borderId="103" applyFill="0" applyProtection="0">
      <alignment horizontal="right" vertical="top" wrapText="1"/>
    </xf>
    <xf numFmtId="0" fontId="37" fillId="0" borderId="103" applyFill="0" applyProtection="0">
      <alignment horizontal="right" vertical="top" wrapText="1"/>
    </xf>
    <xf numFmtId="2" fontId="47" fillId="0" borderId="113" applyFill="0" applyProtection="0">
      <alignment horizontal="right" vertical="top" wrapText="1"/>
    </xf>
    <xf numFmtId="0" fontId="62" fillId="60" borderId="113"/>
    <xf numFmtId="49" fontId="47" fillId="0" borderId="123" applyFill="0" applyProtection="0">
      <alignment horizontal="right"/>
    </xf>
    <xf numFmtId="0" fontId="62" fillId="60" borderId="128"/>
    <xf numFmtId="0" fontId="62" fillId="60" borderId="118"/>
    <xf numFmtId="2" fontId="47" fillId="0" borderId="113" applyFill="0" applyProtection="0">
      <alignment horizontal="right" vertical="top" wrapText="1"/>
    </xf>
    <xf numFmtId="2" fontId="37" fillId="0" borderId="113" applyFill="0" applyProtection="0">
      <alignment horizontal="right" vertical="top" wrapText="1"/>
    </xf>
    <xf numFmtId="0" fontId="39" fillId="38" borderId="113" applyNumberFormat="0" applyProtection="0">
      <alignment horizontal="right"/>
    </xf>
    <xf numFmtId="0" fontId="43" fillId="36" borderId="110" applyNumberFormat="0" applyAlignment="0" applyProtection="0"/>
    <xf numFmtId="0" fontId="39" fillId="38" borderId="113" applyNumberFormat="0" applyProtection="0">
      <alignment horizontal="left"/>
    </xf>
    <xf numFmtId="2" fontId="47" fillId="0" borderId="113" applyFill="0" applyProtection="0">
      <alignment horizontal="right" vertical="top" wrapText="1"/>
    </xf>
    <xf numFmtId="0" fontId="62" fillId="60" borderId="103"/>
    <xf numFmtId="0" fontId="62" fillId="60" borderId="103"/>
    <xf numFmtId="0" fontId="37" fillId="54" borderId="107" applyNumberFormat="0" applyFont="0" applyAlignment="0" applyProtection="0"/>
    <xf numFmtId="49" fontId="47" fillId="0" borderId="103" applyFill="0" applyProtection="0">
      <alignment horizontal="right"/>
    </xf>
    <xf numFmtId="0" fontId="62" fillId="60" borderId="103"/>
    <xf numFmtId="2" fontId="47" fillId="0" borderId="103" applyFill="0" applyProtection="0">
      <alignment horizontal="right" vertical="top" wrapText="1"/>
    </xf>
    <xf numFmtId="0" fontId="51" fillId="36" borderId="104" applyNumberFormat="0" applyAlignment="0" applyProtection="0"/>
    <xf numFmtId="49" fontId="37" fillId="0" borderId="103" applyFill="0" applyProtection="0">
      <alignment horizontal="right"/>
    </xf>
    <xf numFmtId="2" fontId="47" fillId="0" borderId="113" applyFill="0" applyProtection="0">
      <alignment horizontal="right" vertical="top" wrapText="1"/>
    </xf>
    <xf numFmtId="0" fontId="37" fillId="0" borderId="103" applyFill="0" applyProtection="0">
      <alignment horizontal="right" vertical="top" wrapText="1"/>
    </xf>
    <xf numFmtId="2" fontId="37" fillId="0" borderId="103" applyFill="0" applyProtection="0">
      <alignment horizontal="right" vertical="top" wrapText="1"/>
    </xf>
    <xf numFmtId="0" fontId="39" fillId="38" borderId="113" applyNumberFormat="0" applyProtection="0">
      <alignment horizontal="right"/>
    </xf>
    <xf numFmtId="0" fontId="62" fillId="60" borderId="128"/>
    <xf numFmtId="49" fontId="37" fillId="0" borderId="113" applyFill="0" applyProtection="0">
      <alignment horizontal="right"/>
    </xf>
    <xf numFmtId="0" fontId="39" fillId="38" borderId="113" applyNumberFormat="0" applyProtection="0">
      <alignment horizontal="left"/>
    </xf>
    <xf numFmtId="0" fontId="43" fillId="36" borderId="115" applyNumberFormat="0" applyAlignment="0" applyProtection="0"/>
    <xf numFmtId="0" fontId="62" fillId="60" borderId="128"/>
    <xf numFmtId="2" fontId="37" fillId="0" borderId="123" applyFill="0" applyProtection="0">
      <alignment horizontal="right" vertical="top" wrapText="1"/>
    </xf>
    <xf numFmtId="0" fontId="62" fillId="60" borderId="128"/>
    <xf numFmtId="0" fontId="62" fillId="60" borderId="108"/>
    <xf numFmtId="0" fontId="39" fillId="38" borderId="123" applyNumberFormat="0" applyProtection="0">
      <alignment horizontal="left"/>
    </xf>
    <xf numFmtId="0" fontId="62" fillId="60" borderId="118"/>
    <xf numFmtId="49" fontId="37" fillId="0" borderId="123" applyFill="0" applyProtection="0">
      <alignment horizontal="right"/>
    </xf>
    <xf numFmtId="49" fontId="47" fillId="0" borderId="113" applyFill="0" applyProtection="0">
      <alignment horizontal="right"/>
    </xf>
    <xf numFmtId="0" fontId="37" fillId="0" borderId="123" applyFill="0" applyProtection="0">
      <alignment horizontal="right" vertical="top" wrapText="1"/>
    </xf>
    <xf numFmtId="2" fontId="37" fillId="0" borderId="103" applyFill="0" applyProtection="0">
      <alignment horizontal="right" vertical="top" wrapText="1"/>
    </xf>
    <xf numFmtId="0" fontId="41" fillId="35" borderId="124" applyNumberFormat="0" applyAlignment="0" applyProtection="0"/>
    <xf numFmtId="0" fontId="39" fillId="38" borderId="123" applyNumberFormat="0" applyProtection="0">
      <alignment horizontal="right"/>
    </xf>
    <xf numFmtId="0" fontId="62" fillId="60" borderId="118"/>
    <xf numFmtId="0" fontId="41" fillId="35" borderId="114" applyNumberFormat="0" applyAlignment="0" applyProtection="0"/>
    <xf numFmtId="0" fontId="37" fillId="54" borderId="112" applyNumberFormat="0" applyFont="0" applyAlignment="0" applyProtection="0"/>
    <xf numFmtId="2" fontId="47" fillId="0" borderId="123" applyFill="0" applyProtection="0">
      <alignment horizontal="right" vertical="top" wrapText="1"/>
    </xf>
    <xf numFmtId="0" fontId="62" fillId="60" borderId="113"/>
    <xf numFmtId="2" fontId="47" fillId="0" borderId="123" applyFill="0" applyProtection="0">
      <alignment horizontal="right" vertical="top" wrapText="1"/>
    </xf>
    <xf numFmtId="1" fontId="47" fillId="0" borderId="113" applyFill="0" applyProtection="0">
      <alignment horizontal="right" vertical="top" wrapText="1"/>
    </xf>
    <xf numFmtId="2" fontId="37" fillId="0" borderId="113" applyFill="0" applyProtection="0">
      <alignment horizontal="right" vertical="top" wrapText="1"/>
    </xf>
    <xf numFmtId="0" fontId="37" fillId="54" borderId="112" applyNumberFormat="0" applyFont="0" applyAlignment="0" applyProtection="0"/>
    <xf numFmtId="1" fontId="37" fillId="0" borderId="123" applyFill="0" applyProtection="0">
      <alignment horizontal="right" vertical="top" wrapText="1"/>
    </xf>
    <xf numFmtId="0" fontId="41" fillId="35" borderId="124" applyNumberFormat="0" applyAlignment="0" applyProtection="0"/>
    <xf numFmtId="1" fontId="47" fillId="0" borderId="123" applyFill="0" applyProtection="0">
      <alignment horizontal="right" vertical="top" wrapText="1"/>
    </xf>
    <xf numFmtId="0" fontId="62" fillId="60" borderId="123"/>
    <xf numFmtId="0" fontId="51" fillId="36" borderId="114" applyNumberFormat="0" applyAlignment="0" applyProtection="0"/>
    <xf numFmtId="0" fontId="62" fillId="60" borderId="123"/>
    <xf numFmtId="1" fontId="47" fillId="0" borderId="113" applyFill="0" applyProtection="0">
      <alignment horizontal="right" vertical="top" wrapText="1"/>
    </xf>
    <xf numFmtId="1" fontId="37" fillId="0" borderId="123" applyFill="0" applyProtection="0">
      <alignment horizontal="right" vertical="top" wrapText="1"/>
    </xf>
    <xf numFmtId="0" fontId="39" fillId="38" borderId="103" applyNumberFormat="0" applyProtection="0">
      <alignment horizontal="left"/>
    </xf>
    <xf numFmtId="2" fontId="37" fillId="0" borderId="113" applyFill="0" applyProtection="0">
      <alignment horizontal="right" vertical="top" wrapText="1"/>
    </xf>
    <xf numFmtId="49" fontId="47" fillId="0" borderId="103" applyFill="0" applyProtection="0">
      <alignment horizontal="right"/>
    </xf>
    <xf numFmtId="1" fontId="37" fillId="0" borderId="103" applyFill="0" applyProtection="0">
      <alignment horizontal="right" vertical="top" wrapText="1"/>
    </xf>
    <xf numFmtId="0" fontId="39" fillId="38" borderId="123" applyNumberFormat="0" applyProtection="0">
      <alignment horizontal="left"/>
    </xf>
    <xf numFmtId="0" fontId="62" fillId="60" borderId="123"/>
    <xf numFmtId="0" fontId="44" fillId="0" borderId="126" applyNumberFormat="0" applyFill="0" applyAlignment="0" applyProtection="0"/>
    <xf numFmtId="49" fontId="37" fillId="0" borderId="123" applyFill="0" applyProtection="0">
      <alignment horizontal="right"/>
    </xf>
    <xf numFmtId="0" fontId="37" fillId="54" borderId="122" applyNumberFormat="0" applyFont="0" applyAlignment="0" applyProtection="0"/>
    <xf numFmtId="49" fontId="37" fillId="0" borderId="123" applyFill="0" applyProtection="0">
      <alignment horizontal="right"/>
    </xf>
    <xf numFmtId="0" fontId="44" fillId="0" borderId="126" applyNumberFormat="0" applyFill="0" applyAlignment="0" applyProtection="0"/>
    <xf numFmtId="49" fontId="37" fillId="0" borderId="113" applyFill="0" applyProtection="0">
      <alignment horizontal="right"/>
    </xf>
    <xf numFmtId="0" fontId="39" fillId="38" borderId="113" applyNumberFormat="0" applyProtection="0">
      <alignment horizontal="left"/>
    </xf>
    <xf numFmtId="49" fontId="37" fillId="0" borderId="123" applyFill="0" applyProtection="0">
      <alignment horizontal="right"/>
    </xf>
    <xf numFmtId="1" fontId="47" fillId="0" borderId="123" applyFill="0" applyProtection="0">
      <alignment horizontal="right" vertical="top" wrapText="1"/>
    </xf>
    <xf numFmtId="0" fontId="39" fillId="38" borderId="123" applyNumberFormat="0" applyProtection="0">
      <alignment horizontal="left"/>
    </xf>
    <xf numFmtId="0" fontId="37" fillId="0" borderId="123" applyFill="0" applyProtection="0">
      <alignment horizontal="right" vertical="top" wrapText="1"/>
    </xf>
    <xf numFmtId="0" fontId="62" fillId="60" borderId="113"/>
    <xf numFmtId="0" fontId="39" fillId="38" borderId="123" applyNumberFormat="0" applyProtection="0">
      <alignment horizontal="left"/>
    </xf>
    <xf numFmtId="1" fontId="47" fillId="0" borderId="103" applyFill="0" applyProtection="0">
      <alignment horizontal="right" vertical="top" wrapText="1"/>
    </xf>
    <xf numFmtId="2" fontId="47" fillId="0" borderId="103" applyFill="0" applyProtection="0">
      <alignment horizontal="right" vertical="top" wrapText="1"/>
    </xf>
    <xf numFmtId="49" fontId="47" fillId="0" borderId="103" applyFill="0" applyProtection="0">
      <alignment horizontal="right"/>
    </xf>
    <xf numFmtId="1" fontId="47" fillId="0" borderId="123" applyFill="0" applyProtection="0">
      <alignment horizontal="right" vertical="top" wrapText="1"/>
    </xf>
    <xf numFmtId="0" fontId="37" fillId="0" borderId="103" applyFill="0" applyProtection="0">
      <alignment horizontal="right" vertical="top" wrapText="1"/>
    </xf>
    <xf numFmtId="49" fontId="47" fillId="0" borderId="113" applyFill="0" applyProtection="0">
      <alignment horizontal="right"/>
    </xf>
    <xf numFmtId="0" fontId="62" fillId="60" borderId="123"/>
    <xf numFmtId="0" fontId="37" fillId="0" borderId="123" applyFill="0" applyProtection="0">
      <alignment horizontal="right" vertical="top" wrapText="1"/>
    </xf>
    <xf numFmtId="0" fontId="62" fillId="60" borderId="108"/>
    <xf numFmtId="49" fontId="47" fillId="0" borderId="113" applyFill="0" applyProtection="0">
      <alignment horizontal="right"/>
    </xf>
    <xf numFmtId="1" fontId="37" fillId="0" borderId="113" applyFill="0" applyProtection="0">
      <alignment horizontal="right" vertical="top" wrapText="1"/>
    </xf>
    <xf numFmtId="0" fontId="39" fillId="38" borderId="123" applyNumberFormat="0" applyProtection="0">
      <alignment horizontal="right"/>
    </xf>
    <xf numFmtId="0" fontId="37" fillId="0" borderId="113" applyFill="0" applyProtection="0">
      <alignment horizontal="right" vertical="top" wrapText="1"/>
    </xf>
    <xf numFmtId="0" fontId="37" fillId="0" borderId="123" applyFill="0" applyProtection="0">
      <alignment horizontal="right" vertical="top" wrapText="1"/>
    </xf>
    <xf numFmtId="0" fontId="62" fillId="60" borderId="123"/>
    <xf numFmtId="0" fontId="37" fillId="0" borderId="113" applyFill="0" applyProtection="0">
      <alignment horizontal="right" vertical="top" wrapText="1"/>
    </xf>
    <xf numFmtId="0" fontId="62" fillId="60" borderId="108"/>
    <xf numFmtId="0" fontId="44" fillId="0" borderId="111" applyNumberFormat="0" applyFill="0" applyAlignment="0" applyProtection="0"/>
    <xf numFmtId="0" fontId="39" fillId="38" borderId="113" applyNumberFormat="0" applyProtection="0">
      <alignment horizontal="left"/>
    </xf>
    <xf numFmtId="1" fontId="47" fillId="0" borderId="113" applyFill="0" applyProtection="0">
      <alignment horizontal="right" vertical="top" wrapText="1"/>
    </xf>
    <xf numFmtId="0" fontId="44" fillId="0" borderId="116" applyNumberFormat="0" applyFill="0" applyAlignment="0" applyProtection="0"/>
    <xf numFmtId="0" fontId="39" fillId="38" borderId="113" applyNumberFormat="0" applyProtection="0">
      <alignment horizontal="right"/>
    </xf>
    <xf numFmtId="0" fontId="37" fillId="0" borderId="103" applyFill="0" applyProtection="0">
      <alignment horizontal="right" vertical="top" wrapText="1"/>
    </xf>
    <xf numFmtId="0" fontId="47" fillId="0" borderId="113" applyFill="0" applyProtection="0">
      <alignment horizontal="right" vertical="top" wrapText="1"/>
    </xf>
    <xf numFmtId="49" fontId="47" fillId="0" borderId="103" applyFill="0" applyProtection="0">
      <alignment horizontal="right"/>
    </xf>
    <xf numFmtId="0" fontId="39" fillId="38" borderId="103" applyNumberFormat="0" applyProtection="0">
      <alignment horizontal="left"/>
    </xf>
    <xf numFmtId="0" fontId="37" fillId="0" borderId="113" applyFill="0" applyProtection="0">
      <alignment horizontal="right" vertical="top" wrapText="1"/>
    </xf>
    <xf numFmtId="0" fontId="39" fillId="38" borderId="123" applyNumberFormat="0" applyProtection="0">
      <alignment horizontal="left"/>
    </xf>
    <xf numFmtId="49" fontId="47" fillId="0" borderId="113" applyFill="0" applyProtection="0">
      <alignment horizontal="right"/>
    </xf>
    <xf numFmtId="0" fontId="43" fillId="36" borderId="115" applyNumberFormat="0" applyAlignment="0" applyProtection="0"/>
    <xf numFmtId="0" fontId="39" fillId="38" borderId="113" applyNumberFormat="0" applyProtection="0">
      <alignment horizontal="left"/>
    </xf>
    <xf numFmtId="0" fontId="62" fillId="60" borderId="123"/>
    <xf numFmtId="0" fontId="43" fillId="36" borderId="125" applyNumberFormat="0" applyAlignment="0" applyProtection="0"/>
    <xf numFmtId="1" fontId="47" fillId="0" borderId="123" applyFill="0" applyProtection="0">
      <alignment horizontal="right" vertical="top" wrapText="1"/>
    </xf>
    <xf numFmtId="1" fontId="37" fillId="0" borderId="123" applyFill="0" applyProtection="0">
      <alignment horizontal="right" vertical="top" wrapText="1"/>
    </xf>
    <xf numFmtId="0" fontId="37" fillId="54" borderId="117" applyNumberFormat="0" applyFont="0" applyAlignment="0" applyProtection="0"/>
    <xf numFmtId="0" fontId="41" fillId="35" borderId="119" applyNumberFormat="0" applyAlignment="0" applyProtection="0"/>
    <xf numFmtId="0" fontId="62" fillId="60" borderId="118"/>
    <xf numFmtId="0" fontId="62" fillId="60" borderId="108"/>
    <xf numFmtId="0" fontId="44" fillId="0" borderId="116" applyNumberFormat="0" applyFill="0" applyAlignment="0" applyProtection="0"/>
    <xf numFmtId="49" fontId="37" fillId="0" borderId="103" applyFill="0" applyProtection="0">
      <alignment horizontal="right"/>
    </xf>
    <xf numFmtId="0" fontId="43" fillId="36" borderId="110" applyNumberFormat="0" applyAlignment="0" applyProtection="0"/>
    <xf numFmtId="2" fontId="47" fillId="0" borderId="103" applyFill="0" applyProtection="0">
      <alignment horizontal="right" vertical="top" wrapText="1"/>
    </xf>
    <xf numFmtId="2" fontId="37" fillId="0" borderId="103" applyFill="0" applyProtection="0">
      <alignment horizontal="right" vertical="top" wrapText="1"/>
    </xf>
    <xf numFmtId="0" fontId="43" fillId="36" borderId="125" applyNumberFormat="0" applyAlignment="0" applyProtection="0"/>
    <xf numFmtId="49" fontId="37" fillId="0" borderId="113" applyFill="0" applyProtection="0">
      <alignment horizontal="right"/>
    </xf>
    <xf numFmtId="2" fontId="37" fillId="0" borderId="113" applyFill="0" applyProtection="0">
      <alignment horizontal="right" vertical="top" wrapText="1"/>
    </xf>
    <xf numFmtId="0" fontId="62" fillId="60" borderId="108"/>
    <xf numFmtId="2" fontId="37" fillId="0" borderId="123" applyFill="0" applyProtection="0">
      <alignment horizontal="right" vertical="top" wrapText="1"/>
    </xf>
    <xf numFmtId="2" fontId="37" fillId="0" borderId="123" applyFill="0" applyProtection="0">
      <alignment horizontal="right" vertical="top" wrapText="1"/>
    </xf>
    <xf numFmtId="0" fontId="51" fillId="36" borderId="124" applyNumberFormat="0" applyAlignment="0" applyProtection="0"/>
    <xf numFmtId="0" fontId="47" fillId="0" borderId="103" applyFill="0" applyProtection="0">
      <alignment horizontal="right" vertical="top" wrapText="1"/>
    </xf>
    <xf numFmtId="1" fontId="37" fillId="0" borderId="103" applyFill="0" applyProtection="0">
      <alignment horizontal="right" vertical="top" wrapText="1"/>
    </xf>
    <xf numFmtId="0" fontId="37" fillId="54" borderId="107" applyNumberFormat="0" applyFont="0" applyAlignment="0" applyProtection="0"/>
    <xf numFmtId="1" fontId="37" fillId="0" borderId="123" applyFill="0" applyProtection="0">
      <alignment horizontal="right" vertical="top" wrapText="1"/>
    </xf>
    <xf numFmtId="0" fontId="62" fillId="60" borderId="103"/>
    <xf numFmtId="0" fontId="62" fillId="60" borderId="103"/>
    <xf numFmtId="2" fontId="37" fillId="0" borderId="103" applyFill="0" applyProtection="0">
      <alignment horizontal="right" vertical="top" wrapText="1"/>
    </xf>
    <xf numFmtId="2" fontId="47" fillId="0" borderId="113" applyFill="0" applyProtection="0">
      <alignment horizontal="right" vertical="top" wrapText="1"/>
    </xf>
    <xf numFmtId="0" fontId="43" fillId="36" borderId="120" applyNumberFormat="0" applyAlignment="0" applyProtection="0"/>
    <xf numFmtId="0" fontId="62" fillId="60" borderId="108"/>
    <xf numFmtId="0" fontId="62" fillId="60" borderId="108"/>
    <xf numFmtId="0" fontId="62" fillId="60" borderId="103"/>
    <xf numFmtId="0" fontId="47" fillId="0" borderId="113" applyFill="0" applyProtection="0">
      <alignment horizontal="right" vertical="top" wrapText="1"/>
    </xf>
    <xf numFmtId="1" fontId="37" fillId="0" borderId="113" applyFill="0" applyProtection="0">
      <alignment horizontal="right" vertical="top" wrapText="1"/>
    </xf>
    <xf numFmtId="0" fontId="37" fillId="54" borderId="117" applyNumberFormat="0" applyFont="0" applyAlignment="0" applyProtection="0"/>
    <xf numFmtId="0" fontId="62" fillId="60" borderId="113"/>
    <xf numFmtId="0" fontId="62" fillId="60" borderId="113"/>
    <xf numFmtId="2" fontId="37" fillId="0" borderId="113" applyFill="0" applyProtection="0">
      <alignment horizontal="right" vertical="top" wrapText="1"/>
    </xf>
    <xf numFmtId="2" fontId="47" fillId="0" borderId="123" applyFill="0" applyProtection="0">
      <alignment horizontal="right" vertical="top" wrapText="1"/>
    </xf>
    <xf numFmtId="0" fontId="62" fillId="60" borderId="118"/>
    <xf numFmtId="0" fontId="62" fillId="60" borderId="118"/>
    <xf numFmtId="0" fontId="62" fillId="60" borderId="113"/>
    <xf numFmtId="0" fontId="37" fillId="54" borderId="127" applyNumberFormat="0" applyFont="0" applyAlignment="0" applyProtection="0"/>
    <xf numFmtId="49" fontId="47" fillId="0" borderId="123" applyFill="0" applyProtection="0">
      <alignment horizontal="right"/>
    </xf>
    <xf numFmtId="49" fontId="47" fillId="0" borderId="123" applyFill="0" applyProtection="0">
      <alignment horizontal="right"/>
    </xf>
    <xf numFmtId="2" fontId="37" fillId="0" borderId="123" applyFill="0" applyProtection="0">
      <alignment horizontal="right" vertical="top" wrapText="1"/>
    </xf>
    <xf numFmtId="0" fontId="62" fillId="60" borderId="123"/>
    <xf numFmtId="0" fontId="62" fillId="60" borderId="123"/>
    <xf numFmtId="49" fontId="37" fillId="0" borderId="123" applyFill="0" applyProtection="0">
      <alignment horizontal="right"/>
    </xf>
    <xf numFmtId="0" fontId="62" fillId="60" borderId="128"/>
    <xf numFmtId="0" fontId="62" fillId="60" borderId="128"/>
    <xf numFmtId="0" fontId="62" fillId="60" borderId="123"/>
    <xf numFmtId="0" fontId="35" fillId="0" borderId="0"/>
    <xf numFmtId="174" fontId="35" fillId="0" borderId="0"/>
    <xf numFmtId="3" fontId="35" fillId="8" borderId="7" applyFont="0" applyFill="0" applyBorder="0" applyAlignment="0" applyProtection="0"/>
    <xf numFmtId="0" fontId="35" fillId="67" borderId="84" applyNumberFormat="0" applyFont="0" applyAlignment="0" applyProtection="0"/>
    <xf numFmtId="0" fontId="35" fillId="67" borderId="84" applyNumberFormat="0" applyFont="0" applyAlignment="0" applyProtection="0"/>
    <xf numFmtId="0" fontId="35" fillId="67" borderId="84" applyNumberFormat="0" applyFont="0" applyAlignment="0" applyProtection="0"/>
    <xf numFmtId="0" fontId="35" fillId="67" borderId="84" applyNumberFormat="0" applyFont="0" applyAlignment="0" applyProtection="0"/>
    <xf numFmtId="0" fontId="51" fillId="36" borderId="124" applyNumberFormat="0" applyAlignment="0" applyProtection="0"/>
    <xf numFmtId="0" fontId="51" fillId="36" borderId="124" applyNumberFormat="0" applyAlignment="0" applyProtection="0"/>
    <xf numFmtId="43" fontId="35" fillId="0" borderId="0" applyFont="0" applyFill="0" applyBorder="0" applyAlignment="0" applyProtection="0"/>
    <xf numFmtId="171" fontId="35" fillId="0" borderId="0" applyFont="0" applyFill="0" applyBorder="0" applyAlignment="0" applyProtection="0"/>
    <xf numFmtId="171" fontId="35" fillId="0" borderId="0" applyFont="0" applyFill="0" applyBorder="0" applyAlignment="0" applyProtection="0"/>
    <xf numFmtId="171" fontId="35" fillId="0" borderId="0" applyFont="0" applyFill="0" applyBorder="0" applyAlignment="0" applyProtection="0"/>
    <xf numFmtId="171" fontId="35" fillId="0" borderId="0" applyFont="0" applyFill="0" applyBorder="0" applyAlignment="0" applyProtection="0"/>
    <xf numFmtId="171" fontId="35" fillId="0" borderId="0" applyFont="0" applyFill="0" applyBorder="0" applyAlignment="0" applyProtection="0"/>
    <xf numFmtId="174" fontId="35" fillId="0" borderId="0" applyFont="0" applyFill="0" applyBorder="0" applyAlignment="0" applyProtection="0"/>
    <xf numFmtId="0" fontId="41" fillId="35" borderId="124" applyNumberFormat="0" applyAlignment="0" applyProtection="0"/>
    <xf numFmtId="171" fontId="35" fillId="0" borderId="0" applyFont="0" applyFill="0" applyBorder="0" applyAlignment="0" applyProtection="0"/>
    <xf numFmtId="171"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175" fontId="35" fillId="0" borderId="0"/>
    <xf numFmtId="175" fontId="35" fillId="0" borderId="0"/>
    <xf numFmtId="174" fontId="35" fillId="0" borderId="0"/>
    <xf numFmtId="174" fontId="35" fillId="0" borderId="0"/>
    <xf numFmtId="174"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54" borderId="127" applyNumberFormat="0" applyFont="0" applyAlignment="0" applyProtection="0"/>
    <xf numFmtId="0" fontId="35" fillId="54" borderId="127" applyNumberFormat="0" applyFont="0" applyAlignment="0" applyProtection="0"/>
    <xf numFmtId="0" fontId="43" fillId="36" borderId="125" applyNumberFormat="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4" fillId="0" borderId="126" applyNumberFormat="0" applyFill="0" applyAlignment="0" applyProtection="0"/>
    <xf numFmtId="176" fontId="35" fillId="0" borderId="0" applyFont="0" applyFill="0" applyBorder="0" applyAlignment="0" applyProtection="0"/>
    <xf numFmtId="0" fontId="35" fillId="0" borderId="0"/>
    <xf numFmtId="0" fontId="35" fillId="0" borderId="0" applyNumberFormat="0" applyFont="0" applyFill="0" applyBorder="0" applyAlignment="0" applyProtection="0"/>
    <xf numFmtId="0" fontId="35"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3" fillId="36" borderId="125" applyNumberFormat="0" applyAlignment="0" applyProtection="0"/>
    <xf numFmtId="0" fontId="43" fillId="36" borderId="125" applyNumberFormat="0" applyAlignment="0" applyProtection="0"/>
    <xf numFmtId="0" fontId="44" fillId="0" borderId="126" applyNumberFormat="0" applyFill="0" applyAlignment="0" applyProtection="0"/>
    <xf numFmtId="0" fontId="44" fillId="0" borderId="126" applyNumberFormat="0" applyFill="0" applyAlignment="0" applyProtection="0"/>
    <xf numFmtId="0" fontId="43" fillId="36" borderId="125" applyNumberFormat="0" applyAlignment="0" applyProtection="0"/>
    <xf numFmtId="0" fontId="43" fillId="36" borderId="125" applyNumberFormat="0" applyAlignment="0" applyProtection="0"/>
    <xf numFmtId="0" fontId="44" fillId="0" borderId="126" applyNumberFormat="0" applyFill="0" applyAlignment="0" applyProtection="0"/>
    <xf numFmtId="0" fontId="44" fillId="0" borderId="126" applyNumberFormat="0" applyFill="0" applyAlignment="0" applyProtection="0"/>
    <xf numFmtId="0" fontId="43" fillId="36" borderId="125" applyNumberFormat="0" applyAlignment="0" applyProtection="0"/>
    <xf numFmtId="0" fontId="43" fillId="36" borderId="125" applyNumberFormat="0" applyAlignment="0" applyProtection="0"/>
    <xf numFmtId="0" fontId="44" fillId="0" borderId="126" applyNumberFormat="0" applyFill="0" applyAlignment="0" applyProtection="0"/>
    <xf numFmtId="0" fontId="44" fillId="0" borderId="126" applyNumberFormat="0" applyFill="0" applyAlignment="0" applyProtection="0"/>
    <xf numFmtId="0" fontId="43" fillId="36" borderId="125" applyNumberFormat="0" applyAlignment="0" applyProtection="0"/>
    <xf numFmtId="0" fontId="43" fillId="36" borderId="125" applyNumberFormat="0" applyAlignment="0" applyProtection="0"/>
    <xf numFmtId="0" fontId="44" fillId="0" borderId="126" applyNumberFormat="0" applyFill="0" applyAlignment="0" applyProtection="0"/>
    <xf numFmtId="0" fontId="44" fillId="0" borderId="126" applyNumberFormat="0" applyFill="0" applyAlignment="0" applyProtection="0"/>
    <xf numFmtId="0" fontId="43" fillId="36" borderId="125" applyNumberFormat="0" applyAlignment="0" applyProtection="0"/>
    <xf numFmtId="0" fontId="43" fillId="36" borderId="125" applyNumberFormat="0" applyAlignment="0" applyProtection="0"/>
    <xf numFmtId="0" fontId="44" fillId="0" borderId="126" applyNumberFormat="0" applyFill="0" applyAlignment="0" applyProtection="0"/>
    <xf numFmtId="0" fontId="44" fillId="0" borderId="126" applyNumberFormat="0" applyFill="0" applyAlignment="0" applyProtection="0"/>
    <xf numFmtId="0" fontId="35" fillId="54" borderId="127" applyNumberFormat="0" applyFont="0" applyAlignment="0" applyProtection="0"/>
    <xf numFmtId="0" fontId="35" fillId="54" borderId="127" applyNumberFormat="0" applyFont="0" applyAlignment="0" applyProtection="0"/>
    <xf numFmtId="0" fontId="41" fillId="35" borderId="124" applyNumberFormat="0" applyAlignment="0" applyProtection="0"/>
    <xf numFmtId="0" fontId="41" fillId="35" borderId="124" applyNumberFormat="0" applyAlignment="0" applyProtection="0"/>
    <xf numFmtId="0" fontId="51" fillId="36" borderId="124" applyNumberFormat="0" applyAlignment="0" applyProtection="0"/>
    <xf numFmtId="0" fontId="51" fillId="36" borderId="124" applyNumberFormat="0" applyAlignment="0" applyProtection="0"/>
    <xf numFmtId="0" fontId="43" fillId="36" borderId="125" applyNumberFormat="0" applyAlignment="0" applyProtection="0"/>
    <xf numFmtId="0" fontId="43" fillId="36" borderId="125" applyNumberFormat="0" applyAlignment="0" applyProtection="0"/>
    <xf numFmtId="0" fontId="44" fillId="0" borderId="126" applyNumberFormat="0" applyFill="0" applyAlignment="0" applyProtection="0"/>
    <xf numFmtId="0" fontId="44" fillId="0" borderId="126" applyNumberFormat="0" applyFill="0" applyAlignment="0" applyProtection="0"/>
    <xf numFmtId="0" fontId="43" fillId="36" borderId="125" applyNumberFormat="0" applyAlignment="0" applyProtection="0"/>
    <xf numFmtId="0" fontId="43" fillId="36" borderId="125" applyNumberFormat="0" applyAlignment="0" applyProtection="0"/>
    <xf numFmtId="0" fontId="44" fillId="0" borderId="126" applyNumberFormat="0" applyFill="0" applyAlignment="0" applyProtection="0"/>
    <xf numFmtId="0" fontId="44" fillId="0" borderId="126" applyNumberFormat="0" applyFill="0" applyAlignment="0" applyProtection="0"/>
    <xf numFmtId="0" fontId="43" fillId="36" borderId="125" applyNumberFormat="0" applyAlignment="0" applyProtection="0"/>
    <xf numFmtId="0" fontId="43" fillId="36" borderId="125" applyNumberFormat="0" applyAlignment="0" applyProtection="0"/>
    <xf numFmtId="0" fontId="44" fillId="0" borderId="126" applyNumberFormat="0" applyFill="0" applyAlignment="0" applyProtection="0"/>
    <xf numFmtId="0" fontId="44" fillId="0" borderId="126" applyNumberFormat="0" applyFill="0" applyAlignment="0" applyProtection="0"/>
    <xf numFmtId="0" fontId="43" fillId="36" borderId="125" applyNumberFormat="0" applyAlignment="0" applyProtection="0"/>
    <xf numFmtId="0" fontId="43" fillId="36" borderId="125" applyNumberFormat="0" applyAlignment="0" applyProtection="0"/>
    <xf numFmtId="0" fontId="44" fillId="0" borderId="126" applyNumberFormat="0" applyFill="0" applyAlignment="0" applyProtection="0"/>
    <xf numFmtId="0" fontId="44" fillId="0" borderId="126" applyNumberFormat="0" applyFill="0" applyAlignment="0" applyProtection="0"/>
    <xf numFmtId="0" fontId="43" fillId="36" borderId="125" applyNumberFormat="0" applyAlignment="0" applyProtection="0"/>
    <xf numFmtId="0" fontId="43" fillId="36" borderId="125" applyNumberFormat="0" applyAlignment="0" applyProtection="0"/>
    <xf numFmtId="0" fontId="44" fillId="0" borderId="126" applyNumberFormat="0" applyFill="0" applyAlignment="0" applyProtection="0"/>
    <xf numFmtId="0" fontId="44" fillId="0" borderId="126" applyNumberFormat="0" applyFill="0" applyAlignment="0" applyProtection="0"/>
    <xf numFmtId="0" fontId="43" fillId="36" borderId="125" applyNumberFormat="0" applyAlignment="0" applyProtection="0"/>
    <xf numFmtId="0" fontId="43" fillId="36" borderId="125" applyNumberFormat="0" applyAlignment="0" applyProtection="0"/>
    <xf numFmtId="0" fontId="44" fillId="0" borderId="126" applyNumberFormat="0" applyFill="0" applyAlignment="0" applyProtection="0"/>
    <xf numFmtId="0" fontId="44" fillId="0" borderId="126" applyNumberFormat="0" applyFill="0" applyAlignment="0" applyProtection="0"/>
    <xf numFmtId="0" fontId="43" fillId="36" borderId="125" applyNumberFormat="0" applyAlignment="0" applyProtection="0"/>
    <xf numFmtId="0" fontId="43" fillId="36" borderId="125" applyNumberFormat="0" applyAlignment="0" applyProtection="0"/>
    <xf numFmtId="0" fontId="44" fillId="0" borderId="126" applyNumberFormat="0" applyFill="0" applyAlignment="0" applyProtection="0"/>
    <xf numFmtId="0" fontId="44" fillId="0" borderId="126" applyNumberFormat="0" applyFill="0" applyAlignment="0" applyProtection="0"/>
    <xf numFmtId="0" fontId="43" fillId="36" borderId="125" applyNumberFormat="0" applyAlignment="0" applyProtection="0"/>
    <xf numFmtId="0" fontId="43" fillId="36" borderId="125" applyNumberFormat="0" applyAlignment="0" applyProtection="0"/>
    <xf numFmtId="0" fontId="44" fillId="0" borderId="126" applyNumberFormat="0" applyFill="0" applyAlignment="0" applyProtection="0"/>
    <xf numFmtId="0" fontId="44" fillId="0" borderId="126" applyNumberFormat="0" applyFill="0" applyAlignment="0" applyProtection="0"/>
    <xf numFmtId="0" fontId="43" fillId="36" borderId="125" applyNumberFormat="0" applyAlignment="0" applyProtection="0"/>
    <xf numFmtId="0" fontId="43" fillId="36" borderId="125" applyNumberFormat="0" applyAlignment="0" applyProtection="0"/>
    <xf numFmtId="0" fontId="44" fillId="0" borderId="126" applyNumberFormat="0" applyFill="0" applyAlignment="0" applyProtection="0"/>
    <xf numFmtId="0" fontId="44" fillId="0" borderId="126" applyNumberFormat="0" applyFill="0" applyAlignment="0" applyProtection="0"/>
    <xf numFmtId="0" fontId="1" fillId="2" borderId="0" applyNumberFormat="0" applyBorder="0" applyAlignment="0" applyProtection="0"/>
    <xf numFmtId="0" fontId="3" fillId="3"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3" fillId="7" borderId="0" applyNumberFormat="0" applyBorder="0" applyAlignment="0" applyProtection="0"/>
    <xf numFmtId="9" fontId="35" fillId="0" borderId="0" applyFont="0" applyFill="0" applyBorder="0" applyAlignment="0" applyProtection="0"/>
    <xf numFmtId="0" fontId="41" fillId="35" borderId="129" applyNumberFormat="0" applyAlignment="0" applyProtection="0"/>
    <xf numFmtId="0" fontId="41" fillId="35" borderId="129" applyNumberFormat="0" applyAlignment="0" applyProtection="0"/>
    <xf numFmtId="0" fontId="43" fillId="36" borderId="130" applyNumberFormat="0" applyAlignment="0" applyProtection="0"/>
    <xf numFmtId="0" fontId="43" fillId="36" borderId="130" applyNumberFormat="0" applyAlignment="0" applyProtection="0"/>
    <xf numFmtId="9" fontId="35" fillId="0" borderId="0" applyFont="0" applyFill="0" applyBorder="0" applyAlignment="0" applyProtection="0"/>
    <xf numFmtId="0" fontId="44" fillId="0" borderId="131" applyNumberFormat="0" applyFill="0" applyAlignment="0" applyProtection="0"/>
    <xf numFmtId="0" fontId="44" fillId="0" borderId="131" applyNumberFormat="0" applyFill="0" applyAlignment="0" applyProtection="0"/>
    <xf numFmtId="49" fontId="35" fillId="0" borderId="1" applyFill="0" applyProtection="0">
      <alignment horizontal="right"/>
    </xf>
    <xf numFmtId="1" fontId="35" fillId="0" borderId="1" applyFill="0" applyProtection="0">
      <alignment horizontal="right" vertical="top" wrapText="1"/>
    </xf>
    <xf numFmtId="2" fontId="35" fillId="0" borderId="1" applyFill="0" applyProtection="0">
      <alignment horizontal="right" vertical="top" wrapText="1"/>
    </xf>
    <xf numFmtId="0" fontId="35" fillId="0" borderId="1" applyFill="0" applyProtection="0">
      <alignment horizontal="right" vertical="top" wrapText="1"/>
    </xf>
    <xf numFmtId="49" fontId="35" fillId="0" borderId="1" applyFill="0" applyProtection="0">
      <alignment horizontal="right"/>
    </xf>
    <xf numFmtId="1" fontId="35" fillId="0" borderId="1" applyFill="0" applyProtection="0">
      <alignment horizontal="right" vertical="top" wrapText="1"/>
    </xf>
    <xf numFmtId="2" fontId="35" fillId="0" borderId="1" applyFill="0" applyProtection="0">
      <alignment horizontal="right" vertical="top" wrapText="1"/>
    </xf>
    <xf numFmtId="0" fontId="35" fillId="0" borderId="1" applyFill="0" applyProtection="0">
      <alignment horizontal="right" vertical="top" wrapText="1"/>
    </xf>
    <xf numFmtId="49" fontId="35" fillId="0" borderId="1" applyFill="0" applyProtection="0">
      <alignment horizontal="right"/>
    </xf>
    <xf numFmtId="1" fontId="35" fillId="0" borderId="1" applyFill="0" applyProtection="0">
      <alignment horizontal="right" vertical="top" wrapText="1"/>
    </xf>
    <xf numFmtId="2" fontId="35" fillId="0" borderId="1" applyFill="0" applyProtection="0">
      <alignment horizontal="right" vertical="top" wrapText="1"/>
    </xf>
    <xf numFmtId="0" fontId="35" fillId="0" borderId="1" applyFill="0" applyProtection="0">
      <alignment horizontal="right" vertical="top" wrapText="1"/>
    </xf>
    <xf numFmtId="1" fontId="35" fillId="0" borderId="1" applyFill="0" applyProtection="0">
      <alignment horizontal="right" vertical="top" wrapText="1"/>
    </xf>
    <xf numFmtId="2" fontId="35" fillId="0" borderId="1" applyFill="0" applyProtection="0">
      <alignment horizontal="right" vertical="top" wrapText="1"/>
    </xf>
    <xf numFmtId="0" fontId="35" fillId="0" borderId="1" applyFill="0" applyProtection="0">
      <alignment horizontal="right" vertical="top" wrapText="1"/>
    </xf>
    <xf numFmtId="49" fontId="35" fillId="0" borderId="1" applyFill="0" applyProtection="0">
      <alignment horizontal="right"/>
    </xf>
    <xf numFmtId="1" fontId="35" fillId="0" borderId="1" applyFill="0" applyProtection="0">
      <alignment horizontal="right" vertical="top" wrapText="1"/>
    </xf>
    <xf numFmtId="2" fontId="35" fillId="0" borderId="1" applyFill="0" applyProtection="0">
      <alignment horizontal="right" vertical="top" wrapText="1"/>
    </xf>
    <xf numFmtId="0" fontId="35" fillId="0" borderId="1" applyFill="0" applyProtection="0">
      <alignment horizontal="right" vertical="top" wrapText="1"/>
    </xf>
    <xf numFmtId="49" fontId="35" fillId="0" borderId="1" applyFill="0" applyProtection="0">
      <alignment horizontal="right"/>
    </xf>
    <xf numFmtId="1" fontId="35" fillId="0" borderId="1" applyFill="0" applyProtection="0">
      <alignment horizontal="right" vertical="top" wrapText="1"/>
    </xf>
    <xf numFmtId="2" fontId="35" fillId="0" borderId="1" applyFill="0" applyProtection="0">
      <alignment horizontal="right" vertical="top" wrapText="1"/>
    </xf>
    <xf numFmtId="0" fontId="35" fillId="0" borderId="1" applyFill="0" applyProtection="0">
      <alignment horizontal="right" vertical="top" wrapText="1"/>
    </xf>
    <xf numFmtId="49" fontId="35" fillId="0" borderId="1" applyFill="0" applyProtection="0">
      <alignment horizontal="right"/>
    </xf>
    <xf numFmtId="1" fontId="35" fillId="0" borderId="1" applyFill="0" applyProtection="0">
      <alignment horizontal="right" vertical="top" wrapText="1"/>
    </xf>
    <xf numFmtId="2" fontId="35" fillId="0" borderId="1" applyFill="0" applyProtection="0">
      <alignment horizontal="right" vertical="top" wrapText="1"/>
    </xf>
    <xf numFmtId="0" fontId="35" fillId="0" borderId="1" applyFill="0" applyProtection="0">
      <alignment horizontal="right" vertical="top" wrapText="1"/>
    </xf>
    <xf numFmtId="0" fontId="35" fillId="0" borderId="0"/>
    <xf numFmtId="9"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54" borderId="132" applyNumberFormat="0" applyFont="0" applyAlignment="0" applyProtection="0"/>
    <xf numFmtId="0" fontId="51" fillId="36" borderId="129" applyNumberFormat="0" applyAlignment="0" applyProtection="0"/>
    <xf numFmtId="171" fontId="35" fillId="0" borderId="0" applyFont="0" applyFill="0" applyBorder="0" applyAlignment="0" applyProtection="0"/>
    <xf numFmtId="0" fontId="35" fillId="0" borderId="0"/>
    <xf numFmtId="9" fontId="35" fillId="0" borderId="0" applyFont="0" applyFill="0" applyBorder="0" applyAlignment="0" applyProtection="0"/>
    <xf numFmtId="9"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9" fontId="35" fillId="0" borderId="0" applyFont="0" applyFill="0" applyBorder="0" applyAlignment="0" applyProtection="0"/>
    <xf numFmtId="44" fontId="35" fillId="0" borderId="0" applyFont="0" applyFill="0" applyBorder="0" applyAlignment="0" applyProtection="0"/>
    <xf numFmtId="0" fontId="35" fillId="54" borderId="132" applyNumberFormat="0" applyFont="0" applyAlignment="0" applyProtection="0"/>
    <xf numFmtId="9" fontId="35" fillId="0" borderId="0" applyFont="0" applyFill="0" applyBorder="0" applyAlignment="0" applyProtection="0"/>
    <xf numFmtId="0" fontId="35" fillId="0" borderId="0"/>
    <xf numFmtId="0" fontId="35" fillId="0" borderId="0"/>
    <xf numFmtId="0" fontId="35" fillId="0" borderId="0" applyNumberFormat="0" applyFont="0" applyFill="0" applyBorder="0" applyProtection="0">
      <alignment horizontal="left" vertical="center" indent="2"/>
    </xf>
    <xf numFmtId="0" fontId="35" fillId="0" borderId="0" applyNumberFormat="0" applyFont="0" applyFill="0" applyBorder="0" applyProtection="0">
      <alignment horizontal="left" vertical="center" indent="5"/>
    </xf>
    <xf numFmtId="0" fontId="35" fillId="0" borderId="0"/>
    <xf numFmtId="0" fontId="35" fillId="0" borderId="0"/>
    <xf numFmtId="0" fontId="35" fillId="60" borderId="0" applyNumberFormat="0" applyFont="0" applyBorder="0" applyAlignment="0" applyProtection="0"/>
    <xf numFmtId="172" fontId="35" fillId="0" borderId="0" applyFont="0" applyFill="0" applyBorder="0" applyAlignment="0" applyProtection="0"/>
    <xf numFmtId="0" fontId="35" fillId="0" borderId="0"/>
    <xf numFmtId="0" fontId="35" fillId="0" borderId="133" applyFill="0" applyProtection="0">
      <alignment horizontal="right" vertical="top" wrapText="1"/>
    </xf>
    <xf numFmtId="2" fontId="35" fillId="0" borderId="1" applyFill="0" applyProtection="0">
      <alignment horizontal="right" vertical="top" wrapText="1"/>
    </xf>
    <xf numFmtId="1" fontId="35" fillId="0" borderId="1" applyFill="0" applyProtection="0">
      <alignment horizontal="right" vertical="top" wrapText="1"/>
    </xf>
    <xf numFmtId="49" fontId="35" fillId="0" borderId="1" applyFill="0" applyProtection="0">
      <alignment horizontal="right"/>
    </xf>
    <xf numFmtId="0" fontId="39" fillId="38" borderId="1" applyNumberFormat="0" applyProtection="0">
      <alignment horizontal="left"/>
    </xf>
    <xf numFmtId="0" fontId="39" fillId="38" borderId="1" applyNumberFormat="0" applyProtection="0">
      <alignment horizontal="right"/>
    </xf>
    <xf numFmtId="0" fontId="35" fillId="0" borderId="1" applyFill="0" applyProtection="0">
      <alignment horizontal="right" vertical="top" wrapText="1"/>
    </xf>
    <xf numFmtId="2" fontId="35" fillId="0" borderId="1" applyFill="0" applyProtection="0">
      <alignment horizontal="right" vertical="top" wrapText="1"/>
    </xf>
    <xf numFmtId="1" fontId="35" fillId="0" borderId="1" applyFill="0" applyProtection="0">
      <alignment horizontal="right" vertical="top" wrapText="1"/>
    </xf>
    <xf numFmtId="49" fontId="35" fillId="0" borderId="1" applyFill="0" applyProtection="0">
      <alignment horizontal="right"/>
    </xf>
    <xf numFmtId="0" fontId="39" fillId="38" borderId="1" applyNumberFormat="0" applyProtection="0">
      <alignment horizontal="left"/>
    </xf>
    <xf numFmtId="0" fontId="39" fillId="38" borderId="1" applyNumberFormat="0" applyProtection="0">
      <alignment horizontal="right"/>
    </xf>
    <xf numFmtId="0" fontId="39" fillId="38" borderId="133" applyNumberFormat="0" applyProtection="0">
      <alignment horizontal="left"/>
    </xf>
    <xf numFmtId="0" fontId="35" fillId="0" borderId="133" applyFill="0" applyProtection="0">
      <alignment horizontal="right" vertical="top" wrapText="1"/>
    </xf>
    <xf numFmtId="0" fontId="62" fillId="60" borderId="133"/>
    <xf numFmtId="0" fontId="35" fillId="0" borderId="1" applyFill="0" applyProtection="0">
      <alignment horizontal="right" vertical="top" wrapText="1"/>
    </xf>
    <xf numFmtId="0" fontId="39" fillId="38" borderId="1" applyNumberFormat="0" applyProtection="0">
      <alignment horizontal="right"/>
    </xf>
    <xf numFmtId="2" fontId="47" fillId="0" borderId="1" applyFill="0" applyProtection="0">
      <alignment horizontal="right" vertical="top" wrapText="1"/>
    </xf>
    <xf numFmtId="0" fontId="47" fillId="0" borderId="133" applyFill="0" applyProtection="0">
      <alignment horizontal="right" vertical="top" wrapText="1"/>
    </xf>
    <xf numFmtId="0" fontId="62" fillId="60" borderId="133"/>
    <xf numFmtId="0" fontId="39" fillId="38" borderId="133" applyNumberFormat="0" applyProtection="0">
      <alignment horizontal="right"/>
    </xf>
    <xf numFmtId="49" fontId="47" fillId="0" borderId="1" applyFill="0" applyProtection="0">
      <alignment horizontal="right"/>
    </xf>
    <xf numFmtId="1" fontId="35" fillId="0" borderId="1" applyFill="0" applyProtection="0">
      <alignment horizontal="right" vertical="top" wrapText="1"/>
    </xf>
    <xf numFmtId="2" fontId="35" fillId="0" borderId="1" applyFill="0" applyProtection="0">
      <alignment horizontal="right" vertical="top" wrapText="1"/>
    </xf>
    <xf numFmtId="0" fontId="39" fillId="38" borderId="1" applyNumberFormat="0" applyProtection="0">
      <alignment horizontal="left"/>
    </xf>
    <xf numFmtId="0" fontId="51" fillId="36" borderId="129" applyNumberFormat="0" applyAlignment="0" applyProtection="0"/>
    <xf numFmtId="49" fontId="35" fillId="0" borderId="133" applyFill="0" applyProtection="0">
      <alignment horizontal="right"/>
    </xf>
    <xf numFmtId="1" fontId="35" fillId="0" borderId="133" applyFill="0" applyProtection="0">
      <alignment horizontal="right" vertical="top" wrapText="1"/>
    </xf>
    <xf numFmtId="2" fontId="35" fillId="0" borderId="133" applyFill="0" applyProtection="0">
      <alignment horizontal="right" vertical="top" wrapText="1"/>
    </xf>
    <xf numFmtId="0" fontId="41" fillId="35" borderId="129" applyNumberFormat="0" applyAlignment="0" applyProtection="0"/>
    <xf numFmtId="2" fontId="47" fillId="0" borderId="133" applyFill="0" applyProtection="0">
      <alignment horizontal="right" vertical="top" wrapText="1"/>
    </xf>
    <xf numFmtId="1" fontId="35" fillId="0" borderId="133" applyFill="0" applyProtection="0">
      <alignment horizontal="right" vertical="top" wrapText="1"/>
    </xf>
    <xf numFmtId="0" fontId="35" fillId="0" borderId="133" applyFill="0" applyProtection="0">
      <alignment horizontal="right" vertical="top" wrapText="1"/>
    </xf>
    <xf numFmtId="0" fontId="39" fillId="38" borderId="133" applyNumberFormat="0" applyProtection="0">
      <alignment horizontal="right"/>
    </xf>
    <xf numFmtId="49" fontId="47" fillId="0" borderId="133" applyFill="0" applyProtection="0">
      <alignment horizontal="right"/>
    </xf>
    <xf numFmtId="49" fontId="35" fillId="0" borderId="133" applyFill="0" applyProtection="0">
      <alignment horizontal="right"/>
    </xf>
    <xf numFmtId="1" fontId="47" fillId="0" borderId="133" applyFill="0" applyProtection="0">
      <alignment horizontal="right" vertical="top" wrapText="1"/>
    </xf>
    <xf numFmtId="0" fontId="39" fillId="38" borderId="133" applyNumberFormat="0" applyProtection="0">
      <alignment horizontal="right"/>
    </xf>
    <xf numFmtId="2" fontId="35" fillId="0" borderId="133" applyFill="0" applyProtection="0">
      <alignment horizontal="right" vertical="top" wrapText="1"/>
    </xf>
    <xf numFmtId="49" fontId="47" fillId="0" borderId="133" applyFill="0" applyProtection="0">
      <alignment horizontal="right"/>
    </xf>
    <xf numFmtId="49" fontId="35" fillId="0" borderId="133" applyFill="0" applyProtection="0">
      <alignment horizontal="right"/>
    </xf>
    <xf numFmtId="0" fontId="62" fillId="60" borderId="133"/>
    <xf numFmtId="0" fontId="47" fillId="0" borderId="133" applyFill="0" applyProtection="0">
      <alignment horizontal="right" vertical="top" wrapText="1"/>
    </xf>
    <xf numFmtId="0" fontId="39" fillId="38" borderId="133" applyNumberFormat="0" applyProtection="0">
      <alignment horizontal="right"/>
    </xf>
    <xf numFmtId="0" fontId="47" fillId="0" borderId="133" applyFill="0" applyProtection="0">
      <alignment horizontal="right" vertical="top" wrapText="1"/>
    </xf>
    <xf numFmtId="1" fontId="35" fillId="0" borderId="133" applyFill="0" applyProtection="0">
      <alignment horizontal="right" vertical="top" wrapText="1"/>
    </xf>
    <xf numFmtId="2" fontId="47" fillId="0" borderId="133" applyFill="0" applyProtection="0">
      <alignment horizontal="right" vertical="top" wrapText="1"/>
    </xf>
    <xf numFmtId="0" fontId="62" fillId="60" borderId="133"/>
    <xf numFmtId="0" fontId="39" fillId="38" borderId="133" applyNumberFormat="0" applyProtection="0">
      <alignment horizontal="left"/>
    </xf>
    <xf numFmtId="1" fontId="35" fillId="0" borderId="1" applyFill="0" applyProtection="0">
      <alignment horizontal="right" vertical="top" wrapText="1"/>
    </xf>
    <xf numFmtId="0" fontId="39" fillId="38" borderId="133" applyNumberFormat="0" applyProtection="0">
      <alignment horizontal="left"/>
    </xf>
    <xf numFmtId="0" fontId="35" fillId="54" borderId="132" applyNumberFormat="0" applyFont="0" applyAlignment="0" applyProtection="0"/>
    <xf numFmtId="0" fontId="62" fillId="60" borderId="133"/>
    <xf numFmtId="0" fontId="39" fillId="38" borderId="1" applyNumberFormat="0" applyProtection="0">
      <alignment horizontal="right"/>
    </xf>
    <xf numFmtId="0" fontId="39" fillId="38" borderId="133" applyNumberFormat="0" applyProtection="0">
      <alignment horizontal="right"/>
    </xf>
    <xf numFmtId="49" fontId="35" fillId="0" borderId="133" applyFill="0" applyProtection="0">
      <alignment horizontal="right"/>
    </xf>
    <xf numFmtId="2" fontId="35" fillId="0" borderId="133" applyFill="0" applyProtection="0">
      <alignment horizontal="right" vertical="top" wrapText="1"/>
    </xf>
    <xf numFmtId="49" fontId="35" fillId="0" borderId="133" applyFill="0" applyProtection="0">
      <alignment horizontal="right"/>
    </xf>
    <xf numFmtId="0" fontId="44" fillId="0" borderId="131" applyNumberFormat="0" applyFill="0" applyAlignment="0" applyProtection="0"/>
    <xf numFmtId="0" fontId="35" fillId="54" borderId="132" applyNumberFormat="0" applyFont="0" applyAlignment="0" applyProtection="0"/>
    <xf numFmtId="0" fontId="39" fillId="38" borderId="133" applyNumberFormat="0" applyProtection="0">
      <alignment horizontal="right"/>
    </xf>
    <xf numFmtId="49" fontId="47" fillId="0" borderId="133" applyFill="0" applyProtection="0">
      <alignment horizontal="right"/>
    </xf>
    <xf numFmtId="1" fontId="47" fillId="0" borderId="133" applyFill="0" applyProtection="0">
      <alignment horizontal="right" vertical="top" wrapText="1"/>
    </xf>
    <xf numFmtId="0" fontId="44" fillId="0" borderId="131" applyNumberFormat="0" applyFill="0" applyAlignment="0" applyProtection="0"/>
    <xf numFmtId="0" fontId="39" fillId="38" borderId="133" applyNumberFormat="0" applyProtection="0">
      <alignment horizontal="right"/>
    </xf>
    <xf numFmtId="0" fontId="39" fillId="38" borderId="133" applyNumberFormat="0" applyProtection="0">
      <alignment horizontal="left"/>
    </xf>
    <xf numFmtId="0" fontId="44" fillId="0" borderId="131" applyNumberFormat="0" applyFill="0" applyAlignment="0" applyProtection="0"/>
    <xf numFmtId="0" fontId="62" fillId="60" borderId="133"/>
    <xf numFmtId="0" fontId="43" fillId="36" borderId="130" applyNumberFormat="0" applyAlignment="0" applyProtection="0"/>
    <xf numFmtId="0" fontId="39" fillId="38" borderId="133" applyNumberFormat="0" applyProtection="0">
      <alignment horizontal="right"/>
    </xf>
    <xf numFmtId="1" fontId="35" fillId="0" borderId="133" applyFill="0" applyProtection="0">
      <alignment horizontal="right" vertical="top" wrapText="1"/>
    </xf>
    <xf numFmtId="0" fontId="35" fillId="0" borderId="133" applyFill="0" applyProtection="0">
      <alignment horizontal="right" vertical="top" wrapText="1"/>
    </xf>
    <xf numFmtId="0" fontId="35" fillId="0" borderId="133" applyFill="0" applyProtection="0">
      <alignment horizontal="right" vertical="top" wrapText="1"/>
    </xf>
    <xf numFmtId="49" fontId="47" fillId="0" borderId="133" applyFill="0" applyProtection="0">
      <alignment horizontal="right"/>
    </xf>
    <xf numFmtId="0" fontId="39" fillId="38" borderId="133" applyNumberFormat="0" applyProtection="0">
      <alignment horizontal="right"/>
    </xf>
    <xf numFmtId="0" fontId="62" fillId="60" borderId="133"/>
    <xf numFmtId="1" fontId="35" fillId="0" borderId="133" applyFill="0" applyProtection="0">
      <alignment horizontal="right" vertical="top" wrapText="1"/>
    </xf>
    <xf numFmtId="0" fontId="41" fillId="35" borderId="129" applyNumberFormat="0" applyAlignment="0" applyProtection="0"/>
    <xf numFmtId="0" fontId="62" fillId="60" borderId="133"/>
    <xf numFmtId="0" fontId="62" fillId="60" borderId="133"/>
    <xf numFmtId="49" fontId="47" fillId="0" borderId="133" applyFill="0" applyProtection="0">
      <alignment horizontal="right"/>
    </xf>
    <xf numFmtId="0" fontId="35" fillId="0" borderId="133" applyFill="0" applyProtection="0">
      <alignment horizontal="right" vertical="top" wrapText="1"/>
    </xf>
    <xf numFmtId="0" fontId="41" fillId="35" borderId="129" applyNumberFormat="0" applyAlignment="0" applyProtection="0"/>
    <xf numFmtId="0" fontId="35" fillId="0" borderId="133" applyFill="0" applyProtection="0">
      <alignment horizontal="right" vertical="top" wrapText="1"/>
    </xf>
    <xf numFmtId="0" fontId="43" fillId="36" borderId="130" applyNumberFormat="0" applyAlignment="0" applyProtection="0"/>
    <xf numFmtId="0" fontId="62" fillId="60" borderId="133"/>
    <xf numFmtId="0" fontId="62" fillId="60" borderId="133"/>
    <xf numFmtId="0" fontId="62" fillId="60" borderId="133"/>
    <xf numFmtId="2" fontId="35" fillId="0" borderId="133" applyFill="0" applyProtection="0">
      <alignment horizontal="right" vertical="top" wrapText="1"/>
    </xf>
    <xf numFmtId="1" fontId="35" fillId="0" borderId="133" applyFill="0" applyProtection="0">
      <alignment horizontal="right" vertical="top" wrapText="1"/>
    </xf>
    <xf numFmtId="0" fontId="43" fillId="36" borderId="130" applyNumberFormat="0" applyAlignment="0" applyProtection="0"/>
    <xf numFmtId="0" fontId="62" fillId="60" borderId="133"/>
    <xf numFmtId="0" fontId="39" fillId="38" borderId="133" applyNumberFormat="0" applyProtection="0">
      <alignment horizontal="right"/>
    </xf>
    <xf numFmtId="49" fontId="35" fillId="0" borderId="133" applyFill="0" applyProtection="0">
      <alignment horizontal="right"/>
    </xf>
    <xf numFmtId="1" fontId="47" fillId="0" borderId="1" applyFill="0" applyProtection="0">
      <alignment horizontal="right" vertical="top" wrapText="1"/>
    </xf>
    <xf numFmtId="1" fontId="35" fillId="0" borderId="133" applyFill="0" applyProtection="0">
      <alignment horizontal="right" vertical="top" wrapText="1"/>
    </xf>
    <xf numFmtId="0" fontId="62" fillId="60" borderId="133"/>
    <xf numFmtId="0" fontId="41" fillId="35" borderId="129" applyNumberFormat="0" applyAlignment="0" applyProtection="0"/>
    <xf numFmtId="1" fontId="35" fillId="0" borderId="133" applyFill="0" applyProtection="0">
      <alignment horizontal="right" vertical="top" wrapText="1"/>
    </xf>
    <xf numFmtId="0" fontId="39" fillId="38" borderId="133" applyNumberFormat="0" applyProtection="0">
      <alignment horizontal="right"/>
    </xf>
    <xf numFmtId="2" fontId="47" fillId="0" borderId="133" applyFill="0" applyProtection="0">
      <alignment horizontal="right" vertical="top" wrapText="1"/>
    </xf>
    <xf numFmtId="0" fontId="41" fillId="35" borderId="129" applyNumberFormat="0" applyAlignment="0" applyProtection="0"/>
    <xf numFmtId="0" fontId="39" fillId="38" borderId="133" applyNumberFormat="0" applyProtection="0">
      <alignment horizontal="right"/>
    </xf>
    <xf numFmtId="0" fontId="39" fillId="38" borderId="133" applyNumberFormat="0" applyProtection="0">
      <alignment horizontal="right"/>
    </xf>
    <xf numFmtId="0" fontId="62" fillId="60" borderId="133"/>
    <xf numFmtId="0" fontId="62" fillId="60" borderId="133"/>
    <xf numFmtId="0" fontId="39" fillId="38" borderId="133" applyNumberFormat="0" applyProtection="0">
      <alignment horizontal="right"/>
    </xf>
    <xf numFmtId="1" fontId="47" fillId="0" borderId="133" applyFill="0" applyProtection="0">
      <alignment horizontal="right" vertical="top" wrapText="1"/>
    </xf>
    <xf numFmtId="1" fontId="35" fillId="0" borderId="133" applyFill="0" applyProtection="0">
      <alignment horizontal="right" vertical="top" wrapText="1"/>
    </xf>
    <xf numFmtId="0" fontId="39" fillId="38" borderId="133" applyNumberFormat="0" applyProtection="0">
      <alignment horizontal="left"/>
    </xf>
    <xf numFmtId="1" fontId="35" fillId="0" borderId="133" applyFill="0" applyProtection="0">
      <alignment horizontal="right" vertical="top" wrapText="1"/>
    </xf>
    <xf numFmtId="49" fontId="35" fillId="0" borderId="133" applyFill="0" applyProtection="0">
      <alignment horizontal="right"/>
    </xf>
    <xf numFmtId="49" fontId="35" fillId="0" borderId="133" applyFill="0" applyProtection="0">
      <alignment horizontal="right"/>
    </xf>
    <xf numFmtId="49" fontId="47" fillId="0" borderId="133" applyFill="0" applyProtection="0">
      <alignment horizontal="right"/>
    </xf>
    <xf numFmtId="0" fontId="35" fillId="54" borderId="132" applyNumberFormat="0" applyFont="0" applyAlignment="0" applyProtection="0"/>
    <xf numFmtId="0" fontId="39" fillId="38" borderId="133" applyNumberFormat="0" applyProtection="0">
      <alignment horizontal="left"/>
    </xf>
    <xf numFmtId="0" fontId="44" fillId="0" borderId="131" applyNumberFormat="0" applyFill="0" applyAlignment="0" applyProtection="0"/>
    <xf numFmtId="0" fontId="35" fillId="0" borderId="133" applyFill="0" applyProtection="0">
      <alignment horizontal="right" vertical="top" wrapText="1"/>
    </xf>
    <xf numFmtId="0" fontId="62" fillId="60" borderId="133"/>
    <xf numFmtId="49" fontId="47" fillId="0" borderId="133" applyFill="0" applyProtection="0">
      <alignment horizontal="right"/>
    </xf>
    <xf numFmtId="2" fontId="47" fillId="0" borderId="133" applyFill="0" applyProtection="0">
      <alignment horizontal="right" vertical="top" wrapText="1"/>
    </xf>
    <xf numFmtId="2" fontId="35" fillId="0" borderId="133" applyFill="0" applyProtection="0">
      <alignment horizontal="right" vertical="top" wrapText="1"/>
    </xf>
    <xf numFmtId="1" fontId="47" fillId="0" borderId="133" applyFill="0" applyProtection="0">
      <alignment horizontal="right" vertical="top" wrapText="1"/>
    </xf>
    <xf numFmtId="0" fontId="62" fillId="60" borderId="133"/>
    <xf numFmtId="2" fontId="35" fillId="0" borderId="133" applyFill="0" applyProtection="0">
      <alignment horizontal="right" vertical="top" wrapText="1"/>
    </xf>
    <xf numFmtId="2" fontId="35" fillId="0" borderId="133" applyFill="0" applyProtection="0">
      <alignment horizontal="right" vertical="top" wrapText="1"/>
    </xf>
    <xf numFmtId="0" fontId="62" fillId="60" borderId="133"/>
    <xf numFmtId="2" fontId="35" fillId="0" borderId="133" applyFill="0" applyProtection="0">
      <alignment horizontal="right" vertical="top" wrapText="1"/>
    </xf>
    <xf numFmtId="2" fontId="47" fillId="0" borderId="1" applyFill="0" applyProtection="0">
      <alignment horizontal="right" vertical="top" wrapText="1"/>
    </xf>
    <xf numFmtId="49" fontId="35" fillId="0" borderId="1" applyFill="0" applyProtection="0">
      <alignment horizontal="right"/>
    </xf>
    <xf numFmtId="0" fontId="62" fillId="60" borderId="1"/>
    <xf numFmtId="0" fontId="62" fillId="60" borderId="1"/>
    <xf numFmtId="0" fontId="62" fillId="60" borderId="1"/>
    <xf numFmtId="1" fontId="47" fillId="0" borderId="1" applyFill="0" applyProtection="0">
      <alignment horizontal="right" vertical="top" wrapText="1"/>
    </xf>
    <xf numFmtId="0" fontId="62" fillId="60" borderId="1"/>
    <xf numFmtId="0" fontId="62" fillId="60" borderId="1"/>
    <xf numFmtId="1" fontId="47" fillId="0" borderId="133" applyFill="0" applyProtection="0">
      <alignment horizontal="right" vertical="top" wrapText="1"/>
    </xf>
    <xf numFmtId="0" fontId="47" fillId="0" borderId="1" applyFill="0" applyProtection="0">
      <alignment horizontal="right" vertical="top" wrapText="1"/>
    </xf>
    <xf numFmtId="49" fontId="35" fillId="0" borderId="133" applyFill="0" applyProtection="0">
      <alignment horizontal="right"/>
    </xf>
    <xf numFmtId="2" fontId="35" fillId="0" borderId="133" applyFill="0" applyProtection="0">
      <alignment horizontal="right" vertical="top" wrapText="1"/>
    </xf>
    <xf numFmtId="1" fontId="35" fillId="0" borderId="1" applyFill="0" applyProtection="0">
      <alignment horizontal="right" vertical="top" wrapText="1"/>
    </xf>
    <xf numFmtId="0" fontId="39" fillId="38" borderId="1" applyNumberFormat="0" applyProtection="0">
      <alignment horizontal="right"/>
    </xf>
    <xf numFmtId="2" fontId="35" fillId="0" borderId="133" applyFill="0" applyProtection="0">
      <alignment horizontal="right" vertical="top" wrapText="1"/>
    </xf>
    <xf numFmtId="1" fontId="35" fillId="0" borderId="133" applyFill="0" applyProtection="0">
      <alignment horizontal="right" vertical="top" wrapText="1"/>
    </xf>
    <xf numFmtId="2" fontId="35" fillId="0" borderId="133" applyFill="0" applyProtection="0">
      <alignment horizontal="right" vertical="top" wrapText="1"/>
    </xf>
    <xf numFmtId="1" fontId="35" fillId="0" borderId="133" applyFill="0" applyProtection="0">
      <alignment horizontal="right" vertical="top" wrapText="1"/>
    </xf>
    <xf numFmtId="0" fontId="62" fillId="60" borderId="133"/>
    <xf numFmtId="49" fontId="47" fillId="0" borderId="133" applyFill="0" applyProtection="0">
      <alignment horizontal="right"/>
    </xf>
    <xf numFmtId="0" fontId="35" fillId="0" borderId="133" applyFill="0" applyProtection="0">
      <alignment horizontal="right" vertical="top" wrapText="1"/>
    </xf>
    <xf numFmtId="2" fontId="47" fillId="0" borderId="133" applyFill="0" applyProtection="0">
      <alignment horizontal="right" vertical="top" wrapText="1"/>
    </xf>
    <xf numFmtId="49" fontId="47" fillId="0" borderId="133" applyFill="0" applyProtection="0">
      <alignment horizontal="right"/>
    </xf>
    <xf numFmtId="0" fontId="62" fillId="60" borderId="133"/>
    <xf numFmtId="0" fontId="62" fillId="60" borderId="133"/>
    <xf numFmtId="49" fontId="35" fillId="0" borderId="133" applyFill="0" applyProtection="0">
      <alignment horizontal="right"/>
    </xf>
    <xf numFmtId="0" fontId="35" fillId="0" borderId="133" applyFill="0" applyProtection="0">
      <alignment horizontal="right" vertical="top" wrapText="1"/>
    </xf>
    <xf numFmtId="0" fontId="62" fillId="60" borderId="133"/>
    <xf numFmtId="0" fontId="39" fillId="38" borderId="133" applyNumberFormat="0" applyProtection="0">
      <alignment horizontal="right"/>
    </xf>
    <xf numFmtId="0" fontId="44" fillId="0" borderId="131" applyNumberFormat="0" applyFill="0" applyAlignment="0" applyProtection="0"/>
    <xf numFmtId="2" fontId="47" fillId="0" borderId="133" applyFill="0" applyProtection="0">
      <alignment horizontal="right" vertical="top" wrapText="1"/>
    </xf>
    <xf numFmtId="0" fontId="43" fillId="36" borderId="130" applyNumberFormat="0" applyAlignment="0" applyProtection="0"/>
    <xf numFmtId="0" fontId="62" fillId="60" borderId="133"/>
    <xf numFmtId="2" fontId="35" fillId="0" borderId="133" applyFill="0" applyProtection="0">
      <alignment horizontal="right" vertical="top" wrapText="1"/>
    </xf>
    <xf numFmtId="1" fontId="47" fillId="0" borderId="133" applyFill="0" applyProtection="0">
      <alignment horizontal="right" vertical="top" wrapText="1"/>
    </xf>
    <xf numFmtId="49" fontId="35" fillId="0" borderId="133" applyFill="0" applyProtection="0">
      <alignment horizontal="right"/>
    </xf>
    <xf numFmtId="0" fontId="44" fillId="0" borderId="131" applyNumberFormat="0" applyFill="0" applyAlignment="0" applyProtection="0"/>
    <xf numFmtId="0" fontId="39" fillId="38" borderId="133" applyNumberFormat="0" applyProtection="0">
      <alignment horizontal="right"/>
    </xf>
    <xf numFmtId="0" fontId="41" fillId="35" borderId="129" applyNumberFormat="0" applyAlignment="0" applyProtection="0"/>
    <xf numFmtId="2" fontId="35" fillId="0" borderId="133" applyFill="0" applyProtection="0">
      <alignment horizontal="right" vertical="top" wrapText="1"/>
    </xf>
    <xf numFmtId="0" fontId="35" fillId="54" borderId="132" applyNumberFormat="0" applyFont="0" applyAlignment="0" applyProtection="0"/>
    <xf numFmtId="0" fontId="35" fillId="0" borderId="1" applyFill="0" applyProtection="0">
      <alignment horizontal="right" vertical="top" wrapText="1"/>
    </xf>
    <xf numFmtId="0" fontId="35" fillId="54" borderId="132" applyNumberFormat="0" applyFont="0" applyAlignment="0" applyProtection="0"/>
    <xf numFmtId="2" fontId="35" fillId="0" borderId="133" applyFill="0" applyProtection="0">
      <alignment horizontal="right" vertical="top" wrapText="1"/>
    </xf>
    <xf numFmtId="0" fontId="62" fillId="60" borderId="133"/>
    <xf numFmtId="1" fontId="35" fillId="0" borderId="133" applyFill="0" applyProtection="0">
      <alignment horizontal="right" vertical="top" wrapText="1"/>
    </xf>
    <xf numFmtId="49" fontId="35" fillId="0" borderId="133" applyFill="0" applyProtection="0">
      <alignment horizontal="right"/>
    </xf>
    <xf numFmtId="0" fontId="39" fillId="38" borderId="133" applyNumberFormat="0" applyProtection="0">
      <alignment horizontal="right"/>
    </xf>
    <xf numFmtId="2" fontId="47" fillId="0" borderId="133" applyFill="0" applyProtection="0">
      <alignment horizontal="right" vertical="top" wrapText="1"/>
    </xf>
    <xf numFmtId="2" fontId="47" fillId="0" borderId="133" applyFill="0" applyProtection="0">
      <alignment horizontal="right" vertical="top" wrapText="1"/>
    </xf>
    <xf numFmtId="0" fontId="43" fillId="36" borderId="130" applyNumberFormat="0" applyAlignment="0" applyProtection="0"/>
    <xf numFmtId="0" fontId="39" fillId="38" borderId="133" applyNumberFormat="0" applyProtection="0">
      <alignment horizontal="right"/>
    </xf>
    <xf numFmtId="49" fontId="35" fillId="0" borderId="133" applyFill="0" applyProtection="0">
      <alignment horizontal="right"/>
    </xf>
    <xf numFmtId="1" fontId="47" fillId="0" borderId="133" applyFill="0" applyProtection="0">
      <alignment horizontal="right" vertical="top" wrapText="1"/>
    </xf>
    <xf numFmtId="2" fontId="35" fillId="0" borderId="133" applyFill="0" applyProtection="0">
      <alignment horizontal="right" vertical="top" wrapText="1"/>
    </xf>
    <xf numFmtId="2" fontId="47" fillId="0" borderId="133" applyFill="0" applyProtection="0">
      <alignment horizontal="right" vertical="top" wrapText="1"/>
    </xf>
    <xf numFmtId="2" fontId="35" fillId="0" borderId="133" applyFill="0" applyProtection="0">
      <alignment horizontal="right" vertical="top" wrapText="1"/>
    </xf>
    <xf numFmtId="1" fontId="35" fillId="0" borderId="133" applyFill="0" applyProtection="0">
      <alignment horizontal="right" vertical="top" wrapText="1"/>
    </xf>
    <xf numFmtId="0" fontId="39" fillId="38" borderId="133" applyNumberFormat="0" applyProtection="0">
      <alignment horizontal="left"/>
    </xf>
    <xf numFmtId="0" fontId="47" fillId="0" borderId="133" applyFill="0" applyProtection="0">
      <alignment horizontal="right" vertical="top" wrapText="1"/>
    </xf>
    <xf numFmtId="1" fontId="47" fillId="0" borderId="133" applyFill="0" applyProtection="0">
      <alignment horizontal="right" vertical="top" wrapText="1"/>
    </xf>
    <xf numFmtId="0" fontId="39" fillId="38" borderId="133" applyNumberFormat="0" applyProtection="0">
      <alignment horizontal="right"/>
    </xf>
    <xf numFmtId="0" fontId="39" fillId="38" borderId="133" applyNumberFormat="0" applyProtection="0">
      <alignment horizontal="right"/>
    </xf>
    <xf numFmtId="1" fontId="35" fillId="0" borderId="133" applyFill="0" applyProtection="0">
      <alignment horizontal="right" vertical="top" wrapText="1"/>
    </xf>
    <xf numFmtId="2" fontId="35" fillId="0" borderId="133" applyFill="0" applyProtection="0">
      <alignment horizontal="right" vertical="top" wrapText="1"/>
    </xf>
    <xf numFmtId="0" fontId="39" fillId="38" borderId="1" applyNumberFormat="0" applyProtection="0">
      <alignment horizontal="right"/>
    </xf>
    <xf numFmtId="0" fontId="35" fillId="0" borderId="133" applyFill="0" applyProtection="0">
      <alignment horizontal="right" vertical="top" wrapText="1"/>
    </xf>
    <xf numFmtId="2" fontId="47" fillId="0" borderId="1" applyFill="0" applyProtection="0">
      <alignment horizontal="right" vertical="top" wrapText="1"/>
    </xf>
    <xf numFmtId="49" fontId="35" fillId="0" borderId="1" applyFill="0" applyProtection="0">
      <alignment horizontal="right"/>
    </xf>
    <xf numFmtId="0" fontId="39" fillId="38" borderId="133" applyNumberFormat="0" applyProtection="0">
      <alignment horizontal="left"/>
    </xf>
    <xf numFmtId="0" fontId="62" fillId="60" borderId="133"/>
    <xf numFmtId="0" fontId="62" fillId="60" borderId="133"/>
    <xf numFmtId="0" fontId="62" fillId="60" borderId="133"/>
    <xf numFmtId="0" fontId="44" fillId="0" borderId="131" applyNumberFormat="0" applyFill="0" applyAlignment="0" applyProtection="0"/>
    <xf numFmtId="0" fontId="51" fillId="36" borderId="129" applyNumberFormat="0" applyAlignment="0" applyProtection="0"/>
    <xf numFmtId="49" fontId="47" fillId="0" borderId="133" applyFill="0" applyProtection="0">
      <alignment horizontal="right"/>
    </xf>
    <xf numFmtId="0" fontId="35" fillId="54" borderId="132" applyNumberFormat="0" applyFont="0" applyAlignment="0" applyProtection="0"/>
    <xf numFmtId="1" fontId="47" fillId="0" borderId="133" applyFill="0" applyProtection="0">
      <alignment horizontal="right" vertical="top" wrapText="1"/>
    </xf>
    <xf numFmtId="0" fontId="47" fillId="0" borderId="133" applyFill="0" applyProtection="0">
      <alignment horizontal="right" vertical="top" wrapText="1"/>
    </xf>
    <xf numFmtId="0" fontId="62" fillId="60" borderId="133"/>
    <xf numFmtId="0" fontId="62" fillId="60" borderId="133"/>
    <xf numFmtId="0" fontId="35" fillId="0" borderId="133" applyFill="0" applyProtection="0">
      <alignment horizontal="right" vertical="top" wrapText="1"/>
    </xf>
    <xf numFmtId="1" fontId="35" fillId="0" borderId="133" applyFill="0" applyProtection="0">
      <alignment horizontal="right" vertical="top" wrapText="1"/>
    </xf>
    <xf numFmtId="0" fontId="43" fillId="36" borderId="130" applyNumberFormat="0" applyAlignment="0" applyProtection="0"/>
    <xf numFmtId="49" fontId="47" fillId="0" borderId="133" applyFill="0" applyProtection="0">
      <alignment horizontal="right"/>
    </xf>
    <xf numFmtId="1" fontId="35" fillId="0" borderId="133" applyFill="0" applyProtection="0">
      <alignment horizontal="right" vertical="top" wrapText="1"/>
    </xf>
    <xf numFmtId="49" fontId="47" fillId="0" borderId="133" applyFill="0" applyProtection="0">
      <alignment horizontal="right"/>
    </xf>
    <xf numFmtId="0" fontId="35" fillId="54" borderId="132" applyNumberFormat="0" applyFont="0" applyAlignment="0" applyProtection="0"/>
    <xf numFmtId="0" fontId="35" fillId="0" borderId="133" applyFill="0" applyProtection="0">
      <alignment horizontal="right" vertical="top" wrapText="1"/>
    </xf>
    <xf numFmtId="1" fontId="47" fillId="0" borderId="133" applyFill="0" applyProtection="0">
      <alignment horizontal="right" vertical="top" wrapText="1"/>
    </xf>
    <xf numFmtId="1" fontId="35" fillId="0" borderId="133" applyFill="0" applyProtection="0">
      <alignment horizontal="right" vertical="top" wrapText="1"/>
    </xf>
    <xf numFmtId="0" fontId="62" fillId="60" borderId="133"/>
    <xf numFmtId="2" fontId="35" fillId="0" borderId="133" applyFill="0" applyProtection="0">
      <alignment horizontal="right" vertical="top" wrapText="1"/>
    </xf>
    <xf numFmtId="0" fontId="39" fillId="38" borderId="133" applyNumberFormat="0" applyProtection="0">
      <alignment horizontal="right"/>
    </xf>
    <xf numFmtId="2" fontId="47" fillId="0" borderId="133" applyFill="0" applyProtection="0">
      <alignment horizontal="right" vertical="top" wrapText="1"/>
    </xf>
    <xf numFmtId="49" fontId="47" fillId="0" borderId="1" applyFill="0" applyProtection="0">
      <alignment horizontal="right"/>
    </xf>
    <xf numFmtId="0" fontId="62" fillId="60" borderId="1"/>
    <xf numFmtId="0" fontId="62" fillId="60" borderId="1"/>
    <xf numFmtId="49" fontId="47" fillId="0" borderId="1" applyFill="0" applyProtection="0">
      <alignment horizontal="right"/>
    </xf>
    <xf numFmtId="0" fontId="62" fillId="60" borderId="1"/>
    <xf numFmtId="0" fontId="35" fillId="0" borderId="133" applyFill="0" applyProtection="0">
      <alignment horizontal="right" vertical="top" wrapText="1"/>
    </xf>
    <xf numFmtId="1" fontId="47" fillId="0" borderId="1" applyFill="0" applyProtection="0">
      <alignment horizontal="right" vertical="top" wrapText="1"/>
    </xf>
    <xf numFmtId="0" fontId="35" fillId="0" borderId="1" applyFill="0" applyProtection="0">
      <alignment horizontal="right" vertical="top" wrapText="1"/>
    </xf>
    <xf numFmtId="49" fontId="35" fillId="0" borderId="133" applyFill="0" applyProtection="0">
      <alignment horizontal="right"/>
    </xf>
    <xf numFmtId="49" fontId="35" fillId="0" borderId="1" applyFill="0" applyProtection="0">
      <alignment horizontal="right"/>
    </xf>
    <xf numFmtId="2" fontId="35" fillId="0" borderId="1" applyFill="0" applyProtection="0">
      <alignment horizontal="right" vertical="top" wrapText="1"/>
    </xf>
    <xf numFmtId="0" fontId="62" fillId="60" borderId="133"/>
    <xf numFmtId="0" fontId="39" fillId="38" borderId="133" applyNumberFormat="0" applyProtection="0">
      <alignment horizontal="left"/>
    </xf>
    <xf numFmtId="0" fontId="62" fillId="60" borderId="133"/>
    <xf numFmtId="0" fontId="39" fillId="38" borderId="133" applyNumberFormat="0" applyProtection="0">
      <alignment horizontal="right"/>
    </xf>
    <xf numFmtId="0" fontId="35" fillId="0" borderId="133" applyFill="0" applyProtection="0">
      <alignment horizontal="right" vertical="top" wrapText="1"/>
    </xf>
    <xf numFmtId="2" fontId="47" fillId="0" borderId="133" applyFill="0" applyProtection="0">
      <alignment horizontal="right" vertical="top" wrapText="1"/>
    </xf>
    <xf numFmtId="0" fontId="39" fillId="38" borderId="133" applyNumberFormat="0" applyProtection="0">
      <alignment horizontal="left"/>
    </xf>
    <xf numFmtId="0" fontId="35" fillId="54" borderId="132" applyNumberFormat="0" applyFont="0" applyAlignment="0" applyProtection="0"/>
    <xf numFmtId="0" fontId="62" fillId="60" borderId="133"/>
    <xf numFmtId="2" fontId="47" fillId="0" borderId="133" applyFill="0" applyProtection="0">
      <alignment horizontal="right" vertical="top" wrapText="1"/>
    </xf>
    <xf numFmtId="0" fontId="39" fillId="38" borderId="133" applyNumberFormat="0" applyProtection="0">
      <alignment horizontal="left"/>
    </xf>
    <xf numFmtId="0" fontId="62" fillId="60" borderId="133"/>
    <xf numFmtId="49" fontId="47" fillId="0" borderId="133" applyFill="0" applyProtection="0">
      <alignment horizontal="right"/>
    </xf>
    <xf numFmtId="1" fontId="47" fillId="0" borderId="133" applyFill="0" applyProtection="0">
      <alignment horizontal="right" vertical="top" wrapText="1"/>
    </xf>
    <xf numFmtId="1" fontId="47" fillId="0" borderId="133" applyFill="0" applyProtection="0">
      <alignment horizontal="right" vertical="top" wrapText="1"/>
    </xf>
    <xf numFmtId="0" fontId="35" fillId="54" borderId="132" applyNumberFormat="0" applyFont="0" applyAlignment="0" applyProtection="0"/>
    <xf numFmtId="2" fontId="35" fillId="0" borderId="133" applyFill="0" applyProtection="0">
      <alignment horizontal="right" vertical="top" wrapText="1"/>
    </xf>
    <xf numFmtId="0" fontId="62" fillId="60" borderId="133"/>
    <xf numFmtId="2" fontId="35" fillId="0" borderId="133" applyFill="0" applyProtection="0">
      <alignment horizontal="right" vertical="top" wrapText="1"/>
    </xf>
    <xf numFmtId="0" fontId="39" fillId="38" borderId="133" applyNumberFormat="0" applyProtection="0">
      <alignment horizontal="left"/>
    </xf>
    <xf numFmtId="0" fontId="41" fillId="35" borderId="129" applyNumberFormat="0" applyAlignment="0" applyProtection="0"/>
    <xf numFmtId="49" fontId="47" fillId="0" borderId="133" applyFill="0" applyProtection="0">
      <alignment horizontal="right"/>
    </xf>
    <xf numFmtId="0" fontId="51" fillId="36" borderId="129" applyNumberFormat="0" applyAlignment="0" applyProtection="0"/>
    <xf numFmtId="2" fontId="47" fillId="0" borderId="133" applyFill="0" applyProtection="0">
      <alignment horizontal="right" vertical="top" wrapText="1"/>
    </xf>
    <xf numFmtId="0" fontId="35" fillId="54" borderId="132" applyNumberFormat="0" applyFont="0" applyAlignment="0" applyProtection="0"/>
    <xf numFmtId="2" fontId="35" fillId="0" borderId="133" applyFill="0" applyProtection="0">
      <alignment horizontal="right" vertical="top" wrapText="1"/>
    </xf>
    <xf numFmtId="1" fontId="47" fillId="0" borderId="1" applyFill="0" applyProtection="0">
      <alignment horizontal="right" vertical="top" wrapText="1"/>
    </xf>
    <xf numFmtId="0" fontId="39" fillId="38" borderId="1" applyNumberFormat="0" applyProtection="0">
      <alignment horizontal="left"/>
    </xf>
    <xf numFmtId="0" fontId="39" fillId="38" borderId="133" applyNumberFormat="0" applyProtection="0">
      <alignment horizontal="right"/>
    </xf>
    <xf numFmtId="2" fontId="35" fillId="0" borderId="1" applyFill="0" applyProtection="0">
      <alignment horizontal="right" vertical="top" wrapText="1"/>
    </xf>
    <xf numFmtId="1" fontId="35" fillId="0" borderId="1" applyFill="0" applyProtection="0">
      <alignment horizontal="right" vertical="top" wrapText="1"/>
    </xf>
    <xf numFmtId="0" fontId="47" fillId="0" borderId="133" applyFill="0" applyProtection="0">
      <alignment horizontal="right" vertical="top" wrapText="1"/>
    </xf>
    <xf numFmtId="0" fontId="62" fillId="60" borderId="133"/>
    <xf numFmtId="0" fontId="62" fillId="60" borderId="133"/>
    <xf numFmtId="1" fontId="47" fillId="0" borderId="133" applyFill="0" applyProtection="0">
      <alignment horizontal="right" vertical="top" wrapText="1"/>
    </xf>
    <xf numFmtId="0" fontId="51" fillId="36" borderId="129" applyNumberFormat="0" applyAlignment="0" applyProtection="0"/>
    <xf numFmtId="2" fontId="47" fillId="0" borderId="133" applyFill="0" applyProtection="0">
      <alignment horizontal="right" vertical="top" wrapText="1"/>
    </xf>
    <xf numFmtId="0" fontId="35" fillId="0" borderId="133" applyFill="0" applyProtection="0">
      <alignment horizontal="right" vertical="top" wrapText="1"/>
    </xf>
    <xf numFmtId="0" fontId="41" fillId="35" borderId="129" applyNumberFormat="0" applyAlignment="0" applyProtection="0"/>
    <xf numFmtId="1" fontId="47" fillId="0" borderId="133" applyFill="0" applyProtection="0">
      <alignment horizontal="right" vertical="top" wrapText="1"/>
    </xf>
    <xf numFmtId="2" fontId="47" fillId="0" borderId="133" applyFill="0" applyProtection="0">
      <alignment horizontal="right" vertical="top" wrapText="1"/>
    </xf>
    <xf numFmtId="0" fontId="62" fillId="60" borderId="133"/>
    <xf numFmtId="0" fontId="35" fillId="54" borderId="132" applyNumberFormat="0" applyFont="0" applyAlignment="0" applyProtection="0"/>
    <xf numFmtId="0" fontId="39" fillId="38" borderId="133" applyNumberFormat="0" applyProtection="0">
      <alignment horizontal="left"/>
    </xf>
    <xf numFmtId="49" fontId="47" fillId="0" borderId="133" applyFill="0" applyProtection="0">
      <alignment horizontal="right"/>
    </xf>
    <xf numFmtId="49" fontId="35" fillId="0" borderId="133" applyFill="0" applyProtection="0">
      <alignment horizontal="right"/>
    </xf>
    <xf numFmtId="2" fontId="35" fillId="0" borderId="133" applyFill="0" applyProtection="0">
      <alignment horizontal="right" vertical="top" wrapText="1"/>
    </xf>
    <xf numFmtId="0" fontId="35" fillId="0" borderId="133" applyFill="0" applyProtection="0">
      <alignment horizontal="right" vertical="top" wrapText="1"/>
    </xf>
    <xf numFmtId="49" fontId="47" fillId="0" borderId="133" applyFill="0" applyProtection="0">
      <alignment horizontal="right"/>
    </xf>
    <xf numFmtId="0" fontId="62" fillId="60" borderId="133"/>
    <xf numFmtId="1" fontId="47" fillId="0" borderId="133" applyFill="0" applyProtection="0">
      <alignment horizontal="right" vertical="top" wrapText="1"/>
    </xf>
    <xf numFmtId="0" fontId="35" fillId="0" borderId="133" applyFill="0" applyProtection="0">
      <alignment horizontal="right" vertical="top" wrapText="1"/>
    </xf>
    <xf numFmtId="0" fontId="35" fillId="0" borderId="133" applyFill="0" applyProtection="0">
      <alignment horizontal="right" vertical="top" wrapText="1"/>
    </xf>
    <xf numFmtId="49" fontId="47" fillId="0" borderId="133" applyFill="0" applyProtection="0">
      <alignment horizontal="right"/>
    </xf>
    <xf numFmtId="0" fontId="62" fillId="60" borderId="133"/>
    <xf numFmtId="0" fontId="43" fillId="36" borderId="130" applyNumberFormat="0" applyAlignment="0" applyProtection="0"/>
    <xf numFmtId="49" fontId="35" fillId="0" borderId="133" applyFill="0" applyProtection="0">
      <alignment horizontal="right"/>
    </xf>
    <xf numFmtId="1" fontId="47" fillId="0" borderId="133" applyFill="0" applyProtection="0">
      <alignment horizontal="right" vertical="top" wrapText="1"/>
    </xf>
    <xf numFmtId="0" fontId="35" fillId="0" borderId="133" applyFill="0" applyProtection="0">
      <alignment horizontal="right" vertical="top" wrapText="1"/>
    </xf>
    <xf numFmtId="0" fontId="35" fillId="0" borderId="133" applyFill="0" applyProtection="0">
      <alignment horizontal="right" vertical="top" wrapText="1"/>
    </xf>
    <xf numFmtId="0" fontId="62" fillId="60" borderId="133"/>
    <xf numFmtId="2" fontId="35" fillId="0" borderId="1" applyFill="0" applyProtection="0">
      <alignment horizontal="right" vertical="top" wrapText="1"/>
    </xf>
    <xf numFmtId="1" fontId="35" fillId="0" borderId="133" applyFill="0" applyProtection="0">
      <alignment horizontal="right" vertical="top" wrapText="1"/>
    </xf>
    <xf numFmtId="0" fontId="51" fillId="36" borderId="129" applyNumberFormat="0" applyAlignment="0" applyProtection="0"/>
    <xf numFmtId="2" fontId="47" fillId="0" borderId="133" applyFill="0" applyProtection="0">
      <alignment horizontal="right" vertical="top" wrapText="1"/>
    </xf>
    <xf numFmtId="1" fontId="35" fillId="0" borderId="133" applyFill="0" applyProtection="0">
      <alignment horizontal="right" vertical="top" wrapText="1"/>
    </xf>
    <xf numFmtId="0" fontId="39" fillId="38" borderId="133" applyNumberFormat="0" applyProtection="0">
      <alignment horizontal="left"/>
    </xf>
    <xf numFmtId="1" fontId="47" fillId="0" borderId="133" applyFill="0" applyProtection="0">
      <alignment horizontal="right" vertical="top" wrapText="1"/>
    </xf>
    <xf numFmtId="1" fontId="35" fillId="0" borderId="133" applyFill="0" applyProtection="0">
      <alignment horizontal="right" vertical="top" wrapText="1"/>
    </xf>
    <xf numFmtId="2" fontId="35" fillId="0" borderId="133" applyFill="0" applyProtection="0">
      <alignment horizontal="right" vertical="top" wrapText="1"/>
    </xf>
    <xf numFmtId="0" fontId="44" fillId="0" borderId="131" applyNumberFormat="0" applyFill="0" applyAlignment="0" applyProtection="0"/>
    <xf numFmtId="0" fontId="35" fillId="0" borderId="133" applyFill="0" applyProtection="0">
      <alignment horizontal="right" vertical="top" wrapText="1"/>
    </xf>
    <xf numFmtId="49" fontId="47" fillId="0" borderId="133" applyFill="0" applyProtection="0">
      <alignment horizontal="right"/>
    </xf>
    <xf numFmtId="0" fontId="35" fillId="0" borderId="133" applyFill="0" applyProtection="0">
      <alignment horizontal="right" vertical="top" wrapText="1"/>
    </xf>
    <xf numFmtId="1" fontId="35" fillId="0" borderId="133" applyFill="0" applyProtection="0">
      <alignment horizontal="right" vertical="top" wrapText="1"/>
    </xf>
    <xf numFmtId="2" fontId="35" fillId="0" borderId="133" applyFill="0" applyProtection="0">
      <alignment horizontal="right" vertical="top" wrapText="1"/>
    </xf>
    <xf numFmtId="0" fontId="43" fillId="36" borderId="130" applyNumberFormat="0" applyAlignment="0" applyProtection="0"/>
    <xf numFmtId="1" fontId="35" fillId="0" borderId="133" applyFill="0" applyProtection="0">
      <alignment horizontal="right" vertical="top" wrapText="1"/>
    </xf>
    <xf numFmtId="0" fontId="39" fillId="38" borderId="133" applyNumberFormat="0" applyProtection="0">
      <alignment horizontal="left"/>
    </xf>
    <xf numFmtId="0" fontId="62" fillId="60" borderId="133"/>
    <xf numFmtId="49" fontId="35" fillId="0" borderId="133" applyFill="0" applyProtection="0">
      <alignment horizontal="right"/>
    </xf>
    <xf numFmtId="1" fontId="47" fillId="0" borderId="133" applyFill="0" applyProtection="0">
      <alignment horizontal="right" vertical="top" wrapText="1"/>
    </xf>
    <xf numFmtId="2" fontId="47" fillId="0" borderId="133" applyFill="0" applyProtection="0">
      <alignment horizontal="right" vertical="top" wrapText="1"/>
    </xf>
    <xf numFmtId="0" fontId="39" fillId="38" borderId="133" applyNumberFormat="0" applyProtection="0">
      <alignment horizontal="left"/>
    </xf>
    <xf numFmtId="0" fontId="62" fillId="60" borderId="133"/>
    <xf numFmtId="2" fontId="35" fillId="0" borderId="133" applyFill="0" applyProtection="0">
      <alignment horizontal="right" vertical="top" wrapText="1"/>
    </xf>
    <xf numFmtId="2" fontId="35" fillId="0" borderId="133" applyFill="0" applyProtection="0">
      <alignment horizontal="right" vertical="top" wrapText="1"/>
    </xf>
    <xf numFmtId="0" fontId="35" fillId="54" borderId="132" applyNumberFormat="0" applyFont="0" applyAlignment="0" applyProtection="0"/>
    <xf numFmtId="2" fontId="47" fillId="0" borderId="1" applyFill="0" applyProtection="0">
      <alignment horizontal="right" vertical="top" wrapText="1"/>
    </xf>
    <xf numFmtId="1" fontId="47" fillId="0" borderId="1" applyFill="0" applyProtection="0">
      <alignment horizontal="right" vertical="top" wrapText="1"/>
    </xf>
    <xf numFmtId="1" fontId="47" fillId="0" borderId="133" applyFill="0" applyProtection="0">
      <alignment horizontal="right" vertical="top" wrapText="1"/>
    </xf>
    <xf numFmtId="49" fontId="47" fillId="0" borderId="1" applyFill="0" applyProtection="0">
      <alignment horizontal="right"/>
    </xf>
    <xf numFmtId="0" fontId="35" fillId="54" borderId="132" applyNumberFormat="0" applyFont="0" applyAlignment="0" applyProtection="0"/>
    <xf numFmtId="0" fontId="39" fillId="38" borderId="1" applyNumberFormat="0" applyProtection="0">
      <alignment horizontal="right"/>
    </xf>
    <xf numFmtId="0" fontId="35" fillId="0" borderId="133" applyFill="0" applyProtection="0">
      <alignment horizontal="right" vertical="top" wrapText="1"/>
    </xf>
    <xf numFmtId="0" fontId="35" fillId="0" borderId="1" applyFill="0" applyProtection="0">
      <alignment horizontal="right" vertical="top" wrapText="1"/>
    </xf>
    <xf numFmtId="1" fontId="35" fillId="0" borderId="133" applyFill="0" applyProtection="0">
      <alignment horizontal="right" vertical="top" wrapText="1"/>
    </xf>
    <xf numFmtId="0" fontId="44" fillId="0" borderId="131" applyNumberFormat="0" applyFill="0" applyAlignment="0" applyProtection="0"/>
    <xf numFmtId="2" fontId="35" fillId="0" borderId="133" applyFill="0" applyProtection="0">
      <alignment horizontal="right" vertical="top" wrapText="1"/>
    </xf>
    <xf numFmtId="0" fontId="62" fillId="60" borderId="133"/>
    <xf numFmtId="0" fontId="43" fillId="36" borderId="130" applyNumberFormat="0" applyAlignment="0" applyProtection="0"/>
    <xf numFmtId="0" fontId="62" fillId="60" borderId="133"/>
    <xf numFmtId="0" fontId="47" fillId="0" borderId="133" applyFill="0" applyProtection="0">
      <alignment horizontal="right" vertical="top" wrapText="1"/>
    </xf>
    <xf numFmtId="0" fontId="62" fillId="60" borderId="133"/>
    <xf numFmtId="0" fontId="39" fillId="38" borderId="133" applyNumberFormat="0" applyProtection="0">
      <alignment horizontal="left"/>
    </xf>
    <xf numFmtId="0" fontId="62" fillId="60" borderId="133"/>
    <xf numFmtId="1" fontId="47" fillId="0" borderId="133" applyFill="0" applyProtection="0">
      <alignment horizontal="right" vertical="top" wrapText="1"/>
    </xf>
    <xf numFmtId="0" fontId="35" fillId="54" borderId="132" applyNumberFormat="0" applyFont="0" applyAlignment="0" applyProtection="0"/>
    <xf numFmtId="1" fontId="35" fillId="0" borderId="133" applyFill="0" applyProtection="0">
      <alignment horizontal="right" vertical="top" wrapText="1"/>
    </xf>
    <xf numFmtId="2" fontId="47" fillId="0" borderId="133" applyFill="0" applyProtection="0">
      <alignment horizontal="right" vertical="top" wrapText="1"/>
    </xf>
    <xf numFmtId="1" fontId="47" fillId="0" borderId="133" applyFill="0" applyProtection="0">
      <alignment horizontal="right" vertical="top" wrapText="1"/>
    </xf>
    <xf numFmtId="1" fontId="47" fillId="0" borderId="133" applyFill="0" applyProtection="0">
      <alignment horizontal="right" vertical="top" wrapText="1"/>
    </xf>
    <xf numFmtId="2" fontId="35" fillId="0" borderId="133" applyFill="0" applyProtection="0">
      <alignment horizontal="right" vertical="top" wrapText="1"/>
    </xf>
    <xf numFmtId="49" fontId="35" fillId="0" borderId="133" applyFill="0" applyProtection="0">
      <alignment horizontal="right"/>
    </xf>
    <xf numFmtId="0" fontId="62" fillId="60" borderId="133"/>
    <xf numFmtId="0" fontId="39" fillId="38" borderId="133" applyNumberFormat="0" applyProtection="0">
      <alignment horizontal="left"/>
    </xf>
    <xf numFmtId="0" fontId="44" fillId="0" borderId="131" applyNumberFormat="0" applyFill="0" applyAlignment="0" applyProtection="0"/>
    <xf numFmtId="0" fontId="62" fillId="60" borderId="133"/>
    <xf numFmtId="0" fontId="35" fillId="0" borderId="133" applyFill="0" applyProtection="0">
      <alignment horizontal="right" vertical="top" wrapText="1"/>
    </xf>
    <xf numFmtId="2" fontId="47" fillId="0" borderId="133" applyFill="0" applyProtection="0">
      <alignment horizontal="right" vertical="top" wrapText="1"/>
    </xf>
    <xf numFmtId="2" fontId="35" fillId="0" borderId="133" applyFill="0" applyProtection="0">
      <alignment horizontal="right" vertical="top" wrapText="1"/>
    </xf>
    <xf numFmtId="49" fontId="35" fillId="0" borderId="133" applyFill="0" applyProtection="0">
      <alignment horizontal="right"/>
    </xf>
    <xf numFmtId="2" fontId="47" fillId="0" borderId="133" applyFill="0" applyProtection="0">
      <alignment horizontal="right" vertical="top" wrapText="1"/>
    </xf>
    <xf numFmtId="49" fontId="35" fillId="0" borderId="133" applyFill="0" applyProtection="0">
      <alignment horizontal="right"/>
    </xf>
    <xf numFmtId="0" fontId="39" fillId="38" borderId="133" applyNumberFormat="0" applyProtection="0">
      <alignment horizontal="right"/>
    </xf>
    <xf numFmtId="0" fontId="62" fillId="60" borderId="133"/>
    <xf numFmtId="49" fontId="35" fillId="0" borderId="133" applyFill="0" applyProtection="0">
      <alignment horizontal="right"/>
    </xf>
    <xf numFmtId="49" fontId="35" fillId="0" borderId="1" applyFill="0" applyProtection="0">
      <alignment horizontal="right"/>
    </xf>
    <xf numFmtId="0" fontId="43" fillId="36" borderId="130" applyNumberFormat="0" applyAlignment="0" applyProtection="0"/>
    <xf numFmtId="0" fontId="62" fillId="60" borderId="133"/>
    <xf numFmtId="0" fontId="35" fillId="0" borderId="1" applyFill="0" applyProtection="0">
      <alignment horizontal="right" vertical="top" wrapText="1"/>
    </xf>
    <xf numFmtId="2" fontId="35" fillId="0" borderId="1" applyFill="0" applyProtection="0">
      <alignment horizontal="right" vertical="top" wrapText="1"/>
    </xf>
    <xf numFmtId="49" fontId="47" fillId="0" borderId="133" applyFill="0" applyProtection="0">
      <alignment horizontal="right"/>
    </xf>
    <xf numFmtId="49" fontId="35" fillId="0" borderId="133" applyFill="0" applyProtection="0">
      <alignment horizontal="right"/>
    </xf>
    <xf numFmtId="0" fontId="39" fillId="38" borderId="133" applyNumberFormat="0" applyProtection="0">
      <alignment horizontal="left"/>
    </xf>
    <xf numFmtId="0" fontId="39" fillId="38" borderId="133" applyNumberFormat="0" applyProtection="0">
      <alignment horizontal="left"/>
    </xf>
    <xf numFmtId="1" fontId="47" fillId="0" borderId="133" applyFill="0" applyProtection="0">
      <alignment horizontal="right" vertical="top" wrapText="1"/>
    </xf>
    <xf numFmtId="0" fontId="39" fillId="38" borderId="133" applyNumberFormat="0" applyProtection="0">
      <alignment horizontal="right"/>
    </xf>
    <xf numFmtId="2" fontId="47" fillId="0" borderId="133" applyFill="0" applyProtection="0">
      <alignment horizontal="right" vertical="top" wrapText="1"/>
    </xf>
    <xf numFmtId="0" fontId="39" fillId="38" borderId="133" applyNumberFormat="0" applyProtection="0">
      <alignment horizontal="right"/>
    </xf>
    <xf numFmtId="0" fontId="39" fillId="38" borderId="133" applyNumberFormat="0" applyProtection="0">
      <alignment horizontal="right"/>
    </xf>
    <xf numFmtId="0" fontId="35" fillId="0" borderId="133" applyFill="0" applyProtection="0">
      <alignment horizontal="right" vertical="top" wrapText="1"/>
    </xf>
    <xf numFmtId="0" fontId="62" fillId="60" borderId="133"/>
    <xf numFmtId="49" fontId="47" fillId="0" borderId="133" applyFill="0" applyProtection="0">
      <alignment horizontal="right"/>
    </xf>
    <xf numFmtId="49" fontId="47" fillId="0" borderId="133" applyFill="0" applyProtection="0">
      <alignment horizontal="right"/>
    </xf>
    <xf numFmtId="1" fontId="35" fillId="0" borderId="133" applyFill="0" applyProtection="0">
      <alignment horizontal="right" vertical="top" wrapText="1"/>
    </xf>
    <xf numFmtId="1" fontId="35" fillId="0" borderId="133" applyFill="0" applyProtection="0">
      <alignment horizontal="right" vertical="top" wrapText="1"/>
    </xf>
    <xf numFmtId="0" fontId="35" fillId="0" borderId="133" applyFill="0" applyProtection="0">
      <alignment horizontal="right" vertical="top" wrapText="1"/>
    </xf>
    <xf numFmtId="0" fontId="39" fillId="38" borderId="133" applyNumberFormat="0" applyProtection="0">
      <alignment horizontal="left"/>
    </xf>
    <xf numFmtId="0" fontId="62" fillId="60" borderId="133"/>
    <xf numFmtId="2" fontId="47" fillId="0" borderId="133" applyFill="0" applyProtection="0">
      <alignment horizontal="right" vertical="top" wrapText="1"/>
    </xf>
    <xf numFmtId="0" fontId="47" fillId="0" borderId="133" applyFill="0" applyProtection="0">
      <alignment horizontal="right" vertical="top" wrapText="1"/>
    </xf>
    <xf numFmtId="49" fontId="35" fillId="0" borderId="133" applyFill="0" applyProtection="0">
      <alignment horizontal="right"/>
    </xf>
    <xf numFmtId="1" fontId="47" fillId="0" borderId="133" applyFill="0" applyProtection="0">
      <alignment horizontal="right" vertical="top" wrapText="1"/>
    </xf>
    <xf numFmtId="0" fontId="62" fillId="60" borderId="133"/>
    <xf numFmtId="0" fontId="35" fillId="54" borderId="132" applyNumberFormat="0" applyFont="0" applyAlignment="0" applyProtection="0"/>
    <xf numFmtId="1" fontId="35" fillId="0" borderId="133" applyFill="0" applyProtection="0">
      <alignment horizontal="right" vertical="top" wrapText="1"/>
    </xf>
    <xf numFmtId="0" fontId="62" fillId="60" borderId="133"/>
    <xf numFmtId="49" fontId="47" fillId="0" borderId="133" applyFill="0" applyProtection="0">
      <alignment horizontal="right"/>
    </xf>
    <xf numFmtId="2" fontId="35" fillId="0" borderId="133" applyFill="0" applyProtection="0">
      <alignment horizontal="right" vertical="top" wrapText="1"/>
    </xf>
    <xf numFmtId="49" fontId="35" fillId="0" borderId="133" applyFill="0" applyProtection="0">
      <alignment horizontal="right"/>
    </xf>
    <xf numFmtId="2" fontId="35" fillId="0" borderId="133" applyFill="0" applyProtection="0">
      <alignment horizontal="right" vertical="top" wrapText="1"/>
    </xf>
    <xf numFmtId="0" fontId="35" fillId="54" borderId="132" applyNumberFormat="0" applyFont="0" applyAlignment="0" applyProtection="0"/>
    <xf numFmtId="2" fontId="35" fillId="0" borderId="133" applyFill="0" applyProtection="0">
      <alignment horizontal="right" vertical="top" wrapText="1"/>
    </xf>
    <xf numFmtId="0" fontId="35" fillId="0" borderId="1" applyFill="0" applyProtection="0">
      <alignment horizontal="right" vertical="top" wrapText="1"/>
    </xf>
    <xf numFmtId="0" fontId="39" fillId="38" borderId="133" applyNumberFormat="0" applyProtection="0">
      <alignment horizontal="left"/>
    </xf>
    <xf numFmtId="0" fontId="39" fillId="38" borderId="133" applyNumberFormat="0" applyProtection="0">
      <alignment horizontal="right"/>
    </xf>
    <xf numFmtId="49" fontId="47" fillId="0" borderId="1" applyFill="0" applyProtection="0">
      <alignment horizontal="right"/>
    </xf>
    <xf numFmtId="0" fontId="39" fillId="38" borderId="1" applyNumberFormat="0" applyProtection="0">
      <alignment horizontal="left"/>
    </xf>
    <xf numFmtId="0" fontId="62" fillId="60" borderId="133"/>
    <xf numFmtId="0" fontId="35" fillId="0" borderId="133" applyFill="0" applyProtection="0">
      <alignment horizontal="right" vertical="top" wrapText="1"/>
    </xf>
    <xf numFmtId="1" fontId="35" fillId="0" borderId="133" applyFill="0" applyProtection="0">
      <alignment horizontal="right" vertical="top" wrapText="1"/>
    </xf>
    <xf numFmtId="0" fontId="62" fillId="60" borderId="133"/>
    <xf numFmtId="2" fontId="35" fillId="0" borderId="133" applyFill="0" applyProtection="0">
      <alignment horizontal="right" vertical="top" wrapText="1"/>
    </xf>
    <xf numFmtId="49" fontId="35" fillId="0" borderId="133" applyFill="0" applyProtection="0">
      <alignment horizontal="right"/>
    </xf>
    <xf numFmtId="2" fontId="47" fillId="0" borderId="133" applyFill="0" applyProtection="0">
      <alignment horizontal="right" vertical="top" wrapText="1"/>
    </xf>
    <xf numFmtId="2" fontId="47" fillId="0" borderId="133" applyFill="0" applyProtection="0">
      <alignment horizontal="right" vertical="top" wrapText="1"/>
    </xf>
    <xf numFmtId="0" fontId="62" fillId="60" borderId="133"/>
    <xf numFmtId="0" fontId="39" fillId="38" borderId="133" applyNumberFormat="0" applyProtection="0">
      <alignment horizontal="right"/>
    </xf>
    <xf numFmtId="0" fontId="39" fillId="38" borderId="133" applyNumberFormat="0" applyProtection="0">
      <alignment horizontal="left"/>
    </xf>
    <xf numFmtId="0" fontId="35" fillId="0" borderId="133" applyFill="0" applyProtection="0">
      <alignment horizontal="right" vertical="top" wrapText="1"/>
    </xf>
    <xf numFmtId="1" fontId="47" fillId="0" borderId="133" applyFill="0" applyProtection="0">
      <alignment horizontal="right" vertical="top" wrapText="1"/>
    </xf>
    <xf numFmtId="1" fontId="35" fillId="0" borderId="133" applyFill="0" applyProtection="0">
      <alignment horizontal="right" vertical="top" wrapText="1"/>
    </xf>
    <xf numFmtId="0" fontId="62" fillId="60" borderId="133"/>
    <xf numFmtId="0" fontId="62" fillId="60" borderId="133"/>
    <xf numFmtId="0" fontId="35" fillId="0" borderId="133" applyFill="0" applyProtection="0">
      <alignment horizontal="right" vertical="top" wrapText="1"/>
    </xf>
    <xf numFmtId="49" fontId="35" fillId="0" borderId="133" applyFill="0" applyProtection="0">
      <alignment horizontal="right"/>
    </xf>
    <xf numFmtId="0" fontId="39" fillId="38" borderId="133" applyNumberFormat="0" applyProtection="0">
      <alignment horizontal="right"/>
    </xf>
    <xf numFmtId="0" fontId="39" fillId="38" borderId="133" applyNumberFormat="0" applyProtection="0">
      <alignment horizontal="right"/>
    </xf>
    <xf numFmtId="0" fontId="47" fillId="0" borderId="1" applyFill="0" applyProtection="0">
      <alignment horizontal="right" vertical="top" wrapText="1"/>
    </xf>
    <xf numFmtId="0" fontId="62" fillId="60" borderId="133"/>
    <xf numFmtId="2" fontId="47" fillId="0" borderId="1" applyFill="0" applyProtection="0">
      <alignment horizontal="right" vertical="top" wrapText="1"/>
    </xf>
    <xf numFmtId="1" fontId="35" fillId="0" borderId="1" applyFill="0" applyProtection="0">
      <alignment horizontal="right" vertical="top" wrapText="1"/>
    </xf>
    <xf numFmtId="0" fontId="39" fillId="38" borderId="133" applyNumberFormat="0" applyProtection="0">
      <alignment horizontal="left"/>
    </xf>
    <xf numFmtId="0" fontId="62" fillId="60" borderId="1"/>
    <xf numFmtId="0" fontId="62" fillId="60" borderId="1"/>
    <xf numFmtId="0" fontId="39" fillId="38" borderId="1" applyNumberFormat="0" applyProtection="0">
      <alignment horizontal="left"/>
    </xf>
    <xf numFmtId="0" fontId="39" fillId="38" borderId="133" applyNumberFormat="0" applyProtection="0">
      <alignment horizontal="right"/>
    </xf>
    <xf numFmtId="49" fontId="35" fillId="0" borderId="133" applyFill="0" applyProtection="0">
      <alignment horizontal="right"/>
    </xf>
    <xf numFmtId="0" fontId="39" fillId="38" borderId="133" applyNumberFormat="0" applyProtection="0">
      <alignment horizontal="right"/>
    </xf>
    <xf numFmtId="1" fontId="35" fillId="0" borderId="133" applyFill="0" applyProtection="0">
      <alignment horizontal="right" vertical="top" wrapText="1"/>
    </xf>
    <xf numFmtId="0" fontId="62" fillId="60" borderId="133"/>
    <xf numFmtId="0" fontId="62" fillId="60" borderId="133"/>
    <xf numFmtId="0" fontId="62" fillId="60" borderId="1"/>
    <xf numFmtId="0" fontId="47" fillId="0" borderId="133" applyFill="0" applyProtection="0">
      <alignment horizontal="right" vertical="top" wrapText="1"/>
    </xf>
    <xf numFmtId="49" fontId="35" fillId="0" borderId="133" applyFill="0" applyProtection="0">
      <alignment horizontal="right"/>
    </xf>
    <xf numFmtId="1" fontId="35" fillId="0" borderId="133" applyFill="0" applyProtection="0">
      <alignment horizontal="right" vertical="top" wrapText="1"/>
    </xf>
    <xf numFmtId="1" fontId="35" fillId="0" borderId="133" applyFill="0" applyProtection="0">
      <alignment horizontal="right" vertical="top" wrapText="1"/>
    </xf>
    <xf numFmtId="0" fontId="35" fillId="0" borderId="133" applyFill="0" applyProtection="0">
      <alignment horizontal="right" vertical="top" wrapText="1"/>
    </xf>
    <xf numFmtId="2" fontId="47" fillId="0" borderId="133" applyFill="0" applyProtection="0">
      <alignment horizontal="right" vertical="top" wrapText="1"/>
    </xf>
    <xf numFmtId="49" fontId="35" fillId="0" borderId="133" applyFill="0" applyProtection="0">
      <alignment horizontal="right"/>
    </xf>
    <xf numFmtId="1" fontId="35" fillId="0" borderId="133" applyFill="0" applyProtection="0">
      <alignment horizontal="right" vertical="top" wrapText="1"/>
    </xf>
    <xf numFmtId="0" fontId="39" fillId="38" borderId="133" applyNumberFormat="0" applyProtection="0">
      <alignment horizontal="left"/>
    </xf>
    <xf numFmtId="0" fontId="62" fillId="60" borderId="133"/>
    <xf numFmtId="0" fontId="62" fillId="60" borderId="133"/>
    <xf numFmtId="0" fontId="62" fillId="60" borderId="133"/>
    <xf numFmtId="0" fontId="39" fillId="38" borderId="133" applyNumberFormat="0" applyProtection="0">
      <alignment horizontal="right"/>
    </xf>
    <xf numFmtId="0" fontId="35" fillId="0" borderId="133" applyFill="0" applyProtection="0">
      <alignment horizontal="right" vertical="top" wrapText="1"/>
    </xf>
    <xf numFmtId="49" fontId="35" fillId="0" borderId="133" applyFill="0" applyProtection="0">
      <alignment horizontal="right"/>
    </xf>
    <xf numFmtId="1" fontId="35" fillId="0" borderId="133" applyFill="0" applyProtection="0">
      <alignment horizontal="right" vertical="top" wrapText="1"/>
    </xf>
    <xf numFmtId="0" fontId="41" fillId="35" borderId="129" applyNumberFormat="0" applyAlignment="0" applyProtection="0"/>
    <xf numFmtId="0" fontId="39" fillId="38" borderId="133" applyNumberFormat="0" applyProtection="0">
      <alignment horizontal="left"/>
    </xf>
    <xf numFmtId="2" fontId="35" fillId="0" borderId="133" applyFill="0" applyProtection="0">
      <alignment horizontal="right" vertical="top" wrapText="1"/>
    </xf>
    <xf numFmtId="0" fontId="62" fillId="60" borderId="133"/>
    <xf numFmtId="0" fontId="62" fillId="60" borderId="133"/>
    <xf numFmtId="0" fontId="62" fillId="60" borderId="133"/>
    <xf numFmtId="0" fontId="41" fillId="35" borderId="129" applyNumberFormat="0" applyAlignment="0" applyProtection="0"/>
    <xf numFmtId="0" fontId="39" fillId="38" borderId="133" applyNumberFormat="0" applyProtection="0">
      <alignment horizontal="right"/>
    </xf>
    <xf numFmtId="0" fontId="39" fillId="38" borderId="133" applyNumberFormat="0" applyProtection="0">
      <alignment horizontal="left"/>
    </xf>
    <xf numFmtId="0" fontId="39" fillId="38" borderId="133" applyNumberFormat="0" applyProtection="0">
      <alignment horizontal="left"/>
    </xf>
    <xf numFmtId="2" fontId="35" fillId="0" borderId="133" applyFill="0" applyProtection="0">
      <alignment horizontal="right" vertical="top" wrapText="1"/>
    </xf>
    <xf numFmtId="0" fontId="39" fillId="38" borderId="133" applyNumberFormat="0" applyProtection="0">
      <alignment horizontal="left"/>
    </xf>
    <xf numFmtId="0" fontId="35" fillId="0" borderId="133" applyFill="0" applyProtection="0">
      <alignment horizontal="right" vertical="top" wrapText="1"/>
    </xf>
    <xf numFmtId="0" fontId="62" fillId="60" borderId="133"/>
    <xf numFmtId="0" fontId="62" fillId="60" borderId="133"/>
    <xf numFmtId="0" fontId="62" fillId="60" borderId="133"/>
    <xf numFmtId="0" fontId="47" fillId="0" borderId="133" applyFill="0" applyProtection="0">
      <alignment horizontal="right" vertical="top" wrapText="1"/>
    </xf>
    <xf numFmtId="0" fontId="62" fillId="60" borderId="133"/>
    <xf numFmtId="49" fontId="47" fillId="0" borderId="133" applyFill="0" applyProtection="0">
      <alignment horizontal="right"/>
    </xf>
    <xf numFmtId="0" fontId="35" fillId="0" borderId="133" applyFill="0" applyProtection="0">
      <alignment horizontal="right" vertical="top" wrapText="1"/>
    </xf>
    <xf numFmtId="0" fontId="62" fillId="60" borderId="133"/>
    <xf numFmtId="0" fontId="62" fillId="60" borderId="133"/>
    <xf numFmtId="0" fontId="62" fillId="60" borderId="133"/>
    <xf numFmtId="49" fontId="47" fillId="0" borderId="133" applyFill="0" applyProtection="0">
      <alignment horizontal="right"/>
    </xf>
    <xf numFmtId="49" fontId="47" fillId="0" borderId="133" applyFill="0" applyProtection="0">
      <alignment horizontal="right"/>
    </xf>
    <xf numFmtId="0" fontId="39" fillId="38" borderId="133" applyNumberFormat="0" applyProtection="0">
      <alignment horizontal="left"/>
    </xf>
    <xf numFmtId="0" fontId="62" fillId="60" borderId="133"/>
    <xf numFmtId="0" fontId="62" fillId="60" borderId="133"/>
    <xf numFmtId="0" fontId="62" fillId="60" borderId="133"/>
    <xf numFmtId="0" fontId="35" fillId="0" borderId="133" applyFill="0" applyProtection="0">
      <alignment horizontal="right" vertical="top" wrapText="1"/>
    </xf>
    <xf numFmtId="0" fontId="62" fillId="60" borderId="133"/>
    <xf numFmtId="0" fontId="62" fillId="60" borderId="133"/>
    <xf numFmtId="0" fontId="62" fillId="60" borderId="133"/>
    <xf numFmtId="0" fontId="62" fillId="60" borderId="133"/>
    <xf numFmtId="0" fontId="62" fillId="60" borderId="133"/>
    <xf numFmtId="0" fontId="41" fillId="35" borderId="129" applyNumberFormat="0" applyAlignment="0" applyProtection="0"/>
    <xf numFmtId="0" fontId="41" fillId="35" borderId="129" applyNumberFormat="0" applyAlignment="0" applyProtection="0"/>
    <xf numFmtId="0" fontId="43" fillId="36" borderId="130" applyNumberFormat="0" applyAlignment="0" applyProtection="0"/>
    <xf numFmtId="0" fontId="43" fillId="36" borderId="130" applyNumberFormat="0" applyAlignment="0" applyProtection="0"/>
    <xf numFmtId="0" fontId="44" fillId="0" borderId="131" applyNumberFormat="0" applyFill="0" applyAlignment="0" applyProtection="0"/>
    <xf numFmtId="0" fontId="44" fillId="0" borderId="131" applyNumberFormat="0" applyFill="0" applyAlignment="0" applyProtection="0"/>
    <xf numFmtId="0" fontId="39" fillId="38" borderId="133" applyNumberFormat="0" applyProtection="0">
      <alignment horizontal="right"/>
    </xf>
    <xf numFmtId="0" fontId="39" fillId="38" borderId="133" applyNumberFormat="0" applyProtection="0">
      <alignment horizontal="left"/>
    </xf>
    <xf numFmtId="49" fontId="35" fillId="0" borderId="133" applyFill="0" applyProtection="0">
      <alignment horizontal="right"/>
    </xf>
    <xf numFmtId="1" fontId="35" fillId="0" borderId="133" applyFill="0" applyProtection="0">
      <alignment horizontal="right" vertical="top" wrapText="1"/>
    </xf>
    <xf numFmtId="2" fontId="35" fillId="0" borderId="133" applyFill="0" applyProtection="0">
      <alignment horizontal="right" vertical="top" wrapText="1"/>
    </xf>
    <xf numFmtId="0" fontId="35" fillId="0" borderId="133" applyFill="0" applyProtection="0">
      <alignment horizontal="right" vertical="top" wrapText="1"/>
    </xf>
    <xf numFmtId="0" fontId="39" fillId="38" borderId="133" applyNumberFormat="0" applyProtection="0">
      <alignment horizontal="right"/>
    </xf>
    <xf numFmtId="0" fontId="39" fillId="38" borderId="133" applyNumberFormat="0" applyProtection="0">
      <alignment horizontal="left"/>
    </xf>
    <xf numFmtId="49" fontId="35" fillId="0" borderId="133" applyFill="0" applyProtection="0">
      <alignment horizontal="right"/>
    </xf>
    <xf numFmtId="1" fontId="35" fillId="0" borderId="133" applyFill="0" applyProtection="0">
      <alignment horizontal="right" vertical="top" wrapText="1"/>
    </xf>
    <xf numFmtId="2" fontId="35" fillId="0" borderId="133" applyFill="0" applyProtection="0">
      <alignment horizontal="right" vertical="top" wrapText="1"/>
    </xf>
    <xf numFmtId="0" fontId="35" fillId="0" borderId="133" applyFill="0" applyProtection="0">
      <alignment horizontal="right" vertical="top" wrapText="1"/>
    </xf>
    <xf numFmtId="0" fontId="39" fillId="38" borderId="133" applyNumberFormat="0" applyProtection="0">
      <alignment horizontal="right"/>
    </xf>
    <xf numFmtId="0" fontId="39" fillId="38" borderId="133" applyNumberFormat="0" applyProtection="0">
      <alignment horizontal="left"/>
    </xf>
    <xf numFmtId="49" fontId="35" fillId="0" borderId="133" applyFill="0" applyProtection="0">
      <alignment horizontal="right"/>
    </xf>
    <xf numFmtId="1" fontId="35" fillId="0" borderId="133" applyFill="0" applyProtection="0">
      <alignment horizontal="right" vertical="top" wrapText="1"/>
    </xf>
    <xf numFmtId="2" fontId="35" fillId="0" borderId="133" applyFill="0" applyProtection="0">
      <alignment horizontal="right" vertical="top" wrapText="1"/>
    </xf>
    <xf numFmtId="0" fontId="35" fillId="0" borderId="133" applyFill="0" applyProtection="0">
      <alignment horizontal="right" vertical="top" wrapText="1"/>
    </xf>
    <xf numFmtId="0" fontId="39" fillId="38" borderId="133" applyNumberFormat="0" applyProtection="0">
      <alignment horizontal="right"/>
    </xf>
    <xf numFmtId="1" fontId="35" fillId="0" borderId="133" applyFill="0" applyProtection="0">
      <alignment horizontal="right" vertical="top" wrapText="1"/>
    </xf>
    <xf numFmtId="2" fontId="35" fillId="0" borderId="133" applyFill="0" applyProtection="0">
      <alignment horizontal="right" vertical="top" wrapText="1"/>
    </xf>
    <xf numFmtId="0" fontId="35" fillId="0" borderId="133" applyFill="0" applyProtection="0">
      <alignment horizontal="right" vertical="top" wrapText="1"/>
    </xf>
    <xf numFmtId="0" fontId="39" fillId="38" borderId="133" applyNumberFormat="0" applyProtection="0">
      <alignment horizontal="right"/>
    </xf>
    <xf numFmtId="0" fontId="39" fillId="38" borderId="133" applyNumberFormat="0" applyProtection="0">
      <alignment horizontal="left"/>
    </xf>
    <xf numFmtId="49" fontId="35" fillId="0" borderId="133" applyFill="0" applyProtection="0">
      <alignment horizontal="right"/>
    </xf>
    <xf numFmtId="1" fontId="35" fillId="0" borderId="133" applyFill="0" applyProtection="0">
      <alignment horizontal="right" vertical="top" wrapText="1"/>
    </xf>
    <xf numFmtId="2" fontId="35" fillId="0" borderId="133" applyFill="0" applyProtection="0">
      <alignment horizontal="right" vertical="top" wrapText="1"/>
    </xf>
    <xf numFmtId="0" fontId="35" fillId="0" borderId="133" applyFill="0" applyProtection="0">
      <alignment horizontal="right" vertical="top" wrapText="1"/>
    </xf>
    <xf numFmtId="0" fontId="39" fillId="38" borderId="133" applyNumberFormat="0" applyProtection="0">
      <alignment horizontal="right"/>
    </xf>
    <xf numFmtId="0" fontId="39" fillId="38" borderId="133" applyNumberFormat="0" applyProtection="0">
      <alignment horizontal="left"/>
    </xf>
    <xf numFmtId="49" fontId="35" fillId="0" borderId="133" applyFill="0" applyProtection="0">
      <alignment horizontal="right"/>
    </xf>
    <xf numFmtId="1" fontId="35" fillId="0" borderId="133" applyFill="0" applyProtection="0">
      <alignment horizontal="right" vertical="top" wrapText="1"/>
    </xf>
    <xf numFmtId="2" fontId="35" fillId="0" borderId="133" applyFill="0" applyProtection="0">
      <alignment horizontal="right" vertical="top" wrapText="1"/>
    </xf>
    <xf numFmtId="0" fontId="35" fillId="0" borderId="133" applyFill="0" applyProtection="0">
      <alignment horizontal="right" vertical="top" wrapText="1"/>
    </xf>
    <xf numFmtId="0" fontId="39" fillId="38" borderId="133" applyNumberFormat="0" applyProtection="0">
      <alignment horizontal="right"/>
    </xf>
    <xf numFmtId="0" fontId="39" fillId="38" borderId="133" applyNumberFormat="0" applyProtection="0">
      <alignment horizontal="left"/>
    </xf>
    <xf numFmtId="49" fontId="35" fillId="0" borderId="133" applyFill="0" applyProtection="0">
      <alignment horizontal="right"/>
    </xf>
    <xf numFmtId="1" fontId="35" fillId="0" borderId="133" applyFill="0" applyProtection="0">
      <alignment horizontal="right" vertical="top" wrapText="1"/>
    </xf>
    <xf numFmtId="2" fontId="35" fillId="0" borderId="133" applyFill="0" applyProtection="0">
      <alignment horizontal="right" vertical="top" wrapText="1"/>
    </xf>
    <xf numFmtId="0" fontId="35" fillId="0" borderId="133" applyFill="0" applyProtection="0">
      <alignment horizontal="right" vertical="top" wrapText="1"/>
    </xf>
    <xf numFmtId="49" fontId="47" fillId="0" borderId="133" applyFill="0" applyProtection="0">
      <alignment horizontal="right"/>
    </xf>
    <xf numFmtId="2" fontId="47" fillId="0" borderId="133" applyFill="0" applyProtection="0">
      <alignment horizontal="right" vertical="top" wrapText="1"/>
    </xf>
    <xf numFmtId="1" fontId="47" fillId="0" borderId="133" applyFill="0" applyProtection="0">
      <alignment horizontal="right" vertical="top" wrapText="1"/>
    </xf>
    <xf numFmtId="49" fontId="47" fillId="0" borderId="133" applyFill="0" applyProtection="0">
      <alignment horizontal="right"/>
    </xf>
    <xf numFmtId="2" fontId="47" fillId="0" borderId="133" applyFill="0" applyProtection="0">
      <alignment horizontal="right" vertical="top" wrapText="1"/>
    </xf>
    <xf numFmtId="1" fontId="47" fillId="0" borderId="133" applyFill="0" applyProtection="0">
      <alignment horizontal="right" vertical="top" wrapText="1"/>
    </xf>
    <xf numFmtId="49" fontId="47" fillId="0" borderId="133" applyFill="0" applyProtection="0">
      <alignment horizontal="right"/>
    </xf>
    <xf numFmtId="0" fontId="47" fillId="0" borderId="133" applyFill="0" applyProtection="0">
      <alignment horizontal="right" vertical="top" wrapText="1"/>
    </xf>
    <xf numFmtId="1" fontId="47" fillId="0" borderId="133" applyFill="0" applyProtection="0">
      <alignment horizontal="right" vertical="top" wrapText="1"/>
    </xf>
    <xf numFmtId="2" fontId="47" fillId="0" borderId="133" applyFill="0" applyProtection="0">
      <alignment horizontal="right" vertical="top" wrapText="1"/>
    </xf>
    <xf numFmtId="49" fontId="47" fillId="0" borderId="133" applyFill="0" applyProtection="0">
      <alignment horizontal="right"/>
    </xf>
    <xf numFmtId="1" fontId="47" fillId="0" borderId="133" applyFill="0" applyProtection="0">
      <alignment horizontal="right" vertical="top" wrapText="1"/>
    </xf>
    <xf numFmtId="2" fontId="47" fillId="0" borderId="133" applyFill="0" applyProtection="0">
      <alignment horizontal="right" vertical="top" wrapText="1"/>
    </xf>
    <xf numFmtId="0" fontId="47" fillId="0" borderId="133" applyFill="0" applyProtection="0">
      <alignment horizontal="right" vertical="top" wrapText="1"/>
    </xf>
    <xf numFmtId="49" fontId="47" fillId="0" borderId="133" applyFill="0" applyProtection="0">
      <alignment horizontal="right"/>
    </xf>
    <xf numFmtId="2" fontId="47" fillId="0" borderId="133" applyFill="0" applyProtection="0">
      <alignment horizontal="right" vertical="top" wrapText="1"/>
    </xf>
    <xf numFmtId="1" fontId="47" fillId="0" borderId="133" applyFill="0" applyProtection="0">
      <alignment horizontal="right" vertical="top" wrapText="1"/>
    </xf>
    <xf numFmtId="0" fontId="35" fillId="54" borderId="132" applyNumberFormat="0" applyFont="0" applyAlignment="0" applyProtection="0"/>
    <xf numFmtId="0" fontId="51" fillId="36" borderId="129" applyNumberFormat="0" applyAlignment="0" applyProtection="0"/>
    <xf numFmtId="0" fontId="43" fillId="36" borderId="130" applyNumberFormat="0" applyAlignment="0" applyProtection="0"/>
    <xf numFmtId="0" fontId="35" fillId="54" borderId="132" applyNumberFormat="0" applyFont="0" applyAlignment="0" applyProtection="0"/>
    <xf numFmtId="0" fontId="51" fillId="36" borderId="129" applyNumberFormat="0" applyAlignment="0" applyProtection="0"/>
    <xf numFmtId="0" fontId="62" fillId="60" borderId="133"/>
    <xf numFmtId="0" fontId="62" fillId="60" borderId="133"/>
    <xf numFmtId="0" fontId="62" fillId="60" borderId="133"/>
    <xf numFmtId="0" fontId="51" fillId="36" borderId="129" applyNumberFormat="0" applyAlignment="0" applyProtection="0"/>
    <xf numFmtId="0" fontId="35" fillId="54" borderId="132" applyNumberFormat="0" applyFont="0" applyAlignment="0" applyProtection="0"/>
    <xf numFmtId="0" fontId="62" fillId="60" borderId="133"/>
    <xf numFmtId="0" fontId="62" fillId="60" borderId="133"/>
    <xf numFmtId="0" fontId="62" fillId="60" borderId="133"/>
    <xf numFmtId="0" fontId="62" fillId="60" borderId="133"/>
    <xf numFmtId="0" fontId="62" fillId="60" borderId="133"/>
    <xf numFmtId="0" fontId="62" fillId="60" borderId="133"/>
    <xf numFmtId="0" fontId="62" fillId="60" borderId="133"/>
    <xf numFmtId="0" fontId="62" fillId="60" borderId="133"/>
    <xf numFmtId="0" fontId="62" fillId="60" borderId="133"/>
    <xf numFmtId="0" fontId="62" fillId="60" borderId="133"/>
    <xf numFmtId="0" fontId="43" fillId="36" borderId="130" applyNumberFormat="0" applyAlignment="0" applyProtection="0"/>
    <xf numFmtId="0" fontId="62" fillId="60" borderId="133"/>
    <xf numFmtId="0" fontId="62" fillId="60" borderId="133"/>
    <xf numFmtId="0" fontId="62" fillId="60" borderId="133"/>
    <xf numFmtId="0" fontId="62" fillId="60" borderId="133"/>
    <xf numFmtId="0" fontId="35" fillId="54" borderId="132" applyNumberFormat="0" applyFont="0" applyAlignment="0" applyProtection="0"/>
    <xf numFmtId="0" fontId="44" fillId="0" borderId="131" applyNumberFormat="0" applyFill="0" applyAlignment="0" applyProtection="0"/>
    <xf numFmtId="0" fontId="41" fillId="35" borderId="129" applyNumberFormat="0" applyAlignment="0" applyProtection="0"/>
    <xf numFmtId="0" fontId="35" fillId="54" borderId="132" applyNumberFormat="0" applyFont="0" applyAlignment="0" applyProtection="0"/>
    <xf numFmtId="0" fontId="62" fillId="60" borderId="133"/>
    <xf numFmtId="0" fontId="62" fillId="60" borderId="133"/>
    <xf numFmtId="0" fontId="62" fillId="60" borderId="133"/>
    <xf numFmtId="0" fontId="43" fillId="36" borderId="130" applyNumberFormat="0" applyAlignment="0" applyProtection="0"/>
    <xf numFmtId="0" fontId="41" fillId="35" borderId="129" applyNumberFormat="0" applyAlignment="0" applyProtection="0"/>
    <xf numFmtId="0" fontId="62" fillId="60" borderId="133"/>
    <xf numFmtId="0" fontId="51" fillId="36" borderId="129" applyNumberFormat="0" applyAlignment="0" applyProtection="0"/>
    <xf numFmtId="0" fontId="62" fillId="60" borderId="133"/>
    <xf numFmtId="0" fontId="62" fillId="60" borderId="133"/>
    <xf numFmtId="0" fontId="62" fillId="60" borderId="133"/>
    <xf numFmtId="0" fontId="62" fillId="60" borderId="133"/>
    <xf numFmtId="0" fontId="43" fillId="36" borderId="130" applyNumberFormat="0" applyAlignment="0" applyProtection="0"/>
    <xf numFmtId="0" fontId="62" fillId="60" borderId="133"/>
    <xf numFmtId="0" fontId="44" fillId="0" borderId="131" applyNumberFormat="0" applyFill="0" applyAlignment="0" applyProtection="0"/>
    <xf numFmtId="0" fontId="62" fillId="60" borderId="133"/>
    <xf numFmtId="0" fontId="44" fillId="0" borderId="131" applyNumberFormat="0" applyFill="0" applyAlignment="0" applyProtection="0"/>
    <xf numFmtId="0" fontId="62" fillId="60" borderId="133"/>
    <xf numFmtId="0" fontId="41" fillId="35" borderId="129" applyNumberFormat="0" applyAlignment="0" applyProtection="0"/>
    <xf numFmtId="0" fontId="62" fillId="60" borderId="133"/>
    <xf numFmtId="0" fontId="41" fillId="35" borderId="129" applyNumberFormat="0" applyAlignment="0" applyProtection="0"/>
    <xf numFmtId="0" fontId="62" fillId="60" borderId="133"/>
    <xf numFmtId="0" fontId="35" fillId="54" borderId="132" applyNumberFormat="0" applyFont="0" applyAlignment="0" applyProtection="0"/>
    <xf numFmtId="0" fontId="44" fillId="0" borderId="131" applyNumberFormat="0" applyFill="0" applyAlignment="0" applyProtection="0"/>
    <xf numFmtId="0" fontId="44" fillId="0" borderId="131" applyNumberFormat="0" applyFill="0" applyAlignment="0" applyProtection="0"/>
    <xf numFmtId="0" fontId="51" fillId="36" borderId="129" applyNumberFormat="0" applyAlignment="0" applyProtection="0"/>
    <xf numFmtId="0" fontId="62" fillId="60" borderId="133"/>
    <xf numFmtId="0" fontId="62" fillId="60" borderId="133"/>
    <xf numFmtId="0" fontId="62" fillId="60" borderId="133"/>
    <xf numFmtId="0" fontId="62" fillId="60" borderId="133"/>
    <xf numFmtId="0" fontId="35" fillId="54" borderId="132" applyNumberFormat="0" applyFont="0" applyAlignment="0" applyProtection="0"/>
    <xf numFmtId="0" fontId="43" fillId="36" borderId="130" applyNumberFormat="0" applyAlignment="0" applyProtection="0"/>
    <xf numFmtId="0" fontId="62" fillId="60" borderId="133"/>
    <xf numFmtId="0" fontId="62" fillId="60" borderId="133"/>
    <xf numFmtId="0" fontId="35" fillId="54" borderId="132" applyNumberFormat="0" applyFont="0" applyAlignment="0" applyProtection="0"/>
    <xf numFmtId="0" fontId="62" fillId="60" borderId="133"/>
    <xf numFmtId="0" fontId="44" fillId="0" borderId="131" applyNumberFormat="0" applyFill="0" applyAlignment="0" applyProtection="0"/>
    <xf numFmtId="0" fontId="44" fillId="0" borderId="131" applyNumberFormat="0" applyFill="0" applyAlignment="0" applyProtection="0"/>
    <xf numFmtId="0" fontId="41" fillId="35" borderId="129" applyNumberFormat="0" applyAlignment="0" applyProtection="0"/>
    <xf numFmtId="0" fontId="62" fillId="60" borderId="133"/>
    <xf numFmtId="0" fontId="43" fillId="36" borderId="130" applyNumberFormat="0" applyAlignment="0" applyProtection="0"/>
    <xf numFmtId="0" fontId="41" fillId="35" borderId="129" applyNumberFormat="0" applyAlignment="0" applyProtection="0"/>
    <xf numFmtId="0" fontId="44" fillId="0" borderId="131" applyNumberFormat="0" applyFill="0" applyAlignment="0" applyProtection="0"/>
    <xf numFmtId="0" fontId="43" fillId="36" borderId="130" applyNumberFormat="0" applyAlignment="0" applyProtection="0"/>
    <xf numFmtId="0" fontId="41" fillId="35" borderId="129" applyNumberFormat="0" applyAlignment="0" applyProtection="0"/>
    <xf numFmtId="0" fontId="62" fillId="60" borderId="133"/>
    <xf numFmtId="0" fontId="41" fillId="35" borderId="129" applyNumberFormat="0" applyAlignment="0" applyProtection="0"/>
    <xf numFmtId="0" fontId="62" fillId="60" borderId="133"/>
    <xf numFmtId="0" fontId="62" fillId="60" borderId="133"/>
    <xf numFmtId="0" fontId="62" fillId="60" borderId="133"/>
    <xf numFmtId="0" fontId="62" fillId="60" borderId="133"/>
    <xf numFmtId="0" fontId="35" fillId="54" borderId="132" applyNumberFormat="0" applyFont="0" applyAlignment="0" applyProtection="0"/>
    <xf numFmtId="0" fontId="62" fillId="60" borderId="133"/>
    <xf numFmtId="0" fontId="62" fillId="60" borderId="133"/>
    <xf numFmtId="0" fontId="43" fillId="36" borderId="130" applyNumberFormat="0" applyAlignment="0" applyProtection="0"/>
    <xf numFmtId="0" fontId="35" fillId="54" borderId="132" applyNumberFormat="0" applyFont="0" applyAlignment="0" applyProtection="0"/>
    <xf numFmtId="0" fontId="62" fillId="60" borderId="133"/>
    <xf numFmtId="0" fontId="62" fillId="60" borderId="133"/>
    <xf numFmtId="0" fontId="62" fillId="60" borderId="133"/>
    <xf numFmtId="0" fontId="62" fillId="60" borderId="133"/>
    <xf numFmtId="0" fontId="62" fillId="60" borderId="133"/>
    <xf numFmtId="0" fontId="62" fillId="60" borderId="133"/>
    <xf numFmtId="0" fontId="35" fillId="67" borderId="84" applyNumberFormat="0" applyFont="0" applyAlignment="0" applyProtection="0"/>
    <xf numFmtId="0" fontId="51" fillId="36" borderId="129" applyNumberFormat="0" applyAlignment="0" applyProtection="0"/>
    <xf numFmtId="0" fontId="51" fillId="36" borderId="129" applyNumberFormat="0" applyAlignment="0" applyProtection="0"/>
    <xf numFmtId="0" fontId="41" fillId="35" borderId="129" applyNumberFormat="0" applyAlignment="0" applyProtection="0"/>
    <xf numFmtId="43" fontId="35" fillId="0" borderId="0" applyFont="0" applyFill="0" applyBorder="0" applyAlignment="0" applyProtection="0"/>
    <xf numFmtId="0" fontId="35" fillId="0" borderId="0"/>
    <xf numFmtId="0" fontId="35" fillId="0" borderId="0"/>
    <xf numFmtId="0" fontId="35" fillId="0" borderId="0"/>
    <xf numFmtId="175" fontId="35" fillId="0" borderId="0"/>
    <xf numFmtId="175" fontId="35" fillId="0" borderId="0"/>
    <xf numFmtId="174" fontId="35" fillId="0" borderId="0"/>
    <xf numFmtId="174" fontId="35" fillId="0" borderId="0"/>
    <xf numFmtId="174" fontId="35" fillId="0" borderId="0"/>
    <xf numFmtId="0" fontId="35" fillId="0" borderId="0"/>
    <xf numFmtId="0" fontId="35" fillId="0" borderId="0"/>
    <xf numFmtId="0" fontId="35" fillId="0" borderId="0"/>
    <xf numFmtId="0" fontId="35" fillId="0" borderId="0"/>
    <xf numFmtId="0" fontId="35" fillId="54" borderId="132" applyNumberFormat="0" applyFont="0" applyAlignment="0" applyProtection="0"/>
    <xf numFmtId="0" fontId="35" fillId="54" borderId="132" applyNumberFormat="0" applyFont="0" applyAlignment="0" applyProtection="0"/>
    <xf numFmtId="0" fontId="43" fillId="36" borderId="130" applyNumberFormat="0" applyAlignment="0" applyProtection="0"/>
    <xf numFmtId="9" fontId="35" fillId="0" borderId="0" applyFont="0" applyFill="0" applyBorder="0" applyAlignment="0" applyProtection="0"/>
    <xf numFmtId="9" fontId="35" fillId="0" borderId="0" applyFont="0" applyFill="0" applyBorder="0" applyAlignment="0" applyProtection="0"/>
    <xf numFmtId="0" fontId="44" fillId="0" borderId="131" applyNumberFormat="0" applyFill="0" applyAlignment="0" applyProtection="0"/>
    <xf numFmtId="0" fontId="35" fillId="0" borderId="0"/>
    <xf numFmtId="0" fontId="35" fillId="0" borderId="0" applyNumberFormat="0" applyFont="0" applyFill="0" applyBorder="0" applyAlignment="0" applyProtection="0"/>
    <xf numFmtId="0" fontId="43" fillId="36" borderId="130" applyNumberFormat="0" applyAlignment="0" applyProtection="0"/>
    <xf numFmtId="0" fontId="43" fillId="36" borderId="130" applyNumberFormat="0" applyAlignment="0" applyProtection="0"/>
    <xf numFmtId="0" fontId="44" fillId="0" borderId="131" applyNumberFormat="0" applyFill="0" applyAlignment="0" applyProtection="0"/>
    <xf numFmtId="0" fontId="44" fillId="0" borderId="131" applyNumberFormat="0" applyFill="0" applyAlignment="0" applyProtection="0"/>
    <xf numFmtId="0" fontId="43" fillId="36" borderId="130" applyNumberFormat="0" applyAlignment="0" applyProtection="0"/>
    <xf numFmtId="0" fontId="43" fillId="36" borderId="130" applyNumberFormat="0" applyAlignment="0" applyProtection="0"/>
    <xf numFmtId="0" fontId="44" fillId="0" borderId="131" applyNumberFormat="0" applyFill="0" applyAlignment="0" applyProtection="0"/>
    <xf numFmtId="0" fontId="44" fillId="0" borderId="131" applyNumberFormat="0" applyFill="0" applyAlignment="0" applyProtection="0"/>
    <xf numFmtId="0" fontId="43" fillId="36" borderId="130" applyNumberFormat="0" applyAlignment="0" applyProtection="0"/>
    <xf numFmtId="0" fontId="43" fillId="36" borderId="130" applyNumberFormat="0" applyAlignment="0" applyProtection="0"/>
    <xf numFmtId="0" fontId="44" fillId="0" borderId="131" applyNumberFormat="0" applyFill="0" applyAlignment="0" applyProtection="0"/>
    <xf numFmtId="0" fontId="44" fillId="0" borderId="131" applyNumberFormat="0" applyFill="0" applyAlignment="0" applyProtection="0"/>
    <xf numFmtId="0" fontId="43" fillId="36" borderId="130" applyNumberFormat="0" applyAlignment="0" applyProtection="0"/>
    <xf numFmtId="0" fontId="43" fillId="36" borderId="130" applyNumberFormat="0" applyAlignment="0" applyProtection="0"/>
    <xf numFmtId="0" fontId="44" fillId="0" borderId="131" applyNumberFormat="0" applyFill="0" applyAlignment="0" applyProtection="0"/>
    <xf numFmtId="0" fontId="44" fillId="0" borderId="131" applyNumberFormat="0" applyFill="0" applyAlignment="0" applyProtection="0"/>
    <xf numFmtId="0" fontId="43" fillId="36" borderId="130" applyNumberFormat="0" applyAlignment="0" applyProtection="0"/>
    <xf numFmtId="0" fontId="43" fillId="36" borderId="130" applyNumberFormat="0" applyAlignment="0" applyProtection="0"/>
    <xf numFmtId="0" fontId="44" fillId="0" borderId="131" applyNumberFormat="0" applyFill="0" applyAlignment="0" applyProtection="0"/>
    <xf numFmtId="0" fontId="44" fillId="0" borderId="131" applyNumberFormat="0" applyFill="0" applyAlignment="0" applyProtection="0"/>
    <xf numFmtId="0" fontId="35" fillId="54" borderId="132" applyNumberFormat="0" applyFont="0" applyAlignment="0" applyProtection="0"/>
    <xf numFmtId="0" fontId="35" fillId="54" borderId="132" applyNumberFormat="0" applyFont="0" applyAlignment="0" applyProtection="0"/>
    <xf numFmtId="0" fontId="41" fillId="35" borderId="129" applyNumberFormat="0" applyAlignment="0" applyProtection="0"/>
    <xf numFmtId="0" fontId="41" fillId="35" borderId="129" applyNumberFormat="0" applyAlignment="0" applyProtection="0"/>
    <xf numFmtId="0" fontId="51" fillId="36" borderId="129" applyNumberFormat="0" applyAlignment="0" applyProtection="0"/>
    <xf numFmtId="0" fontId="51" fillId="36" borderId="129" applyNumberFormat="0" applyAlignment="0" applyProtection="0"/>
    <xf numFmtId="0" fontId="43" fillId="36" borderId="130" applyNumberFormat="0" applyAlignment="0" applyProtection="0"/>
    <xf numFmtId="0" fontId="43" fillId="36" borderId="130" applyNumberFormat="0" applyAlignment="0" applyProtection="0"/>
    <xf numFmtId="0" fontId="44" fillId="0" borderId="131" applyNumberFormat="0" applyFill="0" applyAlignment="0" applyProtection="0"/>
    <xf numFmtId="0" fontId="44" fillId="0" borderId="131" applyNumberFormat="0" applyFill="0" applyAlignment="0" applyProtection="0"/>
    <xf numFmtId="0" fontId="43" fillId="36" borderId="130" applyNumberFormat="0" applyAlignment="0" applyProtection="0"/>
    <xf numFmtId="0" fontId="43" fillId="36" borderId="130" applyNumberFormat="0" applyAlignment="0" applyProtection="0"/>
    <xf numFmtId="0" fontId="44" fillId="0" borderId="131" applyNumberFormat="0" applyFill="0" applyAlignment="0" applyProtection="0"/>
    <xf numFmtId="0" fontId="44" fillId="0" borderId="131" applyNumberFormat="0" applyFill="0" applyAlignment="0" applyProtection="0"/>
    <xf numFmtId="0" fontId="43" fillId="36" borderId="130" applyNumberFormat="0" applyAlignment="0" applyProtection="0"/>
    <xf numFmtId="0" fontId="43" fillId="36" borderId="130" applyNumberFormat="0" applyAlignment="0" applyProtection="0"/>
    <xf numFmtId="0" fontId="44" fillId="0" borderId="131" applyNumberFormat="0" applyFill="0" applyAlignment="0" applyProtection="0"/>
    <xf numFmtId="0" fontId="44" fillId="0" borderId="131" applyNumberFormat="0" applyFill="0" applyAlignment="0" applyProtection="0"/>
    <xf numFmtId="0" fontId="43" fillId="36" borderId="130" applyNumberFormat="0" applyAlignment="0" applyProtection="0"/>
    <xf numFmtId="0" fontId="43" fillId="36" borderId="130" applyNumberFormat="0" applyAlignment="0" applyProtection="0"/>
    <xf numFmtId="0" fontId="44" fillId="0" borderId="131" applyNumberFormat="0" applyFill="0" applyAlignment="0" applyProtection="0"/>
    <xf numFmtId="0" fontId="44" fillId="0" borderId="131" applyNumberFormat="0" applyFill="0" applyAlignment="0" applyProtection="0"/>
    <xf numFmtId="0" fontId="43" fillId="36" borderId="130" applyNumberFormat="0" applyAlignment="0" applyProtection="0"/>
    <xf numFmtId="0" fontId="43" fillId="36" borderId="130" applyNumberFormat="0" applyAlignment="0" applyProtection="0"/>
    <xf numFmtId="0" fontId="44" fillId="0" borderId="131" applyNumberFormat="0" applyFill="0" applyAlignment="0" applyProtection="0"/>
    <xf numFmtId="0" fontId="44" fillId="0" borderId="131" applyNumberFormat="0" applyFill="0" applyAlignment="0" applyProtection="0"/>
    <xf numFmtId="0" fontId="43" fillId="36" borderId="130" applyNumberFormat="0" applyAlignment="0" applyProtection="0"/>
    <xf numFmtId="0" fontId="43" fillId="36" borderId="130" applyNumberFormat="0" applyAlignment="0" applyProtection="0"/>
    <xf numFmtId="0" fontId="44" fillId="0" borderId="131" applyNumberFormat="0" applyFill="0" applyAlignment="0" applyProtection="0"/>
    <xf numFmtId="0" fontId="44" fillId="0" borderId="131" applyNumberFormat="0" applyFill="0" applyAlignment="0" applyProtection="0"/>
    <xf numFmtId="0" fontId="43" fillId="36" borderId="130" applyNumberFormat="0" applyAlignment="0" applyProtection="0"/>
    <xf numFmtId="0" fontId="43" fillId="36" borderId="130" applyNumberFormat="0" applyAlignment="0" applyProtection="0"/>
    <xf numFmtId="0" fontId="44" fillId="0" borderId="131" applyNumberFormat="0" applyFill="0" applyAlignment="0" applyProtection="0"/>
    <xf numFmtId="0" fontId="44" fillId="0" borderId="131" applyNumberFormat="0" applyFill="0" applyAlignment="0" applyProtection="0"/>
    <xf numFmtId="0" fontId="43" fillId="36" borderId="130" applyNumberFormat="0" applyAlignment="0" applyProtection="0"/>
    <xf numFmtId="0" fontId="43" fillId="36" borderId="130" applyNumberFormat="0" applyAlignment="0" applyProtection="0"/>
    <xf numFmtId="0" fontId="44" fillId="0" borderId="131" applyNumberFormat="0" applyFill="0" applyAlignment="0" applyProtection="0"/>
    <xf numFmtId="0" fontId="44" fillId="0" borderId="131" applyNumberFormat="0" applyFill="0" applyAlignment="0" applyProtection="0"/>
    <xf numFmtId="0" fontId="43" fillId="36" borderId="130" applyNumberFormat="0" applyAlignment="0" applyProtection="0"/>
    <xf numFmtId="0" fontId="43" fillId="36" borderId="130" applyNumberFormat="0" applyAlignment="0" applyProtection="0"/>
    <xf numFmtId="0" fontId="44" fillId="0" borderId="131" applyNumberFormat="0" applyFill="0" applyAlignment="0" applyProtection="0"/>
    <xf numFmtId="0" fontId="44" fillId="0" borderId="131" applyNumberFormat="0" applyFill="0" applyAlignment="0" applyProtection="0"/>
    <xf numFmtId="0" fontId="39" fillId="38" borderId="133" applyNumberFormat="0" applyProtection="0">
      <alignment horizontal="right"/>
    </xf>
    <xf numFmtId="0" fontId="39" fillId="38" borderId="133" applyNumberFormat="0" applyProtection="0">
      <alignment horizontal="left"/>
    </xf>
    <xf numFmtId="0" fontId="39" fillId="38" borderId="133" applyNumberFormat="0" applyProtection="0">
      <alignment horizontal="right"/>
    </xf>
    <xf numFmtId="49" fontId="35" fillId="0" borderId="133" applyFill="0" applyProtection="0">
      <alignment horizontal="right"/>
    </xf>
    <xf numFmtId="0" fontId="39" fillId="38" borderId="133" applyNumberFormat="0" applyProtection="0">
      <alignment horizontal="left"/>
    </xf>
    <xf numFmtId="0" fontId="39" fillId="38" borderId="133" applyNumberFormat="0" applyProtection="0">
      <alignment horizontal="right"/>
    </xf>
    <xf numFmtId="0" fontId="35" fillId="0" borderId="133" applyFill="0" applyProtection="0">
      <alignment horizontal="right" vertical="top" wrapText="1"/>
    </xf>
    <xf numFmtId="2" fontId="35" fillId="0" borderId="133" applyFill="0" applyProtection="0">
      <alignment horizontal="right" vertical="top" wrapText="1"/>
    </xf>
    <xf numFmtId="1" fontId="35" fillId="0" borderId="133" applyFill="0" applyProtection="0">
      <alignment horizontal="right" vertical="top" wrapText="1"/>
    </xf>
    <xf numFmtId="49" fontId="35" fillId="0" borderId="133" applyFill="0" applyProtection="0">
      <alignment horizontal="right"/>
    </xf>
    <xf numFmtId="0" fontId="39" fillId="38" borderId="133" applyNumberFormat="0" applyProtection="0">
      <alignment horizontal="left"/>
    </xf>
    <xf numFmtId="0" fontId="39" fillId="38" borderId="133" applyNumberFormat="0" applyProtection="0">
      <alignment horizontal="right"/>
    </xf>
    <xf numFmtId="0" fontId="35" fillId="0" borderId="133" applyFill="0" applyProtection="0">
      <alignment horizontal="right" vertical="top" wrapText="1"/>
    </xf>
    <xf numFmtId="2" fontId="35" fillId="0" borderId="133" applyFill="0" applyProtection="0">
      <alignment horizontal="right" vertical="top" wrapText="1"/>
    </xf>
    <xf numFmtId="1" fontId="35" fillId="0" borderId="133" applyFill="0" applyProtection="0">
      <alignment horizontal="right" vertical="top" wrapText="1"/>
    </xf>
    <xf numFmtId="0" fontId="39" fillId="38" borderId="133" applyNumberFormat="0" applyProtection="0">
      <alignment horizontal="right"/>
    </xf>
    <xf numFmtId="0" fontId="35" fillId="0" borderId="133" applyFill="0" applyProtection="0">
      <alignment horizontal="right" vertical="top" wrapText="1"/>
    </xf>
    <xf numFmtId="0" fontId="39" fillId="38" borderId="133" applyNumberFormat="0" applyProtection="0">
      <alignment horizontal="left"/>
    </xf>
    <xf numFmtId="49" fontId="35" fillId="0" borderId="133" applyFill="0" applyProtection="0">
      <alignment horizontal="right"/>
    </xf>
    <xf numFmtId="0" fontId="35" fillId="0" borderId="133" applyFill="0" applyProtection="0">
      <alignment horizontal="right" vertical="top" wrapText="1"/>
    </xf>
    <xf numFmtId="1" fontId="35" fillId="0" borderId="133" applyFill="0" applyProtection="0">
      <alignment horizontal="right" vertical="top" wrapText="1"/>
    </xf>
    <xf numFmtId="2" fontId="35" fillId="0" borderId="133" applyFill="0" applyProtection="0">
      <alignment horizontal="right" vertical="top" wrapText="1"/>
    </xf>
    <xf numFmtId="0" fontId="62" fillId="60" borderId="133"/>
    <xf numFmtId="2" fontId="35" fillId="0" borderId="133" applyFill="0" applyProtection="0">
      <alignment horizontal="right" vertical="top" wrapText="1"/>
    </xf>
    <xf numFmtId="0" fontId="35" fillId="54" borderId="132" applyNumberFormat="0" applyFont="0" applyAlignment="0" applyProtection="0"/>
    <xf numFmtId="0" fontId="35" fillId="0" borderId="133" applyFill="0" applyProtection="0">
      <alignment horizontal="right" vertical="top" wrapText="1"/>
    </xf>
    <xf numFmtId="1" fontId="35" fillId="0" borderId="133" applyFill="0" applyProtection="0">
      <alignment horizontal="right" vertical="top" wrapText="1"/>
    </xf>
    <xf numFmtId="2" fontId="35" fillId="0" borderId="133" applyFill="0" applyProtection="0">
      <alignment horizontal="right" vertical="top" wrapText="1"/>
    </xf>
    <xf numFmtId="0" fontId="39" fillId="38" borderId="133" applyNumberFormat="0" applyProtection="0">
      <alignment horizontal="right"/>
    </xf>
    <xf numFmtId="0" fontId="47" fillId="0" borderId="133" applyFill="0" applyProtection="0">
      <alignment horizontal="right" vertical="top" wrapText="1"/>
    </xf>
    <xf numFmtId="0" fontId="62" fillId="60" borderId="133"/>
    <xf numFmtId="0" fontId="62" fillId="60" borderId="133"/>
    <xf numFmtId="1" fontId="35" fillId="0" borderId="133" applyFill="0" applyProtection="0">
      <alignment horizontal="right" vertical="top" wrapText="1"/>
    </xf>
    <xf numFmtId="1" fontId="47" fillId="0" borderId="133" applyFill="0" applyProtection="0">
      <alignment horizontal="right" vertical="top" wrapText="1"/>
    </xf>
    <xf numFmtId="49" fontId="35" fillId="0" borderId="133" applyFill="0" applyProtection="0">
      <alignment horizontal="right"/>
    </xf>
    <xf numFmtId="49" fontId="35" fillId="0" borderId="133" applyFill="0" applyProtection="0">
      <alignment horizontal="right"/>
    </xf>
    <xf numFmtId="1" fontId="35" fillId="0" borderId="133" applyFill="0" applyProtection="0">
      <alignment horizontal="right" vertical="top" wrapText="1"/>
    </xf>
    <xf numFmtId="2" fontId="35" fillId="0" borderId="133" applyFill="0" applyProtection="0">
      <alignment horizontal="right" vertical="top" wrapText="1"/>
    </xf>
    <xf numFmtId="0" fontId="35" fillId="0" borderId="133" applyFill="0" applyProtection="0">
      <alignment horizontal="right" vertical="top" wrapText="1"/>
    </xf>
    <xf numFmtId="0" fontId="62" fillId="60" borderId="133"/>
    <xf numFmtId="0" fontId="62" fillId="60" borderId="133"/>
    <xf numFmtId="0" fontId="62" fillId="60" borderId="133"/>
    <xf numFmtId="1" fontId="47" fillId="0" borderId="133" applyFill="0" applyProtection="0">
      <alignment horizontal="right" vertical="top" wrapText="1"/>
    </xf>
    <xf numFmtId="49" fontId="47" fillId="0" borderId="133" applyFill="0" applyProtection="0">
      <alignment horizontal="right"/>
    </xf>
    <xf numFmtId="0" fontId="39" fillId="38" borderId="133" applyNumberFormat="0" applyProtection="0">
      <alignment horizontal="right"/>
    </xf>
    <xf numFmtId="49" fontId="47" fillId="0" borderId="133" applyFill="0" applyProtection="0">
      <alignment horizontal="right"/>
    </xf>
    <xf numFmtId="49" fontId="47" fillId="0" borderId="133" applyFill="0" applyProtection="0">
      <alignment horizontal="right"/>
    </xf>
    <xf numFmtId="0" fontId="39" fillId="38" borderId="133" applyNumberFormat="0" applyProtection="0">
      <alignment horizontal="right"/>
    </xf>
    <xf numFmtId="0" fontId="39" fillId="38" borderId="133" applyNumberFormat="0" applyProtection="0">
      <alignment horizontal="left"/>
    </xf>
    <xf numFmtId="1" fontId="47" fillId="0" borderId="133" applyFill="0" applyProtection="0">
      <alignment horizontal="right" vertical="top" wrapText="1"/>
    </xf>
    <xf numFmtId="0" fontId="35" fillId="54" borderId="132" applyNumberFormat="0" applyFont="0" applyAlignment="0" applyProtection="0"/>
    <xf numFmtId="2" fontId="47" fillId="0" borderId="133" applyFill="0" applyProtection="0">
      <alignment horizontal="right" vertical="top" wrapText="1"/>
    </xf>
    <xf numFmtId="1" fontId="35" fillId="0" borderId="133" applyFill="0" applyProtection="0">
      <alignment horizontal="right" vertical="top" wrapText="1"/>
    </xf>
    <xf numFmtId="2" fontId="47" fillId="0" borderId="133" applyFill="0" applyProtection="0">
      <alignment horizontal="right" vertical="top" wrapText="1"/>
    </xf>
    <xf numFmtId="49" fontId="47" fillId="0" borderId="133" applyFill="0" applyProtection="0">
      <alignment horizontal="right"/>
    </xf>
    <xf numFmtId="0" fontId="39" fillId="38" borderId="133" applyNumberFormat="0" applyProtection="0">
      <alignment horizontal="right"/>
    </xf>
    <xf numFmtId="1" fontId="47" fillId="0" borderId="133" applyFill="0" applyProtection="0">
      <alignment horizontal="right" vertical="top" wrapText="1"/>
    </xf>
    <xf numFmtId="0" fontId="47" fillId="0" borderId="133" applyFill="0" applyProtection="0">
      <alignment horizontal="right" vertical="top" wrapText="1"/>
    </xf>
    <xf numFmtId="1" fontId="35" fillId="0" borderId="133" applyFill="0" applyProtection="0">
      <alignment horizontal="right" vertical="top" wrapText="1"/>
    </xf>
    <xf numFmtId="0" fontId="62" fillId="60" borderId="133"/>
    <xf numFmtId="0" fontId="62" fillId="60" borderId="133"/>
    <xf numFmtId="0" fontId="35" fillId="0" borderId="133" applyFill="0" applyProtection="0">
      <alignment horizontal="right" vertical="top" wrapText="1"/>
    </xf>
    <xf numFmtId="2" fontId="35" fillId="0" borderId="133" applyFill="0" applyProtection="0">
      <alignment horizontal="right" vertical="top" wrapText="1"/>
    </xf>
    <xf numFmtId="1" fontId="35" fillId="0" borderId="133" applyFill="0" applyProtection="0">
      <alignment horizontal="right" vertical="top" wrapText="1"/>
    </xf>
    <xf numFmtId="0" fontId="35" fillId="0" borderId="133" applyFill="0" applyProtection="0">
      <alignment horizontal="right" vertical="top" wrapText="1"/>
    </xf>
    <xf numFmtId="49" fontId="35" fillId="0" borderId="133" applyFill="0" applyProtection="0">
      <alignment horizontal="right"/>
    </xf>
    <xf numFmtId="2" fontId="47" fillId="0" borderId="133" applyFill="0" applyProtection="0">
      <alignment horizontal="right" vertical="top" wrapText="1"/>
    </xf>
    <xf numFmtId="2" fontId="35" fillId="0" borderId="133" applyFill="0" applyProtection="0">
      <alignment horizontal="right" vertical="top" wrapText="1"/>
    </xf>
    <xf numFmtId="49" fontId="47" fillId="0" borderId="133" applyFill="0" applyProtection="0">
      <alignment horizontal="right"/>
    </xf>
    <xf numFmtId="0" fontId="35" fillId="0" borderId="133" applyFill="0" applyProtection="0">
      <alignment horizontal="right" vertical="top" wrapText="1"/>
    </xf>
    <xf numFmtId="0" fontId="35" fillId="54" borderId="132" applyNumberFormat="0" applyFont="0" applyAlignment="0" applyProtection="0"/>
    <xf numFmtId="0" fontId="62" fillId="60" borderId="133"/>
    <xf numFmtId="1" fontId="47" fillId="0" borderId="133" applyFill="0" applyProtection="0">
      <alignment horizontal="right" vertical="top" wrapText="1"/>
    </xf>
    <xf numFmtId="0" fontId="51" fillId="36" borderId="129" applyNumberFormat="0" applyAlignment="0" applyProtection="0"/>
    <xf numFmtId="0" fontId="35" fillId="0" borderId="133" applyFill="0" applyProtection="0">
      <alignment horizontal="right" vertical="top" wrapText="1"/>
    </xf>
    <xf numFmtId="0" fontId="39" fillId="38" borderId="133" applyNumberFormat="0" applyProtection="0">
      <alignment horizontal="left"/>
    </xf>
    <xf numFmtId="0" fontId="62" fillId="60" borderId="133"/>
    <xf numFmtId="0" fontId="39" fillId="38" borderId="133" applyNumberFormat="0" applyProtection="0">
      <alignment horizontal="right"/>
    </xf>
    <xf numFmtId="1" fontId="47" fillId="0" borderId="133" applyFill="0" applyProtection="0">
      <alignment horizontal="right" vertical="top" wrapText="1"/>
    </xf>
    <xf numFmtId="2" fontId="47" fillId="0" borderId="133" applyFill="0" applyProtection="0">
      <alignment horizontal="right" vertical="top" wrapText="1"/>
    </xf>
    <xf numFmtId="1" fontId="35" fillId="0" borderId="133" applyFill="0" applyProtection="0">
      <alignment horizontal="right" vertical="top" wrapText="1"/>
    </xf>
    <xf numFmtId="2" fontId="35" fillId="0" borderId="133" applyFill="0" applyProtection="0">
      <alignment horizontal="right" vertical="top" wrapText="1"/>
    </xf>
    <xf numFmtId="0" fontId="35" fillId="54" borderId="132" applyNumberFormat="0" applyFont="0" applyAlignment="0" applyProtection="0"/>
    <xf numFmtId="0" fontId="47" fillId="0" borderId="133" applyFill="0" applyProtection="0">
      <alignment horizontal="right" vertical="top" wrapText="1"/>
    </xf>
    <xf numFmtId="0" fontId="35" fillId="0" borderId="133" applyFill="0" applyProtection="0">
      <alignment horizontal="right" vertical="top" wrapText="1"/>
    </xf>
    <xf numFmtId="0" fontId="35" fillId="0" borderId="133" applyFill="0" applyProtection="0">
      <alignment horizontal="right" vertical="top" wrapText="1"/>
    </xf>
    <xf numFmtId="2" fontId="47" fillId="0" borderId="133" applyFill="0" applyProtection="0">
      <alignment horizontal="right" vertical="top" wrapText="1"/>
    </xf>
    <xf numFmtId="2" fontId="47" fillId="0" borderId="133" applyFill="0" applyProtection="0">
      <alignment horizontal="right" vertical="top" wrapText="1"/>
    </xf>
    <xf numFmtId="0" fontId="39" fillId="38" borderId="133" applyNumberFormat="0" applyProtection="0">
      <alignment horizontal="right"/>
    </xf>
    <xf numFmtId="0" fontId="44" fillId="0" borderId="131" applyNumberFormat="0" applyFill="0" applyAlignment="0" applyProtection="0"/>
    <xf numFmtId="0" fontId="62" fillId="60" borderId="133"/>
    <xf numFmtId="0" fontId="41" fillId="35" borderId="129" applyNumberFormat="0" applyAlignment="0" applyProtection="0"/>
    <xf numFmtId="49" fontId="35" fillId="0" borderId="133" applyFill="0" applyProtection="0">
      <alignment horizontal="right"/>
    </xf>
    <xf numFmtId="0" fontId="43" fillId="36" borderId="130" applyNumberFormat="0" applyAlignment="0" applyProtection="0"/>
    <xf numFmtId="49" fontId="47" fillId="0" borderId="133" applyFill="0" applyProtection="0">
      <alignment horizontal="right"/>
    </xf>
    <xf numFmtId="0" fontId="39" fillId="38" borderId="133" applyNumberFormat="0" applyProtection="0">
      <alignment horizontal="right"/>
    </xf>
    <xf numFmtId="0" fontId="39" fillId="38" borderId="133" applyNumberFormat="0" applyProtection="0">
      <alignment horizontal="right"/>
    </xf>
    <xf numFmtId="1" fontId="47" fillId="0" borderId="133" applyFill="0" applyProtection="0">
      <alignment horizontal="right" vertical="top" wrapText="1"/>
    </xf>
    <xf numFmtId="49" fontId="35" fillId="0" borderId="133" applyFill="0" applyProtection="0">
      <alignment horizontal="right"/>
    </xf>
    <xf numFmtId="0" fontId="35" fillId="0" borderId="133" applyFill="0" applyProtection="0">
      <alignment horizontal="right" vertical="top" wrapText="1"/>
    </xf>
    <xf numFmtId="49" fontId="35" fillId="0" borderId="133" applyFill="0" applyProtection="0">
      <alignment horizontal="right"/>
    </xf>
    <xf numFmtId="0" fontId="41" fillId="35" borderId="129" applyNumberFormat="0" applyAlignment="0" applyProtection="0"/>
    <xf numFmtId="0" fontId="62" fillId="60" borderId="133"/>
    <xf numFmtId="1" fontId="35" fillId="0" borderId="133" applyFill="0" applyProtection="0">
      <alignment horizontal="right" vertical="top" wrapText="1"/>
    </xf>
    <xf numFmtId="49" fontId="47" fillId="0" borderId="133" applyFill="0" applyProtection="0">
      <alignment horizontal="right"/>
    </xf>
    <xf numFmtId="0" fontId="39" fillId="38" borderId="133" applyNumberFormat="0" applyProtection="0">
      <alignment horizontal="right"/>
    </xf>
    <xf numFmtId="2" fontId="35" fillId="0" borderId="133" applyFill="0" applyProtection="0">
      <alignment horizontal="right" vertical="top" wrapText="1"/>
    </xf>
    <xf numFmtId="0" fontId="62" fillId="60" borderId="133"/>
    <xf numFmtId="49" fontId="47" fillId="0" borderId="133" applyFill="0" applyProtection="0">
      <alignment horizontal="right"/>
    </xf>
    <xf numFmtId="0" fontId="62" fillId="60" borderId="133"/>
    <xf numFmtId="0" fontId="39" fillId="38" borderId="133" applyNumberFormat="0" applyProtection="0">
      <alignment horizontal="right"/>
    </xf>
    <xf numFmtId="0" fontId="35" fillId="0" borderId="133" applyFill="0" applyProtection="0">
      <alignment horizontal="right" vertical="top" wrapText="1"/>
    </xf>
    <xf numFmtId="0" fontId="39" fillId="38" borderId="133" applyNumberFormat="0" applyProtection="0">
      <alignment horizontal="left"/>
    </xf>
    <xf numFmtId="0" fontId="35" fillId="0" borderId="133" applyFill="0" applyProtection="0">
      <alignment horizontal="right" vertical="top" wrapText="1"/>
    </xf>
    <xf numFmtId="2" fontId="35" fillId="0" borderId="133" applyFill="0" applyProtection="0">
      <alignment horizontal="right" vertical="top" wrapText="1"/>
    </xf>
    <xf numFmtId="49" fontId="47" fillId="0" borderId="133" applyFill="0" applyProtection="0">
      <alignment horizontal="right"/>
    </xf>
    <xf numFmtId="1" fontId="47" fillId="0" borderId="133" applyFill="0" applyProtection="0">
      <alignment horizontal="right" vertical="top" wrapText="1"/>
    </xf>
    <xf numFmtId="1" fontId="35" fillId="0" borderId="133" applyFill="0" applyProtection="0">
      <alignment horizontal="right" vertical="top" wrapText="1"/>
    </xf>
    <xf numFmtId="0" fontId="39" fillId="38" borderId="133" applyNumberFormat="0" applyProtection="0">
      <alignment horizontal="left"/>
    </xf>
    <xf numFmtId="0" fontId="39" fillId="38" borderId="133" applyNumberFormat="0" applyProtection="0">
      <alignment horizontal="left"/>
    </xf>
    <xf numFmtId="0" fontId="47" fillId="0" borderId="133" applyFill="0" applyProtection="0">
      <alignment horizontal="right" vertical="top" wrapText="1"/>
    </xf>
    <xf numFmtId="1" fontId="35" fillId="0" borderId="133" applyFill="0" applyProtection="0">
      <alignment horizontal="right" vertical="top" wrapText="1"/>
    </xf>
    <xf numFmtId="2" fontId="47" fillId="0" borderId="133" applyFill="0" applyProtection="0">
      <alignment horizontal="right" vertical="top" wrapText="1"/>
    </xf>
    <xf numFmtId="1" fontId="35" fillId="0" borderId="133" applyFill="0" applyProtection="0">
      <alignment horizontal="right" vertical="top" wrapText="1"/>
    </xf>
    <xf numFmtId="49" fontId="35" fillId="0" borderId="133" applyFill="0" applyProtection="0">
      <alignment horizontal="right"/>
    </xf>
    <xf numFmtId="0" fontId="62" fillId="60" borderId="133"/>
    <xf numFmtId="0" fontId="47" fillId="0" borderId="133" applyFill="0" applyProtection="0">
      <alignment horizontal="right" vertical="top" wrapText="1"/>
    </xf>
    <xf numFmtId="49" fontId="35" fillId="0" borderId="133" applyFill="0" applyProtection="0">
      <alignment horizontal="right"/>
    </xf>
    <xf numFmtId="2" fontId="35" fillId="0" borderId="133" applyFill="0" applyProtection="0">
      <alignment horizontal="right" vertical="top" wrapText="1"/>
    </xf>
    <xf numFmtId="1" fontId="47" fillId="0" borderId="133" applyFill="0" applyProtection="0">
      <alignment horizontal="right" vertical="top" wrapText="1"/>
    </xf>
    <xf numFmtId="49" fontId="47" fillId="0" borderId="133" applyFill="0" applyProtection="0">
      <alignment horizontal="right"/>
    </xf>
    <xf numFmtId="0" fontId="39" fillId="38" borderId="133" applyNumberFormat="0" applyProtection="0">
      <alignment horizontal="left"/>
    </xf>
    <xf numFmtId="2" fontId="35" fillId="0" borderId="133" applyFill="0" applyProtection="0">
      <alignment horizontal="right" vertical="top" wrapText="1"/>
    </xf>
    <xf numFmtId="0" fontId="39" fillId="38" borderId="133" applyNumberFormat="0" applyProtection="0">
      <alignment horizontal="right"/>
    </xf>
    <xf numFmtId="0" fontId="39" fillId="38" borderId="133" applyNumberFormat="0" applyProtection="0">
      <alignment horizontal="left"/>
    </xf>
    <xf numFmtId="1" fontId="47" fillId="0" borderId="133" applyFill="0" applyProtection="0">
      <alignment horizontal="right" vertical="top" wrapText="1"/>
    </xf>
    <xf numFmtId="1" fontId="35" fillId="0" borderId="133" applyFill="0" applyProtection="0">
      <alignment horizontal="right" vertical="top" wrapText="1"/>
    </xf>
    <xf numFmtId="2" fontId="47" fillId="0" borderId="133" applyFill="0" applyProtection="0">
      <alignment horizontal="right" vertical="top" wrapText="1"/>
    </xf>
    <xf numFmtId="0" fontId="39" fillId="38" borderId="133" applyNumberFormat="0" applyProtection="0">
      <alignment horizontal="left"/>
    </xf>
    <xf numFmtId="49" fontId="35" fillId="0" borderId="133" applyFill="0" applyProtection="0">
      <alignment horizontal="right"/>
    </xf>
    <xf numFmtId="2" fontId="35" fillId="0" borderId="133" applyFill="0" applyProtection="0">
      <alignment horizontal="right" vertical="top" wrapText="1"/>
    </xf>
    <xf numFmtId="1" fontId="35" fillId="0" borderId="133" applyFill="0" applyProtection="0">
      <alignment horizontal="right" vertical="top" wrapText="1"/>
    </xf>
    <xf numFmtId="0" fontId="39" fillId="38" borderId="133" applyNumberFormat="0" applyProtection="0">
      <alignment horizontal="right"/>
    </xf>
    <xf numFmtId="2" fontId="35" fillId="0" borderId="133" applyFill="0" applyProtection="0">
      <alignment horizontal="right" vertical="top" wrapText="1"/>
    </xf>
    <xf numFmtId="49" fontId="35" fillId="0" borderId="133" applyFill="0" applyProtection="0">
      <alignment horizontal="right"/>
    </xf>
    <xf numFmtId="0" fontId="39" fillId="38" borderId="133" applyNumberFormat="0" applyProtection="0">
      <alignment horizontal="right"/>
    </xf>
    <xf numFmtId="0" fontId="39" fillId="38" borderId="133" applyNumberFormat="0" applyProtection="0">
      <alignment horizontal="left"/>
    </xf>
    <xf numFmtId="1" fontId="35" fillId="0" borderId="133" applyFill="0" applyProtection="0">
      <alignment horizontal="right" vertical="top" wrapText="1"/>
    </xf>
    <xf numFmtId="0" fontId="35" fillId="0" borderId="133" applyFill="0" applyProtection="0">
      <alignment horizontal="right" vertical="top" wrapText="1"/>
    </xf>
    <xf numFmtId="49" fontId="47" fillId="0" borderId="133" applyFill="0" applyProtection="0">
      <alignment horizontal="right"/>
    </xf>
    <xf numFmtId="2" fontId="35" fillId="0" borderId="133" applyFill="0" applyProtection="0">
      <alignment horizontal="right" vertical="top" wrapText="1"/>
    </xf>
    <xf numFmtId="2" fontId="47" fillId="0" borderId="133" applyFill="0" applyProtection="0">
      <alignment horizontal="right" vertical="top" wrapText="1"/>
    </xf>
    <xf numFmtId="49" fontId="35" fillId="0" borderId="133" applyFill="0" applyProtection="0">
      <alignment horizontal="right"/>
    </xf>
    <xf numFmtId="0" fontId="35" fillId="54" borderId="132" applyNumberFormat="0" applyFont="0" applyAlignment="0" applyProtection="0"/>
    <xf numFmtId="49" fontId="47" fillId="0" borderId="133" applyFill="0" applyProtection="0">
      <alignment horizontal="right"/>
    </xf>
    <xf numFmtId="1" fontId="35" fillId="0" borderId="133" applyFill="0" applyProtection="0">
      <alignment horizontal="right" vertical="top" wrapText="1"/>
    </xf>
    <xf numFmtId="1" fontId="47" fillId="0" borderId="133" applyFill="0" applyProtection="0">
      <alignment horizontal="right" vertical="top" wrapText="1"/>
    </xf>
    <xf numFmtId="0" fontId="62" fillId="60" borderId="133"/>
    <xf numFmtId="0" fontId="62" fillId="60" borderId="133"/>
    <xf numFmtId="0" fontId="62" fillId="60" borderId="133"/>
    <xf numFmtId="0" fontId="35" fillId="0" borderId="133" applyFill="0" applyProtection="0">
      <alignment horizontal="right" vertical="top" wrapText="1"/>
    </xf>
    <xf numFmtId="49" fontId="47" fillId="0" borderId="133" applyFill="0" applyProtection="0">
      <alignment horizontal="right"/>
    </xf>
    <xf numFmtId="49" fontId="47" fillId="0" borderId="133" applyFill="0" applyProtection="0">
      <alignment horizontal="right"/>
    </xf>
    <xf numFmtId="2" fontId="47" fillId="0" borderId="133" applyFill="0" applyProtection="0">
      <alignment horizontal="right" vertical="top" wrapText="1"/>
    </xf>
    <xf numFmtId="49" fontId="35" fillId="0" borderId="133" applyFill="0" applyProtection="0">
      <alignment horizontal="right"/>
    </xf>
    <xf numFmtId="2" fontId="47" fillId="0" borderId="133" applyFill="0" applyProtection="0">
      <alignment horizontal="right" vertical="top" wrapText="1"/>
    </xf>
    <xf numFmtId="1" fontId="47" fillId="0" borderId="133" applyFill="0" applyProtection="0">
      <alignment horizontal="right" vertical="top" wrapText="1"/>
    </xf>
    <xf numFmtId="2" fontId="47" fillId="0" borderId="133" applyFill="0" applyProtection="0">
      <alignment horizontal="right" vertical="top" wrapText="1"/>
    </xf>
    <xf numFmtId="0" fontId="44" fillId="0" borderId="131" applyNumberFormat="0" applyFill="0" applyAlignment="0" applyProtection="0"/>
    <xf numFmtId="0" fontId="62" fillId="60" borderId="133"/>
    <xf numFmtId="49" fontId="35" fillId="0" borderId="133" applyFill="0" applyProtection="0">
      <alignment horizontal="right"/>
    </xf>
    <xf numFmtId="0" fontId="39" fillId="38" borderId="133" applyNumberFormat="0" applyProtection="0">
      <alignment horizontal="left"/>
    </xf>
    <xf numFmtId="0" fontId="35" fillId="0" borderId="133" applyFill="0" applyProtection="0">
      <alignment horizontal="right" vertical="top" wrapText="1"/>
    </xf>
    <xf numFmtId="0" fontId="39" fillId="38" borderId="133" applyNumberFormat="0" applyProtection="0">
      <alignment horizontal="right"/>
    </xf>
    <xf numFmtId="1" fontId="47" fillId="0" borderId="133" applyFill="0" applyProtection="0">
      <alignment horizontal="right" vertical="top" wrapText="1"/>
    </xf>
    <xf numFmtId="0" fontId="35" fillId="0" borderId="133" applyFill="0" applyProtection="0">
      <alignment horizontal="right" vertical="top" wrapText="1"/>
    </xf>
    <xf numFmtId="0" fontId="35" fillId="0" borderId="133" applyFill="0" applyProtection="0">
      <alignment horizontal="right" vertical="top" wrapText="1"/>
    </xf>
    <xf numFmtId="0" fontId="62" fillId="60" borderId="133"/>
    <xf numFmtId="0" fontId="43" fillId="36" borderId="130" applyNumberFormat="0" applyAlignment="0" applyProtection="0"/>
    <xf numFmtId="49" fontId="47" fillId="0" borderId="133" applyFill="0" applyProtection="0">
      <alignment horizontal="right"/>
    </xf>
    <xf numFmtId="2" fontId="47" fillId="0" borderId="133" applyFill="0" applyProtection="0">
      <alignment horizontal="right" vertical="top" wrapText="1"/>
    </xf>
    <xf numFmtId="2" fontId="35" fillId="0" borderId="133" applyFill="0" applyProtection="0">
      <alignment horizontal="right" vertical="top" wrapText="1"/>
    </xf>
    <xf numFmtId="2" fontId="47" fillId="0" borderId="133" applyFill="0" applyProtection="0">
      <alignment horizontal="right" vertical="top" wrapText="1"/>
    </xf>
    <xf numFmtId="0" fontId="39" fillId="38" borderId="133" applyNumberFormat="0" applyProtection="0">
      <alignment horizontal="left"/>
    </xf>
    <xf numFmtId="1" fontId="35" fillId="0" borderId="133" applyFill="0" applyProtection="0">
      <alignment horizontal="right" vertical="top" wrapText="1"/>
    </xf>
    <xf numFmtId="0" fontId="39" fillId="38" borderId="133" applyNumberFormat="0" applyProtection="0">
      <alignment horizontal="right"/>
    </xf>
    <xf numFmtId="0" fontId="62" fillId="60" borderId="133"/>
    <xf numFmtId="0" fontId="62" fillId="60" borderId="133"/>
    <xf numFmtId="0" fontId="62" fillId="60" borderId="133"/>
    <xf numFmtId="2" fontId="47" fillId="0" borderId="133" applyFill="0" applyProtection="0">
      <alignment horizontal="right" vertical="top" wrapText="1"/>
    </xf>
    <xf numFmtId="2" fontId="35" fillId="0" borderId="133" applyFill="0" applyProtection="0">
      <alignment horizontal="right" vertical="top" wrapText="1"/>
    </xf>
    <xf numFmtId="49" fontId="35" fillId="0" borderId="133" applyFill="0" applyProtection="0">
      <alignment horizontal="right"/>
    </xf>
    <xf numFmtId="1" fontId="47" fillId="0" borderId="133" applyFill="0" applyProtection="0">
      <alignment horizontal="right" vertical="top" wrapText="1"/>
    </xf>
    <xf numFmtId="0" fontId="39" fillId="38" borderId="133" applyNumberFormat="0" applyProtection="0">
      <alignment horizontal="left"/>
    </xf>
    <xf numFmtId="0" fontId="62" fillId="60" borderId="133"/>
    <xf numFmtId="0" fontId="35" fillId="0" borderId="133" applyFill="0" applyProtection="0">
      <alignment horizontal="right" vertical="top" wrapText="1"/>
    </xf>
    <xf numFmtId="0" fontId="39" fillId="38" borderId="133" applyNumberFormat="0" applyProtection="0">
      <alignment horizontal="left"/>
    </xf>
    <xf numFmtId="0" fontId="35" fillId="54" borderId="132" applyNumberFormat="0" applyFont="0" applyAlignment="0" applyProtection="0"/>
    <xf numFmtId="1" fontId="47" fillId="0" borderId="133" applyFill="0" applyProtection="0">
      <alignment horizontal="right" vertical="top" wrapText="1"/>
    </xf>
    <xf numFmtId="0" fontId="62" fillId="60" borderId="133"/>
    <xf numFmtId="2" fontId="35" fillId="0" borderId="133" applyFill="0" applyProtection="0">
      <alignment horizontal="right" vertical="top" wrapText="1"/>
    </xf>
    <xf numFmtId="1" fontId="35" fillId="0" borderId="133" applyFill="0" applyProtection="0">
      <alignment horizontal="right" vertical="top" wrapText="1"/>
    </xf>
    <xf numFmtId="2" fontId="35" fillId="0" borderId="133" applyFill="0" applyProtection="0">
      <alignment horizontal="right" vertical="top" wrapText="1"/>
    </xf>
    <xf numFmtId="0" fontId="39" fillId="38" borderId="133" applyNumberFormat="0" applyProtection="0">
      <alignment horizontal="right"/>
    </xf>
    <xf numFmtId="0" fontId="62" fillId="60" borderId="133"/>
    <xf numFmtId="0" fontId="62" fillId="60" borderId="133"/>
    <xf numFmtId="49" fontId="35" fillId="0" borderId="133" applyFill="0" applyProtection="0">
      <alignment horizontal="right"/>
    </xf>
    <xf numFmtId="0" fontId="39" fillId="38" borderId="133" applyNumberFormat="0" applyProtection="0">
      <alignment horizontal="left"/>
    </xf>
    <xf numFmtId="0" fontId="62" fillId="60" borderId="133"/>
    <xf numFmtId="0" fontId="47" fillId="0" borderId="133" applyFill="0" applyProtection="0">
      <alignment horizontal="right" vertical="top" wrapText="1"/>
    </xf>
    <xf numFmtId="1" fontId="35" fillId="0" borderId="133" applyFill="0" applyProtection="0">
      <alignment horizontal="right" vertical="top" wrapText="1"/>
    </xf>
    <xf numFmtId="0" fontId="62" fillId="60" borderId="133"/>
    <xf numFmtId="0" fontId="62" fillId="60" borderId="133"/>
    <xf numFmtId="2" fontId="35" fillId="0" borderId="133" applyFill="0" applyProtection="0">
      <alignment horizontal="right" vertical="top" wrapText="1"/>
    </xf>
    <xf numFmtId="0" fontId="62" fillId="60" borderId="133"/>
    <xf numFmtId="0" fontId="62" fillId="60" borderId="133"/>
    <xf numFmtId="0" fontId="62" fillId="60" borderId="133"/>
    <xf numFmtId="0" fontId="35" fillId="54" borderId="132" applyNumberFormat="0" applyFont="0" applyAlignment="0" applyProtection="0"/>
    <xf numFmtId="0" fontId="51" fillId="36" borderId="129" applyNumberFormat="0" applyAlignment="0" applyProtection="0"/>
    <xf numFmtId="0" fontId="41" fillId="35" borderId="129" applyNumberFormat="0" applyAlignment="0" applyProtection="0"/>
    <xf numFmtId="0" fontId="35" fillId="54" borderId="132" applyNumberFormat="0" applyFont="0" applyAlignment="0" applyProtection="0"/>
    <xf numFmtId="2" fontId="47" fillId="0" borderId="133" applyFill="0" applyProtection="0">
      <alignment horizontal="right" vertical="top" wrapText="1"/>
    </xf>
    <xf numFmtId="0" fontId="41" fillId="35" borderId="129" applyNumberFormat="0" applyAlignment="0" applyProtection="0"/>
    <xf numFmtId="0" fontId="41" fillId="35" borderId="129" applyNumberFormat="0" applyAlignment="0" applyProtection="0"/>
    <xf numFmtId="0" fontId="62" fillId="60" borderId="133"/>
    <xf numFmtId="0" fontId="43" fillId="36" borderId="130" applyNumberFormat="0" applyAlignment="0" applyProtection="0"/>
    <xf numFmtId="0" fontId="43" fillId="36" borderId="130" applyNumberFormat="0" applyAlignment="0" applyProtection="0"/>
    <xf numFmtId="0" fontId="44" fillId="0" borderId="131" applyNumberFormat="0" applyFill="0" applyAlignment="0" applyProtection="0"/>
    <xf numFmtId="0" fontId="44" fillId="0" borderId="131" applyNumberFormat="0" applyFill="0" applyAlignment="0" applyProtection="0"/>
    <xf numFmtId="0" fontId="39" fillId="38" borderId="133" applyNumberFormat="0" applyProtection="0">
      <alignment horizontal="left"/>
    </xf>
    <xf numFmtId="0" fontId="39" fillId="38" borderId="133" applyNumberFormat="0" applyProtection="0">
      <alignment horizontal="right"/>
    </xf>
    <xf numFmtId="0" fontId="35" fillId="0" borderId="133" applyFill="0" applyProtection="0">
      <alignment horizontal="right" vertical="top" wrapText="1"/>
    </xf>
    <xf numFmtId="2" fontId="35" fillId="0" borderId="133" applyFill="0" applyProtection="0">
      <alignment horizontal="right" vertical="top" wrapText="1"/>
    </xf>
    <xf numFmtId="1" fontId="35" fillId="0" borderId="133" applyFill="0" applyProtection="0">
      <alignment horizontal="right" vertical="top" wrapText="1"/>
    </xf>
    <xf numFmtId="49" fontId="35" fillId="0" borderId="133" applyFill="0" applyProtection="0">
      <alignment horizontal="right"/>
    </xf>
    <xf numFmtId="0" fontId="39" fillId="38" borderId="133" applyNumberFormat="0" applyProtection="0">
      <alignment horizontal="left"/>
    </xf>
    <xf numFmtId="0" fontId="39" fillId="38" borderId="133" applyNumberFormat="0" applyProtection="0">
      <alignment horizontal="right"/>
    </xf>
    <xf numFmtId="0" fontId="35" fillId="0" borderId="133" applyFill="0" applyProtection="0">
      <alignment horizontal="right" vertical="top" wrapText="1"/>
    </xf>
    <xf numFmtId="2" fontId="35" fillId="0" borderId="133" applyFill="0" applyProtection="0">
      <alignment horizontal="right" vertical="top" wrapText="1"/>
    </xf>
    <xf numFmtId="1" fontId="35" fillId="0" borderId="133" applyFill="0" applyProtection="0">
      <alignment horizontal="right" vertical="top" wrapText="1"/>
    </xf>
    <xf numFmtId="49" fontId="35" fillId="0" borderId="133" applyFill="0" applyProtection="0">
      <alignment horizontal="right"/>
    </xf>
    <xf numFmtId="0" fontId="44" fillId="0" borderId="131" applyNumberFormat="0" applyFill="0" applyAlignment="0" applyProtection="0"/>
    <xf numFmtId="0" fontId="44" fillId="0" borderId="131" applyNumberFormat="0" applyFill="0" applyAlignment="0" applyProtection="0"/>
    <xf numFmtId="0" fontId="43" fillId="36" borderId="130" applyNumberFormat="0" applyAlignment="0" applyProtection="0"/>
    <xf numFmtId="0" fontId="43" fillId="36" borderId="130" applyNumberFormat="0" applyAlignment="0" applyProtection="0"/>
    <xf numFmtId="0" fontId="41" fillId="35" borderId="129" applyNumberFormat="0" applyAlignment="0" applyProtection="0"/>
    <xf numFmtId="0" fontId="41" fillId="35" borderId="129" applyNumberFormat="0" applyAlignment="0" applyProtection="0"/>
    <xf numFmtId="0" fontId="35" fillId="0" borderId="133" applyFill="0" applyProtection="0">
      <alignment horizontal="right" vertical="top" wrapText="1"/>
    </xf>
    <xf numFmtId="0" fontId="62" fillId="60" borderId="133"/>
    <xf numFmtId="0" fontId="39" fillId="38" borderId="133" applyNumberFormat="0" applyProtection="0">
      <alignment horizontal="left"/>
    </xf>
    <xf numFmtId="0" fontId="39" fillId="38" borderId="133" applyNumberFormat="0" applyProtection="0">
      <alignment horizontal="right"/>
    </xf>
    <xf numFmtId="1" fontId="35" fillId="0" borderId="133" applyFill="0" applyProtection="0">
      <alignment horizontal="right" vertical="top" wrapText="1"/>
    </xf>
    <xf numFmtId="49" fontId="35" fillId="0" borderId="133" applyFill="0" applyProtection="0">
      <alignment horizontal="right"/>
    </xf>
    <xf numFmtId="1" fontId="47" fillId="0" borderId="133" applyFill="0" applyProtection="0">
      <alignment horizontal="right" vertical="top" wrapText="1"/>
    </xf>
    <xf numFmtId="0" fontId="39" fillId="38" borderId="133" applyNumberFormat="0" applyProtection="0">
      <alignment horizontal="right"/>
    </xf>
    <xf numFmtId="0" fontId="62" fillId="60" borderId="133"/>
    <xf numFmtId="2" fontId="35" fillId="0" borderId="133" applyFill="0" applyProtection="0">
      <alignment horizontal="right" vertical="top" wrapText="1"/>
    </xf>
    <xf numFmtId="0" fontId="47" fillId="0" borderId="133" applyFill="0" applyProtection="0">
      <alignment horizontal="right" vertical="top" wrapText="1"/>
    </xf>
    <xf numFmtId="0" fontId="39" fillId="38" borderId="133" applyNumberFormat="0" applyProtection="0">
      <alignment horizontal="left"/>
    </xf>
    <xf numFmtId="0" fontId="35" fillId="54" borderId="132" applyNumberFormat="0" applyFont="0" applyAlignment="0" applyProtection="0"/>
    <xf numFmtId="0" fontId="51" fillId="36" borderId="129" applyNumberFormat="0" applyAlignment="0" applyProtection="0"/>
    <xf numFmtId="0" fontId="39" fillId="38" borderId="133" applyNumberFormat="0" applyProtection="0">
      <alignment horizontal="right"/>
    </xf>
    <xf numFmtId="1" fontId="35" fillId="0" borderId="133" applyFill="0" applyProtection="0">
      <alignment horizontal="right" vertical="top" wrapText="1"/>
    </xf>
    <xf numFmtId="2" fontId="35" fillId="0" borderId="133" applyFill="0" applyProtection="0">
      <alignment horizontal="right" vertical="top" wrapText="1"/>
    </xf>
    <xf numFmtId="0" fontId="35" fillId="54" borderId="132" applyNumberFormat="0" applyFont="0" applyAlignment="0" applyProtection="0"/>
    <xf numFmtId="0" fontId="47" fillId="0" borderId="133" applyFill="0" applyProtection="0">
      <alignment horizontal="right" vertical="top" wrapText="1"/>
    </xf>
    <xf numFmtId="49" fontId="35" fillId="0" borderId="133" applyFill="0" applyProtection="0">
      <alignment horizontal="right"/>
    </xf>
    <xf numFmtId="0" fontId="62" fillId="60" borderId="133"/>
    <xf numFmtId="0" fontId="39" fillId="38" borderId="133" applyNumberFormat="0" applyProtection="0">
      <alignment horizontal="right"/>
    </xf>
    <xf numFmtId="0" fontId="62" fillId="60" borderId="133"/>
    <xf numFmtId="0" fontId="39" fillId="38" borderId="133" applyNumberFormat="0" applyProtection="0">
      <alignment horizontal="left"/>
    </xf>
    <xf numFmtId="49" fontId="47" fillId="0" borderId="133" applyFill="0" applyProtection="0">
      <alignment horizontal="right"/>
    </xf>
    <xf numFmtId="0" fontId="62" fillId="60" borderId="133"/>
    <xf numFmtId="0" fontId="41" fillId="35" borderId="129" applyNumberFormat="0" applyAlignment="0" applyProtection="0"/>
    <xf numFmtId="1" fontId="47" fillId="0" borderId="133" applyFill="0" applyProtection="0">
      <alignment horizontal="right" vertical="top" wrapText="1"/>
    </xf>
    <xf numFmtId="0" fontId="39" fillId="38" borderId="133" applyNumberFormat="0" applyProtection="0">
      <alignment horizontal="right"/>
    </xf>
    <xf numFmtId="49" fontId="47" fillId="0" borderId="133" applyFill="0" applyProtection="0">
      <alignment horizontal="right"/>
    </xf>
    <xf numFmtId="0" fontId="39" fillId="38" borderId="133" applyNumberFormat="0" applyProtection="0">
      <alignment horizontal="right"/>
    </xf>
    <xf numFmtId="1" fontId="47" fillId="0" borderId="133" applyFill="0" applyProtection="0">
      <alignment horizontal="right" vertical="top" wrapText="1"/>
    </xf>
    <xf numFmtId="0" fontId="35" fillId="0" borderId="133" applyFill="0" applyProtection="0">
      <alignment horizontal="right" vertical="top" wrapText="1"/>
    </xf>
    <xf numFmtId="0" fontId="62" fillId="60" borderId="133"/>
    <xf numFmtId="0" fontId="44" fillId="0" borderId="131" applyNumberFormat="0" applyFill="0" applyAlignment="0" applyProtection="0"/>
    <xf numFmtId="0" fontId="62" fillId="60" borderId="133"/>
    <xf numFmtId="49" fontId="35" fillId="0" borderId="133" applyFill="0" applyProtection="0">
      <alignment horizontal="right"/>
    </xf>
    <xf numFmtId="0" fontId="35" fillId="0" borderId="133" applyFill="0" applyProtection="0">
      <alignment horizontal="right" vertical="top" wrapText="1"/>
    </xf>
    <xf numFmtId="0" fontId="39" fillId="38" borderId="133" applyNumberFormat="0" applyProtection="0">
      <alignment horizontal="right"/>
    </xf>
    <xf numFmtId="0" fontId="35" fillId="0" borderId="133" applyFill="0" applyProtection="0">
      <alignment horizontal="right" vertical="top" wrapText="1"/>
    </xf>
    <xf numFmtId="2" fontId="35" fillId="0" borderId="133" applyFill="0" applyProtection="0">
      <alignment horizontal="right" vertical="top" wrapText="1"/>
    </xf>
    <xf numFmtId="0" fontId="35" fillId="54" borderId="132" applyNumberFormat="0" applyFont="0" applyAlignment="0" applyProtection="0"/>
    <xf numFmtId="2" fontId="35" fillId="0" borderId="133" applyFill="0" applyProtection="0">
      <alignment horizontal="right" vertical="top" wrapText="1"/>
    </xf>
    <xf numFmtId="0" fontId="62" fillId="60" borderId="133"/>
    <xf numFmtId="0" fontId="35" fillId="0" borderId="133" applyFill="0" applyProtection="0">
      <alignment horizontal="right" vertical="top" wrapText="1"/>
    </xf>
    <xf numFmtId="0" fontId="44" fillId="0" borderId="131" applyNumberFormat="0" applyFill="0" applyAlignment="0" applyProtection="0"/>
    <xf numFmtId="1" fontId="35" fillId="0" borderId="133" applyFill="0" applyProtection="0">
      <alignment horizontal="right" vertical="top" wrapText="1"/>
    </xf>
    <xf numFmtId="49" fontId="47" fillId="0" borderId="133" applyFill="0" applyProtection="0">
      <alignment horizontal="right"/>
    </xf>
    <xf numFmtId="0" fontId="39" fillId="38" borderId="133" applyNumberFormat="0" applyProtection="0">
      <alignment horizontal="right"/>
    </xf>
    <xf numFmtId="0" fontId="62" fillId="60" borderId="133"/>
    <xf numFmtId="0" fontId="35" fillId="54" borderId="132" applyNumberFormat="0" applyFont="0" applyAlignment="0" applyProtection="0"/>
    <xf numFmtId="0" fontId="51" fillId="36" borderId="129" applyNumberFormat="0" applyAlignment="0" applyProtection="0"/>
    <xf numFmtId="1" fontId="35" fillId="0" borderId="133" applyFill="0" applyProtection="0">
      <alignment horizontal="right" vertical="top" wrapText="1"/>
    </xf>
    <xf numFmtId="0" fontId="41" fillId="35" borderId="129" applyNumberFormat="0" applyAlignment="0" applyProtection="0"/>
    <xf numFmtId="49" fontId="35" fillId="0" borderId="133" applyFill="0" applyProtection="0">
      <alignment horizontal="right"/>
    </xf>
    <xf numFmtId="0" fontId="62" fillId="60" borderId="133"/>
    <xf numFmtId="2" fontId="35" fillId="0" borderId="133" applyFill="0" applyProtection="0">
      <alignment horizontal="right" vertical="top" wrapText="1"/>
    </xf>
    <xf numFmtId="0" fontId="35" fillId="0" borderId="133" applyFill="0" applyProtection="0">
      <alignment horizontal="right" vertical="top" wrapText="1"/>
    </xf>
    <xf numFmtId="0" fontId="43" fillId="36" borderId="130" applyNumberFormat="0" applyAlignment="0" applyProtection="0"/>
    <xf numFmtId="1" fontId="35" fillId="0" borderId="133" applyFill="0" applyProtection="0">
      <alignment horizontal="right" vertical="top" wrapText="1"/>
    </xf>
    <xf numFmtId="0" fontId="35" fillId="0" borderId="133" applyFill="0" applyProtection="0">
      <alignment horizontal="right" vertical="top" wrapText="1"/>
    </xf>
    <xf numFmtId="0" fontId="62" fillId="60" borderId="133"/>
    <xf numFmtId="0" fontId="62" fillId="60" borderId="133"/>
    <xf numFmtId="0" fontId="62" fillId="60" borderId="133"/>
    <xf numFmtId="2" fontId="47" fillId="0" borderId="133" applyFill="0" applyProtection="0">
      <alignment horizontal="right" vertical="top" wrapText="1"/>
    </xf>
    <xf numFmtId="0" fontId="39" fillId="38" borderId="133" applyNumberFormat="0" applyProtection="0">
      <alignment horizontal="right"/>
    </xf>
    <xf numFmtId="0" fontId="62" fillId="60" borderId="133"/>
    <xf numFmtId="0" fontId="62" fillId="60" borderId="133"/>
    <xf numFmtId="1" fontId="47" fillId="0" borderId="133" applyFill="0" applyProtection="0">
      <alignment horizontal="right" vertical="top" wrapText="1"/>
    </xf>
    <xf numFmtId="1" fontId="35" fillId="0" borderId="133" applyFill="0" applyProtection="0">
      <alignment horizontal="right" vertical="top" wrapText="1"/>
    </xf>
    <xf numFmtId="0" fontId="39" fillId="38" borderId="133" applyNumberFormat="0" applyProtection="0">
      <alignment horizontal="right"/>
    </xf>
    <xf numFmtId="1" fontId="47" fillId="0" borderId="133" applyFill="0" applyProtection="0">
      <alignment horizontal="right" vertical="top" wrapText="1"/>
    </xf>
    <xf numFmtId="0" fontId="39" fillId="38" borderId="133" applyNumberFormat="0" applyProtection="0">
      <alignment horizontal="right"/>
    </xf>
    <xf numFmtId="0" fontId="39" fillId="38" borderId="133" applyNumberFormat="0" applyProtection="0">
      <alignment horizontal="right"/>
    </xf>
    <xf numFmtId="0" fontId="39" fillId="38" borderId="133" applyNumberFormat="0" applyProtection="0">
      <alignment horizontal="right"/>
    </xf>
    <xf numFmtId="49" fontId="47" fillId="0" borderId="133" applyFill="0" applyProtection="0">
      <alignment horizontal="right"/>
    </xf>
    <xf numFmtId="0" fontId="62" fillId="60" borderId="133"/>
    <xf numFmtId="0" fontId="62" fillId="60" borderId="133"/>
    <xf numFmtId="0" fontId="39" fillId="38" borderId="133" applyNumberFormat="0" applyProtection="0">
      <alignment horizontal="left"/>
    </xf>
    <xf numFmtId="1" fontId="35" fillId="0" borderId="133" applyFill="0" applyProtection="0">
      <alignment horizontal="right" vertical="top" wrapText="1"/>
    </xf>
    <xf numFmtId="49" fontId="35" fillId="0" borderId="133" applyFill="0" applyProtection="0">
      <alignment horizontal="right"/>
    </xf>
    <xf numFmtId="1" fontId="47" fillId="0" borderId="133" applyFill="0" applyProtection="0">
      <alignment horizontal="right" vertical="top" wrapText="1"/>
    </xf>
    <xf numFmtId="0" fontId="62" fillId="60" borderId="133"/>
    <xf numFmtId="0" fontId="35" fillId="0" borderId="133" applyFill="0" applyProtection="0">
      <alignment horizontal="right" vertical="top" wrapText="1"/>
    </xf>
    <xf numFmtId="2" fontId="35" fillId="0" borderId="133" applyFill="0" applyProtection="0">
      <alignment horizontal="right" vertical="top" wrapText="1"/>
    </xf>
    <xf numFmtId="0" fontId="47" fillId="0" borderId="133" applyFill="0" applyProtection="0">
      <alignment horizontal="right" vertical="top" wrapText="1"/>
    </xf>
    <xf numFmtId="0" fontId="39" fillId="38" borderId="133" applyNumberFormat="0" applyProtection="0">
      <alignment horizontal="right"/>
    </xf>
    <xf numFmtId="2" fontId="47" fillId="0" borderId="133" applyFill="0" applyProtection="0">
      <alignment horizontal="right" vertical="top" wrapText="1"/>
    </xf>
    <xf numFmtId="49" fontId="35" fillId="0" borderId="133" applyFill="0" applyProtection="0">
      <alignment horizontal="right"/>
    </xf>
    <xf numFmtId="1" fontId="35" fillId="0" borderId="133" applyFill="0" applyProtection="0">
      <alignment horizontal="right" vertical="top" wrapText="1"/>
    </xf>
    <xf numFmtId="0" fontId="44" fillId="0" borderId="131" applyNumberFormat="0" applyFill="0" applyAlignment="0" applyProtection="0"/>
    <xf numFmtId="0" fontId="41" fillId="35" borderId="129" applyNumberFormat="0" applyAlignment="0" applyProtection="0"/>
    <xf numFmtId="1" fontId="35" fillId="0" borderId="133" applyFill="0" applyProtection="0">
      <alignment horizontal="right" vertical="top" wrapText="1"/>
    </xf>
    <xf numFmtId="2" fontId="47" fillId="0" borderId="133" applyFill="0" applyProtection="0">
      <alignment horizontal="right" vertical="top" wrapText="1"/>
    </xf>
    <xf numFmtId="0" fontId="62" fillId="60" borderId="133"/>
    <xf numFmtId="0" fontId="51" fillId="36" borderId="129" applyNumberFormat="0" applyAlignment="0" applyProtection="0"/>
    <xf numFmtId="0" fontId="41" fillId="35" borderId="129" applyNumberFormat="0" applyAlignment="0" applyProtection="0"/>
    <xf numFmtId="1" fontId="35" fillId="0" borderId="133" applyFill="0" applyProtection="0">
      <alignment horizontal="right" vertical="top" wrapText="1"/>
    </xf>
    <xf numFmtId="0" fontId="62" fillId="60" borderId="133"/>
    <xf numFmtId="0" fontId="62" fillId="60" borderId="133"/>
    <xf numFmtId="0" fontId="62" fillId="60" borderId="133"/>
    <xf numFmtId="1" fontId="35" fillId="0" borderId="133" applyFill="0" applyProtection="0">
      <alignment horizontal="right" vertical="top" wrapText="1"/>
    </xf>
    <xf numFmtId="1" fontId="47" fillId="0" borderId="133" applyFill="0" applyProtection="0">
      <alignment horizontal="right" vertical="top" wrapText="1"/>
    </xf>
    <xf numFmtId="0" fontId="35" fillId="0" borderId="133" applyFill="0" applyProtection="0">
      <alignment horizontal="right" vertical="top" wrapText="1"/>
    </xf>
    <xf numFmtId="2" fontId="47" fillId="0" borderId="133" applyFill="0" applyProtection="0">
      <alignment horizontal="right" vertical="top" wrapText="1"/>
    </xf>
    <xf numFmtId="0" fontId="62" fillId="60" borderId="133"/>
    <xf numFmtId="49" fontId="47" fillId="0" borderId="133" applyFill="0" applyProtection="0">
      <alignment horizontal="right"/>
    </xf>
    <xf numFmtId="0" fontId="62" fillId="60" borderId="133"/>
    <xf numFmtId="0" fontId="62" fillId="60" borderId="133"/>
    <xf numFmtId="2" fontId="47" fillId="0" borderId="133" applyFill="0" applyProtection="0">
      <alignment horizontal="right" vertical="top" wrapText="1"/>
    </xf>
    <xf numFmtId="2" fontId="35" fillId="0" borderId="133" applyFill="0" applyProtection="0">
      <alignment horizontal="right" vertical="top" wrapText="1"/>
    </xf>
    <xf numFmtId="0" fontId="39" fillId="38" borderId="133" applyNumberFormat="0" applyProtection="0">
      <alignment horizontal="right"/>
    </xf>
    <xf numFmtId="0" fontId="43" fillId="36" borderId="130" applyNumberFormat="0" applyAlignment="0" applyProtection="0"/>
    <xf numFmtId="0" fontId="39" fillId="38" borderId="133" applyNumberFormat="0" applyProtection="0">
      <alignment horizontal="left"/>
    </xf>
    <xf numFmtId="2" fontId="47" fillId="0" borderId="133" applyFill="0" applyProtection="0">
      <alignment horizontal="right" vertical="top" wrapText="1"/>
    </xf>
    <xf numFmtId="0" fontId="62" fillId="60" borderId="133"/>
    <xf numFmtId="0" fontId="62" fillId="60" borderId="133"/>
    <xf numFmtId="0" fontId="35" fillId="54" borderId="132" applyNumberFormat="0" applyFont="0" applyAlignment="0" applyProtection="0"/>
    <xf numFmtId="49" fontId="47" fillId="0" borderId="133" applyFill="0" applyProtection="0">
      <alignment horizontal="right"/>
    </xf>
    <xf numFmtId="0" fontId="62" fillId="60" borderId="133"/>
    <xf numFmtId="2" fontId="47" fillId="0" borderId="133" applyFill="0" applyProtection="0">
      <alignment horizontal="right" vertical="top" wrapText="1"/>
    </xf>
    <xf numFmtId="0" fontId="51" fillId="36" borderId="129" applyNumberFormat="0" applyAlignment="0" applyProtection="0"/>
    <xf numFmtId="49" fontId="35" fillId="0" borderId="133" applyFill="0" applyProtection="0">
      <alignment horizontal="right"/>
    </xf>
    <xf numFmtId="2" fontId="47" fillId="0" borderId="133" applyFill="0" applyProtection="0">
      <alignment horizontal="right" vertical="top" wrapText="1"/>
    </xf>
    <xf numFmtId="0" fontId="35" fillId="0" borderId="133" applyFill="0" applyProtection="0">
      <alignment horizontal="right" vertical="top" wrapText="1"/>
    </xf>
    <xf numFmtId="2" fontId="35" fillId="0" borderId="133" applyFill="0" applyProtection="0">
      <alignment horizontal="right" vertical="top" wrapText="1"/>
    </xf>
    <xf numFmtId="0" fontId="39" fillId="38" borderId="133" applyNumberFormat="0" applyProtection="0">
      <alignment horizontal="right"/>
    </xf>
    <xf numFmtId="0" fontId="62" fillId="60" borderId="133"/>
    <xf numFmtId="49" fontId="35" fillId="0" borderId="133" applyFill="0" applyProtection="0">
      <alignment horizontal="right"/>
    </xf>
    <xf numFmtId="0" fontId="39" fillId="38" borderId="133" applyNumberFormat="0" applyProtection="0">
      <alignment horizontal="left"/>
    </xf>
    <xf numFmtId="0" fontId="43" fillId="36" borderId="130" applyNumberFormat="0" applyAlignment="0" applyProtection="0"/>
    <xf numFmtId="0" fontId="62" fillId="60" borderId="133"/>
    <xf numFmtId="2" fontId="35" fillId="0" borderId="133" applyFill="0" applyProtection="0">
      <alignment horizontal="right" vertical="top" wrapText="1"/>
    </xf>
    <xf numFmtId="0" fontId="62" fillId="60" borderId="133"/>
    <xf numFmtId="0" fontId="62" fillId="60" borderId="133"/>
    <xf numFmtId="0" fontId="39" fillId="38" borderId="133" applyNumberFormat="0" applyProtection="0">
      <alignment horizontal="left"/>
    </xf>
    <xf numFmtId="0" fontId="62" fillId="60" borderId="133"/>
    <xf numFmtId="49" fontId="35" fillId="0" borderId="133" applyFill="0" applyProtection="0">
      <alignment horizontal="right"/>
    </xf>
    <xf numFmtId="49" fontId="47" fillId="0" borderId="133" applyFill="0" applyProtection="0">
      <alignment horizontal="right"/>
    </xf>
    <xf numFmtId="0" fontId="35" fillId="0" borderId="133" applyFill="0" applyProtection="0">
      <alignment horizontal="right" vertical="top" wrapText="1"/>
    </xf>
    <xf numFmtId="2" fontId="35" fillId="0" borderId="133" applyFill="0" applyProtection="0">
      <alignment horizontal="right" vertical="top" wrapText="1"/>
    </xf>
    <xf numFmtId="0" fontId="41" fillId="35" borderId="129" applyNumberFormat="0" applyAlignment="0" applyProtection="0"/>
    <xf numFmtId="0" fontId="39" fillId="38" borderId="133" applyNumberFormat="0" applyProtection="0">
      <alignment horizontal="right"/>
    </xf>
    <xf numFmtId="0" fontId="62" fillId="60" borderId="133"/>
    <xf numFmtId="0" fontId="41" fillId="35" borderId="129" applyNumberFormat="0" applyAlignment="0" applyProtection="0"/>
    <xf numFmtId="0" fontId="35" fillId="54" borderId="132" applyNumberFormat="0" applyFont="0" applyAlignment="0" applyProtection="0"/>
    <xf numFmtId="2" fontId="47" fillId="0" borderId="133" applyFill="0" applyProtection="0">
      <alignment horizontal="right" vertical="top" wrapText="1"/>
    </xf>
    <xf numFmtId="0" fontId="62" fillId="60" borderId="133"/>
    <xf numFmtId="2" fontId="47" fillId="0" borderId="133" applyFill="0" applyProtection="0">
      <alignment horizontal="right" vertical="top" wrapText="1"/>
    </xf>
    <xf numFmtId="1" fontId="47" fillId="0" borderId="133" applyFill="0" applyProtection="0">
      <alignment horizontal="right" vertical="top" wrapText="1"/>
    </xf>
    <xf numFmtId="2" fontId="35" fillId="0" borderId="133" applyFill="0" applyProtection="0">
      <alignment horizontal="right" vertical="top" wrapText="1"/>
    </xf>
    <xf numFmtId="0" fontId="35" fillId="54" borderId="132" applyNumberFormat="0" applyFont="0" applyAlignment="0" applyProtection="0"/>
    <xf numFmtId="1" fontId="35" fillId="0" borderId="133" applyFill="0" applyProtection="0">
      <alignment horizontal="right" vertical="top" wrapText="1"/>
    </xf>
    <xf numFmtId="0" fontId="41" fillId="35" borderId="129" applyNumberFormat="0" applyAlignment="0" applyProtection="0"/>
    <xf numFmtId="1" fontId="47" fillId="0" borderId="133" applyFill="0" applyProtection="0">
      <alignment horizontal="right" vertical="top" wrapText="1"/>
    </xf>
    <xf numFmtId="0" fontId="62" fillId="60" borderId="133"/>
    <xf numFmtId="0" fontId="51" fillId="36" borderId="129" applyNumberFormat="0" applyAlignment="0" applyProtection="0"/>
    <xf numFmtId="0" fontId="62" fillId="60" borderId="133"/>
    <xf numFmtId="1" fontId="47" fillId="0" borderId="133" applyFill="0" applyProtection="0">
      <alignment horizontal="right" vertical="top" wrapText="1"/>
    </xf>
    <xf numFmtId="1" fontId="35" fillId="0" borderId="133" applyFill="0" applyProtection="0">
      <alignment horizontal="right" vertical="top" wrapText="1"/>
    </xf>
    <xf numFmtId="0" fontId="39" fillId="38" borderId="133" applyNumberFormat="0" applyProtection="0">
      <alignment horizontal="left"/>
    </xf>
    <xf numFmtId="2" fontId="35" fillId="0" borderId="133" applyFill="0" applyProtection="0">
      <alignment horizontal="right" vertical="top" wrapText="1"/>
    </xf>
    <xf numFmtId="49" fontId="47" fillId="0" borderId="133" applyFill="0" applyProtection="0">
      <alignment horizontal="right"/>
    </xf>
    <xf numFmtId="1" fontId="35" fillId="0" borderId="133" applyFill="0" applyProtection="0">
      <alignment horizontal="right" vertical="top" wrapText="1"/>
    </xf>
    <xf numFmtId="0" fontId="39" fillId="38" borderId="133" applyNumberFormat="0" applyProtection="0">
      <alignment horizontal="left"/>
    </xf>
    <xf numFmtId="0" fontId="62" fillId="60" borderId="133"/>
    <xf numFmtId="0" fontId="44" fillId="0" borderId="131" applyNumberFormat="0" applyFill="0" applyAlignment="0" applyProtection="0"/>
    <xf numFmtId="49" fontId="35" fillId="0" borderId="133" applyFill="0" applyProtection="0">
      <alignment horizontal="right"/>
    </xf>
    <xf numFmtId="0" fontId="35" fillId="54" borderId="132" applyNumberFormat="0" applyFont="0" applyAlignment="0" applyProtection="0"/>
    <xf numFmtId="49" fontId="35" fillId="0" borderId="133" applyFill="0" applyProtection="0">
      <alignment horizontal="right"/>
    </xf>
    <xf numFmtId="0" fontId="44" fillId="0" borderId="131" applyNumberFormat="0" applyFill="0" applyAlignment="0" applyProtection="0"/>
    <xf numFmtId="49" fontId="35" fillId="0" borderId="133" applyFill="0" applyProtection="0">
      <alignment horizontal="right"/>
    </xf>
    <xf numFmtId="0" fontId="39" fillId="38" borderId="133" applyNumberFormat="0" applyProtection="0">
      <alignment horizontal="left"/>
    </xf>
    <xf numFmtId="49" fontId="35" fillId="0" borderId="133" applyFill="0" applyProtection="0">
      <alignment horizontal="right"/>
    </xf>
    <xf numFmtId="1" fontId="47" fillId="0" borderId="133" applyFill="0" applyProtection="0">
      <alignment horizontal="right" vertical="top" wrapText="1"/>
    </xf>
    <xf numFmtId="0" fontId="39" fillId="38" borderId="133" applyNumberFormat="0" applyProtection="0">
      <alignment horizontal="left"/>
    </xf>
    <xf numFmtId="0" fontId="35" fillId="0" borderId="133" applyFill="0" applyProtection="0">
      <alignment horizontal="right" vertical="top" wrapText="1"/>
    </xf>
    <xf numFmtId="0" fontId="62" fillId="60" borderId="133"/>
    <xf numFmtId="0" fontId="39" fillId="38" borderId="133" applyNumberFormat="0" applyProtection="0">
      <alignment horizontal="left"/>
    </xf>
    <xf numFmtId="1" fontId="47" fillId="0" borderId="133" applyFill="0" applyProtection="0">
      <alignment horizontal="right" vertical="top" wrapText="1"/>
    </xf>
    <xf numFmtId="2" fontId="47" fillId="0" borderId="133" applyFill="0" applyProtection="0">
      <alignment horizontal="right" vertical="top" wrapText="1"/>
    </xf>
    <xf numFmtId="49" fontId="47" fillId="0" borderId="133" applyFill="0" applyProtection="0">
      <alignment horizontal="right"/>
    </xf>
    <xf numFmtId="1" fontId="47" fillId="0" borderId="133" applyFill="0" applyProtection="0">
      <alignment horizontal="right" vertical="top" wrapText="1"/>
    </xf>
    <xf numFmtId="0" fontId="35" fillId="0" borderId="133" applyFill="0" applyProtection="0">
      <alignment horizontal="right" vertical="top" wrapText="1"/>
    </xf>
    <xf numFmtId="49" fontId="47" fillId="0" borderId="133" applyFill="0" applyProtection="0">
      <alignment horizontal="right"/>
    </xf>
    <xf numFmtId="0" fontId="62" fillId="60" borderId="133"/>
    <xf numFmtId="0" fontId="35" fillId="0" borderId="133" applyFill="0" applyProtection="0">
      <alignment horizontal="right" vertical="top" wrapText="1"/>
    </xf>
    <xf numFmtId="0" fontId="62" fillId="60" borderId="133"/>
    <xf numFmtId="49" fontId="47" fillId="0" borderId="133" applyFill="0" applyProtection="0">
      <alignment horizontal="right"/>
    </xf>
    <xf numFmtId="1" fontId="35" fillId="0" borderId="133" applyFill="0" applyProtection="0">
      <alignment horizontal="right" vertical="top" wrapText="1"/>
    </xf>
    <xf numFmtId="0" fontId="39" fillId="38" borderId="133" applyNumberFormat="0" applyProtection="0">
      <alignment horizontal="right"/>
    </xf>
    <xf numFmtId="0" fontId="35" fillId="0" borderId="133" applyFill="0" applyProtection="0">
      <alignment horizontal="right" vertical="top" wrapText="1"/>
    </xf>
    <xf numFmtId="0" fontId="35" fillId="0" borderId="133" applyFill="0" applyProtection="0">
      <alignment horizontal="right" vertical="top" wrapText="1"/>
    </xf>
    <xf numFmtId="0" fontId="62" fillId="60" borderId="133"/>
    <xf numFmtId="0" fontId="35" fillId="0" borderId="133" applyFill="0" applyProtection="0">
      <alignment horizontal="right" vertical="top" wrapText="1"/>
    </xf>
    <xf numFmtId="0" fontId="62" fillId="60" borderId="133"/>
    <xf numFmtId="0" fontId="44" fillId="0" borderId="131" applyNumberFormat="0" applyFill="0" applyAlignment="0" applyProtection="0"/>
    <xf numFmtId="0" fontId="39" fillId="38" borderId="133" applyNumberFormat="0" applyProtection="0">
      <alignment horizontal="left"/>
    </xf>
    <xf numFmtId="1" fontId="47" fillId="0" borderId="133" applyFill="0" applyProtection="0">
      <alignment horizontal="right" vertical="top" wrapText="1"/>
    </xf>
    <xf numFmtId="0" fontId="44" fillId="0" borderId="131" applyNumberFormat="0" applyFill="0" applyAlignment="0" applyProtection="0"/>
    <xf numFmtId="0" fontId="39" fillId="38" borderId="133" applyNumberFormat="0" applyProtection="0">
      <alignment horizontal="right"/>
    </xf>
    <xf numFmtId="0" fontId="35" fillId="0" borderId="133" applyFill="0" applyProtection="0">
      <alignment horizontal="right" vertical="top" wrapText="1"/>
    </xf>
    <xf numFmtId="0" fontId="47" fillId="0" borderId="133" applyFill="0" applyProtection="0">
      <alignment horizontal="right" vertical="top" wrapText="1"/>
    </xf>
    <xf numFmtId="49" fontId="47" fillId="0" borderId="133" applyFill="0" applyProtection="0">
      <alignment horizontal="right"/>
    </xf>
    <xf numFmtId="0" fontId="39" fillId="38" borderId="133" applyNumberFormat="0" applyProtection="0">
      <alignment horizontal="left"/>
    </xf>
    <xf numFmtId="0" fontId="35" fillId="0" borderId="133" applyFill="0" applyProtection="0">
      <alignment horizontal="right" vertical="top" wrapText="1"/>
    </xf>
    <xf numFmtId="0" fontId="39" fillId="38" borderId="133" applyNumberFormat="0" applyProtection="0">
      <alignment horizontal="left"/>
    </xf>
    <xf numFmtId="49" fontId="47" fillId="0" borderId="133" applyFill="0" applyProtection="0">
      <alignment horizontal="right"/>
    </xf>
    <xf numFmtId="0" fontId="43" fillId="36" borderId="130" applyNumberFormat="0" applyAlignment="0" applyProtection="0"/>
    <xf numFmtId="0" fontId="39" fillId="38" borderId="133" applyNumberFormat="0" applyProtection="0">
      <alignment horizontal="left"/>
    </xf>
    <xf numFmtId="0" fontId="62" fillId="60" borderId="133"/>
    <xf numFmtId="0" fontId="43" fillId="36" borderId="130" applyNumberFormat="0" applyAlignment="0" applyProtection="0"/>
    <xf numFmtId="1" fontId="47" fillId="0" borderId="133" applyFill="0" applyProtection="0">
      <alignment horizontal="right" vertical="top" wrapText="1"/>
    </xf>
    <xf numFmtId="1" fontId="35" fillId="0" borderId="133" applyFill="0" applyProtection="0">
      <alignment horizontal="right" vertical="top" wrapText="1"/>
    </xf>
    <xf numFmtId="0" fontId="35" fillId="54" borderId="132" applyNumberFormat="0" applyFont="0" applyAlignment="0" applyProtection="0"/>
    <xf numFmtId="0" fontId="41" fillId="35" borderId="129" applyNumberFormat="0" applyAlignment="0" applyProtection="0"/>
    <xf numFmtId="0" fontId="62" fillId="60" borderId="133"/>
    <xf numFmtId="0" fontId="62" fillId="60" borderId="133"/>
    <xf numFmtId="0" fontId="44" fillId="0" borderId="131" applyNumberFormat="0" applyFill="0" applyAlignment="0" applyProtection="0"/>
    <xf numFmtId="49" fontId="35" fillId="0" borderId="133" applyFill="0" applyProtection="0">
      <alignment horizontal="right"/>
    </xf>
    <xf numFmtId="0" fontId="43" fillId="36" borderId="130" applyNumberFormat="0" applyAlignment="0" applyProtection="0"/>
    <xf numFmtId="2" fontId="47" fillId="0" borderId="133" applyFill="0" applyProtection="0">
      <alignment horizontal="right" vertical="top" wrapText="1"/>
    </xf>
    <xf numFmtId="2" fontId="35" fillId="0" borderId="133" applyFill="0" applyProtection="0">
      <alignment horizontal="right" vertical="top" wrapText="1"/>
    </xf>
    <xf numFmtId="0" fontId="43" fillId="36" borderId="130" applyNumberFormat="0" applyAlignment="0" applyProtection="0"/>
    <xf numFmtId="49" fontId="35" fillId="0" borderId="133" applyFill="0" applyProtection="0">
      <alignment horizontal="right"/>
    </xf>
    <xf numFmtId="2" fontId="35" fillId="0" borderId="133" applyFill="0" applyProtection="0">
      <alignment horizontal="right" vertical="top" wrapText="1"/>
    </xf>
    <xf numFmtId="0" fontId="62" fillId="60" borderId="133"/>
    <xf numFmtId="2" fontId="35" fillId="0" borderId="133" applyFill="0" applyProtection="0">
      <alignment horizontal="right" vertical="top" wrapText="1"/>
    </xf>
    <xf numFmtId="2" fontId="35" fillId="0" borderId="133" applyFill="0" applyProtection="0">
      <alignment horizontal="right" vertical="top" wrapText="1"/>
    </xf>
    <xf numFmtId="0" fontId="51" fillId="36" borderId="129" applyNumberFormat="0" applyAlignment="0" applyProtection="0"/>
    <xf numFmtId="0" fontId="47" fillId="0" borderId="133" applyFill="0" applyProtection="0">
      <alignment horizontal="right" vertical="top" wrapText="1"/>
    </xf>
    <xf numFmtId="1" fontId="35" fillId="0" borderId="133" applyFill="0" applyProtection="0">
      <alignment horizontal="right" vertical="top" wrapText="1"/>
    </xf>
    <xf numFmtId="0" fontId="35" fillId="54" borderId="132" applyNumberFormat="0" applyFont="0" applyAlignment="0" applyProtection="0"/>
    <xf numFmtId="1" fontId="35" fillId="0" borderId="133" applyFill="0" applyProtection="0">
      <alignment horizontal="right" vertical="top" wrapText="1"/>
    </xf>
    <xf numFmtId="0" fontId="62" fillId="60" borderId="133"/>
    <xf numFmtId="0" fontId="62" fillId="60" borderId="133"/>
    <xf numFmtId="2" fontId="35" fillId="0" borderId="133" applyFill="0" applyProtection="0">
      <alignment horizontal="right" vertical="top" wrapText="1"/>
    </xf>
    <xf numFmtId="2" fontId="47" fillId="0" borderId="133" applyFill="0" applyProtection="0">
      <alignment horizontal="right" vertical="top" wrapText="1"/>
    </xf>
    <xf numFmtId="0" fontId="43" fillId="36" borderId="130" applyNumberFormat="0" applyAlignment="0" applyProtection="0"/>
    <xf numFmtId="0" fontId="62" fillId="60" borderId="133"/>
    <xf numFmtId="0" fontId="62" fillId="60" borderId="133"/>
    <xf numFmtId="0" fontId="62" fillId="60" borderId="133"/>
    <xf numFmtId="0" fontId="47" fillId="0" borderId="133" applyFill="0" applyProtection="0">
      <alignment horizontal="right" vertical="top" wrapText="1"/>
    </xf>
    <xf numFmtId="1" fontId="35" fillId="0" borderId="133" applyFill="0" applyProtection="0">
      <alignment horizontal="right" vertical="top" wrapText="1"/>
    </xf>
    <xf numFmtId="0" fontId="35" fillId="54" borderId="132" applyNumberFormat="0" applyFont="0" applyAlignment="0" applyProtection="0"/>
    <xf numFmtId="0" fontId="62" fillId="60" borderId="133"/>
    <xf numFmtId="0" fontId="62" fillId="60" borderId="133"/>
    <xf numFmtId="2" fontId="35" fillId="0" borderId="133" applyFill="0" applyProtection="0">
      <alignment horizontal="right" vertical="top" wrapText="1"/>
    </xf>
    <xf numFmtId="2" fontId="47" fillId="0" borderId="133" applyFill="0" applyProtection="0">
      <alignment horizontal="right" vertical="top" wrapText="1"/>
    </xf>
    <xf numFmtId="0" fontId="62" fillId="60" borderId="133"/>
    <xf numFmtId="0" fontId="62" fillId="60" borderId="133"/>
    <xf numFmtId="0" fontId="62" fillId="60" borderId="133"/>
    <xf numFmtId="0" fontId="35" fillId="54" borderId="132" applyNumberFormat="0" applyFont="0" applyAlignment="0" applyProtection="0"/>
    <xf numFmtId="49" fontId="47" fillId="0" borderId="133" applyFill="0" applyProtection="0">
      <alignment horizontal="right"/>
    </xf>
    <xf numFmtId="49" fontId="47" fillId="0" borderId="133" applyFill="0" applyProtection="0">
      <alignment horizontal="right"/>
    </xf>
    <xf numFmtId="2" fontId="35" fillId="0" borderId="133" applyFill="0" applyProtection="0">
      <alignment horizontal="right" vertical="top" wrapText="1"/>
    </xf>
    <xf numFmtId="0" fontId="62" fillId="60" borderId="133"/>
    <xf numFmtId="0" fontId="62" fillId="60" borderId="133"/>
    <xf numFmtId="49" fontId="35" fillId="0" borderId="133" applyFill="0" applyProtection="0">
      <alignment horizontal="right"/>
    </xf>
    <xf numFmtId="0" fontId="62" fillId="60" borderId="133"/>
    <xf numFmtId="0" fontId="62" fillId="60" borderId="133"/>
    <xf numFmtId="0" fontId="62" fillId="60" borderId="133"/>
    <xf numFmtId="2" fontId="35" fillId="0" borderId="133" applyFill="0" applyProtection="0">
      <alignment horizontal="right" vertical="top" wrapText="1"/>
    </xf>
    <xf numFmtId="1" fontId="35" fillId="0" borderId="133" applyFill="0" applyProtection="0">
      <alignment horizontal="right" vertical="top" wrapText="1"/>
    </xf>
    <xf numFmtId="49" fontId="35" fillId="0" borderId="133" applyFill="0" applyProtection="0">
      <alignment horizontal="right"/>
    </xf>
    <xf numFmtId="0" fontId="39" fillId="38" borderId="133" applyNumberFormat="0" applyProtection="0">
      <alignment horizontal="left"/>
    </xf>
    <xf numFmtId="0" fontId="39" fillId="38" borderId="133" applyNumberFormat="0" applyProtection="0">
      <alignment horizontal="right"/>
    </xf>
    <xf numFmtId="0" fontId="35" fillId="0" borderId="133" applyFill="0" applyProtection="0">
      <alignment horizontal="right" vertical="top" wrapText="1"/>
    </xf>
    <xf numFmtId="2" fontId="35" fillId="0" borderId="133" applyFill="0" applyProtection="0">
      <alignment horizontal="right" vertical="top" wrapText="1"/>
    </xf>
    <xf numFmtId="1" fontId="35" fillId="0" borderId="133" applyFill="0" applyProtection="0">
      <alignment horizontal="right" vertical="top" wrapText="1"/>
    </xf>
    <xf numFmtId="49" fontId="35" fillId="0" borderId="133" applyFill="0" applyProtection="0">
      <alignment horizontal="right"/>
    </xf>
    <xf numFmtId="0" fontId="39" fillId="38" borderId="133" applyNumberFormat="0" applyProtection="0">
      <alignment horizontal="left"/>
    </xf>
    <xf numFmtId="0" fontId="39" fillId="38" borderId="133" applyNumberFormat="0" applyProtection="0">
      <alignment horizontal="right"/>
    </xf>
    <xf numFmtId="0" fontId="35" fillId="0" borderId="133" applyFill="0" applyProtection="0">
      <alignment horizontal="right" vertical="top" wrapText="1"/>
    </xf>
    <xf numFmtId="0" fontId="39" fillId="38" borderId="133" applyNumberFormat="0" applyProtection="0">
      <alignment horizontal="right"/>
    </xf>
    <xf numFmtId="2" fontId="47" fillId="0" borderId="133" applyFill="0" applyProtection="0">
      <alignment horizontal="right" vertical="top" wrapText="1"/>
    </xf>
    <xf numFmtId="49" fontId="47" fillId="0" borderId="133" applyFill="0" applyProtection="0">
      <alignment horizontal="right"/>
    </xf>
    <xf numFmtId="1" fontId="35" fillId="0" borderId="133" applyFill="0" applyProtection="0">
      <alignment horizontal="right" vertical="top" wrapText="1"/>
    </xf>
    <xf numFmtId="2" fontId="35" fillId="0" borderId="133" applyFill="0" applyProtection="0">
      <alignment horizontal="right" vertical="top" wrapText="1"/>
    </xf>
    <xf numFmtId="0" fontId="39" fillId="38" borderId="133" applyNumberFormat="0" applyProtection="0">
      <alignment horizontal="left"/>
    </xf>
    <xf numFmtId="1" fontId="35" fillId="0" borderId="133" applyFill="0" applyProtection="0">
      <alignment horizontal="right" vertical="top" wrapText="1"/>
    </xf>
    <xf numFmtId="0" fontId="39" fillId="38" borderId="133" applyNumberFormat="0" applyProtection="0">
      <alignment horizontal="right"/>
    </xf>
    <xf numFmtId="1" fontId="47" fillId="0" borderId="133" applyFill="0" applyProtection="0">
      <alignment horizontal="right" vertical="top" wrapText="1"/>
    </xf>
    <xf numFmtId="2" fontId="47" fillId="0" borderId="133" applyFill="0" applyProtection="0">
      <alignment horizontal="right" vertical="top" wrapText="1"/>
    </xf>
    <xf numFmtId="49" fontId="35" fillId="0" borderId="133" applyFill="0" applyProtection="0">
      <alignment horizontal="right"/>
    </xf>
    <xf numFmtId="0" fontId="62" fillId="60" borderId="133"/>
    <xf numFmtId="0" fontId="62" fillId="60" borderId="133"/>
    <xf numFmtId="0" fontId="62" fillId="60" borderId="133"/>
    <xf numFmtId="1" fontId="47" fillId="0" borderId="133" applyFill="0" applyProtection="0">
      <alignment horizontal="right" vertical="top" wrapText="1"/>
    </xf>
    <xf numFmtId="0" fontId="62" fillId="60" borderId="133"/>
    <xf numFmtId="0" fontId="62" fillId="60" borderId="133"/>
    <xf numFmtId="0" fontId="47" fillId="0" borderId="133" applyFill="0" applyProtection="0">
      <alignment horizontal="right" vertical="top" wrapText="1"/>
    </xf>
    <xf numFmtId="1" fontId="35" fillId="0" borderId="133" applyFill="0" applyProtection="0">
      <alignment horizontal="right" vertical="top" wrapText="1"/>
    </xf>
    <xf numFmtId="0" fontId="39" fillId="38" borderId="133" applyNumberFormat="0" applyProtection="0">
      <alignment horizontal="right"/>
    </xf>
    <xf numFmtId="0" fontId="35" fillId="0" borderId="133" applyFill="0" applyProtection="0">
      <alignment horizontal="right" vertical="top" wrapText="1"/>
    </xf>
    <xf numFmtId="0" fontId="39" fillId="38" borderId="133" applyNumberFormat="0" applyProtection="0">
      <alignment horizontal="right"/>
    </xf>
    <xf numFmtId="2" fontId="47" fillId="0" borderId="133" applyFill="0" applyProtection="0">
      <alignment horizontal="right" vertical="top" wrapText="1"/>
    </xf>
    <xf numFmtId="49" fontId="35" fillId="0" borderId="133" applyFill="0" applyProtection="0">
      <alignment horizontal="right"/>
    </xf>
    <xf numFmtId="49" fontId="47" fillId="0" borderId="133" applyFill="0" applyProtection="0">
      <alignment horizontal="right"/>
    </xf>
    <xf numFmtId="0" fontId="62" fillId="60" borderId="133"/>
    <xf numFmtId="0" fontId="62" fillId="60" borderId="133"/>
    <xf numFmtId="49" fontId="47" fillId="0" borderId="133" applyFill="0" applyProtection="0">
      <alignment horizontal="right"/>
    </xf>
    <xf numFmtId="0" fontId="62" fillId="60" borderId="133"/>
    <xf numFmtId="1" fontId="47" fillId="0" borderId="133" applyFill="0" applyProtection="0">
      <alignment horizontal="right" vertical="top" wrapText="1"/>
    </xf>
    <xf numFmtId="0" fontId="35" fillId="0" borderId="133" applyFill="0" applyProtection="0">
      <alignment horizontal="right" vertical="top" wrapText="1"/>
    </xf>
    <xf numFmtId="49" fontId="35" fillId="0" borderId="133" applyFill="0" applyProtection="0">
      <alignment horizontal="right"/>
    </xf>
    <xf numFmtId="2" fontId="35" fillId="0" borderId="133" applyFill="0" applyProtection="0">
      <alignment horizontal="right" vertical="top" wrapText="1"/>
    </xf>
    <xf numFmtId="1" fontId="47" fillId="0" borderId="133" applyFill="0" applyProtection="0">
      <alignment horizontal="right" vertical="top" wrapText="1"/>
    </xf>
    <xf numFmtId="0" fontId="39" fillId="38" borderId="133" applyNumberFormat="0" applyProtection="0">
      <alignment horizontal="left"/>
    </xf>
    <xf numFmtId="2" fontId="35" fillId="0" borderId="133" applyFill="0" applyProtection="0">
      <alignment horizontal="right" vertical="top" wrapText="1"/>
    </xf>
    <xf numFmtId="1" fontId="35" fillId="0" borderId="133" applyFill="0" applyProtection="0">
      <alignment horizontal="right" vertical="top" wrapText="1"/>
    </xf>
    <xf numFmtId="2" fontId="35" fillId="0" borderId="133" applyFill="0" applyProtection="0">
      <alignment horizontal="right" vertical="top" wrapText="1"/>
    </xf>
    <xf numFmtId="2" fontId="47" fillId="0" borderId="133" applyFill="0" applyProtection="0">
      <alignment horizontal="right" vertical="top" wrapText="1"/>
    </xf>
    <xf numFmtId="1" fontId="47" fillId="0" borderId="133" applyFill="0" applyProtection="0">
      <alignment horizontal="right" vertical="top" wrapText="1"/>
    </xf>
    <xf numFmtId="49" fontId="47" fillId="0" borderId="133" applyFill="0" applyProtection="0">
      <alignment horizontal="right"/>
    </xf>
    <xf numFmtId="0" fontId="39" fillId="38" borderId="133" applyNumberFormat="0" applyProtection="0">
      <alignment horizontal="right"/>
    </xf>
    <xf numFmtId="0" fontId="35" fillId="0" borderId="133" applyFill="0" applyProtection="0">
      <alignment horizontal="right" vertical="top" wrapText="1"/>
    </xf>
    <xf numFmtId="49" fontId="35" fillId="0" borderId="133" applyFill="0" applyProtection="0">
      <alignment horizontal="right"/>
    </xf>
    <xf numFmtId="0" fontId="35" fillId="0" borderId="133" applyFill="0" applyProtection="0">
      <alignment horizontal="right" vertical="top" wrapText="1"/>
    </xf>
    <xf numFmtId="2" fontId="35" fillId="0" borderId="133" applyFill="0" applyProtection="0">
      <alignment horizontal="right" vertical="top" wrapText="1"/>
    </xf>
    <xf numFmtId="0" fontId="35" fillId="0" borderId="133" applyFill="0" applyProtection="0">
      <alignment horizontal="right" vertical="top" wrapText="1"/>
    </xf>
    <xf numFmtId="49" fontId="47" fillId="0" borderId="133" applyFill="0" applyProtection="0">
      <alignment horizontal="right"/>
    </xf>
    <xf numFmtId="0" fontId="39" fillId="38" borderId="133" applyNumberFormat="0" applyProtection="0">
      <alignment horizontal="left"/>
    </xf>
    <xf numFmtId="0" fontId="47" fillId="0" borderId="133" applyFill="0" applyProtection="0">
      <alignment horizontal="right" vertical="top" wrapText="1"/>
    </xf>
    <xf numFmtId="2" fontId="47" fillId="0" borderId="133" applyFill="0" applyProtection="0">
      <alignment horizontal="right" vertical="top" wrapText="1"/>
    </xf>
    <xf numFmtId="1" fontId="35" fillId="0" borderId="133" applyFill="0" applyProtection="0">
      <alignment horizontal="right" vertical="top" wrapText="1"/>
    </xf>
    <xf numFmtId="0" fontId="62" fillId="60" borderId="133"/>
    <xf numFmtId="0" fontId="62" fillId="60" borderId="133"/>
    <xf numFmtId="0" fontId="39" fillId="38" borderId="133" applyNumberFormat="0" applyProtection="0">
      <alignment horizontal="left"/>
    </xf>
    <xf numFmtId="0" fontId="62" fillId="60" borderId="133"/>
    <xf numFmtId="0" fontId="41" fillId="35" borderId="134" applyNumberFormat="0" applyAlignment="0" applyProtection="0"/>
    <xf numFmtId="0" fontId="41" fillId="35" borderId="134" applyNumberFormat="0" applyAlignment="0" applyProtection="0"/>
    <xf numFmtId="0" fontId="43" fillId="36" borderId="135" applyNumberFormat="0" applyAlignment="0" applyProtection="0"/>
    <xf numFmtId="0" fontId="43" fillId="36" borderId="135" applyNumberFormat="0" applyAlignment="0" applyProtection="0"/>
    <xf numFmtId="0" fontId="44" fillId="0" borderId="136" applyNumberFormat="0" applyFill="0" applyAlignment="0" applyProtection="0"/>
    <xf numFmtId="0" fontId="44" fillId="0" borderId="136" applyNumberFormat="0" applyFill="0" applyAlignment="0" applyProtection="0"/>
    <xf numFmtId="0" fontId="39" fillId="38" borderId="138" applyNumberFormat="0" applyProtection="0">
      <alignment horizontal="left"/>
    </xf>
    <xf numFmtId="0" fontId="39" fillId="38" borderId="138" applyNumberFormat="0" applyProtection="0">
      <alignment horizontal="right"/>
    </xf>
    <xf numFmtId="0" fontId="35" fillId="0" borderId="138" applyFill="0" applyProtection="0">
      <alignment horizontal="right" vertical="top" wrapText="1"/>
    </xf>
    <xf numFmtId="2" fontId="35" fillId="0" borderId="138" applyFill="0" applyProtection="0">
      <alignment horizontal="right" vertical="top" wrapText="1"/>
    </xf>
    <xf numFmtId="1" fontId="35" fillId="0" borderId="138" applyFill="0" applyProtection="0">
      <alignment horizontal="right" vertical="top" wrapText="1"/>
    </xf>
    <xf numFmtId="49" fontId="35" fillId="0" borderId="138" applyFill="0" applyProtection="0">
      <alignment horizontal="right"/>
    </xf>
    <xf numFmtId="0" fontId="39" fillId="38" borderId="138" applyNumberFormat="0" applyProtection="0">
      <alignment horizontal="left"/>
    </xf>
    <xf numFmtId="0" fontId="39" fillId="38" borderId="138" applyNumberFormat="0" applyProtection="0">
      <alignment horizontal="right"/>
    </xf>
    <xf numFmtId="0" fontId="35" fillId="0" borderId="138" applyFill="0" applyProtection="0">
      <alignment horizontal="right" vertical="top" wrapText="1"/>
    </xf>
    <xf numFmtId="2" fontId="35" fillId="0" borderId="138" applyFill="0" applyProtection="0">
      <alignment horizontal="right" vertical="top" wrapText="1"/>
    </xf>
    <xf numFmtId="1" fontId="35" fillId="0" borderId="138" applyFill="0" applyProtection="0">
      <alignment horizontal="right" vertical="top" wrapText="1"/>
    </xf>
    <xf numFmtId="49" fontId="35" fillId="0" borderId="138" applyFill="0" applyProtection="0">
      <alignment horizontal="right"/>
    </xf>
    <xf numFmtId="0" fontId="44" fillId="0" borderId="141" applyNumberFormat="0" applyFill="0" applyAlignment="0" applyProtection="0"/>
    <xf numFmtId="0" fontId="44" fillId="0" borderId="141" applyNumberFormat="0" applyFill="0" applyAlignment="0" applyProtection="0"/>
    <xf numFmtId="0" fontId="43" fillId="36" borderId="140" applyNumberFormat="0" applyAlignment="0" applyProtection="0"/>
    <xf numFmtId="0" fontId="43" fillId="36" borderId="140" applyNumberFormat="0" applyAlignment="0" applyProtection="0"/>
    <xf numFmtId="0" fontId="41" fillId="35" borderId="139" applyNumberFormat="0" applyAlignment="0" applyProtection="0"/>
    <xf numFmtId="0" fontId="41" fillId="35" borderId="139" applyNumberFormat="0" applyAlignment="0" applyProtection="0"/>
    <xf numFmtId="0" fontId="39" fillId="38" borderId="138" applyNumberFormat="0" applyProtection="0">
      <alignment horizontal="left"/>
    </xf>
    <xf numFmtId="0" fontId="39" fillId="38" borderId="138" applyNumberFormat="0" applyProtection="0">
      <alignment horizontal="right"/>
    </xf>
    <xf numFmtId="1" fontId="35" fillId="0" borderId="138" applyFill="0" applyProtection="0">
      <alignment horizontal="right" vertical="top" wrapText="1"/>
    </xf>
    <xf numFmtId="49" fontId="35" fillId="0" borderId="138" applyFill="0" applyProtection="0">
      <alignment horizontal="right"/>
    </xf>
    <xf numFmtId="2" fontId="47" fillId="0" borderId="138" applyFill="0" applyProtection="0">
      <alignment horizontal="right" vertical="top" wrapText="1"/>
    </xf>
    <xf numFmtId="1" fontId="47" fillId="0" borderId="138" applyFill="0" applyProtection="0">
      <alignment horizontal="right" vertical="top" wrapText="1"/>
    </xf>
    <xf numFmtId="0" fontId="39" fillId="38" borderId="138" applyNumberFormat="0" applyProtection="0">
      <alignment horizontal="left"/>
    </xf>
    <xf numFmtId="49" fontId="35" fillId="0" borderId="138" applyFill="0" applyProtection="0">
      <alignment horizontal="right"/>
    </xf>
    <xf numFmtId="0" fontId="35" fillId="54" borderId="137" applyNumberFormat="0" applyFont="0" applyAlignment="0" applyProtection="0"/>
    <xf numFmtId="0" fontId="51" fillId="36" borderId="134" applyNumberFormat="0" applyAlignment="0" applyProtection="0"/>
    <xf numFmtId="0" fontId="39" fillId="38" borderId="138" applyNumberFormat="0" applyProtection="0">
      <alignment horizontal="right"/>
    </xf>
    <xf numFmtId="0" fontId="35" fillId="0" borderId="138" applyFill="0" applyProtection="0">
      <alignment horizontal="right" vertical="top" wrapText="1"/>
    </xf>
    <xf numFmtId="0" fontId="35" fillId="54" borderId="137" applyNumberFormat="0" applyFont="0" applyAlignment="0" applyProtection="0"/>
    <xf numFmtId="0" fontId="62" fillId="60" borderId="148"/>
    <xf numFmtId="0" fontId="62" fillId="60" borderId="143"/>
    <xf numFmtId="0" fontId="39" fillId="38" borderId="138" applyNumberFormat="0" applyProtection="0">
      <alignment horizontal="left"/>
    </xf>
    <xf numFmtId="49" fontId="47" fillId="0" borderId="138" applyFill="0" applyProtection="0">
      <alignment horizontal="right"/>
    </xf>
    <xf numFmtId="1" fontId="35" fillId="0" borderId="138" applyFill="0" applyProtection="0">
      <alignment horizontal="right" vertical="top" wrapText="1"/>
    </xf>
    <xf numFmtId="2" fontId="35" fillId="0" borderId="138" applyFill="0" applyProtection="0">
      <alignment horizontal="right" vertical="top" wrapText="1"/>
    </xf>
    <xf numFmtId="0" fontId="47" fillId="0" borderId="138" applyFill="0" applyProtection="0">
      <alignment horizontal="right" vertical="top" wrapText="1"/>
    </xf>
    <xf numFmtId="0" fontId="62" fillId="60" borderId="143"/>
    <xf numFmtId="0" fontId="35" fillId="54" borderId="147" applyNumberFormat="0" applyFont="0" applyAlignment="0" applyProtection="0"/>
    <xf numFmtId="0" fontId="62" fillId="60" borderId="143"/>
    <xf numFmtId="0" fontId="35" fillId="54" borderId="142" applyNumberFormat="0" applyFont="0" applyAlignment="0" applyProtection="0"/>
    <xf numFmtId="0" fontId="35" fillId="0" borderId="138" applyFill="0" applyProtection="0">
      <alignment horizontal="right" vertical="top" wrapText="1"/>
    </xf>
    <xf numFmtId="0" fontId="62" fillId="60" borderId="138"/>
    <xf numFmtId="0" fontId="62" fillId="60" borderId="138"/>
    <xf numFmtId="0" fontId="62" fillId="60" borderId="138"/>
    <xf numFmtId="1" fontId="47" fillId="0" borderId="138" applyFill="0" applyProtection="0">
      <alignment horizontal="right" vertical="top" wrapText="1"/>
    </xf>
    <xf numFmtId="0" fontId="62" fillId="60" borderId="138"/>
    <xf numFmtId="0" fontId="62" fillId="60" borderId="138"/>
    <xf numFmtId="2" fontId="47" fillId="0" borderId="138" applyFill="0" applyProtection="0">
      <alignment horizontal="right" vertical="top" wrapText="1"/>
    </xf>
    <xf numFmtId="2" fontId="35" fillId="0" borderId="138" applyFill="0" applyProtection="0">
      <alignment horizontal="right" vertical="top" wrapText="1"/>
    </xf>
    <xf numFmtId="1" fontId="47" fillId="0" borderId="138" applyFill="0" applyProtection="0">
      <alignment horizontal="right" vertical="top" wrapText="1"/>
    </xf>
    <xf numFmtId="0" fontId="44" fillId="0" borderId="146" applyNumberFormat="0" applyFill="0" applyAlignment="0" applyProtection="0"/>
    <xf numFmtId="0" fontId="62" fillId="60" borderId="148"/>
    <xf numFmtId="1" fontId="35" fillId="0" borderId="138" applyFill="0" applyProtection="0">
      <alignment horizontal="right" vertical="top" wrapText="1"/>
    </xf>
    <xf numFmtId="49" fontId="47" fillId="0" borderId="138" applyFill="0" applyProtection="0">
      <alignment horizontal="right"/>
    </xf>
    <xf numFmtId="0" fontId="39" fillId="38" borderId="138" applyNumberFormat="0" applyProtection="0">
      <alignment horizontal="right"/>
    </xf>
    <xf numFmtId="0" fontId="41" fillId="35" borderId="144" applyNumberFormat="0" applyAlignment="0" applyProtection="0"/>
    <xf numFmtId="0" fontId="62" fillId="60" borderId="148"/>
    <xf numFmtId="0" fontId="62" fillId="60" borderId="138"/>
    <xf numFmtId="0" fontId="62" fillId="60" borderId="138"/>
    <xf numFmtId="2" fontId="47" fillId="0" borderId="138" applyFill="0" applyProtection="0">
      <alignment horizontal="right" vertical="top" wrapText="1"/>
    </xf>
    <xf numFmtId="0" fontId="62" fillId="60" borderId="138"/>
    <xf numFmtId="49" fontId="47" fillId="0" borderId="138" applyFill="0" applyProtection="0">
      <alignment horizontal="right"/>
    </xf>
    <xf numFmtId="0" fontId="35" fillId="0" borderId="138" applyFill="0" applyProtection="0">
      <alignment horizontal="right" vertical="top" wrapText="1"/>
    </xf>
    <xf numFmtId="0" fontId="62" fillId="60" borderId="143"/>
    <xf numFmtId="0" fontId="44" fillId="0" borderId="146" applyNumberFormat="0" applyFill="0" applyAlignment="0" applyProtection="0"/>
    <xf numFmtId="0" fontId="62" fillId="60" borderId="143"/>
    <xf numFmtId="0" fontId="62" fillId="60" borderId="148"/>
    <xf numFmtId="0" fontId="35" fillId="54" borderId="147" applyNumberFormat="0" applyFont="0" applyAlignment="0" applyProtection="0"/>
    <xf numFmtId="0" fontId="43" fillId="36" borderId="145" applyNumberFormat="0" applyAlignment="0" applyProtection="0"/>
    <xf numFmtId="0" fontId="35" fillId="0" borderId="138" applyFill="0" applyProtection="0">
      <alignment horizontal="right" vertical="top" wrapText="1"/>
    </xf>
    <xf numFmtId="49" fontId="47" fillId="0" borderId="138" applyFill="0" applyProtection="0">
      <alignment horizontal="right"/>
    </xf>
    <xf numFmtId="0" fontId="39" fillId="38" borderId="138" applyNumberFormat="0" applyProtection="0">
      <alignment horizontal="left"/>
    </xf>
    <xf numFmtId="0" fontId="62" fillId="60" borderId="143"/>
    <xf numFmtId="49" fontId="35" fillId="0" borderId="138" applyFill="0" applyProtection="0">
      <alignment horizontal="right"/>
    </xf>
    <xf numFmtId="2" fontId="47" fillId="0" borderId="138" applyFill="0" applyProtection="0">
      <alignment horizontal="right" vertical="top" wrapText="1"/>
    </xf>
    <xf numFmtId="2" fontId="35" fillId="0" borderId="138" applyFill="0" applyProtection="0">
      <alignment horizontal="right" vertical="top" wrapText="1"/>
    </xf>
    <xf numFmtId="0" fontId="62" fillId="60" borderId="143"/>
    <xf numFmtId="0" fontId="62" fillId="60" borderId="148"/>
    <xf numFmtId="0" fontId="62" fillId="60" borderId="148"/>
    <xf numFmtId="0" fontId="47" fillId="0" borderId="138" applyFill="0" applyProtection="0">
      <alignment horizontal="right" vertical="top" wrapText="1"/>
    </xf>
    <xf numFmtId="1" fontId="47" fillId="0" borderId="138" applyFill="0" applyProtection="0">
      <alignment horizontal="right" vertical="top" wrapText="1"/>
    </xf>
    <xf numFmtId="1" fontId="35" fillId="0" borderId="138" applyFill="0" applyProtection="0">
      <alignment horizontal="right" vertical="top" wrapText="1"/>
    </xf>
    <xf numFmtId="0" fontId="62" fillId="60" borderId="148"/>
    <xf numFmtId="0" fontId="39" fillId="38" borderId="138" applyNumberFormat="0" applyProtection="0">
      <alignment horizontal="right"/>
    </xf>
    <xf numFmtId="0" fontId="39" fillId="38" borderId="138" applyNumberFormat="0" applyProtection="0">
      <alignment horizontal="right"/>
    </xf>
    <xf numFmtId="2" fontId="47" fillId="0" borderId="138" applyFill="0" applyProtection="0">
      <alignment horizontal="right" vertical="top" wrapText="1"/>
    </xf>
    <xf numFmtId="49" fontId="35" fillId="0" borderId="138" applyFill="0" applyProtection="0">
      <alignment horizontal="right"/>
    </xf>
    <xf numFmtId="0" fontId="62" fillId="60" borderId="148"/>
    <xf numFmtId="0" fontId="41" fillId="35" borderId="144" applyNumberFormat="0" applyAlignment="0" applyProtection="0"/>
    <xf numFmtId="0" fontId="62" fillId="60" borderId="143"/>
    <xf numFmtId="1" fontId="47" fillId="0" borderId="138" applyFill="0" applyProtection="0">
      <alignment horizontal="right" vertical="top" wrapText="1"/>
    </xf>
    <xf numFmtId="0" fontId="35" fillId="0" borderId="138" applyFill="0" applyProtection="0">
      <alignment horizontal="right" vertical="top" wrapText="1"/>
    </xf>
    <xf numFmtId="0" fontId="51" fillId="36" borderId="144" applyNumberFormat="0" applyAlignment="0" applyProtection="0"/>
    <xf numFmtId="0" fontId="43" fillId="36" borderId="145" applyNumberFormat="0" applyAlignment="0" applyProtection="0"/>
    <xf numFmtId="0" fontId="35" fillId="54" borderId="142" applyNumberFormat="0" applyFont="0" applyAlignment="0" applyProtection="0"/>
    <xf numFmtId="49" fontId="47" fillId="0" borderId="138" applyFill="0" applyProtection="0">
      <alignment horizontal="right"/>
    </xf>
    <xf numFmtId="2" fontId="35" fillId="0" borderId="138" applyFill="0" applyProtection="0">
      <alignment horizontal="right" vertical="top" wrapText="1"/>
    </xf>
    <xf numFmtId="0" fontId="51" fillId="36" borderId="139" applyNumberFormat="0" applyAlignment="0" applyProtection="0"/>
    <xf numFmtId="0" fontId="62" fillId="60" borderId="138"/>
    <xf numFmtId="0" fontId="62" fillId="60" borderId="138"/>
    <xf numFmtId="2" fontId="35" fillId="0" borderId="138" applyFill="0" applyProtection="0">
      <alignment horizontal="right" vertical="top" wrapText="1"/>
    </xf>
    <xf numFmtId="1" fontId="35" fillId="0" borderId="138" applyFill="0" applyProtection="0">
      <alignment horizontal="right" vertical="top" wrapText="1"/>
    </xf>
    <xf numFmtId="0" fontId="62" fillId="60" borderId="143"/>
    <xf numFmtId="0" fontId="62" fillId="60" borderId="143"/>
    <xf numFmtId="0" fontId="62" fillId="60" borderId="138"/>
    <xf numFmtId="0" fontId="62" fillId="60" borderId="148"/>
    <xf numFmtId="0" fontId="62" fillId="60" borderId="148"/>
    <xf numFmtId="0" fontId="41" fillId="35" borderId="149" applyNumberFormat="0" applyAlignment="0" applyProtection="0"/>
    <xf numFmtId="0" fontId="41" fillId="35" borderId="149" applyNumberFormat="0" applyAlignment="0" applyProtection="0"/>
    <xf numFmtId="0" fontId="43" fillId="36" borderId="150" applyNumberFormat="0" applyAlignment="0" applyProtection="0"/>
    <xf numFmtId="0" fontId="43" fillId="36" borderId="150" applyNumberFormat="0" applyAlignment="0" applyProtection="0"/>
    <xf numFmtId="2" fontId="35" fillId="0" borderId="153" applyFill="0" applyProtection="0">
      <alignment horizontal="right" vertical="top" wrapText="1"/>
    </xf>
    <xf numFmtId="0" fontId="44" fillId="0" borderId="151" applyNumberFormat="0" applyFill="0" applyAlignment="0" applyProtection="0"/>
    <xf numFmtId="0" fontId="44" fillId="0" borderId="151" applyNumberFormat="0" applyFill="0" applyAlignment="0" applyProtection="0"/>
    <xf numFmtId="0" fontId="39" fillId="38" borderId="148" applyNumberFormat="0" applyProtection="0">
      <alignment horizontal="right"/>
    </xf>
    <xf numFmtId="0" fontId="39" fillId="38" borderId="148" applyNumberFormat="0" applyProtection="0">
      <alignment horizontal="left"/>
    </xf>
    <xf numFmtId="49" fontId="35" fillId="0" borderId="148" applyFill="0" applyProtection="0">
      <alignment horizontal="right"/>
    </xf>
    <xf numFmtId="1" fontId="35" fillId="0" borderId="148" applyFill="0" applyProtection="0">
      <alignment horizontal="right" vertical="top" wrapText="1"/>
    </xf>
    <xf numFmtId="2" fontId="35" fillId="0" borderId="148" applyFill="0" applyProtection="0">
      <alignment horizontal="right" vertical="top" wrapText="1"/>
    </xf>
    <xf numFmtId="0" fontId="35" fillId="0" borderId="148" applyFill="0" applyProtection="0">
      <alignment horizontal="right" vertical="top" wrapText="1"/>
    </xf>
    <xf numFmtId="0" fontId="39" fillId="38" borderId="148" applyNumberFormat="0" applyProtection="0">
      <alignment horizontal="right"/>
    </xf>
    <xf numFmtId="0" fontId="39" fillId="38" borderId="148" applyNumberFormat="0" applyProtection="0">
      <alignment horizontal="left"/>
    </xf>
    <xf numFmtId="49" fontId="35" fillId="0" borderId="148" applyFill="0" applyProtection="0">
      <alignment horizontal="right"/>
    </xf>
    <xf numFmtId="1" fontId="35" fillId="0" borderId="148" applyFill="0" applyProtection="0">
      <alignment horizontal="right" vertical="top" wrapText="1"/>
    </xf>
    <xf numFmtId="2" fontId="35" fillId="0" borderId="148" applyFill="0" applyProtection="0">
      <alignment horizontal="right" vertical="top" wrapText="1"/>
    </xf>
    <xf numFmtId="0" fontId="35" fillId="0" borderId="148" applyFill="0" applyProtection="0">
      <alignment horizontal="right" vertical="top" wrapText="1"/>
    </xf>
    <xf numFmtId="0" fontId="39" fillId="38" borderId="148" applyNumberFormat="0" applyProtection="0">
      <alignment horizontal="right"/>
    </xf>
    <xf numFmtId="0" fontId="39" fillId="38" borderId="148" applyNumberFormat="0" applyProtection="0">
      <alignment horizontal="left"/>
    </xf>
    <xf numFmtId="49" fontId="35" fillId="0" borderId="148" applyFill="0" applyProtection="0">
      <alignment horizontal="right"/>
    </xf>
    <xf numFmtId="1" fontId="35" fillId="0" borderId="148" applyFill="0" applyProtection="0">
      <alignment horizontal="right" vertical="top" wrapText="1"/>
    </xf>
    <xf numFmtId="2" fontId="35" fillId="0" borderId="148" applyFill="0" applyProtection="0">
      <alignment horizontal="right" vertical="top" wrapText="1"/>
    </xf>
    <xf numFmtId="0" fontId="35" fillId="0" borderId="148" applyFill="0" applyProtection="0">
      <alignment horizontal="right" vertical="top" wrapText="1"/>
    </xf>
    <xf numFmtId="0" fontId="39" fillId="38" borderId="148" applyNumberFormat="0" applyProtection="0">
      <alignment horizontal="right"/>
    </xf>
    <xf numFmtId="1" fontId="35" fillId="0" borderId="148" applyFill="0" applyProtection="0">
      <alignment horizontal="right" vertical="top" wrapText="1"/>
    </xf>
    <xf numFmtId="2" fontId="35" fillId="0" borderId="148" applyFill="0" applyProtection="0">
      <alignment horizontal="right" vertical="top" wrapText="1"/>
    </xf>
    <xf numFmtId="0" fontId="35" fillId="0" borderId="148" applyFill="0" applyProtection="0">
      <alignment horizontal="right" vertical="top" wrapText="1"/>
    </xf>
    <xf numFmtId="0" fontId="39" fillId="38" borderId="148" applyNumberFormat="0" applyProtection="0">
      <alignment horizontal="right"/>
    </xf>
    <xf numFmtId="0" fontId="39" fillId="38" borderId="148" applyNumberFormat="0" applyProtection="0">
      <alignment horizontal="left"/>
    </xf>
    <xf numFmtId="49" fontId="35" fillId="0" borderId="148" applyFill="0" applyProtection="0">
      <alignment horizontal="right"/>
    </xf>
    <xf numFmtId="1" fontId="35" fillId="0" borderId="148" applyFill="0" applyProtection="0">
      <alignment horizontal="right" vertical="top" wrapText="1"/>
    </xf>
    <xf numFmtId="2" fontId="35" fillId="0" borderId="148" applyFill="0" applyProtection="0">
      <alignment horizontal="right" vertical="top" wrapText="1"/>
    </xf>
    <xf numFmtId="0" fontId="35" fillId="0" borderId="148" applyFill="0" applyProtection="0">
      <alignment horizontal="right" vertical="top" wrapText="1"/>
    </xf>
    <xf numFmtId="0" fontId="39" fillId="38" borderId="148" applyNumberFormat="0" applyProtection="0">
      <alignment horizontal="right"/>
    </xf>
    <xf numFmtId="0" fontId="39" fillId="38" borderId="148" applyNumberFormat="0" applyProtection="0">
      <alignment horizontal="left"/>
    </xf>
    <xf numFmtId="49" fontId="35" fillId="0" borderId="148" applyFill="0" applyProtection="0">
      <alignment horizontal="right"/>
    </xf>
    <xf numFmtId="1" fontId="35" fillId="0" borderId="148" applyFill="0" applyProtection="0">
      <alignment horizontal="right" vertical="top" wrapText="1"/>
    </xf>
    <xf numFmtId="2" fontId="35" fillId="0" borderId="148" applyFill="0" applyProtection="0">
      <alignment horizontal="right" vertical="top" wrapText="1"/>
    </xf>
    <xf numFmtId="0" fontId="35" fillId="0" borderId="148" applyFill="0" applyProtection="0">
      <alignment horizontal="right" vertical="top" wrapText="1"/>
    </xf>
    <xf numFmtId="0" fontId="39" fillId="38" borderId="148" applyNumberFormat="0" applyProtection="0">
      <alignment horizontal="right"/>
    </xf>
    <xf numFmtId="0" fontId="39" fillId="38" borderId="148" applyNumberFormat="0" applyProtection="0">
      <alignment horizontal="left"/>
    </xf>
    <xf numFmtId="49" fontId="35" fillId="0" borderId="148" applyFill="0" applyProtection="0">
      <alignment horizontal="right"/>
    </xf>
    <xf numFmtId="1" fontId="35" fillId="0" borderId="148" applyFill="0" applyProtection="0">
      <alignment horizontal="right" vertical="top" wrapText="1"/>
    </xf>
    <xf numFmtId="2" fontId="35" fillId="0" borderId="148" applyFill="0" applyProtection="0">
      <alignment horizontal="right" vertical="top" wrapText="1"/>
    </xf>
    <xf numFmtId="0" fontId="35" fillId="0" borderId="148" applyFill="0" applyProtection="0">
      <alignment horizontal="right" vertical="top" wrapText="1"/>
    </xf>
    <xf numFmtId="1" fontId="35" fillId="0" borderId="153" applyFill="0" applyProtection="0">
      <alignment horizontal="right" vertical="top" wrapText="1"/>
    </xf>
    <xf numFmtId="49" fontId="47" fillId="0" borderId="148" applyFill="0" applyProtection="0">
      <alignment horizontal="right"/>
    </xf>
    <xf numFmtId="2" fontId="47" fillId="0" borderId="148" applyFill="0" applyProtection="0">
      <alignment horizontal="right" vertical="top" wrapText="1"/>
    </xf>
    <xf numFmtId="1" fontId="47" fillId="0" borderId="148" applyFill="0" applyProtection="0">
      <alignment horizontal="right" vertical="top" wrapText="1"/>
    </xf>
    <xf numFmtId="49" fontId="47" fillId="0" borderId="148" applyFill="0" applyProtection="0">
      <alignment horizontal="right"/>
    </xf>
    <xf numFmtId="2" fontId="47" fillId="0" borderId="148" applyFill="0" applyProtection="0">
      <alignment horizontal="right" vertical="top" wrapText="1"/>
    </xf>
    <xf numFmtId="1" fontId="47" fillId="0" borderId="148" applyFill="0" applyProtection="0">
      <alignment horizontal="right" vertical="top" wrapText="1"/>
    </xf>
    <xf numFmtId="49" fontId="47" fillId="0" borderId="148" applyFill="0" applyProtection="0">
      <alignment horizontal="right"/>
    </xf>
    <xf numFmtId="0" fontId="47" fillId="0" borderId="148" applyFill="0" applyProtection="0">
      <alignment horizontal="right" vertical="top" wrapText="1"/>
    </xf>
    <xf numFmtId="1" fontId="47" fillId="0" borderId="148" applyFill="0" applyProtection="0">
      <alignment horizontal="right" vertical="top" wrapText="1"/>
    </xf>
    <xf numFmtId="2" fontId="47" fillId="0" borderId="148" applyFill="0" applyProtection="0">
      <alignment horizontal="right" vertical="top" wrapText="1"/>
    </xf>
    <xf numFmtId="49" fontId="47" fillId="0" borderId="148" applyFill="0" applyProtection="0">
      <alignment horizontal="right"/>
    </xf>
    <xf numFmtId="1" fontId="47" fillId="0" borderId="148" applyFill="0" applyProtection="0">
      <alignment horizontal="right" vertical="top" wrapText="1"/>
    </xf>
    <xf numFmtId="2" fontId="47" fillId="0" borderId="148" applyFill="0" applyProtection="0">
      <alignment horizontal="right" vertical="top" wrapText="1"/>
    </xf>
    <xf numFmtId="0" fontId="47" fillId="0" borderId="148" applyFill="0" applyProtection="0">
      <alignment horizontal="right" vertical="top" wrapText="1"/>
    </xf>
    <xf numFmtId="49" fontId="47" fillId="0" borderId="148" applyFill="0" applyProtection="0">
      <alignment horizontal="right"/>
    </xf>
    <xf numFmtId="2" fontId="47" fillId="0" borderId="148" applyFill="0" applyProtection="0">
      <alignment horizontal="right" vertical="top" wrapText="1"/>
    </xf>
    <xf numFmtId="1" fontId="47" fillId="0" borderId="148" applyFill="0" applyProtection="0">
      <alignment horizontal="right" vertical="top" wrapText="1"/>
    </xf>
    <xf numFmtId="2" fontId="35" fillId="0" borderId="153" applyFill="0" applyProtection="0">
      <alignment horizontal="right" vertical="top" wrapText="1"/>
    </xf>
    <xf numFmtId="49" fontId="35" fillId="0" borderId="153" applyFill="0" applyProtection="0">
      <alignment horizontal="right"/>
    </xf>
    <xf numFmtId="1" fontId="35" fillId="0" borderId="153" applyFill="0" applyProtection="0">
      <alignment horizontal="right" vertical="top" wrapText="1"/>
    </xf>
    <xf numFmtId="0" fontId="35" fillId="54" borderId="152" applyNumberFormat="0" applyFont="0" applyAlignment="0" applyProtection="0"/>
    <xf numFmtId="0" fontId="51" fillId="36" borderId="149" applyNumberFormat="0" applyAlignment="0" applyProtection="0"/>
    <xf numFmtId="2" fontId="35" fillId="0" borderId="153" applyFill="0" applyProtection="0">
      <alignment horizontal="right" vertical="top" wrapText="1"/>
    </xf>
    <xf numFmtId="0" fontId="43" fillId="36" borderId="155" applyNumberFormat="0" applyAlignment="0" applyProtection="0"/>
    <xf numFmtId="2" fontId="47" fillId="0" borderId="153" applyFill="0" applyProtection="0">
      <alignment horizontal="right" vertical="top" wrapText="1"/>
    </xf>
    <xf numFmtId="0" fontId="35" fillId="54" borderId="152" applyNumberFormat="0" applyFont="0" applyAlignment="0" applyProtection="0"/>
    <xf numFmtId="0" fontId="39" fillId="38" borderId="153" applyNumberFormat="0" applyProtection="0">
      <alignment horizontal="left"/>
    </xf>
    <xf numFmtId="0" fontId="62" fillId="60" borderId="158"/>
    <xf numFmtId="2" fontId="47" fillId="0" borderId="153" applyFill="0" applyProtection="0">
      <alignment horizontal="right" vertical="top" wrapText="1"/>
    </xf>
    <xf numFmtId="1" fontId="35" fillId="0" borderId="153" applyFill="0" applyProtection="0">
      <alignment horizontal="right" vertical="top" wrapText="1"/>
    </xf>
    <xf numFmtId="1" fontId="47" fillId="0" borderId="153" applyFill="0" applyProtection="0">
      <alignment horizontal="right" vertical="top" wrapText="1"/>
    </xf>
    <xf numFmtId="1" fontId="35" fillId="0" borderId="153" applyFill="0" applyProtection="0">
      <alignment horizontal="right" vertical="top" wrapText="1"/>
    </xf>
    <xf numFmtId="0" fontId="39" fillId="38" borderId="153" applyNumberFormat="0" applyProtection="0">
      <alignment horizontal="right"/>
    </xf>
    <xf numFmtId="0" fontId="62" fillId="60" borderId="158"/>
    <xf numFmtId="1" fontId="47" fillId="0" borderId="153" applyFill="0" applyProtection="0">
      <alignment horizontal="right" vertical="top" wrapText="1"/>
    </xf>
    <xf numFmtId="1" fontId="35" fillId="0" borderId="153" applyFill="0" applyProtection="0">
      <alignment horizontal="right" vertical="top" wrapText="1"/>
    </xf>
    <xf numFmtId="0" fontId="43" fillId="36" borderId="155" applyNumberFormat="0" applyAlignment="0" applyProtection="0"/>
    <xf numFmtId="0" fontId="62" fillId="60" borderId="158"/>
    <xf numFmtId="0" fontId="62" fillId="60" borderId="158"/>
    <xf numFmtId="0" fontId="35" fillId="0" borderId="153" applyFill="0" applyProtection="0">
      <alignment horizontal="right" vertical="top" wrapText="1"/>
    </xf>
    <xf numFmtId="0" fontId="62" fillId="60" borderId="153"/>
    <xf numFmtId="0" fontId="62" fillId="60" borderId="153"/>
    <xf numFmtId="0" fontId="62" fillId="60" borderId="153"/>
    <xf numFmtId="49" fontId="35" fillId="0" borderId="153" applyFill="0" applyProtection="0">
      <alignment horizontal="right"/>
    </xf>
    <xf numFmtId="1" fontId="35" fillId="0" borderId="153" applyFill="0" applyProtection="0">
      <alignment horizontal="right" vertical="top" wrapText="1"/>
    </xf>
    <xf numFmtId="0" fontId="62" fillId="60" borderId="153"/>
    <xf numFmtId="0" fontId="62" fillId="60" borderId="153"/>
    <xf numFmtId="49" fontId="47" fillId="0" borderId="153" applyFill="0" applyProtection="0">
      <alignment horizontal="right"/>
    </xf>
    <xf numFmtId="2" fontId="47" fillId="0" borderId="153" applyFill="0" applyProtection="0">
      <alignment horizontal="right" vertical="top" wrapText="1"/>
    </xf>
    <xf numFmtId="0" fontId="62" fillId="60" borderId="158"/>
    <xf numFmtId="49" fontId="47" fillId="0" borderId="153" applyFill="0" applyProtection="0">
      <alignment horizontal="right"/>
    </xf>
    <xf numFmtId="2" fontId="47" fillId="0" borderId="153" applyFill="0" applyProtection="0">
      <alignment horizontal="right" vertical="top" wrapText="1"/>
    </xf>
    <xf numFmtId="0" fontId="51" fillId="36" borderId="154" applyNumberFormat="0" applyAlignment="0" applyProtection="0"/>
    <xf numFmtId="0" fontId="47" fillId="0" borderId="153" applyFill="0" applyProtection="0">
      <alignment horizontal="right" vertical="top" wrapText="1"/>
    </xf>
    <xf numFmtId="0" fontId="39" fillId="38" borderId="153" applyNumberFormat="0" applyProtection="0">
      <alignment horizontal="right"/>
    </xf>
    <xf numFmtId="0" fontId="39" fillId="38" borderId="153" applyNumberFormat="0" applyProtection="0">
      <alignment horizontal="right"/>
    </xf>
    <xf numFmtId="49" fontId="35" fillId="0" borderId="153" applyFill="0" applyProtection="0">
      <alignment horizontal="right"/>
    </xf>
    <xf numFmtId="0" fontId="62" fillId="60" borderId="158"/>
    <xf numFmtId="0" fontId="62" fillId="60" borderId="158"/>
    <xf numFmtId="2" fontId="35" fillId="0" borderId="153" applyFill="0" applyProtection="0">
      <alignment horizontal="right" vertical="top" wrapText="1"/>
    </xf>
    <xf numFmtId="0" fontId="39" fillId="38" borderId="153" applyNumberFormat="0" applyProtection="0">
      <alignment horizontal="right"/>
    </xf>
    <xf numFmtId="0" fontId="62" fillId="60" borderId="153"/>
    <xf numFmtId="0" fontId="62" fillId="60" borderId="153"/>
    <xf numFmtId="0" fontId="39" fillId="38" borderId="153" applyNumberFormat="0" applyProtection="0">
      <alignment horizontal="left"/>
    </xf>
    <xf numFmtId="0" fontId="62" fillId="60" borderId="153"/>
    <xf numFmtId="0" fontId="35" fillId="0" borderId="153" applyFill="0" applyProtection="0">
      <alignment horizontal="right" vertical="top" wrapText="1"/>
    </xf>
    <xf numFmtId="49" fontId="47" fillId="0" borderId="153" applyFill="0" applyProtection="0">
      <alignment horizontal="right"/>
    </xf>
    <xf numFmtId="0" fontId="35" fillId="0" borderId="153" applyFill="0" applyProtection="0">
      <alignment horizontal="right" vertical="top" wrapText="1"/>
    </xf>
    <xf numFmtId="2" fontId="47" fillId="0" borderId="153" applyFill="0" applyProtection="0">
      <alignment horizontal="right" vertical="top" wrapText="1"/>
    </xf>
    <xf numFmtId="0" fontId="39" fillId="38" borderId="153" applyNumberFormat="0" applyProtection="0">
      <alignment horizontal="left"/>
    </xf>
    <xf numFmtId="0" fontId="47" fillId="0" borderId="153" applyFill="0" applyProtection="0">
      <alignment horizontal="right" vertical="top" wrapText="1"/>
    </xf>
    <xf numFmtId="0" fontId="39" fillId="38" borderId="153" applyNumberFormat="0" applyProtection="0">
      <alignment horizontal="left"/>
    </xf>
    <xf numFmtId="0" fontId="44" fillId="0" borderId="156" applyNumberFormat="0" applyFill="0" applyAlignment="0" applyProtection="0"/>
    <xf numFmtId="0" fontId="41" fillId="35" borderId="154" applyNumberFormat="0" applyAlignment="0" applyProtection="0"/>
    <xf numFmtId="1" fontId="47" fillId="0" borderId="153" applyFill="0" applyProtection="0">
      <alignment horizontal="right" vertical="top" wrapText="1"/>
    </xf>
    <xf numFmtId="2" fontId="35" fillId="0" borderId="153" applyFill="0" applyProtection="0">
      <alignment horizontal="right" vertical="top" wrapText="1"/>
    </xf>
    <xf numFmtId="2" fontId="35" fillId="0" borderId="153" applyFill="0" applyProtection="0">
      <alignment horizontal="right" vertical="top" wrapText="1"/>
    </xf>
    <xf numFmtId="2" fontId="35" fillId="0" borderId="153" applyFill="0" applyProtection="0">
      <alignment horizontal="right" vertical="top" wrapText="1"/>
    </xf>
    <xf numFmtId="0" fontId="39" fillId="38" borderId="153" applyNumberFormat="0" applyProtection="0">
      <alignment horizontal="right"/>
    </xf>
    <xf numFmtId="0" fontId="39" fillId="38" borderId="153" applyNumberFormat="0" applyProtection="0">
      <alignment horizontal="left"/>
    </xf>
    <xf numFmtId="0" fontId="39" fillId="38" borderId="153" applyNumberFormat="0" applyProtection="0">
      <alignment horizontal="right"/>
    </xf>
    <xf numFmtId="1" fontId="47" fillId="0" borderId="153" applyFill="0" applyProtection="0">
      <alignment horizontal="right" vertical="top" wrapText="1"/>
    </xf>
    <xf numFmtId="0" fontId="39" fillId="38" borderId="153" applyNumberFormat="0" applyProtection="0">
      <alignment horizontal="right"/>
    </xf>
    <xf numFmtId="0" fontId="62" fillId="60" borderId="158"/>
    <xf numFmtId="1" fontId="47" fillId="0" borderId="153" applyFill="0" applyProtection="0">
      <alignment horizontal="right" vertical="top" wrapText="1"/>
    </xf>
    <xf numFmtId="49" fontId="35" fillId="0" borderId="153" applyFill="0" applyProtection="0">
      <alignment horizontal="right"/>
    </xf>
    <xf numFmtId="49" fontId="47" fillId="0" borderId="153" applyFill="0" applyProtection="0">
      <alignment horizontal="right"/>
    </xf>
    <xf numFmtId="0" fontId="35" fillId="54" borderId="157" applyNumberFormat="0" applyFont="0" applyAlignment="0" applyProtection="0"/>
    <xf numFmtId="49" fontId="35" fillId="0" borderId="153" applyFill="0" applyProtection="0">
      <alignment horizontal="right"/>
    </xf>
    <xf numFmtId="0" fontId="44" fillId="0" borderId="156" applyNumberFormat="0" applyFill="0" applyAlignment="0" applyProtection="0"/>
    <xf numFmtId="0" fontId="41" fillId="35" borderId="154" applyNumberFormat="0" applyAlignment="0" applyProtection="0"/>
    <xf numFmtId="0" fontId="35" fillId="54" borderId="157" applyNumberFormat="0" applyFont="0" applyAlignment="0" applyProtection="0"/>
    <xf numFmtId="49" fontId="47" fillId="0" borderId="153" applyFill="0" applyProtection="0">
      <alignment horizontal="right"/>
    </xf>
    <xf numFmtId="0" fontId="35" fillId="0" borderId="153" applyFill="0" applyProtection="0">
      <alignment horizontal="right" vertical="top" wrapText="1"/>
    </xf>
    <xf numFmtId="0" fontId="35" fillId="0" borderId="153" applyFill="0" applyProtection="0">
      <alignment horizontal="right" vertical="top" wrapText="1"/>
    </xf>
    <xf numFmtId="0" fontId="39" fillId="38" borderId="153" applyNumberFormat="0" applyProtection="0">
      <alignment horizontal="left"/>
    </xf>
    <xf numFmtId="1" fontId="35" fillId="0" borderId="153" applyFill="0" applyProtection="0">
      <alignment horizontal="right" vertical="top" wrapText="1"/>
    </xf>
    <xf numFmtId="0" fontId="35" fillId="0" borderId="153" applyFill="0" applyProtection="0">
      <alignment horizontal="right" vertical="top" wrapText="1"/>
    </xf>
    <xf numFmtId="49" fontId="35" fillId="0" borderId="153" applyFill="0" applyProtection="0">
      <alignment horizontal="right"/>
    </xf>
    <xf numFmtId="0" fontId="35" fillId="0" borderId="153" applyFill="0" applyProtection="0">
      <alignment horizontal="right" vertical="top" wrapText="1"/>
    </xf>
    <xf numFmtId="0" fontId="62" fillId="60" borderId="153"/>
    <xf numFmtId="0" fontId="62" fillId="60" borderId="153"/>
    <xf numFmtId="0" fontId="62" fillId="60" borderId="148"/>
    <xf numFmtId="0" fontId="62" fillId="60" borderId="158"/>
    <xf numFmtId="0" fontId="62" fillId="60" borderId="158"/>
    <xf numFmtId="0" fontId="62" fillId="60" borderId="153"/>
    <xf numFmtId="0" fontId="35" fillId="0" borderId="153" applyFill="0" applyProtection="0">
      <alignment horizontal="right" vertical="top" wrapText="1"/>
    </xf>
    <xf numFmtId="2" fontId="35" fillId="0" borderId="153" applyFill="0" applyProtection="0">
      <alignment horizontal="right" vertical="top" wrapText="1"/>
    </xf>
    <xf numFmtId="1" fontId="35" fillId="0" borderId="153" applyFill="0" applyProtection="0">
      <alignment horizontal="right" vertical="top" wrapText="1"/>
    </xf>
    <xf numFmtId="49" fontId="35" fillId="0" borderId="153" applyFill="0" applyProtection="0">
      <alignment horizontal="right"/>
    </xf>
    <xf numFmtId="0" fontId="39" fillId="38" borderId="153" applyNumberFormat="0" applyProtection="0">
      <alignment horizontal="left"/>
    </xf>
    <xf numFmtId="0" fontId="39" fillId="38" borderId="153" applyNumberFormat="0" applyProtection="0">
      <alignment horizontal="right"/>
    </xf>
    <xf numFmtId="0" fontId="35" fillId="0" borderId="153" applyFill="0" applyProtection="0">
      <alignment horizontal="right" vertical="top" wrapText="1"/>
    </xf>
    <xf numFmtId="2" fontId="35" fillId="0" borderId="153" applyFill="0" applyProtection="0">
      <alignment horizontal="right" vertical="top" wrapText="1"/>
    </xf>
    <xf numFmtId="1" fontId="35" fillId="0" borderId="153" applyFill="0" applyProtection="0">
      <alignment horizontal="right" vertical="top" wrapText="1"/>
    </xf>
    <xf numFmtId="49" fontId="35" fillId="0" borderId="153" applyFill="0" applyProtection="0">
      <alignment horizontal="right"/>
    </xf>
    <xf numFmtId="0" fontId="39" fillId="38" borderId="153" applyNumberFormat="0" applyProtection="0">
      <alignment horizontal="left"/>
    </xf>
    <xf numFmtId="0" fontId="39" fillId="38" borderId="153" applyNumberFormat="0" applyProtection="0">
      <alignment horizontal="right"/>
    </xf>
    <xf numFmtId="0" fontId="39" fillId="38" borderId="153" applyNumberFormat="0" applyProtection="0">
      <alignment horizontal="left"/>
    </xf>
    <xf numFmtId="0" fontId="35" fillId="0" borderId="153" applyFill="0" applyProtection="0">
      <alignment horizontal="right" vertical="top" wrapText="1"/>
    </xf>
    <xf numFmtId="0" fontId="62" fillId="60" borderId="153"/>
    <xf numFmtId="0" fontId="35" fillId="0" borderId="153" applyFill="0" applyProtection="0">
      <alignment horizontal="right" vertical="top" wrapText="1"/>
    </xf>
    <xf numFmtId="0" fontId="39" fillId="38" borderId="153" applyNumberFormat="0" applyProtection="0">
      <alignment horizontal="right"/>
    </xf>
    <xf numFmtId="2" fontId="47" fillId="0" borderId="153" applyFill="0" applyProtection="0">
      <alignment horizontal="right" vertical="top" wrapText="1"/>
    </xf>
    <xf numFmtId="0" fontId="47" fillId="0" borderId="153" applyFill="0" applyProtection="0">
      <alignment horizontal="right" vertical="top" wrapText="1"/>
    </xf>
    <xf numFmtId="0" fontId="62" fillId="60" borderId="153"/>
    <xf numFmtId="0" fontId="39" fillId="38" borderId="153" applyNumberFormat="0" applyProtection="0">
      <alignment horizontal="right"/>
    </xf>
    <xf numFmtId="49" fontId="47" fillId="0" borderId="153" applyFill="0" applyProtection="0">
      <alignment horizontal="right"/>
    </xf>
    <xf numFmtId="1" fontId="35" fillId="0" borderId="153" applyFill="0" applyProtection="0">
      <alignment horizontal="right" vertical="top" wrapText="1"/>
    </xf>
    <xf numFmtId="2" fontId="35" fillId="0" borderId="153" applyFill="0" applyProtection="0">
      <alignment horizontal="right" vertical="top" wrapText="1"/>
    </xf>
    <xf numFmtId="0" fontId="39" fillId="38" borderId="153" applyNumberFormat="0" applyProtection="0">
      <alignment horizontal="left"/>
    </xf>
    <xf numFmtId="0" fontId="51" fillId="36" borderId="149" applyNumberFormat="0" applyAlignment="0" applyProtection="0"/>
    <xf numFmtId="49" fontId="35" fillId="0" borderId="153" applyFill="0" applyProtection="0">
      <alignment horizontal="right"/>
    </xf>
    <xf numFmtId="1" fontId="35" fillId="0" borderId="153" applyFill="0" applyProtection="0">
      <alignment horizontal="right" vertical="top" wrapText="1"/>
    </xf>
    <xf numFmtId="2" fontId="35" fillId="0" borderId="153" applyFill="0" applyProtection="0">
      <alignment horizontal="right" vertical="top" wrapText="1"/>
    </xf>
    <xf numFmtId="0" fontId="41" fillId="35" borderId="149" applyNumberFormat="0" applyAlignment="0" applyProtection="0"/>
    <xf numFmtId="2" fontId="47" fillId="0" borderId="153" applyFill="0" applyProtection="0">
      <alignment horizontal="right" vertical="top" wrapText="1"/>
    </xf>
    <xf numFmtId="1" fontId="35" fillId="0" borderId="153" applyFill="0" applyProtection="0">
      <alignment horizontal="right" vertical="top" wrapText="1"/>
    </xf>
    <xf numFmtId="0" fontId="35" fillId="0" borderId="153" applyFill="0" applyProtection="0">
      <alignment horizontal="right" vertical="top" wrapText="1"/>
    </xf>
    <xf numFmtId="0" fontId="39" fillId="38" borderId="153" applyNumberFormat="0" applyProtection="0">
      <alignment horizontal="right"/>
    </xf>
    <xf numFmtId="49" fontId="47" fillId="0" borderId="153" applyFill="0" applyProtection="0">
      <alignment horizontal="right"/>
    </xf>
    <xf numFmtId="49" fontId="35" fillId="0" borderId="153" applyFill="0" applyProtection="0">
      <alignment horizontal="right"/>
    </xf>
    <xf numFmtId="1" fontId="47" fillId="0" borderId="153" applyFill="0" applyProtection="0">
      <alignment horizontal="right" vertical="top" wrapText="1"/>
    </xf>
    <xf numFmtId="0" fontId="39" fillId="38" borderId="153" applyNumberFormat="0" applyProtection="0">
      <alignment horizontal="right"/>
    </xf>
    <xf numFmtId="2" fontId="35" fillId="0" borderId="153" applyFill="0" applyProtection="0">
      <alignment horizontal="right" vertical="top" wrapText="1"/>
    </xf>
    <xf numFmtId="49" fontId="47" fillId="0" borderId="153" applyFill="0" applyProtection="0">
      <alignment horizontal="right"/>
    </xf>
    <xf numFmtId="49" fontId="35" fillId="0" borderId="153" applyFill="0" applyProtection="0">
      <alignment horizontal="right"/>
    </xf>
    <xf numFmtId="0" fontId="62" fillId="60" borderId="153"/>
    <xf numFmtId="0" fontId="47" fillId="0" borderId="153" applyFill="0" applyProtection="0">
      <alignment horizontal="right" vertical="top" wrapText="1"/>
    </xf>
    <xf numFmtId="0" fontId="39" fillId="38" borderId="153" applyNumberFormat="0" applyProtection="0">
      <alignment horizontal="right"/>
    </xf>
    <xf numFmtId="0" fontId="47" fillId="0" borderId="153" applyFill="0" applyProtection="0">
      <alignment horizontal="right" vertical="top" wrapText="1"/>
    </xf>
    <xf numFmtId="1" fontId="35" fillId="0" borderId="153" applyFill="0" applyProtection="0">
      <alignment horizontal="right" vertical="top" wrapText="1"/>
    </xf>
    <xf numFmtId="2" fontId="47" fillId="0" borderId="153" applyFill="0" applyProtection="0">
      <alignment horizontal="right" vertical="top" wrapText="1"/>
    </xf>
    <xf numFmtId="0" fontId="62" fillId="60" borderId="153"/>
    <xf numFmtId="0" fontId="39" fillId="38" borderId="153" applyNumberFormat="0" applyProtection="0">
      <alignment horizontal="left"/>
    </xf>
    <xf numFmtId="1" fontId="35" fillId="0" borderId="153" applyFill="0" applyProtection="0">
      <alignment horizontal="right" vertical="top" wrapText="1"/>
    </xf>
    <xf numFmtId="0" fontId="39" fillId="38" borderId="153" applyNumberFormat="0" applyProtection="0">
      <alignment horizontal="left"/>
    </xf>
    <xf numFmtId="0" fontId="35" fillId="54" borderId="152" applyNumberFormat="0" applyFont="0" applyAlignment="0" applyProtection="0"/>
    <xf numFmtId="0" fontId="62" fillId="60" borderId="153"/>
    <xf numFmtId="0" fontId="39" fillId="38" borderId="153" applyNumberFormat="0" applyProtection="0">
      <alignment horizontal="right"/>
    </xf>
    <xf numFmtId="0" fontId="39" fillId="38" borderId="153" applyNumberFormat="0" applyProtection="0">
      <alignment horizontal="right"/>
    </xf>
    <xf numFmtId="49" fontId="35" fillId="0" borderId="153" applyFill="0" applyProtection="0">
      <alignment horizontal="right"/>
    </xf>
    <xf numFmtId="2" fontId="35" fillId="0" borderId="153" applyFill="0" applyProtection="0">
      <alignment horizontal="right" vertical="top" wrapText="1"/>
    </xf>
    <xf numFmtId="49" fontId="35" fillId="0" borderId="153" applyFill="0" applyProtection="0">
      <alignment horizontal="right"/>
    </xf>
    <xf numFmtId="0" fontId="44" fillId="0" borderId="151" applyNumberFormat="0" applyFill="0" applyAlignment="0" applyProtection="0"/>
    <xf numFmtId="0" fontId="35" fillId="54" borderId="152" applyNumberFormat="0" applyFont="0" applyAlignment="0" applyProtection="0"/>
    <xf numFmtId="0" fontId="39" fillId="38" borderId="153" applyNumberFormat="0" applyProtection="0">
      <alignment horizontal="right"/>
    </xf>
    <xf numFmtId="49" fontId="47" fillId="0" borderId="153" applyFill="0" applyProtection="0">
      <alignment horizontal="right"/>
    </xf>
    <xf numFmtId="1" fontId="47" fillId="0" borderId="153" applyFill="0" applyProtection="0">
      <alignment horizontal="right" vertical="top" wrapText="1"/>
    </xf>
    <xf numFmtId="0" fontId="44" fillId="0" borderId="151" applyNumberFormat="0" applyFill="0" applyAlignment="0" applyProtection="0"/>
    <xf numFmtId="0" fontId="39" fillId="38" borderId="153" applyNumberFormat="0" applyProtection="0">
      <alignment horizontal="right"/>
    </xf>
    <xf numFmtId="0" fontId="39" fillId="38" borderId="153" applyNumberFormat="0" applyProtection="0">
      <alignment horizontal="left"/>
    </xf>
    <xf numFmtId="0" fontId="44" fillId="0" borderId="151" applyNumberFormat="0" applyFill="0" applyAlignment="0" applyProtection="0"/>
    <xf numFmtId="0" fontId="62" fillId="60" borderId="153"/>
    <xf numFmtId="0" fontId="43" fillId="36" borderId="150" applyNumberFormat="0" applyAlignment="0" applyProtection="0"/>
    <xf numFmtId="0" fontId="39" fillId="38" borderId="153" applyNumberFormat="0" applyProtection="0">
      <alignment horizontal="right"/>
    </xf>
    <xf numFmtId="1" fontId="35" fillId="0" borderId="153" applyFill="0" applyProtection="0">
      <alignment horizontal="right" vertical="top" wrapText="1"/>
    </xf>
    <xf numFmtId="0" fontId="35" fillId="0" borderId="153" applyFill="0" applyProtection="0">
      <alignment horizontal="right" vertical="top" wrapText="1"/>
    </xf>
    <xf numFmtId="0" fontId="35" fillId="0" borderId="153" applyFill="0" applyProtection="0">
      <alignment horizontal="right" vertical="top" wrapText="1"/>
    </xf>
    <xf numFmtId="49" fontId="47" fillId="0" borderId="153" applyFill="0" applyProtection="0">
      <alignment horizontal="right"/>
    </xf>
    <xf numFmtId="0" fontId="39" fillId="38" borderId="153" applyNumberFormat="0" applyProtection="0">
      <alignment horizontal="right"/>
    </xf>
    <xf numFmtId="0" fontId="62" fillId="60" borderId="153"/>
    <xf numFmtId="1" fontId="35" fillId="0" borderId="153" applyFill="0" applyProtection="0">
      <alignment horizontal="right" vertical="top" wrapText="1"/>
    </xf>
    <xf numFmtId="0" fontId="41" fillId="35" borderId="149" applyNumberFormat="0" applyAlignment="0" applyProtection="0"/>
    <xf numFmtId="0" fontId="62" fillId="60" borderId="153"/>
    <xf numFmtId="0" fontId="62" fillId="60" borderId="153"/>
    <xf numFmtId="49" fontId="47" fillId="0" borderId="153" applyFill="0" applyProtection="0">
      <alignment horizontal="right"/>
    </xf>
    <xf numFmtId="0" fontId="35" fillId="0" borderId="153" applyFill="0" applyProtection="0">
      <alignment horizontal="right" vertical="top" wrapText="1"/>
    </xf>
    <xf numFmtId="0" fontId="41" fillId="35" borderId="149" applyNumberFormat="0" applyAlignment="0" applyProtection="0"/>
    <xf numFmtId="0" fontId="35" fillId="0" borderId="153" applyFill="0" applyProtection="0">
      <alignment horizontal="right" vertical="top" wrapText="1"/>
    </xf>
    <xf numFmtId="0" fontId="43" fillId="36" borderId="150" applyNumberFormat="0" applyAlignment="0" applyProtection="0"/>
    <xf numFmtId="0" fontId="62" fillId="60" borderId="153"/>
    <xf numFmtId="0" fontId="62" fillId="60" borderId="153"/>
    <xf numFmtId="0" fontId="62" fillId="60" borderId="153"/>
    <xf numFmtId="2" fontId="35" fillId="0" borderId="153" applyFill="0" applyProtection="0">
      <alignment horizontal="right" vertical="top" wrapText="1"/>
    </xf>
    <xf numFmtId="1" fontId="35" fillId="0" borderId="153" applyFill="0" applyProtection="0">
      <alignment horizontal="right" vertical="top" wrapText="1"/>
    </xf>
    <xf numFmtId="0" fontId="43" fillId="36" borderId="150" applyNumberFormat="0" applyAlignment="0" applyProtection="0"/>
    <xf numFmtId="0" fontId="62" fillId="60" borderId="153"/>
    <xf numFmtId="0" fontId="39" fillId="38" borderId="153" applyNumberFormat="0" applyProtection="0">
      <alignment horizontal="right"/>
    </xf>
    <xf numFmtId="49" fontId="35" fillId="0" borderId="153" applyFill="0" applyProtection="0">
      <alignment horizontal="right"/>
    </xf>
    <xf numFmtId="1" fontId="47" fillId="0" borderId="153" applyFill="0" applyProtection="0">
      <alignment horizontal="right" vertical="top" wrapText="1"/>
    </xf>
    <xf numFmtId="1" fontId="35" fillId="0" borderId="153" applyFill="0" applyProtection="0">
      <alignment horizontal="right" vertical="top" wrapText="1"/>
    </xf>
    <xf numFmtId="0" fontId="62" fillId="60" borderId="153"/>
    <xf numFmtId="0" fontId="41" fillId="35" borderId="149" applyNumberFormat="0" applyAlignment="0" applyProtection="0"/>
    <xf numFmtId="1" fontId="35" fillId="0" borderId="153" applyFill="0" applyProtection="0">
      <alignment horizontal="right" vertical="top" wrapText="1"/>
    </xf>
    <xf numFmtId="0" fontId="39" fillId="38" borderId="153" applyNumberFormat="0" applyProtection="0">
      <alignment horizontal="right"/>
    </xf>
    <xf numFmtId="2" fontId="47" fillId="0" borderId="153" applyFill="0" applyProtection="0">
      <alignment horizontal="right" vertical="top" wrapText="1"/>
    </xf>
    <xf numFmtId="0" fontId="41" fillId="35" borderId="149" applyNumberFormat="0" applyAlignment="0" applyProtection="0"/>
    <xf numFmtId="0" fontId="39" fillId="38" borderId="153" applyNumberFormat="0" applyProtection="0">
      <alignment horizontal="right"/>
    </xf>
    <xf numFmtId="0" fontId="39" fillId="38" borderId="153" applyNumberFormat="0" applyProtection="0">
      <alignment horizontal="right"/>
    </xf>
    <xf numFmtId="0" fontId="62" fillId="60" borderId="153"/>
    <xf numFmtId="0" fontId="62" fillId="60" borderId="153"/>
    <xf numFmtId="0" fontId="39" fillId="38" borderId="153" applyNumberFormat="0" applyProtection="0">
      <alignment horizontal="right"/>
    </xf>
    <xf numFmtId="1" fontId="47" fillId="0" borderId="153" applyFill="0" applyProtection="0">
      <alignment horizontal="right" vertical="top" wrapText="1"/>
    </xf>
    <xf numFmtId="1" fontId="35" fillId="0" borderId="153" applyFill="0" applyProtection="0">
      <alignment horizontal="right" vertical="top" wrapText="1"/>
    </xf>
    <xf numFmtId="0" fontId="39" fillId="38" borderId="153" applyNumberFormat="0" applyProtection="0">
      <alignment horizontal="left"/>
    </xf>
    <xf numFmtId="1" fontId="35" fillId="0" borderId="153" applyFill="0" applyProtection="0">
      <alignment horizontal="right" vertical="top" wrapText="1"/>
    </xf>
    <xf numFmtId="49" fontId="35" fillId="0" borderId="153" applyFill="0" applyProtection="0">
      <alignment horizontal="right"/>
    </xf>
    <xf numFmtId="49" fontId="35" fillId="0" borderId="153" applyFill="0" applyProtection="0">
      <alignment horizontal="right"/>
    </xf>
    <xf numFmtId="49" fontId="47" fillId="0" borderId="153" applyFill="0" applyProtection="0">
      <alignment horizontal="right"/>
    </xf>
    <xf numFmtId="0" fontId="35" fillId="54" borderId="152" applyNumberFormat="0" applyFont="0" applyAlignment="0" applyProtection="0"/>
    <xf numFmtId="0" fontId="39" fillId="38" borderId="153" applyNumberFormat="0" applyProtection="0">
      <alignment horizontal="left"/>
    </xf>
    <xf numFmtId="0" fontId="44" fillId="0" borderId="151" applyNumberFormat="0" applyFill="0" applyAlignment="0" applyProtection="0"/>
    <xf numFmtId="0" fontId="35" fillId="0" borderId="153" applyFill="0" applyProtection="0">
      <alignment horizontal="right" vertical="top" wrapText="1"/>
    </xf>
    <xf numFmtId="0" fontId="62" fillId="60" borderId="153"/>
    <xf numFmtId="49" fontId="47" fillId="0" borderId="153" applyFill="0" applyProtection="0">
      <alignment horizontal="right"/>
    </xf>
    <xf numFmtId="2" fontId="47" fillId="0" borderId="153" applyFill="0" applyProtection="0">
      <alignment horizontal="right" vertical="top" wrapText="1"/>
    </xf>
    <xf numFmtId="2" fontId="35" fillId="0" borderId="153" applyFill="0" applyProtection="0">
      <alignment horizontal="right" vertical="top" wrapText="1"/>
    </xf>
    <xf numFmtId="1" fontId="47" fillId="0" borderId="153" applyFill="0" applyProtection="0">
      <alignment horizontal="right" vertical="top" wrapText="1"/>
    </xf>
    <xf numFmtId="0" fontId="62" fillId="60" borderId="153"/>
    <xf numFmtId="2" fontId="35" fillId="0" borderId="153" applyFill="0" applyProtection="0">
      <alignment horizontal="right" vertical="top" wrapText="1"/>
    </xf>
    <xf numFmtId="2" fontId="35" fillId="0" borderId="153" applyFill="0" applyProtection="0">
      <alignment horizontal="right" vertical="top" wrapText="1"/>
    </xf>
    <xf numFmtId="0" fontId="62" fillId="60" borderId="153"/>
    <xf numFmtId="2" fontId="35" fillId="0" borderId="153" applyFill="0" applyProtection="0">
      <alignment horizontal="right" vertical="top" wrapText="1"/>
    </xf>
    <xf numFmtId="2" fontId="47" fillId="0" borderId="153" applyFill="0" applyProtection="0">
      <alignment horizontal="right" vertical="top" wrapText="1"/>
    </xf>
    <xf numFmtId="49" fontId="35" fillId="0" borderId="153" applyFill="0" applyProtection="0">
      <alignment horizontal="right"/>
    </xf>
    <xf numFmtId="0" fontId="62" fillId="60" borderId="153"/>
    <xf numFmtId="0" fontId="62" fillId="60" borderId="153"/>
    <xf numFmtId="0" fontId="62" fillId="60" borderId="153"/>
    <xf numFmtId="1" fontId="47" fillId="0" borderId="153" applyFill="0" applyProtection="0">
      <alignment horizontal="right" vertical="top" wrapText="1"/>
    </xf>
    <xf numFmtId="0" fontId="62" fillId="60" borderId="153"/>
    <xf numFmtId="0" fontId="62" fillId="60" borderId="153"/>
    <xf numFmtId="1" fontId="47" fillId="0" borderId="153" applyFill="0" applyProtection="0">
      <alignment horizontal="right" vertical="top" wrapText="1"/>
    </xf>
    <xf numFmtId="0" fontId="47" fillId="0" borderId="153" applyFill="0" applyProtection="0">
      <alignment horizontal="right" vertical="top" wrapText="1"/>
    </xf>
    <xf numFmtId="49" fontId="35" fillId="0" borderId="153" applyFill="0" applyProtection="0">
      <alignment horizontal="right"/>
    </xf>
    <xf numFmtId="2" fontId="35" fillId="0" borderId="153" applyFill="0" applyProtection="0">
      <alignment horizontal="right" vertical="top" wrapText="1"/>
    </xf>
    <xf numFmtId="1" fontId="35" fillId="0" borderId="153" applyFill="0" applyProtection="0">
      <alignment horizontal="right" vertical="top" wrapText="1"/>
    </xf>
    <xf numFmtId="0" fontId="39" fillId="38" borderId="153" applyNumberFormat="0" applyProtection="0">
      <alignment horizontal="right"/>
    </xf>
    <xf numFmtId="2" fontId="35" fillId="0" borderId="153" applyFill="0" applyProtection="0">
      <alignment horizontal="right" vertical="top" wrapText="1"/>
    </xf>
    <xf numFmtId="1" fontId="35" fillId="0" borderId="153" applyFill="0" applyProtection="0">
      <alignment horizontal="right" vertical="top" wrapText="1"/>
    </xf>
    <xf numFmtId="2" fontId="35" fillId="0" borderId="153" applyFill="0" applyProtection="0">
      <alignment horizontal="right" vertical="top" wrapText="1"/>
    </xf>
    <xf numFmtId="1" fontId="35" fillId="0" borderId="153" applyFill="0" applyProtection="0">
      <alignment horizontal="right" vertical="top" wrapText="1"/>
    </xf>
    <xf numFmtId="0" fontId="62" fillId="60" borderId="153"/>
    <xf numFmtId="49" fontId="47" fillId="0" borderId="153" applyFill="0" applyProtection="0">
      <alignment horizontal="right"/>
    </xf>
    <xf numFmtId="0" fontId="35" fillId="0" borderId="153" applyFill="0" applyProtection="0">
      <alignment horizontal="right" vertical="top" wrapText="1"/>
    </xf>
    <xf numFmtId="2" fontId="47" fillId="0" borderId="153" applyFill="0" applyProtection="0">
      <alignment horizontal="right" vertical="top" wrapText="1"/>
    </xf>
    <xf numFmtId="49" fontId="47" fillId="0" borderId="153" applyFill="0" applyProtection="0">
      <alignment horizontal="right"/>
    </xf>
    <xf numFmtId="0" fontId="62" fillId="60" borderId="153"/>
    <xf numFmtId="0" fontId="62" fillId="60" borderId="153"/>
    <xf numFmtId="49" fontId="35" fillId="0" borderId="153" applyFill="0" applyProtection="0">
      <alignment horizontal="right"/>
    </xf>
    <xf numFmtId="0" fontId="35" fillId="0" borderId="153" applyFill="0" applyProtection="0">
      <alignment horizontal="right" vertical="top" wrapText="1"/>
    </xf>
    <xf numFmtId="0" fontId="62" fillId="60" borderId="153"/>
    <xf numFmtId="0" fontId="39" fillId="38" borderId="153" applyNumberFormat="0" applyProtection="0">
      <alignment horizontal="right"/>
    </xf>
    <xf numFmtId="0" fontId="44" fillId="0" borderId="151" applyNumberFormat="0" applyFill="0" applyAlignment="0" applyProtection="0"/>
    <xf numFmtId="2" fontId="47" fillId="0" borderId="153" applyFill="0" applyProtection="0">
      <alignment horizontal="right" vertical="top" wrapText="1"/>
    </xf>
    <xf numFmtId="0" fontId="43" fillId="36" borderId="150" applyNumberFormat="0" applyAlignment="0" applyProtection="0"/>
    <xf numFmtId="0" fontId="62" fillId="60" borderId="153"/>
    <xf numFmtId="2" fontId="35" fillId="0" borderId="153" applyFill="0" applyProtection="0">
      <alignment horizontal="right" vertical="top" wrapText="1"/>
    </xf>
    <xf numFmtId="1" fontId="47" fillId="0" borderId="153" applyFill="0" applyProtection="0">
      <alignment horizontal="right" vertical="top" wrapText="1"/>
    </xf>
    <xf numFmtId="49" fontId="35" fillId="0" borderId="153" applyFill="0" applyProtection="0">
      <alignment horizontal="right"/>
    </xf>
    <xf numFmtId="0" fontId="44" fillId="0" borderId="151" applyNumberFormat="0" applyFill="0" applyAlignment="0" applyProtection="0"/>
    <xf numFmtId="0" fontId="39" fillId="38" borderId="153" applyNumberFormat="0" applyProtection="0">
      <alignment horizontal="right"/>
    </xf>
    <xf numFmtId="0" fontId="41" fillId="35" borderId="149" applyNumberFormat="0" applyAlignment="0" applyProtection="0"/>
    <xf numFmtId="2" fontId="35" fillId="0" borderId="153" applyFill="0" applyProtection="0">
      <alignment horizontal="right" vertical="top" wrapText="1"/>
    </xf>
    <xf numFmtId="0" fontId="35" fillId="54" borderId="152" applyNumberFormat="0" applyFont="0" applyAlignment="0" applyProtection="0"/>
    <xf numFmtId="0" fontId="35" fillId="0" borderId="153" applyFill="0" applyProtection="0">
      <alignment horizontal="right" vertical="top" wrapText="1"/>
    </xf>
    <xf numFmtId="0" fontId="35" fillId="54" borderId="152" applyNumberFormat="0" applyFont="0" applyAlignment="0" applyProtection="0"/>
    <xf numFmtId="2" fontId="35" fillId="0" borderId="153" applyFill="0" applyProtection="0">
      <alignment horizontal="right" vertical="top" wrapText="1"/>
    </xf>
    <xf numFmtId="0" fontId="62" fillId="60" borderId="153"/>
    <xf numFmtId="1" fontId="35" fillId="0" borderId="153" applyFill="0" applyProtection="0">
      <alignment horizontal="right" vertical="top" wrapText="1"/>
    </xf>
    <xf numFmtId="49" fontId="35" fillId="0" borderId="153" applyFill="0" applyProtection="0">
      <alignment horizontal="right"/>
    </xf>
    <xf numFmtId="0" fontId="39" fillId="38" borderId="153" applyNumberFormat="0" applyProtection="0">
      <alignment horizontal="right"/>
    </xf>
    <xf numFmtId="2" fontId="47" fillId="0" borderId="153" applyFill="0" applyProtection="0">
      <alignment horizontal="right" vertical="top" wrapText="1"/>
    </xf>
    <xf numFmtId="2" fontId="47" fillId="0" borderId="153" applyFill="0" applyProtection="0">
      <alignment horizontal="right" vertical="top" wrapText="1"/>
    </xf>
    <xf numFmtId="0" fontId="43" fillId="36" borderId="150" applyNumberFormat="0" applyAlignment="0" applyProtection="0"/>
    <xf numFmtId="0" fontId="39" fillId="38" borderId="153" applyNumberFormat="0" applyProtection="0">
      <alignment horizontal="right"/>
    </xf>
    <xf numFmtId="49" fontId="35" fillId="0" borderId="153" applyFill="0" applyProtection="0">
      <alignment horizontal="right"/>
    </xf>
    <xf numFmtId="1" fontId="47" fillId="0" borderId="153" applyFill="0" applyProtection="0">
      <alignment horizontal="right" vertical="top" wrapText="1"/>
    </xf>
    <xf numFmtId="2" fontId="35" fillId="0" borderId="153" applyFill="0" applyProtection="0">
      <alignment horizontal="right" vertical="top" wrapText="1"/>
    </xf>
    <xf numFmtId="2" fontId="47" fillId="0" borderId="153" applyFill="0" applyProtection="0">
      <alignment horizontal="right" vertical="top" wrapText="1"/>
    </xf>
    <xf numFmtId="2" fontId="35" fillId="0" borderId="153" applyFill="0" applyProtection="0">
      <alignment horizontal="right" vertical="top" wrapText="1"/>
    </xf>
    <xf numFmtId="1" fontId="35" fillId="0" borderId="153" applyFill="0" applyProtection="0">
      <alignment horizontal="right" vertical="top" wrapText="1"/>
    </xf>
    <xf numFmtId="0" fontId="39" fillId="38" borderId="153" applyNumberFormat="0" applyProtection="0">
      <alignment horizontal="left"/>
    </xf>
    <xf numFmtId="0" fontId="47" fillId="0" borderId="153" applyFill="0" applyProtection="0">
      <alignment horizontal="right" vertical="top" wrapText="1"/>
    </xf>
    <xf numFmtId="1" fontId="47" fillId="0" borderId="153" applyFill="0" applyProtection="0">
      <alignment horizontal="right" vertical="top" wrapText="1"/>
    </xf>
    <xf numFmtId="0" fontId="39" fillId="38" borderId="153" applyNumberFormat="0" applyProtection="0">
      <alignment horizontal="right"/>
    </xf>
    <xf numFmtId="0" fontId="39" fillId="38" borderId="153" applyNumberFormat="0" applyProtection="0">
      <alignment horizontal="right"/>
    </xf>
    <xf numFmtId="1" fontId="35" fillId="0" borderId="153" applyFill="0" applyProtection="0">
      <alignment horizontal="right" vertical="top" wrapText="1"/>
    </xf>
    <xf numFmtId="2" fontId="35" fillId="0" borderId="153" applyFill="0" applyProtection="0">
      <alignment horizontal="right" vertical="top" wrapText="1"/>
    </xf>
    <xf numFmtId="0" fontId="39" fillId="38" borderId="153" applyNumberFormat="0" applyProtection="0">
      <alignment horizontal="right"/>
    </xf>
    <xf numFmtId="0" fontId="35" fillId="0" borderId="153" applyFill="0" applyProtection="0">
      <alignment horizontal="right" vertical="top" wrapText="1"/>
    </xf>
    <xf numFmtId="2" fontId="47" fillId="0" borderId="153" applyFill="0" applyProtection="0">
      <alignment horizontal="right" vertical="top" wrapText="1"/>
    </xf>
    <xf numFmtId="49" fontId="35" fillId="0" borderId="153" applyFill="0" applyProtection="0">
      <alignment horizontal="right"/>
    </xf>
    <xf numFmtId="0" fontId="39" fillId="38" borderId="153" applyNumberFormat="0" applyProtection="0">
      <alignment horizontal="left"/>
    </xf>
    <xf numFmtId="0" fontId="62" fillId="60" borderId="153"/>
    <xf numFmtId="0" fontId="62" fillId="60" borderId="153"/>
    <xf numFmtId="0" fontId="62" fillId="60" borderId="153"/>
    <xf numFmtId="0" fontId="44" fillId="0" borderId="151" applyNumberFormat="0" applyFill="0" applyAlignment="0" applyProtection="0"/>
    <xf numFmtId="0" fontId="51" fillId="36" borderId="149" applyNumberFormat="0" applyAlignment="0" applyProtection="0"/>
    <xf numFmtId="49" fontId="47" fillId="0" borderId="153" applyFill="0" applyProtection="0">
      <alignment horizontal="right"/>
    </xf>
    <xf numFmtId="0" fontId="35" fillId="54" borderId="152" applyNumberFormat="0" applyFont="0" applyAlignment="0" applyProtection="0"/>
    <xf numFmtId="1" fontId="47" fillId="0" borderId="153" applyFill="0" applyProtection="0">
      <alignment horizontal="right" vertical="top" wrapText="1"/>
    </xf>
    <xf numFmtId="0" fontId="47" fillId="0" borderId="153" applyFill="0" applyProtection="0">
      <alignment horizontal="right" vertical="top" wrapText="1"/>
    </xf>
    <xf numFmtId="0" fontId="62" fillId="60" borderId="153"/>
    <xf numFmtId="0" fontId="62" fillId="60" borderId="153"/>
    <xf numFmtId="0" fontId="35" fillId="0" borderId="153" applyFill="0" applyProtection="0">
      <alignment horizontal="right" vertical="top" wrapText="1"/>
    </xf>
    <xf numFmtId="1" fontId="35" fillId="0" borderId="153" applyFill="0" applyProtection="0">
      <alignment horizontal="right" vertical="top" wrapText="1"/>
    </xf>
    <xf numFmtId="0" fontId="43" fillId="36" borderId="150" applyNumberFormat="0" applyAlignment="0" applyProtection="0"/>
    <xf numFmtId="49" fontId="47" fillId="0" borderId="153" applyFill="0" applyProtection="0">
      <alignment horizontal="right"/>
    </xf>
    <xf numFmtId="1" fontId="35" fillId="0" borderId="153" applyFill="0" applyProtection="0">
      <alignment horizontal="right" vertical="top" wrapText="1"/>
    </xf>
    <xf numFmtId="49" fontId="47" fillId="0" borderId="153" applyFill="0" applyProtection="0">
      <alignment horizontal="right"/>
    </xf>
    <xf numFmtId="0" fontId="35" fillId="54" borderId="152" applyNumberFormat="0" applyFont="0" applyAlignment="0" applyProtection="0"/>
    <xf numFmtId="0" fontId="35" fillId="0" borderId="153" applyFill="0" applyProtection="0">
      <alignment horizontal="right" vertical="top" wrapText="1"/>
    </xf>
    <xf numFmtId="1" fontId="47" fillId="0" borderId="153" applyFill="0" applyProtection="0">
      <alignment horizontal="right" vertical="top" wrapText="1"/>
    </xf>
    <xf numFmtId="1" fontId="35" fillId="0" borderId="153" applyFill="0" applyProtection="0">
      <alignment horizontal="right" vertical="top" wrapText="1"/>
    </xf>
    <xf numFmtId="0" fontId="62" fillId="60" borderId="153"/>
    <xf numFmtId="2" fontId="35" fillId="0" borderId="153" applyFill="0" applyProtection="0">
      <alignment horizontal="right" vertical="top" wrapText="1"/>
    </xf>
    <xf numFmtId="0" fontId="39" fillId="38" borderId="153" applyNumberFormat="0" applyProtection="0">
      <alignment horizontal="right"/>
    </xf>
    <xf numFmtId="2" fontId="47" fillId="0" borderId="153" applyFill="0" applyProtection="0">
      <alignment horizontal="right" vertical="top" wrapText="1"/>
    </xf>
    <xf numFmtId="49" fontId="47" fillId="0" borderId="153" applyFill="0" applyProtection="0">
      <alignment horizontal="right"/>
    </xf>
    <xf numFmtId="0" fontId="62" fillId="60" borderId="153"/>
    <xf numFmtId="0" fontId="62" fillId="60" borderId="153"/>
    <xf numFmtId="49" fontId="47" fillId="0" borderId="153" applyFill="0" applyProtection="0">
      <alignment horizontal="right"/>
    </xf>
    <xf numFmtId="0" fontId="62" fillId="60" borderId="153"/>
    <xf numFmtId="0" fontId="35" fillId="0" borderId="153" applyFill="0" applyProtection="0">
      <alignment horizontal="right" vertical="top" wrapText="1"/>
    </xf>
    <xf numFmtId="1" fontId="47" fillId="0" borderId="153" applyFill="0" applyProtection="0">
      <alignment horizontal="right" vertical="top" wrapText="1"/>
    </xf>
    <xf numFmtId="0" fontId="35" fillId="0" borderId="153" applyFill="0" applyProtection="0">
      <alignment horizontal="right" vertical="top" wrapText="1"/>
    </xf>
    <xf numFmtId="49" fontId="35" fillId="0" borderId="153" applyFill="0" applyProtection="0">
      <alignment horizontal="right"/>
    </xf>
    <xf numFmtId="49" fontId="35" fillId="0" borderId="153" applyFill="0" applyProtection="0">
      <alignment horizontal="right"/>
    </xf>
    <xf numFmtId="2" fontId="35" fillId="0" borderId="153" applyFill="0" applyProtection="0">
      <alignment horizontal="right" vertical="top" wrapText="1"/>
    </xf>
    <xf numFmtId="0" fontId="62" fillId="60" borderId="153"/>
    <xf numFmtId="0" fontId="39" fillId="38" borderId="153" applyNumberFormat="0" applyProtection="0">
      <alignment horizontal="left"/>
    </xf>
    <xf numFmtId="0" fontId="62" fillId="60" borderId="153"/>
    <xf numFmtId="0" fontId="39" fillId="38" borderId="153" applyNumberFormat="0" applyProtection="0">
      <alignment horizontal="right"/>
    </xf>
    <xf numFmtId="0" fontId="35" fillId="0" borderId="153" applyFill="0" applyProtection="0">
      <alignment horizontal="right" vertical="top" wrapText="1"/>
    </xf>
    <xf numFmtId="2" fontId="47" fillId="0" borderId="153" applyFill="0" applyProtection="0">
      <alignment horizontal="right" vertical="top" wrapText="1"/>
    </xf>
    <xf numFmtId="0" fontId="39" fillId="38" borderId="153" applyNumberFormat="0" applyProtection="0">
      <alignment horizontal="left"/>
    </xf>
    <xf numFmtId="0" fontId="35" fillId="54" borderId="152" applyNumberFormat="0" applyFont="0" applyAlignment="0" applyProtection="0"/>
    <xf numFmtId="0" fontId="62" fillId="60" borderId="153"/>
    <xf numFmtId="2" fontId="47" fillId="0" borderId="153" applyFill="0" applyProtection="0">
      <alignment horizontal="right" vertical="top" wrapText="1"/>
    </xf>
    <xf numFmtId="0" fontId="39" fillId="38" borderId="153" applyNumberFormat="0" applyProtection="0">
      <alignment horizontal="left"/>
    </xf>
    <xf numFmtId="0" fontId="62" fillId="60" borderId="153"/>
    <xf numFmtId="49" fontId="47" fillId="0" borderId="153" applyFill="0" applyProtection="0">
      <alignment horizontal="right"/>
    </xf>
    <xf numFmtId="1" fontId="47" fillId="0" borderId="153" applyFill="0" applyProtection="0">
      <alignment horizontal="right" vertical="top" wrapText="1"/>
    </xf>
    <xf numFmtId="1" fontId="47" fillId="0" borderId="153" applyFill="0" applyProtection="0">
      <alignment horizontal="right" vertical="top" wrapText="1"/>
    </xf>
    <xf numFmtId="0" fontId="35" fillId="54" borderId="152" applyNumberFormat="0" applyFont="0" applyAlignment="0" applyProtection="0"/>
    <xf numFmtId="2" fontId="35" fillId="0" borderId="153" applyFill="0" applyProtection="0">
      <alignment horizontal="right" vertical="top" wrapText="1"/>
    </xf>
    <xf numFmtId="0" fontId="62" fillId="60" borderId="153"/>
    <xf numFmtId="2" fontId="35" fillId="0" borderId="153" applyFill="0" applyProtection="0">
      <alignment horizontal="right" vertical="top" wrapText="1"/>
    </xf>
    <xf numFmtId="0" fontId="39" fillId="38" borderId="153" applyNumberFormat="0" applyProtection="0">
      <alignment horizontal="left"/>
    </xf>
    <xf numFmtId="0" fontId="41" fillId="35" borderId="149" applyNumberFormat="0" applyAlignment="0" applyProtection="0"/>
    <xf numFmtId="49" fontId="47" fillId="0" borderId="153" applyFill="0" applyProtection="0">
      <alignment horizontal="right"/>
    </xf>
    <xf numFmtId="0" fontId="51" fillId="36" borderId="149" applyNumberFormat="0" applyAlignment="0" applyProtection="0"/>
    <xf numFmtId="2" fontId="47" fillId="0" borderId="153" applyFill="0" applyProtection="0">
      <alignment horizontal="right" vertical="top" wrapText="1"/>
    </xf>
    <xf numFmtId="0" fontId="35" fillId="54" borderId="152" applyNumberFormat="0" applyFont="0" applyAlignment="0" applyProtection="0"/>
    <xf numFmtId="2" fontId="35" fillId="0" borderId="153" applyFill="0" applyProtection="0">
      <alignment horizontal="right" vertical="top" wrapText="1"/>
    </xf>
    <xf numFmtId="1" fontId="47" fillId="0" borderId="153" applyFill="0" applyProtection="0">
      <alignment horizontal="right" vertical="top" wrapText="1"/>
    </xf>
    <xf numFmtId="0" fontId="39" fillId="38" borderId="153" applyNumberFormat="0" applyProtection="0">
      <alignment horizontal="left"/>
    </xf>
    <xf numFmtId="0" fontId="39" fillId="38" borderId="153" applyNumberFormat="0" applyProtection="0">
      <alignment horizontal="right"/>
    </xf>
    <xf numFmtId="2" fontId="35" fillId="0" borderId="153" applyFill="0" applyProtection="0">
      <alignment horizontal="right" vertical="top" wrapText="1"/>
    </xf>
    <xf numFmtId="1" fontId="35" fillId="0" borderId="153" applyFill="0" applyProtection="0">
      <alignment horizontal="right" vertical="top" wrapText="1"/>
    </xf>
    <xf numFmtId="0" fontId="47" fillId="0" borderId="153" applyFill="0" applyProtection="0">
      <alignment horizontal="right" vertical="top" wrapText="1"/>
    </xf>
    <xf numFmtId="0" fontId="62" fillId="60" borderId="153"/>
    <xf numFmtId="0" fontId="62" fillId="60" borderId="153"/>
    <xf numFmtId="1" fontId="47" fillId="0" borderId="153" applyFill="0" applyProtection="0">
      <alignment horizontal="right" vertical="top" wrapText="1"/>
    </xf>
    <xf numFmtId="0" fontId="51" fillId="36" borderId="149" applyNumberFormat="0" applyAlignment="0" applyProtection="0"/>
    <xf numFmtId="2" fontId="47" fillId="0" borderId="153" applyFill="0" applyProtection="0">
      <alignment horizontal="right" vertical="top" wrapText="1"/>
    </xf>
    <xf numFmtId="0" fontId="35" fillId="0" borderId="153" applyFill="0" applyProtection="0">
      <alignment horizontal="right" vertical="top" wrapText="1"/>
    </xf>
    <xf numFmtId="0" fontId="41" fillId="35" borderId="149" applyNumberFormat="0" applyAlignment="0" applyProtection="0"/>
    <xf numFmtId="1" fontId="47" fillId="0" borderId="153" applyFill="0" applyProtection="0">
      <alignment horizontal="right" vertical="top" wrapText="1"/>
    </xf>
    <xf numFmtId="2" fontId="47" fillId="0" borderId="153" applyFill="0" applyProtection="0">
      <alignment horizontal="right" vertical="top" wrapText="1"/>
    </xf>
    <xf numFmtId="0" fontId="62" fillId="60" borderId="153"/>
    <xf numFmtId="0" fontId="35" fillId="54" borderId="152" applyNumberFormat="0" applyFont="0" applyAlignment="0" applyProtection="0"/>
    <xf numFmtId="0" fontId="39" fillId="38" borderId="153" applyNumberFormat="0" applyProtection="0">
      <alignment horizontal="left"/>
    </xf>
    <xf numFmtId="49" fontId="47" fillId="0" borderId="153" applyFill="0" applyProtection="0">
      <alignment horizontal="right"/>
    </xf>
    <xf numFmtId="49" fontId="35" fillId="0" borderId="153" applyFill="0" applyProtection="0">
      <alignment horizontal="right"/>
    </xf>
    <xf numFmtId="2" fontId="35" fillId="0" borderId="153" applyFill="0" applyProtection="0">
      <alignment horizontal="right" vertical="top" wrapText="1"/>
    </xf>
    <xf numFmtId="0" fontId="35" fillId="0" borderId="153" applyFill="0" applyProtection="0">
      <alignment horizontal="right" vertical="top" wrapText="1"/>
    </xf>
    <xf numFmtId="49" fontId="47" fillId="0" borderId="153" applyFill="0" applyProtection="0">
      <alignment horizontal="right"/>
    </xf>
    <xf numFmtId="0" fontId="62" fillId="60" borderId="153"/>
    <xf numFmtId="1" fontId="47" fillId="0" borderId="153" applyFill="0" applyProtection="0">
      <alignment horizontal="right" vertical="top" wrapText="1"/>
    </xf>
    <xf numFmtId="0" fontId="35" fillId="0" borderId="153" applyFill="0" applyProtection="0">
      <alignment horizontal="right" vertical="top" wrapText="1"/>
    </xf>
    <xf numFmtId="0" fontId="35" fillId="0" borderId="153" applyFill="0" applyProtection="0">
      <alignment horizontal="right" vertical="top" wrapText="1"/>
    </xf>
    <xf numFmtId="49" fontId="47" fillId="0" borderId="153" applyFill="0" applyProtection="0">
      <alignment horizontal="right"/>
    </xf>
    <xf numFmtId="0" fontId="62" fillId="60" borderId="153"/>
    <xf numFmtId="0" fontId="43" fillId="36" borderId="150" applyNumberFormat="0" applyAlignment="0" applyProtection="0"/>
    <xf numFmtId="49" fontId="35" fillId="0" borderId="153" applyFill="0" applyProtection="0">
      <alignment horizontal="right"/>
    </xf>
    <xf numFmtId="1" fontId="47" fillId="0" borderId="153" applyFill="0" applyProtection="0">
      <alignment horizontal="right" vertical="top" wrapText="1"/>
    </xf>
    <xf numFmtId="0" fontId="35" fillId="0" borderId="153" applyFill="0" applyProtection="0">
      <alignment horizontal="right" vertical="top" wrapText="1"/>
    </xf>
    <xf numFmtId="0" fontId="35" fillId="0" borderId="153" applyFill="0" applyProtection="0">
      <alignment horizontal="right" vertical="top" wrapText="1"/>
    </xf>
    <xf numFmtId="0" fontId="62" fillId="60" borderId="153"/>
    <xf numFmtId="2" fontId="35" fillId="0" borderId="153" applyFill="0" applyProtection="0">
      <alignment horizontal="right" vertical="top" wrapText="1"/>
    </xf>
    <xf numFmtId="1" fontId="35" fillId="0" borderId="153" applyFill="0" applyProtection="0">
      <alignment horizontal="right" vertical="top" wrapText="1"/>
    </xf>
    <xf numFmtId="0" fontId="51" fillId="36" borderId="149" applyNumberFormat="0" applyAlignment="0" applyProtection="0"/>
    <xf numFmtId="2" fontId="47" fillId="0" borderId="153" applyFill="0" applyProtection="0">
      <alignment horizontal="right" vertical="top" wrapText="1"/>
    </xf>
    <xf numFmtId="1" fontId="35" fillId="0" borderId="153" applyFill="0" applyProtection="0">
      <alignment horizontal="right" vertical="top" wrapText="1"/>
    </xf>
    <xf numFmtId="0" fontId="39" fillId="38" borderId="153" applyNumberFormat="0" applyProtection="0">
      <alignment horizontal="left"/>
    </xf>
    <xf numFmtId="1" fontId="47" fillId="0" borderId="153" applyFill="0" applyProtection="0">
      <alignment horizontal="right" vertical="top" wrapText="1"/>
    </xf>
    <xf numFmtId="1" fontId="35" fillId="0" borderId="153" applyFill="0" applyProtection="0">
      <alignment horizontal="right" vertical="top" wrapText="1"/>
    </xf>
    <xf numFmtId="2" fontId="35" fillId="0" borderId="153" applyFill="0" applyProtection="0">
      <alignment horizontal="right" vertical="top" wrapText="1"/>
    </xf>
    <xf numFmtId="0" fontId="44" fillId="0" borderId="151" applyNumberFormat="0" applyFill="0" applyAlignment="0" applyProtection="0"/>
    <xf numFmtId="0" fontId="35" fillId="0" borderId="153" applyFill="0" applyProtection="0">
      <alignment horizontal="right" vertical="top" wrapText="1"/>
    </xf>
    <xf numFmtId="49" fontId="47" fillId="0" borderId="153" applyFill="0" applyProtection="0">
      <alignment horizontal="right"/>
    </xf>
    <xf numFmtId="0" fontId="35" fillId="0" borderId="153" applyFill="0" applyProtection="0">
      <alignment horizontal="right" vertical="top" wrapText="1"/>
    </xf>
    <xf numFmtId="1" fontId="35" fillId="0" borderId="153" applyFill="0" applyProtection="0">
      <alignment horizontal="right" vertical="top" wrapText="1"/>
    </xf>
    <xf numFmtId="2" fontId="35" fillId="0" borderId="153" applyFill="0" applyProtection="0">
      <alignment horizontal="right" vertical="top" wrapText="1"/>
    </xf>
    <xf numFmtId="0" fontId="43" fillId="36" borderId="150" applyNumberFormat="0" applyAlignment="0" applyProtection="0"/>
    <xf numFmtId="1" fontId="35" fillId="0" borderId="153" applyFill="0" applyProtection="0">
      <alignment horizontal="right" vertical="top" wrapText="1"/>
    </xf>
    <xf numFmtId="0" fontId="39" fillId="38" borderId="153" applyNumberFormat="0" applyProtection="0">
      <alignment horizontal="left"/>
    </xf>
    <xf numFmtId="0" fontId="62" fillId="60" borderId="153"/>
    <xf numFmtId="49" fontId="35" fillId="0" borderId="153" applyFill="0" applyProtection="0">
      <alignment horizontal="right"/>
    </xf>
    <xf numFmtId="1" fontId="47" fillId="0" borderId="153" applyFill="0" applyProtection="0">
      <alignment horizontal="right" vertical="top" wrapText="1"/>
    </xf>
    <xf numFmtId="2" fontId="47" fillId="0" borderId="153" applyFill="0" applyProtection="0">
      <alignment horizontal="right" vertical="top" wrapText="1"/>
    </xf>
    <xf numFmtId="0" fontId="39" fillId="38" borderId="153" applyNumberFormat="0" applyProtection="0">
      <alignment horizontal="left"/>
    </xf>
    <xf numFmtId="0" fontId="62" fillId="60" borderId="153"/>
    <xf numFmtId="2" fontId="35" fillId="0" borderId="153" applyFill="0" applyProtection="0">
      <alignment horizontal="right" vertical="top" wrapText="1"/>
    </xf>
    <xf numFmtId="2" fontId="35" fillId="0" borderId="153" applyFill="0" applyProtection="0">
      <alignment horizontal="right" vertical="top" wrapText="1"/>
    </xf>
    <xf numFmtId="0" fontId="35" fillId="54" borderId="152" applyNumberFormat="0" applyFont="0" applyAlignment="0" applyProtection="0"/>
    <xf numFmtId="2" fontId="47" fillId="0" borderId="153" applyFill="0" applyProtection="0">
      <alignment horizontal="right" vertical="top" wrapText="1"/>
    </xf>
    <xf numFmtId="1" fontId="47" fillId="0" borderId="153" applyFill="0" applyProtection="0">
      <alignment horizontal="right" vertical="top" wrapText="1"/>
    </xf>
    <xf numFmtId="1" fontId="47" fillId="0" borderId="153" applyFill="0" applyProtection="0">
      <alignment horizontal="right" vertical="top" wrapText="1"/>
    </xf>
    <xf numFmtId="49" fontId="47" fillId="0" borderId="153" applyFill="0" applyProtection="0">
      <alignment horizontal="right"/>
    </xf>
    <xf numFmtId="0" fontId="35" fillId="54" borderId="152" applyNumberFormat="0" applyFont="0" applyAlignment="0" applyProtection="0"/>
    <xf numFmtId="0" fontId="39" fillId="38" borderId="153" applyNumberFormat="0" applyProtection="0">
      <alignment horizontal="right"/>
    </xf>
    <xf numFmtId="0" fontId="35" fillId="0" borderId="153" applyFill="0" applyProtection="0">
      <alignment horizontal="right" vertical="top" wrapText="1"/>
    </xf>
    <xf numFmtId="0" fontId="35" fillId="0" borderId="153" applyFill="0" applyProtection="0">
      <alignment horizontal="right" vertical="top" wrapText="1"/>
    </xf>
    <xf numFmtId="1" fontId="35" fillId="0" borderId="153" applyFill="0" applyProtection="0">
      <alignment horizontal="right" vertical="top" wrapText="1"/>
    </xf>
    <xf numFmtId="0" fontId="44" fillId="0" borderId="151" applyNumberFormat="0" applyFill="0" applyAlignment="0" applyProtection="0"/>
    <xf numFmtId="2" fontId="35" fillId="0" borderId="153" applyFill="0" applyProtection="0">
      <alignment horizontal="right" vertical="top" wrapText="1"/>
    </xf>
    <xf numFmtId="0" fontId="62" fillId="60" borderId="153"/>
    <xf numFmtId="0" fontId="43" fillId="36" borderId="150" applyNumberFormat="0" applyAlignment="0" applyProtection="0"/>
    <xf numFmtId="0" fontId="62" fillId="60" borderId="153"/>
    <xf numFmtId="0" fontId="47" fillId="0" borderId="153" applyFill="0" applyProtection="0">
      <alignment horizontal="right" vertical="top" wrapText="1"/>
    </xf>
    <xf numFmtId="0" fontId="62" fillId="60" borderId="153"/>
    <xf numFmtId="0" fontId="39" fillId="38" borderId="153" applyNumberFormat="0" applyProtection="0">
      <alignment horizontal="left"/>
    </xf>
    <xf numFmtId="0" fontId="62" fillId="60" borderId="153"/>
    <xf numFmtId="1" fontId="47" fillId="0" borderId="153" applyFill="0" applyProtection="0">
      <alignment horizontal="right" vertical="top" wrapText="1"/>
    </xf>
    <xf numFmtId="0" fontId="35" fillId="54" borderId="152" applyNumberFormat="0" applyFont="0" applyAlignment="0" applyProtection="0"/>
    <xf numFmtId="1" fontId="35" fillId="0" borderId="153" applyFill="0" applyProtection="0">
      <alignment horizontal="right" vertical="top" wrapText="1"/>
    </xf>
    <xf numFmtId="2" fontId="47" fillId="0" borderId="153" applyFill="0" applyProtection="0">
      <alignment horizontal="right" vertical="top" wrapText="1"/>
    </xf>
    <xf numFmtId="1" fontId="47" fillId="0" borderId="153" applyFill="0" applyProtection="0">
      <alignment horizontal="right" vertical="top" wrapText="1"/>
    </xf>
    <xf numFmtId="1" fontId="47" fillId="0" borderId="153" applyFill="0" applyProtection="0">
      <alignment horizontal="right" vertical="top" wrapText="1"/>
    </xf>
    <xf numFmtId="2" fontId="35" fillId="0" borderId="153" applyFill="0" applyProtection="0">
      <alignment horizontal="right" vertical="top" wrapText="1"/>
    </xf>
    <xf numFmtId="49" fontId="35" fillId="0" borderId="153" applyFill="0" applyProtection="0">
      <alignment horizontal="right"/>
    </xf>
    <xf numFmtId="0" fontId="62" fillId="60" borderId="153"/>
    <xf numFmtId="0" fontId="39" fillId="38" borderId="153" applyNumberFormat="0" applyProtection="0">
      <alignment horizontal="left"/>
    </xf>
    <xf numFmtId="0" fontId="44" fillId="0" borderId="151" applyNumberFormat="0" applyFill="0" applyAlignment="0" applyProtection="0"/>
    <xf numFmtId="0" fontId="62" fillId="60" borderId="153"/>
    <xf numFmtId="0" fontId="35" fillId="0" borderId="153" applyFill="0" applyProtection="0">
      <alignment horizontal="right" vertical="top" wrapText="1"/>
    </xf>
    <xf numFmtId="2" fontId="47" fillId="0" borderId="153" applyFill="0" applyProtection="0">
      <alignment horizontal="right" vertical="top" wrapText="1"/>
    </xf>
    <xf numFmtId="2" fontId="35" fillId="0" borderId="153" applyFill="0" applyProtection="0">
      <alignment horizontal="right" vertical="top" wrapText="1"/>
    </xf>
    <xf numFmtId="49" fontId="35" fillId="0" borderId="153" applyFill="0" applyProtection="0">
      <alignment horizontal="right"/>
    </xf>
    <xf numFmtId="2" fontId="47" fillId="0" borderId="153" applyFill="0" applyProtection="0">
      <alignment horizontal="right" vertical="top" wrapText="1"/>
    </xf>
    <xf numFmtId="49" fontId="35" fillId="0" borderId="153" applyFill="0" applyProtection="0">
      <alignment horizontal="right"/>
    </xf>
    <xf numFmtId="0" fontId="39" fillId="38" borderId="153" applyNumberFormat="0" applyProtection="0">
      <alignment horizontal="right"/>
    </xf>
    <xf numFmtId="0" fontId="62" fillId="60" borderId="153"/>
    <xf numFmtId="49" fontId="35" fillId="0" borderId="153" applyFill="0" applyProtection="0">
      <alignment horizontal="right"/>
    </xf>
    <xf numFmtId="49" fontId="35" fillId="0" borderId="153" applyFill="0" applyProtection="0">
      <alignment horizontal="right"/>
    </xf>
    <xf numFmtId="0" fontId="43" fillId="36" borderId="150" applyNumberFormat="0" applyAlignment="0" applyProtection="0"/>
    <xf numFmtId="0" fontId="62" fillId="60" borderId="153"/>
    <xf numFmtId="0" fontId="35" fillId="0" borderId="153" applyFill="0" applyProtection="0">
      <alignment horizontal="right" vertical="top" wrapText="1"/>
    </xf>
    <xf numFmtId="2" fontId="35" fillId="0" borderId="153" applyFill="0" applyProtection="0">
      <alignment horizontal="right" vertical="top" wrapText="1"/>
    </xf>
    <xf numFmtId="49" fontId="47" fillId="0" borderId="153" applyFill="0" applyProtection="0">
      <alignment horizontal="right"/>
    </xf>
    <xf numFmtId="49" fontId="35" fillId="0" borderId="153" applyFill="0" applyProtection="0">
      <alignment horizontal="right"/>
    </xf>
    <xf numFmtId="0" fontId="39" fillId="38" borderId="153" applyNumberFormat="0" applyProtection="0">
      <alignment horizontal="left"/>
    </xf>
    <xf numFmtId="0" fontId="39" fillId="38" borderId="153" applyNumberFormat="0" applyProtection="0">
      <alignment horizontal="left"/>
    </xf>
    <xf numFmtId="1" fontId="47" fillId="0" borderId="153" applyFill="0" applyProtection="0">
      <alignment horizontal="right" vertical="top" wrapText="1"/>
    </xf>
    <xf numFmtId="0" fontId="39" fillId="38" borderId="153" applyNumberFormat="0" applyProtection="0">
      <alignment horizontal="right"/>
    </xf>
    <xf numFmtId="2" fontId="47" fillId="0" borderId="153" applyFill="0" applyProtection="0">
      <alignment horizontal="right" vertical="top" wrapText="1"/>
    </xf>
    <xf numFmtId="0" fontId="39" fillId="38" borderId="153" applyNumberFormat="0" applyProtection="0">
      <alignment horizontal="right"/>
    </xf>
    <xf numFmtId="0" fontId="39" fillId="38" borderId="153" applyNumberFormat="0" applyProtection="0">
      <alignment horizontal="right"/>
    </xf>
    <xf numFmtId="0" fontId="35" fillId="0" borderId="153" applyFill="0" applyProtection="0">
      <alignment horizontal="right" vertical="top" wrapText="1"/>
    </xf>
    <xf numFmtId="0" fontId="62" fillId="60" borderId="153"/>
    <xf numFmtId="49" fontId="47" fillId="0" borderId="153" applyFill="0" applyProtection="0">
      <alignment horizontal="right"/>
    </xf>
    <xf numFmtId="49" fontId="47" fillId="0" borderId="153" applyFill="0" applyProtection="0">
      <alignment horizontal="right"/>
    </xf>
    <xf numFmtId="1" fontId="35" fillId="0" borderId="153" applyFill="0" applyProtection="0">
      <alignment horizontal="right" vertical="top" wrapText="1"/>
    </xf>
    <xf numFmtId="1" fontId="35" fillId="0" borderId="153" applyFill="0" applyProtection="0">
      <alignment horizontal="right" vertical="top" wrapText="1"/>
    </xf>
    <xf numFmtId="0" fontId="35" fillId="0" borderId="153" applyFill="0" applyProtection="0">
      <alignment horizontal="right" vertical="top" wrapText="1"/>
    </xf>
    <xf numFmtId="0" fontId="39" fillId="38" borderId="153" applyNumberFormat="0" applyProtection="0">
      <alignment horizontal="left"/>
    </xf>
    <xf numFmtId="0" fontId="62" fillId="60" borderId="153"/>
    <xf numFmtId="2" fontId="47" fillId="0" borderId="153" applyFill="0" applyProtection="0">
      <alignment horizontal="right" vertical="top" wrapText="1"/>
    </xf>
    <xf numFmtId="0" fontId="47" fillId="0" borderId="153" applyFill="0" applyProtection="0">
      <alignment horizontal="right" vertical="top" wrapText="1"/>
    </xf>
    <xf numFmtId="49" fontId="35" fillId="0" borderId="153" applyFill="0" applyProtection="0">
      <alignment horizontal="right"/>
    </xf>
    <xf numFmtId="1" fontId="47" fillId="0" borderId="153" applyFill="0" applyProtection="0">
      <alignment horizontal="right" vertical="top" wrapText="1"/>
    </xf>
    <xf numFmtId="0" fontId="62" fillId="60" borderId="153"/>
    <xf numFmtId="0" fontId="35" fillId="54" borderId="152" applyNumberFormat="0" applyFont="0" applyAlignment="0" applyProtection="0"/>
    <xf numFmtId="1" fontId="35" fillId="0" borderId="153" applyFill="0" applyProtection="0">
      <alignment horizontal="right" vertical="top" wrapText="1"/>
    </xf>
    <xf numFmtId="0" fontId="62" fillId="60" borderId="153"/>
    <xf numFmtId="49" fontId="47" fillId="0" borderId="153" applyFill="0" applyProtection="0">
      <alignment horizontal="right"/>
    </xf>
    <xf numFmtId="2" fontId="35" fillId="0" borderId="153" applyFill="0" applyProtection="0">
      <alignment horizontal="right" vertical="top" wrapText="1"/>
    </xf>
    <xf numFmtId="49" fontId="35" fillId="0" borderId="153" applyFill="0" applyProtection="0">
      <alignment horizontal="right"/>
    </xf>
    <xf numFmtId="2" fontId="35" fillId="0" borderId="153" applyFill="0" applyProtection="0">
      <alignment horizontal="right" vertical="top" wrapText="1"/>
    </xf>
    <xf numFmtId="0" fontId="35" fillId="54" borderId="152" applyNumberFormat="0" applyFont="0" applyAlignment="0" applyProtection="0"/>
    <xf numFmtId="2" fontId="35" fillId="0" borderId="153" applyFill="0" applyProtection="0">
      <alignment horizontal="right" vertical="top" wrapText="1"/>
    </xf>
    <xf numFmtId="0" fontId="35" fillId="0" borderId="153" applyFill="0" applyProtection="0">
      <alignment horizontal="right" vertical="top" wrapText="1"/>
    </xf>
    <xf numFmtId="0" fontId="39" fillId="38" borderId="153" applyNumberFormat="0" applyProtection="0">
      <alignment horizontal="left"/>
    </xf>
    <xf numFmtId="0" fontId="39" fillId="38" borderId="153" applyNumberFormat="0" applyProtection="0">
      <alignment horizontal="right"/>
    </xf>
    <xf numFmtId="49" fontId="47" fillId="0" borderId="153" applyFill="0" applyProtection="0">
      <alignment horizontal="right"/>
    </xf>
    <xf numFmtId="0" fontId="39" fillId="38" borderId="153" applyNumberFormat="0" applyProtection="0">
      <alignment horizontal="left"/>
    </xf>
    <xf numFmtId="0" fontId="62" fillId="60" borderId="153"/>
    <xf numFmtId="0" fontId="35" fillId="0" borderId="153" applyFill="0" applyProtection="0">
      <alignment horizontal="right" vertical="top" wrapText="1"/>
    </xf>
    <xf numFmtId="1" fontId="35" fillId="0" borderId="153" applyFill="0" applyProtection="0">
      <alignment horizontal="right" vertical="top" wrapText="1"/>
    </xf>
    <xf numFmtId="0" fontId="62" fillId="60" borderId="153"/>
    <xf numFmtId="2" fontId="35" fillId="0" borderId="153" applyFill="0" applyProtection="0">
      <alignment horizontal="right" vertical="top" wrapText="1"/>
    </xf>
    <xf numFmtId="49" fontId="35" fillId="0" borderId="153" applyFill="0" applyProtection="0">
      <alignment horizontal="right"/>
    </xf>
    <xf numFmtId="2" fontId="47" fillId="0" borderId="153" applyFill="0" applyProtection="0">
      <alignment horizontal="right" vertical="top" wrapText="1"/>
    </xf>
    <xf numFmtId="2" fontId="47" fillId="0" borderId="153" applyFill="0" applyProtection="0">
      <alignment horizontal="right" vertical="top" wrapText="1"/>
    </xf>
    <xf numFmtId="0" fontId="62" fillId="60" borderId="153"/>
    <xf numFmtId="0" fontId="39" fillId="38" borderId="153" applyNumberFormat="0" applyProtection="0">
      <alignment horizontal="right"/>
    </xf>
    <xf numFmtId="0" fontId="39" fillId="38" borderId="153" applyNumberFormat="0" applyProtection="0">
      <alignment horizontal="left"/>
    </xf>
    <xf numFmtId="0" fontId="35" fillId="0" borderId="153" applyFill="0" applyProtection="0">
      <alignment horizontal="right" vertical="top" wrapText="1"/>
    </xf>
    <xf numFmtId="1" fontId="47" fillId="0" borderId="153" applyFill="0" applyProtection="0">
      <alignment horizontal="right" vertical="top" wrapText="1"/>
    </xf>
    <xf numFmtId="1" fontId="35" fillId="0" borderId="153" applyFill="0" applyProtection="0">
      <alignment horizontal="right" vertical="top" wrapText="1"/>
    </xf>
    <xf numFmtId="0" fontId="62" fillId="60" borderId="153"/>
    <xf numFmtId="0" fontId="62" fillId="60" borderId="153"/>
    <xf numFmtId="0" fontId="35" fillId="0" borderId="153" applyFill="0" applyProtection="0">
      <alignment horizontal="right" vertical="top" wrapText="1"/>
    </xf>
    <xf numFmtId="49" fontId="35" fillId="0" borderId="153" applyFill="0" applyProtection="0">
      <alignment horizontal="right"/>
    </xf>
    <xf numFmtId="0" fontId="39" fillId="38" borderId="153" applyNumberFormat="0" applyProtection="0">
      <alignment horizontal="right"/>
    </xf>
    <xf numFmtId="0" fontId="39" fillId="38" borderId="153" applyNumberFormat="0" applyProtection="0">
      <alignment horizontal="right"/>
    </xf>
    <xf numFmtId="0" fontId="47" fillId="0" borderId="153" applyFill="0" applyProtection="0">
      <alignment horizontal="right" vertical="top" wrapText="1"/>
    </xf>
    <xf numFmtId="0" fontId="62" fillId="60" borderId="153"/>
    <xf numFmtId="2" fontId="47" fillId="0" borderId="153" applyFill="0" applyProtection="0">
      <alignment horizontal="right" vertical="top" wrapText="1"/>
    </xf>
    <xf numFmtId="1" fontId="35" fillId="0" borderId="153" applyFill="0" applyProtection="0">
      <alignment horizontal="right" vertical="top" wrapText="1"/>
    </xf>
    <xf numFmtId="0" fontId="39" fillId="38" borderId="153" applyNumberFormat="0" applyProtection="0">
      <alignment horizontal="left"/>
    </xf>
    <xf numFmtId="0" fontId="62" fillId="60" borderId="153"/>
    <xf numFmtId="0" fontId="62" fillId="60" borderId="153"/>
    <xf numFmtId="0" fontId="39" fillId="38" borderId="153" applyNumberFormat="0" applyProtection="0">
      <alignment horizontal="left"/>
    </xf>
    <xf numFmtId="0" fontId="39" fillId="38" borderId="153" applyNumberFormat="0" applyProtection="0">
      <alignment horizontal="right"/>
    </xf>
    <xf numFmtId="49" fontId="35" fillId="0" borderId="153" applyFill="0" applyProtection="0">
      <alignment horizontal="right"/>
    </xf>
    <xf numFmtId="0" fontId="39" fillId="38" borderId="153" applyNumberFormat="0" applyProtection="0">
      <alignment horizontal="right"/>
    </xf>
    <xf numFmtId="1" fontId="35" fillId="0" borderId="153" applyFill="0" applyProtection="0">
      <alignment horizontal="right" vertical="top" wrapText="1"/>
    </xf>
    <xf numFmtId="0" fontId="62" fillId="60" borderId="153"/>
    <xf numFmtId="0" fontId="62" fillId="60" borderId="153"/>
    <xf numFmtId="0" fontId="62" fillId="60" borderId="153"/>
    <xf numFmtId="0" fontId="47" fillId="0" borderId="153" applyFill="0" applyProtection="0">
      <alignment horizontal="right" vertical="top" wrapText="1"/>
    </xf>
    <xf numFmtId="49" fontId="35" fillId="0" borderId="153" applyFill="0" applyProtection="0">
      <alignment horizontal="right"/>
    </xf>
    <xf numFmtId="1" fontId="35" fillId="0" borderId="153" applyFill="0" applyProtection="0">
      <alignment horizontal="right" vertical="top" wrapText="1"/>
    </xf>
    <xf numFmtId="1" fontId="35" fillId="0" borderId="153" applyFill="0" applyProtection="0">
      <alignment horizontal="right" vertical="top" wrapText="1"/>
    </xf>
    <xf numFmtId="0" fontId="35" fillId="0" borderId="153" applyFill="0" applyProtection="0">
      <alignment horizontal="right" vertical="top" wrapText="1"/>
    </xf>
    <xf numFmtId="2" fontId="47" fillId="0" borderId="153" applyFill="0" applyProtection="0">
      <alignment horizontal="right" vertical="top" wrapText="1"/>
    </xf>
    <xf numFmtId="49" fontId="35" fillId="0" borderId="153" applyFill="0" applyProtection="0">
      <alignment horizontal="right"/>
    </xf>
    <xf numFmtId="1" fontId="35" fillId="0" borderId="153" applyFill="0" applyProtection="0">
      <alignment horizontal="right" vertical="top" wrapText="1"/>
    </xf>
    <xf numFmtId="0" fontId="39" fillId="38" borderId="153" applyNumberFormat="0" applyProtection="0">
      <alignment horizontal="left"/>
    </xf>
    <xf numFmtId="0" fontId="62" fillId="60" borderId="153"/>
    <xf numFmtId="0" fontId="62" fillId="60" borderId="153"/>
    <xf numFmtId="0" fontId="62" fillId="60" borderId="153"/>
    <xf numFmtId="0" fontId="39" fillId="38" borderId="153" applyNumberFormat="0" applyProtection="0">
      <alignment horizontal="right"/>
    </xf>
    <xf numFmtId="0" fontId="35" fillId="0" borderId="153" applyFill="0" applyProtection="0">
      <alignment horizontal="right" vertical="top" wrapText="1"/>
    </xf>
    <xf numFmtId="49" fontId="35" fillId="0" borderId="153" applyFill="0" applyProtection="0">
      <alignment horizontal="right"/>
    </xf>
    <xf numFmtId="1" fontId="35" fillId="0" borderId="153" applyFill="0" applyProtection="0">
      <alignment horizontal="right" vertical="top" wrapText="1"/>
    </xf>
    <xf numFmtId="0" fontId="41" fillId="35" borderId="149" applyNumberFormat="0" applyAlignment="0" applyProtection="0"/>
    <xf numFmtId="0" fontId="39" fillId="38" borderId="153" applyNumberFormat="0" applyProtection="0">
      <alignment horizontal="left"/>
    </xf>
    <xf numFmtId="2" fontId="35" fillId="0" borderId="153" applyFill="0" applyProtection="0">
      <alignment horizontal="right" vertical="top" wrapText="1"/>
    </xf>
    <xf numFmtId="0" fontId="62" fillId="60" borderId="153"/>
    <xf numFmtId="0" fontId="62" fillId="60" borderId="153"/>
    <xf numFmtId="0" fontId="62" fillId="60" borderId="153"/>
    <xf numFmtId="0" fontId="41" fillId="35" borderId="149" applyNumberFormat="0" applyAlignment="0" applyProtection="0"/>
    <xf numFmtId="0" fontId="39" fillId="38" borderId="153" applyNumberFormat="0" applyProtection="0">
      <alignment horizontal="right"/>
    </xf>
    <xf numFmtId="0" fontId="39" fillId="38" borderId="153" applyNumberFormat="0" applyProtection="0">
      <alignment horizontal="left"/>
    </xf>
    <xf numFmtId="0" fontId="39" fillId="38" borderId="153" applyNumberFormat="0" applyProtection="0">
      <alignment horizontal="left"/>
    </xf>
    <xf numFmtId="2" fontId="35" fillId="0" borderId="153" applyFill="0" applyProtection="0">
      <alignment horizontal="right" vertical="top" wrapText="1"/>
    </xf>
    <xf numFmtId="0" fontId="39" fillId="38" borderId="153" applyNumberFormat="0" applyProtection="0">
      <alignment horizontal="left"/>
    </xf>
    <xf numFmtId="0" fontId="35" fillId="0" borderId="153" applyFill="0" applyProtection="0">
      <alignment horizontal="right" vertical="top" wrapText="1"/>
    </xf>
    <xf numFmtId="0" fontId="62" fillId="60" borderId="153"/>
    <xf numFmtId="0" fontId="62" fillId="60" borderId="153"/>
    <xf numFmtId="0" fontId="62" fillId="60" borderId="153"/>
    <xf numFmtId="0" fontId="47" fillId="0" borderId="153" applyFill="0" applyProtection="0">
      <alignment horizontal="right" vertical="top" wrapText="1"/>
    </xf>
    <xf numFmtId="0" fontId="62" fillId="60" borderId="153"/>
    <xf numFmtId="49" fontId="47" fillId="0" borderId="153" applyFill="0" applyProtection="0">
      <alignment horizontal="right"/>
    </xf>
    <xf numFmtId="0" fontId="35" fillId="0" borderId="153" applyFill="0" applyProtection="0">
      <alignment horizontal="right" vertical="top" wrapText="1"/>
    </xf>
    <xf numFmtId="0" fontId="62" fillId="60" borderId="153"/>
    <xf numFmtId="0" fontId="62" fillId="60" borderId="153"/>
    <xf numFmtId="0" fontId="62" fillId="60" borderId="153"/>
    <xf numFmtId="49" fontId="47" fillId="0" borderId="153" applyFill="0" applyProtection="0">
      <alignment horizontal="right"/>
    </xf>
    <xf numFmtId="49" fontId="47" fillId="0" borderId="153" applyFill="0" applyProtection="0">
      <alignment horizontal="right"/>
    </xf>
    <xf numFmtId="0" fontId="39" fillId="38" borderId="153" applyNumberFormat="0" applyProtection="0">
      <alignment horizontal="left"/>
    </xf>
    <xf numFmtId="0" fontId="62" fillId="60" borderId="153"/>
    <xf numFmtId="0" fontId="62" fillId="60" borderId="153"/>
    <xf numFmtId="0" fontId="62" fillId="60" borderId="153"/>
    <xf numFmtId="0" fontId="35" fillId="0" borderId="153" applyFill="0" applyProtection="0">
      <alignment horizontal="right" vertical="top" wrapText="1"/>
    </xf>
    <xf numFmtId="0" fontId="62" fillId="60" borderId="153"/>
    <xf numFmtId="0" fontId="62" fillId="60" borderId="153"/>
    <xf numFmtId="0" fontId="62" fillId="60" borderId="153"/>
    <xf numFmtId="0" fontId="62" fillId="60" borderId="153"/>
    <xf numFmtId="0" fontId="62" fillId="60" borderId="153"/>
    <xf numFmtId="0" fontId="41" fillId="35" borderId="149" applyNumberFormat="0" applyAlignment="0" applyProtection="0"/>
    <xf numFmtId="0" fontId="41" fillId="35" borderId="149" applyNumberFormat="0" applyAlignment="0" applyProtection="0"/>
    <xf numFmtId="0" fontId="43" fillId="36" borderId="150" applyNumberFormat="0" applyAlignment="0" applyProtection="0"/>
    <xf numFmtId="0" fontId="43" fillId="36" borderId="150" applyNumberFormat="0" applyAlignment="0" applyProtection="0"/>
    <xf numFmtId="0" fontId="44" fillId="0" borderId="151" applyNumberFormat="0" applyFill="0" applyAlignment="0" applyProtection="0"/>
    <xf numFmtId="0" fontId="44" fillId="0" borderId="151" applyNumberFormat="0" applyFill="0" applyAlignment="0" applyProtection="0"/>
    <xf numFmtId="0" fontId="39" fillId="38" borderId="153" applyNumberFormat="0" applyProtection="0">
      <alignment horizontal="right"/>
    </xf>
    <xf numFmtId="0" fontId="39" fillId="38" borderId="153" applyNumberFormat="0" applyProtection="0">
      <alignment horizontal="left"/>
    </xf>
    <xf numFmtId="49" fontId="35" fillId="0" borderId="153" applyFill="0" applyProtection="0">
      <alignment horizontal="right"/>
    </xf>
    <xf numFmtId="1" fontId="35" fillId="0" borderId="153" applyFill="0" applyProtection="0">
      <alignment horizontal="right" vertical="top" wrapText="1"/>
    </xf>
    <xf numFmtId="2" fontId="35" fillId="0" borderId="153" applyFill="0" applyProtection="0">
      <alignment horizontal="right" vertical="top" wrapText="1"/>
    </xf>
    <xf numFmtId="0" fontId="35" fillId="0" borderId="153" applyFill="0" applyProtection="0">
      <alignment horizontal="right" vertical="top" wrapText="1"/>
    </xf>
    <xf numFmtId="0" fontId="39" fillId="38" borderId="153" applyNumberFormat="0" applyProtection="0">
      <alignment horizontal="right"/>
    </xf>
    <xf numFmtId="0" fontId="39" fillId="38" borderId="153" applyNumberFormat="0" applyProtection="0">
      <alignment horizontal="left"/>
    </xf>
    <xf numFmtId="49" fontId="35" fillId="0" borderId="153" applyFill="0" applyProtection="0">
      <alignment horizontal="right"/>
    </xf>
    <xf numFmtId="1" fontId="35" fillId="0" borderId="153" applyFill="0" applyProtection="0">
      <alignment horizontal="right" vertical="top" wrapText="1"/>
    </xf>
    <xf numFmtId="2" fontId="35" fillId="0" borderId="153" applyFill="0" applyProtection="0">
      <alignment horizontal="right" vertical="top" wrapText="1"/>
    </xf>
    <xf numFmtId="0" fontId="35" fillId="0" borderId="153" applyFill="0" applyProtection="0">
      <alignment horizontal="right" vertical="top" wrapText="1"/>
    </xf>
    <xf numFmtId="0" fontId="39" fillId="38" borderId="153" applyNumberFormat="0" applyProtection="0">
      <alignment horizontal="right"/>
    </xf>
    <xf numFmtId="0" fontId="39" fillId="38" borderId="153" applyNumberFormat="0" applyProtection="0">
      <alignment horizontal="left"/>
    </xf>
    <xf numFmtId="49" fontId="35" fillId="0" borderId="153" applyFill="0" applyProtection="0">
      <alignment horizontal="right"/>
    </xf>
    <xf numFmtId="1" fontId="35" fillId="0" borderId="153" applyFill="0" applyProtection="0">
      <alignment horizontal="right" vertical="top" wrapText="1"/>
    </xf>
    <xf numFmtId="2" fontId="35" fillId="0" borderId="153" applyFill="0" applyProtection="0">
      <alignment horizontal="right" vertical="top" wrapText="1"/>
    </xf>
    <xf numFmtId="0" fontId="35" fillId="0" borderId="153" applyFill="0" applyProtection="0">
      <alignment horizontal="right" vertical="top" wrapText="1"/>
    </xf>
    <xf numFmtId="0" fontId="39" fillId="38" borderId="153" applyNumberFormat="0" applyProtection="0">
      <alignment horizontal="right"/>
    </xf>
    <xf numFmtId="1" fontId="35" fillId="0" borderId="153" applyFill="0" applyProtection="0">
      <alignment horizontal="right" vertical="top" wrapText="1"/>
    </xf>
    <xf numFmtId="2" fontId="35" fillId="0" borderId="153" applyFill="0" applyProtection="0">
      <alignment horizontal="right" vertical="top" wrapText="1"/>
    </xf>
    <xf numFmtId="0" fontId="35" fillId="0" borderId="153" applyFill="0" applyProtection="0">
      <alignment horizontal="right" vertical="top" wrapText="1"/>
    </xf>
    <xf numFmtId="0" fontId="39" fillId="38" borderId="153" applyNumberFormat="0" applyProtection="0">
      <alignment horizontal="right"/>
    </xf>
    <xf numFmtId="0" fontId="39" fillId="38" borderId="153" applyNumberFormat="0" applyProtection="0">
      <alignment horizontal="left"/>
    </xf>
    <xf numFmtId="49" fontId="35" fillId="0" borderId="153" applyFill="0" applyProtection="0">
      <alignment horizontal="right"/>
    </xf>
    <xf numFmtId="1" fontId="35" fillId="0" borderId="153" applyFill="0" applyProtection="0">
      <alignment horizontal="right" vertical="top" wrapText="1"/>
    </xf>
    <xf numFmtId="2" fontId="35" fillId="0" borderId="153" applyFill="0" applyProtection="0">
      <alignment horizontal="right" vertical="top" wrapText="1"/>
    </xf>
    <xf numFmtId="0" fontId="35" fillId="0" borderId="153" applyFill="0" applyProtection="0">
      <alignment horizontal="right" vertical="top" wrapText="1"/>
    </xf>
    <xf numFmtId="0" fontId="39" fillId="38" borderId="153" applyNumberFormat="0" applyProtection="0">
      <alignment horizontal="right"/>
    </xf>
    <xf numFmtId="0" fontId="39" fillId="38" borderId="153" applyNumberFormat="0" applyProtection="0">
      <alignment horizontal="left"/>
    </xf>
    <xf numFmtId="49" fontId="35" fillId="0" borderId="153" applyFill="0" applyProtection="0">
      <alignment horizontal="right"/>
    </xf>
    <xf numFmtId="1" fontId="35" fillId="0" borderId="153" applyFill="0" applyProtection="0">
      <alignment horizontal="right" vertical="top" wrapText="1"/>
    </xf>
    <xf numFmtId="2" fontId="35" fillId="0" borderId="153" applyFill="0" applyProtection="0">
      <alignment horizontal="right" vertical="top" wrapText="1"/>
    </xf>
    <xf numFmtId="0" fontId="35" fillId="0" borderId="153" applyFill="0" applyProtection="0">
      <alignment horizontal="right" vertical="top" wrapText="1"/>
    </xf>
    <xf numFmtId="0" fontId="39" fillId="38" borderId="153" applyNumberFormat="0" applyProtection="0">
      <alignment horizontal="right"/>
    </xf>
    <xf numFmtId="0" fontId="39" fillId="38" borderId="153" applyNumberFormat="0" applyProtection="0">
      <alignment horizontal="left"/>
    </xf>
    <xf numFmtId="49" fontId="35" fillId="0" borderId="153" applyFill="0" applyProtection="0">
      <alignment horizontal="right"/>
    </xf>
    <xf numFmtId="1" fontId="35" fillId="0" borderId="153" applyFill="0" applyProtection="0">
      <alignment horizontal="right" vertical="top" wrapText="1"/>
    </xf>
    <xf numFmtId="2" fontId="35" fillId="0" borderId="153" applyFill="0" applyProtection="0">
      <alignment horizontal="right" vertical="top" wrapText="1"/>
    </xf>
    <xf numFmtId="0" fontId="35" fillId="0" borderId="153" applyFill="0" applyProtection="0">
      <alignment horizontal="right" vertical="top" wrapText="1"/>
    </xf>
    <xf numFmtId="49" fontId="47" fillId="0" borderId="153" applyFill="0" applyProtection="0">
      <alignment horizontal="right"/>
    </xf>
    <xf numFmtId="2" fontId="47" fillId="0" borderId="153" applyFill="0" applyProtection="0">
      <alignment horizontal="right" vertical="top" wrapText="1"/>
    </xf>
    <xf numFmtId="1" fontId="47" fillId="0" borderId="153" applyFill="0" applyProtection="0">
      <alignment horizontal="right" vertical="top" wrapText="1"/>
    </xf>
    <xf numFmtId="49" fontId="47" fillId="0" borderId="153" applyFill="0" applyProtection="0">
      <alignment horizontal="right"/>
    </xf>
    <xf numFmtId="2" fontId="47" fillId="0" borderId="153" applyFill="0" applyProtection="0">
      <alignment horizontal="right" vertical="top" wrapText="1"/>
    </xf>
    <xf numFmtId="1" fontId="47" fillId="0" borderId="153" applyFill="0" applyProtection="0">
      <alignment horizontal="right" vertical="top" wrapText="1"/>
    </xf>
    <xf numFmtId="49" fontId="47" fillId="0" borderId="153" applyFill="0" applyProtection="0">
      <alignment horizontal="right"/>
    </xf>
    <xf numFmtId="0" fontId="47" fillId="0" borderId="153" applyFill="0" applyProtection="0">
      <alignment horizontal="right" vertical="top" wrapText="1"/>
    </xf>
    <xf numFmtId="1" fontId="47" fillId="0" borderId="153" applyFill="0" applyProtection="0">
      <alignment horizontal="right" vertical="top" wrapText="1"/>
    </xf>
    <xf numFmtId="2" fontId="47" fillId="0" borderId="153" applyFill="0" applyProtection="0">
      <alignment horizontal="right" vertical="top" wrapText="1"/>
    </xf>
    <xf numFmtId="49" fontId="47" fillId="0" borderId="153" applyFill="0" applyProtection="0">
      <alignment horizontal="right"/>
    </xf>
    <xf numFmtId="1" fontId="47" fillId="0" borderId="153" applyFill="0" applyProtection="0">
      <alignment horizontal="right" vertical="top" wrapText="1"/>
    </xf>
    <xf numFmtId="2" fontId="47" fillId="0" borderId="153" applyFill="0" applyProtection="0">
      <alignment horizontal="right" vertical="top" wrapText="1"/>
    </xf>
    <xf numFmtId="0" fontId="47" fillId="0" borderId="153" applyFill="0" applyProtection="0">
      <alignment horizontal="right" vertical="top" wrapText="1"/>
    </xf>
    <xf numFmtId="49" fontId="47" fillId="0" borderId="153" applyFill="0" applyProtection="0">
      <alignment horizontal="right"/>
    </xf>
    <xf numFmtId="2" fontId="47" fillId="0" borderId="153" applyFill="0" applyProtection="0">
      <alignment horizontal="right" vertical="top" wrapText="1"/>
    </xf>
    <xf numFmtId="1" fontId="47" fillId="0" borderId="153" applyFill="0" applyProtection="0">
      <alignment horizontal="right" vertical="top" wrapText="1"/>
    </xf>
    <xf numFmtId="0" fontId="35" fillId="54" borderId="152" applyNumberFormat="0" applyFont="0" applyAlignment="0" applyProtection="0"/>
    <xf numFmtId="0" fontId="51" fillId="36" borderId="149" applyNumberFormat="0" applyAlignment="0" applyProtection="0"/>
    <xf numFmtId="0" fontId="43" fillId="36" borderId="150" applyNumberFormat="0" applyAlignment="0" applyProtection="0"/>
    <xf numFmtId="0" fontId="35" fillId="54" borderId="152" applyNumberFormat="0" applyFont="0" applyAlignment="0" applyProtection="0"/>
    <xf numFmtId="0" fontId="51" fillId="36" borderId="149" applyNumberFormat="0" applyAlignment="0" applyProtection="0"/>
    <xf numFmtId="0" fontId="62" fillId="60" borderId="153"/>
    <xf numFmtId="0" fontId="62" fillId="60" borderId="153"/>
    <xf numFmtId="0" fontId="62" fillId="60" borderId="153"/>
    <xf numFmtId="0" fontId="51" fillId="36" borderId="149" applyNumberFormat="0" applyAlignment="0" applyProtection="0"/>
    <xf numFmtId="0" fontId="35" fillId="54" borderId="152" applyNumberFormat="0" applyFont="0" applyAlignment="0" applyProtection="0"/>
    <xf numFmtId="0" fontId="62" fillId="60" borderId="153"/>
    <xf numFmtId="0" fontId="62" fillId="60" borderId="153"/>
    <xf numFmtId="0" fontId="62" fillId="60" borderId="153"/>
    <xf numFmtId="0" fontId="62" fillId="60" borderId="153"/>
    <xf numFmtId="0" fontId="62" fillId="60" borderId="153"/>
    <xf numFmtId="0" fontId="62" fillId="60" borderId="153"/>
    <xf numFmtId="0" fontId="62" fillId="60" borderId="153"/>
    <xf numFmtId="0" fontId="62" fillId="60" borderId="153"/>
    <xf numFmtId="0" fontId="62" fillId="60" borderId="153"/>
    <xf numFmtId="0" fontId="62" fillId="60" borderId="153"/>
    <xf numFmtId="0" fontId="43" fillId="36" borderId="150" applyNumberFormat="0" applyAlignment="0" applyProtection="0"/>
    <xf numFmtId="0" fontId="62" fillId="60" borderId="153"/>
    <xf numFmtId="0" fontId="62" fillId="60" borderId="153"/>
    <xf numFmtId="0" fontId="62" fillId="60" borderId="153"/>
    <xf numFmtId="0" fontId="62" fillId="60" borderId="153"/>
    <xf numFmtId="0" fontId="35" fillId="54" borderId="152" applyNumberFormat="0" applyFont="0" applyAlignment="0" applyProtection="0"/>
    <xf numFmtId="0" fontId="44" fillId="0" borderId="151" applyNumberFormat="0" applyFill="0" applyAlignment="0" applyProtection="0"/>
    <xf numFmtId="0" fontId="41" fillId="35" borderId="149" applyNumberFormat="0" applyAlignment="0" applyProtection="0"/>
    <xf numFmtId="0" fontId="35" fillId="54" borderId="152" applyNumberFormat="0" applyFont="0" applyAlignment="0" applyProtection="0"/>
    <xf numFmtId="0" fontId="62" fillId="60" borderId="153"/>
    <xf numFmtId="0" fontId="62" fillId="60" borderId="153"/>
    <xf numFmtId="0" fontId="62" fillId="60" borderId="153"/>
    <xf numFmtId="0" fontId="43" fillId="36" borderId="150" applyNumberFormat="0" applyAlignment="0" applyProtection="0"/>
    <xf numFmtId="0" fontId="41" fillId="35" borderId="149" applyNumberFormat="0" applyAlignment="0" applyProtection="0"/>
    <xf numFmtId="0" fontId="62" fillId="60" borderId="153"/>
    <xf numFmtId="0" fontId="51" fillId="36" borderId="149" applyNumberFormat="0" applyAlignment="0" applyProtection="0"/>
    <xf numFmtId="0" fontId="62" fillId="60" borderId="153"/>
    <xf numFmtId="0" fontId="62" fillId="60" borderId="153"/>
    <xf numFmtId="0" fontId="62" fillId="60" borderId="153"/>
    <xf numFmtId="0" fontId="62" fillId="60" borderId="153"/>
    <xf numFmtId="0" fontId="43" fillId="36" borderId="150" applyNumberFormat="0" applyAlignment="0" applyProtection="0"/>
    <xf numFmtId="0" fontId="62" fillId="60" borderId="153"/>
    <xf numFmtId="0" fontId="44" fillId="0" borderId="151" applyNumberFormat="0" applyFill="0" applyAlignment="0" applyProtection="0"/>
    <xf numFmtId="0" fontId="62" fillId="60" borderId="153"/>
    <xf numFmtId="0" fontId="44" fillId="0" borderId="151" applyNumberFormat="0" applyFill="0" applyAlignment="0" applyProtection="0"/>
    <xf numFmtId="0" fontId="62" fillId="60" borderId="153"/>
    <xf numFmtId="0" fontId="41" fillId="35" borderId="149" applyNumberFormat="0" applyAlignment="0" applyProtection="0"/>
    <xf numFmtId="0" fontId="62" fillId="60" borderId="153"/>
    <xf numFmtId="0" fontId="41" fillId="35" borderId="149" applyNumberFormat="0" applyAlignment="0" applyProtection="0"/>
    <xf numFmtId="0" fontId="62" fillId="60" borderId="153"/>
    <xf numFmtId="0" fontId="35" fillId="54" borderId="152" applyNumberFormat="0" applyFont="0" applyAlignment="0" applyProtection="0"/>
    <xf numFmtId="0" fontId="44" fillId="0" borderId="151" applyNumberFormat="0" applyFill="0" applyAlignment="0" applyProtection="0"/>
    <xf numFmtId="0" fontId="44" fillId="0" borderId="151" applyNumberFormat="0" applyFill="0" applyAlignment="0" applyProtection="0"/>
    <xf numFmtId="0" fontId="51" fillId="36" borderId="149" applyNumberFormat="0" applyAlignment="0" applyProtection="0"/>
    <xf numFmtId="0" fontId="62" fillId="60" borderId="153"/>
    <xf numFmtId="0" fontId="62" fillId="60" borderId="153"/>
    <xf numFmtId="0" fontId="62" fillId="60" borderId="153"/>
    <xf numFmtId="0" fontId="62" fillId="60" borderId="153"/>
    <xf numFmtId="0" fontId="35" fillId="54" borderId="152" applyNumberFormat="0" applyFont="0" applyAlignment="0" applyProtection="0"/>
    <xf numFmtId="0" fontId="43" fillId="36" borderId="150" applyNumberFormat="0" applyAlignment="0" applyProtection="0"/>
    <xf numFmtId="0" fontId="62" fillId="60" borderId="153"/>
    <xf numFmtId="0" fontId="62" fillId="60" borderId="153"/>
    <xf numFmtId="0" fontId="35" fillId="54" borderId="152" applyNumberFormat="0" applyFont="0" applyAlignment="0" applyProtection="0"/>
    <xf numFmtId="0" fontId="62" fillId="60" borderId="153"/>
    <xf numFmtId="0" fontId="44" fillId="0" borderId="151" applyNumberFormat="0" applyFill="0" applyAlignment="0" applyProtection="0"/>
    <xf numFmtId="0" fontId="44" fillId="0" borderId="151" applyNumberFormat="0" applyFill="0" applyAlignment="0" applyProtection="0"/>
    <xf numFmtId="0" fontId="41" fillId="35" borderId="149" applyNumberFormat="0" applyAlignment="0" applyProtection="0"/>
    <xf numFmtId="0" fontId="62" fillId="60" borderId="153"/>
    <xf numFmtId="0" fontId="43" fillId="36" borderId="150" applyNumberFormat="0" applyAlignment="0" applyProtection="0"/>
    <xf numFmtId="0" fontId="41" fillId="35" borderId="149" applyNumberFormat="0" applyAlignment="0" applyProtection="0"/>
    <xf numFmtId="0" fontId="44" fillId="0" borderId="151" applyNumberFormat="0" applyFill="0" applyAlignment="0" applyProtection="0"/>
    <xf numFmtId="0" fontId="43" fillId="36" borderId="150" applyNumberFormat="0" applyAlignment="0" applyProtection="0"/>
    <xf numFmtId="0" fontId="41" fillId="35" borderId="149" applyNumberFormat="0" applyAlignment="0" applyProtection="0"/>
    <xf numFmtId="0" fontId="62" fillId="60" borderId="153"/>
    <xf numFmtId="0" fontId="41" fillId="35" borderId="149" applyNumberFormat="0" applyAlignment="0" applyProtection="0"/>
    <xf numFmtId="0" fontId="62" fillId="60" borderId="153"/>
    <xf numFmtId="0" fontId="62" fillId="60" borderId="153"/>
    <xf numFmtId="0" fontId="62" fillId="60" borderId="153"/>
    <xf numFmtId="0" fontId="62" fillId="60" borderId="153"/>
    <xf numFmtId="0" fontId="35" fillId="54" borderId="152" applyNumberFormat="0" applyFont="0" applyAlignment="0" applyProtection="0"/>
    <xf numFmtId="0" fontId="62" fillId="60" borderId="153"/>
    <xf numFmtId="0" fontId="62" fillId="60" borderId="153"/>
    <xf numFmtId="0" fontId="43" fillId="36" borderId="150" applyNumberFormat="0" applyAlignment="0" applyProtection="0"/>
    <xf numFmtId="0" fontId="35" fillId="54" borderId="152" applyNumberFormat="0" applyFont="0" applyAlignment="0" applyProtection="0"/>
    <xf numFmtId="0" fontId="62" fillId="60" borderId="153"/>
    <xf numFmtId="0" fontId="62" fillId="60" borderId="153"/>
    <xf numFmtId="0" fontId="62" fillId="60" borderId="153"/>
    <xf numFmtId="0" fontId="62" fillId="60" borderId="153"/>
    <xf numFmtId="0" fontId="62" fillId="60" borderId="153"/>
    <xf numFmtId="0" fontId="62" fillId="60" borderId="153"/>
    <xf numFmtId="0" fontId="51" fillId="36" borderId="149" applyNumberFormat="0" applyAlignment="0" applyProtection="0"/>
    <xf numFmtId="0" fontId="51" fillId="36" borderId="149" applyNumberFormat="0" applyAlignment="0" applyProtection="0"/>
    <xf numFmtId="0" fontId="41" fillId="35" borderId="149" applyNumberFormat="0" applyAlignment="0" applyProtection="0"/>
    <xf numFmtId="0" fontId="35" fillId="54" borderId="152" applyNumberFormat="0" applyFont="0" applyAlignment="0" applyProtection="0"/>
    <xf numFmtId="0" fontId="35" fillId="54" borderId="152" applyNumberFormat="0" applyFont="0" applyAlignment="0" applyProtection="0"/>
    <xf numFmtId="0" fontId="43" fillId="36" borderId="150" applyNumberFormat="0" applyAlignment="0" applyProtection="0"/>
    <xf numFmtId="0" fontId="44" fillId="0" borderId="151" applyNumberFormat="0" applyFill="0" applyAlignment="0" applyProtection="0"/>
    <xf numFmtId="0" fontId="43" fillId="36" borderId="150" applyNumberFormat="0" applyAlignment="0" applyProtection="0"/>
    <xf numFmtId="0" fontId="43" fillId="36" borderId="150" applyNumberFormat="0" applyAlignment="0" applyProtection="0"/>
    <xf numFmtId="0" fontId="44" fillId="0" borderId="151" applyNumberFormat="0" applyFill="0" applyAlignment="0" applyProtection="0"/>
    <xf numFmtId="0" fontId="44" fillId="0" borderId="151" applyNumberFormat="0" applyFill="0" applyAlignment="0" applyProtection="0"/>
    <xf numFmtId="0" fontId="43" fillId="36" borderId="150" applyNumberFormat="0" applyAlignment="0" applyProtection="0"/>
    <xf numFmtId="0" fontId="43" fillId="36" borderId="150" applyNumberFormat="0" applyAlignment="0" applyProtection="0"/>
    <xf numFmtId="0" fontId="44" fillId="0" borderId="151" applyNumberFormat="0" applyFill="0" applyAlignment="0" applyProtection="0"/>
    <xf numFmtId="0" fontId="44" fillId="0" borderId="151" applyNumberFormat="0" applyFill="0" applyAlignment="0" applyProtection="0"/>
    <xf numFmtId="0" fontId="43" fillId="36" borderId="150" applyNumberFormat="0" applyAlignment="0" applyProtection="0"/>
    <xf numFmtId="0" fontId="43" fillId="36" borderId="150" applyNumberFormat="0" applyAlignment="0" applyProtection="0"/>
    <xf numFmtId="0" fontId="44" fillId="0" borderId="151" applyNumberFormat="0" applyFill="0" applyAlignment="0" applyProtection="0"/>
    <xf numFmtId="0" fontId="44" fillId="0" borderId="151" applyNumberFormat="0" applyFill="0" applyAlignment="0" applyProtection="0"/>
    <xf numFmtId="0" fontId="43" fillId="36" borderId="150" applyNumberFormat="0" applyAlignment="0" applyProtection="0"/>
    <xf numFmtId="0" fontId="43" fillId="36" borderId="150" applyNumberFormat="0" applyAlignment="0" applyProtection="0"/>
    <xf numFmtId="0" fontId="44" fillId="0" borderId="151" applyNumberFormat="0" applyFill="0" applyAlignment="0" applyProtection="0"/>
    <xf numFmtId="0" fontId="44" fillId="0" borderId="151" applyNumberFormat="0" applyFill="0" applyAlignment="0" applyProtection="0"/>
    <xf numFmtId="0" fontId="43" fillId="36" borderId="150" applyNumberFormat="0" applyAlignment="0" applyProtection="0"/>
    <xf numFmtId="0" fontId="43" fillId="36" borderId="150" applyNumberFormat="0" applyAlignment="0" applyProtection="0"/>
    <xf numFmtId="0" fontId="44" fillId="0" borderId="151" applyNumberFormat="0" applyFill="0" applyAlignment="0" applyProtection="0"/>
    <xf numFmtId="0" fontId="44" fillId="0" borderId="151" applyNumberFormat="0" applyFill="0" applyAlignment="0" applyProtection="0"/>
    <xf numFmtId="0" fontId="35" fillId="54" borderId="152" applyNumberFormat="0" applyFont="0" applyAlignment="0" applyProtection="0"/>
    <xf numFmtId="0" fontId="35" fillId="54" borderId="152" applyNumberFormat="0" applyFont="0" applyAlignment="0" applyProtection="0"/>
    <xf numFmtId="0" fontId="41" fillId="35" borderId="149" applyNumberFormat="0" applyAlignment="0" applyProtection="0"/>
    <xf numFmtId="0" fontId="41" fillId="35" borderId="149" applyNumberFormat="0" applyAlignment="0" applyProtection="0"/>
    <xf numFmtId="0" fontId="51" fillId="36" borderId="149" applyNumberFormat="0" applyAlignment="0" applyProtection="0"/>
    <xf numFmtId="0" fontId="51" fillId="36" borderId="149" applyNumberFormat="0" applyAlignment="0" applyProtection="0"/>
    <xf numFmtId="0" fontId="43" fillId="36" borderId="150" applyNumberFormat="0" applyAlignment="0" applyProtection="0"/>
    <xf numFmtId="0" fontId="43" fillId="36" borderId="150" applyNumberFormat="0" applyAlignment="0" applyProtection="0"/>
    <xf numFmtId="0" fontId="44" fillId="0" borderId="151" applyNumberFormat="0" applyFill="0" applyAlignment="0" applyProtection="0"/>
    <xf numFmtId="0" fontId="44" fillId="0" borderId="151" applyNumberFormat="0" applyFill="0" applyAlignment="0" applyProtection="0"/>
    <xf numFmtId="0" fontId="43" fillId="36" borderId="150" applyNumberFormat="0" applyAlignment="0" applyProtection="0"/>
    <xf numFmtId="0" fontId="43" fillId="36" borderId="150" applyNumberFormat="0" applyAlignment="0" applyProtection="0"/>
    <xf numFmtId="0" fontId="44" fillId="0" borderId="151" applyNumberFormat="0" applyFill="0" applyAlignment="0" applyProtection="0"/>
    <xf numFmtId="0" fontId="44" fillId="0" borderId="151" applyNumberFormat="0" applyFill="0" applyAlignment="0" applyProtection="0"/>
    <xf numFmtId="0" fontId="43" fillId="36" borderId="150" applyNumberFormat="0" applyAlignment="0" applyProtection="0"/>
    <xf numFmtId="0" fontId="43" fillId="36" borderId="150" applyNumberFormat="0" applyAlignment="0" applyProtection="0"/>
    <xf numFmtId="0" fontId="44" fillId="0" borderId="151" applyNumberFormat="0" applyFill="0" applyAlignment="0" applyProtection="0"/>
    <xf numFmtId="0" fontId="44" fillId="0" borderId="151" applyNumberFormat="0" applyFill="0" applyAlignment="0" applyProtection="0"/>
    <xf numFmtId="0" fontId="43" fillId="36" borderId="150" applyNumberFormat="0" applyAlignment="0" applyProtection="0"/>
    <xf numFmtId="0" fontId="43" fillId="36" borderId="150" applyNumberFormat="0" applyAlignment="0" applyProtection="0"/>
    <xf numFmtId="0" fontId="44" fillId="0" borderId="151" applyNumberFormat="0" applyFill="0" applyAlignment="0" applyProtection="0"/>
    <xf numFmtId="0" fontId="44" fillId="0" borderId="151" applyNumberFormat="0" applyFill="0" applyAlignment="0" applyProtection="0"/>
    <xf numFmtId="0" fontId="43" fillId="36" borderId="150" applyNumberFormat="0" applyAlignment="0" applyProtection="0"/>
    <xf numFmtId="0" fontId="43" fillId="36" borderId="150" applyNumberFormat="0" applyAlignment="0" applyProtection="0"/>
    <xf numFmtId="0" fontId="44" fillId="0" borderId="151" applyNumberFormat="0" applyFill="0" applyAlignment="0" applyProtection="0"/>
    <xf numFmtId="0" fontId="44" fillId="0" borderId="151" applyNumberFormat="0" applyFill="0" applyAlignment="0" applyProtection="0"/>
    <xf numFmtId="0" fontId="43" fillId="36" borderId="150" applyNumberFormat="0" applyAlignment="0" applyProtection="0"/>
    <xf numFmtId="0" fontId="43" fillId="36" borderId="150" applyNumberFormat="0" applyAlignment="0" applyProtection="0"/>
    <xf numFmtId="0" fontId="44" fillId="0" borderId="151" applyNumberFormat="0" applyFill="0" applyAlignment="0" applyProtection="0"/>
    <xf numFmtId="0" fontId="44" fillId="0" borderId="151" applyNumberFormat="0" applyFill="0" applyAlignment="0" applyProtection="0"/>
    <xf numFmtId="0" fontId="43" fillId="36" borderId="150" applyNumberFormat="0" applyAlignment="0" applyProtection="0"/>
    <xf numFmtId="0" fontId="43" fillId="36" borderId="150" applyNumberFormat="0" applyAlignment="0" applyProtection="0"/>
    <xf numFmtId="0" fontId="44" fillId="0" borderId="151" applyNumberFormat="0" applyFill="0" applyAlignment="0" applyProtection="0"/>
    <xf numFmtId="0" fontId="44" fillId="0" borderId="151" applyNumberFormat="0" applyFill="0" applyAlignment="0" applyProtection="0"/>
    <xf numFmtId="0" fontId="43" fillId="36" borderId="150" applyNumberFormat="0" applyAlignment="0" applyProtection="0"/>
    <xf numFmtId="0" fontId="43" fillId="36" borderId="150" applyNumberFormat="0" applyAlignment="0" applyProtection="0"/>
    <xf numFmtId="0" fontId="44" fillId="0" borderId="151" applyNumberFormat="0" applyFill="0" applyAlignment="0" applyProtection="0"/>
    <xf numFmtId="0" fontId="44" fillId="0" borderId="151" applyNumberFormat="0" applyFill="0" applyAlignment="0" applyProtection="0"/>
    <xf numFmtId="0" fontId="43" fillId="36" borderId="150" applyNumberFormat="0" applyAlignment="0" applyProtection="0"/>
    <xf numFmtId="0" fontId="43" fillId="36" borderId="150" applyNumberFormat="0" applyAlignment="0" applyProtection="0"/>
    <xf numFmtId="0" fontId="44" fillId="0" borderId="151" applyNumberFormat="0" applyFill="0" applyAlignment="0" applyProtection="0"/>
    <xf numFmtId="0" fontId="44" fillId="0" borderId="151" applyNumberFormat="0" applyFill="0" applyAlignment="0" applyProtection="0"/>
    <xf numFmtId="0" fontId="39" fillId="38" borderId="153" applyNumberFormat="0" applyProtection="0">
      <alignment horizontal="right"/>
    </xf>
    <xf numFmtId="0" fontId="39" fillId="38" borderId="153" applyNumberFormat="0" applyProtection="0">
      <alignment horizontal="left"/>
    </xf>
    <xf numFmtId="0" fontId="39" fillId="38" borderId="153" applyNumberFormat="0" applyProtection="0">
      <alignment horizontal="right"/>
    </xf>
    <xf numFmtId="49" fontId="35" fillId="0" borderId="153" applyFill="0" applyProtection="0">
      <alignment horizontal="right"/>
    </xf>
    <xf numFmtId="0" fontId="39" fillId="38" borderId="153" applyNumberFormat="0" applyProtection="0">
      <alignment horizontal="left"/>
    </xf>
    <xf numFmtId="0" fontId="39" fillId="38" borderId="153" applyNumberFormat="0" applyProtection="0">
      <alignment horizontal="right"/>
    </xf>
    <xf numFmtId="0" fontId="35" fillId="0" borderId="153" applyFill="0" applyProtection="0">
      <alignment horizontal="right" vertical="top" wrapText="1"/>
    </xf>
    <xf numFmtId="2" fontId="35" fillId="0" borderId="153" applyFill="0" applyProtection="0">
      <alignment horizontal="right" vertical="top" wrapText="1"/>
    </xf>
    <xf numFmtId="1" fontId="35" fillId="0" borderId="153" applyFill="0" applyProtection="0">
      <alignment horizontal="right" vertical="top" wrapText="1"/>
    </xf>
    <xf numFmtId="49" fontId="35" fillId="0" borderId="153" applyFill="0" applyProtection="0">
      <alignment horizontal="right"/>
    </xf>
    <xf numFmtId="0" fontId="39" fillId="38" borderId="153" applyNumberFormat="0" applyProtection="0">
      <alignment horizontal="left"/>
    </xf>
    <xf numFmtId="0" fontId="39" fillId="38" borderId="153" applyNumberFormat="0" applyProtection="0">
      <alignment horizontal="right"/>
    </xf>
    <xf numFmtId="0" fontId="35" fillId="0" borderId="153" applyFill="0" applyProtection="0">
      <alignment horizontal="right" vertical="top" wrapText="1"/>
    </xf>
    <xf numFmtId="2" fontId="35" fillId="0" borderId="153" applyFill="0" applyProtection="0">
      <alignment horizontal="right" vertical="top" wrapText="1"/>
    </xf>
    <xf numFmtId="1" fontId="35" fillId="0" borderId="153" applyFill="0" applyProtection="0">
      <alignment horizontal="right" vertical="top" wrapText="1"/>
    </xf>
    <xf numFmtId="0" fontId="39" fillId="38" borderId="153" applyNumberFormat="0" applyProtection="0">
      <alignment horizontal="right"/>
    </xf>
    <xf numFmtId="0" fontId="35" fillId="0" borderId="153" applyFill="0" applyProtection="0">
      <alignment horizontal="right" vertical="top" wrapText="1"/>
    </xf>
    <xf numFmtId="0" fontId="39" fillId="38" borderId="153" applyNumberFormat="0" applyProtection="0">
      <alignment horizontal="left"/>
    </xf>
    <xf numFmtId="49" fontId="35" fillId="0" borderId="153" applyFill="0" applyProtection="0">
      <alignment horizontal="right"/>
    </xf>
    <xf numFmtId="0" fontId="35" fillId="0" borderId="153" applyFill="0" applyProtection="0">
      <alignment horizontal="right" vertical="top" wrapText="1"/>
    </xf>
    <xf numFmtId="1" fontId="35" fillId="0" borderId="153" applyFill="0" applyProtection="0">
      <alignment horizontal="right" vertical="top" wrapText="1"/>
    </xf>
    <xf numFmtId="2" fontId="35" fillId="0" borderId="153" applyFill="0" applyProtection="0">
      <alignment horizontal="right" vertical="top" wrapText="1"/>
    </xf>
    <xf numFmtId="0" fontId="62" fillId="60" borderId="153"/>
    <xf numFmtId="2" fontId="35" fillId="0" borderId="153" applyFill="0" applyProtection="0">
      <alignment horizontal="right" vertical="top" wrapText="1"/>
    </xf>
    <xf numFmtId="0" fontId="35" fillId="54" borderId="152" applyNumberFormat="0" applyFont="0" applyAlignment="0" applyProtection="0"/>
    <xf numFmtId="0" fontId="35" fillId="0" borderId="153" applyFill="0" applyProtection="0">
      <alignment horizontal="right" vertical="top" wrapText="1"/>
    </xf>
    <xf numFmtId="1" fontId="35" fillId="0" borderId="153" applyFill="0" applyProtection="0">
      <alignment horizontal="right" vertical="top" wrapText="1"/>
    </xf>
    <xf numFmtId="2" fontId="35" fillId="0" borderId="153" applyFill="0" applyProtection="0">
      <alignment horizontal="right" vertical="top" wrapText="1"/>
    </xf>
    <xf numFmtId="0" fontId="39" fillId="38" borderId="153" applyNumberFormat="0" applyProtection="0">
      <alignment horizontal="right"/>
    </xf>
    <xf numFmtId="0" fontId="47" fillId="0" borderId="153" applyFill="0" applyProtection="0">
      <alignment horizontal="right" vertical="top" wrapText="1"/>
    </xf>
    <xf numFmtId="0" fontId="62" fillId="60" borderId="153"/>
    <xf numFmtId="0" fontId="62" fillId="60" borderId="153"/>
    <xf numFmtId="1" fontId="35" fillId="0" borderId="153" applyFill="0" applyProtection="0">
      <alignment horizontal="right" vertical="top" wrapText="1"/>
    </xf>
    <xf numFmtId="1" fontId="47" fillId="0" borderId="153" applyFill="0" applyProtection="0">
      <alignment horizontal="right" vertical="top" wrapText="1"/>
    </xf>
    <xf numFmtId="49" fontId="35" fillId="0" borderId="153" applyFill="0" applyProtection="0">
      <alignment horizontal="right"/>
    </xf>
    <xf numFmtId="49" fontId="35" fillId="0" borderId="153" applyFill="0" applyProtection="0">
      <alignment horizontal="right"/>
    </xf>
    <xf numFmtId="1" fontId="35" fillId="0" borderId="153" applyFill="0" applyProtection="0">
      <alignment horizontal="right" vertical="top" wrapText="1"/>
    </xf>
    <xf numFmtId="2" fontId="35" fillId="0" borderId="153" applyFill="0" applyProtection="0">
      <alignment horizontal="right" vertical="top" wrapText="1"/>
    </xf>
    <xf numFmtId="0" fontId="35" fillId="0" borderId="153" applyFill="0" applyProtection="0">
      <alignment horizontal="right" vertical="top" wrapText="1"/>
    </xf>
    <xf numFmtId="0" fontId="62" fillId="60" borderId="153"/>
    <xf numFmtId="0" fontId="62" fillId="60" borderId="153"/>
    <xf numFmtId="0" fontId="62" fillId="60" borderId="153"/>
    <xf numFmtId="1" fontId="47" fillId="0" borderId="153" applyFill="0" applyProtection="0">
      <alignment horizontal="right" vertical="top" wrapText="1"/>
    </xf>
    <xf numFmtId="49" fontId="47" fillId="0" borderId="153" applyFill="0" applyProtection="0">
      <alignment horizontal="right"/>
    </xf>
    <xf numFmtId="0" fontId="39" fillId="38" borderId="153" applyNumberFormat="0" applyProtection="0">
      <alignment horizontal="right"/>
    </xf>
    <xf numFmtId="49" fontId="47" fillId="0" borderId="153" applyFill="0" applyProtection="0">
      <alignment horizontal="right"/>
    </xf>
    <xf numFmtId="49" fontId="47" fillId="0" borderId="153" applyFill="0" applyProtection="0">
      <alignment horizontal="right"/>
    </xf>
    <xf numFmtId="0" fontId="39" fillId="38" borderId="153" applyNumberFormat="0" applyProtection="0">
      <alignment horizontal="right"/>
    </xf>
    <xf numFmtId="0" fontId="39" fillId="38" borderId="153" applyNumberFormat="0" applyProtection="0">
      <alignment horizontal="left"/>
    </xf>
    <xf numFmtId="1" fontId="47" fillId="0" borderId="153" applyFill="0" applyProtection="0">
      <alignment horizontal="right" vertical="top" wrapText="1"/>
    </xf>
    <xf numFmtId="0" fontId="35" fillId="54" borderId="152" applyNumberFormat="0" applyFont="0" applyAlignment="0" applyProtection="0"/>
    <xf numFmtId="2" fontId="47" fillId="0" borderId="153" applyFill="0" applyProtection="0">
      <alignment horizontal="right" vertical="top" wrapText="1"/>
    </xf>
    <xf numFmtId="1" fontId="35" fillId="0" borderId="153" applyFill="0" applyProtection="0">
      <alignment horizontal="right" vertical="top" wrapText="1"/>
    </xf>
    <xf numFmtId="2" fontId="47" fillId="0" borderId="153" applyFill="0" applyProtection="0">
      <alignment horizontal="right" vertical="top" wrapText="1"/>
    </xf>
    <xf numFmtId="49" fontId="47" fillId="0" borderId="153" applyFill="0" applyProtection="0">
      <alignment horizontal="right"/>
    </xf>
    <xf numFmtId="0" fontId="39" fillId="38" borderId="153" applyNumberFormat="0" applyProtection="0">
      <alignment horizontal="right"/>
    </xf>
    <xf numFmtId="1" fontId="47" fillId="0" borderId="153" applyFill="0" applyProtection="0">
      <alignment horizontal="right" vertical="top" wrapText="1"/>
    </xf>
    <xf numFmtId="0" fontId="47" fillId="0" borderId="153" applyFill="0" applyProtection="0">
      <alignment horizontal="right" vertical="top" wrapText="1"/>
    </xf>
    <xf numFmtId="1" fontId="35" fillId="0" borderId="153" applyFill="0" applyProtection="0">
      <alignment horizontal="right" vertical="top" wrapText="1"/>
    </xf>
    <xf numFmtId="0" fontId="62" fillId="60" borderId="153"/>
    <xf numFmtId="0" fontId="62" fillId="60" borderId="153"/>
    <xf numFmtId="0" fontId="35" fillId="0" borderId="153" applyFill="0" applyProtection="0">
      <alignment horizontal="right" vertical="top" wrapText="1"/>
    </xf>
    <xf numFmtId="2" fontId="35" fillId="0" borderId="153" applyFill="0" applyProtection="0">
      <alignment horizontal="right" vertical="top" wrapText="1"/>
    </xf>
    <xf numFmtId="1" fontId="35" fillId="0" borderId="153" applyFill="0" applyProtection="0">
      <alignment horizontal="right" vertical="top" wrapText="1"/>
    </xf>
    <xf numFmtId="0" fontId="35" fillId="0" borderId="153" applyFill="0" applyProtection="0">
      <alignment horizontal="right" vertical="top" wrapText="1"/>
    </xf>
    <xf numFmtId="49" fontId="35" fillId="0" borderId="153" applyFill="0" applyProtection="0">
      <alignment horizontal="right"/>
    </xf>
    <xf numFmtId="2" fontId="47" fillId="0" borderId="153" applyFill="0" applyProtection="0">
      <alignment horizontal="right" vertical="top" wrapText="1"/>
    </xf>
    <xf numFmtId="2" fontId="35" fillId="0" borderId="153" applyFill="0" applyProtection="0">
      <alignment horizontal="right" vertical="top" wrapText="1"/>
    </xf>
    <xf numFmtId="49" fontId="47" fillId="0" borderId="153" applyFill="0" applyProtection="0">
      <alignment horizontal="right"/>
    </xf>
    <xf numFmtId="0" fontId="35" fillId="0" borderId="153" applyFill="0" applyProtection="0">
      <alignment horizontal="right" vertical="top" wrapText="1"/>
    </xf>
    <xf numFmtId="0" fontId="35" fillId="54" borderId="152" applyNumberFormat="0" applyFont="0" applyAlignment="0" applyProtection="0"/>
    <xf numFmtId="0" fontId="62" fillId="60" borderId="153"/>
    <xf numFmtId="1" fontId="47" fillId="0" borderId="153" applyFill="0" applyProtection="0">
      <alignment horizontal="right" vertical="top" wrapText="1"/>
    </xf>
    <xf numFmtId="0" fontId="51" fillId="36" borderId="149" applyNumberFormat="0" applyAlignment="0" applyProtection="0"/>
    <xf numFmtId="0" fontId="35" fillId="0" borderId="153" applyFill="0" applyProtection="0">
      <alignment horizontal="right" vertical="top" wrapText="1"/>
    </xf>
    <xf numFmtId="0" fontId="39" fillId="38" borderId="153" applyNumberFormat="0" applyProtection="0">
      <alignment horizontal="left"/>
    </xf>
    <xf numFmtId="0" fontId="62" fillId="60" borderId="153"/>
    <xf numFmtId="0" fontId="39" fillId="38" borderId="153" applyNumberFormat="0" applyProtection="0">
      <alignment horizontal="right"/>
    </xf>
    <xf numFmtId="1" fontId="47" fillId="0" borderId="153" applyFill="0" applyProtection="0">
      <alignment horizontal="right" vertical="top" wrapText="1"/>
    </xf>
    <xf numFmtId="2" fontId="47" fillId="0" borderId="153" applyFill="0" applyProtection="0">
      <alignment horizontal="right" vertical="top" wrapText="1"/>
    </xf>
    <xf numFmtId="1" fontId="35" fillId="0" borderId="153" applyFill="0" applyProtection="0">
      <alignment horizontal="right" vertical="top" wrapText="1"/>
    </xf>
    <xf numFmtId="2" fontId="35" fillId="0" borderId="153" applyFill="0" applyProtection="0">
      <alignment horizontal="right" vertical="top" wrapText="1"/>
    </xf>
    <xf numFmtId="0" fontId="35" fillId="54" borderId="152" applyNumberFormat="0" applyFont="0" applyAlignment="0" applyProtection="0"/>
    <xf numFmtId="0" fontId="47" fillId="0" borderId="153" applyFill="0" applyProtection="0">
      <alignment horizontal="right" vertical="top" wrapText="1"/>
    </xf>
    <xf numFmtId="0" fontId="35" fillId="0" borderId="153" applyFill="0" applyProtection="0">
      <alignment horizontal="right" vertical="top" wrapText="1"/>
    </xf>
    <xf numFmtId="0" fontId="35" fillId="0" borderId="153" applyFill="0" applyProtection="0">
      <alignment horizontal="right" vertical="top" wrapText="1"/>
    </xf>
    <xf numFmtId="2" fontId="47" fillId="0" borderId="153" applyFill="0" applyProtection="0">
      <alignment horizontal="right" vertical="top" wrapText="1"/>
    </xf>
    <xf numFmtId="2" fontId="47" fillId="0" borderId="153" applyFill="0" applyProtection="0">
      <alignment horizontal="right" vertical="top" wrapText="1"/>
    </xf>
    <xf numFmtId="0" fontId="39" fillId="38" borderId="153" applyNumberFormat="0" applyProtection="0">
      <alignment horizontal="right"/>
    </xf>
    <xf numFmtId="0" fontId="44" fillId="0" borderId="151" applyNumberFormat="0" applyFill="0" applyAlignment="0" applyProtection="0"/>
    <xf numFmtId="0" fontId="62" fillId="60" borderId="153"/>
    <xf numFmtId="0" fontId="41" fillId="35" borderId="149" applyNumberFormat="0" applyAlignment="0" applyProtection="0"/>
    <xf numFmtId="49" fontId="35" fillId="0" borderId="153" applyFill="0" applyProtection="0">
      <alignment horizontal="right"/>
    </xf>
    <xf numFmtId="0" fontId="43" fillId="36" borderId="150" applyNumberFormat="0" applyAlignment="0" applyProtection="0"/>
    <xf numFmtId="49" fontId="47" fillId="0" borderId="153" applyFill="0" applyProtection="0">
      <alignment horizontal="right"/>
    </xf>
    <xf numFmtId="0" fontId="39" fillId="38" borderId="153" applyNumberFormat="0" applyProtection="0">
      <alignment horizontal="right"/>
    </xf>
    <xf numFmtId="0" fontId="39" fillId="38" borderId="153" applyNumberFormat="0" applyProtection="0">
      <alignment horizontal="right"/>
    </xf>
    <xf numFmtId="1" fontId="47" fillId="0" borderId="153" applyFill="0" applyProtection="0">
      <alignment horizontal="right" vertical="top" wrapText="1"/>
    </xf>
    <xf numFmtId="49" fontId="35" fillId="0" borderId="153" applyFill="0" applyProtection="0">
      <alignment horizontal="right"/>
    </xf>
    <xf numFmtId="0" fontId="35" fillId="0" borderId="153" applyFill="0" applyProtection="0">
      <alignment horizontal="right" vertical="top" wrapText="1"/>
    </xf>
    <xf numFmtId="49" fontId="35" fillId="0" borderId="153" applyFill="0" applyProtection="0">
      <alignment horizontal="right"/>
    </xf>
    <xf numFmtId="0" fontId="41" fillId="35" borderId="149" applyNumberFormat="0" applyAlignment="0" applyProtection="0"/>
    <xf numFmtId="0" fontId="62" fillId="60" borderId="153"/>
    <xf numFmtId="1" fontId="35" fillId="0" borderId="153" applyFill="0" applyProtection="0">
      <alignment horizontal="right" vertical="top" wrapText="1"/>
    </xf>
    <xf numFmtId="49" fontId="47" fillId="0" borderId="153" applyFill="0" applyProtection="0">
      <alignment horizontal="right"/>
    </xf>
    <xf numFmtId="0" fontId="39" fillId="38" borderId="153" applyNumberFormat="0" applyProtection="0">
      <alignment horizontal="right"/>
    </xf>
    <xf numFmtId="2" fontId="35" fillId="0" borderId="153" applyFill="0" applyProtection="0">
      <alignment horizontal="right" vertical="top" wrapText="1"/>
    </xf>
    <xf numFmtId="0" fontId="62" fillId="60" borderId="153"/>
    <xf numFmtId="49" fontId="47" fillId="0" borderId="153" applyFill="0" applyProtection="0">
      <alignment horizontal="right"/>
    </xf>
    <xf numFmtId="0" fontId="62" fillId="60" borderId="153"/>
    <xf numFmtId="0" fontId="39" fillId="38" borderId="153" applyNumberFormat="0" applyProtection="0">
      <alignment horizontal="right"/>
    </xf>
    <xf numFmtId="0" fontId="35" fillId="0" borderId="153" applyFill="0" applyProtection="0">
      <alignment horizontal="right" vertical="top" wrapText="1"/>
    </xf>
    <xf numFmtId="0" fontId="39" fillId="38" borderId="153" applyNumberFormat="0" applyProtection="0">
      <alignment horizontal="left"/>
    </xf>
    <xf numFmtId="0" fontId="35" fillId="0" borderId="153" applyFill="0" applyProtection="0">
      <alignment horizontal="right" vertical="top" wrapText="1"/>
    </xf>
    <xf numFmtId="2" fontId="35" fillId="0" borderId="153" applyFill="0" applyProtection="0">
      <alignment horizontal="right" vertical="top" wrapText="1"/>
    </xf>
    <xf numFmtId="49" fontId="47" fillId="0" borderId="153" applyFill="0" applyProtection="0">
      <alignment horizontal="right"/>
    </xf>
    <xf numFmtId="1" fontId="47" fillId="0" borderId="153" applyFill="0" applyProtection="0">
      <alignment horizontal="right" vertical="top" wrapText="1"/>
    </xf>
    <xf numFmtId="1" fontId="35" fillId="0" borderId="153" applyFill="0" applyProtection="0">
      <alignment horizontal="right" vertical="top" wrapText="1"/>
    </xf>
    <xf numFmtId="0" fontId="39" fillId="38" borderId="153" applyNumberFormat="0" applyProtection="0">
      <alignment horizontal="left"/>
    </xf>
    <xf numFmtId="0" fontId="39" fillId="38" borderId="153" applyNumberFormat="0" applyProtection="0">
      <alignment horizontal="left"/>
    </xf>
    <xf numFmtId="0" fontId="47" fillId="0" borderId="153" applyFill="0" applyProtection="0">
      <alignment horizontal="right" vertical="top" wrapText="1"/>
    </xf>
    <xf numFmtId="1" fontId="35" fillId="0" borderId="153" applyFill="0" applyProtection="0">
      <alignment horizontal="right" vertical="top" wrapText="1"/>
    </xf>
    <xf numFmtId="2" fontId="47" fillId="0" borderId="153" applyFill="0" applyProtection="0">
      <alignment horizontal="right" vertical="top" wrapText="1"/>
    </xf>
    <xf numFmtId="1" fontId="35" fillId="0" borderId="153" applyFill="0" applyProtection="0">
      <alignment horizontal="right" vertical="top" wrapText="1"/>
    </xf>
    <xf numFmtId="49" fontId="35" fillId="0" borderId="153" applyFill="0" applyProtection="0">
      <alignment horizontal="right"/>
    </xf>
    <xf numFmtId="0" fontId="62" fillId="60" borderId="153"/>
    <xf numFmtId="0" fontId="47" fillId="0" borderId="153" applyFill="0" applyProtection="0">
      <alignment horizontal="right" vertical="top" wrapText="1"/>
    </xf>
    <xf numFmtId="49" fontId="35" fillId="0" borderId="153" applyFill="0" applyProtection="0">
      <alignment horizontal="right"/>
    </xf>
    <xf numFmtId="2" fontId="35" fillId="0" borderId="153" applyFill="0" applyProtection="0">
      <alignment horizontal="right" vertical="top" wrapText="1"/>
    </xf>
    <xf numFmtId="1" fontId="47" fillId="0" borderId="153" applyFill="0" applyProtection="0">
      <alignment horizontal="right" vertical="top" wrapText="1"/>
    </xf>
    <xf numFmtId="49" fontId="47" fillId="0" borderId="153" applyFill="0" applyProtection="0">
      <alignment horizontal="right"/>
    </xf>
    <xf numFmtId="0" fontId="39" fillId="38" borderId="153" applyNumberFormat="0" applyProtection="0">
      <alignment horizontal="left"/>
    </xf>
    <xf numFmtId="2" fontId="35" fillId="0" borderId="153" applyFill="0" applyProtection="0">
      <alignment horizontal="right" vertical="top" wrapText="1"/>
    </xf>
    <xf numFmtId="0" fontId="39" fillId="38" borderId="153" applyNumberFormat="0" applyProtection="0">
      <alignment horizontal="right"/>
    </xf>
    <xf numFmtId="0" fontId="39" fillId="38" borderId="153" applyNumberFormat="0" applyProtection="0">
      <alignment horizontal="left"/>
    </xf>
    <xf numFmtId="1" fontId="47" fillId="0" borderId="153" applyFill="0" applyProtection="0">
      <alignment horizontal="right" vertical="top" wrapText="1"/>
    </xf>
    <xf numFmtId="1" fontId="35" fillId="0" borderId="153" applyFill="0" applyProtection="0">
      <alignment horizontal="right" vertical="top" wrapText="1"/>
    </xf>
    <xf numFmtId="2" fontId="47" fillId="0" borderId="153" applyFill="0" applyProtection="0">
      <alignment horizontal="right" vertical="top" wrapText="1"/>
    </xf>
    <xf numFmtId="0" fontId="39" fillId="38" borderId="153" applyNumberFormat="0" applyProtection="0">
      <alignment horizontal="left"/>
    </xf>
    <xf numFmtId="49" fontId="35" fillId="0" borderId="153" applyFill="0" applyProtection="0">
      <alignment horizontal="right"/>
    </xf>
    <xf numFmtId="2" fontId="35" fillId="0" borderId="153" applyFill="0" applyProtection="0">
      <alignment horizontal="right" vertical="top" wrapText="1"/>
    </xf>
    <xf numFmtId="1" fontId="35" fillId="0" borderId="153" applyFill="0" applyProtection="0">
      <alignment horizontal="right" vertical="top" wrapText="1"/>
    </xf>
    <xf numFmtId="0" fontId="39" fillId="38" borderId="153" applyNumberFormat="0" applyProtection="0">
      <alignment horizontal="right"/>
    </xf>
    <xf numFmtId="2" fontId="35" fillId="0" borderId="153" applyFill="0" applyProtection="0">
      <alignment horizontal="right" vertical="top" wrapText="1"/>
    </xf>
    <xf numFmtId="49" fontId="35" fillId="0" borderId="153" applyFill="0" applyProtection="0">
      <alignment horizontal="right"/>
    </xf>
    <xf numFmtId="0" fontId="39" fillId="38" borderId="153" applyNumberFormat="0" applyProtection="0">
      <alignment horizontal="right"/>
    </xf>
    <xf numFmtId="0" fontId="39" fillId="38" borderId="153" applyNumberFormat="0" applyProtection="0">
      <alignment horizontal="left"/>
    </xf>
    <xf numFmtId="1" fontId="35" fillId="0" borderId="153" applyFill="0" applyProtection="0">
      <alignment horizontal="right" vertical="top" wrapText="1"/>
    </xf>
    <xf numFmtId="0" fontId="35" fillId="0" borderId="153" applyFill="0" applyProtection="0">
      <alignment horizontal="right" vertical="top" wrapText="1"/>
    </xf>
    <xf numFmtId="49" fontId="47" fillId="0" borderId="153" applyFill="0" applyProtection="0">
      <alignment horizontal="right"/>
    </xf>
    <xf numFmtId="2" fontId="35" fillId="0" borderId="153" applyFill="0" applyProtection="0">
      <alignment horizontal="right" vertical="top" wrapText="1"/>
    </xf>
    <xf numFmtId="2" fontId="47" fillId="0" borderId="153" applyFill="0" applyProtection="0">
      <alignment horizontal="right" vertical="top" wrapText="1"/>
    </xf>
    <xf numFmtId="49" fontId="35" fillId="0" borderId="153" applyFill="0" applyProtection="0">
      <alignment horizontal="right"/>
    </xf>
    <xf numFmtId="0" fontId="35" fillId="54" borderId="152" applyNumberFormat="0" applyFont="0" applyAlignment="0" applyProtection="0"/>
    <xf numFmtId="49" fontId="47" fillId="0" borderId="153" applyFill="0" applyProtection="0">
      <alignment horizontal="right"/>
    </xf>
    <xf numFmtId="1" fontId="35" fillId="0" borderId="153" applyFill="0" applyProtection="0">
      <alignment horizontal="right" vertical="top" wrapText="1"/>
    </xf>
    <xf numFmtId="1" fontId="47" fillId="0" borderId="153" applyFill="0" applyProtection="0">
      <alignment horizontal="right" vertical="top" wrapText="1"/>
    </xf>
    <xf numFmtId="0" fontId="62" fillId="60" borderId="153"/>
    <xf numFmtId="0" fontId="62" fillId="60" borderId="153"/>
    <xf numFmtId="0" fontId="62" fillId="60" borderId="153"/>
    <xf numFmtId="0" fontId="35" fillId="0" borderId="153" applyFill="0" applyProtection="0">
      <alignment horizontal="right" vertical="top" wrapText="1"/>
    </xf>
    <xf numFmtId="49" fontId="47" fillId="0" borderId="153" applyFill="0" applyProtection="0">
      <alignment horizontal="right"/>
    </xf>
    <xf numFmtId="49" fontId="47" fillId="0" borderId="153" applyFill="0" applyProtection="0">
      <alignment horizontal="right"/>
    </xf>
    <xf numFmtId="2" fontId="47" fillId="0" borderId="153" applyFill="0" applyProtection="0">
      <alignment horizontal="right" vertical="top" wrapText="1"/>
    </xf>
    <xf numFmtId="49" fontId="35" fillId="0" borderId="153" applyFill="0" applyProtection="0">
      <alignment horizontal="right"/>
    </xf>
    <xf numFmtId="2" fontId="47" fillId="0" borderId="153" applyFill="0" applyProtection="0">
      <alignment horizontal="right" vertical="top" wrapText="1"/>
    </xf>
    <xf numFmtId="1" fontId="47" fillId="0" borderId="153" applyFill="0" applyProtection="0">
      <alignment horizontal="right" vertical="top" wrapText="1"/>
    </xf>
    <xf numFmtId="2" fontId="47" fillId="0" borderId="153" applyFill="0" applyProtection="0">
      <alignment horizontal="right" vertical="top" wrapText="1"/>
    </xf>
    <xf numFmtId="0" fontId="44" fillId="0" borderId="151" applyNumberFormat="0" applyFill="0" applyAlignment="0" applyProtection="0"/>
    <xf numFmtId="0" fontId="62" fillId="60" borderId="153"/>
    <xf numFmtId="49" fontId="35" fillId="0" borderId="153" applyFill="0" applyProtection="0">
      <alignment horizontal="right"/>
    </xf>
    <xf numFmtId="0" fontId="39" fillId="38" borderId="153" applyNumberFormat="0" applyProtection="0">
      <alignment horizontal="left"/>
    </xf>
    <xf numFmtId="0" fontId="35" fillId="0" borderId="153" applyFill="0" applyProtection="0">
      <alignment horizontal="right" vertical="top" wrapText="1"/>
    </xf>
    <xf numFmtId="0" fontId="39" fillId="38" borderId="153" applyNumberFormat="0" applyProtection="0">
      <alignment horizontal="right"/>
    </xf>
    <xf numFmtId="1" fontId="47" fillId="0" borderId="153" applyFill="0" applyProtection="0">
      <alignment horizontal="right" vertical="top" wrapText="1"/>
    </xf>
    <xf numFmtId="0" fontId="35" fillId="0" borderId="153" applyFill="0" applyProtection="0">
      <alignment horizontal="right" vertical="top" wrapText="1"/>
    </xf>
    <xf numFmtId="0" fontId="35" fillId="0" borderId="153" applyFill="0" applyProtection="0">
      <alignment horizontal="right" vertical="top" wrapText="1"/>
    </xf>
    <xf numFmtId="0" fontId="62" fillId="60" borderId="153"/>
    <xf numFmtId="0" fontId="43" fillId="36" borderId="150" applyNumberFormat="0" applyAlignment="0" applyProtection="0"/>
    <xf numFmtId="49" fontId="47" fillId="0" borderId="153" applyFill="0" applyProtection="0">
      <alignment horizontal="right"/>
    </xf>
    <xf numFmtId="2" fontId="47" fillId="0" borderId="153" applyFill="0" applyProtection="0">
      <alignment horizontal="right" vertical="top" wrapText="1"/>
    </xf>
    <xf numFmtId="2" fontId="35" fillId="0" borderId="153" applyFill="0" applyProtection="0">
      <alignment horizontal="right" vertical="top" wrapText="1"/>
    </xf>
    <xf numFmtId="2" fontId="47" fillId="0" borderId="153" applyFill="0" applyProtection="0">
      <alignment horizontal="right" vertical="top" wrapText="1"/>
    </xf>
    <xf numFmtId="0" fontId="39" fillId="38" borderId="153" applyNumberFormat="0" applyProtection="0">
      <alignment horizontal="left"/>
    </xf>
    <xf numFmtId="1" fontId="35" fillId="0" borderId="153" applyFill="0" applyProtection="0">
      <alignment horizontal="right" vertical="top" wrapText="1"/>
    </xf>
    <xf numFmtId="0" fontId="39" fillId="38" borderId="153" applyNumberFormat="0" applyProtection="0">
      <alignment horizontal="right"/>
    </xf>
    <xf numFmtId="0" fontId="62" fillId="60" borderId="153"/>
    <xf numFmtId="0" fontId="62" fillId="60" borderId="153"/>
    <xf numFmtId="0" fontId="62" fillId="60" borderId="153"/>
    <xf numFmtId="2" fontId="47" fillId="0" borderId="153" applyFill="0" applyProtection="0">
      <alignment horizontal="right" vertical="top" wrapText="1"/>
    </xf>
    <xf numFmtId="2" fontId="35" fillId="0" borderId="153" applyFill="0" applyProtection="0">
      <alignment horizontal="right" vertical="top" wrapText="1"/>
    </xf>
    <xf numFmtId="49" fontId="35" fillId="0" borderId="153" applyFill="0" applyProtection="0">
      <alignment horizontal="right"/>
    </xf>
    <xf numFmtId="1" fontId="47" fillId="0" borderId="153" applyFill="0" applyProtection="0">
      <alignment horizontal="right" vertical="top" wrapText="1"/>
    </xf>
    <xf numFmtId="0" fontId="39" fillId="38" borderId="153" applyNumberFormat="0" applyProtection="0">
      <alignment horizontal="left"/>
    </xf>
    <xf numFmtId="0" fontId="62" fillId="60" borderId="153"/>
    <xf numFmtId="0" fontId="35" fillId="0" borderId="153" applyFill="0" applyProtection="0">
      <alignment horizontal="right" vertical="top" wrapText="1"/>
    </xf>
    <xf numFmtId="0" fontId="39" fillId="38" borderId="153" applyNumberFormat="0" applyProtection="0">
      <alignment horizontal="left"/>
    </xf>
    <xf numFmtId="0" fontId="35" fillId="54" borderId="152" applyNumberFormat="0" applyFont="0" applyAlignment="0" applyProtection="0"/>
    <xf numFmtId="1" fontId="47" fillId="0" borderId="153" applyFill="0" applyProtection="0">
      <alignment horizontal="right" vertical="top" wrapText="1"/>
    </xf>
    <xf numFmtId="0" fontId="62" fillId="60" borderId="153"/>
    <xf numFmtId="2" fontId="35" fillId="0" borderId="153" applyFill="0" applyProtection="0">
      <alignment horizontal="right" vertical="top" wrapText="1"/>
    </xf>
    <xf numFmtId="1" fontId="35" fillId="0" borderId="153" applyFill="0" applyProtection="0">
      <alignment horizontal="right" vertical="top" wrapText="1"/>
    </xf>
    <xf numFmtId="2" fontId="35" fillId="0" borderId="153" applyFill="0" applyProtection="0">
      <alignment horizontal="right" vertical="top" wrapText="1"/>
    </xf>
    <xf numFmtId="0" fontId="39" fillId="38" borderId="153" applyNumberFormat="0" applyProtection="0">
      <alignment horizontal="right"/>
    </xf>
    <xf numFmtId="0" fontId="62" fillId="60" borderId="153"/>
    <xf numFmtId="0" fontId="62" fillId="60" borderId="153"/>
    <xf numFmtId="49" fontId="35" fillId="0" borderId="153" applyFill="0" applyProtection="0">
      <alignment horizontal="right"/>
    </xf>
    <xf numFmtId="0" fontId="39" fillId="38" borderId="153" applyNumberFormat="0" applyProtection="0">
      <alignment horizontal="left"/>
    </xf>
    <xf numFmtId="0" fontId="62" fillId="60" borderId="153"/>
    <xf numFmtId="0" fontId="47" fillId="0" borderId="153" applyFill="0" applyProtection="0">
      <alignment horizontal="right" vertical="top" wrapText="1"/>
    </xf>
    <xf numFmtId="1" fontId="35" fillId="0" borderId="153" applyFill="0" applyProtection="0">
      <alignment horizontal="right" vertical="top" wrapText="1"/>
    </xf>
    <xf numFmtId="0" fontId="62" fillId="60" borderId="153"/>
    <xf numFmtId="0" fontId="62" fillId="60" borderId="153"/>
    <xf numFmtId="2" fontId="35" fillId="0" borderId="153" applyFill="0" applyProtection="0">
      <alignment horizontal="right" vertical="top" wrapText="1"/>
    </xf>
    <xf numFmtId="0" fontId="62" fillId="60" borderId="153"/>
    <xf numFmtId="0" fontId="62" fillId="60" borderId="153"/>
    <xf numFmtId="0" fontId="62" fillId="60" borderId="153"/>
    <xf numFmtId="0" fontId="35" fillId="54" borderId="152" applyNumberFormat="0" applyFont="0" applyAlignment="0" applyProtection="0"/>
    <xf numFmtId="0" fontId="51" fillId="36" borderId="149" applyNumberFormat="0" applyAlignment="0" applyProtection="0"/>
    <xf numFmtId="0" fontId="41" fillId="35" borderId="149" applyNumberFormat="0" applyAlignment="0" applyProtection="0"/>
    <xf numFmtId="0" fontId="35" fillId="54" borderId="152" applyNumberFormat="0" applyFont="0" applyAlignment="0" applyProtection="0"/>
    <xf numFmtId="2" fontId="47" fillId="0" borderId="153" applyFill="0" applyProtection="0">
      <alignment horizontal="right" vertical="top" wrapText="1"/>
    </xf>
    <xf numFmtId="0" fontId="41" fillId="35" borderId="149" applyNumberFormat="0" applyAlignment="0" applyProtection="0"/>
    <xf numFmtId="0" fontId="41" fillId="35" borderId="149" applyNumberFormat="0" applyAlignment="0" applyProtection="0"/>
    <xf numFmtId="0" fontId="62" fillId="60" borderId="153"/>
    <xf numFmtId="0" fontId="43" fillId="36" borderId="150" applyNumberFormat="0" applyAlignment="0" applyProtection="0"/>
    <xf numFmtId="0" fontId="43" fillId="36" borderId="150" applyNumberFormat="0" applyAlignment="0" applyProtection="0"/>
    <xf numFmtId="0" fontId="44" fillId="0" borderId="151" applyNumberFormat="0" applyFill="0" applyAlignment="0" applyProtection="0"/>
    <xf numFmtId="0" fontId="44" fillId="0" borderId="151" applyNumberFormat="0" applyFill="0" applyAlignment="0" applyProtection="0"/>
    <xf numFmtId="0" fontId="39" fillId="38" borderId="153" applyNumberFormat="0" applyProtection="0">
      <alignment horizontal="left"/>
    </xf>
    <xf numFmtId="0" fontId="39" fillId="38" borderId="153" applyNumberFormat="0" applyProtection="0">
      <alignment horizontal="right"/>
    </xf>
    <xf numFmtId="0" fontId="35" fillId="0" borderId="153" applyFill="0" applyProtection="0">
      <alignment horizontal="right" vertical="top" wrapText="1"/>
    </xf>
    <xf numFmtId="2" fontId="35" fillId="0" borderId="153" applyFill="0" applyProtection="0">
      <alignment horizontal="right" vertical="top" wrapText="1"/>
    </xf>
    <xf numFmtId="1" fontId="35" fillId="0" borderId="153" applyFill="0" applyProtection="0">
      <alignment horizontal="right" vertical="top" wrapText="1"/>
    </xf>
    <xf numFmtId="49" fontId="35" fillId="0" borderId="153" applyFill="0" applyProtection="0">
      <alignment horizontal="right"/>
    </xf>
    <xf numFmtId="0" fontId="39" fillId="38" borderId="153" applyNumberFormat="0" applyProtection="0">
      <alignment horizontal="left"/>
    </xf>
    <xf numFmtId="0" fontId="39" fillId="38" borderId="153" applyNumberFormat="0" applyProtection="0">
      <alignment horizontal="right"/>
    </xf>
    <xf numFmtId="0" fontId="35" fillId="0" borderId="153" applyFill="0" applyProtection="0">
      <alignment horizontal="right" vertical="top" wrapText="1"/>
    </xf>
    <xf numFmtId="2" fontId="35" fillId="0" borderId="153" applyFill="0" applyProtection="0">
      <alignment horizontal="right" vertical="top" wrapText="1"/>
    </xf>
    <xf numFmtId="1" fontId="35" fillId="0" borderId="153" applyFill="0" applyProtection="0">
      <alignment horizontal="right" vertical="top" wrapText="1"/>
    </xf>
    <xf numFmtId="49" fontId="35" fillId="0" borderId="153" applyFill="0" applyProtection="0">
      <alignment horizontal="right"/>
    </xf>
    <xf numFmtId="0" fontId="44" fillId="0" borderId="151" applyNumberFormat="0" applyFill="0" applyAlignment="0" applyProtection="0"/>
    <xf numFmtId="0" fontId="44" fillId="0" borderId="151" applyNumberFormat="0" applyFill="0" applyAlignment="0" applyProtection="0"/>
    <xf numFmtId="0" fontId="43" fillId="36" borderId="150" applyNumberFormat="0" applyAlignment="0" applyProtection="0"/>
    <xf numFmtId="0" fontId="43" fillId="36" borderId="150" applyNumberFormat="0" applyAlignment="0" applyProtection="0"/>
    <xf numFmtId="0" fontId="41" fillId="35" borderId="149" applyNumberFormat="0" applyAlignment="0" applyProtection="0"/>
    <xf numFmtId="0" fontId="41" fillId="35" borderId="149" applyNumberFormat="0" applyAlignment="0" applyProtection="0"/>
    <xf numFmtId="0" fontId="35" fillId="0" borderId="153" applyFill="0" applyProtection="0">
      <alignment horizontal="right" vertical="top" wrapText="1"/>
    </xf>
    <xf numFmtId="0" fontId="62" fillId="60" borderId="153"/>
    <xf numFmtId="0" fontId="39" fillId="38" borderId="153" applyNumberFormat="0" applyProtection="0">
      <alignment horizontal="left"/>
    </xf>
    <xf numFmtId="0" fontId="39" fillId="38" borderId="153" applyNumberFormat="0" applyProtection="0">
      <alignment horizontal="right"/>
    </xf>
    <xf numFmtId="1" fontId="35" fillId="0" borderId="153" applyFill="0" applyProtection="0">
      <alignment horizontal="right" vertical="top" wrapText="1"/>
    </xf>
    <xf numFmtId="49" fontId="35" fillId="0" borderId="153" applyFill="0" applyProtection="0">
      <alignment horizontal="right"/>
    </xf>
    <xf numFmtId="1" fontId="47" fillId="0" borderId="153" applyFill="0" applyProtection="0">
      <alignment horizontal="right" vertical="top" wrapText="1"/>
    </xf>
    <xf numFmtId="0" fontId="39" fillId="38" borderId="153" applyNumberFormat="0" applyProtection="0">
      <alignment horizontal="right"/>
    </xf>
    <xf numFmtId="0" fontId="62" fillId="60" borderId="153"/>
    <xf numFmtId="2" fontId="35" fillId="0" borderId="153" applyFill="0" applyProtection="0">
      <alignment horizontal="right" vertical="top" wrapText="1"/>
    </xf>
    <xf numFmtId="0" fontId="47" fillId="0" borderId="153" applyFill="0" applyProtection="0">
      <alignment horizontal="right" vertical="top" wrapText="1"/>
    </xf>
    <xf numFmtId="0" fontId="39" fillId="38" borderId="153" applyNumberFormat="0" applyProtection="0">
      <alignment horizontal="left"/>
    </xf>
    <xf numFmtId="0" fontId="35" fillId="54" borderId="152" applyNumberFormat="0" applyFont="0" applyAlignment="0" applyProtection="0"/>
    <xf numFmtId="0" fontId="51" fillId="36" borderId="149" applyNumberFormat="0" applyAlignment="0" applyProtection="0"/>
    <xf numFmtId="0" fontId="39" fillId="38" borderId="153" applyNumberFormat="0" applyProtection="0">
      <alignment horizontal="right"/>
    </xf>
    <xf numFmtId="1" fontId="35" fillId="0" borderId="153" applyFill="0" applyProtection="0">
      <alignment horizontal="right" vertical="top" wrapText="1"/>
    </xf>
    <xf numFmtId="2" fontId="35" fillId="0" borderId="153" applyFill="0" applyProtection="0">
      <alignment horizontal="right" vertical="top" wrapText="1"/>
    </xf>
    <xf numFmtId="0" fontId="35" fillId="54" borderId="152" applyNumberFormat="0" applyFont="0" applyAlignment="0" applyProtection="0"/>
    <xf numFmtId="0" fontId="47" fillId="0" borderId="153" applyFill="0" applyProtection="0">
      <alignment horizontal="right" vertical="top" wrapText="1"/>
    </xf>
    <xf numFmtId="49" fontId="35" fillId="0" borderId="153" applyFill="0" applyProtection="0">
      <alignment horizontal="right"/>
    </xf>
    <xf numFmtId="0" fontId="62" fillId="60" borderId="153"/>
    <xf numFmtId="0" fontId="39" fillId="38" borderId="153" applyNumberFormat="0" applyProtection="0">
      <alignment horizontal="right"/>
    </xf>
    <xf numFmtId="0" fontId="62" fillId="60" borderId="153"/>
    <xf numFmtId="0" fontId="39" fillId="38" borderId="153" applyNumberFormat="0" applyProtection="0">
      <alignment horizontal="left"/>
    </xf>
    <xf numFmtId="49" fontId="47" fillId="0" borderId="153" applyFill="0" applyProtection="0">
      <alignment horizontal="right"/>
    </xf>
    <xf numFmtId="0" fontId="62" fillId="60" borderId="153"/>
    <xf numFmtId="0" fontId="41" fillId="35" borderId="149" applyNumberFormat="0" applyAlignment="0" applyProtection="0"/>
    <xf numFmtId="1" fontId="47" fillId="0" borderId="153" applyFill="0" applyProtection="0">
      <alignment horizontal="right" vertical="top" wrapText="1"/>
    </xf>
    <xf numFmtId="0" fontId="39" fillId="38" borderId="153" applyNumberFormat="0" applyProtection="0">
      <alignment horizontal="right"/>
    </xf>
    <xf numFmtId="49" fontId="47" fillId="0" borderId="153" applyFill="0" applyProtection="0">
      <alignment horizontal="right"/>
    </xf>
    <xf numFmtId="0" fontId="39" fillId="38" borderId="153" applyNumberFormat="0" applyProtection="0">
      <alignment horizontal="right"/>
    </xf>
    <xf numFmtId="1" fontId="47" fillId="0" borderId="153" applyFill="0" applyProtection="0">
      <alignment horizontal="right" vertical="top" wrapText="1"/>
    </xf>
    <xf numFmtId="0" fontId="35" fillId="0" borderId="153" applyFill="0" applyProtection="0">
      <alignment horizontal="right" vertical="top" wrapText="1"/>
    </xf>
    <xf numFmtId="0" fontId="62" fillId="60" borderId="153"/>
    <xf numFmtId="0" fontId="44" fillId="0" borderId="151" applyNumberFormat="0" applyFill="0" applyAlignment="0" applyProtection="0"/>
    <xf numFmtId="0" fontId="62" fillId="60" borderId="153"/>
    <xf numFmtId="49" fontId="35" fillId="0" borderId="153" applyFill="0" applyProtection="0">
      <alignment horizontal="right"/>
    </xf>
    <xf numFmtId="0" fontId="35" fillId="0" borderId="153" applyFill="0" applyProtection="0">
      <alignment horizontal="right" vertical="top" wrapText="1"/>
    </xf>
    <xf numFmtId="0" fontId="39" fillId="38" borderId="153" applyNumberFormat="0" applyProtection="0">
      <alignment horizontal="right"/>
    </xf>
    <xf numFmtId="0" fontId="35" fillId="0" borderId="153" applyFill="0" applyProtection="0">
      <alignment horizontal="right" vertical="top" wrapText="1"/>
    </xf>
    <xf numFmtId="2" fontId="35" fillId="0" borderId="153" applyFill="0" applyProtection="0">
      <alignment horizontal="right" vertical="top" wrapText="1"/>
    </xf>
    <xf numFmtId="0" fontId="35" fillId="54" borderId="152" applyNumberFormat="0" applyFont="0" applyAlignment="0" applyProtection="0"/>
    <xf numFmtId="2" fontId="35" fillId="0" borderId="153" applyFill="0" applyProtection="0">
      <alignment horizontal="right" vertical="top" wrapText="1"/>
    </xf>
    <xf numFmtId="0" fontId="62" fillId="60" borderId="153"/>
    <xf numFmtId="0" fontId="35" fillId="0" borderId="153" applyFill="0" applyProtection="0">
      <alignment horizontal="right" vertical="top" wrapText="1"/>
    </xf>
    <xf numFmtId="0" fontId="44" fillId="0" borderId="151" applyNumberFormat="0" applyFill="0" applyAlignment="0" applyProtection="0"/>
    <xf numFmtId="1" fontId="35" fillId="0" borderId="153" applyFill="0" applyProtection="0">
      <alignment horizontal="right" vertical="top" wrapText="1"/>
    </xf>
    <xf numFmtId="49" fontId="47" fillId="0" borderId="153" applyFill="0" applyProtection="0">
      <alignment horizontal="right"/>
    </xf>
    <xf numFmtId="0" fontId="39" fillId="38" borderId="153" applyNumberFormat="0" applyProtection="0">
      <alignment horizontal="right"/>
    </xf>
    <xf numFmtId="0" fontId="62" fillId="60" borderId="153"/>
    <xf numFmtId="0" fontId="35" fillId="54" borderId="152" applyNumberFormat="0" applyFont="0" applyAlignment="0" applyProtection="0"/>
    <xf numFmtId="0" fontId="51" fillId="36" borderId="149" applyNumberFormat="0" applyAlignment="0" applyProtection="0"/>
    <xf numFmtId="1" fontId="35" fillId="0" borderId="153" applyFill="0" applyProtection="0">
      <alignment horizontal="right" vertical="top" wrapText="1"/>
    </xf>
    <xf numFmtId="0" fontId="41" fillId="35" borderId="149" applyNumberFormat="0" applyAlignment="0" applyProtection="0"/>
    <xf numFmtId="49" fontId="35" fillId="0" borderId="153" applyFill="0" applyProtection="0">
      <alignment horizontal="right"/>
    </xf>
    <xf numFmtId="0" fontId="62" fillId="60" borderId="153"/>
    <xf numFmtId="2" fontId="35" fillId="0" borderId="153" applyFill="0" applyProtection="0">
      <alignment horizontal="right" vertical="top" wrapText="1"/>
    </xf>
    <xf numFmtId="0" fontId="35" fillId="0" borderId="153" applyFill="0" applyProtection="0">
      <alignment horizontal="right" vertical="top" wrapText="1"/>
    </xf>
    <xf numFmtId="0" fontId="43" fillId="36" borderId="150" applyNumberFormat="0" applyAlignment="0" applyProtection="0"/>
    <xf numFmtId="1" fontId="35" fillId="0" borderId="153" applyFill="0" applyProtection="0">
      <alignment horizontal="right" vertical="top" wrapText="1"/>
    </xf>
    <xf numFmtId="0" fontId="35" fillId="0" borderId="153" applyFill="0" applyProtection="0">
      <alignment horizontal="right" vertical="top" wrapText="1"/>
    </xf>
    <xf numFmtId="0" fontId="62" fillId="60" borderId="153"/>
    <xf numFmtId="0" fontId="62" fillId="60" borderId="153"/>
    <xf numFmtId="0" fontId="62" fillId="60" borderId="153"/>
    <xf numFmtId="2" fontId="47" fillId="0" borderId="153" applyFill="0" applyProtection="0">
      <alignment horizontal="right" vertical="top" wrapText="1"/>
    </xf>
    <xf numFmtId="0" fontId="39" fillId="38" borderId="153" applyNumberFormat="0" applyProtection="0">
      <alignment horizontal="right"/>
    </xf>
    <xf numFmtId="0" fontId="62" fillId="60" borderId="153"/>
    <xf numFmtId="0" fontId="62" fillId="60" borderId="153"/>
    <xf numFmtId="1" fontId="47" fillId="0" borderId="153" applyFill="0" applyProtection="0">
      <alignment horizontal="right" vertical="top" wrapText="1"/>
    </xf>
    <xf numFmtId="1" fontId="35" fillId="0" borderId="153" applyFill="0" applyProtection="0">
      <alignment horizontal="right" vertical="top" wrapText="1"/>
    </xf>
    <xf numFmtId="0" fontId="39" fillId="38" borderId="153" applyNumberFormat="0" applyProtection="0">
      <alignment horizontal="right"/>
    </xf>
    <xf numFmtId="1" fontId="47" fillId="0" borderId="153" applyFill="0" applyProtection="0">
      <alignment horizontal="right" vertical="top" wrapText="1"/>
    </xf>
    <xf numFmtId="0" fontId="39" fillId="38" borderId="153" applyNumberFormat="0" applyProtection="0">
      <alignment horizontal="right"/>
    </xf>
    <xf numFmtId="0" fontId="39" fillId="38" borderId="153" applyNumberFormat="0" applyProtection="0">
      <alignment horizontal="right"/>
    </xf>
    <xf numFmtId="0" fontId="39" fillId="38" borderId="153" applyNumberFormat="0" applyProtection="0">
      <alignment horizontal="right"/>
    </xf>
    <xf numFmtId="49" fontId="47" fillId="0" borderId="153" applyFill="0" applyProtection="0">
      <alignment horizontal="right"/>
    </xf>
    <xf numFmtId="0" fontId="62" fillId="60" borderId="153"/>
    <xf numFmtId="0" fontId="62" fillId="60" borderId="153"/>
    <xf numFmtId="0" fontId="39" fillId="38" borderId="153" applyNumberFormat="0" applyProtection="0">
      <alignment horizontal="left"/>
    </xf>
    <xf numFmtId="1" fontId="35" fillId="0" borderId="153" applyFill="0" applyProtection="0">
      <alignment horizontal="right" vertical="top" wrapText="1"/>
    </xf>
    <xf numFmtId="49" fontId="35" fillId="0" borderId="153" applyFill="0" applyProtection="0">
      <alignment horizontal="right"/>
    </xf>
    <xf numFmtId="1" fontId="47" fillId="0" borderId="153" applyFill="0" applyProtection="0">
      <alignment horizontal="right" vertical="top" wrapText="1"/>
    </xf>
    <xf numFmtId="0" fontId="62" fillId="60" borderId="153"/>
    <xf numFmtId="0" fontId="35" fillId="0" borderId="153" applyFill="0" applyProtection="0">
      <alignment horizontal="right" vertical="top" wrapText="1"/>
    </xf>
    <xf numFmtId="2" fontId="35" fillId="0" borderId="153" applyFill="0" applyProtection="0">
      <alignment horizontal="right" vertical="top" wrapText="1"/>
    </xf>
    <xf numFmtId="0" fontId="47" fillId="0" borderId="153" applyFill="0" applyProtection="0">
      <alignment horizontal="right" vertical="top" wrapText="1"/>
    </xf>
    <xf numFmtId="0" fontId="39" fillId="38" borderId="153" applyNumberFormat="0" applyProtection="0">
      <alignment horizontal="right"/>
    </xf>
    <xf numFmtId="2" fontId="47" fillId="0" borderId="153" applyFill="0" applyProtection="0">
      <alignment horizontal="right" vertical="top" wrapText="1"/>
    </xf>
    <xf numFmtId="49" fontId="35" fillId="0" borderId="153" applyFill="0" applyProtection="0">
      <alignment horizontal="right"/>
    </xf>
    <xf numFmtId="1" fontId="35" fillId="0" borderId="153" applyFill="0" applyProtection="0">
      <alignment horizontal="right" vertical="top" wrapText="1"/>
    </xf>
    <xf numFmtId="0" fontId="44" fillId="0" borderId="151" applyNumberFormat="0" applyFill="0" applyAlignment="0" applyProtection="0"/>
    <xf numFmtId="0" fontId="41" fillId="35" borderId="149" applyNumberFormat="0" applyAlignment="0" applyProtection="0"/>
    <xf numFmtId="1" fontId="35" fillId="0" borderId="153" applyFill="0" applyProtection="0">
      <alignment horizontal="right" vertical="top" wrapText="1"/>
    </xf>
    <xf numFmtId="2" fontId="47" fillId="0" borderId="153" applyFill="0" applyProtection="0">
      <alignment horizontal="right" vertical="top" wrapText="1"/>
    </xf>
    <xf numFmtId="0" fontId="62" fillId="60" borderId="153"/>
    <xf numFmtId="0" fontId="51" fillId="36" borderId="149" applyNumberFormat="0" applyAlignment="0" applyProtection="0"/>
    <xf numFmtId="0" fontId="41" fillId="35" borderId="149" applyNumberFormat="0" applyAlignment="0" applyProtection="0"/>
    <xf numFmtId="1" fontId="35" fillId="0" borderId="153" applyFill="0" applyProtection="0">
      <alignment horizontal="right" vertical="top" wrapText="1"/>
    </xf>
    <xf numFmtId="0" fontId="62" fillId="60" borderId="153"/>
    <xf numFmtId="0" fontId="62" fillId="60" borderId="153"/>
    <xf numFmtId="0" fontId="62" fillId="60" borderId="153"/>
    <xf numFmtId="1" fontId="35" fillId="0" borderId="153" applyFill="0" applyProtection="0">
      <alignment horizontal="right" vertical="top" wrapText="1"/>
    </xf>
    <xf numFmtId="1" fontId="47" fillId="0" borderId="153" applyFill="0" applyProtection="0">
      <alignment horizontal="right" vertical="top" wrapText="1"/>
    </xf>
    <xf numFmtId="0" fontId="35" fillId="0" borderId="153" applyFill="0" applyProtection="0">
      <alignment horizontal="right" vertical="top" wrapText="1"/>
    </xf>
    <xf numFmtId="2" fontId="47" fillId="0" borderId="153" applyFill="0" applyProtection="0">
      <alignment horizontal="right" vertical="top" wrapText="1"/>
    </xf>
    <xf numFmtId="0" fontId="62" fillId="60" borderId="153"/>
    <xf numFmtId="49" fontId="47" fillId="0" borderId="153" applyFill="0" applyProtection="0">
      <alignment horizontal="right"/>
    </xf>
    <xf numFmtId="0" fontId="62" fillId="60" borderId="153"/>
    <xf numFmtId="0" fontId="62" fillId="60" borderId="153"/>
    <xf numFmtId="2" fontId="47" fillId="0" borderId="153" applyFill="0" applyProtection="0">
      <alignment horizontal="right" vertical="top" wrapText="1"/>
    </xf>
    <xf numFmtId="2" fontId="35" fillId="0" borderId="153" applyFill="0" applyProtection="0">
      <alignment horizontal="right" vertical="top" wrapText="1"/>
    </xf>
    <xf numFmtId="0" fontId="39" fillId="38" borderId="153" applyNumberFormat="0" applyProtection="0">
      <alignment horizontal="right"/>
    </xf>
    <xf numFmtId="0" fontId="43" fillId="36" borderId="150" applyNumberFormat="0" applyAlignment="0" applyProtection="0"/>
    <xf numFmtId="0" fontId="39" fillId="38" borderId="153" applyNumberFormat="0" applyProtection="0">
      <alignment horizontal="left"/>
    </xf>
    <xf numFmtId="2" fontId="47" fillId="0" borderId="153" applyFill="0" applyProtection="0">
      <alignment horizontal="right" vertical="top" wrapText="1"/>
    </xf>
    <xf numFmtId="0" fontId="62" fillId="60" borderId="153"/>
    <xf numFmtId="0" fontId="62" fillId="60" borderId="153"/>
    <xf numFmtId="0" fontId="35" fillId="54" borderId="152" applyNumberFormat="0" applyFont="0" applyAlignment="0" applyProtection="0"/>
    <xf numFmtId="49" fontId="47" fillId="0" borderId="153" applyFill="0" applyProtection="0">
      <alignment horizontal="right"/>
    </xf>
    <xf numFmtId="0" fontId="62" fillId="60" borderId="153"/>
    <xf numFmtId="2" fontId="47" fillId="0" borderId="153" applyFill="0" applyProtection="0">
      <alignment horizontal="right" vertical="top" wrapText="1"/>
    </xf>
    <xf numFmtId="0" fontId="51" fillId="36" borderId="149" applyNumberFormat="0" applyAlignment="0" applyProtection="0"/>
    <xf numFmtId="49" fontId="35" fillId="0" borderId="153" applyFill="0" applyProtection="0">
      <alignment horizontal="right"/>
    </xf>
    <xf numFmtId="2" fontId="47" fillId="0" borderId="153" applyFill="0" applyProtection="0">
      <alignment horizontal="right" vertical="top" wrapText="1"/>
    </xf>
    <xf numFmtId="0" fontId="35" fillId="0" borderId="153" applyFill="0" applyProtection="0">
      <alignment horizontal="right" vertical="top" wrapText="1"/>
    </xf>
    <xf numFmtId="2" fontId="35" fillId="0" borderId="153" applyFill="0" applyProtection="0">
      <alignment horizontal="right" vertical="top" wrapText="1"/>
    </xf>
    <xf numFmtId="0" fontId="39" fillId="38" borderId="153" applyNumberFormat="0" applyProtection="0">
      <alignment horizontal="right"/>
    </xf>
    <xf numFmtId="0" fontId="62" fillId="60" borderId="153"/>
    <xf numFmtId="49" fontId="35" fillId="0" borderId="153" applyFill="0" applyProtection="0">
      <alignment horizontal="right"/>
    </xf>
    <xf numFmtId="0" fontId="39" fillId="38" borderId="153" applyNumberFormat="0" applyProtection="0">
      <alignment horizontal="left"/>
    </xf>
    <xf numFmtId="0" fontId="43" fillId="36" borderId="150" applyNumberFormat="0" applyAlignment="0" applyProtection="0"/>
    <xf numFmtId="0" fontId="62" fillId="60" borderId="153"/>
    <xf numFmtId="2" fontId="35" fillId="0" borderId="153" applyFill="0" applyProtection="0">
      <alignment horizontal="right" vertical="top" wrapText="1"/>
    </xf>
    <xf numFmtId="0" fontId="62" fillId="60" borderId="153"/>
    <xf numFmtId="0" fontId="62" fillId="60" borderId="153"/>
    <xf numFmtId="0" fontId="39" fillId="38" borderId="153" applyNumberFormat="0" applyProtection="0">
      <alignment horizontal="left"/>
    </xf>
    <xf numFmtId="0" fontId="62" fillId="60" borderId="153"/>
    <xf numFmtId="49" fontId="35" fillId="0" borderId="153" applyFill="0" applyProtection="0">
      <alignment horizontal="right"/>
    </xf>
    <xf numFmtId="49" fontId="47" fillId="0" borderId="153" applyFill="0" applyProtection="0">
      <alignment horizontal="right"/>
    </xf>
    <xf numFmtId="0" fontId="35" fillId="0" borderId="153" applyFill="0" applyProtection="0">
      <alignment horizontal="right" vertical="top" wrapText="1"/>
    </xf>
    <xf numFmtId="2" fontId="35" fillId="0" borderId="153" applyFill="0" applyProtection="0">
      <alignment horizontal="right" vertical="top" wrapText="1"/>
    </xf>
    <xf numFmtId="0" fontId="41" fillId="35" borderId="149" applyNumberFormat="0" applyAlignment="0" applyProtection="0"/>
    <xf numFmtId="0" fontId="39" fillId="38" borderId="153" applyNumberFormat="0" applyProtection="0">
      <alignment horizontal="right"/>
    </xf>
    <xf numFmtId="0" fontId="62" fillId="60" borderId="153"/>
    <xf numFmtId="0" fontId="41" fillId="35" borderId="149" applyNumberFormat="0" applyAlignment="0" applyProtection="0"/>
    <xf numFmtId="0" fontId="35" fillId="54" borderId="152" applyNumberFormat="0" applyFont="0" applyAlignment="0" applyProtection="0"/>
    <xf numFmtId="2" fontId="47" fillId="0" borderId="153" applyFill="0" applyProtection="0">
      <alignment horizontal="right" vertical="top" wrapText="1"/>
    </xf>
    <xf numFmtId="0" fontId="62" fillId="60" borderId="153"/>
    <xf numFmtId="2" fontId="47" fillId="0" borderId="153" applyFill="0" applyProtection="0">
      <alignment horizontal="right" vertical="top" wrapText="1"/>
    </xf>
    <xf numFmtId="1" fontId="47" fillId="0" borderId="153" applyFill="0" applyProtection="0">
      <alignment horizontal="right" vertical="top" wrapText="1"/>
    </xf>
    <xf numFmtId="2" fontId="35" fillId="0" borderId="153" applyFill="0" applyProtection="0">
      <alignment horizontal="right" vertical="top" wrapText="1"/>
    </xf>
    <xf numFmtId="0" fontId="35" fillId="54" borderId="152" applyNumberFormat="0" applyFont="0" applyAlignment="0" applyProtection="0"/>
    <xf numFmtId="1" fontId="35" fillId="0" borderId="153" applyFill="0" applyProtection="0">
      <alignment horizontal="right" vertical="top" wrapText="1"/>
    </xf>
    <xf numFmtId="0" fontId="41" fillId="35" borderId="149" applyNumberFormat="0" applyAlignment="0" applyProtection="0"/>
    <xf numFmtId="1" fontId="47" fillId="0" borderId="153" applyFill="0" applyProtection="0">
      <alignment horizontal="right" vertical="top" wrapText="1"/>
    </xf>
    <xf numFmtId="0" fontId="62" fillId="60" borderId="153"/>
    <xf numFmtId="0" fontId="51" fillId="36" borderId="149" applyNumberFormat="0" applyAlignment="0" applyProtection="0"/>
    <xf numFmtId="0" fontId="62" fillId="60" borderId="153"/>
    <xf numFmtId="1" fontId="47" fillId="0" borderId="153" applyFill="0" applyProtection="0">
      <alignment horizontal="right" vertical="top" wrapText="1"/>
    </xf>
    <xf numFmtId="1" fontId="35" fillId="0" borderId="153" applyFill="0" applyProtection="0">
      <alignment horizontal="right" vertical="top" wrapText="1"/>
    </xf>
    <xf numFmtId="0" fontId="39" fillId="38" borderId="153" applyNumberFormat="0" applyProtection="0">
      <alignment horizontal="left"/>
    </xf>
    <xf numFmtId="2" fontId="35" fillId="0" borderId="153" applyFill="0" applyProtection="0">
      <alignment horizontal="right" vertical="top" wrapText="1"/>
    </xf>
    <xf numFmtId="49" fontId="47" fillId="0" borderId="153" applyFill="0" applyProtection="0">
      <alignment horizontal="right"/>
    </xf>
    <xf numFmtId="1" fontId="35" fillId="0" borderId="153" applyFill="0" applyProtection="0">
      <alignment horizontal="right" vertical="top" wrapText="1"/>
    </xf>
    <xf numFmtId="0" fontId="39" fillId="38" borderId="153" applyNumberFormat="0" applyProtection="0">
      <alignment horizontal="left"/>
    </xf>
    <xf numFmtId="0" fontId="62" fillId="60" borderId="153"/>
    <xf numFmtId="0" fontId="44" fillId="0" borderId="151" applyNumberFormat="0" applyFill="0" applyAlignment="0" applyProtection="0"/>
    <xf numFmtId="49" fontId="35" fillId="0" borderId="153" applyFill="0" applyProtection="0">
      <alignment horizontal="right"/>
    </xf>
    <xf numFmtId="0" fontId="35" fillId="54" borderId="152" applyNumberFormat="0" applyFont="0" applyAlignment="0" applyProtection="0"/>
    <xf numFmtId="49" fontId="35" fillId="0" borderId="153" applyFill="0" applyProtection="0">
      <alignment horizontal="right"/>
    </xf>
    <xf numFmtId="0" fontId="44" fillId="0" borderId="151" applyNumberFormat="0" applyFill="0" applyAlignment="0" applyProtection="0"/>
    <xf numFmtId="49" fontId="35" fillId="0" borderId="153" applyFill="0" applyProtection="0">
      <alignment horizontal="right"/>
    </xf>
    <xf numFmtId="0" fontId="39" fillId="38" borderId="153" applyNumberFormat="0" applyProtection="0">
      <alignment horizontal="left"/>
    </xf>
    <xf numFmtId="49" fontId="35" fillId="0" borderId="153" applyFill="0" applyProtection="0">
      <alignment horizontal="right"/>
    </xf>
    <xf numFmtId="1" fontId="47" fillId="0" borderId="153" applyFill="0" applyProtection="0">
      <alignment horizontal="right" vertical="top" wrapText="1"/>
    </xf>
    <xf numFmtId="0" fontId="39" fillId="38" borderId="153" applyNumberFormat="0" applyProtection="0">
      <alignment horizontal="left"/>
    </xf>
    <xf numFmtId="0" fontId="35" fillId="0" borderId="153" applyFill="0" applyProtection="0">
      <alignment horizontal="right" vertical="top" wrapText="1"/>
    </xf>
    <xf numFmtId="0" fontId="62" fillId="60" borderId="153"/>
    <xf numFmtId="0" fontId="39" fillId="38" borderId="153" applyNumberFormat="0" applyProtection="0">
      <alignment horizontal="left"/>
    </xf>
    <xf numFmtId="1" fontId="47" fillId="0" borderId="153" applyFill="0" applyProtection="0">
      <alignment horizontal="right" vertical="top" wrapText="1"/>
    </xf>
    <xf numFmtId="2" fontId="47" fillId="0" borderId="153" applyFill="0" applyProtection="0">
      <alignment horizontal="right" vertical="top" wrapText="1"/>
    </xf>
    <xf numFmtId="49" fontId="47" fillId="0" borderId="153" applyFill="0" applyProtection="0">
      <alignment horizontal="right"/>
    </xf>
    <xf numFmtId="1" fontId="47" fillId="0" borderId="153" applyFill="0" applyProtection="0">
      <alignment horizontal="right" vertical="top" wrapText="1"/>
    </xf>
    <xf numFmtId="0" fontId="35" fillId="0" borderId="153" applyFill="0" applyProtection="0">
      <alignment horizontal="right" vertical="top" wrapText="1"/>
    </xf>
    <xf numFmtId="49" fontId="47" fillId="0" borderId="153" applyFill="0" applyProtection="0">
      <alignment horizontal="right"/>
    </xf>
    <xf numFmtId="0" fontId="62" fillId="60" borderId="153"/>
    <xf numFmtId="0" fontId="35" fillId="0" borderId="153" applyFill="0" applyProtection="0">
      <alignment horizontal="right" vertical="top" wrapText="1"/>
    </xf>
    <xf numFmtId="0" fontId="62" fillId="60" borderId="153"/>
    <xf numFmtId="49" fontId="47" fillId="0" borderId="153" applyFill="0" applyProtection="0">
      <alignment horizontal="right"/>
    </xf>
    <xf numFmtId="1" fontId="35" fillId="0" borderId="153" applyFill="0" applyProtection="0">
      <alignment horizontal="right" vertical="top" wrapText="1"/>
    </xf>
    <xf numFmtId="0" fontId="39" fillId="38" borderId="153" applyNumberFormat="0" applyProtection="0">
      <alignment horizontal="right"/>
    </xf>
    <xf numFmtId="0" fontId="35" fillId="0" borderId="153" applyFill="0" applyProtection="0">
      <alignment horizontal="right" vertical="top" wrapText="1"/>
    </xf>
    <xf numFmtId="0" fontId="35" fillId="0" borderId="153" applyFill="0" applyProtection="0">
      <alignment horizontal="right" vertical="top" wrapText="1"/>
    </xf>
    <xf numFmtId="0" fontId="62" fillId="60" borderId="153"/>
    <xf numFmtId="0" fontId="35" fillId="0" borderId="153" applyFill="0" applyProtection="0">
      <alignment horizontal="right" vertical="top" wrapText="1"/>
    </xf>
    <xf numFmtId="0" fontId="62" fillId="60" borderId="153"/>
    <xf numFmtId="0" fontId="44" fillId="0" borderId="151" applyNumberFormat="0" applyFill="0" applyAlignment="0" applyProtection="0"/>
    <xf numFmtId="0" fontId="39" fillId="38" borderId="153" applyNumberFormat="0" applyProtection="0">
      <alignment horizontal="left"/>
    </xf>
    <xf numFmtId="1" fontId="47" fillId="0" borderId="153" applyFill="0" applyProtection="0">
      <alignment horizontal="right" vertical="top" wrapText="1"/>
    </xf>
    <xf numFmtId="0" fontId="44" fillId="0" borderId="151" applyNumberFormat="0" applyFill="0" applyAlignment="0" applyProtection="0"/>
    <xf numFmtId="0" fontId="39" fillId="38" borderId="153" applyNumberFormat="0" applyProtection="0">
      <alignment horizontal="right"/>
    </xf>
    <xf numFmtId="0" fontId="35" fillId="0" borderId="153" applyFill="0" applyProtection="0">
      <alignment horizontal="right" vertical="top" wrapText="1"/>
    </xf>
    <xf numFmtId="0" fontId="47" fillId="0" borderId="153" applyFill="0" applyProtection="0">
      <alignment horizontal="right" vertical="top" wrapText="1"/>
    </xf>
    <xf numFmtId="49" fontId="47" fillId="0" borderId="153" applyFill="0" applyProtection="0">
      <alignment horizontal="right"/>
    </xf>
    <xf numFmtId="0" fontId="39" fillId="38" borderId="153" applyNumberFormat="0" applyProtection="0">
      <alignment horizontal="left"/>
    </xf>
    <xf numFmtId="0" fontId="35" fillId="0" borderId="153" applyFill="0" applyProtection="0">
      <alignment horizontal="right" vertical="top" wrapText="1"/>
    </xf>
    <xf numFmtId="0" fontId="39" fillId="38" borderId="153" applyNumberFormat="0" applyProtection="0">
      <alignment horizontal="left"/>
    </xf>
    <xf numFmtId="49" fontId="47" fillId="0" borderId="153" applyFill="0" applyProtection="0">
      <alignment horizontal="right"/>
    </xf>
    <xf numFmtId="0" fontId="43" fillId="36" borderId="150" applyNumberFormat="0" applyAlignment="0" applyProtection="0"/>
    <xf numFmtId="0" fontId="39" fillId="38" borderId="153" applyNumberFormat="0" applyProtection="0">
      <alignment horizontal="left"/>
    </xf>
    <xf numFmtId="0" fontId="62" fillId="60" borderId="153"/>
    <xf numFmtId="0" fontId="43" fillId="36" borderId="150" applyNumberFormat="0" applyAlignment="0" applyProtection="0"/>
    <xf numFmtId="1" fontId="47" fillId="0" borderId="153" applyFill="0" applyProtection="0">
      <alignment horizontal="right" vertical="top" wrapText="1"/>
    </xf>
    <xf numFmtId="1" fontId="35" fillId="0" borderId="153" applyFill="0" applyProtection="0">
      <alignment horizontal="right" vertical="top" wrapText="1"/>
    </xf>
    <xf numFmtId="0" fontId="35" fillId="54" borderId="152" applyNumberFormat="0" applyFont="0" applyAlignment="0" applyProtection="0"/>
    <xf numFmtId="0" fontId="41" fillId="35" borderId="149" applyNumberFormat="0" applyAlignment="0" applyProtection="0"/>
    <xf numFmtId="0" fontId="62" fillId="60" borderId="153"/>
    <xf numFmtId="0" fontId="62" fillId="60" borderId="153"/>
    <xf numFmtId="0" fontId="44" fillId="0" borderId="151" applyNumberFormat="0" applyFill="0" applyAlignment="0" applyProtection="0"/>
    <xf numFmtId="49" fontId="35" fillId="0" borderId="153" applyFill="0" applyProtection="0">
      <alignment horizontal="right"/>
    </xf>
    <xf numFmtId="0" fontId="43" fillId="36" borderId="150" applyNumberFormat="0" applyAlignment="0" applyProtection="0"/>
    <xf numFmtId="2" fontId="47" fillId="0" borderId="153" applyFill="0" applyProtection="0">
      <alignment horizontal="right" vertical="top" wrapText="1"/>
    </xf>
    <xf numFmtId="2" fontId="35" fillId="0" borderId="153" applyFill="0" applyProtection="0">
      <alignment horizontal="right" vertical="top" wrapText="1"/>
    </xf>
    <xf numFmtId="0" fontId="43" fillId="36" borderId="150" applyNumberFormat="0" applyAlignment="0" applyProtection="0"/>
    <xf numFmtId="49" fontId="35" fillId="0" borderId="153" applyFill="0" applyProtection="0">
      <alignment horizontal="right"/>
    </xf>
    <xf numFmtId="2" fontId="35" fillId="0" borderId="153" applyFill="0" applyProtection="0">
      <alignment horizontal="right" vertical="top" wrapText="1"/>
    </xf>
    <xf numFmtId="0" fontId="62" fillId="60" borderId="153"/>
    <xf numFmtId="2" fontId="35" fillId="0" borderId="153" applyFill="0" applyProtection="0">
      <alignment horizontal="right" vertical="top" wrapText="1"/>
    </xf>
    <xf numFmtId="2" fontId="35" fillId="0" borderId="153" applyFill="0" applyProtection="0">
      <alignment horizontal="right" vertical="top" wrapText="1"/>
    </xf>
    <xf numFmtId="0" fontId="51" fillId="36" borderId="149" applyNumberFormat="0" applyAlignment="0" applyProtection="0"/>
    <xf numFmtId="0" fontId="47" fillId="0" borderId="153" applyFill="0" applyProtection="0">
      <alignment horizontal="right" vertical="top" wrapText="1"/>
    </xf>
    <xf numFmtId="1" fontId="35" fillId="0" borderId="153" applyFill="0" applyProtection="0">
      <alignment horizontal="right" vertical="top" wrapText="1"/>
    </xf>
    <xf numFmtId="0" fontId="35" fillId="54" borderId="152" applyNumberFormat="0" applyFont="0" applyAlignment="0" applyProtection="0"/>
    <xf numFmtId="1" fontId="35" fillId="0" borderId="153" applyFill="0" applyProtection="0">
      <alignment horizontal="right" vertical="top" wrapText="1"/>
    </xf>
    <xf numFmtId="0" fontId="62" fillId="60" borderId="153"/>
    <xf numFmtId="0" fontId="62" fillId="60" borderId="153"/>
    <xf numFmtId="2" fontId="35" fillId="0" borderId="153" applyFill="0" applyProtection="0">
      <alignment horizontal="right" vertical="top" wrapText="1"/>
    </xf>
    <xf numFmtId="2" fontId="47" fillId="0" borderId="153" applyFill="0" applyProtection="0">
      <alignment horizontal="right" vertical="top" wrapText="1"/>
    </xf>
    <xf numFmtId="0" fontId="43" fillId="36" borderId="150" applyNumberFormat="0" applyAlignment="0" applyProtection="0"/>
    <xf numFmtId="0" fontId="62" fillId="60" borderId="153"/>
    <xf numFmtId="0" fontId="62" fillId="60" borderId="153"/>
    <xf numFmtId="0" fontId="62" fillId="60" borderId="153"/>
    <xf numFmtId="0" fontId="47" fillId="0" borderId="153" applyFill="0" applyProtection="0">
      <alignment horizontal="right" vertical="top" wrapText="1"/>
    </xf>
    <xf numFmtId="1" fontId="35" fillId="0" borderId="153" applyFill="0" applyProtection="0">
      <alignment horizontal="right" vertical="top" wrapText="1"/>
    </xf>
    <xf numFmtId="0" fontId="35" fillId="54" borderId="152" applyNumberFormat="0" applyFont="0" applyAlignment="0" applyProtection="0"/>
    <xf numFmtId="0" fontId="62" fillId="60" borderId="153"/>
    <xf numFmtId="0" fontId="62" fillId="60" borderId="153"/>
    <xf numFmtId="2" fontId="35" fillId="0" borderId="153" applyFill="0" applyProtection="0">
      <alignment horizontal="right" vertical="top" wrapText="1"/>
    </xf>
    <xf numFmtId="2" fontId="47" fillId="0" borderId="153" applyFill="0" applyProtection="0">
      <alignment horizontal="right" vertical="top" wrapText="1"/>
    </xf>
    <xf numFmtId="0" fontId="62" fillId="60" borderId="153"/>
    <xf numFmtId="0" fontId="62" fillId="60" borderId="153"/>
    <xf numFmtId="0" fontId="62" fillId="60" borderId="153"/>
    <xf numFmtId="0" fontId="35" fillId="54" borderId="152" applyNumberFormat="0" applyFont="0" applyAlignment="0" applyProtection="0"/>
    <xf numFmtId="49" fontId="47" fillId="0" borderId="153" applyFill="0" applyProtection="0">
      <alignment horizontal="right"/>
    </xf>
    <xf numFmtId="49" fontId="47" fillId="0" borderId="153" applyFill="0" applyProtection="0">
      <alignment horizontal="right"/>
    </xf>
    <xf numFmtId="2" fontId="35" fillId="0" borderId="153" applyFill="0" applyProtection="0">
      <alignment horizontal="right" vertical="top" wrapText="1"/>
    </xf>
    <xf numFmtId="0" fontId="62" fillId="60" borderId="153"/>
    <xf numFmtId="0" fontId="62" fillId="60" borderId="153"/>
    <xf numFmtId="49" fontId="35" fillId="0" borderId="153" applyFill="0" applyProtection="0">
      <alignment horizontal="right"/>
    </xf>
    <xf numFmtId="0" fontId="62" fillId="60" borderId="153"/>
    <xf numFmtId="0" fontId="62" fillId="60" borderId="153"/>
    <xf numFmtId="0" fontId="62" fillId="60" borderId="153"/>
    <xf numFmtId="2" fontId="35" fillId="0" borderId="153" applyFill="0" applyProtection="0">
      <alignment horizontal="right" vertical="top" wrapText="1"/>
    </xf>
    <xf numFmtId="1" fontId="35" fillId="0" borderId="153" applyFill="0" applyProtection="0">
      <alignment horizontal="right" vertical="top" wrapText="1"/>
    </xf>
    <xf numFmtId="49" fontId="35" fillId="0" borderId="153" applyFill="0" applyProtection="0">
      <alignment horizontal="right"/>
    </xf>
    <xf numFmtId="0" fontId="39" fillId="38" borderId="153" applyNumberFormat="0" applyProtection="0">
      <alignment horizontal="left"/>
    </xf>
    <xf numFmtId="0" fontId="39" fillId="38" borderId="153" applyNumberFormat="0" applyProtection="0">
      <alignment horizontal="right"/>
    </xf>
    <xf numFmtId="0" fontId="35" fillId="0" borderId="153" applyFill="0" applyProtection="0">
      <alignment horizontal="right" vertical="top" wrapText="1"/>
    </xf>
    <xf numFmtId="2" fontId="35" fillId="0" borderId="153" applyFill="0" applyProtection="0">
      <alignment horizontal="right" vertical="top" wrapText="1"/>
    </xf>
    <xf numFmtId="1" fontId="35" fillId="0" borderId="153" applyFill="0" applyProtection="0">
      <alignment horizontal="right" vertical="top" wrapText="1"/>
    </xf>
    <xf numFmtId="49" fontId="35" fillId="0" borderId="153" applyFill="0" applyProtection="0">
      <alignment horizontal="right"/>
    </xf>
    <xf numFmtId="0" fontId="39" fillId="38" borderId="153" applyNumberFormat="0" applyProtection="0">
      <alignment horizontal="left"/>
    </xf>
    <xf numFmtId="0" fontId="39" fillId="38" borderId="153" applyNumberFormat="0" applyProtection="0">
      <alignment horizontal="right"/>
    </xf>
    <xf numFmtId="0" fontId="35" fillId="0" borderId="153" applyFill="0" applyProtection="0">
      <alignment horizontal="right" vertical="top" wrapText="1"/>
    </xf>
    <xf numFmtId="0" fontId="39" fillId="38" borderId="153" applyNumberFormat="0" applyProtection="0">
      <alignment horizontal="right"/>
    </xf>
    <xf numFmtId="2" fontId="47" fillId="0" borderId="153" applyFill="0" applyProtection="0">
      <alignment horizontal="right" vertical="top" wrapText="1"/>
    </xf>
    <xf numFmtId="49" fontId="47" fillId="0" borderId="153" applyFill="0" applyProtection="0">
      <alignment horizontal="right"/>
    </xf>
    <xf numFmtId="1" fontId="35" fillId="0" borderId="153" applyFill="0" applyProtection="0">
      <alignment horizontal="right" vertical="top" wrapText="1"/>
    </xf>
    <xf numFmtId="2" fontId="35" fillId="0" borderId="153" applyFill="0" applyProtection="0">
      <alignment horizontal="right" vertical="top" wrapText="1"/>
    </xf>
    <xf numFmtId="0" fontId="39" fillId="38" borderId="153" applyNumberFormat="0" applyProtection="0">
      <alignment horizontal="left"/>
    </xf>
    <xf numFmtId="1" fontId="35" fillId="0" borderId="153" applyFill="0" applyProtection="0">
      <alignment horizontal="right" vertical="top" wrapText="1"/>
    </xf>
    <xf numFmtId="0" fontId="39" fillId="38" borderId="153" applyNumberFormat="0" applyProtection="0">
      <alignment horizontal="right"/>
    </xf>
    <xf numFmtId="1" fontId="47" fillId="0" borderId="153" applyFill="0" applyProtection="0">
      <alignment horizontal="right" vertical="top" wrapText="1"/>
    </xf>
    <xf numFmtId="2" fontId="47" fillId="0" borderId="153" applyFill="0" applyProtection="0">
      <alignment horizontal="right" vertical="top" wrapText="1"/>
    </xf>
    <xf numFmtId="49" fontId="35" fillId="0" borderId="153" applyFill="0" applyProtection="0">
      <alignment horizontal="right"/>
    </xf>
    <xf numFmtId="0" fontId="62" fillId="60" borderId="153"/>
    <xf numFmtId="0" fontId="62" fillId="60" borderId="153"/>
    <xf numFmtId="0" fontId="62" fillId="60" borderId="153"/>
    <xf numFmtId="1" fontId="47" fillId="0" borderId="153" applyFill="0" applyProtection="0">
      <alignment horizontal="right" vertical="top" wrapText="1"/>
    </xf>
    <xf numFmtId="0" fontId="62" fillId="60" borderId="153"/>
    <xf numFmtId="0" fontId="62" fillId="60" borderId="153"/>
    <xf numFmtId="0" fontId="47" fillId="0" borderId="153" applyFill="0" applyProtection="0">
      <alignment horizontal="right" vertical="top" wrapText="1"/>
    </xf>
    <xf numFmtId="1" fontId="35" fillId="0" borderId="153" applyFill="0" applyProtection="0">
      <alignment horizontal="right" vertical="top" wrapText="1"/>
    </xf>
    <xf numFmtId="0" fontId="39" fillId="38" borderId="153" applyNumberFormat="0" applyProtection="0">
      <alignment horizontal="right"/>
    </xf>
    <xf numFmtId="0" fontId="35" fillId="0" borderId="153" applyFill="0" applyProtection="0">
      <alignment horizontal="right" vertical="top" wrapText="1"/>
    </xf>
    <xf numFmtId="0" fontId="39" fillId="38" borderId="153" applyNumberFormat="0" applyProtection="0">
      <alignment horizontal="right"/>
    </xf>
    <xf numFmtId="2" fontId="47" fillId="0" borderId="153" applyFill="0" applyProtection="0">
      <alignment horizontal="right" vertical="top" wrapText="1"/>
    </xf>
    <xf numFmtId="49" fontId="35" fillId="0" borderId="153" applyFill="0" applyProtection="0">
      <alignment horizontal="right"/>
    </xf>
    <xf numFmtId="49" fontId="47" fillId="0" borderId="153" applyFill="0" applyProtection="0">
      <alignment horizontal="right"/>
    </xf>
    <xf numFmtId="0" fontId="62" fillId="60" borderId="153"/>
    <xf numFmtId="0" fontId="62" fillId="60" borderId="153"/>
    <xf numFmtId="49" fontId="47" fillId="0" borderId="153" applyFill="0" applyProtection="0">
      <alignment horizontal="right"/>
    </xf>
    <xf numFmtId="0" fontId="62" fillId="60" borderId="153"/>
    <xf numFmtId="1" fontId="47" fillId="0" borderId="153" applyFill="0" applyProtection="0">
      <alignment horizontal="right" vertical="top" wrapText="1"/>
    </xf>
    <xf numFmtId="0" fontId="35" fillId="0" borderId="153" applyFill="0" applyProtection="0">
      <alignment horizontal="right" vertical="top" wrapText="1"/>
    </xf>
    <xf numFmtId="49" fontId="35" fillId="0" borderId="153" applyFill="0" applyProtection="0">
      <alignment horizontal="right"/>
    </xf>
    <xf numFmtId="2" fontId="35" fillId="0" borderId="153" applyFill="0" applyProtection="0">
      <alignment horizontal="right" vertical="top" wrapText="1"/>
    </xf>
    <xf numFmtId="1" fontId="47" fillId="0" borderId="153" applyFill="0" applyProtection="0">
      <alignment horizontal="right" vertical="top" wrapText="1"/>
    </xf>
    <xf numFmtId="0" fontId="39" fillId="38" borderId="153" applyNumberFormat="0" applyProtection="0">
      <alignment horizontal="left"/>
    </xf>
    <xf numFmtId="2" fontId="35" fillId="0" borderId="153" applyFill="0" applyProtection="0">
      <alignment horizontal="right" vertical="top" wrapText="1"/>
    </xf>
    <xf numFmtId="1" fontId="35" fillId="0" borderId="153" applyFill="0" applyProtection="0">
      <alignment horizontal="right" vertical="top" wrapText="1"/>
    </xf>
    <xf numFmtId="2" fontId="35" fillId="0" borderId="153" applyFill="0" applyProtection="0">
      <alignment horizontal="right" vertical="top" wrapText="1"/>
    </xf>
    <xf numFmtId="2" fontId="47" fillId="0" borderId="153" applyFill="0" applyProtection="0">
      <alignment horizontal="right" vertical="top" wrapText="1"/>
    </xf>
    <xf numFmtId="1" fontId="47" fillId="0" borderId="153" applyFill="0" applyProtection="0">
      <alignment horizontal="right" vertical="top" wrapText="1"/>
    </xf>
    <xf numFmtId="49" fontId="47" fillId="0" borderId="153" applyFill="0" applyProtection="0">
      <alignment horizontal="right"/>
    </xf>
    <xf numFmtId="0" fontId="39" fillId="38" borderId="153" applyNumberFormat="0" applyProtection="0">
      <alignment horizontal="right"/>
    </xf>
    <xf numFmtId="0" fontId="35" fillId="0" borderId="153" applyFill="0" applyProtection="0">
      <alignment horizontal="right" vertical="top" wrapText="1"/>
    </xf>
    <xf numFmtId="49" fontId="35" fillId="0" borderId="153" applyFill="0" applyProtection="0">
      <alignment horizontal="right"/>
    </xf>
    <xf numFmtId="0" fontId="35" fillId="0" borderId="153" applyFill="0" applyProtection="0">
      <alignment horizontal="right" vertical="top" wrapText="1"/>
    </xf>
    <xf numFmtId="2" fontId="35" fillId="0" borderId="153" applyFill="0" applyProtection="0">
      <alignment horizontal="right" vertical="top" wrapText="1"/>
    </xf>
    <xf numFmtId="0" fontId="35" fillId="0" borderId="153" applyFill="0" applyProtection="0">
      <alignment horizontal="right" vertical="top" wrapText="1"/>
    </xf>
    <xf numFmtId="49" fontId="47" fillId="0" borderId="153" applyFill="0" applyProtection="0">
      <alignment horizontal="right"/>
    </xf>
    <xf numFmtId="0" fontId="39" fillId="38" borderId="153" applyNumberFormat="0" applyProtection="0">
      <alignment horizontal="left"/>
    </xf>
    <xf numFmtId="0" fontId="47" fillId="0" borderId="153" applyFill="0" applyProtection="0">
      <alignment horizontal="right" vertical="top" wrapText="1"/>
    </xf>
    <xf numFmtId="2" fontId="47" fillId="0" borderId="153" applyFill="0" applyProtection="0">
      <alignment horizontal="right" vertical="top" wrapText="1"/>
    </xf>
    <xf numFmtId="1" fontId="35" fillId="0" borderId="153" applyFill="0" applyProtection="0">
      <alignment horizontal="right" vertical="top" wrapText="1"/>
    </xf>
    <xf numFmtId="0" fontId="62" fillId="60" borderId="153"/>
    <xf numFmtId="0" fontId="62" fillId="60" borderId="153"/>
    <xf numFmtId="0" fontId="39" fillId="38" borderId="153" applyNumberFormat="0" applyProtection="0">
      <alignment horizontal="left"/>
    </xf>
    <xf numFmtId="0" fontId="62" fillId="60" borderId="153"/>
    <xf numFmtId="0" fontId="41" fillId="35" borderId="159" applyNumberFormat="0" applyAlignment="0" applyProtection="0"/>
    <xf numFmtId="0" fontId="41" fillId="35" borderId="159" applyNumberFormat="0" applyAlignment="0" applyProtection="0"/>
    <xf numFmtId="0" fontId="43" fillId="36" borderId="160" applyNumberFormat="0" applyAlignment="0" applyProtection="0"/>
    <xf numFmtId="0" fontId="43" fillId="36" borderId="160" applyNumberFormat="0" applyAlignment="0" applyProtection="0"/>
    <xf numFmtId="0" fontId="44" fillId="0" borderId="161" applyNumberFormat="0" applyFill="0" applyAlignment="0" applyProtection="0"/>
    <xf numFmtId="0" fontId="44" fillId="0" borderId="161" applyNumberFormat="0" applyFill="0" applyAlignment="0" applyProtection="0"/>
    <xf numFmtId="0" fontId="39" fillId="38" borderId="158" applyNumberFormat="0" applyProtection="0">
      <alignment horizontal="right"/>
    </xf>
    <xf numFmtId="0" fontId="39" fillId="38" borderId="158" applyNumberFormat="0" applyProtection="0">
      <alignment horizontal="left"/>
    </xf>
    <xf numFmtId="49" fontId="35" fillId="0" borderId="158" applyFill="0" applyProtection="0">
      <alignment horizontal="right"/>
    </xf>
    <xf numFmtId="1" fontId="35" fillId="0" borderId="158" applyFill="0" applyProtection="0">
      <alignment horizontal="right" vertical="top" wrapText="1"/>
    </xf>
    <xf numFmtId="2" fontId="35" fillId="0" borderId="158" applyFill="0" applyProtection="0">
      <alignment horizontal="right" vertical="top" wrapText="1"/>
    </xf>
    <xf numFmtId="0" fontId="35" fillId="0" borderId="158" applyFill="0" applyProtection="0">
      <alignment horizontal="right" vertical="top" wrapText="1"/>
    </xf>
    <xf numFmtId="0" fontId="39" fillId="38" borderId="158" applyNumberFormat="0" applyProtection="0">
      <alignment horizontal="right"/>
    </xf>
    <xf numFmtId="0" fontId="39" fillId="38" borderId="158" applyNumberFormat="0" applyProtection="0">
      <alignment horizontal="left"/>
    </xf>
    <xf numFmtId="49" fontId="35" fillId="0" borderId="158" applyFill="0" applyProtection="0">
      <alignment horizontal="right"/>
    </xf>
    <xf numFmtId="1" fontId="35" fillId="0" borderId="158" applyFill="0" applyProtection="0">
      <alignment horizontal="right" vertical="top" wrapText="1"/>
    </xf>
    <xf numFmtId="2" fontId="35" fillId="0" borderId="158" applyFill="0" applyProtection="0">
      <alignment horizontal="right" vertical="top" wrapText="1"/>
    </xf>
    <xf numFmtId="0" fontId="35" fillId="0" borderId="158" applyFill="0" applyProtection="0">
      <alignment horizontal="right" vertical="top" wrapText="1"/>
    </xf>
    <xf numFmtId="0" fontId="39" fillId="38" borderId="158" applyNumberFormat="0" applyProtection="0">
      <alignment horizontal="right"/>
    </xf>
    <xf numFmtId="0" fontId="39" fillId="38" borderId="158" applyNumberFormat="0" applyProtection="0">
      <alignment horizontal="left"/>
    </xf>
    <xf numFmtId="49" fontId="35" fillId="0" borderId="158" applyFill="0" applyProtection="0">
      <alignment horizontal="right"/>
    </xf>
    <xf numFmtId="1" fontId="35" fillId="0" borderId="158" applyFill="0" applyProtection="0">
      <alignment horizontal="right" vertical="top" wrapText="1"/>
    </xf>
    <xf numFmtId="2" fontId="35" fillId="0" borderId="158" applyFill="0" applyProtection="0">
      <alignment horizontal="right" vertical="top" wrapText="1"/>
    </xf>
    <xf numFmtId="0" fontId="35" fillId="0" borderId="158" applyFill="0" applyProtection="0">
      <alignment horizontal="right" vertical="top" wrapText="1"/>
    </xf>
    <xf numFmtId="0" fontId="39" fillId="38" borderId="158" applyNumberFormat="0" applyProtection="0">
      <alignment horizontal="right"/>
    </xf>
    <xf numFmtId="1" fontId="35" fillId="0" borderId="158" applyFill="0" applyProtection="0">
      <alignment horizontal="right" vertical="top" wrapText="1"/>
    </xf>
    <xf numFmtId="2" fontId="35" fillId="0" borderId="158" applyFill="0" applyProtection="0">
      <alignment horizontal="right" vertical="top" wrapText="1"/>
    </xf>
    <xf numFmtId="0" fontId="35" fillId="0" borderId="158" applyFill="0" applyProtection="0">
      <alignment horizontal="right" vertical="top" wrapText="1"/>
    </xf>
    <xf numFmtId="0" fontId="39" fillId="38" borderId="158" applyNumberFormat="0" applyProtection="0">
      <alignment horizontal="right"/>
    </xf>
    <xf numFmtId="0" fontId="39" fillId="38" borderId="158" applyNumberFormat="0" applyProtection="0">
      <alignment horizontal="left"/>
    </xf>
    <xf numFmtId="49" fontId="35" fillId="0" borderId="158" applyFill="0" applyProtection="0">
      <alignment horizontal="right"/>
    </xf>
    <xf numFmtId="1" fontId="35" fillId="0" borderId="158" applyFill="0" applyProtection="0">
      <alignment horizontal="right" vertical="top" wrapText="1"/>
    </xf>
    <xf numFmtId="2" fontId="35" fillId="0" borderId="158" applyFill="0" applyProtection="0">
      <alignment horizontal="right" vertical="top" wrapText="1"/>
    </xf>
    <xf numFmtId="0" fontId="35" fillId="0" borderId="158" applyFill="0" applyProtection="0">
      <alignment horizontal="right" vertical="top" wrapText="1"/>
    </xf>
    <xf numFmtId="0" fontId="39" fillId="38" borderId="158" applyNumberFormat="0" applyProtection="0">
      <alignment horizontal="right"/>
    </xf>
    <xf numFmtId="0" fontId="39" fillId="38" borderId="158" applyNumberFormat="0" applyProtection="0">
      <alignment horizontal="left"/>
    </xf>
    <xf numFmtId="49" fontId="35" fillId="0" borderId="158" applyFill="0" applyProtection="0">
      <alignment horizontal="right"/>
    </xf>
    <xf numFmtId="1" fontId="35" fillId="0" borderId="158" applyFill="0" applyProtection="0">
      <alignment horizontal="right" vertical="top" wrapText="1"/>
    </xf>
    <xf numFmtId="2" fontId="35" fillId="0" borderId="158" applyFill="0" applyProtection="0">
      <alignment horizontal="right" vertical="top" wrapText="1"/>
    </xf>
    <xf numFmtId="0" fontId="35" fillId="0" borderId="158" applyFill="0" applyProtection="0">
      <alignment horizontal="right" vertical="top" wrapText="1"/>
    </xf>
    <xf numFmtId="0" fontId="39" fillId="38" borderId="158" applyNumberFormat="0" applyProtection="0">
      <alignment horizontal="right"/>
    </xf>
    <xf numFmtId="0" fontId="39" fillId="38" borderId="158" applyNumberFormat="0" applyProtection="0">
      <alignment horizontal="left"/>
    </xf>
    <xf numFmtId="49" fontId="35" fillId="0" borderId="158" applyFill="0" applyProtection="0">
      <alignment horizontal="right"/>
    </xf>
    <xf numFmtId="1" fontId="35" fillId="0" borderId="158" applyFill="0" applyProtection="0">
      <alignment horizontal="right" vertical="top" wrapText="1"/>
    </xf>
    <xf numFmtId="2" fontId="35" fillId="0" borderId="158" applyFill="0" applyProtection="0">
      <alignment horizontal="right" vertical="top" wrapText="1"/>
    </xf>
    <xf numFmtId="0" fontId="35" fillId="0" borderId="158" applyFill="0" applyProtection="0">
      <alignment horizontal="right" vertical="top" wrapText="1"/>
    </xf>
    <xf numFmtId="49" fontId="47" fillId="0" borderId="158" applyFill="0" applyProtection="0">
      <alignment horizontal="right"/>
    </xf>
    <xf numFmtId="2" fontId="47" fillId="0" borderId="158" applyFill="0" applyProtection="0">
      <alignment horizontal="right" vertical="top" wrapText="1"/>
    </xf>
    <xf numFmtId="1" fontId="47" fillId="0" borderId="158" applyFill="0" applyProtection="0">
      <alignment horizontal="right" vertical="top" wrapText="1"/>
    </xf>
    <xf numFmtId="49" fontId="47" fillId="0" borderId="158" applyFill="0" applyProtection="0">
      <alignment horizontal="right"/>
    </xf>
    <xf numFmtId="2" fontId="47" fillId="0" borderId="158" applyFill="0" applyProtection="0">
      <alignment horizontal="right" vertical="top" wrapText="1"/>
    </xf>
    <xf numFmtId="1" fontId="47" fillId="0" borderId="158" applyFill="0" applyProtection="0">
      <alignment horizontal="right" vertical="top" wrapText="1"/>
    </xf>
    <xf numFmtId="49" fontId="47" fillId="0" borderId="158" applyFill="0" applyProtection="0">
      <alignment horizontal="right"/>
    </xf>
    <xf numFmtId="0" fontId="47" fillId="0" borderId="158" applyFill="0" applyProtection="0">
      <alignment horizontal="right" vertical="top" wrapText="1"/>
    </xf>
    <xf numFmtId="1" fontId="47" fillId="0" borderId="158" applyFill="0" applyProtection="0">
      <alignment horizontal="right" vertical="top" wrapText="1"/>
    </xf>
    <xf numFmtId="2" fontId="47" fillId="0" borderId="158" applyFill="0" applyProtection="0">
      <alignment horizontal="right" vertical="top" wrapText="1"/>
    </xf>
    <xf numFmtId="49" fontId="47" fillId="0" borderId="158" applyFill="0" applyProtection="0">
      <alignment horizontal="right"/>
    </xf>
    <xf numFmtId="1" fontId="47" fillId="0" borderId="158" applyFill="0" applyProtection="0">
      <alignment horizontal="right" vertical="top" wrapText="1"/>
    </xf>
    <xf numFmtId="2" fontId="47" fillId="0" borderId="158" applyFill="0" applyProtection="0">
      <alignment horizontal="right" vertical="top" wrapText="1"/>
    </xf>
    <xf numFmtId="0" fontId="47" fillId="0" borderId="158" applyFill="0" applyProtection="0">
      <alignment horizontal="right" vertical="top" wrapText="1"/>
    </xf>
    <xf numFmtId="49" fontId="47" fillId="0" borderId="158" applyFill="0" applyProtection="0">
      <alignment horizontal="right"/>
    </xf>
    <xf numFmtId="2" fontId="47" fillId="0" borderId="158" applyFill="0" applyProtection="0">
      <alignment horizontal="right" vertical="top" wrapText="1"/>
    </xf>
    <xf numFmtId="1" fontId="47" fillId="0" borderId="158" applyFill="0" applyProtection="0">
      <alignment horizontal="right" vertical="top" wrapText="1"/>
    </xf>
    <xf numFmtId="0" fontId="35" fillId="54" borderId="162" applyNumberFormat="0" applyFont="0" applyAlignment="0" applyProtection="0"/>
    <xf numFmtId="0" fontId="51" fillId="36" borderId="159" applyNumberFormat="0" applyAlignment="0" applyProtection="0"/>
    <xf numFmtId="0" fontId="35" fillId="54" borderId="162" applyNumberFormat="0" applyFont="0" applyAlignment="0" applyProtection="0"/>
    <xf numFmtId="0" fontId="62" fillId="60" borderId="158"/>
    <xf numFmtId="0" fontId="35" fillId="0" borderId="163" applyFill="0" applyProtection="0">
      <alignment horizontal="right" vertical="top" wrapText="1"/>
    </xf>
    <xf numFmtId="2" fontId="35" fillId="0" borderId="163" applyFill="0" applyProtection="0">
      <alignment horizontal="right" vertical="top" wrapText="1"/>
    </xf>
    <xf numFmtId="1" fontId="35" fillId="0" borderId="163" applyFill="0" applyProtection="0">
      <alignment horizontal="right" vertical="top" wrapText="1"/>
    </xf>
    <xf numFmtId="49" fontId="35" fillId="0" borderId="163" applyFill="0" applyProtection="0">
      <alignment horizontal="right"/>
    </xf>
    <xf numFmtId="0" fontId="39" fillId="38" borderId="163" applyNumberFormat="0" applyProtection="0">
      <alignment horizontal="left"/>
    </xf>
    <xf numFmtId="0" fontId="39" fillId="38" borderId="163" applyNumberFormat="0" applyProtection="0">
      <alignment horizontal="right"/>
    </xf>
    <xf numFmtId="0" fontId="35" fillId="0" borderId="163" applyFill="0" applyProtection="0">
      <alignment horizontal="right" vertical="top" wrapText="1"/>
    </xf>
    <xf numFmtId="2" fontId="35" fillId="0" borderId="163" applyFill="0" applyProtection="0">
      <alignment horizontal="right" vertical="top" wrapText="1"/>
    </xf>
    <xf numFmtId="1" fontId="35" fillId="0" borderId="163" applyFill="0" applyProtection="0">
      <alignment horizontal="right" vertical="top" wrapText="1"/>
    </xf>
    <xf numFmtId="49" fontId="35" fillId="0" borderId="163" applyFill="0" applyProtection="0">
      <alignment horizontal="right"/>
    </xf>
    <xf numFmtId="0" fontId="39" fillId="38" borderId="163" applyNumberFormat="0" applyProtection="0">
      <alignment horizontal="left"/>
    </xf>
    <xf numFmtId="0" fontId="39" fillId="38" borderId="163" applyNumberFormat="0" applyProtection="0">
      <alignment horizontal="right"/>
    </xf>
    <xf numFmtId="0" fontId="39" fillId="38" borderId="163" applyNumberFormat="0" applyProtection="0">
      <alignment horizontal="left"/>
    </xf>
    <xf numFmtId="0" fontId="35" fillId="0" borderId="163" applyFill="0" applyProtection="0">
      <alignment horizontal="right" vertical="top" wrapText="1"/>
    </xf>
    <xf numFmtId="0" fontId="62" fillId="60" borderId="163"/>
    <xf numFmtId="0" fontId="35" fillId="0" borderId="163" applyFill="0" applyProtection="0">
      <alignment horizontal="right" vertical="top" wrapText="1"/>
    </xf>
    <xf numFmtId="0" fontId="39" fillId="38" borderId="163" applyNumberFormat="0" applyProtection="0">
      <alignment horizontal="right"/>
    </xf>
    <xf numFmtId="2" fontId="47" fillId="0" borderId="163" applyFill="0" applyProtection="0">
      <alignment horizontal="right" vertical="top" wrapText="1"/>
    </xf>
    <xf numFmtId="0" fontId="47" fillId="0" borderId="163" applyFill="0" applyProtection="0">
      <alignment horizontal="right" vertical="top" wrapText="1"/>
    </xf>
    <xf numFmtId="0" fontId="62" fillId="60" borderId="163"/>
    <xf numFmtId="0" fontId="39" fillId="38" borderId="163" applyNumberFormat="0" applyProtection="0">
      <alignment horizontal="right"/>
    </xf>
    <xf numFmtId="49" fontId="47" fillId="0" borderId="163" applyFill="0" applyProtection="0">
      <alignment horizontal="right"/>
    </xf>
    <xf numFmtId="1" fontId="35" fillId="0" borderId="163" applyFill="0" applyProtection="0">
      <alignment horizontal="right" vertical="top" wrapText="1"/>
    </xf>
    <xf numFmtId="2" fontId="35" fillId="0" borderId="163" applyFill="0" applyProtection="0">
      <alignment horizontal="right" vertical="top" wrapText="1"/>
    </xf>
    <xf numFmtId="0" fontId="39" fillId="38" borderId="163" applyNumberFormat="0" applyProtection="0">
      <alignment horizontal="left"/>
    </xf>
    <xf numFmtId="0" fontId="51" fillId="36" borderId="159" applyNumberFormat="0" applyAlignment="0" applyProtection="0"/>
    <xf numFmtId="49" fontId="35" fillId="0" borderId="163" applyFill="0" applyProtection="0">
      <alignment horizontal="right"/>
    </xf>
    <xf numFmtId="1" fontId="35" fillId="0" borderId="163" applyFill="0" applyProtection="0">
      <alignment horizontal="right" vertical="top" wrapText="1"/>
    </xf>
    <xf numFmtId="2" fontId="35" fillId="0" borderId="163" applyFill="0" applyProtection="0">
      <alignment horizontal="right" vertical="top" wrapText="1"/>
    </xf>
    <xf numFmtId="0" fontId="41" fillId="35" borderId="159" applyNumberFormat="0" applyAlignment="0" applyProtection="0"/>
    <xf numFmtId="2" fontId="47" fillId="0" borderId="163" applyFill="0" applyProtection="0">
      <alignment horizontal="right" vertical="top" wrapText="1"/>
    </xf>
    <xf numFmtId="1" fontId="35" fillId="0" borderId="163" applyFill="0" applyProtection="0">
      <alignment horizontal="right" vertical="top" wrapText="1"/>
    </xf>
    <xf numFmtId="0" fontId="35" fillId="0" borderId="163" applyFill="0" applyProtection="0">
      <alignment horizontal="right" vertical="top" wrapText="1"/>
    </xf>
    <xf numFmtId="0" fontId="39" fillId="38" borderId="163" applyNumberFormat="0" applyProtection="0">
      <alignment horizontal="right"/>
    </xf>
    <xf numFmtId="49" fontId="47" fillId="0" borderId="163" applyFill="0" applyProtection="0">
      <alignment horizontal="right"/>
    </xf>
    <xf numFmtId="49" fontId="35" fillId="0" borderId="163" applyFill="0" applyProtection="0">
      <alignment horizontal="right"/>
    </xf>
    <xf numFmtId="1" fontId="47" fillId="0" borderId="163" applyFill="0" applyProtection="0">
      <alignment horizontal="right" vertical="top" wrapText="1"/>
    </xf>
    <xf numFmtId="0" fontId="39" fillId="38" borderId="163" applyNumberFormat="0" applyProtection="0">
      <alignment horizontal="right"/>
    </xf>
    <xf numFmtId="2" fontId="35" fillId="0" borderId="163" applyFill="0" applyProtection="0">
      <alignment horizontal="right" vertical="top" wrapText="1"/>
    </xf>
    <xf numFmtId="49" fontId="47" fillId="0" borderId="163" applyFill="0" applyProtection="0">
      <alignment horizontal="right"/>
    </xf>
    <xf numFmtId="49" fontId="35" fillId="0" borderId="163" applyFill="0" applyProtection="0">
      <alignment horizontal="right"/>
    </xf>
    <xf numFmtId="0" fontId="62" fillId="60" borderId="163"/>
    <xf numFmtId="0" fontId="47" fillId="0" borderId="163" applyFill="0" applyProtection="0">
      <alignment horizontal="right" vertical="top" wrapText="1"/>
    </xf>
    <xf numFmtId="0" fontId="39" fillId="38" borderId="163" applyNumberFormat="0" applyProtection="0">
      <alignment horizontal="right"/>
    </xf>
    <xf numFmtId="0" fontId="47" fillId="0" borderId="163" applyFill="0" applyProtection="0">
      <alignment horizontal="right" vertical="top" wrapText="1"/>
    </xf>
    <xf numFmtId="1" fontId="35" fillId="0" borderId="163" applyFill="0" applyProtection="0">
      <alignment horizontal="right" vertical="top" wrapText="1"/>
    </xf>
    <xf numFmtId="2" fontId="47" fillId="0" borderId="163" applyFill="0" applyProtection="0">
      <alignment horizontal="right" vertical="top" wrapText="1"/>
    </xf>
    <xf numFmtId="0" fontId="62" fillId="60" borderId="163"/>
    <xf numFmtId="0" fontId="39" fillId="38" borderId="163" applyNumberFormat="0" applyProtection="0">
      <alignment horizontal="left"/>
    </xf>
    <xf numFmtId="1" fontId="35" fillId="0" borderId="163" applyFill="0" applyProtection="0">
      <alignment horizontal="right" vertical="top" wrapText="1"/>
    </xf>
    <xf numFmtId="0" fontId="39" fillId="38" borderId="163" applyNumberFormat="0" applyProtection="0">
      <alignment horizontal="left"/>
    </xf>
    <xf numFmtId="0" fontId="35" fillId="54" borderId="162" applyNumberFormat="0" applyFont="0" applyAlignment="0" applyProtection="0"/>
    <xf numFmtId="0" fontId="62" fillId="60" borderId="163"/>
    <xf numFmtId="0" fontId="39" fillId="38" borderId="163" applyNumberFormat="0" applyProtection="0">
      <alignment horizontal="right"/>
    </xf>
    <xf numFmtId="0" fontId="39" fillId="38" borderId="163" applyNumberFormat="0" applyProtection="0">
      <alignment horizontal="right"/>
    </xf>
    <xf numFmtId="49" fontId="35" fillId="0" borderId="163" applyFill="0" applyProtection="0">
      <alignment horizontal="right"/>
    </xf>
    <xf numFmtId="2" fontId="35" fillId="0" borderId="163" applyFill="0" applyProtection="0">
      <alignment horizontal="right" vertical="top" wrapText="1"/>
    </xf>
    <xf numFmtId="49" fontId="35" fillId="0" borderId="163" applyFill="0" applyProtection="0">
      <alignment horizontal="right"/>
    </xf>
    <xf numFmtId="0" fontId="44" fillId="0" borderId="161" applyNumberFormat="0" applyFill="0" applyAlignment="0" applyProtection="0"/>
    <xf numFmtId="0" fontId="35" fillId="54" borderId="162" applyNumberFormat="0" applyFont="0" applyAlignment="0" applyProtection="0"/>
    <xf numFmtId="0" fontId="39" fillId="38" borderId="163" applyNumberFormat="0" applyProtection="0">
      <alignment horizontal="right"/>
    </xf>
    <xf numFmtId="49" fontId="47" fillId="0" borderId="163" applyFill="0" applyProtection="0">
      <alignment horizontal="right"/>
    </xf>
    <xf numFmtId="1" fontId="47" fillId="0" borderId="163" applyFill="0" applyProtection="0">
      <alignment horizontal="right" vertical="top" wrapText="1"/>
    </xf>
    <xf numFmtId="0" fontId="44" fillId="0" borderId="161" applyNumberFormat="0" applyFill="0" applyAlignment="0" applyProtection="0"/>
    <xf numFmtId="0" fontId="39" fillId="38" borderId="163" applyNumberFormat="0" applyProtection="0">
      <alignment horizontal="right"/>
    </xf>
    <xf numFmtId="0" fontId="39" fillId="38" borderId="163" applyNumberFormat="0" applyProtection="0">
      <alignment horizontal="left"/>
    </xf>
    <xf numFmtId="0" fontId="44" fillId="0" borderId="161" applyNumberFormat="0" applyFill="0" applyAlignment="0" applyProtection="0"/>
    <xf numFmtId="0" fontId="62" fillId="60" borderId="163"/>
    <xf numFmtId="0" fontId="43" fillId="36" borderId="160" applyNumberFormat="0" applyAlignment="0" applyProtection="0"/>
    <xf numFmtId="0" fontId="39" fillId="38" borderId="163" applyNumberFormat="0" applyProtection="0">
      <alignment horizontal="right"/>
    </xf>
    <xf numFmtId="1" fontId="35" fillId="0" borderId="163" applyFill="0" applyProtection="0">
      <alignment horizontal="right" vertical="top" wrapText="1"/>
    </xf>
    <xf numFmtId="0" fontId="35" fillId="0" borderId="163" applyFill="0" applyProtection="0">
      <alignment horizontal="right" vertical="top" wrapText="1"/>
    </xf>
    <xf numFmtId="0" fontId="35" fillId="0" borderId="163" applyFill="0" applyProtection="0">
      <alignment horizontal="right" vertical="top" wrapText="1"/>
    </xf>
    <xf numFmtId="49" fontId="47" fillId="0" borderId="163" applyFill="0" applyProtection="0">
      <alignment horizontal="right"/>
    </xf>
    <xf numFmtId="0" fontId="39" fillId="38" borderId="163" applyNumberFormat="0" applyProtection="0">
      <alignment horizontal="right"/>
    </xf>
    <xf numFmtId="0" fontId="62" fillId="60" borderId="163"/>
    <xf numFmtId="1" fontId="35" fillId="0" borderId="163" applyFill="0" applyProtection="0">
      <alignment horizontal="right" vertical="top" wrapText="1"/>
    </xf>
    <xf numFmtId="0" fontId="41" fillId="35" borderId="159" applyNumberFormat="0" applyAlignment="0" applyProtection="0"/>
    <xf numFmtId="0" fontId="62" fillId="60" borderId="163"/>
    <xf numFmtId="0" fontId="62" fillId="60" borderId="163"/>
    <xf numFmtId="49" fontId="47" fillId="0" borderId="163" applyFill="0" applyProtection="0">
      <alignment horizontal="right"/>
    </xf>
    <xf numFmtId="0" fontId="35" fillId="0" borderId="163" applyFill="0" applyProtection="0">
      <alignment horizontal="right" vertical="top" wrapText="1"/>
    </xf>
    <xf numFmtId="0" fontId="41" fillId="35" borderId="159" applyNumberFormat="0" applyAlignment="0" applyProtection="0"/>
    <xf numFmtId="0" fontId="35" fillId="0" borderId="163" applyFill="0" applyProtection="0">
      <alignment horizontal="right" vertical="top" wrapText="1"/>
    </xf>
    <xf numFmtId="0" fontId="43" fillId="36" borderId="160" applyNumberFormat="0" applyAlignment="0" applyProtection="0"/>
    <xf numFmtId="0" fontId="62" fillId="60" borderId="163"/>
    <xf numFmtId="0" fontId="62" fillId="60" borderId="163"/>
    <xf numFmtId="0" fontId="62" fillId="60" borderId="163"/>
    <xf numFmtId="2" fontId="35" fillId="0" borderId="163" applyFill="0" applyProtection="0">
      <alignment horizontal="right" vertical="top" wrapText="1"/>
    </xf>
    <xf numFmtId="1" fontId="35" fillId="0" borderId="163" applyFill="0" applyProtection="0">
      <alignment horizontal="right" vertical="top" wrapText="1"/>
    </xf>
    <xf numFmtId="0" fontId="43" fillId="36" borderId="160" applyNumberFormat="0" applyAlignment="0" applyProtection="0"/>
    <xf numFmtId="0" fontId="62" fillId="60" borderId="163"/>
    <xf numFmtId="0" fontId="39" fillId="38" borderId="163" applyNumberFormat="0" applyProtection="0">
      <alignment horizontal="right"/>
    </xf>
    <xf numFmtId="49" fontId="35" fillId="0" borderId="163" applyFill="0" applyProtection="0">
      <alignment horizontal="right"/>
    </xf>
    <xf numFmtId="1" fontId="47" fillId="0" borderId="163" applyFill="0" applyProtection="0">
      <alignment horizontal="right" vertical="top" wrapText="1"/>
    </xf>
    <xf numFmtId="1" fontId="35" fillId="0" borderId="163" applyFill="0" applyProtection="0">
      <alignment horizontal="right" vertical="top" wrapText="1"/>
    </xf>
    <xf numFmtId="0" fontId="62" fillId="60" borderId="163"/>
    <xf numFmtId="0" fontId="41" fillId="35" borderId="159" applyNumberFormat="0" applyAlignment="0" applyProtection="0"/>
    <xf numFmtId="1" fontId="35" fillId="0" borderId="163" applyFill="0" applyProtection="0">
      <alignment horizontal="right" vertical="top" wrapText="1"/>
    </xf>
    <xf numFmtId="0" fontId="39" fillId="38" borderId="163" applyNumberFormat="0" applyProtection="0">
      <alignment horizontal="right"/>
    </xf>
    <xf numFmtId="2" fontId="47" fillId="0" borderId="163" applyFill="0" applyProtection="0">
      <alignment horizontal="right" vertical="top" wrapText="1"/>
    </xf>
    <xf numFmtId="0" fontId="41" fillId="35" borderId="159" applyNumberFormat="0" applyAlignment="0" applyProtection="0"/>
    <xf numFmtId="0" fontId="39" fillId="38" borderId="163" applyNumberFormat="0" applyProtection="0">
      <alignment horizontal="right"/>
    </xf>
    <xf numFmtId="0" fontId="39" fillId="38" borderId="163" applyNumberFormat="0" applyProtection="0">
      <alignment horizontal="right"/>
    </xf>
    <xf numFmtId="0" fontId="62" fillId="60" borderId="163"/>
    <xf numFmtId="0" fontId="62" fillId="60" borderId="163"/>
    <xf numFmtId="0" fontId="39" fillId="38" borderId="163" applyNumberFormat="0" applyProtection="0">
      <alignment horizontal="right"/>
    </xf>
    <xf numFmtId="1" fontId="47" fillId="0" borderId="163" applyFill="0" applyProtection="0">
      <alignment horizontal="right" vertical="top" wrapText="1"/>
    </xf>
    <xf numFmtId="1" fontId="35" fillId="0" borderId="163" applyFill="0" applyProtection="0">
      <alignment horizontal="right" vertical="top" wrapText="1"/>
    </xf>
    <xf numFmtId="0" fontId="39" fillId="38" borderId="163" applyNumberFormat="0" applyProtection="0">
      <alignment horizontal="left"/>
    </xf>
    <xf numFmtId="1" fontId="35" fillId="0" borderId="163" applyFill="0" applyProtection="0">
      <alignment horizontal="right" vertical="top" wrapText="1"/>
    </xf>
    <xf numFmtId="49" fontId="35" fillId="0" borderId="163" applyFill="0" applyProtection="0">
      <alignment horizontal="right"/>
    </xf>
    <xf numFmtId="49" fontId="35" fillId="0" borderId="163" applyFill="0" applyProtection="0">
      <alignment horizontal="right"/>
    </xf>
    <xf numFmtId="49" fontId="47" fillId="0" borderId="163" applyFill="0" applyProtection="0">
      <alignment horizontal="right"/>
    </xf>
    <xf numFmtId="0" fontId="35" fillId="54" borderId="162" applyNumberFormat="0" applyFont="0" applyAlignment="0" applyProtection="0"/>
    <xf numFmtId="0" fontId="39" fillId="38" borderId="163" applyNumberFormat="0" applyProtection="0">
      <alignment horizontal="left"/>
    </xf>
    <xf numFmtId="0" fontId="44" fillId="0" borderId="161" applyNumberFormat="0" applyFill="0" applyAlignment="0" applyProtection="0"/>
    <xf numFmtId="0" fontId="35" fillId="0" borderId="163" applyFill="0" applyProtection="0">
      <alignment horizontal="right" vertical="top" wrapText="1"/>
    </xf>
    <xf numFmtId="0" fontId="62" fillId="60" borderId="163"/>
    <xf numFmtId="49" fontId="47" fillId="0" borderId="163" applyFill="0" applyProtection="0">
      <alignment horizontal="right"/>
    </xf>
    <xf numFmtId="2" fontId="47" fillId="0" borderId="163" applyFill="0" applyProtection="0">
      <alignment horizontal="right" vertical="top" wrapText="1"/>
    </xf>
    <xf numFmtId="2" fontId="35" fillId="0" borderId="163" applyFill="0" applyProtection="0">
      <alignment horizontal="right" vertical="top" wrapText="1"/>
    </xf>
    <xf numFmtId="1" fontId="47" fillId="0" borderId="163" applyFill="0" applyProtection="0">
      <alignment horizontal="right" vertical="top" wrapText="1"/>
    </xf>
    <xf numFmtId="0" fontId="62" fillId="60" borderId="163"/>
    <xf numFmtId="2" fontId="35" fillId="0" borderId="163" applyFill="0" applyProtection="0">
      <alignment horizontal="right" vertical="top" wrapText="1"/>
    </xf>
    <xf numFmtId="2" fontId="35" fillId="0" borderId="163" applyFill="0" applyProtection="0">
      <alignment horizontal="right" vertical="top" wrapText="1"/>
    </xf>
    <xf numFmtId="0" fontId="62" fillId="60" borderId="163"/>
    <xf numFmtId="2" fontId="35" fillId="0" borderId="163" applyFill="0" applyProtection="0">
      <alignment horizontal="right" vertical="top" wrapText="1"/>
    </xf>
    <xf numFmtId="2" fontId="47" fillId="0" borderId="163" applyFill="0" applyProtection="0">
      <alignment horizontal="right" vertical="top" wrapText="1"/>
    </xf>
    <xf numFmtId="49" fontId="35" fillId="0" borderId="163" applyFill="0" applyProtection="0">
      <alignment horizontal="right"/>
    </xf>
    <xf numFmtId="0" fontId="62" fillId="60" borderId="163"/>
    <xf numFmtId="0" fontId="62" fillId="60" borderId="163"/>
    <xf numFmtId="0" fontId="62" fillId="60" borderId="163"/>
    <xf numFmtId="1" fontId="47" fillId="0" borderId="163" applyFill="0" applyProtection="0">
      <alignment horizontal="right" vertical="top" wrapText="1"/>
    </xf>
    <xf numFmtId="0" fontId="62" fillId="60" borderId="163"/>
    <xf numFmtId="0" fontId="62" fillId="60" borderId="163"/>
    <xf numFmtId="1" fontId="47" fillId="0" borderId="163" applyFill="0" applyProtection="0">
      <alignment horizontal="right" vertical="top" wrapText="1"/>
    </xf>
    <xf numFmtId="0" fontId="47" fillId="0" borderId="163" applyFill="0" applyProtection="0">
      <alignment horizontal="right" vertical="top" wrapText="1"/>
    </xf>
    <xf numFmtId="49" fontId="35" fillId="0" borderId="163" applyFill="0" applyProtection="0">
      <alignment horizontal="right"/>
    </xf>
    <xf numFmtId="2" fontId="35" fillId="0" borderId="163" applyFill="0" applyProtection="0">
      <alignment horizontal="right" vertical="top" wrapText="1"/>
    </xf>
    <xf numFmtId="1" fontId="35" fillId="0" borderId="163" applyFill="0" applyProtection="0">
      <alignment horizontal="right" vertical="top" wrapText="1"/>
    </xf>
    <xf numFmtId="0" fontId="39" fillId="38" borderId="163" applyNumberFormat="0" applyProtection="0">
      <alignment horizontal="right"/>
    </xf>
    <xf numFmtId="2" fontId="35" fillId="0" borderId="163" applyFill="0" applyProtection="0">
      <alignment horizontal="right" vertical="top" wrapText="1"/>
    </xf>
    <xf numFmtId="1" fontId="35" fillId="0" borderId="163" applyFill="0" applyProtection="0">
      <alignment horizontal="right" vertical="top" wrapText="1"/>
    </xf>
    <xf numFmtId="2" fontId="35" fillId="0" borderId="163" applyFill="0" applyProtection="0">
      <alignment horizontal="right" vertical="top" wrapText="1"/>
    </xf>
    <xf numFmtId="1" fontId="35" fillId="0" borderId="163" applyFill="0" applyProtection="0">
      <alignment horizontal="right" vertical="top" wrapText="1"/>
    </xf>
    <xf numFmtId="0" fontId="62" fillId="60" borderId="163"/>
    <xf numFmtId="49" fontId="47" fillId="0" borderId="163" applyFill="0" applyProtection="0">
      <alignment horizontal="right"/>
    </xf>
    <xf numFmtId="0" fontId="35" fillId="0" borderId="163" applyFill="0" applyProtection="0">
      <alignment horizontal="right" vertical="top" wrapText="1"/>
    </xf>
    <xf numFmtId="2" fontId="47" fillId="0" borderId="163" applyFill="0" applyProtection="0">
      <alignment horizontal="right" vertical="top" wrapText="1"/>
    </xf>
    <xf numFmtId="49" fontId="47" fillId="0" borderId="163" applyFill="0" applyProtection="0">
      <alignment horizontal="right"/>
    </xf>
    <xf numFmtId="0" fontId="62" fillId="60" borderId="163"/>
    <xf numFmtId="0" fontId="62" fillId="60" borderId="163"/>
    <xf numFmtId="49" fontId="35" fillId="0" borderId="163" applyFill="0" applyProtection="0">
      <alignment horizontal="right"/>
    </xf>
    <xf numFmtId="0" fontId="35" fillId="0" borderId="163" applyFill="0" applyProtection="0">
      <alignment horizontal="right" vertical="top" wrapText="1"/>
    </xf>
    <xf numFmtId="0" fontId="62" fillId="60" borderId="163"/>
    <xf numFmtId="0" fontId="39" fillId="38" borderId="163" applyNumberFormat="0" applyProtection="0">
      <alignment horizontal="right"/>
    </xf>
    <xf numFmtId="0" fontId="44" fillId="0" borderId="161" applyNumberFormat="0" applyFill="0" applyAlignment="0" applyProtection="0"/>
    <xf numFmtId="2" fontId="47" fillId="0" borderId="163" applyFill="0" applyProtection="0">
      <alignment horizontal="right" vertical="top" wrapText="1"/>
    </xf>
    <xf numFmtId="0" fontId="43" fillId="36" borderId="160" applyNumberFormat="0" applyAlignment="0" applyProtection="0"/>
    <xf numFmtId="0" fontId="62" fillId="60" borderId="163"/>
    <xf numFmtId="2" fontId="35" fillId="0" borderId="163" applyFill="0" applyProtection="0">
      <alignment horizontal="right" vertical="top" wrapText="1"/>
    </xf>
    <xf numFmtId="1" fontId="47" fillId="0" borderId="163" applyFill="0" applyProtection="0">
      <alignment horizontal="right" vertical="top" wrapText="1"/>
    </xf>
    <xf numFmtId="49" fontId="35" fillId="0" borderId="163" applyFill="0" applyProtection="0">
      <alignment horizontal="right"/>
    </xf>
    <xf numFmtId="0" fontId="44" fillId="0" borderId="161" applyNumberFormat="0" applyFill="0" applyAlignment="0" applyProtection="0"/>
    <xf numFmtId="0" fontId="39" fillId="38" borderId="163" applyNumberFormat="0" applyProtection="0">
      <alignment horizontal="right"/>
    </xf>
    <xf numFmtId="0" fontId="41" fillId="35" borderId="159" applyNumberFormat="0" applyAlignment="0" applyProtection="0"/>
    <xf numFmtId="2" fontId="35" fillId="0" borderId="163" applyFill="0" applyProtection="0">
      <alignment horizontal="right" vertical="top" wrapText="1"/>
    </xf>
    <xf numFmtId="0" fontId="35" fillId="54" borderId="162" applyNumberFormat="0" applyFont="0" applyAlignment="0" applyProtection="0"/>
    <xf numFmtId="0" fontId="35" fillId="0" borderId="163" applyFill="0" applyProtection="0">
      <alignment horizontal="right" vertical="top" wrapText="1"/>
    </xf>
    <xf numFmtId="0" fontId="35" fillId="54" borderId="162" applyNumberFormat="0" applyFont="0" applyAlignment="0" applyProtection="0"/>
    <xf numFmtId="2" fontId="35" fillId="0" borderId="163" applyFill="0" applyProtection="0">
      <alignment horizontal="right" vertical="top" wrapText="1"/>
    </xf>
    <xf numFmtId="0" fontId="62" fillId="60" borderId="163"/>
    <xf numFmtId="1" fontId="35" fillId="0" borderId="163" applyFill="0" applyProtection="0">
      <alignment horizontal="right" vertical="top" wrapText="1"/>
    </xf>
    <xf numFmtId="49" fontId="35" fillId="0" borderId="163" applyFill="0" applyProtection="0">
      <alignment horizontal="right"/>
    </xf>
    <xf numFmtId="0" fontId="39" fillId="38" borderId="163" applyNumberFormat="0" applyProtection="0">
      <alignment horizontal="right"/>
    </xf>
    <xf numFmtId="2" fontId="47" fillId="0" borderId="163" applyFill="0" applyProtection="0">
      <alignment horizontal="right" vertical="top" wrapText="1"/>
    </xf>
    <xf numFmtId="2" fontId="47" fillId="0" borderId="163" applyFill="0" applyProtection="0">
      <alignment horizontal="right" vertical="top" wrapText="1"/>
    </xf>
    <xf numFmtId="0" fontId="43" fillId="36" borderId="160" applyNumberFormat="0" applyAlignment="0" applyProtection="0"/>
    <xf numFmtId="0" fontId="39" fillId="38" borderId="163" applyNumberFormat="0" applyProtection="0">
      <alignment horizontal="right"/>
    </xf>
    <xf numFmtId="49" fontId="35" fillId="0" borderId="163" applyFill="0" applyProtection="0">
      <alignment horizontal="right"/>
    </xf>
    <xf numFmtId="1" fontId="47" fillId="0" borderId="163" applyFill="0" applyProtection="0">
      <alignment horizontal="right" vertical="top" wrapText="1"/>
    </xf>
    <xf numFmtId="2" fontId="35" fillId="0" borderId="163" applyFill="0" applyProtection="0">
      <alignment horizontal="right" vertical="top" wrapText="1"/>
    </xf>
    <xf numFmtId="2" fontId="47" fillId="0" borderId="163" applyFill="0" applyProtection="0">
      <alignment horizontal="right" vertical="top" wrapText="1"/>
    </xf>
    <xf numFmtId="2" fontId="35" fillId="0" borderId="163" applyFill="0" applyProtection="0">
      <alignment horizontal="right" vertical="top" wrapText="1"/>
    </xf>
    <xf numFmtId="1" fontId="35" fillId="0" borderId="163" applyFill="0" applyProtection="0">
      <alignment horizontal="right" vertical="top" wrapText="1"/>
    </xf>
    <xf numFmtId="0" fontId="39" fillId="38" borderId="163" applyNumberFormat="0" applyProtection="0">
      <alignment horizontal="left"/>
    </xf>
    <xf numFmtId="0" fontId="47" fillId="0" borderId="163" applyFill="0" applyProtection="0">
      <alignment horizontal="right" vertical="top" wrapText="1"/>
    </xf>
    <xf numFmtId="1" fontId="47" fillId="0" borderId="163" applyFill="0" applyProtection="0">
      <alignment horizontal="right" vertical="top" wrapText="1"/>
    </xf>
    <xf numFmtId="0" fontId="39" fillId="38" borderId="163" applyNumberFormat="0" applyProtection="0">
      <alignment horizontal="right"/>
    </xf>
    <xf numFmtId="0" fontId="39" fillId="38" borderId="163" applyNumberFormat="0" applyProtection="0">
      <alignment horizontal="right"/>
    </xf>
    <xf numFmtId="1" fontId="35" fillId="0" borderId="163" applyFill="0" applyProtection="0">
      <alignment horizontal="right" vertical="top" wrapText="1"/>
    </xf>
    <xf numFmtId="2" fontId="35" fillId="0" borderId="163" applyFill="0" applyProtection="0">
      <alignment horizontal="right" vertical="top" wrapText="1"/>
    </xf>
    <xf numFmtId="0" fontId="39" fillId="38" borderId="163" applyNumberFormat="0" applyProtection="0">
      <alignment horizontal="right"/>
    </xf>
    <xf numFmtId="0" fontId="35" fillId="0" borderId="163" applyFill="0" applyProtection="0">
      <alignment horizontal="right" vertical="top" wrapText="1"/>
    </xf>
    <xf numFmtId="2" fontId="47" fillId="0" borderId="163" applyFill="0" applyProtection="0">
      <alignment horizontal="right" vertical="top" wrapText="1"/>
    </xf>
    <xf numFmtId="49" fontId="35" fillId="0" borderId="163" applyFill="0" applyProtection="0">
      <alignment horizontal="right"/>
    </xf>
    <xf numFmtId="0" fontId="39" fillId="38" borderId="163" applyNumberFormat="0" applyProtection="0">
      <alignment horizontal="left"/>
    </xf>
    <xf numFmtId="0" fontId="62" fillId="60" borderId="163"/>
    <xf numFmtId="0" fontId="62" fillId="60" borderId="163"/>
    <xf numFmtId="0" fontId="62" fillId="60" borderId="163"/>
    <xf numFmtId="0" fontId="44" fillId="0" borderId="161" applyNumberFormat="0" applyFill="0" applyAlignment="0" applyProtection="0"/>
    <xf numFmtId="0" fontId="51" fillId="36" borderId="159" applyNumberFormat="0" applyAlignment="0" applyProtection="0"/>
    <xf numFmtId="49" fontId="47" fillId="0" borderId="163" applyFill="0" applyProtection="0">
      <alignment horizontal="right"/>
    </xf>
    <xf numFmtId="0" fontId="35" fillId="54" borderId="162" applyNumberFormat="0" applyFont="0" applyAlignment="0" applyProtection="0"/>
    <xf numFmtId="1" fontId="47" fillId="0" borderId="163" applyFill="0" applyProtection="0">
      <alignment horizontal="right" vertical="top" wrapText="1"/>
    </xf>
    <xf numFmtId="0" fontId="47" fillId="0" borderId="163" applyFill="0" applyProtection="0">
      <alignment horizontal="right" vertical="top" wrapText="1"/>
    </xf>
    <xf numFmtId="0" fontId="62" fillId="60" borderId="163"/>
    <xf numFmtId="0" fontId="62" fillId="60" borderId="163"/>
    <xf numFmtId="0" fontId="35" fillId="0" borderId="163" applyFill="0" applyProtection="0">
      <alignment horizontal="right" vertical="top" wrapText="1"/>
    </xf>
    <xf numFmtId="1" fontId="35" fillId="0" borderId="163" applyFill="0" applyProtection="0">
      <alignment horizontal="right" vertical="top" wrapText="1"/>
    </xf>
    <xf numFmtId="0" fontId="43" fillId="36" borderId="160" applyNumberFormat="0" applyAlignment="0" applyProtection="0"/>
    <xf numFmtId="49" fontId="47" fillId="0" borderId="163" applyFill="0" applyProtection="0">
      <alignment horizontal="right"/>
    </xf>
    <xf numFmtId="1" fontId="35" fillId="0" borderId="163" applyFill="0" applyProtection="0">
      <alignment horizontal="right" vertical="top" wrapText="1"/>
    </xf>
    <xf numFmtId="49" fontId="47" fillId="0" borderId="163" applyFill="0" applyProtection="0">
      <alignment horizontal="right"/>
    </xf>
    <xf numFmtId="0" fontId="35" fillId="54" borderId="162" applyNumberFormat="0" applyFont="0" applyAlignment="0" applyProtection="0"/>
    <xf numFmtId="0" fontId="35" fillId="0" borderId="163" applyFill="0" applyProtection="0">
      <alignment horizontal="right" vertical="top" wrapText="1"/>
    </xf>
    <xf numFmtId="1" fontId="47" fillId="0" borderId="163" applyFill="0" applyProtection="0">
      <alignment horizontal="right" vertical="top" wrapText="1"/>
    </xf>
    <xf numFmtId="1" fontId="35" fillId="0" borderId="163" applyFill="0" applyProtection="0">
      <alignment horizontal="right" vertical="top" wrapText="1"/>
    </xf>
    <xf numFmtId="0" fontId="62" fillId="60" borderId="163"/>
    <xf numFmtId="2" fontId="35" fillId="0" borderId="163" applyFill="0" applyProtection="0">
      <alignment horizontal="right" vertical="top" wrapText="1"/>
    </xf>
    <xf numFmtId="0" fontId="39" fillId="38" borderId="163" applyNumberFormat="0" applyProtection="0">
      <alignment horizontal="right"/>
    </xf>
    <xf numFmtId="2" fontId="47" fillId="0" borderId="163" applyFill="0" applyProtection="0">
      <alignment horizontal="right" vertical="top" wrapText="1"/>
    </xf>
    <xf numFmtId="49" fontId="47" fillId="0" borderId="163" applyFill="0" applyProtection="0">
      <alignment horizontal="right"/>
    </xf>
    <xf numFmtId="0" fontId="62" fillId="60" borderId="163"/>
    <xf numFmtId="0" fontId="62" fillId="60" borderId="163"/>
    <xf numFmtId="49" fontId="47" fillId="0" borderId="163" applyFill="0" applyProtection="0">
      <alignment horizontal="right"/>
    </xf>
    <xf numFmtId="0" fontId="62" fillId="60" borderId="163"/>
    <xf numFmtId="0" fontId="35" fillId="0" borderId="163" applyFill="0" applyProtection="0">
      <alignment horizontal="right" vertical="top" wrapText="1"/>
    </xf>
    <xf numFmtId="1" fontId="47" fillId="0" borderId="163" applyFill="0" applyProtection="0">
      <alignment horizontal="right" vertical="top" wrapText="1"/>
    </xf>
    <xf numFmtId="0" fontId="35" fillId="0" borderId="163" applyFill="0" applyProtection="0">
      <alignment horizontal="right" vertical="top" wrapText="1"/>
    </xf>
    <xf numFmtId="49" fontId="35" fillId="0" borderId="163" applyFill="0" applyProtection="0">
      <alignment horizontal="right"/>
    </xf>
    <xf numFmtId="49" fontId="35" fillId="0" borderId="163" applyFill="0" applyProtection="0">
      <alignment horizontal="right"/>
    </xf>
    <xf numFmtId="2" fontId="35" fillId="0" borderId="163" applyFill="0" applyProtection="0">
      <alignment horizontal="right" vertical="top" wrapText="1"/>
    </xf>
    <xf numFmtId="0" fontId="62" fillId="60" borderId="163"/>
    <xf numFmtId="0" fontId="39" fillId="38" borderId="163" applyNumberFormat="0" applyProtection="0">
      <alignment horizontal="left"/>
    </xf>
    <xf numFmtId="0" fontId="62" fillId="60" borderId="163"/>
    <xf numFmtId="0" fontId="39" fillId="38" borderId="163" applyNumberFormat="0" applyProtection="0">
      <alignment horizontal="right"/>
    </xf>
    <xf numFmtId="0" fontId="35" fillId="0" borderId="163" applyFill="0" applyProtection="0">
      <alignment horizontal="right" vertical="top" wrapText="1"/>
    </xf>
    <xf numFmtId="2" fontId="47" fillId="0" borderId="163" applyFill="0" applyProtection="0">
      <alignment horizontal="right" vertical="top" wrapText="1"/>
    </xf>
    <xf numFmtId="0" fontId="39" fillId="38" borderId="163" applyNumberFormat="0" applyProtection="0">
      <alignment horizontal="left"/>
    </xf>
    <xf numFmtId="0" fontId="35" fillId="54" borderId="162" applyNumberFormat="0" applyFont="0" applyAlignment="0" applyProtection="0"/>
    <xf numFmtId="0" fontId="62" fillId="60" borderId="163"/>
    <xf numFmtId="2" fontId="47" fillId="0" borderId="163" applyFill="0" applyProtection="0">
      <alignment horizontal="right" vertical="top" wrapText="1"/>
    </xf>
    <xf numFmtId="0" fontId="39" fillId="38" borderId="163" applyNumberFormat="0" applyProtection="0">
      <alignment horizontal="left"/>
    </xf>
    <xf numFmtId="0" fontId="62" fillId="60" borderId="163"/>
    <xf numFmtId="49" fontId="47" fillId="0" borderId="163" applyFill="0" applyProtection="0">
      <alignment horizontal="right"/>
    </xf>
    <xf numFmtId="1" fontId="47" fillId="0" borderId="163" applyFill="0" applyProtection="0">
      <alignment horizontal="right" vertical="top" wrapText="1"/>
    </xf>
    <xf numFmtId="1" fontId="47" fillId="0" borderId="163" applyFill="0" applyProtection="0">
      <alignment horizontal="right" vertical="top" wrapText="1"/>
    </xf>
    <xf numFmtId="0" fontId="35" fillId="54" borderId="162" applyNumberFormat="0" applyFont="0" applyAlignment="0" applyProtection="0"/>
    <xf numFmtId="2" fontId="35" fillId="0" borderId="163" applyFill="0" applyProtection="0">
      <alignment horizontal="right" vertical="top" wrapText="1"/>
    </xf>
    <xf numFmtId="0" fontId="62" fillId="60" borderId="163"/>
    <xf numFmtId="2" fontId="35" fillId="0" borderId="163" applyFill="0" applyProtection="0">
      <alignment horizontal="right" vertical="top" wrapText="1"/>
    </xf>
    <xf numFmtId="0" fontId="39" fillId="38" borderId="163" applyNumberFormat="0" applyProtection="0">
      <alignment horizontal="left"/>
    </xf>
    <xf numFmtId="0" fontId="41" fillId="35" borderId="159" applyNumberFormat="0" applyAlignment="0" applyProtection="0"/>
    <xf numFmtId="49" fontId="47" fillId="0" borderId="163" applyFill="0" applyProtection="0">
      <alignment horizontal="right"/>
    </xf>
    <xf numFmtId="0" fontId="51" fillId="36" borderId="159" applyNumberFormat="0" applyAlignment="0" applyProtection="0"/>
    <xf numFmtId="2" fontId="47" fillId="0" borderId="163" applyFill="0" applyProtection="0">
      <alignment horizontal="right" vertical="top" wrapText="1"/>
    </xf>
    <xf numFmtId="0" fontId="35" fillId="54" borderId="162" applyNumberFormat="0" applyFont="0" applyAlignment="0" applyProtection="0"/>
    <xf numFmtId="2" fontId="35" fillId="0" borderId="163" applyFill="0" applyProtection="0">
      <alignment horizontal="right" vertical="top" wrapText="1"/>
    </xf>
    <xf numFmtId="1" fontId="47" fillId="0" borderId="163" applyFill="0" applyProtection="0">
      <alignment horizontal="right" vertical="top" wrapText="1"/>
    </xf>
    <xf numFmtId="0" fontId="39" fillId="38" borderId="163" applyNumberFormat="0" applyProtection="0">
      <alignment horizontal="left"/>
    </xf>
    <xf numFmtId="0" fontId="39" fillId="38" borderId="163" applyNumberFormat="0" applyProtection="0">
      <alignment horizontal="right"/>
    </xf>
    <xf numFmtId="2" fontId="35" fillId="0" borderId="163" applyFill="0" applyProtection="0">
      <alignment horizontal="right" vertical="top" wrapText="1"/>
    </xf>
    <xf numFmtId="1" fontId="35" fillId="0" borderId="163" applyFill="0" applyProtection="0">
      <alignment horizontal="right" vertical="top" wrapText="1"/>
    </xf>
    <xf numFmtId="0" fontId="47" fillId="0" borderId="163" applyFill="0" applyProtection="0">
      <alignment horizontal="right" vertical="top" wrapText="1"/>
    </xf>
    <xf numFmtId="0" fontId="62" fillId="60" borderId="163"/>
    <xf numFmtId="0" fontId="62" fillId="60" borderId="163"/>
    <xf numFmtId="1" fontId="47" fillId="0" borderId="163" applyFill="0" applyProtection="0">
      <alignment horizontal="right" vertical="top" wrapText="1"/>
    </xf>
    <xf numFmtId="0" fontId="51" fillId="36" borderId="159" applyNumberFormat="0" applyAlignment="0" applyProtection="0"/>
    <xf numFmtId="2" fontId="47" fillId="0" borderId="163" applyFill="0" applyProtection="0">
      <alignment horizontal="right" vertical="top" wrapText="1"/>
    </xf>
    <xf numFmtId="0" fontId="35" fillId="0" borderId="163" applyFill="0" applyProtection="0">
      <alignment horizontal="right" vertical="top" wrapText="1"/>
    </xf>
    <xf numFmtId="0" fontId="41" fillId="35" borderId="159" applyNumberFormat="0" applyAlignment="0" applyProtection="0"/>
    <xf numFmtId="1" fontId="47" fillId="0" borderId="163" applyFill="0" applyProtection="0">
      <alignment horizontal="right" vertical="top" wrapText="1"/>
    </xf>
    <xf numFmtId="2" fontId="47" fillId="0" borderId="163" applyFill="0" applyProtection="0">
      <alignment horizontal="right" vertical="top" wrapText="1"/>
    </xf>
    <xf numFmtId="0" fontId="62" fillId="60" borderId="163"/>
    <xf numFmtId="0" fontId="35" fillId="54" borderId="162" applyNumberFormat="0" applyFont="0" applyAlignment="0" applyProtection="0"/>
    <xf numFmtId="0" fontId="39" fillId="38" borderId="163" applyNumberFormat="0" applyProtection="0">
      <alignment horizontal="left"/>
    </xf>
    <xf numFmtId="49" fontId="47" fillId="0" borderId="163" applyFill="0" applyProtection="0">
      <alignment horizontal="right"/>
    </xf>
    <xf numFmtId="49" fontId="35" fillId="0" borderId="163" applyFill="0" applyProtection="0">
      <alignment horizontal="right"/>
    </xf>
    <xf numFmtId="2" fontId="35" fillId="0" borderId="163" applyFill="0" applyProtection="0">
      <alignment horizontal="right" vertical="top" wrapText="1"/>
    </xf>
    <xf numFmtId="0" fontId="35" fillId="0" borderId="163" applyFill="0" applyProtection="0">
      <alignment horizontal="right" vertical="top" wrapText="1"/>
    </xf>
    <xf numFmtId="49" fontId="47" fillId="0" borderId="163" applyFill="0" applyProtection="0">
      <alignment horizontal="right"/>
    </xf>
    <xf numFmtId="0" fontId="62" fillId="60" borderId="163"/>
    <xf numFmtId="1" fontId="47" fillId="0" borderId="163" applyFill="0" applyProtection="0">
      <alignment horizontal="right" vertical="top" wrapText="1"/>
    </xf>
    <xf numFmtId="0" fontId="35" fillId="0" borderId="163" applyFill="0" applyProtection="0">
      <alignment horizontal="right" vertical="top" wrapText="1"/>
    </xf>
    <xf numFmtId="0" fontId="35" fillId="0" borderId="163" applyFill="0" applyProtection="0">
      <alignment horizontal="right" vertical="top" wrapText="1"/>
    </xf>
    <xf numFmtId="49" fontId="47" fillId="0" borderId="163" applyFill="0" applyProtection="0">
      <alignment horizontal="right"/>
    </xf>
    <xf numFmtId="0" fontId="62" fillId="60" borderId="163"/>
    <xf numFmtId="0" fontId="43" fillId="36" borderId="160" applyNumberFormat="0" applyAlignment="0" applyProtection="0"/>
    <xf numFmtId="49" fontId="35" fillId="0" borderId="163" applyFill="0" applyProtection="0">
      <alignment horizontal="right"/>
    </xf>
    <xf numFmtId="1" fontId="47" fillId="0" borderId="163" applyFill="0" applyProtection="0">
      <alignment horizontal="right" vertical="top" wrapText="1"/>
    </xf>
    <xf numFmtId="0" fontId="35" fillId="0" borderId="163" applyFill="0" applyProtection="0">
      <alignment horizontal="right" vertical="top" wrapText="1"/>
    </xf>
    <xf numFmtId="0" fontId="35" fillId="0" borderId="163" applyFill="0" applyProtection="0">
      <alignment horizontal="right" vertical="top" wrapText="1"/>
    </xf>
    <xf numFmtId="0" fontId="62" fillId="60" borderId="163"/>
    <xf numFmtId="2" fontId="35" fillId="0" borderId="163" applyFill="0" applyProtection="0">
      <alignment horizontal="right" vertical="top" wrapText="1"/>
    </xf>
    <xf numFmtId="1" fontId="35" fillId="0" borderId="163" applyFill="0" applyProtection="0">
      <alignment horizontal="right" vertical="top" wrapText="1"/>
    </xf>
    <xf numFmtId="0" fontId="51" fillId="36" borderId="159" applyNumberFormat="0" applyAlignment="0" applyProtection="0"/>
    <xf numFmtId="2" fontId="47" fillId="0" borderId="163" applyFill="0" applyProtection="0">
      <alignment horizontal="right" vertical="top" wrapText="1"/>
    </xf>
    <xf numFmtId="1" fontId="35" fillId="0" borderId="163" applyFill="0" applyProtection="0">
      <alignment horizontal="right" vertical="top" wrapText="1"/>
    </xf>
    <xf numFmtId="0" fontId="39" fillId="38" borderId="163" applyNumberFormat="0" applyProtection="0">
      <alignment horizontal="left"/>
    </xf>
    <xf numFmtId="1" fontId="47" fillId="0" borderId="163" applyFill="0" applyProtection="0">
      <alignment horizontal="right" vertical="top" wrapText="1"/>
    </xf>
    <xf numFmtId="1" fontId="35" fillId="0" borderId="163" applyFill="0" applyProtection="0">
      <alignment horizontal="right" vertical="top" wrapText="1"/>
    </xf>
    <xf numFmtId="2" fontId="35" fillId="0" borderId="163" applyFill="0" applyProtection="0">
      <alignment horizontal="right" vertical="top" wrapText="1"/>
    </xf>
    <xf numFmtId="0" fontId="44" fillId="0" borderId="161" applyNumberFormat="0" applyFill="0" applyAlignment="0" applyProtection="0"/>
    <xf numFmtId="0" fontId="35" fillId="0" borderId="163" applyFill="0" applyProtection="0">
      <alignment horizontal="right" vertical="top" wrapText="1"/>
    </xf>
    <xf numFmtId="49" fontId="47" fillId="0" borderId="163" applyFill="0" applyProtection="0">
      <alignment horizontal="right"/>
    </xf>
    <xf numFmtId="0" fontId="35" fillId="0" borderId="163" applyFill="0" applyProtection="0">
      <alignment horizontal="right" vertical="top" wrapText="1"/>
    </xf>
    <xf numFmtId="1" fontId="35" fillId="0" borderId="163" applyFill="0" applyProtection="0">
      <alignment horizontal="right" vertical="top" wrapText="1"/>
    </xf>
    <xf numFmtId="2" fontId="35" fillId="0" borderId="163" applyFill="0" applyProtection="0">
      <alignment horizontal="right" vertical="top" wrapText="1"/>
    </xf>
    <xf numFmtId="0" fontId="43" fillId="36" borderId="160" applyNumberFormat="0" applyAlignment="0" applyProtection="0"/>
    <xf numFmtId="1" fontId="35" fillId="0" borderId="163" applyFill="0" applyProtection="0">
      <alignment horizontal="right" vertical="top" wrapText="1"/>
    </xf>
    <xf numFmtId="0" fontId="39" fillId="38" borderId="163" applyNumberFormat="0" applyProtection="0">
      <alignment horizontal="left"/>
    </xf>
    <xf numFmtId="0" fontId="62" fillId="60" borderId="163"/>
    <xf numFmtId="49" fontId="35" fillId="0" borderId="163" applyFill="0" applyProtection="0">
      <alignment horizontal="right"/>
    </xf>
    <xf numFmtId="1" fontId="47" fillId="0" borderId="163" applyFill="0" applyProtection="0">
      <alignment horizontal="right" vertical="top" wrapText="1"/>
    </xf>
    <xf numFmtId="2" fontId="47" fillId="0" borderId="163" applyFill="0" applyProtection="0">
      <alignment horizontal="right" vertical="top" wrapText="1"/>
    </xf>
    <xf numFmtId="0" fontId="39" fillId="38" borderId="163" applyNumberFormat="0" applyProtection="0">
      <alignment horizontal="left"/>
    </xf>
    <xf numFmtId="0" fontId="62" fillId="60" borderId="163"/>
    <xf numFmtId="2" fontId="35" fillId="0" borderId="163" applyFill="0" applyProtection="0">
      <alignment horizontal="right" vertical="top" wrapText="1"/>
    </xf>
    <xf numFmtId="2" fontId="35" fillId="0" borderId="163" applyFill="0" applyProtection="0">
      <alignment horizontal="right" vertical="top" wrapText="1"/>
    </xf>
    <xf numFmtId="0" fontId="35" fillId="54" borderId="162" applyNumberFormat="0" applyFont="0" applyAlignment="0" applyProtection="0"/>
    <xf numFmtId="2" fontId="47" fillId="0" borderId="163" applyFill="0" applyProtection="0">
      <alignment horizontal="right" vertical="top" wrapText="1"/>
    </xf>
    <xf numFmtId="1" fontId="47" fillId="0" borderId="163" applyFill="0" applyProtection="0">
      <alignment horizontal="right" vertical="top" wrapText="1"/>
    </xf>
    <xf numFmtId="1" fontId="47" fillId="0" borderId="163" applyFill="0" applyProtection="0">
      <alignment horizontal="right" vertical="top" wrapText="1"/>
    </xf>
    <xf numFmtId="49" fontId="47" fillId="0" borderId="163" applyFill="0" applyProtection="0">
      <alignment horizontal="right"/>
    </xf>
    <xf numFmtId="0" fontId="35" fillId="54" borderId="162" applyNumberFormat="0" applyFont="0" applyAlignment="0" applyProtection="0"/>
    <xf numFmtId="0" fontId="39" fillId="38" borderId="163" applyNumberFormat="0" applyProtection="0">
      <alignment horizontal="right"/>
    </xf>
    <xf numFmtId="0" fontId="35" fillId="0" borderId="163" applyFill="0" applyProtection="0">
      <alignment horizontal="right" vertical="top" wrapText="1"/>
    </xf>
    <xf numFmtId="0" fontId="35" fillId="0" borderId="163" applyFill="0" applyProtection="0">
      <alignment horizontal="right" vertical="top" wrapText="1"/>
    </xf>
    <xf numFmtId="1" fontId="35" fillId="0" borderId="163" applyFill="0" applyProtection="0">
      <alignment horizontal="right" vertical="top" wrapText="1"/>
    </xf>
    <xf numFmtId="0" fontId="44" fillId="0" borderId="161" applyNumberFormat="0" applyFill="0" applyAlignment="0" applyProtection="0"/>
    <xf numFmtId="2" fontId="35" fillId="0" borderId="163" applyFill="0" applyProtection="0">
      <alignment horizontal="right" vertical="top" wrapText="1"/>
    </xf>
    <xf numFmtId="0" fontId="62" fillId="60" borderId="163"/>
    <xf numFmtId="0" fontId="43" fillId="36" borderId="160" applyNumberFormat="0" applyAlignment="0" applyProtection="0"/>
    <xf numFmtId="0" fontId="62" fillId="60" borderId="163"/>
    <xf numFmtId="0" fontId="47" fillId="0" borderId="163" applyFill="0" applyProtection="0">
      <alignment horizontal="right" vertical="top" wrapText="1"/>
    </xf>
    <xf numFmtId="0" fontId="62" fillId="60" borderId="163"/>
    <xf numFmtId="0" fontId="39" fillId="38" borderId="163" applyNumberFormat="0" applyProtection="0">
      <alignment horizontal="left"/>
    </xf>
    <xf numFmtId="0" fontId="62" fillId="60" borderId="163"/>
    <xf numFmtId="1" fontId="47" fillId="0" borderId="163" applyFill="0" applyProtection="0">
      <alignment horizontal="right" vertical="top" wrapText="1"/>
    </xf>
    <xf numFmtId="0" fontId="35" fillId="54" borderId="162" applyNumberFormat="0" applyFont="0" applyAlignment="0" applyProtection="0"/>
    <xf numFmtId="1" fontId="35" fillId="0" borderId="163" applyFill="0" applyProtection="0">
      <alignment horizontal="right" vertical="top" wrapText="1"/>
    </xf>
    <xf numFmtId="2" fontId="47" fillId="0" borderId="163" applyFill="0" applyProtection="0">
      <alignment horizontal="right" vertical="top" wrapText="1"/>
    </xf>
    <xf numFmtId="1" fontId="47" fillId="0" borderId="163" applyFill="0" applyProtection="0">
      <alignment horizontal="right" vertical="top" wrapText="1"/>
    </xf>
    <xf numFmtId="1" fontId="47" fillId="0" borderId="163" applyFill="0" applyProtection="0">
      <alignment horizontal="right" vertical="top" wrapText="1"/>
    </xf>
    <xf numFmtId="2" fontId="35" fillId="0" borderId="163" applyFill="0" applyProtection="0">
      <alignment horizontal="right" vertical="top" wrapText="1"/>
    </xf>
    <xf numFmtId="49" fontId="35" fillId="0" borderId="163" applyFill="0" applyProtection="0">
      <alignment horizontal="right"/>
    </xf>
    <xf numFmtId="0" fontId="62" fillId="60" borderId="163"/>
    <xf numFmtId="0" fontId="39" fillId="38" borderId="163" applyNumberFormat="0" applyProtection="0">
      <alignment horizontal="left"/>
    </xf>
    <xf numFmtId="0" fontId="44" fillId="0" borderId="161" applyNumberFormat="0" applyFill="0" applyAlignment="0" applyProtection="0"/>
    <xf numFmtId="0" fontId="62" fillId="60" borderId="163"/>
    <xf numFmtId="0" fontId="35" fillId="0" borderId="163" applyFill="0" applyProtection="0">
      <alignment horizontal="right" vertical="top" wrapText="1"/>
    </xf>
    <xf numFmtId="2" fontId="47" fillId="0" borderId="163" applyFill="0" applyProtection="0">
      <alignment horizontal="right" vertical="top" wrapText="1"/>
    </xf>
    <xf numFmtId="2" fontId="35" fillId="0" borderId="163" applyFill="0" applyProtection="0">
      <alignment horizontal="right" vertical="top" wrapText="1"/>
    </xf>
    <xf numFmtId="49" fontId="35" fillId="0" borderId="163" applyFill="0" applyProtection="0">
      <alignment horizontal="right"/>
    </xf>
    <xf numFmtId="2" fontId="47" fillId="0" borderId="163" applyFill="0" applyProtection="0">
      <alignment horizontal="right" vertical="top" wrapText="1"/>
    </xf>
    <xf numFmtId="49" fontId="35" fillId="0" borderId="163" applyFill="0" applyProtection="0">
      <alignment horizontal="right"/>
    </xf>
    <xf numFmtId="0" fontId="39" fillId="38" borderId="163" applyNumberFormat="0" applyProtection="0">
      <alignment horizontal="right"/>
    </xf>
    <xf numFmtId="0" fontId="62" fillId="60" borderId="163"/>
    <xf numFmtId="49" fontId="35" fillId="0" borderId="163" applyFill="0" applyProtection="0">
      <alignment horizontal="right"/>
    </xf>
    <xf numFmtId="49" fontId="35" fillId="0" borderId="163" applyFill="0" applyProtection="0">
      <alignment horizontal="right"/>
    </xf>
    <xf numFmtId="0" fontId="43" fillId="36" borderId="160" applyNumberFormat="0" applyAlignment="0" applyProtection="0"/>
    <xf numFmtId="0" fontId="62" fillId="60" borderId="163"/>
    <xf numFmtId="0" fontId="35" fillId="0" borderId="163" applyFill="0" applyProtection="0">
      <alignment horizontal="right" vertical="top" wrapText="1"/>
    </xf>
    <xf numFmtId="2" fontId="35" fillId="0" borderId="163" applyFill="0" applyProtection="0">
      <alignment horizontal="right" vertical="top" wrapText="1"/>
    </xf>
    <xf numFmtId="49" fontId="47" fillId="0" borderId="163" applyFill="0" applyProtection="0">
      <alignment horizontal="right"/>
    </xf>
    <xf numFmtId="49" fontId="35" fillId="0" borderId="163" applyFill="0" applyProtection="0">
      <alignment horizontal="right"/>
    </xf>
    <xf numFmtId="0" fontId="39" fillId="38" borderId="163" applyNumberFormat="0" applyProtection="0">
      <alignment horizontal="left"/>
    </xf>
    <xf numFmtId="0" fontId="39" fillId="38" borderId="163" applyNumberFormat="0" applyProtection="0">
      <alignment horizontal="left"/>
    </xf>
    <xf numFmtId="1" fontId="47" fillId="0" borderId="163" applyFill="0" applyProtection="0">
      <alignment horizontal="right" vertical="top" wrapText="1"/>
    </xf>
    <xf numFmtId="0" fontId="39" fillId="38" borderId="163" applyNumberFormat="0" applyProtection="0">
      <alignment horizontal="right"/>
    </xf>
    <xf numFmtId="2" fontId="47" fillId="0" borderId="163" applyFill="0" applyProtection="0">
      <alignment horizontal="right" vertical="top" wrapText="1"/>
    </xf>
    <xf numFmtId="0" fontId="39" fillId="38" borderId="163" applyNumberFormat="0" applyProtection="0">
      <alignment horizontal="right"/>
    </xf>
    <xf numFmtId="0" fontId="39" fillId="38" borderId="163" applyNumberFormat="0" applyProtection="0">
      <alignment horizontal="right"/>
    </xf>
    <xf numFmtId="0" fontId="35" fillId="0" borderId="163" applyFill="0" applyProtection="0">
      <alignment horizontal="right" vertical="top" wrapText="1"/>
    </xf>
    <xf numFmtId="0" fontId="62" fillId="60" borderId="163"/>
    <xf numFmtId="49" fontId="47" fillId="0" borderId="163" applyFill="0" applyProtection="0">
      <alignment horizontal="right"/>
    </xf>
    <xf numFmtId="49" fontId="47" fillId="0" borderId="163" applyFill="0" applyProtection="0">
      <alignment horizontal="right"/>
    </xf>
    <xf numFmtId="1" fontId="35" fillId="0" borderId="163" applyFill="0" applyProtection="0">
      <alignment horizontal="right" vertical="top" wrapText="1"/>
    </xf>
    <xf numFmtId="1" fontId="35" fillId="0" borderId="163" applyFill="0" applyProtection="0">
      <alignment horizontal="right" vertical="top" wrapText="1"/>
    </xf>
    <xf numFmtId="0" fontId="35" fillId="0" borderId="163" applyFill="0" applyProtection="0">
      <alignment horizontal="right" vertical="top" wrapText="1"/>
    </xf>
    <xf numFmtId="0" fontId="39" fillId="38" borderId="163" applyNumberFormat="0" applyProtection="0">
      <alignment horizontal="left"/>
    </xf>
    <xf numFmtId="0" fontId="62" fillId="60" borderId="163"/>
    <xf numFmtId="2" fontId="47" fillId="0" borderId="163" applyFill="0" applyProtection="0">
      <alignment horizontal="right" vertical="top" wrapText="1"/>
    </xf>
    <xf numFmtId="0" fontId="47" fillId="0" borderId="163" applyFill="0" applyProtection="0">
      <alignment horizontal="right" vertical="top" wrapText="1"/>
    </xf>
    <xf numFmtId="49" fontId="35" fillId="0" borderId="163" applyFill="0" applyProtection="0">
      <alignment horizontal="right"/>
    </xf>
    <xf numFmtId="1" fontId="47" fillId="0" borderId="163" applyFill="0" applyProtection="0">
      <alignment horizontal="right" vertical="top" wrapText="1"/>
    </xf>
    <xf numFmtId="0" fontId="62" fillId="60" borderId="163"/>
    <xf numFmtId="0" fontId="35" fillId="54" borderId="162" applyNumberFormat="0" applyFont="0" applyAlignment="0" applyProtection="0"/>
    <xf numFmtId="1" fontId="35" fillId="0" borderId="163" applyFill="0" applyProtection="0">
      <alignment horizontal="right" vertical="top" wrapText="1"/>
    </xf>
    <xf numFmtId="0" fontId="62" fillId="60" borderId="163"/>
    <xf numFmtId="49" fontId="47" fillId="0" borderId="163" applyFill="0" applyProtection="0">
      <alignment horizontal="right"/>
    </xf>
    <xf numFmtId="2" fontId="35" fillId="0" borderId="163" applyFill="0" applyProtection="0">
      <alignment horizontal="right" vertical="top" wrapText="1"/>
    </xf>
    <xf numFmtId="49" fontId="35" fillId="0" borderId="163" applyFill="0" applyProtection="0">
      <alignment horizontal="right"/>
    </xf>
    <xf numFmtId="2" fontId="35" fillId="0" borderId="163" applyFill="0" applyProtection="0">
      <alignment horizontal="right" vertical="top" wrapText="1"/>
    </xf>
    <xf numFmtId="0" fontId="35" fillId="54" borderId="162" applyNumberFormat="0" applyFont="0" applyAlignment="0" applyProtection="0"/>
    <xf numFmtId="2" fontId="35" fillId="0" borderId="163" applyFill="0" applyProtection="0">
      <alignment horizontal="right" vertical="top" wrapText="1"/>
    </xf>
    <xf numFmtId="0" fontId="35" fillId="0" borderId="163" applyFill="0" applyProtection="0">
      <alignment horizontal="right" vertical="top" wrapText="1"/>
    </xf>
    <xf numFmtId="0" fontId="39" fillId="38" borderId="163" applyNumberFormat="0" applyProtection="0">
      <alignment horizontal="left"/>
    </xf>
    <xf numFmtId="0" fontId="39" fillId="38" borderId="163" applyNumberFormat="0" applyProtection="0">
      <alignment horizontal="right"/>
    </xf>
    <xf numFmtId="49" fontId="47" fillId="0" borderId="163" applyFill="0" applyProtection="0">
      <alignment horizontal="right"/>
    </xf>
    <xf numFmtId="0" fontId="39" fillId="38" borderId="163" applyNumberFormat="0" applyProtection="0">
      <alignment horizontal="left"/>
    </xf>
    <xf numFmtId="0" fontId="62" fillId="60" borderId="163"/>
    <xf numFmtId="0" fontId="35" fillId="0" borderId="163" applyFill="0" applyProtection="0">
      <alignment horizontal="right" vertical="top" wrapText="1"/>
    </xf>
    <xf numFmtId="1" fontId="35" fillId="0" borderId="163" applyFill="0" applyProtection="0">
      <alignment horizontal="right" vertical="top" wrapText="1"/>
    </xf>
    <xf numFmtId="0" fontId="62" fillId="60" borderId="163"/>
    <xf numFmtId="2" fontId="35" fillId="0" borderId="163" applyFill="0" applyProtection="0">
      <alignment horizontal="right" vertical="top" wrapText="1"/>
    </xf>
    <xf numFmtId="49" fontId="35" fillId="0" borderId="163" applyFill="0" applyProtection="0">
      <alignment horizontal="right"/>
    </xf>
    <xf numFmtId="2" fontId="47" fillId="0" borderId="163" applyFill="0" applyProtection="0">
      <alignment horizontal="right" vertical="top" wrapText="1"/>
    </xf>
    <xf numFmtId="2" fontId="47" fillId="0" borderId="163" applyFill="0" applyProtection="0">
      <alignment horizontal="right" vertical="top" wrapText="1"/>
    </xf>
    <xf numFmtId="0" fontId="62" fillId="60" borderId="163"/>
    <xf numFmtId="0" fontId="39" fillId="38" borderId="163" applyNumberFormat="0" applyProtection="0">
      <alignment horizontal="right"/>
    </xf>
    <xf numFmtId="0" fontId="39" fillId="38" borderId="163" applyNumberFormat="0" applyProtection="0">
      <alignment horizontal="left"/>
    </xf>
    <xf numFmtId="0" fontId="35" fillId="0" borderId="163" applyFill="0" applyProtection="0">
      <alignment horizontal="right" vertical="top" wrapText="1"/>
    </xf>
    <xf numFmtId="1" fontId="47" fillId="0" borderId="163" applyFill="0" applyProtection="0">
      <alignment horizontal="right" vertical="top" wrapText="1"/>
    </xf>
    <xf numFmtId="1" fontId="35" fillId="0" borderId="163" applyFill="0" applyProtection="0">
      <alignment horizontal="right" vertical="top" wrapText="1"/>
    </xf>
    <xf numFmtId="0" fontId="62" fillId="60" borderId="163"/>
    <xf numFmtId="0" fontId="62" fillId="60" borderId="163"/>
    <xf numFmtId="0" fontId="35" fillId="0" borderId="163" applyFill="0" applyProtection="0">
      <alignment horizontal="right" vertical="top" wrapText="1"/>
    </xf>
    <xf numFmtId="49" fontId="35" fillId="0" borderId="163" applyFill="0" applyProtection="0">
      <alignment horizontal="right"/>
    </xf>
    <xf numFmtId="0" fontId="39" fillId="38" borderId="163" applyNumberFormat="0" applyProtection="0">
      <alignment horizontal="right"/>
    </xf>
    <xf numFmtId="0" fontId="39" fillId="38" borderId="163" applyNumberFormat="0" applyProtection="0">
      <alignment horizontal="right"/>
    </xf>
    <xf numFmtId="0" fontId="47" fillId="0" borderId="163" applyFill="0" applyProtection="0">
      <alignment horizontal="right" vertical="top" wrapText="1"/>
    </xf>
    <xf numFmtId="0" fontId="62" fillId="60" borderId="163"/>
    <xf numFmtId="2" fontId="47" fillId="0" borderId="163" applyFill="0" applyProtection="0">
      <alignment horizontal="right" vertical="top" wrapText="1"/>
    </xf>
    <xf numFmtId="1" fontId="35" fillId="0" borderId="163" applyFill="0" applyProtection="0">
      <alignment horizontal="right" vertical="top" wrapText="1"/>
    </xf>
    <xf numFmtId="0" fontId="39" fillId="38" borderId="163" applyNumberFormat="0" applyProtection="0">
      <alignment horizontal="left"/>
    </xf>
    <xf numFmtId="0" fontId="62" fillId="60" borderId="163"/>
    <xf numFmtId="0" fontId="62" fillId="60" borderId="163"/>
    <xf numFmtId="0" fontId="39" fillId="38" borderId="163" applyNumberFormat="0" applyProtection="0">
      <alignment horizontal="left"/>
    </xf>
    <xf numFmtId="0" fontId="39" fillId="38" borderId="163" applyNumberFormat="0" applyProtection="0">
      <alignment horizontal="right"/>
    </xf>
    <xf numFmtId="49" fontId="35" fillId="0" borderId="163" applyFill="0" applyProtection="0">
      <alignment horizontal="right"/>
    </xf>
    <xf numFmtId="0" fontId="39" fillId="38" borderId="163" applyNumberFormat="0" applyProtection="0">
      <alignment horizontal="right"/>
    </xf>
    <xf numFmtId="1" fontId="35" fillId="0" borderId="163" applyFill="0" applyProtection="0">
      <alignment horizontal="right" vertical="top" wrapText="1"/>
    </xf>
    <xf numFmtId="0" fontId="62" fillId="60" borderId="163"/>
    <xf numFmtId="0" fontId="62" fillId="60" borderId="163"/>
    <xf numFmtId="0" fontId="62" fillId="60" borderId="163"/>
    <xf numFmtId="0" fontId="47" fillId="0" borderId="163" applyFill="0" applyProtection="0">
      <alignment horizontal="right" vertical="top" wrapText="1"/>
    </xf>
    <xf numFmtId="49" fontId="35" fillId="0" borderId="163" applyFill="0" applyProtection="0">
      <alignment horizontal="right"/>
    </xf>
    <xf numFmtId="1" fontId="35" fillId="0" borderId="163" applyFill="0" applyProtection="0">
      <alignment horizontal="right" vertical="top" wrapText="1"/>
    </xf>
    <xf numFmtId="1" fontId="35" fillId="0" borderId="163" applyFill="0" applyProtection="0">
      <alignment horizontal="right" vertical="top" wrapText="1"/>
    </xf>
    <xf numFmtId="0" fontId="35" fillId="0" borderId="163" applyFill="0" applyProtection="0">
      <alignment horizontal="right" vertical="top" wrapText="1"/>
    </xf>
    <xf numFmtId="2" fontId="47" fillId="0" borderId="163" applyFill="0" applyProtection="0">
      <alignment horizontal="right" vertical="top" wrapText="1"/>
    </xf>
    <xf numFmtId="49" fontId="35" fillId="0" borderId="163" applyFill="0" applyProtection="0">
      <alignment horizontal="right"/>
    </xf>
    <xf numFmtId="1" fontId="35" fillId="0" borderId="163" applyFill="0" applyProtection="0">
      <alignment horizontal="right" vertical="top" wrapText="1"/>
    </xf>
    <xf numFmtId="0" fontId="39" fillId="38" borderId="163" applyNumberFormat="0" applyProtection="0">
      <alignment horizontal="left"/>
    </xf>
    <xf numFmtId="0" fontId="62" fillId="60" borderId="163"/>
    <xf numFmtId="0" fontId="62" fillId="60" borderId="163"/>
    <xf numFmtId="0" fontId="62" fillId="60" borderId="163"/>
    <xf numFmtId="0" fontId="39" fillId="38" borderId="163" applyNumberFormat="0" applyProtection="0">
      <alignment horizontal="right"/>
    </xf>
    <xf numFmtId="0" fontId="35" fillId="0" borderId="163" applyFill="0" applyProtection="0">
      <alignment horizontal="right" vertical="top" wrapText="1"/>
    </xf>
    <xf numFmtId="49" fontId="35" fillId="0" borderId="163" applyFill="0" applyProtection="0">
      <alignment horizontal="right"/>
    </xf>
    <xf numFmtId="1" fontId="35" fillId="0" borderId="163" applyFill="0" applyProtection="0">
      <alignment horizontal="right" vertical="top" wrapText="1"/>
    </xf>
    <xf numFmtId="0" fontId="41" fillId="35" borderId="159" applyNumberFormat="0" applyAlignment="0" applyProtection="0"/>
    <xf numFmtId="0" fontId="39" fillId="38" borderId="163" applyNumberFormat="0" applyProtection="0">
      <alignment horizontal="left"/>
    </xf>
    <xf numFmtId="2" fontId="35" fillId="0" borderId="163" applyFill="0" applyProtection="0">
      <alignment horizontal="right" vertical="top" wrapText="1"/>
    </xf>
    <xf numFmtId="0" fontId="62" fillId="60" borderId="163"/>
    <xf numFmtId="0" fontId="62" fillId="60" borderId="163"/>
    <xf numFmtId="0" fontId="62" fillId="60" borderId="163"/>
    <xf numFmtId="0" fontId="41" fillId="35" borderId="159" applyNumberFormat="0" applyAlignment="0" applyProtection="0"/>
    <xf numFmtId="0" fontId="39" fillId="38" borderId="163" applyNumberFormat="0" applyProtection="0">
      <alignment horizontal="right"/>
    </xf>
    <xf numFmtId="0" fontId="39" fillId="38" borderId="163" applyNumberFormat="0" applyProtection="0">
      <alignment horizontal="left"/>
    </xf>
    <xf numFmtId="0" fontId="39" fillId="38" borderId="163" applyNumberFormat="0" applyProtection="0">
      <alignment horizontal="left"/>
    </xf>
    <xf numFmtId="2" fontId="35" fillId="0" borderId="163" applyFill="0" applyProtection="0">
      <alignment horizontal="right" vertical="top" wrapText="1"/>
    </xf>
    <xf numFmtId="0" fontId="39" fillId="38" borderId="163" applyNumberFormat="0" applyProtection="0">
      <alignment horizontal="left"/>
    </xf>
    <xf numFmtId="0" fontId="35" fillId="0" borderId="163" applyFill="0" applyProtection="0">
      <alignment horizontal="right" vertical="top" wrapText="1"/>
    </xf>
    <xf numFmtId="0" fontId="62" fillId="60" borderId="163"/>
    <xf numFmtId="0" fontId="62" fillId="60" borderId="163"/>
    <xf numFmtId="0" fontId="62" fillId="60" borderId="163"/>
    <xf numFmtId="0" fontId="47" fillId="0" borderId="163" applyFill="0" applyProtection="0">
      <alignment horizontal="right" vertical="top" wrapText="1"/>
    </xf>
    <xf numFmtId="0" fontId="62" fillId="60" borderId="163"/>
    <xf numFmtId="49" fontId="47" fillId="0" borderId="163" applyFill="0" applyProtection="0">
      <alignment horizontal="right"/>
    </xf>
    <xf numFmtId="0" fontId="35" fillId="0" borderId="163" applyFill="0" applyProtection="0">
      <alignment horizontal="right" vertical="top" wrapText="1"/>
    </xf>
    <xf numFmtId="0" fontId="62" fillId="60" borderId="163"/>
    <xf numFmtId="0" fontId="62" fillId="60" borderId="163"/>
    <xf numFmtId="0" fontId="62" fillId="60" borderId="163"/>
    <xf numFmtId="49" fontId="47" fillId="0" borderId="163" applyFill="0" applyProtection="0">
      <alignment horizontal="right"/>
    </xf>
    <xf numFmtId="49" fontId="47" fillId="0" borderId="163" applyFill="0" applyProtection="0">
      <alignment horizontal="right"/>
    </xf>
    <xf numFmtId="0" fontId="39" fillId="38" borderId="163" applyNumberFormat="0" applyProtection="0">
      <alignment horizontal="left"/>
    </xf>
    <xf numFmtId="0" fontId="62" fillId="60" borderId="163"/>
    <xf numFmtId="0" fontId="62" fillId="60" borderId="163"/>
    <xf numFmtId="0" fontId="62" fillId="60" borderId="163"/>
    <xf numFmtId="0" fontId="35" fillId="0" borderId="163" applyFill="0" applyProtection="0">
      <alignment horizontal="right" vertical="top" wrapText="1"/>
    </xf>
    <xf numFmtId="0" fontId="62" fillId="60" borderId="163"/>
    <xf numFmtId="0" fontId="62" fillId="60" borderId="163"/>
    <xf numFmtId="0" fontId="62" fillId="60" borderId="163"/>
    <xf numFmtId="0" fontId="62" fillId="60" borderId="163"/>
    <xf numFmtId="0" fontId="62" fillId="60" borderId="163"/>
    <xf numFmtId="0" fontId="41" fillId="35" borderId="159" applyNumberFormat="0" applyAlignment="0" applyProtection="0"/>
    <xf numFmtId="0" fontId="41" fillId="35" borderId="159" applyNumberFormat="0" applyAlignment="0" applyProtection="0"/>
    <xf numFmtId="0" fontId="43" fillId="36" borderId="160" applyNumberFormat="0" applyAlignment="0" applyProtection="0"/>
    <xf numFmtId="0" fontId="43" fillId="36" borderId="160" applyNumberFormat="0" applyAlignment="0" applyProtection="0"/>
    <xf numFmtId="0" fontId="44" fillId="0" borderId="161" applyNumberFormat="0" applyFill="0" applyAlignment="0" applyProtection="0"/>
    <xf numFmtId="0" fontId="44" fillId="0" borderId="161" applyNumberFormat="0" applyFill="0" applyAlignment="0" applyProtection="0"/>
    <xf numFmtId="0" fontId="39" fillId="38" borderId="163" applyNumberFormat="0" applyProtection="0">
      <alignment horizontal="right"/>
    </xf>
    <xf numFmtId="0" fontId="39" fillId="38" borderId="163" applyNumberFormat="0" applyProtection="0">
      <alignment horizontal="left"/>
    </xf>
    <xf numFmtId="49" fontId="35" fillId="0" borderId="163" applyFill="0" applyProtection="0">
      <alignment horizontal="right"/>
    </xf>
    <xf numFmtId="1" fontId="35" fillId="0" borderId="163" applyFill="0" applyProtection="0">
      <alignment horizontal="right" vertical="top" wrapText="1"/>
    </xf>
    <xf numFmtId="2" fontId="35" fillId="0" borderId="163" applyFill="0" applyProtection="0">
      <alignment horizontal="right" vertical="top" wrapText="1"/>
    </xf>
    <xf numFmtId="0" fontId="35" fillId="0" borderId="163" applyFill="0" applyProtection="0">
      <alignment horizontal="right" vertical="top" wrapText="1"/>
    </xf>
    <xf numFmtId="0" fontId="39" fillId="38" borderId="163" applyNumberFormat="0" applyProtection="0">
      <alignment horizontal="right"/>
    </xf>
    <xf numFmtId="0" fontId="39" fillId="38" borderId="163" applyNumberFormat="0" applyProtection="0">
      <alignment horizontal="left"/>
    </xf>
    <xf numFmtId="49" fontId="35" fillId="0" borderId="163" applyFill="0" applyProtection="0">
      <alignment horizontal="right"/>
    </xf>
    <xf numFmtId="1" fontId="35" fillId="0" borderId="163" applyFill="0" applyProtection="0">
      <alignment horizontal="right" vertical="top" wrapText="1"/>
    </xf>
    <xf numFmtId="2" fontId="35" fillId="0" borderId="163" applyFill="0" applyProtection="0">
      <alignment horizontal="right" vertical="top" wrapText="1"/>
    </xf>
    <xf numFmtId="0" fontId="35" fillId="0" borderId="163" applyFill="0" applyProtection="0">
      <alignment horizontal="right" vertical="top" wrapText="1"/>
    </xf>
    <xf numFmtId="0" fontId="39" fillId="38" borderId="163" applyNumberFormat="0" applyProtection="0">
      <alignment horizontal="right"/>
    </xf>
    <xf numFmtId="0" fontId="39" fillId="38" borderId="163" applyNumberFormat="0" applyProtection="0">
      <alignment horizontal="left"/>
    </xf>
    <xf numFmtId="49" fontId="35" fillId="0" borderId="163" applyFill="0" applyProtection="0">
      <alignment horizontal="right"/>
    </xf>
    <xf numFmtId="1" fontId="35" fillId="0" borderId="163" applyFill="0" applyProtection="0">
      <alignment horizontal="right" vertical="top" wrapText="1"/>
    </xf>
    <xf numFmtId="2" fontId="35" fillId="0" borderId="163" applyFill="0" applyProtection="0">
      <alignment horizontal="right" vertical="top" wrapText="1"/>
    </xf>
    <xf numFmtId="0" fontId="35" fillId="0" borderId="163" applyFill="0" applyProtection="0">
      <alignment horizontal="right" vertical="top" wrapText="1"/>
    </xf>
    <xf numFmtId="0" fontId="39" fillId="38" borderId="163" applyNumberFormat="0" applyProtection="0">
      <alignment horizontal="right"/>
    </xf>
    <xf numFmtId="1" fontId="35" fillId="0" borderId="163" applyFill="0" applyProtection="0">
      <alignment horizontal="right" vertical="top" wrapText="1"/>
    </xf>
    <xf numFmtId="2" fontId="35" fillId="0" borderId="163" applyFill="0" applyProtection="0">
      <alignment horizontal="right" vertical="top" wrapText="1"/>
    </xf>
    <xf numFmtId="0" fontId="35" fillId="0" borderId="163" applyFill="0" applyProtection="0">
      <alignment horizontal="right" vertical="top" wrapText="1"/>
    </xf>
    <xf numFmtId="0" fontId="39" fillId="38" borderId="163" applyNumberFormat="0" applyProtection="0">
      <alignment horizontal="right"/>
    </xf>
    <xf numFmtId="0" fontId="39" fillId="38" borderId="163" applyNumberFormat="0" applyProtection="0">
      <alignment horizontal="left"/>
    </xf>
    <xf numFmtId="49" fontId="35" fillId="0" borderId="163" applyFill="0" applyProtection="0">
      <alignment horizontal="right"/>
    </xf>
    <xf numFmtId="1" fontId="35" fillId="0" borderId="163" applyFill="0" applyProtection="0">
      <alignment horizontal="right" vertical="top" wrapText="1"/>
    </xf>
    <xf numFmtId="2" fontId="35" fillId="0" borderId="163" applyFill="0" applyProtection="0">
      <alignment horizontal="right" vertical="top" wrapText="1"/>
    </xf>
    <xf numFmtId="0" fontId="35" fillId="0" borderId="163" applyFill="0" applyProtection="0">
      <alignment horizontal="right" vertical="top" wrapText="1"/>
    </xf>
    <xf numFmtId="0" fontId="39" fillId="38" borderId="163" applyNumberFormat="0" applyProtection="0">
      <alignment horizontal="right"/>
    </xf>
    <xf numFmtId="0" fontId="39" fillId="38" borderId="163" applyNumberFormat="0" applyProtection="0">
      <alignment horizontal="left"/>
    </xf>
    <xf numFmtId="49" fontId="35" fillId="0" borderId="163" applyFill="0" applyProtection="0">
      <alignment horizontal="right"/>
    </xf>
    <xf numFmtId="1" fontId="35" fillId="0" borderId="163" applyFill="0" applyProtection="0">
      <alignment horizontal="right" vertical="top" wrapText="1"/>
    </xf>
    <xf numFmtId="2" fontId="35" fillId="0" borderId="163" applyFill="0" applyProtection="0">
      <alignment horizontal="right" vertical="top" wrapText="1"/>
    </xf>
    <xf numFmtId="0" fontId="35" fillId="0" borderId="163" applyFill="0" applyProtection="0">
      <alignment horizontal="right" vertical="top" wrapText="1"/>
    </xf>
    <xf numFmtId="0" fontId="39" fillId="38" borderId="163" applyNumberFormat="0" applyProtection="0">
      <alignment horizontal="right"/>
    </xf>
    <xf numFmtId="0" fontId="39" fillId="38" borderId="163" applyNumberFormat="0" applyProtection="0">
      <alignment horizontal="left"/>
    </xf>
    <xf numFmtId="49" fontId="35" fillId="0" borderId="163" applyFill="0" applyProtection="0">
      <alignment horizontal="right"/>
    </xf>
    <xf numFmtId="1" fontId="35" fillId="0" borderId="163" applyFill="0" applyProtection="0">
      <alignment horizontal="right" vertical="top" wrapText="1"/>
    </xf>
    <xf numFmtId="2" fontId="35" fillId="0" borderId="163" applyFill="0" applyProtection="0">
      <alignment horizontal="right" vertical="top" wrapText="1"/>
    </xf>
    <xf numFmtId="0" fontId="35" fillId="0" borderId="163" applyFill="0" applyProtection="0">
      <alignment horizontal="right" vertical="top" wrapText="1"/>
    </xf>
    <xf numFmtId="49" fontId="47" fillId="0" borderId="163" applyFill="0" applyProtection="0">
      <alignment horizontal="right"/>
    </xf>
    <xf numFmtId="2" fontId="47" fillId="0" borderId="163" applyFill="0" applyProtection="0">
      <alignment horizontal="right" vertical="top" wrapText="1"/>
    </xf>
    <xf numFmtId="1" fontId="47" fillId="0" borderId="163" applyFill="0" applyProtection="0">
      <alignment horizontal="right" vertical="top" wrapText="1"/>
    </xf>
    <xf numFmtId="49" fontId="47" fillId="0" borderId="163" applyFill="0" applyProtection="0">
      <alignment horizontal="right"/>
    </xf>
    <xf numFmtId="2" fontId="47" fillId="0" borderId="163" applyFill="0" applyProtection="0">
      <alignment horizontal="right" vertical="top" wrapText="1"/>
    </xf>
    <xf numFmtId="1" fontId="47" fillId="0" borderId="163" applyFill="0" applyProtection="0">
      <alignment horizontal="right" vertical="top" wrapText="1"/>
    </xf>
    <xf numFmtId="49" fontId="47" fillId="0" borderId="163" applyFill="0" applyProtection="0">
      <alignment horizontal="right"/>
    </xf>
    <xf numFmtId="0" fontId="47" fillId="0" borderId="163" applyFill="0" applyProtection="0">
      <alignment horizontal="right" vertical="top" wrapText="1"/>
    </xf>
    <xf numFmtId="1" fontId="47" fillId="0" borderId="163" applyFill="0" applyProtection="0">
      <alignment horizontal="right" vertical="top" wrapText="1"/>
    </xf>
    <xf numFmtId="2" fontId="47" fillId="0" borderId="163" applyFill="0" applyProtection="0">
      <alignment horizontal="right" vertical="top" wrapText="1"/>
    </xf>
    <xf numFmtId="49" fontId="47" fillId="0" borderId="163" applyFill="0" applyProtection="0">
      <alignment horizontal="right"/>
    </xf>
    <xf numFmtId="1" fontId="47" fillId="0" borderId="163" applyFill="0" applyProtection="0">
      <alignment horizontal="right" vertical="top" wrapText="1"/>
    </xf>
    <xf numFmtId="2" fontId="47" fillId="0" borderId="163" applyFill="0" applyProtection="0">
      <alignment horizontal="right" vertical="top" wrapText="1"/>
    </xf>
    <xf numFmtId="0" fontId="47" fillId="0" borderId="163" applyFill="0" applyProtection="0">
      <alignment horizontal="right" vertical="top" wrapText="1"/>
    </xf>
    <xf numFmtId="49" fontId="47" fillId="0" borderId="163" applyFill="0" applyProtection="0">
      <alignment horizontal="right"/>
    </xf>
    <xf numFmtId="2" fontId="47" fillId="0" borderId="163" applyFill="0" applyProtection="0">
      <alignment horizontal="right" vertical="top" wrapText="1"/>
    </xf>
    <xf numFmtId="1" fontId="47" fillId="0" borderId="163" applyFill="0" applyProtection="0">
      <alignment horizontal="right" vertical="top" wrapText="1"/>
    </xf>
    <xf numFmtId="0" fontId="35" fillId="54" borderId="162" applyNumberFormat="0" applyFont="0" applyAlignment="0" applyProtection="0"/>
    <xf numFmtId="0" fontId="51" fillId="36" borderId="159" applyNumberFormat="0" applyAlignment="0" applyProtection="0"/>
    <xf numFmtId="0" fontId="43" fillId="36" borderId="160" applyNumberFormat="0" applyAlignment="0" applyProtection="0"/>
    <xf numFmtId="0" fontId="35" fillId="54" borderId="162" applyNumberFormat="0" applyFont="0" applyAlignment="0" applyProtection="0"/>
    <xf numFmtId="0" fontId="51" fillId="36" borderId="159" applyNumberFormat="0" applyAlignment="0" applyProtection="0"/>
    <xf numFmtId="0" fontId="62" fillId="60" borderId="163"/>
    <xf numFmtId="0" fontId="62" fillId="60" borderId="163"/>
    <xf numFmtId="0" fontId="62" fillId="60" borderId="163"/>
    <xf numFmtId="0" fontId="51" fillId="36" borderId="159" applyNumberFormat="0" applyAlignment="0" applyProtection="0"/>
    <xf numFmtId="0" fontId="35" fillId="54" borderId="162" applyNumberFormat="0" applyFont="0" applyAlignment="0" applyProtection="0"/>
    <xf numFmtId="0" fontId="62" fillId="60" borderId="163"/>
    <xf numFmtId="0" fontId="62" fillId="60" borderId="163"/>
    <xf numFmtId="0" fontId="62" fillId="60" borderId="163"/>
    <xf numFmtId="0" fontId="62" fillId="60" borderId="163"/>
    <xf numFmtId="0" fontId="62" fillId="60" borderId="163"/>
    <xf numFmtId="0" fontId="62" fillId="60" borderId="163"/>
    <xf numFmtId="0" fontId="62" fillId="60" borderId="163"/>
    <xf numFmtId="0" fontId="62" fillId="60" borderId="163"/>
    <xf numFmtId="0" fontId="62" fillId="60" borderId="163"/>
    <xf numFmtId="0" fontId="62" fillId="60" borderId="163"/>
    <xf numFmtId="0" fontId="43" fillId="36" borderId="160" applyNumberFormat="0" applyAlignment="0" applyProtection="0"/>
    <xf numFmtId="0" fontId="62" fillId="60" borderId="163"/>
    <xf numFmtId="0" fontId="62" fillId="60" borderId="163"/>
    <xf numFmtId="0" fontId="62" fillId="60" borderId="163"/>
    <xf numFmtId="0" fontId="62" fillId="60" borderId="163"/>
    <xf numFmtId="0" fontId="35" fillId="54" borderId="162" applyNumberFormat="0" applyFont="0" applyAlignment="0" applyProtection="0"/>
    <xf numFmtId="0" fontId="44" fillId="0" borderId="161" applyNumberFormat="0" applyFill="0" applyAlignment="0" applyProtection="0"/>
    <xf numFmtId="0" fontId="41" fillId="35" borderId="159" applyNumberFormat="0" applyAlignment="0" applyProtection="0"/>
    <xf numFmtId="0" fontId="35" fillId="54" borderId="162" applyNumberFormat="0" applyFont="0" applyAlignment="0" applyProtection="0"/>
    <xf numFmtId="0" fontId="62" fillId="60" borderId="163"/>
    <xf numFmtId="0" fontId="62" fillId="60" borderId="163"/>
    <xf numFmtId="0" fontId="62" fillId="60" borderId="163"/>
    <xf numFmtId="0" fontId="43" fillId="36" borderId="160" applyNumberFormat="0" applyAlignment="0" applyProtection="0"/>
    <xf numFmtId="0" fontId="41" fillId="35" borderId="159" applyNumberFormat="0" applyAlignment="0" applyProtection="0"/>
    <xf numFmtId="0" fontId="62" fillId="60" borderId="163"/>
    <xf numFmtId="0" fontId="51" fillId="36" borderId="159" applyNumberFormat="0" applyAlignment="0" applyProtection="0"/>
    <xf numFmtId="0" fontId="62" fillId="60" borderId="163"/>
    <xf numFmtId="0" fontId="62" fillId="60" borderId="163"/>
    <xf numFmtId="0" fontId="62" fillId="60" borderId="163"/>
    <xf numFmtId="0" fontId="62" fillId="60" borderId="163"/>
    <xf numFmtId="0" fontId="43" fillId="36" borderId="160" applyNumberFormat="0" applyAlignment="0" applyProtection="0"/>
    <xf numFmtId="0" fontId="62" fillId="60" borderId="163"/>
    <xf numFmtId="0" fontId="44" fillId="0" borderId="161" applyNumberFormat="0" applyFill="0" applyAlignment="0" applyProtection="0"/>
    <xf numFmtId="0" fontId="62" fillId="60" borderId="163"/>
    <xf numFmtId="0" fontId="44" fillId="0" borderId="161" applyNumberFormat="0" applyFill="0" applyAlignment="0" applyProtection="0"/>
    <xf numFmtId="0" fontId="62" fillId="60" borderId="163"/>
    <xf numFmtId="0" fontId="41" fillId="35" borderId="159" applyNumberFormat="0" applyAlignment="0" applyProtection="0"/>
    <xf numFmtId="0" fontId="62" fillId="60" borderId="163"/>
    <xf numFmtId="0" fontId="41" fillId="35" borderId="159" applyNumberFormat="0" applyAlignment="0" applyProtection="0"/>
    <xf numFmtId="0" fontId="62" fillId="60" borderId="163"/>
    <xf numFmtId="0" fontId="35" fillId="54" borderId="162" applyNumberFormat="0" applyFont="0" applyAlignment="0" applyProtection="0"/>
    <xf numFmtId="0" fontId="44" fillId="0" borderId="161" applyNumberFormat="0" applyFill="0" applyAlignment="0" applyProtection="0"/>
    <xf numFmtId="0" fontId="44" fillId="0" borderId="161" applyNumberFormat="0" applyFill="0" applyAlignment="0" applyProtection="0"/>
    <xf numFmtId="0" fontId="51" fillId="36" borderId="159" applyNumberFormat="0" applyAlignment="0" applyProtection="0"/>
    <xf numFmtId="0" fontId="62" fillId="60" borderId="163"/>
    <xf numFmtId="0" fontId="62" fillId="60" borderId="163"/>
    <xf numFmtId="0" fontId="62" fillId="60" borderId="163"/>
    <xf numFmtId="0" fontId="62" fillId="60" borderId="163"/>
    <xf numFmtId="0" fontId="35" fillId="54" borderId="162" applyNumberFormat="0" applyFont="0" applyAlignment="0" applyProtection="0"/>
    <xf numFmtId="0" fontId="43" fillId="36" borderId="160" applyNumberFormat="0" applyAlignment="0" applyProtection="0"/>
    <xf numFmtId="0" fontId="62" fillId="60" borderId="163"/>
    <xf numFmtId="0" fontId="62" fillId="60" borderId="163"/>
    <xf numFmtId="0" fontId="35" fillId="54" borderId="162" applyNumberFormat="0" applyFont="0" applyAlignment="0" applyProtection="0"/>
    <xf numFmtId="0" fontId="62" fillId="60" borderId="163"/>
    <xf numFmtId="0" fontId="44" fillId="0" borderId="161" applyNumberFormat="0" applyFill="0" applyAlignment="0" applyProtection="0"/>
    <xf numFmtId="0" fontId="44" fillId="0" borderId="161" applyNumberFormat="0" applyFill="0" applyAlignment="0" applyProtection="0"/>
    <xf numFmtId="0" fontId="41" fillId="35" borderId="159" applyNumberFormat="0" applyAlignment="0" applyProtection="0"/>
    <xf numFmtId="0" fontId="62" fillId="60" borderId="163"/>
    <xf numFmtId="0" fontId="43" fillId="36" borderId="160" applyNumberFormat="0" applyAlignment="0" applyProtection="0"/>
    <xf numFmtId="0" fontId="41" fillId="35" borderId="159" applyNumberFormat="0" applyAlignment="0" applyProtection="0"/>
    <xf numFmtId="0" fontId="44" fillId="0" borderId="161" applyNumberFormat="0" applyFill="0" applyAlignment="0" applyProtection="0"/>
    <xf numFmtId="0" fontId="43" fillId="36" borderId="160" applyNumberFormat="0" applyAlignment="0" applyProtection="0"/>
    <xf numFmtId="0" fontId="41" fillId="35" borderId="159" applyNumberFormat="0" applyAlignment="0" applyProtection="0"/>
    <xf numFmtId="0" fontId="62" fillId="60" borderId="163"/>
    <xf numFmtId="0" fontId="41" fillId="35" borderId="159" applyNumberFormat="0" applyAlignment="0" applyProtection="0"/>
    <xf numFmtId="0" fontId="62" fillId="60" borderId="163"/>
    <xf numFmtId="0" fontId="62" fillId="60" borderId="163"/>
    <xf numFmtId="0" fontId="62" fillId="60" borderId="163"/>
    <xf numFmtId="0" fontId="62" fillId="60" borderId="163"/>
    <xf numFmtId="0" fontId="35" fillId="54" borderId="162" applyNumberFormat="0" applyFont="0" applyAlignment="0" applyProtection="0"/>
    <xf numFmtId="0" fontId="62" fillId="60" borderId="163"/>
    <xf numFmtId="0" fontId="62" fillId="60" borderId="163"/>
    <xf numFmtId="0" fontId="43" fillId="36" borderId="160" applyNumberFormat="0" applyAlignment="0" applyProtection="0"/>
    <xf numFmtId="0" fontId="35" fillId="54" borderId="162" applyNumberFormat="0" applyFont="0" applyAlignment="0" applyProtection="0"/>
    <xf numFmtId="0" fontId="62" fillId="60" borderId="163"/>
    <xf numFmtId="0" fontId="62" fillId="60" borderId="163"/>
    <xf numFmtId="0" fontId="62" fillId="60" borderId="163"/>
    <xf numFmtId="0" fontId="62" fillId="60" borderId="163"/>
    <xf numFmtId="0" fontId="62" fillId="60" borderId="163"/>
    <xf numFmtId="0" fontId="62" fillId="60" borderId="163"/>
    <xf numFmtId="0" fontId="51" fillId="36" borderId="159" applyNumberFormat="0" applyAlignment="0" applyProtection="0"/>
    <xf numFmtId="0" fontId="51" fillId="36" borderId="159" applyNumberFormat="0" applyAlignment="0" applyProtection="0"/>
    <xf numFmtId="0" fontId="41" fillId="35" borderId="159" applyNumberFormat="0" applyAlignment="0" applyProtection="0"/>
    <xf numFmtId="0" fontId="35" fillId="54" borderId="162" applyNumberFormat="0" applyFont="0" applyAlignment="0" applyProtection="0"/>
    <xf numFmtId="0" fontId="35" fillId="54" borderId="162" applyNumberFormat="0" applyFont="0" applyAlignment="0" applyProtection="0"/>
    <xf numFmtId="0" fontId="43" fillId="36" borderId="160" applyNumberFormat="0" applyAlignment="0" applyProtection="0"/>
    <xf numFmtId="0" fontId="44" fillId="0" borderId="161" applyNumberFormat="0" applyFill="0" applyAlignment="0" applyProtection="0"/>
    <xf numFmtId="0" fontId="43" fillId="36" borderId="160" applyNumberFormat="0" applyAlignment="0" applyProtection="0"/>
    <xf numFmtId="0" fontId="43" fillId="36" borderId="160" applyNumberFormat="0" applyAlignment="0" applyProtection="0"/>
    <xf numFmtId="0" fontId="44" fillId="0" borderId="161" applyNumberFormat="0" applyFill="0" applyAlignment="0" applyProtection="0"/>
    <xf numFmtId="0" fontId="44" fillId="0" borderId="161" applyNumberFormat="0" applyFill="0" applyAlignment="0" applyProtection="0"/>
    <xf numFmtId="0" fontId="43" fillId="36" borderId="160" applyNumberFormat="0" applyAlignment="0" applyProtection="0"/>
    <xf numFmtId="0" fontId="43" fillId="36" borderId="160" applyNumberFormat="0" applyAlignment="0" applyProtection="0"/>
    <xf numFmtId="0" fontId="44" fillId="0" borderId="161" applyNumberFormat="0" applyFill="0" applyAlignment="0" applyProtection="0"/>
    <xf numFmtId="0" fontId="44" fillId="0" borderId="161" applyNumberFormat="0" applyFill="0" applyAlignment="0" applyProtection="0"/>
    <xf numFmtId="0" fontId="43" fillId="36" borderId="160" applyNumberFormat="0" applyAlignment="0" applyProtection="0"/>
    <xf numFmtId="0" fontId="43" fillId="36" borderId="160" applyNumberFormat="0" applyAlignment="0" applyProtection="0"/>
    <xf numFmtId="0" fontId="44" fillId="0" borderId="161" applyNumberFormat="0" applyFill="0" applyAlignment="0" applyProtection="0"/>
    <xf numFmtId="0" fontId="44" fillId="0" borderId="161" applyNumberFormat="0" applyFill="0" applyAlignment="0" applyProtection="0"/>
    <xf numFmtId="0" fontId="43" fillId="36" borderId="160" applyNumberFormat="0" applyAlignment="0" applyProtection="0"/>
    <xf numFmtId="0" fontId="43" fillId="36" borderId="160" applyNumberFormat="0" applyAlignment="0" applyProtection="0"/>
    <xf numFmtId="0" fontId="44" fillId="0" borderId="161" applyNumberFormat="0" applyFill="0" applyAlignment="0" applyProtection="0"/>
    <xf numFmtId="0" fontId="44" fillId="0" borderId="161" applyNumberFormat="0" applyFill="0" applyAlignment="0" applyProtection="0"/>
    <xf numFmtId="0" fontId="43" fillId="36" borderId="160" applyNumberFormat="0" applyAlignment="0" applyProtection="0"/>
    <xf numFmtId="0" fontId="43" fillId="36" borderId="160" applyNumberFormat="0" applyAlignment="0" applyProtection="0"/>
    <xf numFmtId="0" fontId="44" fillId="0" borderId="161" applyNumberFormat="0" applyFill="0" applyAlignment="0" applyProtection="0"/>
    <xf numFmtId="0" fontId="44" fillId="0" borderId="161" applyNumberFormat="0" applyFill="0" applyAlignment="0" applyProtection="0"/>
    <xf numFmtId="0" fontId="35" fillId="54" borderId="162" applyNumberFormat="0" applyFont="0" applyAlignment="0" applyProtection="0"/>
    <xf numFmtId="0" fontId="35" fillId="54" borderId="162" applyNumberFormat="0" applyFont="0" applyAlignment="0" applyProtection="0"/>
    <xf numFmtId="0" fontId="41" fillId="35" borderId="159" applyNumberFormat="0" applyAlignment="0" applyProtection="0"/>
    <xf numFmtId="0" fontId="41" fillId="35" borderId="159" applyNumberFormat="0" applyAlignment="0" applyProtection="0"/>
    <xf numFmtId="0" fontId="51" fillId="36" borderId="159" applyNumberFormat="0" applyAlignment="0" applyProtection="0"/>
    <xf numFmtId="0" fontId="51" fillId="36" borderId="159" applyNumberFormat="0" applyAlignment="0" applyProtection="0"/>
    <xf numFmtId="0" fontId="43" fillId="36" borderId="160" applyNumberFormat="0" applyAlignment="0" applyProtection="0"/>
    <xf numFmtId="0" fontId="43" fillId="36" borderId="160" applyNumberFormat="0" applyAlignment="0" applyProtection="0"/>
    <xf numFmtId="0" fontId="44" fillId="0" borderId="161" applyNumberFormat="0" applyFill="0" applyAlignment="0" applyProtection="0"/>
    <xf numFmtId="0" fontId="44" fillId="0" borderId="161" applyNumberFormat="0" applyFill="0" applyAlignment="0" applyProtection="0"/>
    <xf numFmtId="0" fontId="43" fillId="36" borderId="160" applyNumberFormat="0" applyAlignment="0" applyProtection="0"/>
    <xf numFmtId="0" fontId="43" fillId="36" borderId="160" applyNumberFormat="0" applyAlignment="0" applyProtection="0"/>
    <xf numFmtId="0" fontId="44" fillId="0" borderId="161" applyNumberFormat="0" applyFill="0" applyAlignment="0" applyProtection="0"/>
    <xf numFmtId="0" fontId="44" fillId="0" borderId="161" applyNumberFormat="0" applyFill="0" applyAlignment="0" applyProtection="0"/>
    <xf numFmtId="0" fontId="43" fillId="36" borderId="160" applyNumberFormat="0" applyAlignment="0" applyProtection="0"/>
    <xf numFmtId="0" fontId="43" fillId="36" borderId="160" applyNumberFormat="0" applyAlignment="0" applyProtection="0"/>
    <xf numFmtId="0" fontId="44" fillId="0" borderId="161" applyNumberFormat="0" applyFill="0" applyAlignment="0" applyProtection="0"/>
    <xf numFmtId="0" fontId="44" fillId="0" borderId="161" applyNumberFormat="0" applyFill="0" applyAlignment="0" applyProtection="0"/>
    <xf numFmtId="0" fontId="43" fillId="36" borderId="160" applyNumberFormat="0" applyAlignment="0" applyProtection="0"/>
    <xf numFmtId="0" fontId="43" fillId="36" borderId="160" applyNumberFormat="0" applyAlignment="0" applyProtection="0"/>
    <xf numFmtId="0" fontId="44" fillId="0" borderId="161" applyNumberFormat="0" applyFill="0" applyAlignment="0" applyProtection="0"/>
    <xf numFmtId="0" fontId="44" fillId="0" borderId="161" applyNumberFormat="0" applyFill="0" applyAlignment="0" applyProtection="0"/>
    <xf numFmtId="0" fontId="43" fillId="36" borderId="160" applyNumberFormat="0" applyAlignment="0" applyProtection="0"/>
    <xf numFmtId="0" fontId="43" fillId="36" borderId="160" applyNumberFormat="0" applyAlignment="0" applyProtection="0"/>
    <xf numFmtId="0" fontId="44" fillId="0" borderId="161" applyNumberFormat="0" applyFill="0" applyAlignment="0" applyProtection="0"/>
    <xf numFmtId="0" fontId="44" fillId="0" borderId="161" applyNumberFormat="0" applyFill="0" applyAlignment="0" applyProtection="0"/>
    <xf numFmtId="0" fontId="43" fillId="36" borderId="160" applyNumberFormat="0" applyAlignment="0" applyProtection="0"/>
    <xf numFmtId="0" fontId="43" fillId="36" borderId="160" applyNumberFormat="0" applyAlignment="0" applyProtection="0"/>
    <xf numFmtId="0" fontId="44" fillId="0" borderId="161" applyNumberFormat="0" applyFill="0" applyAlignment="0" applyProtection="0"/>
    <xf numFmtId="0" fontId="44" fillId="0" borderId="161" applyNumberFormat="0" applyFill="0" applyAlignment="0" applyProtection="0"/>
    <xf numFmtId="0" fontId="43" fillId="36" borderId="160" applyNumberFormat="0" applyAlignment="0" applyProtection="0"/>
    <xf numFmtId="0" fontId="43" fillId="36" borderId="160" applyNumberFormat="0" applyAlignment="0" applyProtection="0"/>
    <xf numFmtId="0" fontId="44" fillId="0" borderId="161" applyNumberFormat="0" applyFill="0" applyAlignment="0" applyProtection="0"/>
    <xf numFmtId="0" fontId="44" fillId="0" borderId="161" applyNumberFormat="0" applyFill="0" applyAlignment="0" applyProtection="0"/>
    <xf numFmtId="0" fontId="43" fillId="36" borderId="160" applyNumberFormat="0" applyAlignment="0" applyProtection="0"/>
    <xf numFmtId="0" fontId="43" fillId="36" borderId="160" applyNumberFormat="0" applyAlignment="0" applyProtection="0"/>
    <xf numFmtId="0" fontId="44" fillId="0" borderId="161" applyNumberFormat="0" applyFill="0" applyAlignment="0" applyProtection="0"/>
    <xf numFmtId="0" fontId="44" fillId="0" borderId="161" applyNumberFormat="0" applyFill="0" applyAlignment="0" applyProtection="0"/>
    <xf numFmtId="0" fontId="43" fillId="36" borderId="160" applyNumberFormat="0" applyAlignment="0" applyProtection="0"/>
    <xf numFmtId="0" fontId="43" fillId="36" borderId="160" applyNumberFormat="0" applyAlignment="0" applyProtection="0"/>
    <xf numFmtId="0" fontId="44" fillId="0" borderId="161" applyNumberFormat="0" applyFill="0" applyAlignment="0" applyProtection="0"/>
    <xf numFmtId="0" fontId="44" fillId="0" borderId="161" applyNumberFormat="0" applyFill="0" applyAlignment="0" applyProtection="0"/>
    <xf numFmtId="0" fontId="39" fillId="38" borderId="163" applyNumberFormat="0" applyProtection="0">
      <alignment horizontal="right"/>
    </xf>
    <xf numFmtId="0" fontId="39" fillId="38" borderId="163" applyNumberFormat="0" applyProtection="0">
      <alignment horizontal="left"/>
    </xf>
    <xf numFmtId="0" fontId="39" fillId="38" borderId="163" applyNumberFormat="0" applyProtection="0">
      <alignment horizontal="right"/>
    </xf>
    <xf numFmtId="49" fontId="35" fillId="0" borderId="163" applyFill="0" applyProtection="0">
      <alignment horizontal="right"/>
    </xf>
    <xf numFmtId="0" fontId="39" fillId="38" borderId="163" applyNumberFormat="0" applyProtection="0">
      <alignment horizontal="left"/>
    </xf>
    <xf numFmtId="0" fontId="39" fillId="38" borderId="163" applyNumberFormat="0" applyProtection="0">
      <alignment horizontal="right"/>
    </xf>
    <xf numFmtId="0" fontId="35" fillId="0" borderId="163" applyFill="0" applyProtection="0">
      <alignment horizontal="right" vertical="top" wrapText="1"/>
    </xf>
    <xf numFmtId="2" fontId="35" fillId="0" borderId="163" applyFill="0" applyProtection="0">
      <alignment horizontal="right" vertical="top" wrapText="1"/>
    </xf>
    <xf numFmtId="1" fontId="35" fillId="0" borderId="163" applyFill="0" applyProtection="0">
      <alignment horizontal="right" vertical="top" wrapText="1"/>
    </xf>
    <xf numFmtId="49" fontId="35" fillId="0" borderId="163" applyFill="0" applyProtection="0">
      <alignment horizontal="right"/>
    </xf>
    <xf numFmtId="0" fontId="39" fillId="38" borderId="163" applyNumberFormat="0" applyProtection="0">
      <alignment horizontal="left"/>
    </xf>
    <xf numFmtId="0" fontId="39" fillId="38" borderId="163" applyNumberFormat="0" applyProtection="0">
      <alignment horizontal="right"/>
    </xf>
    <xf numFmtId="0" fontId="35" fillId="0" borderId="163" applyFill="0" applyProtection="0">
      <alignment horizontal="right" vertical="top" wrapText="1"/>
    </xf>
    <xf numFmtId="2" fontId="35" fillId="0" borderId="163" applyFill="0" applyProtection="0">
      <alignment horizontal="right" vertical="top" wrapText="1"/>
    </xf>
    <xf numFmtId="1" fontId="35" fillId="0" borderId="163" applyFill="0" applyProtection="0">
      <alignment horizontal="right" vertical="top" wrapText="1"/>
    </xf>
    <xf numFmtId="0" fontId="39" fillId="38" borderId="163" applyNumberFormat="0" applyProtection="0">
      <alignment horizontal="right"/>
    </xf>
    <xf numFmtId="0" fontId="35" fillId="0" borderId="163" applyFill="0" applyProtection="0">
      <alignment horizontal="right" vertical="top" wrapText="1"/>
    </xf>
    <xf numFmtId="0" fontId="39" fillId="38" borderId="163" applyNumberFormat="0" applyProtection="0">
      <alignment horizontal="left"/>
    </xf>
    <xf numFmtId="49" fontId="35" fillId="0" borderId="163" applyFill="0" applyProtection="0">
      <alignment horizontal="right"/>
    </xf>
    <xf numFmtId="0" fontId="35" fillId="0" borderId="163" applyFill="0" applyProtection="0">
      <alignment horizontal="right" vertical="top" wrapText="1"/>
    </xf>
    <xf numFmtId="1" fontId="35" fillId="0" borderId="163" applyFill="0" applyProtection="0">
      <alignment horizontal="right" vertical="top" wrapText="1"/>
    </xf>
    <xf numFmtId="2" fontId="35" fillId="0" borderId="163" applyFill="0" applyProtection="0">
      <alignment horizontal="right" vertical="top" wrapText="1"/>
    </xf>
    <xf numFmtId="0" fontId="62" fillId="60" borderId="163"/>
    <xf numFmtId="2" fontId="35" fillId="0" borderId="163" applyFill="0" applyProtection="0">
      <alignment horizontal="right" vertical="top" wrapText="1"/>
    </xf>
    <xf numFmtId="0" fontId="35" fillId="54" borderId="162" applyNumberFormat="0" applyFont="0" applyAlignment="0" applyProtection="0"/>
    <xf numFmtId="0" fontId="35" fillId="0" borderId="163" applyFill="0" applyProtection="0">
      <alignment horizontal="right" vertical="top" wrapText="1"/>
    </xf>
    <xf numFmtId="1" fontId="35" fillId="0" borderId="163" applyFill="0" applyProtection="0">
      <alignment horizontal="right" vertical="top" wrapText="1"/>
    </xf>
    <xf numFmtId="2" fontId="35" fillId="0" borderId="163" applyFill="0" applyProtection="0">
      <alignment horizontal="right" vertical="top" wrapText="1"/>
    </xf>
    <xf numFmtId="0" fontId="39" fillId="38" borderId="163" applyNumberFormat="0" applyProtection="0">
      <alignment horizontal="right"/>
    </xf>
    <xf numFmtId="0" fontId="47" fillId="0" borderId="163" applyFill="0" applyProtection="0">
      <alignment horizontal="right" vertical="top" wrapText="1"/>
    </xf>
    <xf numFmtId="0" fontId="62" fillId="60" borderId="163"/>
    <xf numFmtId="0" fontId="62" fillId="60" borderId="163"/>
    <xf numFmtId="1" fontId="35" fillId="0" borderId="163" applyFill="0" applyProtection="0">
      <alignment horizontal="right" vertical="top" wrapText="1"/>
    </xf>
    <xf numFmtId="1" fontId="47" fillId="0" borderId="163" applyFill="0" applyProtection="0">
      <alignment horizontal="right" vertical="top" wrapText="1"/>
    </xf>
    <xf numFmtId="49" fontId="35" fillId="0" borderId="163" applyFill="0" applyProtection="0">
      <alignment horizontal="right"/>
    </xf>
    <xf numFmtId="49" fontId="35" fillId="0" borderId="163" applyFill="0" applyProtection="0">
      <alignment horizontal="right"/>
    </xf>
    <xf numFmtId="1" fontId="35" fillId="0" borderId="163" applyFill="0" applyProtection="0">
      <alignment horizontal="right" vertical="top" wrapText="1"/>
    </xf>
    <xf numFmtId="2" fontId="35" fillId="0" borderId="163" applyFill="0" applyProtection="0">
      <alignment horizontal="right" vertical="top" wrapText="1"/>
    </xf>
    <xf numFmtId="0" fontId="35" fillId="0" borderId="163" applyFill="0" applyProtection="0">
      <alignment horizontal="right" vertical="top" wrapText="1"/>
    </xf>
    <xf numFmtId="0" fontId="62" fillId="60" borderId="163"/>
    <xf numFmtId="0" fontId="62" fillId="60" borderId="163"/>
    <xf numFmtId="0" fontId="62" fillId="60" borderId="163"/>
    <xf numFmtId="1" fontId="47" fillId="0" borderId="163" applyFill="0" applyProtection="0">
      <alignment horizontal="right" vertical="top" wrapText="1"/>
    </xf>
    <xf numFmtId="49" fontId="47" fillId="0" borderId="163" applyFill="0" applyProtection="0">
      <alignment horizontal="right"/>
    </xf>
    <xf numFmtId="0" fontId="39" fillId="38" borderId="163" applyNumberFormat="0" applyProtection="0">
      <alignment horizontal="right"/>
    </xf>
    <xf numFmtId="49" fontId="47" fillId="0" borderId="163" applyFill="0" applyProtection="0">
      <alignment horizontal="right"/>
    </xf>
    <xf numFmtId="49" fontId="47" fillId="0" borderId="163" applyFill="0" applyProtection="0">
      <alignment horizontal="right"/>
    </xf>
    <xf numFmtId="0" fontId="39" fillId="38" borderId="163" applyNumberFormat="0" applyProtection="0">
      <alignment horizontal="right"/>
    </xf>
    <xf numFmtId="0" fontId="39" fillId="38" borderId="163" applyNumberFormat="0" applyProtection="0">
      <alignment horizontal="left"/>
    </xf>
    <xf numFmtId="1" fontId="47" fillId="0" borderId="163" applyFill="0" applyProtection="0">
      <alignment horizontal="right" vertical="top" wrapText="1"/>
    </xf>
    <xf numFmtId="0" fontId="35" fillId="54" borderId="162" applyNumberFormat="0" applyFont="0" applyAlignment="0" applyProtection="0"/>
    <xf numFmtId="2" fontId="47" fillId="0" borderId="163" applyFill="0" applyProtection="0">
      <alignment horizontal="right" vertical="top" wrapText="1"/>
    </xf>
    <xf numFmtId="1" fontId="35" fillId="0" borderId="163" applyFill="0" applyProtection="0">
      <alignment horizontal="right" vertical="top" wrapText="1"/>
    </xf>
    <xf numFmtId="2" fontId="47" fillId="0" borderId="163" applyFill="0" applyProtection="0">
      <alignment horizontal="right" vertical="top" wrapText="1"/>
    </xf>
    <xf numFmtId="49" fontId="47" fillId="0" borderId="163" applyFill="0" applyProtection="0">
      <alignment horizontal="right"/>
    </xf>
    <xf numFmtId="0" fontId="39" fillId="38" borderId="163" applyNumberFormat="0" applyProtection="0">
      <alignment horizontal="right"/>
    </xf>
    <xf numFmtId="1" fontId="47" fillId="0" borderId="163" applyFill="0" applyProtection="0">
      <alignment horizontal="right" vertical="top" wrapText="1"/>
    </xf>
    <xf numFmtId="0" fontId="47" fillId="0" borderId="163" applyFill="0" applyProtection="0">
      <alignment horizontal="right" vertical="top" wrapText="1"/>
    </xf>
    <xf numFmtId="1" fontId="35" fillId="0" borderId="163" applyFill="0" applyProtection="0">
      <alignment horizontal="right" vertical="top" wrapText="1"/>
    </xf>
    <xf numFmtId="0" fontId="62" fillId="60" borderId="163"/>
    <xf numFmtId="0" fontId="62" fillId="60" borderId="163"/>
    <xf numFmtId="0" fontId="35" fillId="0" borderId="163" applyFill="0" applyProtection="0">
      <alignment horizontal="right" vertical="top" wrapText="1"/>
    </xf>
    <xf numFmtId="2" fontId="35" fillId="0" borderId="163" applyFill="0" applyProtection="0">
      <alignment horizontal="right" vertical="top" wrapText="1"/>
    </xf>
    <xf numFmtId="1" fontId="35" fillId="0" borderId="163" applyFill="0" applyProtection="0">
      <alignment horizontal="right" vertical="top" wrapText="1"/>
    </xf>
    <xf numFmtId="0" fontId="35" fillId="0" borderId="163" applyFill="0" applyProtection="0">
      <alignment horizontal="right" vertical="top" wrapText="1"/>
    </xf>
    <xf numFmtId="49" fontId="35" fillId="0" borderId="163" applyFill="0" applyProtection="0">
      <alignment horizontal="right"/>
    </xf>
    <xf numFmtId="2" fontId="47" fillId="0" borderId="163" applyFill="0" applyProtection="0">
      <alignment horizontal="right" vertical="top" wrapText="1"/>
    </xf>
    <xf numFmtId="2" fontId="35" fillId="0" borderId="163" applyFill="0" applyProtection="0">
      <alignment horizontal="right" vertical="top" wrapText="1"/>
    </xf>
    <xf numFmtId="49" fontId="47" fillId="0" borderId="163" applyFill="0" applyProtection="0">
      <alignment horizontal="right"/>
    </xf>
    <xf numFmtId="0" fontId="35" fillId="0" borderId="163" applyFill="0" applyProtection="0">
      <alignment horizontal="right" vertical="top" wrapText="1"/>
    </xf>
    <xf numFmtId="0" fontId="35" fillId="54" borderId="162" applyNumberFormat="0" applyFont="0" applyAlignment="0" applyProtection="0"/>
    <xf numFmtId="0" fontId="62" fillId="60" borderId="163"/>
    <xf numFmtId="1" fontId="47" fillId="0" borderId="163" applyFill="0" applyProtection="0">
      <alignment horizontal="right" vertical="top" wrapText="1"/>
    </xf>
    <xf numFmtId="0" fontId="51" fillId="36" borderId="159" applyNumberFormat="0" applyAlignment="0" applyProtection="0"/>
    <xf numFmtId="0" fontId="35" fillId="0" borderId="163" applyFill="0" applyProtection="0">
      <alignment horizontal="right" vertical="top" wrapText="1"/>
    </xf>
    <xf numFmtId="0" fontId="39" fillId="38" borderId="163" applyNumberFormat="0" applyProtection="0">
      <alignment horizontal="left"/>
    </xf>
    <xf numFmtId="0" fontId="62" fillId="60" borderId="163"/>
    <xf numFmtId="0" fontId="39" fillId="38" borderId="163" applyNumberFormat="0" applyProtection="0">
      <alignment horizontal="right"/>
    </xf>
    <xf numFmtId="1" fontId="47" fillId="0" borderId="163" applyFill="0" applyProtection="0">
      <alignment horizontal="right" vertical="top" wrapText="1"/>
    </xf>
    <xf numFmtId="2" fontId="47" fillId="0" borderId="163" applyFill="0" applyProtection="0">
      <alignment horizontal="right" vertical="top" wrapText="1"/>
    </xf>
    <xf numFmtId="1" fontId="35" fillId="0" borderId="163" applyFill="0" applyProtection="0">
      <alignment horizontal="right" vertical="top" wrapText="1"/>
    </xf>
    <xf numFmtId="2" fontId="35" fillId="0" borderId="163" applyFill="0" applyProtection="0">
      <alignment horizontal="right" vertical="top" wrapText="1"/>
    </xf>
    <xf numFmtId="0" fontId="35" fillId="54" borderId="162" applyNumberFormat="0" applyFont="0" applyAlignment="0" applyProtection="0"/>
    <xf numFmtId="0" fontId="47" fillId="0" borderId="163" applyFill="0" applyProtection="0">
      <alignment horizontal="right" vertical="top" wrapText="1"/>
    </xf>
    <xf numFmtId="0" fontId="35" fillId="0" borderId="163" applyFill="0" applyProtection="0">
      <alignment horizontal="right" vertical="top" wrapText="1"/>
    </xf>
    <xf numFmtId="0" fontId="35" fillId="0" borderId="163" applyFill="0" applyProtection="0">
      <alignment horizontal="right" vertical="top" wrapText="1"/>
    </xf>
    <xf numFmtId="2" fontId="47" fillId="0" borderId="163" applyFill="0" applyProtection="0">
      <alignment horizontal="right" vertical="top" wrapText="1"/>
    </xf>
    <xf numFmtId="2" fontId="47" fillId="0" borderId="163" applyFill="0" applyProtection="0">
      <alignment horizontal="right" vertical="top" wrapText="1"/>
    </xf>
    <xf numFmtId="0" fontId="39" fillId="38" borderId="163" applyNumberFormat="0" applyProtection="0">
      <alignment horizontal="right"/>
    </xf>
    <xf numFmtId="0" fontId="44" fillId="0" borderId="161" applyNumberFormat="0" applyFill="0" applyAlignment="0" applyProtection="0"/>
    <xf numFmtId="0" fontId="62" fillId="60" borderId="163"/>
    <xf numFmtId="0" fontId="41" fillId="35" borderId="159" applyNumberFormat="0" applyAlignment="0" applyProtection="0"/>
    <xf numFmtId="49" fontId="35" fillId="0" borderId="163" applyFill="0" applyProtection="0">
      <alignment horizontal="right"/>
    </xf>
    <xf numFmtId="0" fontId="43" fillId="36" borderId="160" applyNumberFormat="0" applyAlignment="0" applyProtection="0"/>
    <xf numFmtId="49" fontId="47" fillId="0" borderId="163" applyFill="0" applyProtection="0">
      <alignment horizontal="right"/>
    </xf>
    <xf numFmtId="0" fontId="39" fillId="38" borderId="163" applyNumberFormat="0" applyProtection="0">
      <alignment horizontal="right"/>
    </xf>
    <xf numFmtId="0" fontId="39" fillId="38" borderId="163" applyNumberFormat="0" applyProtection="0">
      <alignment horizontal="right"/>
    </xf>
    <xf numFmtId="1" fontId="47" fillId="0" borderId="163" applyFill="0" applyProtection="0">
      <alignment horizontal="right" vertical="top" wrapText="1"/>
    </xf>
    <xf numFmtId="49" fontId="35" fillId="0" borderId="163" applyFill="0" applyProtection="0">
      <alignment horizontal="right"/>
    </xf>
    <xf numFmtId="0" fontId="35" fillId="0" borderId="163" applyFill="0" applyProtection="0">
      <alignment horizontal="right" vertical="top" wrapText="1"/>
    </xf>
    <xf numFmtId="49" fontId="35" fillId="0" borderId="163" applyFill="0" applyProtection="0">
      <alignment horizontal="right"/>
    </xf>
    <xf numFmtId="0" fontId="41" fillId="35" borderId="159" applyNumberFormat="0" applyAlignment="0" applyProtection="0"/>
    <xf numFmtId="0" fontId="62" fillId="60" borderId="163"/>
    <xf numFmtId="1" fontId="35" fillId="0" borderId="163" applyFill="0" applyProtection="0">
      <alignment horizontal="right" vertical="top" wrapText="1"/>
    </xf>
    <xf numFmtId="49" fontId="47" fillId="0" borderId="163" applyFill="0" applyProtection="0">
      <alignment horizontal="right"/>
    </xf>
    <xf numFmtId="0" fontId="39" fillId="38" borderId="163" applyNumberFormat="0" applyProtection="0">
      <alignment horizontal="right"/>
    </xf>
    <xf numFmtId="2" fontId="35" fillId="0" borderId="163" applyFill="0" applyProtection="0">
      <alignment horizontal="right" vertical="top" wrapText="1"/>
    </xf>
    <xf numFmtId="0" fontId="62" fillId="60" borderId="163"/>
    <xf numFmtId="49" fontId="47" fillId="0" borderId="163" applyFill="0" applyProtection="0">
      <alignment horizontal="right"/>
    </xf>
    <xf numFmtId="0" fontId="62" fillId="60" borderId="163"/>
    <xf numFmtId="0" fontId="39" fillId="38" borderId="163" applyNumberFormat="0" applyProtection="0">
      <alignment horizontal="right"/>
    </xf>
    <xf numFmtId="0" fontId="35" fillId="0" borderId="163" applyFill="0" applyProtection="0">
      <alignment horizontal="right" vertical="top" wrapText="1"/>
    </xf>
    <xf numFmtId="0" fontId="39" fillId="38" borderId="163" applyNumberFormat="0" applyProtection="0">
      <alignment horizontal="left"/>
    </xf>
    <xf numFmtId="0" fontId="35" fillId="0" borderId="163" applyFill="0" applyProtection="0">
      <alignment horizontal="right" vertical="top" wrapText="1"/>
    </xf>
    <xf numFmtId="2" fontId="35" fillId="0" borderId="163" applyFill="0" applyProtection="0">
      <alignment horizontal="right" vertical="top" wrapText="1"/>
    </xf>
    <xf numFmtId="49" fontId="47" fillId="0" borderId="163" applyFill="0" applyProtection="0">
      <alignment horizontal="right"/>
    </xf>
    <xf numFmtId="1" fontId="47" fillId="0" borderId="163" applyFill="0" applyProtection="0">
      <alignment horizontal="right" vertical="top" wrapText="1"/>
    </xf>
    <xf numFmtId="1" fontId="35" fillId="0" borderId="163" applyFill="0" applyProtection="0">
      <alignment horizontal="right" vertical="top" wrapText="1"/>
    </xf>
    <xf numFmtId="0" fontId="39" fillId="38" borderId="163" applyNumberFormat="0" applyProtection="0">
      <alignment horizontal="left"/>
    </xf>
    <xf numFmtId="0" fontId="39" fillId="38" borderId="163" applyNumberFormat="0" applyProtection="0">
      <alignment horizontal="left"/>
    </xf>
    <xf numFmtId="0" fontId="47" fillId="0" borderId="163" applyFill="0" applyProtection="0">
      <alignment horizontal="right" vertical="top" wrapText="1"/>
    </xf>
    <xf numFmtId="1" fontId="35" fillId="0" borderId="163" applyFill="0" applyProtection="0">
      <alignment horizontal="right" vertical="top" wrapText="1"/>
    </xf>
    <xf numFmtId="2" fontId="47" fillId="0" borderId="163" applyFill="0" applyProtection="0">
      <alignment horizontal="right" vertical="top" wrapText="1"/>
    </xf>
    <xf numFmtId="1" fontId="35" fillId="0" borderId="163" applyFill="0" applyProtection="0">
      <alignment horizontal="right" vertical="top" wrapText="1"/>
    </xf>
    <xf numFmtId="49" fontId="35" fillId="0" borderId="163" applyFill="0" applyProtection="0">
      <alignment horizontal="right"/>
    </xf>
    <xf numFmtId="0" fontId="62" fillId="60" borderId="163"/>
    <xf numFmtId="0" fontId="47" fillId="0" borderId="163" applyFill="0" applyProtection="0">
      <alignment horizontal="right" vertical="top" wrapText="1"/>
    </xf>
    <xf numFmtId="49" fontId="35" fillId="0" borderId="163" applyFill="0" applyProtection="0">
      <alignment horizontal="right"/>
    </xf>
    <xf numFmtId="2" fontId="35" fillId="0" borderId="163" applyFill="0" applyProtection="0">
      <alignment horizontal="right" vertical="top" wrapText="1"/>
    </xf>
    <xf numFmtId="1" fontId="47" fillId="0" borderId="163" applyFill="0" applyProtection="0">
      <alignment horizontal="right" vertical="top" wrapText="1"/>
    </xf>
    <xf numFmtId="49" fontId="47" fillId="0" borderId="163" applyFill="0" applyProtection="0">
      <alignment horizontal="right"/>
    </xf>
    <xf numFmtId="0" fontId="39" fillId="38" borderId="163" applyNumberFormat="0" applyProtection="0">
      <alignment horizontal="left"/>
    </xf>
    <xf numFmtId="2" fontId="35" fillId="0" borderId="163" applyFill="0" applyProtection="0">
      <alignment horizontal="right" vertical="top" wrapText="1"/>
    </xf>
    <xf numFmtId="0" fontId="39" fillId="38" borderId="163" applyNumberFormat="0" applyProtection="0">
      <alignment horizontal="right"/>
    </xf>
    <xf numFmtId="0" fontId="39" fillId="38" borderId="163" applyNumberFormat="0" applyProtection="0">
      <alignment horizontal="left"/>
    </xf>
    <xf numFmtId="1" fontId="47" fillId="0" borderId="163" applyFill="0" applyProtection="0">
      <alignment horizontal="right" vertical="top" wrapText="1"/>
    </xf>
    <xf numFmtId="1" fontId="35" fillId="0" borderId="163" applyFill="0" applyProtection="0">
      <alignment horizontal="right" vertical="top" wrapText="1"/>
    </xf>
    <xf numFmtId="2" fontId="47" fillId="0" borderId="163" applyFill="0" applyProtection="0">
      <alignment horizontal="right" vertical="top" wrapText="1"/>
    </xf>
    <xf numFmtId="0" fontId="39" fillId="38" borderId="163" applyNumberFormat="0" applyProtection="0">
      <alignment horizontal="left"/>
    </xf>
    <xf numFmtId="49" fontId="35" fillId="0" borderId="163" applyFill="0" applyProtection="0">
      <alignment horizontal="right"/>
    </xf>
    <xf numFmtId="2" fontId="35" fillId="0" borderId="163" applyFill="0" applyProtection="0">
      <alignment horizontal="right" vertical="top" wrapText="1"/>
    </xf>
    <xf numFmtId="1" fontId="35" fillId="0" borderId="163" applyFill="0" applyProtection="0">
      <alignment horizontal="right" vertical="top" wrapText="1"/>
    </xf>
    <xf numFmtId="0" fontId="39" fillId="38" borderId="163" applyNumberFormat="0" applyProtection="0">
      <alignment horizontal="right"/>
    </xf>
    <xf numFmtId="2" fontId="35" fillId="0" borderId="163" applyFill="0" applyProtection="0">
      <alignment horizontal="right" vertical="top" wrapText="1"/>
    </xf>
    <xf numFmtId="49" fontId="35" fillId="0" borderId="163" applyFill="0" applyProtection="0">
      <alignment horizontal="right"/>
    </xf>
    <xf numFmtId="0" fontId="39" fillId="38" borderId="163" applyNumberFormat="0" applyProtection="0">
      <alignment horizontal="right"/>
    </xf>
    <xf numFmtId="0" fontId="39" fillId="38" borderId="163" applyNumberFormat="0" applyProtection="0">
      <alignment horizontal="left"/>
    </xf>
    <xf numFmtId="1" fontId="35" fillId="0" borderId="163" applyFill="0" applyProtection="0">
      <alignment horizontal="right" vertical="top" wrapText="1"/>
    </xf>
    <xf numFmtId="0" fontId="35" fillId="0" borderId="163" applyFill="0" applyProtection="0">
      <alignment horizontal="right" vertical="top" wrapText="1"/>
    </xf>
    <xf numFmtId="49" fontId="47" fillId="0" borderId="163" applyFill="0" applyProtection="0">
      <alignment horizontal="right"/>
    </xf>
    <xf numFmtId="2" fontId="35" fillId="0" borderId="163" applyFill="0" applyProtection="0">
      <alignment horizontal="right" vertical="top" wrapText="1"/>
    </xf>
    <xf numFmtId="2" fontId="47" fillId="0" borderId="163" applyFill="0" applyProtection="0">
      <alignment horizontal="right" vertical="top" wrapText="1"/>
    </xf>
    <xf numFmtId="49" fontId="35" fillId="0" borderId="163" applyFill="0" applyProtection="0">
      <alignment horizontal="right"/>
    </xf>
    <xf numFmtId="0" fontId="35" fillId="54" borderId="162" applyNumberFormat="0" applyFont="0" applyAlignment="0" applyProtection="0"/>
    <xf numFmtId="49" fontId="47" fillId="0" borderId="163" applyFill="0" applyProtection="0">
      <alignment horizontal="right"/>
    </xf>
    <xf numFmtId="1" fontId="35" fillId="0" borderId="163" applyFill="0" applyProtection="0">
      <alignment horizontal="right" vertical="top" wrapText="1"/>
    </xf>
    <xf numFmtId="1" fontId="47" fillId="0" borderId="163" applyFill="0" applyProtection="0">
      <alignment horizontal="right" vertical="top" wrapText="1"/>
    </xf>
    <xf numFmtId="0" fontId="62" fillId="60" borderId="163"/>
    <xf numFmtId="0" fontId="62" fillId="60" borderId="163"/>
    <xf numFmtId="0" fontId="62" fillId="60" borderId="163"/>
    <xf numFmtId="0" fontId="35" fillId="0" borderId="163" applyFill="0" applyProtection="0">
      <alignment horizontal="right" vertical="top" wrapText="1"/>
    </xf>
    <xf numFmtId="49" fontId="47" fillId="0" borderId="163" applyFill="0" applyProtection="0">
      <alignment horizontal="right"/>
    </xf>
    <xf numFmtId="49" fontId="47" fillId="0" borderId="163" applyFill="0" applyProtection="0">
      <alignment horizontal="right"/>
    </xf>
    <xf numFmtId="2" fontId="47" fillId="0" borderId="163" applyFill="0" applyProtection="0">
      <alignment horizontal="right" vertical="top" wrapText="1"/>
    </xf>
    <xf numFmtId="49" fontId="35" fillId="0" borderId="163" applyFill="0" applyProtection="0">
      <alignment horizontal="right"/>
    </xf>
    <xf numFmtId="2" fontId="47" fillId="0" borderId="163" applyFill="0" applyProtection="0">
      <alignment horizontal="right" vertical="top" wrapText="1"/>
    </xf>
    <xf numFmtId="1" fontId="47" fillId="0" borderId="163" applyFill="0" applyProtection="0">
      <alignment horizontal="right" vertical="top" wrapText="1"/>
    </xf>
    <xf numFmtId="2" fontId="47" fillId="0" borderId="163" applyFill="0" applyProtection="0">
      <alignment horizontal="right" vertical="top" wrapText="1"/>
    </xf>
    <xf numFmtId="0" fontId="44" fillId="0" borderId="161" applyNumberFormat="0" applyFill="0" applyAlignment="0" applyProtection="0"/>
    <xf numFmtId="0" fontId="62" fillId="60" borderId="163"/>
    <xf numFmtId="49" fontId="35" fillId="0" borderId="163" applyFill="0" applyProtection="0">
      <alignment horizontal="right"/>
    </xf>
    <xf numFmtId="0" fontId="39" fillId="38" borderId="163" applyNumberFormat="0" applyProtection="0">
      <alignment horizontal="left"/>
    </xf>
    <xf numFmtId="0" fontId="35" fillId="0" borderId="163" applyFill="0" applyProtection="0">
      <alignment horizontal="right" vertical="top" wrapText="1"/>
    </xf>
    <xf numFmtId="0" fontId="39" fillId="38" borderId="163" applyNumberFormat="0" applyProtection="0">
      <alignment horizontal="right"/>
    </xf>
    <xf numFmtId="1" fontId="47" fillId="0" borderId="163" applyFill="0" applyProtection="0">
      <alignment horizontal="right" vertical="top" wrapText="1"/>
    </xf>
    <xf numFmtId="0" fontId="35" fillId="0" borderId="163" applyFill="0" applyProtection="0">
      <alignment horizontal="right" vertical="top" wrapText="1"/>
    </xf>
    <xf numFmtId="0" fontId="35" fillId="0" borderId="163" applyFill="0" applyProtection="0">
      <alignment horizontal="right" vertical="top" wrapText="1"/>
    </xf>
    <xf numFmtId="0" fontId="62" fillId="60" borderId="163"/>
    <xf numFmtId="0" fontId="43" fillId="36" borderId="160" applyNumberFormat="0" applyAlignment="0" applyProtection="0"/>
    <xf numFmtId="49" fontId="47" fillId="0" borderId="163" applyFill="0" applyProtection="0">
      <alignment horizontal="right"/>
    </xf>
    <xf numFmtId="2" fontId="47" fillId="0" borderId="163" applyFill="0" applyProtection="0">
      <alignment horizontal="right" vertical="top" wrapText="1"/>
    </xf>
    <xf numFmtId="2" fontId="35" fillId="0" borderId="163" applyFill="0" applyProtection="0">
      <alignment horizontal="right" vertical="top" wrapText="1"/>
    </xf>
    <xf numFmtId="2" fontId="47" fillId="0" borderId="163" applyFill="0" applyProtection="0">
      <alignment horizontal="right" vertical="top" wrapText="1"/>
    </xf>
    <xf numFmtId="0" fontId="39" fillId="38" borderId="163" applyNumberFormat="0" applyProtection="0">
      <alignment horizontal="left"/>
    </xf>
    <xf numFmtId="1" fontId="35" fillId="0" borderId="163" applyFill="0" applyProtection="0">
      <alignment horizontal="right" vertical="top" wrapText="1"/>
    </xf>
    <xf numFmtId="0" fontId="39" fillId="38" borderId="163" applyNumberFormat="0" applyProtection="0">
      <alignment horizontal="right"/>
    </xf>
    <xf numFmtId="0" fontId="62" fillId="60" borderId="163"/>
    <xf numFmtId="0" fontId="62" fillId="60" borderId="163"/>
    <xf numFmtId="0" fontId="62" fillId="60" borderId="163"/>
    <xf numFmtId="2" fontId="47" fillId="0" borderId="163" applyFill="0" applyProtection="0">
      <alignment horizontal="right" vertical="top" wrapText="1"/>
    </xf>
    <xf numFmtId="2" fontId="35" fillId="0" borderId="163" applyFill="0" applyProtection="0">
      <alignment horizontal="right" vertical="top" wrapText="1"/>
    </xf>
    <xf numFmtId="49" fontId="35" fillId="0" borderId="163" applyFill="0" applyProtection="0">
      <alignment horizontal="right"/>
    </xf>
    <xf numFmtId="1" fontId="47" fillId="0" borderId="163" applyFill="0" applyProtection="0">
      <alignment horizontal="right" vertical="top" wrapText="1"/>
    </xf>
    <xf numFmtId="0" fontId="39" fillId="38" borderId="163" applyNumberFormat="0" applyProtection="0">
      <alignment horizontal="left"/>
    </xf>
    <xf numFmtId="0" fontId="62" fillId="60" borderId="163"/>
    <xf numFmtId="0" fontId="35" fillId="0" borderId="163" applyFill="0" applyProtection="0">
      <alignment horizontal="right" vertical="top" wrapText="1"/>
    </xf>
    <xf numFmtId="0" fontId="39" fillId="38" borderId="163" applyNumberFormat="0" applyProtection="0">
      <alignment horizontal="left"/>
    </xf>
    <xf numFmtId="0" fontId="35" fillId="54" borderId="162" applyNumberFormat="0" applyFont="0" applyAlignment="0" applyProtection="0"/>
    <xf numFmtId="1" fontId="47" fillId="0" borderId="163" applyFill="0" applyProtection="0">
      <alignment horizontal="right" vertical="top" wrapText="1"/>
    </xf>
    <xf numFmtId="0" fontId="62" fillId="60" borderId="163"/>
    <xf numFmtId="2" fontId="35" fillId="0" borderId="163" applyFill="0" applyProtection="0">
      <alignment horizontal="right" vertical="top" wrapText="1"/>
    </xf>
    <xf numFmtId="1" fontId="35" fillId="0" borderId="163" applyFill="0" applyProtection="0">
      <alignment horizontal="right" vertical="top" wrapText="1"/>
    </xf>
    <xf numFmtId="2" fontId="35" fillId="0" borderId="163" applyFill="0" applyProtection="0">
      <alignment horizontal="right" vertical="top" wrapText="1"/>
    </xf>
    <xf numFmtId="0" fontId="39" fillId="38" borderId="163" applyNumberFormat="0" applyProtection="0">
      <alignment horizontal="right"/>
    </xf>
    <xf numFmtId="0" fontId="62" fillId="60" borderId="163"/>
    <xf numFmtId="0" fontId="62" fillId="60" borderId="163"/>
    <xf numFmtId="49" fontId="35" fillId="0" borderId="163" applyFill="0" applyProtection="0">
      <alignment horizontal="right"/>
    </xf>
    <xf numFmtId="0" fontId="39" fillId="38" borderId="163" applyNumberFormat="0" applyProtection="0">
      <alignment horizontal="left"/>
    </xf>
    <xf numFmtId="0" fontId="62" fillId="60" borderId="163"/>
    <xf numFmtId="0" fontId="47" fillId="0" borderId="163" applyFill="0" applyProtection="0">
      <alignment horizontal="right" vertical="top" wrapText="1"/>
    </xf>
    <xf numFmtId="1" fontId="35" fillId="0" borderId="163" applyFill="0" applyProtection="0">
      <alignment horizontal="right" vertical="top" wrapText="1"/>
    </xf>
    <xf numFmtId="0" fontId="62" fillId="60" borderId="163"/>
    <xf numFmtId="0" fontId="62" fillId="60" borderId="163"/>
    <xf numFmtId="2" fontId="35" fillId="0" borderId="163" applyFill="0" applyProtection="0">
      <alignment horizontal="right" vertical="top" wrapText="1"/>
    </xf>
    <xf numFmtId="0" fontId="62" fillId="60" borderId="163"/>
    <xf numFmtId="0" fontId="62" fillId="60" borderId="163"/>
    <xf numFmtId="0" fontId="62" fillId="60" borderId="163"/>
    <xf numFmtId="0" fontId="35" fillId="54" borderId="162" applyNumberFormat="0" applyFont="0" applyAlignment="0" applyProtection="0"/>
    <xf numFmtId="0" fontId="51" fillId="36" borderId="159" applyNumberFormat="0" applyAlignment="0" applyProtection="0"/>
    <xf numFmtId="0" fontId="41" fillId="35" borderId="159" applyNumberFormat="0" applyAlignment="0" applyProtection="0"/>
    <xf numFmtId="0" fontId="35" fillId="54" borderId="162" applyNumberFormat="0" applyFont="0" applyAlignment="0" applyProtection="0"/>
    <xf numFmtId="2" fontId="47" fillId="0" borderId="163" applyFill="0" applyProtection="0">
      <alignment horizontal="right" vertical="top" wrapText="1"/>
    </xf>
    <xf numFmtId="0" fontId="41" fillId="35" borderId="159" applyNumberFormat="0" applyAlignment="0" applyProtection="0"/>
    <xf numFmtId="0" fontId="41" fillId="35" borderId="159" applyNumberFormat="0" applyAlignment="0" applyProtection="0"/>
    <xf numFmtId="0" fontId="62" fillId="60" borderId="163"/>
    <xf numFmtId="0" fontId="43" fillId="36" borderId="160" applyNumberFormat="0" applyAlignment="0" applyProtection="0"/>
    <xf numFmtId="0" fontId="43" fillId="36" borderId="160" applyNumberFormat="0" applyAlignment="0" applyProtection="0"/>
    <xf numFmtId="0" fontId="44" fillId="0" borderId="161" applyNumberFormat="0" applyFill="0" applyAlignment="0" applyProtection="0"/>
    <xf numFmtId="0" fontId="44" fillId="0" borderId="161" applyNumberFormat="0" applyFill="0" applyAlignment="0" applyProtection="0"/>
    <xf numFmtId="0" fontId="39" fillId="38" borderId="163" applyNumberFormat="0" applyProtection="0">
      <alignment horizontal="left"/>
    </xf>
    <xf numFmtId="0" fontId="39" fillId="38" borderId="163" applyNumberFormat="0" applyProtection="0">
      <alignment horizontal="right"/>
    </xf>
    <xf numFmtId="0" fontId="35" fillId="0" borderId="163" applyFill="0" applyProtection="0">
      <alignment horizontal="right" vertical="top" wrapText="1"/>
    </xf>
    <xf numFmtId="2" fontId="35" fillId="0" borderId="163" applyFill="0" applyProtection="0">
      <alignment horizontal="right" vertical="top" wrapText="1"/>
    </xf>
    <xf numFmtId="1" fontId="35" fillId="0" borderId="163" applyFill="0" applyProtection="0">
      <alignment horizontal="right" vertical="top" wrapText="1"/>
    </xf>
    <xf numFmtId="49" fontId="35" fillId="0" borderId="163" applyFill="0" applyProtection="0">
      <alignment horizontal="right"/>
    </xf>
    <xf numFmtId="0" fontId="39" fillId="38" borderId="163" applyNumberFormat="0" applyProtection="0">
      <alignment horizontal="left"/>
    </xf>
    <xf numFmtId="0" fontId="39" fillId="38" borderId="163" applyNumberFormat="0" applyProtection="0">
      <alignment horizontal="right"/>
    </xf>
    <xf numFmtId="0" fontId="35" fillId="0" borderId="163" applyFill="0" applyProtection="0">
      <alignment horizontal="right" vertical="top" wrapText="1"/>
    </xf>
    <xf numFmtId="2" fontId="35" fillId="0" borderId="163" applyFill="0" applyProtection="0">
      <alignment horizontal="right" vertical="top" wrapText="1"/>
    </xf>
    <xf numFmtId="1" fontId="35" fillId="0" borderId="163" applyFill="0" applyProtection="0">
      <alignment horizontal="right" vertical="top" wrapText="1"/>
    </xf>
    <xf numFmtId="49" fontId="35" fillId="0" borderId="163" applyFill="0" applyProtection="0">
      <alignment horizontal="right"/>
    </xf>
    <xf numFmtId="0" fontId="44" fillId="0" borderId="161" applyNumberFormat="0" applyFill="0" applyAlignment="0" applyProtection="0"/>
    <xf numFmtId="0" fontId="44" fillId="0" borderId="161" applyNumberFormat="0" applyFill="0" applyAlignment="0" applyProtection="0"/>
    <xf numFmtId="0" fontId="43" fillId="36" borderId="160" applyNumberFormat="0" applyAlignment="0" applyProtection="0"/>
    <xf numFmtId="0" fontId="43" fillId="36" borderId="160" applyNumberFormat="0" applyAlignment="0" applyProtection="0"/>
    <xf numFmtId="0" fontId="41" fillId="35" borderId="159" applyNumberFormat="0" applyAlignment="0" applyProtection="0"/>
    <xf numFmtId="0" fontId="41" fillId="35" borderId="159" applyNumberFormat="0" applyAlignment="0" applyProtection="0"/>
    <xf numFmtId="0" fontId="35" fillId="0" borderId="163" applyFill="0" applyProtection="0">
      <alignment horizontal="right" vertical="top" wrapText="1"/>
    </xf>
    <xf numFmtId="0" fontId="62" fillId="60" borderId="163"/>
    <xf numFmtId="0" fontId="39" fillId="38" borderId="163" applyNumberFormat="0" applyProtection="0">
      <alignment horizontal="left"/>
    </xf>
    <xf numFmtId="0" fontId="39" fillId="38" borderId="163" applyNumberFormat="0" applyProtection="0">
      <alignment horizontal="right"/>
    </xf>
    <xf numFmtId="1" fontId="35" fillId="0" borderId="163" applyFill="0" applyProtection="0">
      <alignment horizontal="right" vertical="top" wrapText="1"/>
    </xf>
    <xf numFmtId="49" fontId="35" fillId="0" borderId="163" applyFill="0" applyProtection="0">
      <alignment horizontal="right"/>
    </xf>
    <xf numFmtId="1" fontId="47" fillId="0" borderId="163" applyFill="0" applyProtection="0">
      <alignment horizontal="right" vertical="top" wrapText="1"/>
    </xf>
    <xf numFmtId="0" fontId="39" fillId="38" borderId="163" applyNumberFormat="0" applyProtection="0">
      <alignment horizontal="right"/>
    </xf>
    <xf numFmtId="0" fontId="62" fillId="60" borderId="163"/>
    <xf numFmtId="2" fontId="35" fillId="0" borderId="163" applyFill="0" applyProtection="0">
      <alignment horizontal="right" vertical="top" wrapText="1"/>
    </xf>
    <xf numFmtId="0" fontId="47" fillId="0" borderId="163" applyFill="0" applyProtection="0">
      <alignment horizontal="right" vertical="top" wrapText="1"/>
    </xf>
    <xf numFmtId="0" fontId="39" fillId="38" borderId="163" applyNumberFormat="0" applyProtection="0">
      <alignment horizontal="left"/>
    </xf>
    <xf numFmtId="0" fontId="35" fillId="54" borderId="162" applyNumberFormat="0" applyFont="0" applyAlignment="0" applyProtection="0"/>
    <xf numFmtId="0" fontId="51" fillId="36" borderId="159" applyNumberFormat="0" applyAlignment="0" applyProtection="0"/>
    <xf numFmtId="0" fontId="39" fillId="38" borderId="163" applyNumberFormat="0" applyProtection="0">
      <alignment horizontal="right"/>
    </xf>
    <xf numFmtId="1" fontId="35" fillId="0" borderId="163" applyFill="0" applyProtection="0">
      <alignment horizontal="right" vertical="top" wrapText="1"/>
    </xf>
    <xf numFmtId="2" fontId="35" fillId="0" borderId="163" applyFill="0" applyProtection="0">
      <alignment horizontal="right" vertical="top" wrapText="1"/>
    </xf>
    <xf numFmtId="0" fontId="35" fillId="54" borderId="162" applyNumberFormat="0" applyFont="0" applyAlignment="0" applyProtection="0"/>
    <xf numFmtId="0" fontId="47" fillId="0" borderId="163" applyFill="0" applyProtection="0">
      <alignment horizontal="right" vertical="top" wrapText="1"/>
    </xf>
    <xf numFmtId="49" fontId="35" fillId="0" borderId="163" applyFill="0" applyProtection="0">
      <alignment horizontal="right"/>
    </xf>
    <xf numFmtId="0" fontId="62" fillId="60" borderId="163"/>
    <xf numFmtId="0" fontId="39" fillId="38" borderId="163" applyNumberFormat="0" applyProtection="0">
      <alignment horizontal="right"/>
    </xf>
    <xf numFmtId="0" fontId="62" fillId="60" borderId="163"/>
    <xf numFmtId="0" fontId="39" fillId="38" borderId="163" applyNumberFormat="0" applyProtection="0">
      <alignment horizontal="left"/>
    </xf>
    <xf numFmtId="49" fontId="47" fillId="0" borderId="163" applyFill="0" applyProtection="0">
      <alignment horizontal="right"/>
    </xf>
    <xf numFmtId="0" fontId="62" fillId="60" borderId="163"/>
    <xf numFmtId="0" fontId="41" fillId="35" borderId="159" applyNumberFormat="0" applyAlignment="0" applyProtection="0"/>
    <xf numFmtId="1" fontId="47" fillId="0" borderId="163" applyFill="0" applyProtection="0">
      <alignment horizontal="right" vertical="top" wrapText="1"/>
    </xf>
    <xf numFmtId="0" fontId="39" fillId="38" borderId="163" applyNumberFormat="0" applyProtection="0">
      <alignment horizontal="right"/>
    </xf>
    <xf numFmtId="49" fontId="47" fillId="0" borderId="163" applyFill="0" applyProtection="0">
      <alignment horizontal="right"/>
    </xf>
    <xf numFmtId="0" fontId="39" fillId="38" borderId="163" applyNumberFormat="0" applyProtection="0">
      <alignment horizontal="right"/>
    </xf>
    <xf numFmtId="1" fontId="47" fillId="0" borderId="163" applyFill="0" applyProtection="0">
      <alignment horizontal="right" vertical="top" wrapText="1"/>
    </xf>
    <xf numFmtId="0" fontId="35" fillId="0" borderId="163" applyFill="0" applyProtection="0">
      <alignment horizontal="right" vertical="top" wrapText="1"/>
    </xf>
    <xf numFmtId="0" fontId="62" fillId="60" borderId="163"/>
    <xf numFmtId="0" fontId="44" fillId="0" borderId="161" applyNumberFormat="0" applyFill="0" applyAlignment="0" applyProtection="0"/>
    <xf numFmtId="0" fontId="62" fillId="60" borderId="163"/>
    <xf numFmtId="49" fontId="35" fillId="0" borderId="163" applyFill="0" applyProtection="0">
      <alignment horizontal="right"/>
    </xf>
    <xf numFmtId="0" fontId="35" fillId="0" borderId="163" applyFill="0" applyProtection="0">
      <alignment horizontal="right" vertical="top" wrapText="1"/>
    </xf>
    <xf numFmtId="0" fontId="39" fillId="38" borderId="163" applyNumberFormat="0" applyProtection="0">
      <alignment horizontal="right"/>
    </xf>
    <xf numFmtId="0" fontId="35" fillId="0" borderId="163" applyFill="0" applyProtection="0">
      <alignment horizontal="right" vertical="top" wrapText="1"/>
    </xf>
    <xf numFmtId="2" fontId="35" fillId="0" borderId="163" applyFill="0" applyProtection="0">
      <alignment horizontal="right" vertical="top" wrapText="1"/>
    </xf>
    <xf numFmtId="0" fontId="35" fillId="54" borderId="162" applyNumberFormat="0" applyFont="0" applyAlignment="0" applyProtection="0"/>
    <xf numFmtId="2" fontId="35" fillId="0" borderId="163" applyFill="0" applyProtection="0">
      <alignment horizontal="right" vertical="top" wrapText="1"/>
    </xf>
    <xf numFmtId="0" fontId="62" fillId="60" borderId="163"/>
    <xf numFmtId="0" fontId="35" fillId="0" borderId="163" applyFill="0" applyProtection="0">
      <alignment horizontal="right" vertical="top" wrapText="1"/>
    </xf>
    <xf numFmtId="0" fontId="44" fillId="0" borderId="161" applyNumberFormat="0" applyFill="0" applyAlignment="0" applyProtection="0"/>
    <xf numFmtId="1" fontId="35" fillId="0" borderId="163" applyFill="0" applyProtection="0">
      <alignment horizontal="right" vertical="top" wrapText="1"/>
    </xf>
    <xf numFmtId="49" fontId="47" fillId="0" borderId="163" applyFill="0" applyProtection="0">
      <alignment horizontal="right"/>
    </xf>
    <xf numFmtId="0" fontId="39" fillId="38" borderId="163" applyNumberFormat="0" applyProtection="0">
      <alignment horizontal="right"/>
    </xf>
    <xf numFmtId="0" fontId="62" fillId="60" borderId="163"/>
    <xf numFmtId="0" fontId="35" fillId="54" borderId="162" applyNumberFormat="0" applyFont="0" applyAlignment="0" applyProtection="0"/>
    <xf numFmtId="0" fontId="51" fillId="36" borderId="159" applyNumberFormat="0" applyAlignment="0" applyProtection="0"/>
    <xf numFmtId="1" fontId="35" fillId="0" borderId="163" applyFill="0" applyProtection="0">
      <alignment horizontal="right" vertical="top" wrapText="1"/>
    </xf>
    <xf numFmtId="0" fontId="41" fillId="35" borderId="159" applyNumberFormat="0" applyAlignment="0" applyProtection="0"/>
    <xf numFmtId="49" fontId="35" fillId="0" borderId="163" applyFill="0" applyProtection="0">
      <alignment horizontal="right"/>
    </xf>
    <xf numFmtId="0" fontId="62" fillId="60" borderId="163"/>
    <xf numFmtId="2" fontId="35" fillId="0" borderId="163" applyFill="0" applyProtection="0">
      <alignment horizontal="right" vertical="top" wrapText="1"/>
    </xf>
    <xf numFmtId="0" fontId="35" fillId="0" borderId="163" applyFill="0" applyProtection="0">
      <alignment horizontal="right" vertical="top" wrapText="1"/>
    </xf>
    <xf numFmtId="0" fontId="43" fillId="36" borderId="160" applyNumberFormat="0" applyAlignment="0" applyProtection="0"/>
    <xf numFmtId="1" fontId="35" fillId="0" borderId="163" applyFill="0" applyProtection="0">
      <alignment horizontal="right" vertical="top" wrapText="1"/>
    </xf>
    <xf numFmtId="0" fontId="35" fillId="0" borderId="163" applyFill="0" applyProtection="0">
      <alignment horizontal="right" vertical="top" wrapText="1"/>
    </xf>
    <xf numFmtId="0" fontId="62" fillId="60" borderId="163"/>
    <xf numFmtId="0" fontId="62" fillId="60" borderId="163"/>
    <xf numFmtId="0" fontId="62" fillId="60" borderId="163"/>
    <xf numFmtId="2" fontId="47" fillId="0" borderId="163" applyFill="0" applyProtection="0">
      <alignment horizontal="right" vertical="top" wrapText="1"/>
    </xf>
    <xf numFmtId="0" fontId="39" fillId="38" borderId="163" applyNumberFormat="0" applyProtection="0">
      <alignment horizontal="right"/>
    </xf>
    <xf numFmtId="0" fontId="62" fillId="60" borderId="163"/>
    <xf numFmtId="0" fontId="62" fillId="60" borderId="163"/>
    <xf numFmtId="1" fontId="47" fillId="0" borderId="163" applyFill="0" applyProtection="0">
      <alignment horizontal="right" vertical="top" wrapText="1"/>
    </xf>
    <xf numFmtId="1" fontId="35" fillId="0" borderId="163" applyFill="0" applyProtection="0">
      <alignment horizontal="right" vertical="top" wrapText="1"/>
    </xf>
    <xf numFmtId="0" fontId="39" fillId="38" borderId="163" applyNumberFormat="0" applyProtection="0">
      <alignment horizontal="right"/>
    </xf>
    <xf numFmtId="1" fontId="47" fillId="0" borderId="163" applyFill="0" applyProtection="0">
      <alignment horizontal="right" vertical="top" wrapText="1"/>
    </xf>
    <xf numFmtId="0" fontId="39" fillId="38" borderId="163" applyNumberFormat="0" applyProtection="0">
      <alignment horizontal="right"/>
    </xf>
    <xf numFmtId="0" fontId="39" fillId="38" borderId="163" applyNumberFormat="0" applyProtection="0">
      <alignment horizontal="right"/>
    </xf>
    <xf numFmtId="0" fontId="39" fillId="38" borderId="163" applyNumberFormat="0" applyProtection="0">
      <alignment horizontal="right"/>
    </xf>
    <xf numFmtId="49" fontId="47" fillId="0" borderId="163" applyFill="0" applyProtection="0">
      <alignment horizontal="right"/>
    </xf>
    <xf numFmtId="0" fontId="62" fillId="60" borderId="163"/>
    <xf numFmtId="0" fontId="62" fillId="60" borderId="163"/>
    <xf numFmtId="0" fontId="39" fillId="38" borderId="163" applyNumberFormat="0" applyProtection="0">
      <alignment horizontal="left"/>
    </xf>
    <xf numFmtId="1" fontId="35" fillId="0" borderId="163" applyFill="0" applyProtection="0">
      <alignment horizontal="right" vertical="top" wrapText="1"/>
    </xf>
    <xf numFmtId="49" fontId="35" fillId="0" borderId="163" applyFill="0" applyProtection="0">
      <alignment horizontal="right"/>
    </xf>
    <xf numFmtId="1" fontId="47" fillId="0" borderId="163" applyFill="0" applyProtection="0">
      <alignment horizontal="right" vertical="top" wrapText="1"/>
    </xf>
    <xf numFmtId="0" fontId="62" fillId="60" borderId="163"/>
    <xf numFmtId="0" fontId="35" fillId="0" borderId="163" applyFill="0" applyProtection="0">
      <alignment horizontal="right" vertical="top" wrapText="1"/>
    </xf>
    <xf numFmtId="2" fontId="35" fillId="0" borderId="163" applyFill="0" applyProtection="0">
      <alignment horizontal="right" vertical="top" wrapText="1"/>
    </xf>
    <xf numFmtId="0" fontId="47" fillId="0" borderId="163" applyFill="0" applyProtection="0">
      <alignment horizontal="right" vertical="top" wrapText="1"/>
    </xf>
    <xf numFmtId="0" fontId="39" fillId="38" borderId="163" applyNumberFormat="0" applyProtection="0">
      <alignment horizontal="right"/>
    </xf>
    <xf numFmtId="2" fontId="47" fillId="0" borderId="163" applyFill="0" applyProtection="0">
      <alignment horizontal="right" vertical="top" wrapText="1"/>
    </xf>
    <xf numFmtId="49" fontId="35" fillId="0" borderId="163" applyFill="0" applyProtection="0">
      <alignment horizontal="right"/>
    </xf>
    <xf numFmtId="1" fontId="35" fillId="0" borderId="163" applyFill="0" applyProtection="0">
      <alignment horizontal="right" vertical="top" wrapText="1"/>
    </xf>
    <xf numFmtId="0" fontId="44" fillId="0" borderId="161" applyNumberFormat="0" applyFill="0" applyAlignment="0" applyProtection="0"/>
    <xf numFmtId="0" fontId="41" fillId="35" borderId="159" applyNumberFormat="0" applyAlignment="0" applyProtection="0"/>
    <xf numFmtId="1" fontId="35" fillId="0" borderId="163" applyFill="0" applyProtection="0">
      <alignment horizontal="right" vertical="top" wrapText="1"/>
    </xf>
    <xf numFmtId="2" fontId="47" fillId="0" borderId="163" applyFill="0" applyProtection="0">
      <alignment horizontal="right" vertical="top" wrapText="1"/>
    </xf>
    <xf numFmtId="0" fontId="62" fillId="60" borderId="163"/>
    <xf numFmtId="0" fontId="51" fillId="36" borderId="159" applyNumberFormat="0" applyAlignment="0" applyProtection="0"/>
    <xf numFmtId="0" fontId="41" fillId="35" borderId="159" applyNumberFormat="0" applyAlignment="0" applyProtection="0"/>
    <xf numFmtId="1" fontId="35" fillId="0" borderId="163" applyFill="0" applyProtection="0">
      <alignment horizontal="right" vertical="top" wrapText="1"/>
    </xf>
    <xf numFmtId="0" fontId="62" fillId="60" borderId="163"/>
    <xf numFmtId="0" fontId="62" fillId="60" borderId="163"/>
    <xf numFmtId="0" fontId="62" fillId="60" borderId="163"/>
    <xf numFmtId="1" fontId="35" fillId="0" borderId="163" applyFill="0" applyProtection="0">
      <alignment horizontal="right" vertical="top" wrapText="1"/>
    </xf>
    <xf numFmtId="1" fontId="47" fillId="0" borderId="163" applyFill="0" applyProtection="0">
      <alignment horizontal="right" vertical="top" wrapText="1"/>
    </xf>
    <xf numFmtId="0" fontId="35" fillId="0" borderId="163" applyFill="0" applyProtection="0">
      <alignment horizontal="right" vertical="top" wrapText="1"/>
    </xf>
    <xf numFmtId="2" fontId="47" fillId="0" borderId="163" applyFill="0" applyProtection="0">
      <alignment horizontal="right" vertical="top" wrapText="1"/>
    </xf>
    <xf numFmtId="0" fontId="62" fillId="60" borderId="163"/>
    <xf numFmtId="49" fontId="47" fillId="0" borderId="163" applyFill="0" applyProtection="0">
      <alignment horizontal="right"/>
    </xf>
    <xf numFmtId="0" fontId="62" fillId="60" borderId="163"/>
    <xf numFmtId="0" fontId="62" fillId="60" borderId="163"/>
    <xf numFmtId="2" fontId="47" fillId="0" borderId="163" applyFill="0" applyProtection="0">
      <alignment horizontal="right" vertical="top" wrapText="1"/>
    </xf>
    <xf numFmtId="2" fontId="35" fillId="0" borderId="163" applyFill="0" applyProtection="0">
      <alignment horizontal="right" vertical="top" wrapText="1"/>
    </xf>
    <xf numFmtId="0" fontId="39" fillId="38" borderId="163" applyNumberFormat="0" applyProtection="0">
      <alignment horizontal="right"/>
    </xf>
    <xf numFmtId="0" fontId="43" fillId="36" borderId="160" applyNumberFormat="0" applyAlignment="0" applyProtection="0"/>
    <xf numFmtId="0" fontId="39" fillId="38" borderId="163" applyNumberFormat="0" applyProtection="0">
      <alignment horizontal="left"/>
    </xf>
    <xf numFmtId="2" fontId="47" fillId="0" borderId="163" applyFill="0" applyProtection="0">
      <alignment horizontal="right" vertical="top" wrapText="1"/>
    </xf>
    <xf numFmtId="0" fontId="62" fillId="60" borderId="163"/>
    <xf numFmtId="0" fontId="62" fillId="60" borderId="163"/>
    <xf numFmtId="0" fontId="35" fillId="54" borderId="162" applyNumberFormat="0" applyFont="0" applyAlignment="0" applyProtection="0"/>
    <xf numFmtId="49" fontId="47" fillId="0" borderId="163" applyFill="0" applyProtection="0">
      <alignment horizontal="right"/>
    </xf>
    <xf numFmtId="0" fontId="62" fillId="60" borderId="163"/>
    <xf numFmtId="2" fontId="47" fillId="0" borderId="163" applyFill="0" applyProtection="0">
      <alignment horizontal="right" vertical="top" wrapText="1"/>
    </xf>
    <xf numFmtId="0" fontId="51" fillId="36" borderId="159" applyNumberFormat="0" applyAlignment="0" applyProtection="0"/>
    <xf numFmtId="49" fontId="35" fillId="0" borderId="163" applyFill="0" applyProtection="0">
      <alignment horizontal="right"/>
    </xf>
    <xf numFmtId="2" fontId="47" fillId="0" borderId="163" applyFill="0" applyProtection="0">
      <alignment horizontal="right" vertical="top" wrapText="1"/>
    </xf>
    <xf numFmtId="0" fontId="35" fillId="0" borderId="163" applyFill="0" applyProtection="0">
      <alignment horizontal="right" vertical="top" wrapText="1"/>
    </xf>
    <xf numFmtId="2" fontId="35" fillId="0" borderId="163" applyFill="0" applyProtection="0">
      <alignment horizontal="right" vertical="top" wrapText="1"/>
    </xf>
    <xf numFmtId="0" fontId="39" fillId="38" borderId="163" applyNumberFormat="0" applyProtection="0">
      <alignment horizontal="right"/>
    </xf>
    <xf numFmtId="0" fontId="62" fillId="60" borderId="163"/>
    <xf numFmtId="49" fontId="35" fillId="0" borderId="163" applyFill="0" applyProtection="0">
      <alignment horizontal="right"/>
    </xf>
    <xf numFmtId="0" fontId="39" fillId="38" borderId="163" applyNumberFormat="0" applyProtection="0">
      <alignment horizontal="left"/>
    </xf>
    <xf numFmtId="0" fontId="43" fillId="36" borderId="160" applyNumberFormat="0" applyAlignment="0" applyProtection="0"/>
    <xf numFmtId="0" fontId="62" fillId="60" borderId="163"/>
    <xf numFmtId="2" fontId="35" fillId="0" borderId="163" applyFill="0" applyProtection="0">
      <alignment horizontal="right" vertical="top" wrapText="1"/>
    </xf>
    <xf numFmtId="0" fontId="62" fillId="60" borderId="163"/>
    <xf numFmtId="0" fontId="62" fillId="60" borderId="163"/>
    <xf numFmtId="0" fontId="39" fillId="38" borderId="163" applyNumberFormat="0" applyProtection="0">
      <alignment horizontal="left"/>
    </xf>
    <xf numFmtId="0" fontId="62" fillId="60" borderId="163"/>
    <xf numFmtId="49" fontId="35" fillId="0" borderId="163" applyFill="0" applyProtection="0">
      <alignment horizontal="right"/>
    </xf>
    <xf numFmtId="49" fontId="47" fillId="0" borderId="163" applyFill="0" applyProtection="0">
      <alignment horizontal="right"/>
    </xf>
    <xf numFmtId="0" fontId="35" fillId="0" borderId="163" applyFill="0" applyProtection="0">
      <alignment horizontal="right" vertical="top" wrapText="1"/>
    </xf>
    <xf numFmtId="2" fontId="35" fillId="0" borderId="163" applyFill="0" applyProtection="0">
      <alignment horizontal="right" vertical="top" wrapText="1"/>
    </xf>
    <xf numFmtId="0" fontId="41" fillId="35" borderId="159" applyNumberFormat="0" applyAlignment="0" applyProtection="0"/>
    <xf numFmtId="0" fontId="39" fillId="38" borderId="163" applyNumberFormat="0" applyProtection="0">
      <alignment horizontal="right"/>
    </xf>
    <xf numFmtId="0" fontId="62" fillId="60" borderId="163"/>
    <xf numFmtId="0" fontId="41" fillId="35" borderId="159" applyNumberFormat="0" applyAlignment="0" applyProtection="0"/>
    <xf numFmtId="0" fontId="35" fillId="54" borderId="162" applyNumberFormat="0" applyFont="0" applyAlignment="0" applyProtection="0"/>
    <xf numFmtId="2" fontId="47" fillId="0" borderId="163" applyFill="0" applyProtection="0">
      <alignment horizontal="right" vertical="top" wrapText="1"/>
    </xf>
    <xf numFmtId="0" fontId="62" fillId="60" borderId="163"/>
    <xf numFmtId="2" fontId="47" fillId="0" borderId="163" applyFill="0" applyProtection="0">
      <alignment horizontal="right" vertical="top" wrapText="1"/>
    </xf>
    <xf numFmtId="1" fontId="47" fillId="0" borderId="163" applyFill="0" applyProtection="0">
      <alignment horizontal="right" vertical="top" wrapText="1"/>
    </xf>
    <xf numFmtId="2" fontId="35" fillId="0" borderId="163" applyFill="0" applyProtection="0">
      <alignment horizontal="right" vertical="top" wrapText="1"/>
    </xf>
    <xf numFmtId="0" fontId="35" fillId="54" borderId="162" applyNumberFormat="0" applyFont="0" applyAlignment="0" applyProtection="0"/>
    <xf numFmtId="1" fontId="35" fillId="0" borderId="163" applyFill="0" applyProtection="0">
      <alignment horizontal="right" vertical="top" wrapText="1"/>
    </xf>
    <xf numFmtId="0" fontId="41" fillId="35" borderId="159" applyNumberFormat="0" applyAlignment="0" applyProtection="0"/>
    <xf numFmtId="1" fontId="47" fillId="0" borderId="163" applyFill="0" applyProtection="0">
      <alignment horizontal="right" vertical="top" wrapText="1"/>
    </xf>
    <xf numFmtId="0" fontId="62" fillId="60" borderId="163"/>
    <xf numFmtId="0" fontId="51" fillId="36" borderId="159" applyNumberFormat="0" applyAlignment="0" applyProtection="0"/>
    <xf numFmtId="0" fontId="62" fillId="60" borderId="163"/>
    <xf numFmtId="1" fontId="47" fillId="0" borderId="163" applyFill="0" applyProtection="0">
      <alignment horizontal="right" vertical="top" wrapText="1"/>
    </xf>
    <xf numFmtId="1" fontId="35" fillId="0" borderId="163" applyFill="0" applyProtection="0">
      <alignment horizontal="right" vertical="top" wrapText="1"/>
    </xf>
    <xf numFmtId="0" fontId="39" fillId="38" borderId="163" applyNumberFormat="0" applyProtection="0">
      <alignment horizontal="left"/>
    </xf>
    <xf numFmtId="2" fontId="35" fillId="0" borderId="163" applyFill="0" applyProtection="0">
      <alignment horizontal="right" vertical="top" wrapText="1"/>
    </xf>
    <xf numFmtId="49" fontId="47" fillId="0" borderId="163" applyFill="0" applyProtection="0">
      <alignment horizontal="right"/>
    </xf>
    <xf numFmtId="1" fontId="35" fillId="0" borderId="163" applyFill="0" applyProtection="0">
      <alignment horizontal="right" vertical="top" wrapText="1"/>
    </xf>
    <xf numFmtId="0" fontId="39" fillId="38" borderId="163" applyNumberFormat="0" applyProtection="0">
      <alignment horizontal="left"/>
    </xf>
    <xf numFmtId="0" fontId="62" fillId="60" borderId="163"/>
    <xf numFmtId="0" fontId="44" fillId="0" borderId="161" applyNumberFormat="0" applyFill="0" applyAlignment="0" applyProtection="0"/>
    <xf numFmtId="49" fontId="35" fillId="0" borderId="163" applyFill="0" applyProtection="0">
      <alignment horizontal="right"/>
    </xf>
    <xf numFmtId="0" fontId="35" fillId="54" borderId="162" applyNumberFormat="0" applyFont="0" applyAlignment="0" applyProtection="0"/>
    <xf numFmtId="49" fontId="35" fillId="0" borderId="163" applyFill="0" applyProtection="0">
      <alignment horizontal="right"/>
    </xf>
    <xf numFmtId="0" fontId="44" fillId="0" borderId="161" applyNumberFormat="0" applyFill="0" applyAlignment="0" applyProtection="0"/>
    <xf numFmtId="49" fontId="35" fillId="0" borderId="163" applyFill="0" applyProtection="0">
      <alignment horizontal="right"/>
    </xf>
    <xf numFmtId="0" fontId="39" fillId="38" borderId="163" applyNumberFormat="0" applyProtection="0">
      <alignment horizontal="left"/>
    </xf>
    <xf numFmtId="49" fontId="35" fillId="0" borderId="163" applyFill="0" applyProtection="0">
      <alignment horizontal="right"/>
    </xf>
    <xf numFmtId="1" fontId="47" fillId="0" borderId="163" applyFill="0" applyProtection="0">
      <alignment horizontal="right" vertical="top" wrapText="1"/>
    </xf>
    <xf numFmtId="0" fontId="39" fillId="38" borderId="163" applyNumberFormat="0" applyProtection="0">
      <alignment horizontal="left"/>
    </xf>
    <xf numFmtId="0" fontId="35" fillId="0" borderId="163" applyFill="0" applyProtection="0">
      <alignment horizontal="right" vertical="top" wrapText="1"/>
    </xf>
    <xf numFmtId="0" fontId="62" fillId="60" borderId="163"/>
    <xf numFmtId="0" fontId="39" fillId="38" borderId="163" applyNumberFormat="0" applyProtection="0">
      <alignment horizontal="left"/>
    </xf>
    <xf numFmtId="1" fontId="47" fillId="0" borderId="163" applyFill="0" applyProtection="0">
      <alignment horizontal="right" vertical="top" wrapText="1"/>
    </xf>
    <xf numFmtId="2" fontId="47" fillId="0" borderId="163" applyFill="0" applyProtection="0">
      <alignment horizontal="right" vertical="top" wrapText="1"/>
    </xf>
    <xf numFmtId="49" fontId="47" fillId="0" borderId="163" applyFill="0" applyProtection="0">
      <alignment horizontal="right"/>
    </xf>
    <xf numFmtId="1" fontId="47" fillId="0" borderId="163" applyFill="0" applyProtection="0">
      <alignment horizontal="right" vertical="top" wrapText="1"/>
    </xf>
    <xf numFmtId="0" fontId="35" fillId="0" borderId="163" applyFill="0" applyProtection="0">
      <alignment horizontal="right" vertical="top" wrapText="1"/>
    </xf>
    <xf numFmtId="49" fontId="47" fillId="0" borderId="163" applyFill="0" applyProtection="0">
      <alignment horizontal="right"/>
    </xf>
    <xf numFmtId="0" fontId="62" fillId="60" borderId="163"/>
    <xf numFmtId="0" fontId="35" fillId="0" borderId="163" applyFill="0" applyProtection="0">
      <alignment horizontal="right" vertical="top" wrapText="1"/>
    </xf>
    <xf numFmtId="0" fontId="62" fillId="60" borderId="163"/>
    <xf numFmtId="49" fontId="47" fillId="0" borderId="163" applyFill="0" applyProtection="0">
      <alignment horizontal="right"/>
    </xf>
    <xf numFmtId="1" fontId="35" fillId="0" borderId="163" applyFill="0" applyProtection="0">
      <alignment horizontal="right" vertical="top" wrapText="1"/>
    </xf>
    <xf numFmtId="0" fontId="39" fillId="38" borderId="163" applyNumberFormat="0" applyProtection="0">
      <alignment horizontal="right"/>
    </xf>
    <xf numFmtId="0" fontId="35" fillId="0" borderId="163" applyFill="0" applyProtection="0">
      <alignment horizontal="right" vertical="top" wrapText="1"/>
    </xf>
    <xf numFmtId="0" fontId="35" fillId="0" borderId="163" applyFill="0" applyProtection="0">
      <alignment horizontal="right" vertical="top" wrapText="1"/>
    </xf>
    <xf numFmtId="0" fontId="62" fillId="60" borderId="163"/>
    <xf numFmtId="0" fontId="35" fillId="0" borderId="163" applyFill="0" applyProtection="0">
      <alignment horizontal="right" vertical="top" wrapText="1"/>
    </xf>
    <xf numFmtId="0" fontId="62" fillId="60" borderId="163"/>
    <xf numFmtId="0" fontId="44" fillId="0" borderId="161" applyNumberFormat="0" applyFill="0" applyAlignment="0" applyProtection="0"/>
    <xf numFmtId="0" fontId="39" fillId="38" borderId="163" applyNumberFormat="0" applyProtection="0">
      <alignment horizontal="left"/>
    </xf>
    <xf numFmtId="1" fontId="47" fillId="0" borderId="163" applyFill="0" applyProtection="0">
      <alignment horizontal="right" vertical="top" wrapText="1"/>
    </xf>
    <xf numFmtId="0" fontId="44" fillId="0" borderId="161" applyNumberFormat="0" applyFill="0" applyAlignment="0" applyProtection="0"/>
    <xf numFmtId="0" fontId="39" fillId="38" borderId="163" applyNumberFormat="0" applyProtection="0">
      <alignment horizontal="right"/>
    </xf>
    <xf numFmtId="0" fontId="35" fillId="0" borderId="163" applyFill="0" applyProtection="0">
      <alignment horizontal="right" vertical="top" wrapText="1"/>
    </xf>
    <xf numFmtId="0" fontId="47" fillId="0" borderId="163" applyFill="0" applyProtection="0">
      <alignment horizontal="right" vertical="top" wrapText="1"/>
    </xf>
    <xf numFmtId="49" fontId="47" fillId="0" borderId="163" applyFill="0" applyProtection="0">
      <alignment horizontal="right"/>
    </xf>
    <xf numFmtId="0" fontId="39" fillId="38" borderId="163" applyNumberFormat="0" applyProtection="0">
      <alignment horizontal="left"/>
    </xf>
    <xf numFmtId="0" fontId="35" fillId="0" borderId="163" applyFill="0" applyProtection="0">
      <alignment horizontal="right" vertical="top" wrapText="1"/>
    </xf>
    <xf numFmtId="0" fontId="39" fillId="38" borderId="163" applyNumberFormat="0" applyProtection="0">
      <alignment horizontal="left"/>
    </xf>
    <xf numFmtId="49" fontId="47" fillId="0" borderId="163" applyFill="0" applyProtection="0">
      <alignment horizontal="right"/>
    </xf>
    <xf numFmtId="0" fontId="43" fillId="36" borderId="160" applyNumberFormat="0" applyAlignment="0" applyProtection="0"/>
    <xf numFmtId="0" fontId="39" fillId="38" borderId="163" applyNumberFormat="0" applyProtection="0">
      <alignment horizontal="left"/>
    </xf>
    <xf numFmtId="0" fontId="62" fillId="60" borderId="163"/>
    <xf numFmtId="0" fontId="43" fillId="36" borderId="160" applyNumberFormat="0" applyAlignment="0" applyProtection="0"/>
    <xf numFmtId="1" fontId="47" fillId="0" borderId="163" applyFill="0" applyProtection="0">
      <alignment horizontal="right" vertical="top" wrapText="1"/>
    </xf>
    <xf numFmtId="1" fontId="35" fillId="0" borderId="163" applyFill="0" applyProtection="0">
      <alignment horizontal="right" vertical="top" wrapText="1"/>
    </xf>
    <xf numFmtId="0" fontId="35" fillId="54" borderId="162" applyNumberFormat="0" applyFont="0" applyAlignment="0" applyProtection="0"/>
    <xf numFmtId="0" fontId="41" fillId="35" borderId="159" applyNumberFormat="0" applyAlignment="0" applyProtection="0"/>
    <xf numFmtId="0" fontId="62" fillId="60" borderId="163"/>
    <xf numFmtId="0" fontId="62" fillId="60" borderId="163"/>
    <xf numFmtId="0" fontId="44" fillId="0" borderId="161" applyNumberFormat="0" applyFill="0" applyAlignment="0" applyProtection="0"/>
    <xf numFmtId="49" fontId="35" fillId="0" borderId="163" applyFill="0" applyProtection="0">
      <alignment horizontal="right"/>
    </xf>
    <xf numFmtId="0" fontId="43" fillId="36" borderId="160" applyNumberFormat="0" applyAlignment="0" applyProtection="0"/>
    <xf numFmtId="2" fontId="47" fillId="0" borderId="163" applyFill="0" applyProtection="0">
      <alignment horizontal="right" vertical="top" wrapText="1"/>
    </xf>
    <xf numFmtId="2" fontId="35" fillId="0" borderId="163" applyFill="0" applyProtection="0">
      <alignment horizontal="right" vertical="top" wrapText="1"/>
    </xf>
    <xf numFmtId="0" fontId="43" fillId="36" borderId="160" applyNumberFormat="0" applyAlignment="0" applyProtection="0"/>
    <xf numFmtId="49" fontId="35" fillId="0" borderId="163" applyFill="0" applyProtection="0">
      <alignment horizontal="right"/>
    </xf>
    <xf numFmtId="2" fontId="35" fillId="0" borderId="163" applyFill="0" applyProtection="0">
      <alignment horizontal="right" vertical="top" wrapText="1"/>
    </xf>
    <xf numFmtId="0" fontId="62" fillId="60" borderId="163"/>
    <xf numFmtId="2" fontId="35" fillId="0" borderId="163" applyFill="0" applyProtection="0">
      <alignment horizontal="right" vertical="top" wrapText="1"/>
    </xf>
    <xf numFmtId="2" fontId="35" fillId="0" borderId="163" applyFill="0" applyProtection="0">
      <alignment horizontal="right" vertical="top" wrapText="1"/>
    </xf>
    <xf numFmtId="0" fontId="51" fillId="36" borderId="159" applyNumberFormat="0" applyAlignment="0" applyProtection="0"/>
    <xf numFmtId="0" fontId="47" fillId="0" borderId="163" applyFill="0" applyProtection="0">
      <alignment horizontal="right" vertical="top" wrapText="1"/>
    </xf>
    <xf numFmtId="1" fontId="35" fillId="0" borderId="163" applyFill="0" applyProtection="0">
      <alignment horizontal="right" vertical="top" wrapText="1"/>
    </xf>
    <xf numFmtId="0" fontId="35" fillId="54" borderId="162" applyNumberFormat="0" applyFont="0" applyAlignment="0" applyProtection="0"/>
    <xf numFmtId="1" fontId="35" fillId="0" borderId="163" applyFill="0" applyProtection="0">
      <alignment horizontal="right" vertical="top" wrapText="1"/>
    </xf>
    <xf numFmtId="0" fontId="62" fillId="60" borderId="163"/>
    <xf numFmtId="0" fontId="62" fillId="60" borderId="163"/>
    <xf numFmtId="2" fontId="35" fillId="0" borderId="163" applyFill="0" applyProtection="0">
      <alignment horizontal="right" vertical="top" wrapText="1"/>
    </xf>
    <xf numFmtId="2" fontId="47" fillId="0" borderId="163" applyFill="0" applyProtection="0">
      <alignment horizontal="right" vertical="top" wrapText="1"/>
    </xf>
    <xf numFmtId="0" fontId="43" fillId="36" borderId="160" applyNumberFormat="0" applyAlignment="0" applyProtection="0"/>
    <xf numFmtId="0" fontId="62" fillId="60" borderId="163"/>
    <xf numFmtId="0" fontId="62" fillId="60" borderId="163"/>
    <xf numFmtId="0" fontId="62" fillId="60" borderId="163"/>
    <xf numFmtId="0" fontId="47" fillId="0" borderId="163" applyFill="0" applyProtection="0">
      <alignment horizontal="right" vertical="top" wrapText="1"/>
    </xf>
    <xf numFmtId="1" fontId="35" fillId="0" borderId="163" applyFill="0" applyProtection="0">
      <alignment horizontal="right" vertical="top" wrapText="1"/>
    </xf>
    <xf numFmtId="0" fontId="35" fillId="54" borderId="162" applyNumberFormat="0" applyFont="0" applyAlignment="0" applyProtection="0"/>
    <xf numFmtId="0" fontId="62" fillId="60" borderId="163"/>
    <xf numFmtId="0" fontId="62" fillId="60" borderId="163"/>
    <xf numFmtId="2" fontId="35" fillId="0" borderId="163" applyFill="0" applyProtection="0">
      <alignment horizontal="right" vertical="top" wrapText="1"/>
    </xf>
    <xf numFmtId="2" fontId="47" fillId="0" borderId="163" applyFill="0" applyProtection="0">
      <alignment horizontal="right" vertical="top" wrapText="1"/>
    </xf>
    <xf numFmtId="0" fontId="62" fillId="60" borderId="163"/>
    <xf numFmtId="0" fontId="62" fillId="60" borderId="163"/>
    <xf numFmtId="0" fontId="62" fillId="60" borderId="163"/>
    <xf numFmtId="0" fontId="35" fillId="54" borderId="162" applyNumberFormat="0" applyFont="0" applyAlignment="0" applyProtection="0"/>
    <xf numFmtId="49" fontId="47" fillId="0" borderId="163" applyFill="0" applyProtection="0">
      <alignment horizontal="right"/>
    </xf>
    <xf numFmtId="49" fontId="47" fillId="0" borderId="163" applyFill="0" applyProtection="0">
      <alignment horizontal="right"/>
    </xf>
    <xf numFmtId="2" fontId="35" fillId="0" borderId="163" applyFill="0" applyProtection="0">
      <alignment horizontal="right" vertical="top" wrapText="1"/>
    </xf>
    <xf numFmtId="0" fontId="62" fillId="60" borderId="163"/>
    <xf numFmtId="0" fontId="62" fillId="60" borderId="163"/>
    <xf numFmtId="49" fontId="35" fillId="0" borderId="163" applyFill="0" applyProtection="0">
      <alignment horizontal="right"/>
    </xf>
    <xf numFmtId="0" fontId="62" fillId="60" borderId="163"/>
    <xf numFmtId="0" fontId="62" fillId="60" borderId="163"/>
    <xf numFmtId="0" fontId="62" fillId="60" borderId="163"/>
    <xf numFmtId="0" fontId="51" fillId="36" borderId="159" applyNumberFormat="0" applyAlignment="0" applyProtection="0"/>
    <xf numFmtId="0" fontId="51" fillId="36" borderId="159" applyNumberFormat="0" applyAlignment="0" applyProtection="0"/>
    <xf numFmtId="0" fontId="41" fillId="35" borderId="159" applyNumberFormat="0" applyAlignment="0" applyProtection="0"/>
    <xf numFmtId="0" fontId="35" fillId="54" borderId="162" applyNumberFormat="0" applyFont="0" applyAlignment="0" applyProtection="0"/>
    <xf numFmtId="0" fontId="35" fillId="54" borderId="162" applyNumberFormat="0" applyFont="0" applyAlignment="0" applyProtection="0"/>
    <xf numFmtId="0" fontId="43" fillId="36" borderId="160" applyNumberFormat="0" applyAlignment="0" applyProtection="0"/>
    <xf numFmtId="0" fontId="44" fillId="0" borderId="161" applyNumberFormat="0" applyFill="0" applyAlignment="0" applyProtection="0"/>
    <xf numFmtId="0" fontId="43" fillId="36" borderId="160" applyNumberFormat="0" applyAlignment="0" applyProtection="0"/>
    <xf numFmtId="0" fontId="43" fillId="36" borderId="160" applyNumberFormat="0" applyAlignment="0" applyProtection="0"/>
    <xf numFmtId="0" fontId="44" fillId="0" borderId="161" applyNumberFormat="0" applyFill="0" applyAlignment="0" applyProtection="0"/>
    <xf numFmtId="0" fontId="44" fillId="0" borderId="161" applyNumberFormat="0" applyFill="0" applyAlignment="0" applyProtection="0"/>
    <xf numFmtId="0" fontId="43" fillId="36" borderId="160" applyNumberFormat="0" applyAlignment="0" applyProtection="0"/>
    <xf numFmtId="0" fontId="43" fillId="36" borderId="160" applyNumberFormat="0" applyAlignment="0" applyProtection="0"/>
    <xf numFmtId="0" fontId="44" fillId="0" borderId="161" applyNumberFormat="0" applyFill="0" applyAlignment="0" applyProtection="0"/>
    <xf numFmtId="0" fontId="44" fillId="0" borderId="161" applyNumberFormat="0" applyFill="0" applyAlignment="0" applyProtection="0"/>
    <xf numFmtId="0" fontId="43" fillId="36" borderId="160" applyNumberFormat="0" applyAlignment="0" applyProtection="0"/>
    <xf numFmtId="0" fontId="43" fillId="36" borderId="160" applyNumberFormat="0" applyAlignment="0" applyProtection="0"/>
    <xf numFmtId="0" fontId="44" fillId="0" borderId="161" applyNumberFormat="0" applyFill="0" applyAlignment="0" applyProtection="0"/>
    <xf numFmtId="0" fontId="44" fillId="0" borderId="161" applyNumberFormat="0" applyFill="0" applyAlignment="0" applyProtection="0"/>
    <xf numFmtId="0" fontId="43" fillId="36" borderId="160" applyNumberFormat="0" applyAlignment="0" applyProtection="0"/>
    <xf numFmtId="0" fontId="43" fillId="36" borderId="160" applyNumberFormat="0" applyAlignment="0" applyProtection="0"/>
    <xf numFmtId="0" fontId="44" fillId="0" borderId="161" applyNumberFormat="0" applyFill="0" applyAlignment="0" applyProtection="0"/>
    <xf numFmtId="0" fontId="44" fillId="0" borderId="161" applyNumberFormat="0" applyFill="0" applyAlignment="0" applyProtection="0"/>
    <xf numFmtId="0" fontId="43" fillId="36" borderId="160" applyNumberFormat="0" applyAlignment="0" applyProtection="0"/>
    <xf numFmtId="0" fontId="43" fillId="36" borderId="160" applyNumberFormat="0" applyAlignment="0" applyProtection="0"/>
    <xf numFmtId="0" fontId="44" fillId="0" borderId="161" applyNumberFormat="0" applyFill="0" applyAlignment="0" applyProtection="0"/>
    <xf numFmtId="0" fontId="44" fillId="0" borderId="161" applyNumberFormat="0" applyFill="0" applyAlignment="0" applyProtection="0"/>
    <xf numFmtId="0" fontId="35" fillId="54" borderId="162" applyNumberFormat="0" applyFont="0" applyAlignment="0" applyProtection="0"/>
    <xf numFmtId="0" fontId="35" fillId="54" borderId="162" applyNumberFormat="0" applyFont="0" applyAlignment="0" applyProtection="0"/>
    <xf numFmtId="0" fontId="41" fillId="35" borderId="159" applyNumberFormat="0" applyAlignment="0" applyProtection="0"/>
    <xf numFmtId="0" fontId="41" fillId="35" borderId="159" applyNumberFormat="0" applyAlignment="0" applyProtection="0"/>
    <xf numFmtId="0" fontId="51" fillId="36" borderId="159" applyNumberFormat="0" applyAlignment="0" applyProtection="0"/>
    <xf numFmtId="0" fontId="51" fillId="36" borderId="159" applyNumberFormat="0" applyAlignment="0" applyProtection="0"/>
    <xf numFmtId="0" fontId="43" fillId="36" borderId="160" applyNumberFormat="0" applyAlignment="0" applyProtection="0"/>
    <xf numFmtId="0" fontId="43" fillId="36" borderId="160" applyNumberFormat="0" applyAlignment="0" applyProtection="0"/>
    <xf numFmtId="0" fontId="44" fillId="0" borderId="161" applyNumberFormat="0" applyFill="0" applyAlignment="0" applyProtection="0"/>
    <xf numFmtId="0" fontId="44" fillId="0" borderId="161" applyNumberFormat="0" applyFill="0" applyAlignment="0" applyProtection="0"/>
    <xf numFmtId="0" fontId="43" fillId="36" borderId="160" applyNumberFormat="0" applyAlignment="0" applyProtection="0"/>
    <xf numFmtId="0" fontId="43" fillId="36" borderId="160" applyNumberFormat="0" applyAlignment="0" applyProtection="0"/>
    <xf numFmtId="0" fontId="44" fillId="0" borderId="161" applyNumberFormat="0" applyFill="0" applyAlignment="0" applyProtection="0"/>
    <xf numFmtId="0" fontId="44" fillId="0" borderId="161" applyNumberFormat="0" applyFill="0" applyAlignment="0" applyProtection="0"/>
    <xf numFmtId="0" fontId="43" fillId="36" borderId="160" applyNumberFormat="0" applyAlignment="0" applyProtection="0"/>
    <xf numFmtId="0" fontId="43" fillId="36" borderId="160" applyNumberFormat="0" applyAlignment="0" applyProtection="0"/>
    <xf numFmtId="0" fontId="44" fillId="0" borderId="161" applyNumberFormat="0" applyFill="0" applyAlignment="0" applyProtection="0"/>
    <xf numFmtId="0" fontId="44" fillId="0" borderId="161" applyNumberFormat="0" applyFill="0" applyAlignment="0" applyProtection="0"/>
    <xf numFmtId="0" fontId="43" fillId="36" borderId="160" applyNumberFormat="0" applyAlignment="0" applyProtection="0"/>
    <xf numFmtId="0" fontId="43" fillId="36" borderId="160" applyNumberFormat="0" applyAlignment="0" applyProtection="0"/>
    <xf numFmtId="0" fontId="44" fillId="0" borderId="161" applyNumberFormat="0" applyFill="0" applyAlignment="0" applyProtection="0"/>
    <xf numFmtId="0" fontId="44" fillId="0" borderId="161" applyNumberFormat="0" applyFill="0" applyAlignment="0" applyProtection="0"/>
    <xf numFmtId="0" fontId="43" fillId="36" borderId="160" applyNumberFormat="0" applyAlignment="0" applyProtection="0"/>
    <xf numFmtId="0" fontId="43" fillId="36" borderId="160" applyNumberFormat="0" applyAlignment="0" applyProtection="0"/>
    <xf numFmtId="0" fontId="44" fillId="0" borderId="161" applyNumberFormat="0" applyFill="0" applyAlignment="0" applyProtection="0"/>
    <xf numFmtId="0" fontId="44" fillId="0" borderId="161" applyNumberFormat="0" applyFill="0" applyAlignment="0" applyProtection="0"/>
    <xf numFmtId="0" fontId="43" fillId="36" borderId="160" applyNumberFormat="0" applyAlignment="0" applyProtection="0"/>
    <xf numFmtId="0" fontId="43" fillId="36" borderId="160" applyNumberFormat="0" applyAlignment="0" applyProtection="0"/>
    <xf numFmtId="0" fontId="44" fillId="0" borderId="161" applyNumberFormat="0" applyFill="0" applyAlignment="0" applyProtection="0"/>
    <xf numFmtId="0" fontId="44" fillId="0" borderId="161" applyNumberFormat="0" applyFill="0" applyAlignment="0" applyProtection="0"/>
    <xf numFmtId="0" fontId="43" fillId="36" borderId="160" applyNumberFormat="0" applyAlignment="0" applyProtection="0"/>
    <xf numFmtId="0" fontId="43" fillId="36" borderId="160" applyNumberFormat="0" applyAlignment="0" applyProtection="0"/>
    <xf numFmtId="0" fontId="44" fillId="0" borderId="161" applyNumberFormat="0" applyFill="0" applyAlignment="0" applyProtection="0"/>
    <xf numFmtId="0" fontId="44" fillId="0" borderId="161" applyNumberFormat="0" applyFill="0" applyAlignment="0" applyProtection="0"/>
    <xf numFmtId="0" fontId="43" fillId="36" borderId="160" applyNumberFormat="0" applyAlignment="0" applyProtection="0"/>
    <xf numFmtId="0" fontId="43" fillId="36" borderId="160" applyNumberFormat="0" applyAlignment="0" applyProtection="0"/>
    <xf numFmtId="0" fontId="44" fillId="0" borderId="161" applyNumberFormat="0" applyFill="0" applyAlignment="0" applyProtection="0"/>
    <xf numFmtId="0" fontId="44" fillId="0" borderId="161" applyNumberFormat="0" applyFill="0" applyAlignment="0" applyProtection="0"/>
    <xf numFmtId="0" fontId="43" fillId="36" borderId="160" applyNumberFormat="0" applyAlignment="0" applyProtection="0"/>
    <xf numFmtId="0" fontId="43" fillId="36" borderId="160" applyNumberFormat="0" applyAlignment="0" applyProtection="0"/>
    <xf numFmtId="0" fontId="44" fillId="0" borderId="161" applyNumberFormat="0" applyFill="0" applyAlignment="0" applyProtection="0"/>
    <xf numFmtId="0" fontId="44" fillId="0" borderId="161" applyNumberFormat="0" applyFill="0" applyAlignment="0" applyProtection="0"/>
    <xf numFmtId="0" fontId="41" fillId="35" borderId="159" applyNumberFormat="0" applyAlignment="0" applyProtection="0"/>
    <xf numFmtId="0" fontId="41" fillId="35" borderId="159" applyNumberFormat="0" applyAlignment="0" applyProtection="0"/>
    <xf numFmtId="0" fontId="43" fillId="36" borderId="160" applyNumberFormat="0" applyAlignment="0" applyProtection="0"/>
    <xf numFmtId="0" fontId="43" fillId="36" borderId="160" applyNumberFormat="0" applyAlignment="0" applyProtection="0"/>
    <xf numFmtId="0" fontId="44" fillId="0" borderId="161" applyNumberFormat="0" applyFill="0" applyAlignment="0" applyProtection="0"/>
    <xf numFmtId="0" fontId="44" fillId="0" borderId="161" applyNumberFormat="0" applyFill="0" applyAlignment="0" applyProtection="0"/>
    <xf numFmtId="49" fontId="35" fillId="0" borderId="158" applyFill="0" applyProtection="0">
      <alignment horizontal="right"/>
    </xf>
    <xf numFmtId="1" fontId="35" fillId="0" borderId="158" applyFill="0" applyProtection="0">
      <alignment horizontal="right" vertical="top" wrapText="1"/>
    </xf>
    <xf numFmtId="2" fontId="35" fillId="0" borderId="158" applyFill="0" applyProtection="0">
      <alignment horizontal="right" vertical="top" wrapText="1"/>
    </xf>
    <xf numFmtId="0" fontId="35" fillId="0" borderId="158" applyFill="0" applyProtection="0">
      <alignment horizontal="right" vertical="top" wrapText="1"/>
    </xf>
    <xf numFmtId="49" fontId="35" fillId="0" borderId="158" applyFill="0" applyProtection="0">
      <alignment horizontal="right"/>
    </xf>
    <xf numFmtId="1" fontId="35" fillId="0" borderId="158" applyFill="0" applyProtection="0">
      <alignment horizontal="right" vertical="top" wrapText="1"/>
    </xf>
    <xf numFmtId="2" fontId="35" fillId="0" borderId="158" applyFill="0" applyProtection="0">
      <alignment horizontal="right" vertical="top" wrapText="1"/>
    </xf>
    <xf numFmtId="0" fontId="35" fillId="0" borderId="158" applyFill="0" applyProtection="0">
      <alignment horizontal="right" vertical="top" wrapText="1"/>
    </xf>
    <xf numFmtId="49" fontId="35" fillId="0" borderId="158" applyFill="0" applyProtection="0">
      <alignment horizontal="right"/>
    </xf>
    <xf numFmtId="1" fontId="35" fillId="0" borderId="158" applyFill="0" applyProtection="0">
      <alignment horizontal="right" vertical="top" wrapText="1"/>
    </xf>
    <xf numFmtId="2" fontId="35" fillId="0" borderId="158" applyFill="0" applyProtection="0">
      <alignment horizontal="right" vertical="top" wrapText="1"/>
    </xf>
    <xf numFmtId="0" fontId="35" fillId="0" borderId="158" applyFill="0" applyProtection="0">
      <alignment horizontal="right" vertical="top" wrapText="1"/>
    </xf>
    <xf numFmtId="1" fontId="35" fillId="0" borderId="158" applyFill="0" applyProtection="0">
      <alignment horizontal="right" vertical="top" wrapText="1"/>
    </xf>
    <xf numFmtId="2" fontId="35" fillId="0" borderId="158" applyFill="0" applyProtection="0">
      <alignment horizontal="right" vertical="top" wrapText="1"/>
    </xf>
    <xf numFmtId="0" fontId="35" fillId="0" borderId="158" applyFill="0" applyProtection="0">
      <alignment horizontal="right" vertical="top" wrapText="1"/>
    </xf>
    <xf numFmtId="49" fontId="35" fillId="0" borderId="158" applyFill="0" applyProtection="0">
      <alignment horizontal="right"/>
    </xf>
    <xf numFmtId="1" fontId="35" fillId="0" borderId="158" applyFill="0" applyProtection="0">
      <alignment horizontal="right" vertical="top" wrapText="1"/>
    </xf>
    <xf numFmtId="2" fontId="35" fillId="0" borderId="158" applyFill="0" applyProtection="0">
      <alignment horizontal="right" vertical="top" wrapText="1"/>
    </xf>
    <xf numFmtId="0" fontId="35" fillId="0" borderId="158" applyFill="0" applyProtection="0">
      <alignment horizontal="right" vertical="top" wrapText="1"/>
    </xf>
    <xf numFmtId="49" fontId="35" fillId="0" borderId="158" applyFill="0" applyProtection="0">
      <alignment horizontal="right"/>
    </xf>
    <xf numFmtId="1" fontId="35" fillId="0" borderId="158" applyFill="0" applyProtection="0">
      <alignment horizontal="right" vertical="top" wrapText="1"/>
    </xf>
    <xf numFmtId="2" fontId="35" fillId="0" borderId="158" applyFill="0" applyProtection="0">
      <alignment horizontal="right" vertical="top" wrapText="1"/>
    </xf>
    <xf numFmtId="0" fontId="35" fillId="0" borderId="158" applyFill="0" applyProtection="0">
      <alignment horizontal="right" vertical="top" wrapText="1"/>
    </xf>
    <xf numFmtId="49" fontId="35" fillId="0" borderId="158" applyFill="0" applyProtection="0">
      <alignment horizontal="right"/>
    </xf>
    <xf numFmtId="1" fontId="35" fillId="0" borderId="158" applyFill="0" applyProtection="0">
      <alignment horizontal="right" vertical="top" wrapText="1"/>
    </xf>
    <xf numFmtId="2" fontId="35" fillId="0" borderId="158" applyFill="0" applyProtection="0">
      <alignment horizontal="right" vertical="top" wrapText="1"/>
    </xf>
    <xf numFmtId="0" fontId="35" fillId="0" borderId="158" applyFill="0" applyProtection="0">
      <alignment horizontal="right" vertical="top" wrapText="1"/>
    </xf>
    <xf numFmtId="0" fontId="35" fillId="54" borderId="162" applyNumberFormat="0" applyFont="0" applyAlignment="0" applyProtection="0"/>
    <xf numFmtId="0" fontId="51" fillId="36" borderId="159" applyNumberFormat="0" applyAlignment="0" applyProtection="0"/>
    <xf numFmtId="0" fontId="35" fillId="54" borderId="162" applyNumberFormat="0" applyFont="0" applyAlignment="0" applyProtection="0"/>
    <xf numFmtId="0" fontId="35" fillId="0" borderId="163" applyFill="0" applyProtection="0">
      <alignment horizontal="right" vertical="top" wrapText="1"/>
    </xf>
    <xf numFmtId="2" fontId="35" fillId="0" borderId="158" applyFill="0" applyProtection="0">
      <alignment horizontal="right" vertical="top" wrapText="1"/>
    </xf>
    <xf numFmtId="1" fontId="35" fillId="0" borderId="158" applyFill="0" applyProtection="0">
      <alignment horizontal="right" vertical="top" wrapText="1"/>
    </xf>
    <xf numFmtId="49" fontId="35" fillId="0" borderId="158" applyFill="0" applyProtection="0">
      <alignment horizontal="right"/>
    </xf>
    <xf numFmtId="0" fontId="39" fillId="38" borderId="158" applyNumberFormat="0" applyProtection="0">
      <alignment horizontal="left"/>
    </xf>
    <xf numFmtId="0" fontId="39" fillId="38" borderId="158" applyNumberFormat="0" applyProtection="0">
      <alignment horizontal="right"/>
    </xf>
    <xf numFmtId="0" fontId="35" fillId="0" borderId="158" applyFill="0" applyProtection="0">
      <alignment horizontal="right" vertical="top" wrapText="1"/>
    </xf>
    <xf numFmtId="2" fontId="35" fillId="0" borderId="158" applyFill="0" applyProtection="0">
      <alignment horizontal="right" vertical="top" wrapText="1"/>
    </xf>
    <xf numFmtId="1" fontId="35" fillId="0" borderId="158" applyFill="0" applyProtection="0">
      <alignment horizontal="right" vertical="top" wrapText="1"/>
    </xf>
    <xf numFmtId="49" fontId="35" fillId="0" borderId="158" applyFill="0" applyProtection="0">
      <alignment horizontal="right"/>
    </xf>
    <xf numFmtId="0" fontId="39" fillId="38" borderId="158" applyNumberFormat="0" applyProtection="0">
      <alignment horizontal="left"/>
    </xf>
    <xf numFmtId="0" fontId="39" fillId="38" borderId="158" applyNumberFormat="0" applyProtection="0">
      <alignment horizontal="right"/>
    </xf>
    <xf numFmtId="0" fontId="39" fillId="38" borderId="163" applyNumberFormat="0" applyProtection="0">
      <alignment horizontal="left"/>
    </xf>
    <xf numFmtId="0" fontId="35" fillId="0" borderId="163" applyFill="0" applyProtection="0">
      <alignment horizontal="right" vertical="top" wrapText="1"/>
    </xf>
    <xf numFmtId="0" fontId="62" fillId="60" borderId="163"/>
    <xf numFmtId="0" fontId="35" fillId="0" borderId="158" applyFill="0" applyProtection="0">
      <alignment horizontal="right" vertical="top" wrapText="1"/>
    </xf>
    <xf numFmtId="0" fontId="39" fillId="38" borderId="158" applyNumberFormat="0" applyProtection="0">
      <alignment horizontal="right"/>
    </xf>
    <xf numFmtId="2" fontId="47" fillId="0" borderId="158" applyFill="0" applyProtection="0">
      <alignment horizontal="right" vertical="top" wrapText="1"/>
    </xf>
    <xf numFmtId="0" fontId="47" fillId="0" borderId="163" applyFill="0" applyProtection="0">
      <alignment horizontal="right" vertical="top" wrapText="1"/>
    </xf>
    <xf numFmtId="0" fontId="62" fillId="60" borderId="163"/>
    <xf numFmtId="0" fontId="39" fillId="38" borderId="163" applyNumberFormat="0" applyProtection="0">
      <alignment horizontal="right"/>
    </xf>
    <xf numFmtId="49" fontId="47" fillId="0" borderId="158" applyFill="0" applyProtection="0">
      <alignment horizontal="right"/>
    </xf>
    <xf numFmtId="1" fontId="35" fillId="0" borderId="158" applyFill="0" applyProtection="0">
      <alignment horizontal="right" vertical="top" wrapText="1"/>
    </xf>
    <xf numFmtId="2" fontId="35" fillId="0" borderId="158" applyFill="0" applyProtection="0">
      <alignment horizontal="right" vertical="top" wrapText="1"/>
    </xf>
    <xf numFmtId="0" fontId="39" fillId="38" borderId="158" applyNumberFormat="0" applyProtection="0">
      <alignment horizontal="left"/>
    </xf>
    <xf numFmtId="0" fontId="51" fillId="36" borderId="159" applyNumberFormat="0" applyAlignment="0" applyProtection="0"/>
    <xf numFmtId="49" fontId="35" fillId="0" borderId="163" applyFill="0" applyProtection="0">
      <alignment horizontal="right"/>
    </xf>
    <xf numFmtId="1" fontId="35" fillId="0" borderId="163" applyFill="0" applyProtection="0">
      <alignment horizontal="right" vertical="top" wrapText="1"/>
    </xf>
    <xf numFmtId="2" fontId="35" fillId="0" borderId="163" applyFill="0" applyProtection="0">
      <alignment horizontal="right" vertical="top" wrapText="1"/>
    </xf>
    <xf numFmtId="0" fontId="41" fillId="35" borderId="159" applyNumberFormat="0" applyAlignment="0" applyProtection="0"/>
    <xf numFmtId="2" fontId="47" fillId="0" borderId="163" applyFill="0" applyProtection="0">
      <alignment horizontal="right" vertical="top" wrapText="1"/>
    </xf>
    <xf numFmtId="1" fontId="35" fillId="0" borderId="163" applyFill="0" applyProtection="0">
      <alignment horizontal="right" vertical="top" wrapText="1"/>
    </xf>
    <xf numFmtId="0" fontId="35" fillId="0" borderId="163" applyFill="0" applyProtection="0">
      <alignment horizontal="right" vertical="top" wrapText="1"/>
    </xf>
    <xf numFmtId="0" fontId="39" fillId="38" borderId="163" applyNumberFormat="0" applyProtection="0">
      <alignment horizontal="right"/>
    </xf>
    <xf numFmtId="49" fontId="47" fillId="0" borderId="163" applyFill="0" applyProtection="0">
      <alignment horizontal="right"/>
    </xf>
    <xf numFmtId="49" fontId="35" fillId="0" borderId="163" applyFill="0" applyProtection="0">
      <alignment horizontal="right"/>
    </xf>
    <xf numFmtId="1" fontId="47" fillId="0" borderId="163" applyFill="0" applyProtection="0">
      <alignment horizontal="right" vertical="top" wrapText="1"/>
    </xf>
    <xf numFmtId="0" fontId="39" fillId="38" borderId="163" applyNumberFormat="0" applyProtection="0">
      <alignment horizontal="right"/>
    </xf>
    <xf numFmtId="2" fontId="35" fillId="0" borderId="163" applyFill="0" applyProtection="0">
      <alignment horizontal="right" vertical="top" wrapText="1"/>
    </xf>
    <xf numFmtId="49" fontId="47" fillId="0" borderId="163" applyFill="0" applyProtection="0">
      <alignment horizontal="right"/>
    </xf>
    <xf numFmtId="49" fontId="35" fillId="0" borderId="163" applyFill="0" applyProtection="0">
      <alignment horizontal="right"/>
    </xf>
    <xf numFmtId="0" fontId="62" fillId="60" borderId="163"/>
    <xf numFmtId="0" fontId="47" fillId="0" borderId="163" applyFill="0" applyProtection="0">
      <alignment horizontal="right" vertical="top" wrapText="1"/>
    </xf>
    <xf numFmtId="0" fontId="39" fillId="38" borderId="163" applyNumberFormat="0" applyProtection="0">
      <alignment horizontal="right"/>
    </xf>
    <xf numFmtId="0" fontId="47" fillId="0" borderId="163" applyFill="0" applyProtection="0">
      <alignment horizontal="right" vertical="top" wrapText="1"/>
    </xf>
    <xf numFmtId="1" fontId="35" fillId="0" borderId="163" applyFill="0" applyProtection="0">
      <alignment horizontal="right" vertical="top" wrapText="1"/>
    </xf>
    <xf numFmtId="2" fontId="47" fillId="0" borderId="163" applyFill="0" applyProtection="0">
      <alignment horizontal="right" vertical="top" wrapText="1"/>
    </xf>
    <xf numFmtId="0" fontId="62" fillId="60" borderId="163"/>
    <xf numFmtId="0" fontId="39" fillId="38" borderId="163" applyNumberFormat="0" applyProtection="0">
      <alignment horizontal="left"/>
    </xf>
    <xf numFmtId="1" fontId="35" fillId="0" borderId="158" applyFill="0" applyProtection="0">
      <alignment horizontal="right" vertical="top" wrapText="1"/>
    </xf>
    <xf numFmtId="0" fontId="39" fillId="38" borderId="163" applyNumberFormat="0" applyProtection="0">
      <alignment horizontal="left"/>
    </xf>
    <xf numFmtId="0" fontId="35" fillId="54" borderId="162" applyNumberFormat="0" applyFont="0" applyAlignment="0" applyProtection="0"/>
    <xf numFmtId="0" fontId="62" fillId="60" borderId="163"/>
    <xf numFmtId="0" fontId="39" fillId="38" borderId="158" applyNumberFormat="0" applyProtection="0">
      <alignment horizontal="right"/>
    </xf>
    <xf numFmtId="0" fontId="39" fillId="38" borderId="163" applyNumberFormat="0" applyProtection="0">
      <alignment horizontal="right"/>
    </xf>
    <xf numFmtId="49" fontId="35" fillId="0" borderId="163" applyFill="0" applyProtection="0">
      <alignment horizontal="right"/>
    </xf>
    <xf numFmtId="2" fontId="35" fillId="0" borderId="163" applyFill="0" applyProtection="0">
      <alignment horizontal="right" vertical="top" wrapText="1"/>
    </xf>
    <xf numFmtId="49" fontId="35" fillId="0" borderId="163" applyFill="0" applyProtection="0">
      <alignment horizontal="right"/>
    </xf>
    <xf numFmtId="0" fontId="44" fillId="0" borderId="161" applyNumberFormat="0" applyFill="0" applyAlignment="0" applyProtection="0"/>
    <xf numFmtId="0" fontId="35" fillId="54" borderId="162" applyNumberFormat="0" applyFont="0" applyAlignment="0" applyProtection="0"/>
    <xf numFmtId="0" fontId="39" fillId="38" borderId="163" applyNumberFormat="0" applyProtection="0">
      <alignment horizontal="right"/>
    </xf>
    <xf numFmtId="49" fontId="47" fillId="0" borderId="163" applyFill="0" applyProtection="0">
      <alignment horizontal="right"/>
    </xf>
    <xf numFmtId="1" fontId="47" fillId="0" borderId="163" applyFill="0" applyProtection="0">
      <alignment horizontal="right" vertical="top" wrapText="1"/>
    </xf>
    <xf numFmtId="0" fontId="44" fillId="0" borderId="161" applyNumberFormat="0" applyFill="0" applyAlignment="0" applyProtection="0"/>
    <xf numFmtId="0" fontId="39" fillId="38" borderId="163" applyNumberFormat="0" applyProtection="0">
      <alignment horizontal="right"/>
    </xf>
    <xf numFmtId="0" fontId="39" fillId="38" borderId="163" applyNumberFormat="0" applyProtection="0">
      <alignment horizontal="left"/>
    </xf>
    <xf numFmtId="0" fontId="44" fillId="0" borderId="161" applyNumberFormat="0" applyFill="0" applyAlignment="0" applyProtection="0"/>
    <xf numFmtId="0" fontId="62" fillId="60" borderId="163"/>
    <xf numFmtId="0" fontId="43" fillId="36" borderId="160" applyNumberFormat="0" applyAlignment="0" applyProtection="0"/>
    <xf numFmtId="0" fontId="39" fillId="38" borderId="163" applyNumberFormat="0" applyProtection="0">
      <alignment horizontal="right"/>
    </xf>
    <xf numFmtId="1" fontId="35" fillId="0" borderId="163" applyFill="0" applyProtection="0">
      <alignment horizontal="right" vertical="top" wrapText="1"/>
    </xf>
    <xf numFmtId="0" fontId="35" fillId="0" borderId="163" applyFill="0" applyProtection="0">
      <alignment horizontal="right" vertical="top" wrapText="1"/>
    </xf>
    <xf numFmtId="0" fontId="35" fillId="0" borderId="163" applyFill="0" applyProtection="0">
      <alignment horizontal="right" vertical="top" wrapText="1"/>
    </xf>
    <xf numFmtId="49" fontId="47" fillId="0" borderId="163" applyFill="0" applyProtection="0">
      <alignment horizontal="right"/>
    </xf>
    <xf numFmtId="0" fontId="39" fillId="38" borderId="163" applyNumberFormat="0" applyProtection="0">
      <alignment horizontal="right"/>
    </xf>
    <xf numFmtId="0" fontId="62" fillId="60" borderId="163"/>
    <xf numFmtId="1" fontId="35" fillId="0" borderId="163" applyFill="0" applyProtection="0">
      <alignment horizontal="right" vertical="top" wrapText="1"/>
    </xf>
    <xf numFmtId="0" fontId="41" fillId="35" borderId="159" applyNumberFormat="0" applyAlignment="0" applyProtection="0"/>
    <xf numFmtId="0" fontId="62" fillId="60" borderId="163"/>
    <xf numFmtId="0" fontId="62" fillId="60" borderId="163"/>
    <xf numFmtId="49" fontId="47" fillId="0" borderId="163" applyFill="0" applyProtection="0">
      <alignment horizontal="right"/>
    </xf>
    <xf numFmtId="0" fontId="35" fillId="0" borderId="163" applyFill="0" applyProtection="0">
      <alignment horizontal="right" vertical="top" wrapText="1"/>
    </xf>
    <xf numFmtId="0" fontId="41" fillId="35" borderId="159" applyNumberFormat="0" applyAlignment="0" applyProtection="0"/>
    <xf numFmtId="0" fontId="35" fillId="0" borderId="163" applyFill="0" applyProtection="0">
      <alignment horizontal="right" vertical="top" wrapText="1"/>
    </xf>
    <xf numFmtId="0" fontId="43" fillId="36" borderId="160" applyNumberFormat="0" applyAlignment="0" applyProtection="0"/>
    <xf numFmtId="0" fontId="62" fillId="60" borderId="163"/>
    <xf numFmtId="0" fontId="62" fillId="60" borderId="163"/>
    <xf numFmtId="0" fontId="62" fillId="60" borderId="163"/>
    <xf numFmtId="2" fontId="35" fillId="0" borderId="163" applyFill="0" applyProtection="0">
      <alignment horizontal="right" vertical="top" wrapText="1"/>
    </xf>
    <xf numFmtId="1" fontId="35" fillId="0" borderId="163" applyFill="0" applyProtection="0">
      <alignment horizontal="right" vertical="top" wrapText="1"/>
    </xf>
    <xf numFmtId="0" fontId="43" fillId="36" borderId="160" applyNumberFormat="0" applyAlignment="0" applyProtection="0"/>
    <xf numFmtId="0" fontId="62" fillId="60" borderId="163"/>
    <xf numFmtId="0" fontId="39" fillId="38" borderId="163" applyNumberFormat="0" applyProtection="0">
      <alignment horizontal="right"/>
    </xf>
    <xf numFmtId="49" fontId="35" fillId="0" borderId="163" applyFill="0" applyProtection="0">
      <alignment horizontal="right"/>
    </xf>
    <xf numFmtId="1" fontId="47" fillId="0" borderId="158" applyFill="0" applyProtection="0">
      <alignment horizontal="right" vertical="top" wrapText="1"/>
    </xf>
    <xf numFmtId="1" fontId="35" fillId="0" borderId="163" applyFill="0" applyProtection="0">
      <alignment horizontal="right" vertical="top" wrapText="1"/>
    </xf>
    <xf numFmtId="0" fontId="62" fillId="60" borderId="163"/>
    <xf numFmtId="0" fontId="41" fillId="35" borderId="159" applyNumberFormat="0" applyAlignment="0" applyProtection="0"/>
    <xf numFmtId="1" fontId="35" fillId="0" borderId="163" applyFill="0" applyProtection="0">
      <alignment horizontal="right" vertical="top" wrapText="1"/>
    </xf>
    <xf numFmtId="0" fontId="39" fillId="38" borderId="163" applyNumberFormat="0" applyProtection="0">
      <alignment horizontal="right"/>
    </xf>
    <xf numFmtId="2" fontId="47" fillId="0" borderId="163" applyFill="0" applyProtection="0">
      <alignment horizontal="right" vertical="top" wrapText="1"/>
    </xf>
    <xf numFmtId="0" fontId="41" fillId="35" borderId="159" applyNumberFormat="0" applyAlignment="0" applyProtection="0"/>
    <xf numFmtId="0" fontId="39" fillId="38" borderId="163" applyNumberFormat="0" applyProtection="0">
      <alignment horizontal="right"/>
    </xf>
    <xf numFmtId="0" fontId="39" fillId="38" borderId="163" applyNumberFormat="0" applyProtection="0">
      <alignment horizontal="right"/>
    </xf>
    <xf numFmtId="0" fontId="62" fillId="60" borderId="163"/>
    <xf numFmtId="0" fontId="62" fillId="60" borderId="163"/>
    <xf numFmtId="0" fontId="39" fillId="38" borderId="163" applyNumberFormat="0" applyProtection="0">
      <alignment horizontal="right"/>
    </xf>
    <xf numFmtId="1" fontId="47" fillId="0" borderId="163" applyFill="0" applyProtection="0">
      <alignment horizontal="right" vertical="top" wrapText="1"/>
    </xf>
    <xf numFmtId="1" fontId="35" fillId="0" borderId="163" applyFill="0" applyProtection="0">
      <alignment horizontal="right" vertical="top" wrapText="1"/>
    </xf>
    <xf numFmtId="0" fontId="39" fillId="38" borderId="163" applyNumberFormat="0" applyProtection="0">
      <alignment horizontal="left"/>
    </xf>
    <xf numFmtId="1" fontId="35" fillId="0" borderId="163" applyFill="0" applyProtection="0">
      <alignment horizontal="right" vertical="top" wrapText="1"/>
    </xf>
    <xf numFmtId="49" fontId="35" fillId="0" borderId="163" applyFill="0" applyProtection="0">
      <alignment horizontal="right"/>
    </xf>
    <xf numFmtId="49" fontId="35" fillId="0" borderId="163" applyFill="0" applyProtection="0">
      <alignment horizontal="right"/>
    </xf>
    <xf numFmtId="49" fontId="47" fillId="0" borderId="163" applyFill="0" applyProtection="0">
      <alignment horizontal="right"/>
    </xf>
    <xf numFmtId="0" fontId="35" fillId="54" borderId="162" applyNumberFormat="0" applyFont="0" applyAlignment="0" applyProtection="0"/>
    <xf numFmtId="0" fontId="39" fillId="38" borderId="163" applyNumberFormat="0" applyProtection="0">
      <alignment horizontal="left"/>
    </xf>
    <xf numFmtId="0" fontId="44" fillId="0" borderId="161" applyNumberFormat="0" applyFill="0" applyAlignment="0" applyProtection="0"/>
    <xf numFmtId="0" fontId="35" fillId="0" borderId="163" applyFill="0" applyProtection="0">
      <alignment horizontal="right" vertical="top" wrapText="1"/>
    </xf>
    <xf numFmtId="0" fontId="62" fillId="60" borderId="163"/>
    <xf numFmtId="49" fontId="47" fillId="0" borderId="163" applyFill="0" applyProtection="0">
      <alignment horizontal="right"/>
    </xf>
    <xf numFmtId="2" fontId="47" fillId="0" borderId="163" applyFill="0" applyProtection="0">
      <alignment horizontal="right" vertical="top" wrapText="1"/>
    </xf>
    <xf numFmtId="2" fontId="35" fillId="0" borderId="163" applyFill="0" applyProtection="0">
      <alignment horizontal="right" vertical="top" wrapText="1"/>
    </xf>
    <xf numFmtId="1" fontId="47" fillId="0" borderId="163" applyFill="0" applyProtection="0">
      <alignment horizontal="right" vertical="top" wrapText="1"/>
    </xf>
    <xf numFmtId="0" fontId="62" fillId="60" borderId="163"/>
    <xf numFmtId="2" fontId="35" fillId="0" borderId="163" applyFill="0" applyProtection="0">
      <alignment horizontal="right" vertical="top" wrapText="1"/>
    </xf>
    <xf numFmtId="2" fontId="35" fillId="0" borderId="163" applyFill="0" applyProtection="0">
      <alignment horizontal="right" vertical="top" wrapText="1"/>
    </xf>
    <xf numFmtId="0" fontId="62" fillId="60" borderId="163"/>
    <xf numFmtId="2" fontId="35" fillId="0" borderId="163" applyFill="0" applyProtection="0">
      <alignment horizontal="right" vertical="top" wrapText="1"/>
    </xf>
    <xf numFmtId="2" fontId="47" fillId="0" borderId="158" applyFill="0" applyProtection="0">
      <alignment horizontal="right" vertical="top" wrapText="1"/>
    </xf>
    <xf numFmtId="49" fontId="35" fillId="0" borderId="158" applyFill="0" applyProtection="0">
      <alignment horizontal="right"/>
    </xf>
    <xf numFmtId="0" fontId="62" fillId="60" borderId="158"/>
    <xf numFmtId="0" fontId="62" fillId="60" borderId="158"/>
    <xf numFmtId="0" fontId="62" fillId="60" borderId="158"/>
    <xf numFmtId="1" fontId="47" fillId="0" borderId="158" applyFill="0" applyProtection="0">
      <alignment horizontal="right" vertical="top" wrapText="1"/>
    </xf>
    <xf numFmtId="0" fontId="62" fillId="60" borderId="158"/>
    <xf numFmtId="0" fontId="62" fillId="60" borderId="158"/>
    <xf numFmtId="1" fontId="47" fillId="0" borderId="163" applyFill="0" applyProtection="0">
      <alignment horizontal="right" vertical="top" wrapText="1"/>
    </xf>
    <xf numFmtId="0" fontId="47" fillId="0" borderId="158" applyFill="0" applyProtection="0">
      <alignment horizontal="right" vertical="top" wrapText="1"/>
    </xf>
    <xf numFmtId="49" fontId="35" fillId="0" borderId="163" applyFill="0" applyProtection="0">
      <alignment horizontal="right"/>
    </xf>
    <xf numFmtId="2" fontId="35" fillId="0" borderId="163" applyFill="0" applyProtection="0">
      <alignment horizontal="right" vertical="top" wrapText="1"/>
    </xf>
    <xf numFmtId="1" fontId="35" fillId="0" borderId="158" applyFill="0" applyProtection="0">
      <alignment horizontal="right" vertical="top" wrapText="1"/>
    </xf>
    <xf numFmtId="0" fontId="39" fillId="38" borderId="158" applyNumberFormat="0" applyProtection="0">
      <alignment horizontal="right"/>
    </xf>
    <xf numFmtId="2" fontId="35" fillId="0" borderId="163" applyFill="0" applyProtection="0">
      <alignment horizontal="right" vertical="top" wrapText="1"/>
    </xf>
    <xf numFmtId="1" fontId="35" fillId="0" borderId="163" applyFill="0" applyProtection="0">
      <alignment horizontal="right" vertical="top" wrapText="1"/>
    </xf>
    <xf numFmtId="2" fontId="35" fillId="0" borderId="163" applyFill="0" applyProtection="0">
      <alignment horizontal="right" vertical="top" wrapText="1"/>
    </xf>
    <xf numFmtId="1" fontId="35" fillId="0" borderId="163" applyFill="0" applyProtection="0">
      <alignment horizontal="right" vertical="top" wrapText="1"/>
    </xf>
    <xf numFmtId="0" fontId="62" fillId="60" borderId="163"/>
    <xf numFmtId="49" fontId="47" fillId="0" borderId="163" applyFill="0" applyProtection="0">
      <alignment horizontal="right"/>
    </xf>
    <xf numFmtId="0" fontId="35" fillId="0" borderId="163" applyFill="0" applyProtection="0">
      <alignment horizontal="right" vertical="top" wrapText="1"/>
    </xf>
    <xf numFmtId="2" fontId="47" fillId="0" borderId="163" applyFill="0" applyProtection="0">
      <alignment horizontal="right" vertical="top" wrapText="1"/>
    </xf>
    <xf numFmtId="49" fontId="47" fillId="0" borderId="163" applyFill="0" applyProtection="0">
      <alignment horizontal="right"/>
    </xf>
    <xf numFmtId="0" fontId="62" fillId="60" borderId="163"/>
    <xf numFmtId="0" fontId="62" fillId="60" borderId="163"/>
    <xf numFmtId="49" fontId="35" fillId="0" borderId="163" applyFill="0" applyProtection="0">
      <alignment horizontal="right"/>
    </xf>
    <xf numFmtId="0" fontId="35" fillId="0" borderId="163" applyFill="0" applyProtection="0">
      <alignment horizontal="right" vertical="top" wrapText="1"/>
    </xf>
    <xf numFmtId="0" fontId="62" fillId="60" borderId="163"/>
    <xf numFmtId="0" fontId="39" fillId="38" borderId="163" applyNumberFormat="0" applyProtection="0">
      <alignment horizontal="right"/>
    </xf>
    <xf numFmtId="0" fontId="44" fillId="0" borderId="161" applyNumberFormat="0" applyFill="0" applyAlignment="0" applyProtection="0"/>
    <xf numFmtId="2" fontId="47" fillId="0" borderId="163" applyFill="0" applyProtection="0">
      <alignment horizontal="right" vertical="top" wrapText="1"/>
    </xf>
    <xf numFmtId="0" fontId="43" fillId="36" borderId="160" applyNumberFormat="0" applyAlignment="0" applyProtection="0"/>
    <xf numFmtId="0" fontId="62" fillId="60" borderId="163"/>
    <xf numFmtId="2" fontId="35" fillId="0" borderId="163" applyFill="0" applyProtection="0">
      <alignment horizontal="right" vertical="top" wrapText="1"/>
    </xf>
    <xf numFmtId="1" fontId="47" fillId="0" borderId="163" applyFill="0" applyProtection="0">
      <alignment horizontal="right" vertical="top" wrapText="1"/>
    </xf>
    <xf numFmtId="49" fontId="35" fillId="0" borderId="163" applyFill="0" applyProtection="0">
      <alignment horizontal="right"/>
    </xf>
    <xf numFmtId="0" fontId="44" fillId="0" borderId="161" applyNumberFormat="0" applyFill="0" applyAlignment="0" applyProtection="0"/>
    <xf numFmtId="0" fontId="39" fillId="38" borderId="163" applyNumberFormat="0" applyProtection="0">
      <alignment horizontal="right"/>
    </xf>
    <xf numFmtId="0" fontId="41" fillId="35" borderId="159" applyNumberFormat="0" applyAlignment="0" applyProtection="0"/>
    <xf numFmtId="2" fontId="35" fillId="0" borderId="163" applyFill="0" applyProtection="0">
      <alignment horizontal="right" vertical="top" wrapText="1"/>
    </xf>
    <xf numFmtId="0" fontId="35" fillId="54" borderId="162" applyNumberFormat="0" applyFont="0" applyAlignment="0" applyProtection="0"/>
    <xf numFmtId="0" fontId="35" fillId="0" borderId="158" applyFill="0" applyProtection="0">
      <alignment horizontal="right" vertical="top" wrapText="1"/>
    </xf>
    <xf numFmtId="0" fontId="35" fillId="54" borderId="162" applyNumberFormat="0" applyFont="0" applyAlignment="0" applyProtection="0"/>
    <xf numFmtId="2" fontId="35" fillId="0" borderId="163" applyFill="0" applyProtection="0">
      <alignment horizontal="right" vertical="top" wrapText="1"/>
    </xf>
    <xf numFmtId="0" fontId="62" fillId="60" borderId="163"/>
    <xf numFmtId="1" fontId="35" fillId="0" borderId="163" applyFill="0" applyProtection="0">
      <alignment horizontal="right" vertical="top" wrapText="1"/>
    </xf>
    <xf numFmtId="49" fontId="35" fillId="0" borderId="163" applyFill="0" applyProtection="0">
      <alignment horizontal="right"/>
    </xf>
    <xf numFmtId="0" fontId="39" fillId="38" borderId="163" applyNumberFormat="0" applyProtection="0">
      <alignment horizontal="right"/>
    </xf>
    <xf numFmtId="2" fontId="47" fillId="0" borderId="163" applyFill="0" applyProtection="0">
      <alignment horizontal="right" vertical="top" wrapText="1"/>
    </xf>
    <xf numFmtId="2" fontId="47" fillId="0" borderId="163" applyFill="0" applyProtection="0">
      <alignment horizontal="right" vertical="top" wrapText="1"/>
    </xf>
    <xf numFmtId="0" fontId="43" fillId="36" borderId="160" applyNumberFormat="0" applyAlignment="0" applyProtection="0"/>
    <xf numFmtId="0" fontId="39" fillId="38" borderId="163" applyNumberFormat="0" applyProtection="0">
      <alignment horizontal="right"/>
    </xf>
    <xf numFmtId="49" fontId="35" fillId="0" borderId="163" applyFill="0" applyProtection="0">
      <alignment horizontal="right"/>
    </xf>
    <xf numFmtId="1" fontId="47" fillId="0" borderId="163" applyFill="0" applyProtection="0">
      <alignment horizontal="right" vertical="top" wrapText="1"/>
    </xf>
    <xf numFmtId="2" fontId="35" fillId="0" borderId="163" applyFill="0" applyProtection="0">
      <alignment horizontal="right" vertical="top" wrapText="1"/>
    </xf>
    <xf numFmtId="2" fontId="47" fillId="0" borderId="163" applyFill="0" applyProtection="0">
      <alignment horizontal="right" vertical="top" wrapText="1"/>
    </xf>
    <xf numFmtId="2" fontId="35" fillId="0" borderId="163" applyFill="0" applyProtection="0">
      <alignment horizontal="right" vertical="top" wrapText="1"/>
    </xf>
    <xf numFmtId="1" fontId="35" fillId="0" borderId="163" applyFill="0" applyProtection="0">
      <alignment horizontal="right" vertical="top" wrapText="1"/>
    </xf>
    <xf numFmtId="0" fontId="39" fillId="38" borderId="163" applyNumberFormat="0" applyProtection="0">
      <alignment horizontal="left"/>
    </xf>
    <xf numFmtId="0" fontId="47" fillId="0" borderId="163" applyFill="0" applyProtection="0">
      <alignment horizontal="right" vertical="top" wrapText="1"/>
    </xf>
    <xf numFmtId="1" fontId="47" fillId="0" borderId="163" applyFill="0" applyProtection="0">
      <alignment horizontal="right" vertical="top" wrapText="1"/>
    </xf>
    <xf numFmtId="0" fontId="39" fillId="38" borderId="163" applyNumberFormat="0" applyProtection="0">
      <alignment horizontal="right"/>
    </xf>
    <xf numFmtId="0" fontId="39" fillId="38" borderId="163" applyNumberFormat="0" applyProtection="0">
      <alignment horizontal="right"/>
    </xf>
    <xf numFmtId="1" fontId="35" fillId="0" borderId="163" applyFill="0" applyProtection="0">
      <alignment horizontal="right" vertical="top" wrapText="1"/>
    </xf>
    <xf numFmtId="2" fontId="35" fillId="0" borderId="163" applyFill="0" applyProtection="0">
      <alignment horizontal="right" vertical="top" wrapText="1"/>
    </xf>
    <xf numFmtId="0" fontId="39" fillId="38" borderId="158" applyNumberFormat="0" applyProtection="0">
      <alignment horizontal="right"/>
    </xf>
    <xf numFmtId="0" fontId="35" fillId="0" borderId="163" applyFill="0" applyProtection="0">
      <alignment horizontal="right" vertical="top" wrapText="1"/>
    </xf>
    <xf numFmtId="2" fontId="47" fillId="0" borderId="158" applyFill="0" applyProtection="0">
      <alignment horizontal="right" vertical="top" wrapText="1"/>
    </xf>
    <xf numFmtId="49" fontId="35" fillId="0" borderId="158" applyFill="0" applyProtection="0">
      <alignment horizontal="right"/>
    </xf>
    <xf numFmtId="0" fontId="39" fillId="38" borderId="163" applyNumberFormat="0" applyProtection="0">
      <alignment horizontal="left"/>
    </xf>
    <xf numFmtId="0" fontId="62" fillId="60" borderId="163"/>
    <xf numFmtId="0" fontId="62" fillId="60" borderId="163"/>
    <xf numFmtId="0" fontId="62" fillId="60" borderId="163"/>
    <xf numFmtId="0" fontId="44" fillId="0" borderId="161" applyNumberFormat="0" applyFill="0" applyAlignment="0" applyProtection="0"/>
    <xf numFmtId="0" fontId="51" fillId="36" borderId="159" applyNumberFormat="0" applyAlignment="0" applyProtection="0"/>
    <xf numFmtId="49" fontId="47" fillId="0" borderId="163" applyFill="0" applyProtection="0">
      <alignment horizontal="right"/>
    </xf>
    <xf numFmtId="0" fontId="35" fillId="54" borderId="162" applyNumberFormat="0" applyFont="0" applyAlignment="0" applyProtection="0"/>
    <xf numFmtId="1" fontId="47" fillId="0" borderId="163" applyFill="0" applyProtection="0">
      <alignment horizontal="right" vertical="top" wrapText="1"/>
    </xf>
    <xf numFmtId="0" fontId="47" fillId="0" borderId="163" applyFill="0" applyProtection="0">
      <alignment horizontal="right" vertical="top" wrapText="1"/>
    </xf>
    <xf numFmtId="0" fontId="62" fillId="60" borderId="163"/>
    <xf numFmtId="0" fontId="62" fillId="60" borderId="163"/>
    <xf numFmtId="0" fontId="35" fillId="0" borderId="163" applyFill="0" applyProtection="0">
      <alignment horizontal="right" vertical="top" wrapText="1"/>
    </xf>
    <xf numFmtId="1" fontId="35" fillId="0" borderId="163" applyFill="0" applyProtection="0">
      <alignment horizontal="right" vertical="top" wrapText="1"/>
    </xf>
    <xf numFmtId="0" fontId="43" fillId="36" borderId="160" applyNumberFormat="0" applyAlignment="0" applyProtection="0"/>
    <xf numFmtId="49" fontId="47" fillId="0" borderId="163" applyFill="0" applyProtection="0">
      <alignment horizontal="right"/>
    </xf>
    <xf numFmtId="1" fontId="35" fillId="0" borderId="163" applyFill="0" applyProtection="0">
      <alignment horizontal="right" vertical="top" wrapText="1"/>
    </xf>
    <xf numFmtId="49" fontId="47" fillId="0" borderId="163" applyFill="0" applyProtection="0">
      <alignment horizontal="right"/>
    </xf>
    <xf numFmtId="0" fontId="35" fillId="54" borderId="162" applyNumberFormat="0" applyFont="0" applyAlignment="0" applyProtection="0"/>
    <xf numFmtId="0" fontId="35" fillId="0" borderId="163" applyFill="0" applyProtection="0">
      <alignment horizontal="right" vertical="top" wrapText="1"/>
    </xf>
    <xf numFmtId="1" fontId="47" fillId="0" borderId="163" applyFill="0" applyProtection="0">
      <alignment horizontal="right" vertical="top" wrapText="1"/>
    </xf>
    <xf numFmtId="1" fontId="35" fillId="0" borderId="163" applyFill="0" applyProtection="0">
      <alignment horizontal="right" vertical="top" wrapText="1"/>
    </xf>
    <xf numFmtId="0" fontId="62" fillId="60" borderId="163"/>
    <xf numFmtId="2" fontId="35" fillId="0" borderId="163" applyFill="0" applyProtection="0">
      <alignment horizontal="right" vertical="top" wrapText="1"/>
    </xf>
    <xf numFmtId="0" fontId="39" fillId="38" borderId="163" applyNumberFormat="0" applyProtection="0">
      <alignment horizontal="right"/>
    </xf>
    <xf numFmtId="2" fontId="47" fillId="0" borderId="163" applyFill="0" applyProtection="0">
      <alignment horizontal="right" vertical="top" wrapText="1"/>
    </xf>
    <xf numFmtId="49" fontId="47" fillId="0" borderId="158" applyFill="0" applyProtection="0">
      <alignment horizontal="right"/>
    </xf>
    <xf numFmtId="0" fontId="62" fillId="60" borderId="158"/>
    <xf numFmtId="0" fontId="62" fillId="60" borderId="158"/>
    <xf numFmtId="49" fontId="47" fillId="0" borderId="158" applyFill="0" applyProtection="0">
      <alignment horizontal="right"/>
    </xf>
    <xf numFmtId="0" fontId="62" fillId="60" borderId="158"/>
    <xf numFmtId="0" fontId="35" fillId="0" borderId="163" applyFill="0" applyProtection="0">
      <alignment horizontal="right" vertical="top" wrapText="1"/>
    </xf>
    <xf numFmtId="1" fontId="47" fillId="0" borderId="158" applyFill="0" applyProtection="0">
      <alignment horizontal="right" vertical="top" wrapText="1"/>
    </xf>
    <xf numFmtId="0" fontId="35" fillId="0" borderId="158" applyFill="0" applyProtection="0">
      <alignment horizontal="right" vertical="top" wrapText="1"/>
    </xf>
    <xf numFmtId="49" fontId="35" fillId="0" borderId="163" applyFill="0" applyProtection="0">
      <alignment horizontal="right"/>
    </xf>
    <xf numFmtId="49" fontId="35" fillId="0" borderId="158" applyFill="0" applyProtection="0">
      <alignment horizontal="right"/>
    </xf>
    <xf numFmtId="2" fontId="35" fillId="0" borderId="158" applyFill="0" applyProtection="0">
      <alignment horizontal="right" vertical="top" wrapText="1"/>
    </xf>
    <xf numFmtId="0" fontId="62" fillId="60" borderId="163"/>
    <xf numFmtId="0" fontId="39" fillId="38" borderId="163" applyNumberFormat="0" applyProtection="0">
      <alignment horizontal="left"/>
    </xf>
    <xf numFmtId="0" fontId="62" fillId="60" borderId="163"/>
    <xf numFmtId="0" fontId="39" fillId="38" borderId="163" applyNumberFormat="0" applyProtection="0">
      <alignment horizontal="right"/>
    </xf>
    <xf numFmtId="0" fontId="35" fillId="0" borderId="163" applyFill="0" applyProtection="0">
      <alignment horizontal="right" vertical="top" wrapText="1"/>
    </xf>
    <xf numFmtId="2" fontId="47" fillId="0" borderId="163" applyFill="0" applyProtection="0">
      <alignment horizontal="right" vertical="top" wrapText="1"/>
    </xf>
    <xf numFmtId="0" fontId="39" fillId="38" borderId="163" applyNumberFormat="0" applyProtection="0">
      <alignment horizontal="left"/>
    </xf>
    <xf numFmtId="0" fontId="35" fillId="54" borderId="162" applyNumberFormat="0" applyFont="0" applyAlignment="0" applyProtection="0"/>
    <xf numFmtId="0" fontId="62" fillId="60" borderId="163"/>
    <xf numFmtId="2" fontId="47" fillId="0" borderId="163" applyFill="0" applyProtection="0">
      <alignment horizontal="right" vertical="top" wrapText="1"/>
    </xf>
    <xf numFmtId="0" fontId="39" fillId="38" borderId="163" applyNumberFormat="0" applyProtection="0">
      <alignment horizontal="left"/>
    </xf>
    <xf numFmtId="0" fontId="62" fillId="60" borderId="163"/>
    <xf numFmtId="49" fontId="47" fillId="0" borderId="163" applyFill="0" applyProtection="0">
      <alignment horizontal="right"/>
    </xf>
    <xf numFmtId="1" fontId="47" fillId="0" borderId="163" applyFill="0" applyProtection="0">
      <alignment horizontal="right" vertical="top" wrapText="1"/>
    </xf>
    <xf numFmtId="1" fontId="47" fillId="0" borderId="163" applyFill="0" applyProtection="0">
      <alignment horizontal="right" vertical="top" wrapText="1"/>
    </xf>
    <xf numFmtId="0" fontId="35" fillId="54" borderId="162" applyNumberFormat="0" applyFont="0" applyAlignment="0" applyProtection="0"/>
    <xf numFmtId="2" fontId="35" fillId="0" borderId="163" applyFill="0" applyProtection="0">
      <alignment horizontal="right" vertical="top" wrapText="1"/>
    </xf>
    <xf numFmtId="0" fontId="62" fillId="60" borderId="163"/>
    <xf numFmtId="2" fontId="35" fillId="0" borderId="163" applyFill="0" applyProtection="0">
      <alignment horizontal="right" vertical="top" wrapText="1"/>
    </xf>
    <xf numFmtId="0" fontId="39" fillId="38" borderId="163" applyNumberFormat="0" applyProtection="0">
      <alignment horizontal="left"/>
    </xf>
    <xf numFmtId="0" fontId="41" fillId="35" borderId="159" applyNumberFormat="0" applyAlignment="0" applyProtection="0"/>
    <xf numFmtId="49" fontId="47" fillId="0" borderId="163" applyFill="0" applyProtection="0">
      <alignment horizontal="right"/>
    </xf>
    <xf numFmtId="0" fontId="51" fillId="36" borderId="159" applyNumberFormat="0" applyAlignment="0" applyProtection="0"/>
    <xf numFmtId="2" fontId="47" fillId="0" borderId="163" applyFill="0" applyProtection="0">
      <alignment horizontal="right" vertical="top" wrapText="1"/>
    </xf>
    <xf numFmtId="0" fontId="35" fillId="54" borderId="162" applyNumberFormat="0" applyFont="0" applyAlignment="0" applyProtection="0"/>
    <xf numFmtId="2" fontId="35" fillId="0" borderId="163" applyFill="0" applyProtection="0">
      <alignment horizontal="right" vertical="top" wrapText="1"/>
    </xf>
    <xf numFmtId="1" fontId="47" fillId="0" borderId="158" applyFill="0" applyProtection="0">
      <alignment horizontal="right" vertical="top" wrapText="1"/>
    </xf>
    <xf numFmtId="0" fontId="39" fillId="38" borderId="158" applyNumberFormat="0" applyProtection="0">
      <alignment horizontal="left"/>
    </xf>
    <xf numFmtId="0" fontId="39" fillId="38" borderId="163" applyNumberFormat="0" applyProtection="0">
      <alignment horizontal="right"/>
    </xf>
    <xf numFmtId="2" fontId="35" fillId="0" borderId="158" applyFill="0" applyProtection="0">
      <alignment horizontal="right" vertical="top" wrapText="1"/>
    </xf>
    <xf numFmtId="1" fontId="35" fillId="0" borderId="158" applyFill="0" applyProtection="0">
      <alignment horizontal="right" vertical="top" wrapText="1"/>
    </xf>
    <xf numFmtId="0" fontId="47" fillId="0" borderId="163" applyFill="0" applyProtection="0">
      <alignment horizontal="right" vertical="top" wrapText="1"/>
    </xf>
    <xf numFmtId="0" fontId="62" fillId="60" borderId="163"/>
    <xf numFmtId="0" fontId="62" fillId="60" borderId="163"/>
    <xf numFmtId="1" fontId="47" fillId="0" borderId="163" applyFill="0" applyProtection="0">
      <alignment horizontal="right" vertical="top" wrapText="1"/>
    </xf>
    <xf numFmtId="0" fontId="51" fillId="36" borderId="159" applyNumberFormat="0" applyAlignment="0" applyProtection="0"/>
    <xf numFmtId="2" fontId="47" fillId="0" borderId="163" applyFill="0" applyProtection="0">
      <alignment horizontal="right" vertical="top" wrapText="1"/>
    </xf>
    <xf numFmtId="0" fontId="35" fillId="0" borderId="163" applyFill="0" applyProtection="0">
      <alignment horizontal="right" vertical="top" wrapText="1"/>
    </xf>
    <xf numFmtId="0" fontId="41" fillId="35" borderId="159" applyNumberFormat="0" applyAlignment="0" applyProtection="0"/>
    <xf numFmtId="1" fontId="47" fillId="0" borderId="163" applyFill="0" applyProtection="0">
      <alignment horizontal="right" vertical="top" wrapText="1"/>
    </xf>
    <xf numFmtId="2" fontId="47" fillId="0" borderId="163" applyFill="0" applyProtection="0">
      <alignment horizontal="right" vertical="top" wrapText="1"/>
    </xf>
    <xf numFmtId="0" fontId="62" fillId="60" borderId="163"/>
    <xf numFmtId="0" fontId="35" fillId="54" borderId="162" applyNumberFormat="0" applyFont="0" applyAlignment="0" applyProtection="0"/>
    <xf numFmtId="0" fontId="39" fillId="38" borderId="163" applyNumberFormat="0" applyProtection="0">
      <alignment horizontal="left"/>
    </xf>
    <xf numFmtId="49" fontId="47" fillId="0" borderId="163" applyFill="0" applyProtection="0">
      <alignment horizontal="right"/>
    </xf>
    <xf numFmtId="49" fontId="35" fillId="0" borderId="163" applyFill="0" applyProtection="0">
      <alignment horizontal="right"/>
    </xf>
    <xf numFmtId="2" fontId="35" fillId="0" borderId="163" applyFill="0" applyProtection="0">
      <alignment horizontal="right" vertical="top" wrapText="1"/>
    </xf>
    <xf numFmtId="0" fontId="35" fillId="0" borderId="163" applyFill="0" applyProtection="0">
      <alignment horizontal="right" vertical="top" wrapText="1"/>
    </xf>
    <xf numFmtId="49" fontId="47" fillId="0" borderId="163" applyFill="0" applyProtection="0">
      <alignment horizontal="right"/>
    </xf>
    <xf numFmtId="0" fontId="62" fillId="60" borderId="163"/>
    <xf numFmtId="1" fontId="47" fillId="0" borderId="163" applyFill="0" applyProtection="0">
      <alignment horizontal="right" vertical="top" wrapText="1"/>
    </xf>
    <xf numFmtId="0" fontId="35" fillId="0" borderId="163" applyFill="0" applyProtection="0">
      <alignment horizontal="right" vertical="top" wrapText="1"/>
    </xf>
    <xf numFmtId="0" fontId="35" fillId="0" borderId="163" applyFill="0" applyProtection="0">
      <alignment horizontal="right" vertical="top" wrapText="1"/>
    </xf>
    <xf numFmtId="49" fontId="47" fillId="0" borderId="163" applyFill="0" applyProtection="0">
      <alignment horizontal="right"/>
    </xf>
    <xf numFmtId="0" fontId="62" fillId="60" borderId="163"/>
    <xf numFmtId="0" fontId="43" fillId="36" borderId="160" applyNumberFormat="0" applyAlignment="0" applyProtection="0"/>
    <xf numFmtId="49" fontId="35" fillId="0" borderId="163" applyFill="0" applyProtection="0">
      <alignment horizontal="right"/>
    </xf>
    <xf numFmtId="1" fontId="47" fillId="0" borderId="163" applyFill="0" applyProtection="0">
      <alignment horizontal="right" vertical="top" wrapText="1"/>
    </xf>
    <xf numFmtId="0" fontId="35" fillId="0" borderId="163" applyFill="0" applyProtection="0">
      <alignment horizontal="right" vertical="top" wrapText="1"/>
    </xf>
    <xf numFmtId="0" fontId="35" fillId="0" borderId="163" applyFill="0" applyProtection="0">
      <alignment horizontal="right" vertical="top" wrapText="1"/>
    </xf>
    <xf numFmtId="0" fontId="62" fillId="60" borderId="163"/>
    <xf numFmtId="2" fontId="35" fillId="0" borderId="158" applyFill="0" applyProtection="0">
      <alignment horizontal="right" vertical="top" wrapText="1"/>
    </xf>
    <xf numFmtId="1" fontId="35" fillId="0" borderId="163" applyFill="0" applyProtection="0">
      <alignment horizontal="right" vertical="top" wrapText="1"/>
    </xf>
    <xf numFmtId="0" fontId="51" fillId="36" borderId="159" applyNumberFormat="0" applyAlignment="0" applyProtection="0"/>
    <xf numFmtId="2" fontId="47" fillId="0" borderId="163" applyFill="0" applyProtection="0">
      <alignment horizontal="right" vertical="top" wrapText="1"/>
    </xf>
    <xf numFmtId="1" fontId="35" fillId="0" borderId="163" applyFill="0" applyProtection="0">
      <alignment horizontal="right" vertical="top" wrapText="1"/>
    </xf>
    <xf numFmtId="0" fontId="39" fillId="38" borderId="163" applyNumberFormat="0" applyProtection="0">
      <alignment horizontal="left"/>
    </xf>
    <xf numFmtId="1" fontId="47" fillId="0" borderId="163" applyFill="0" applyProtection="0">
      <alignment horizontal="right" vertical="top" wrapText="1"/>
    </xf>
    <xf numFmtId="1" fontId="35" fillId="0" borderId="163" applyFill="0" applyProtection="0">
      <alignment horizontal="right" vertical="top" wrapText="1"/>
    </xf>
    <xf numFmtId="2" fontId="35" fillId="0" borderId="163" applyFill="0" applyProtection="0">
      <alignment horizontal="right" vertical="top" wrapText="1"/>
    </xf>
    <xf numFmtId="0" fontId="44" fillId="0" borderId="161" applyNumberFormat="0" applyFill="0" applyAlignment="0" applyProtection="0"/>
    <xf numFmtId="0" fontId="35" fillId="0" borderId="163" applyFill="0" applyProtection="0">
      <alignment horizontal="right" vertical="top" wrapText="1"/>
    </xf>
    <xf numFmtId="49" fontId="47" fillId="0" borderId="163" applyFill="0" applyProtection="0">
      <alignment horizontal="right"/>
    </xf>
    <xf numFmtId="0" fontId="35" fillId="0" borderId="163" applyFill="0" applyProtection="0">
      <alignment horizontal="right" vertical="top" wrapText="1"/>
    </xf>
    <xf numFmtId="1" fontId="35" fillId="0" borderId="163" applyFill="0" applyProtection="0">
      <alignment horizontal="right" vertical="top" wrapText="1"/>
    </xf>
    <xf numFmtId="2" fontId="35" fillId="0" borderId="163" applyFill="0" applyProtection="0">
      <alignment horizontal="right" vertical="top" wrapText="1"/>
    </xf>
    <xf numFmtId="0" fontId="43" fillId="36" borderId="160" applyNumberFormat="0" applyAlignment="0" applyProtection="0"/>
    <xf numFmtId="1" fontId="35" fillId="0" borderId="163" applyFill="0" applyProtection="0">
      <alignment horizontal="right" vertical="top" wrapText="1"/>
    </xf>
    <xf numFmtId="0" fontId="39" fillId="38" borderId="163" applyNumberFormat="0" applyProtection="0">
      <alignment horizontal="left"/>
    </xf>
    <xf numFmtId="0" fontId="62" fillId="60" borderId="163"/>
    <xf numFmtId="49" fontId="35" fillId="0" borderId="163" applyFill="0" applyProtection="0">
      <alignment horizontal="right"/>
    </xf>
    <xf numFmtId="1" fontId="47" fillId="0" borderId="163" applyFill="0" applyProtection="0">
      <alignment horizontal="right" vertical="top" wrapText="1"/>
    </xf>
    <xf numFmtId="2" fontId="47" fillId="0" borderId="163" applyFill="0" applyProtection="0">
      <alignment horizontal="right" vertical="top" wrapText="1"/>
    </xf>
    <xf numFmtId="0" fontId="39" fillId="38" borderId="163" applyNumberFormat="0" applyProtection="0">
      <alignment horizontal="left"/>
    </xf>
    <xf numFmtId="0" fontId="62" fillId="60" borderId="163"/>
    <xf numFmtId="2" fontId="35" fillId="0" borderId="163" applyFill="0" applyProtection="0">
      <alignment horizontal="right" vertical="top" wrapText="1"/>
    </xf>
    <xf numFmtId="2" fontId="35" fillId="0" borderId="163" applyFill="0" applyProtection="0">
      <alignment horizontal="right" vertical="top" wrapText="1"/>
    </xf>
    <xf numFmtId="0" fontId="35" fillId="54" borderId="162" applyNumberFormat="0" applyFont="0" applyAlignment="0" applyProtection="0"/>
    <xf numFmtId="2" fontId="47" fillId="0" borderId="158" applyFill="0" applyProtection="0">
      <alignment horizontal="right" vertical="top" wrapText="1"/>
    </xf>
    <xf numFmtId="1" fontId="47" fillId="0" borderId="158" applyFill="0" applyProtection="0">
      <alignment horizontal="right" vertical="top" wrapText="1"/>
    </xf>
    <xf numFmtId="1" fontId="47" fillId="0" borderId="163" applyFill="0" applyProtection="0">
      <alignment horizontal="right" vertical="top" wrapText="1"/>
    </xf>
    <xf numFmtId="49" fontId="47" fillId="0" borderId="158" applyFill="0" applyProtection="0">
      <alignment horizontal="right"/>
    </xf>
    <xf numFmtId="0" fontId="35" fillId="54" borderId="162" applyNumberFormat="0" applyFont="0" applyAlignment="0" applyProtection="0"/>
    <xf numFmtId="0" fontId="39" fillId="38" borderId="158" applyNumberFormat="0" applyProtection="0">
      <alignment horizontal="right"/>
    </xf>
    <xf numFmtId="0" fontId="35" fillId="0" borderId="163" applyFill="0" applyProtection="0">
      <alignment horizontal="right" vertical="top" wrapText="1"/>
    </xf>
    <xf numFmtId="0" fontId="35" fillId="0" borderId="158" applyFill="0" applyProtection="0">
      <alignment horizontal="right" vertical="top" wrapText="1"/>
    </xf>
    <xf numFmtId="1" fontId="35" fillId="0" borderId="163" applyFill="0" applyProtection="0">
      <alignment horizontal="right" vertical="top" wrapText="1"/>
    </xf>
    <xf numFmtId="0" fontId="44" fillId="0" borderId="161" applyNumberFormat="0" applyFill="0" applyAlignment="0" applyProtection="0"/>
    <xf numFmtId="2" fontId="35" fillId="0" borderId="163" applyFill="0" applyProtection="0">
      <alignment horizontal="right" vertical="top" wrapText="1"/>
    </xf>
    <xf numFmtId="0" fontId="62" fillId="60" borderId="163"/>
    <xf numFmtId="0" fontId="43" fillId="36" borderId="160" applyNumberFormat="0" applyAlignment="0" applyProtection="0"/>
    <xf numFmtId="0" fontId="62" fillId="60" borderId="163"/>
    <xf numFmtId="0" fontId="47" fillId="0" borderId="163" applyFill="0" applyProtection="0">
      <alignment horizontal="right" vertical="top" wrapText="1"/>
    </xf>
    <xf numFmtId="0" fontId="62" fillId="60" borderId="163"/>
    <xf numFmtId="0" fontId="39" fillId="38" borderId="163" applyNumberFormat="0" applyProtection="0">
      <alignment horizontal="left"/>
    </xf>
    <xf numFmtId="0" fontId="62" fillId="60" borderId="163"/>
    <xf numFmtId="1" fontId="47" fillId="0" borderId="163" applyFill="0" applyProtection="0">
      <alignment horizontal="right" vertical="top" wrapText="1"/>
    </xf>
    <xf numFmtId="0" fontId="35" fillId="54" borderId="162" applyNumberFormat="0" applyFont="0" applyAlignment="0" applyProtection="0"/>
    <xf numFmtId="1" fontId="35" fillId="0" borderId="163" applyFill="0" applyProtection="0">
      <alignment horizontal="right" vertical="top" wrapText="1"/>
    </xf>
    <xf numFmtId="2" fontId="47" fillId="0" borderId="163" applyFill="0" applyProtection="0">
      <alignment horizontal="right" vertical="top" wrapText="1"/>
    </xf>
    <xf numFmtId="1" fontId="47" fillId="0" borderId="163" applyFill="0" applyProtection="0">
      <alignment horizontal="right" vertical="top" wrapText="1"/>
    </xf>
    <xf numFmtId="1" fontId="47" fillId="0" borderId="163" applyFill="0" applyProtection="0">
      <alignment horizontal="right" vertical="top" wrapText="1"/>
    </xf>
    <xf numFmtId="2" fontId="35" fillId="0" borderId="163" applyFill="0" applyProtection="0">
      <alignment horizontal="right" vertical="top" wrapText="1"/>
    </xf>
    <xf numFmtId="49" fontId="35" fillId="0" borderId="163" applyFill="0" applyProtection="0">
      <alignment horizontal="right"/>
    </xf>
    <xf numFmtId="0" fontId="62" fillId="60" borderId="163"/>
    <xf numFmtId="0" fontId="39" fillId="38" borderId="163" applyNumberFormat="0" applyProtection="0">
      <alignment horizontal="left"/>
    </xf>
    <xf numFmtId="0" fontId="44" fillId="0" borderId="161" applyNumberFormat="0" applyFill="0" applyAlignment="0" applyProtection="0"/>
    <xf numFmtId="0" fontId="62" fillId="60" borderId="163"/>
    <xf numFmtId="0" fontId="35" fillId="0" borderId="163" applyFill="0" applyProtection="0">
      <alignment horizontal="right" vertical="top" wrapText="1"/>
    </xf>
    <xf numFmtId="2" fontId="47" fillId="0" borderId="163" applyFill="0" applyProtection="0">
      <alignment horizontal="right" vertical="top" wrapText="1"/>
    </xf>
    <xf numFmtId="2" fontId="35" fillId="0" borderId="163" applyFill="0" applyProtection="0">
      <alignment horizontal="right" vertical="top" wrapText="1"/>
    </xf>
    <xf numFmtId="49" fontId="35" fillId="0" borderId="163" applyFill="0" applyProtection="0">
      <alignment horizontal="right"/>
    </xf>
    <xf numFmtId="2" fontId="47" fillId="0" borderId="163" applyFill="0" applyProtection="0">
      <alignment horizontal="right" vertical="top" wrapText="1"/>
    </xf>
    <xf numFmtId="49" fontId="35" fillId="0" borderId="163" applyFill="0" applyProtection="0">
      <alignment horizontal="right"/>
    </xf>
    <xf numFmtId="0" fontId="39" fillId="38" borderId="163" applyNumberFormat="0" applyProtection="0">
      <alignment horizontal="right"/>
    </xf>
    <xf numFmtId="0" fontId="62" fillId="60" borderId="163"/>
    <xf numFmtId="49" fontId="35" fillId="0" borderId="163" applyFill="0" applyProtection="0">
      <alignment horizontal="right"/>
    </xf>
    <xf numFmtId="49" fontId="35" fillId="0" borderId="158" applyFill="0" applyProtection="0">
      <alignment horizontal="right"/>
    </xf>
    <xf numFmtId="0" fontId="43" fillId="36" borderId="160" applyNumberFormat="0" applyAlignment="0" applyProtection="0"/>
    <xf numFmtId="0" fontId="62" fillId="60" borderId="163"/>
    <xf numFmtId="0" fontId="35" fillId="0" borderId="158" applyFill="0" applyProtection="0">
      <alignment horizontal="right" vertical="top" wrapText="1"/>
    </xf>
    <xf numFmtId="2" fontId="35" fillId="0" borderId="158" applyFill="0" applyProtection="0">
      <alignment horizontal="right" vertical="top" wrapText="1"/>
    </xf>
    <xf numFmtId="49" fontId="47" fillId="0" borderId="163" applyFill="0" applyProtection="0">
      <alignment horizontal="right"/>
    </xf>
    <xf numFmtId="49" fontId="35" fillId="0" borderId="163" applyFill="0" applyProtection="0">
      <alignment horizontal="right"/>
    </xf>
    <xf numFmtId="0" fontId="39" fillId="38" borderId="163" applyNumberFormat="0" applyProtection="0">
      <alignment horizontal="left"/>
    </xf>
    <xf numFmtId="0" fontId="39" fillId="38" borderId="163" applyNumberFormat="0" applyProtection="0">
      <alignment horizontal="left"/>
    </xf>
    <xf numFmtId="1" fontId="47" fillId="0" borderId="163" applyFill="0" applyProtection="0">
      <alignment horizontal="right" vertical="top" wrapText="1"/>
    </xf>
    <xf numFmtId="0" fontId="39" fillId="38" borderId="163" applyNumberFormat="0" applyProtection="0">
      <alignment horizontal="right"/>
    </xf>
    <xf numFmtId="2" fontId="47" fillId="0" borderId="163" applyFill="0" applyProtection="0">
      <alignment horizontal="right" vertical="top" wrapText="1"/>
    </xf>
    <xf numFmtId="0" fontId="39" fillId="38" borderId="163" applyNumberFormat="0" applyProtection="0">
      <alignment horizontal="right"/>
    </xf>
    <xf numFmtId="0" fontId="39" fillId="38" borderId="163" applyNumberFormat="0" applyProtection="0">
      <alignment horizontal="right"/>
    </xf>
    <xf numFmtId="0" fontId="35" fillId="0" borderId="163" applyFill="0" applyProtection="0">
      <alignment horizontal="right" vertical="top" wrapText="1"/>
    </xf>
    <xf numFmtId="0" fontId="62" fillId="60" borderId="163"/>
    <xf numFmtId="49" fontId="47" fillId="0" borderId="163" applyFill="0" applyProtection="0">
      <alignment horizontal="right"/>
    </xf>
    <xf numFmtId="49" fontId="47" fillId="0" borderId="163" applyFill="0" applyProtection="0">
      <alignment horizontal="right"/>
    </xf>
    <xf numFmtId="1" fontId="35" fillId="0" borderId="163" applyFill="0" applyProtection="0">
      <alignment horizontal="right" vertical="top" wrapText="1"/>
    </xf>
    <xf numFmtId="1" fontId="35" fillId="0" borderId="163" applyFill="0" applyProtection="0">
      <alignment horizontal="right" vertical="top" wrapText="1"/>
    </xf>
    <xf numFmtId="0" fontId="35" fillId="0" borderId="163" applyFill="0" applyProtection="0">
      <alignment horizontal="right" vertical="top" wrapText="1"/>
    </xf>
    <xf numFmtId="0" fontId="39" fillId="38" borderId="163" applyNumberFormat="0" applyProtection="0">
      <alignment horizontal="left"/>
    </xf>
    <xf numFmtId="0" fontId="62" fillId="60" borderId="163"/>
    <xf numFmtId="2" fontId="47" fillId="0" borderId="163" applyFill="0" applyProtection="0">
      <alignment horizontal="right" vertical="top" wrapText="1"/>
    </xf>
    <xf numFmtId="0" fontId="47" fillId="0" borderId="163" applyFill="0" applyProtection="0">
      <alignment horizontal="right" vertical="top" wrapText="1"/>
    </xf>
    <xf numFmtId="49" fontId="35" fillId="0" borderId="163" applyFill="0" applyProtection="0">
      <alignment horizontal="right"/>
    </xf>
    <xf numFmtId="1" fontId="47" fillId="0" borderId="163" applyFill="0" applyProtection="0">
      <alignment horizontal="right" vertical="top" wrapText="1"/>
    </xf>
    <xf numFmtId="0" fontId="62" fillId="60" borderId="163"/>
    <xf numFmtId="0" fontId="35" fillId="54" borderId="162" applyNumberFormat="0" applyFont="0" applyAlignment="0" applyProtection="0"/>
    <xf numFmtId="1" fontId="35" fillId="0" borderId="163" applyFill="0" applyProtection="0">
      <alignment horizontal="right" vertical="top" wrapText="1"/>
    </xf>
    <xf numFmtId="0" fontId="62" fillId="60" borderId="163"/>
    <xf numFmtId="49" fontId="47" fillId="0" borderId="163" applyFill="0" applyProtection="0">
      <alignment horizontal="right"/>
    </xf>
    <xf numFmtId="2" fontId="35" fillId="0" borderId="163" applyFill="0" applyProtection="0">
      <alignment horizontal="right" vertical="top" wrapText="1"/>
    </xf>
    <xf numFmtId="49" fontId="35" fillId="0" borderId="163" applyFill="0" applyProtection="0">
      <alignment horizontal="right"/>
    </xf>
    <xf numFmtId="2" fontId="35" fillId="0" borderId="163" applyFill="0" applyProtection="0">
      <alignment horizontal="right" vertical="top" wrapText="1"/>
    </xf>
    <xf numFmtId="0" fontId="35" fillId="54" borderId="162" applyNumberFormat="0" applyFont="0" applyAlignment="0" applyProtection="0"/>
    <xf numFmtId="2" fontId="35" fillId="0" borderId="163" applyFill="0" applyProtection="0">
      <alignment horizontal="right" vertical="top" wrapText="1"/>
    </xf>
    <xf numFmtId="0" fontId="35" fillId="0" borderId="158" applyFill="0" applyProtection="0">
      <alignment horizontal="right" vertical="top" wrapText="1"/>
    </xf>
    <xf numFmtId="0" fontId="39" fillId="38" borderId="163" applyNumberFormat="0" applyProtection="0">
      <alignment horizontal="left"/>
    </xf>
    <xf numFmtId="0" fontId="39" fillId="38" borderId="163" applyNumberFormat="0" applyProtection="0">
      <alignment horizontal="right"/>
    </xf>
    <xf numFmtId="49" fontId="47" fillId="0" borderId="158" applyFill="0" applyProtection="0">
      <alignment horizontal="right"/>
    </xf>
    <xf numFmtId="0" fontId="39" fillId="38" borderId="158" applyNumberFormat="0" applyProtection="0">
      <alignment horizontal="left"/>
    </xf>
    <xf numFmtId="0" fontId="62" fillId="60" borderId="163"/>
    <xf numFmtId="0" fontId="35" fillId="0" borderId="163" applyFill="0" applyProtection="0">
      <alignment horizontal="right" vertical="top" wrapText="1"/>
    </xf>
    <xf numFmtId="1" fontId="35" fillId="0" borderId="163" applyFill="0" applyProtection="0">
      <alignment horizontal="right" vertical="top" wrapText="1"/>
    </xf>
    <xf numFmtId="0" fontId="62" fillId="60" borderId="163"/>
    <xf numFmtId="2" fontId="35" fillId="0" borderId="163" applyFill="0" applyProtection="0">
      <alignment horizontal="right" vertical="top" wrapText="1"/>
    </xf>
    <xf numFmtId="49" fontId="35" fillId="0" borderId="163" applyFill="0" applyProtection="0">
      <alignment horizontal="right"/>
    </xf>
    <xf numFmtId="2" fontId="47" fillId="0" borderId="163" applyFill="0" applyProtection="0">
      <alignment horizontal="right" vertical="top" wrapText="1"/>
    </xf>
    <xf numFmtId="2" fontId="47" fillId="0" borderId="163" applyFill="0" applyProtection="0">
      <alignment horizontal="right" vertical="top" wrapText="1"/>
    </xf>
    <xf numFmtId="0" fontId="62" fillId="60" borderId="163"/>
    <xf numFmtId="0" fontId="39" fillId="38" borderId="163" applyNumberFormat="0" applyProtection="0">
      <alignment horizontal="right"/>
    </xf>
    <xf numFmtId="0" fontId="39" fillId="38" borderId="163" applyNumberFormat="0" applyProtection="0">
      <alignment horizontal="left"/>
    </xf>
    <xf numFmtId="0" fontId="35" fillId="0" borderId="163" applyFill="0" applyProtection="0">
      <alignment horizontal="right" vertical="top" wrapText="1"/>
    </xf>
    <xf numFmtId="1" fontId="47" fillId="0" borderId="163" applyFill="0" applyProtection="0">
      <alignment horizontal="right" vertical="top" wrapText="1"/>
    </xf>
    <xf numFmtId="1" fontId="35" fillId="0" borderId="163" applyFill="0" applyProtection="0">
      <alignment horizontal="right" vertical="top" wrapText="1"/>
    </xf>
    <xf numFmtId="0" fontId="62" fillId="60" borderId="163"/>
    <xf numFmtId="0" fontId="62" fillId="60" borderId="163"/>
    <xf numFmtId="0" fontId="35" fillId="0" borderId="163" applyFill="0" applyProtection="0">
      <alignment horizontal="right" vertical="top" wrapText="1"/>
    </xf>
    <xf numFmtId="49" fontId="35" fillId="0" borderId="163" applyFill="0" applyProtection="0">
      <alignment horizontal="right"/>
    </xf>
    <xf numFmtId="0" fontId="39" fillId="38" borderId="163" applyNumberFormat="0" applyProtection="0">
      <alignment horizontal="right"/>
    </xf>
    <xf numFmtId="0" fontId="39" fillId="38" borderId="163" applyNumberFormat="0" applyProtection="0">
      <alignment horizontal="right"/>
    </xf>
    <xf numFmtId="0" fontId="47" fillId="0" borderId="158" applyFill="0" applyProtection="0">
      <alignment horizontal="right" vertical="top" wrapText="1"/>
    </xf>
    <xf numFmtId="0" fontId="62" fillId="60" borderId="163"/>
    <xf numFmtId="2" fontId="47" fillId="0" borderId="158" applyFill="0" applyProtection="0">
      <alignment horizontal="right" vertical="top" wrapText="1"/>
    </xf>
    <xf numFmtId="1" fontId="35" fillId="0" borderId="158" applyFill="0" applyProtection="0">
      <alignment horizontal="right" vertical="top" wrapText="1"/>
    </xf>
    <xf numFmtId="0" fontId="39" fillId="38" borderId="163" applyNumberFormat="0" applyProtection="0">
      <alignment horizontal="left"/>
    </xf>
    <xf numFmtId="0" fontId="62" fillId="60" borderId="158"/>
    <xf numFmtId="0" fontId="62" fillId="60" borderId="158"/>
    <xf numFmtId="0" fontId="39" fillId="38" borderId="158" applyNumberFormat="0" applyProtection="0">
      <alignment horizontal="left"/>
    </xf>
    <xf numFmtId="0" fontId="39" fillId="38" borderId="163" applyNumberFormat="0" applyProtection="0">
      <alignment horizontal="right"/>
    </xf>
    <xf numFmtId="49" fontId="35" fillId="0" borderId="163" applyFill="0" applyProtection="0">
      <alignment horizontal="right"/>
    </xf>
    <xf numFmtId="0" fontId="39" fillId="38" borderId="163" applyNumberFormat="0" applyProtection="0">
      <alignment horizontal="right"/>
    </xf>
    <xf numFmtId="1" fontId="35" fillId="0" borderId="163" applyFill="0" applyProtection="0">
      <alignment horizontal="right" vertical="top" wrapText="1"/>
    </xf>
    <xf numFmtId="0" fontId="62" fillId="60" borderId="163"/>
    <xf numFmtId="0" fontId="62" fillId="60" borderId="163"/>
    <xf numFmtId="0" fontId="62" fillId="60" borderId="158"/>
    <xf numFmtId="0" fontId="47" fillId="0" borderId="163" applyFill="0" applyProtection="0">
      <alignment horizontal="right" vertical="top" wrapText="1"/>
    </xf>
    <xf numFmtId="49" fontId="35" fillId="0" borderId="163" applyFill="0" applyProtection="0">
      <alignment horizontal="right"/>
    </xf>
    <xf numFmtId="1" fontId="35" fillId="0" borderId="163" applyFill="0" applyProtection="0">
      <alignment horizontal="right" vertical="top" wrapText="1"/>
    </xf>
    <xf numFmtId="1" fontId="35" fillId="0" borderId="163" applyFill="0" applyProtection="0">
      <alignment horizontal="right" vertical="top" wrapText="1"/>
    </xf>
    <xf numFmtId="0" fontId="35" fillId="0" borderId="163" applyFill="0" applyProtection="0">
      <alignment horizontal="right" vertical="top" wrapText="1"/>
    </xf>
    <xf numFmtId="2" fontId="47" fillId="0" borderId="163" applyFill="0" applyProtection="0">
      <alignment horizontal="right" vertical="top" wrapText="1"/>
    </xf>
    <xf numFmtId="49" fontId="35" fillId="0" borderId="163" applyFill="0" applyProtection="0">
      <alignment horizontal="right"/>
    </xf>
    <xf numFmtId="1" fontId="35" fillId="0" borderId="163" applyFill="0" applyProtection="0">
      <alignment horizontal="right" vertical="top" wrapText="1"/>
    </xf>
    <xf numFmtId="0" fontId="39" fillId="38" borderId="163" applyNumberFormat="0" applyProtection="0">
      <alignment horizontal="left"/>
    </xf>
    <xf numFmtId="0" fontId="62" fillId="60" borderId="163"/>
    <xf numFmtId="0" fontId="62" fillId="60" borderId="163"/>
    <xf numFmtId="0" fontId="62" fillId="60" borderId="163"/>
    <xf numFmtId="0" fontId="39" fillId="38" borderId="163" applyNumberFormat="0" applyProtection="0">
      <alignment horizontal="right"/>
    </xf>
    <xf numFmtId="0" fontId="35" fillId="0" borderId="163" applyFill="0" applyProtection="0">
      <alignment horizontal="right" vertical="top" wrapText="1"/>
    </xf>
    <xf numFmtId="49" fontId="35" fillId="0" borderId="163" applyFill="0" applyProtection="0">
      <alignment horizontal="right"/>
    </xf>
    <xf numFmtId="1" fontId="35" fillId="0" borderId="163" applyFill="0" applyProtection="0">
      <alignment horizontal="right" vertical="top" wrapText="1"/>
    </xf>
    <xf numFmtId="0" fontId="41" fillId="35" borderId="159" applyNumberFormat="0" applyAlignment="0" applyProtection="0"/>
    <xf numFmtId="0" fontId="39" fillId="38" borderId="163" applyNumberFormat="0" applyProtection="0">
      <alignment horizontal="left"/>
    </xf>
    <xf numFmtId="2" fontId="35" fillId="0" borderId="163" applyFill="0" applyProtection="0">
      <alignment horizontal="right" vertical="top" wrapText="1"/>
    </xf>
    <xf numFmtId="0" fontId="62" fillId="60" borderId="163"/>
    <xf numFmtId="0" fontId="62" fillId="60" borderId="163"/>
    <xf numFmtId="0" fontId="62" fillId="60" borderId="163"/>
    <xf numFmtId="0" fontId="41" fillId="35" borderId="159" applyNumberFormat="0" applyAlignment="0" applyProtection="0"/>
    <xf numFmtId="0" fontId="39" fillId="38" borderId="163" applyNumberFormat="0" applyProtection="0">
      <alignment horizontal="right"/>
    </xf>
    <xf numFmtId="0" fontId="39" fillId="38" borderId="163" applyNumberFormat="0" applyProtection="0">
      <alignment horizontal="left"/>
    </xf>
    <xf numFmtId="0" fontId="39" fillId="38" borderId="163" applyNumberFormat="0" applyProtection="0">
      <alignment horizontal="left"/>
    </xf>
    <xf numFmtId="2" fontId="35" fillId="0" borderId="163" applyFill="0" applyProtection="0">
      <alignment horizontal="right" vertical="top" wrapText="1"/>
    </xf>
    <xf numFmtId="0" fontId="39" fillId="38" borderId="163" applyNumberFormat="0" applyProtection="0">
      <alignment horizontal="left"/>
    </xf>
    <xf numFmtId="0" fontId="35" fillId="0" borderId="163" applyFill="0" applyProtection="0">
      <alignment horizontal="right" vertical="top" wrapText="1"/>
    </xf>
    <xf numFmtId="0" fontId="62" fillId="60" borderId="163"/>
    <xf numFmtId="0" fontId="62" fillId="60" borderId="163"/>
    <xf numFmtId="0" fontId="62" fillId="60" borderId="163"/>
    <xf numFmtId="0" fontId="47" fillId="0" borderId="163" applyFill="0" applyProtection="0">
      <alignment horizontal="right" vertical="top" wrapText="1"/>
    </xf>
    <xf numFmtId="0" fontId="62" fillId="60" borderId="163"/>
    <xf numFmtId="49" fontId="47" fillId="0" borderId="163" applyFill="0" applyProtection="0">
      <alignment horizontal="right"/>
    </xf>
    <xf numFmtId="0" fontId="35" fillId="0" borderId="163" applyFill="0" applyProtection="0">
      <alignment horizontal="right" vertical="top" wrapText="1"/>
    </xf>
    <xf numFmtId="0" fontId="62" fillId="60" borderId="163"/>
    <xf numFmtId="0" fontId="62" fillId="60" borderId="163"/>
    <xf numFmtId="0" fontId="62" fillId="60" borderId="163"/>
    <xf numFmtId="49" fontId="47" fillId="0" borderId="163" applyFill="0" applyProtection="0">
      <alignment horizontal="right"/>
    </xf>
    <xf numFmtId="49" fontId="47" fillId="0" borderId="163" applyFill="0" applyProtection="0">
      <alignment horizontal="right"/>
    </xf>
    <xf numFmtId="0" fontId="39" fillId="38" borderId="163" applyNumberFormat="0" applyProtection="0">
      <alignment horizontal="left"/>
    </xf>
    <xf numFmtId="0" fontId="62" fillId="60" borderId="163"/>
    <xf numFmtId="0" fontId="62" fillId="60" borderId="163"/>
    <xf numFmtId="0" fontId="62" fillId="60" borderId="163"/>
    <xf numFmtId="0" fontId="35" fillId="0" borderId="163" applyFill="0" applyProtection="0">
      <alignment horizontal="right" vertical="top" wrapText="1"/>
    </xf>
    <xf numFmtId="0" fontId="62" fillId="60" borderId="163"/>
    <xf numFmtId="0" fontId="62" fillId="60" borderId="163"/>
    <xf numFmtId="0" fontId="62" fillId="60" borderId="163"/>
    <xf numFmtId="0" fontId="62" fillId="60" borderId="163"/>
    <xf numFmtId="0" fontId="62" fillId="60" borderId="163"/>
    <xf numFmtId="0" fontId="41" fillId="35" borderId="159" applyNumberFormat="0" applyAlignment="0" applyProtection="0"/>
    <xf numFmtId="0" fontId="41" fillId="35" borderId="159" applyNumberFormat="0" applyAlignment="0" applyProtection="0"/>
    <xf numFmtId="0" fontId="43" fillId="36" borderId="160" applyNumberFormat="0" applyAlignment="0" applyProtection="0"/>
    <xf numFmtId="0" fontId="43" fillId="36" borderId="160" applyNumberFormat="0" applyAlignment="0" applyProtection="0"/>
    <xf numFmtId="0" fontId="44" fillId="0" borderId="161" applyNumberFormat="0" applyFill="0" applyAlignment="0" applyProtection="0"/>
    <xf numFmtId="0" fontId="44" fillId="0" borderId="161" applyNumberFormat="0" applyFill="0" applyAlignment="0" applyProtection="0"/>
    <xf numFmtId="0" fontId="39" fillId="38" borderId="163" applyNumberFormat="0" applyProtection="0">
      <alignment horizontal="right"/>
    </xf>
    <xf numFmtId="0" fontId="39" fillId="38" borderId="163" applyNumberFormat="0" applyProtection="0">
      <alignment horizontal="left"/>
    </xf>
    <xf numFmtId="49" fontId="35" fillId="0" borderId="163" applyFill="0" applyProtection="0">
      <alignment horizontal="right"/>
    </xf>
    <xf numFmtId="1" fontId="35" fillId="0" borderId="163" applyFill="0" applyProtection="0">
      <alignment horizontal="right" vertical="top" wrapText="1"/>
    </xf>
    <xf numFmtId="2" fontId="35" fillId="0" borderId="163" applyFill="0" applyProtection="0">
      <alignment horizontal="right" vertical="top" wrapText="1"/>
    </xf>
    <xf numFmtId="0" fontId="35" fillId="0" borderId="163" applyFill="0" applyProtection="0">
      <alignment horizontal="right" vertical="top" wrapText="1"/>
    </xf>
    <xf numFmtId="0" fontId="39" fillId="38" borderId="163" applyNumberFormat="0" applyProtection="0">
      <alignment horizontal="right"/>
    </xf>
    <xf numFmtId="0" fontId="39" fillId="38" borderId="163" applyNumberFormat="0" applyProtection="0">
      <alignment horizontal="left"/>
    </xf>
    <xf numFmtId="49" fontId="35" fillId="0" borderId="163" applyFill="0" applyProtection="0">
      <alignment horizontal="right"/>
    </xf>
    <xf numFmtId="1" fontId="35" fillId="0" borderId="163" applyFill="0" applyProtection="0">
      <alignment horizontal="right" vertical="top" wrapText="1"/>
    </xf>
    <xf numFmtId="2" fontId="35" fillId="0" borderId="163" applyFill="0" applyProtection="0">
      <alignment horizontal="right" vertical="top" wrapText="1"/>
    </xf>
    <xf numFmtId="0" fontId="35" fillId="0" borderId="163" applyFill="0" applyProtection="0">
      <alignment horizontal="right" vertical="top" wrapText="1"/>
    </xf>
    <xf numFmtId="0" fontId="39" fillId="38" borderId="163" applyNumberFormat="0" applyProtection="0">
      <alignment horizontal="right"/>
    </xf>
    <xf numFmtId="0" fontId="39" fillId="38" borderId="163" applyNumberFormat="0" applyProtection="0">
      <alignment horizontal="left"/>
    </xf>
    <xf numFmtId="49" fontId="35" fillId="0" borderId="163" applyFill="0" applyProtection="0">
      <alignment horizontal="right"/>
    </xf>
    <xf numFmtId="1" fontId="35" fillId="0" borderId="163" applyFill="0" applyProtection="0">
      <alignment horizontal="right" vertical="top" wrapText="1"/>
    </xf>
    <xf numFmtId="2" fontId="35" fillId="0" borderId="163" applyFill="0" applyProtection="0">
      <alignment horizontal="right" vertical="top" wrapText="1"/>
    </xf>
    <xf numFmtId="0" fontId="35" fillId="0" borderId="163" applyFill="0" applyProtection="0">
      <alignment horizontal="right" vertical="top" wrapText="1"/>
    </xf>
    <xf numFmtId="0" fontId="39" fillId="38" borderId="163" applyNumberFormat="0" applyProtection="0">
      <alignment horizontal="right"/>
    </xf>
    <xf numFmtId="1" fontId="35" fillId="0" borderId="163" applyFill="0" applyProtection="0">
      <alignment horizontal="right" vertical="top" wrapText="1"/>
    </xf>
    <xf numFmtId="2" fontId="35" fillId="0" borderId="163" applyFill="0" applyProtection="0">
      <alignment horizontal="right" vertical="top" wrapText="1"/>
    </xf>
    <xf numFmtId="0" fontId="35" fillId="0" borderId="163" applyFill="0" applyProtection="0">
      <alignment horizontal="right" vertical="top" wrapText="1"/>
    </xf>
    <xf numFmtId="0" fontId="39" fillId="38" borderId="163" applyNumberFormat="0" applyProtection="0">
      <alignment horizontal="right"/>
    </xf>
    <xf numFmtId="0" fontId="39" fillId="38" borderId="163" applyNumberFormat="0" applyProtection="0">
      <alignment horizontal="left"/>
    </xf>
    <xf numFmtId="49" fontId="35" fillId="0" borderId="163" applyFill="0" applyProtection="0">
      <alignment horizontal="right"/>
    </xf>
    <xf numFmtId="1" fontId="35" fillId="0" borderId="163" applyFill="0" applyProtection="0">
      <alignment horizontal="right" vertical="top" wrapText="1"/>
    </xf>
    <xf numFmtId="2" fontId="35" fillId="0" borderId="163" applyFill="0" applyProtection="0">
      <alignment horizontal="right" vertical="top" wrapText="1"/>
    </xf>
    <xf numFmtId="0" fontId="35" fillId="0" borderId="163" applyFill="0" applyProtection="0">
      <alignment horizontal="right" vertical="top" wrapText="1"/>
    </xf>
    <xf numFmtId="0" fontId="39" fillId="38" borderId="163" applyNumberFormat="0" applyProtection="0">
      <alignment horizontal="right"/>
    </xf>
    <xf numFmtId="0" fontId="39" fillId="38" borderId="163" applyNumberFormat="0" applyProtection="0">
      <alignment horizontal="left"/>
    </xf>
    <xf numFmtId="49" fontId="35" fillId="0" borderId="163" applyFill="0" applyProtection="0">
      <alignment horizontal="right"/>
    </xf>
    <xf numFmtId="1" fontId="35" fillId="0" borderId="163" applyFill="0" applyProtection="0">
      <alignment horizontal="right" vertical="top" wrapText="1"/>
    </xf>
    <xf numFmtId="2" fontId="35" fillId="0" borderId="163" applyFill="0" applyProtection="0">
      <alignment horizontal="right" vertical="top" wrapText="1"/>
    </xf>
    <xf numFmtId="0" fontId="35" fillId="0" borderId="163" applyFill="0" applyProtection="0">
      <alignment horizontal="right" vertical="top" wrapText="1"/>
    </xf>
    <xf numFmtId="0" fontId="39" fillId="38" borderId="163" applyNumberFormat="0" applyProtection="0">
      <alignment horizontal="right"/>
    </xf>
    <xf numFmtId="0" fontId="39" fillId="38" borderId="163" applyNumberFormat="0" applyProtection="0">
      <alignment horizontal="left"/>
    </xf>
    <xf numFmtId="49" fontId="35" fillId="0" borderId="163" applyFill="0" applyProtection="0">
      <alignment horizontal="right"/>
    </xf>
    <xf numFmtId="1" fontId="35" fillId="0" borderId="163" applyFill="0" applyProtection="0">
      <alignment horizontal="right" vertical="top" wrapText="1"/>
    </xf>
    <xf numFmtId="2" fontId="35" fillId="0" borderId="163" applyFill="0" applyProtection="0">
      <alignment horizontal="right" vertical="top" wrapText="1"/>
    </xf>
    <xf numFmtId="0" fontId="35" fillId="0" borderId="163" applyFill="0" applyProtection="0">
      <alignment horizontal="right" vertical="top" wrapText="1"/>
    </xf>
    <xf numFmtId="49" fontId="47" fillId="0" borderId="163" applyFill="0" applyProtection="0">
      <alignment horizontal="right"/>
    </xf>
    <xf numFmtId="2" fontId="47" fillId="0" borderId="163" applyFill="0" applyProtection="0">
      <alignment horizontal="right" vertical="top" wrapText="1"/>
    </xf>
    <xf numFmtId="1" fontId="47" fillId="0" borderId="163" applyFill="0" applyProtection="0">
      <alignment horizontal="right" vertical="top" wrapText="1"/>
    </xf>
    <xf numFmtId="49" fontId="47" fillId="0" borderId="163" applyFill="0" applyProtection="0">
      <alignment horizontal="right"/>
    </xf>
    <xf numFmtId="2" fontId="47" fillId="0" borderId="163" applyFill="0" applyProtection="0">
      <alignment horizontal="right" vertical="top" wrapText="1"/>
    </xf>
    <xf numFmtId="1" fontId="47" fillId="0" borderId="163" applyFill="0" applyProtection="0">
      <alignment horizontal="right" vertical="top" wrapText="1"/>
    </xf>
    <xf numFmtId="49" fontId="47" fillId="0" borderId="163" applyFill="0" applyProtection="0">
      <alignment horizontal="right"/>
    </xf>
    <xf numFmtId="0" fontId="47" fillId="0" borderId="163" applyFill="0" applyProtection="0">
      <alignment horizontal="right" vertical="top" wrapText="1"/>
    </xf>
    <xf numFmtId="1" fontId="47" fillId="0" borderId="163" applyFill="0" applyProtection="0">
      <alignment horizontal="right" vertical="top" wrapText="1"/>
    </xf>
    <xf numFmtId="2" fontId="47" fillId="0" borderId="163" applyFill="0" applyProtection="0">
      <alignment horizontal="right" vertical="top" wrapText="1"/>
    </xf>
    <xf numFmtId="49" fontId="47" fillId="0" borderId="163" applyFill="0" applyProtection="0">
      <alignment horizontal="right"/>
    </xf>
    <xf numFmtId="1" fontId="47" fillId="0" borderId="163" applyFill="0" applyProtection="0">
      <alignment horizontal="right" vertical="top" wrapText="1"/>
    </xf>
    <xf numFmtId="2" fontId="47" fillId="0" borderId="163" applyFill="0" applyProtection="0">
      <alignment horizontal="right" vertical="top" wrapText="1"/>
    </xf>
    <xf numFmtId="0" fontId="47" fillId="0" borderId="163" applyFill="0" applyProtection="0">
      <alignment horizontal="right" vertical="top" wrapText="1"/>
    </xf>
    <xf numFmtId="49" fontId="47" fillId="0" borderId="163" applyFill="0" applyProtection="0">
      <alignment horizontal="right"/>
    </xf>
    <xf numFmtId="2" fontId="47" fillId="0" borderId="163" applyFill="0" applyProtection="0">
      <alignment horizontal="right" vertical="top" wrapText="1"/>
    </xf>
    <xf numFmtId="1" fontId="47" fillId="0" borderId="163" applyFill="0" applyProtection="0">
      <alignment horizontal="right" vertical="top" wrapText="1"/>
    </xf>
    <xf numFmtId="0" fontId="35" fillId="54" borderId="162" applyNumberFormat="0" applyFont="0" applyAlignment="0" applyProtection="0"/>
    <xf numFmtId="0" fontId="51" fillId="36" borderId="159" applyNumberFormat="0" applyAlignment="0" applyProtection="0"/>
    <xf numFmtId="0" fontId="43" fillId="36" borderId="160" applyNumberFormat="0" applyAlignment="0" applyProtection="0"/>
    <xf numFmtId="0" fontId="35" fillId="54" borderId="162" applyNumberFormat="0" applyFont="0" applyAlignment="0" applyProtection="0"/>
    <xf numFmtId="0" fontId="51" fillId="36" borderId="159" applyNumberFormat="0" applyAlignment="0" applyProtection="0"/>
    <xf numFmtId="0" fontId="62" fillId="60" borderId="163"/>
    <xf numFmtId="0" fontId="62" fillId="60" borderId="163"/>
    <xf numFmtId="0" fontId="62" fillId="60" borderId="163"/>
    <xf numFmtId="0" fontId="51" fillId="36" borderId="159" applyNumberFormat="0" applyAlignment="0" applyProtection="0"/>
    <xf numFmtId="0" fontId="35" fillId="54" borderId="162" applyNumberFormat="0" applyFont="0" applyAlignment="0" applyProtection="0"/>
    <xf numFmtId="0" fontId="62" fillId="60" borderId="163"/>
    <xf numFmtId="0" fontId="62" fillId="60" borderId="163"/>
    <xf numFmtId="0" fontId="62" fillId="60" borderId="163"/>
    <xf numFmtId="0" fontId="62" fillId="60" borderId="163"/>
    <xf numFmtId="0" fontId="62" fillId="60" borderId="163"/>
    <xf numFmtId="0" fontId="62" fillId="60" borderId="163"/>
    <xf numFmtId="0" fontId="62" fillId="60" borderId="163"/>
    <xf numFmtId="0" fontId="62" fillId="60" borderId="163"/>
    <xf numFmtId="0" fontId="62" fillId="60" borderId="163"/>
    <xf numFmtId="0" fontId="62" fillId="60" borderId="163"/>
    <xf numFmtId="0" fontId="43" fillId="36" borderId="160" applyNumberFormat="0" applyAlignment="0" applyProtection="0"/>
    <xf numFmtId="0" fontId="62" fillId="60" borderId="163"/>
    <xf numFmtId="0" fontId="62" fillId="60" borderId="163"/>
    <xf numFmtId="0" fontId="62" fillId="60" borderId="163"/>
    <xf numFmtId="0" fontId="62" fillId="60" borderId="163"/>
    <xf numFmtId="0" fontId="35" fillId="54" borderId="162" applyNumberFormat="0" applyFont="0" applyAlignment="0" applyProtection="0"/>
    <xf numFmtId="0" fontId="44" fillId="0" borderId="161" applyNumberFormat="0" applyFill="0" applyAlignment="0" applyProtection="0"/>
    <xf numFmtId="0" fontId="41" fillId="35" borderId="159" applyNumberFormat="0" applyAlignment="0" applyProtection="0"/>
    <xf numFmtId="0" fontId="35" fillId="54" borderId="162" applyNumberFormat="0" applyFont="0" applyAlignment="0" applyProtection="0"/>
    <xf numFmtId="0" fontId="62" fillId="60" borderId="163"/>
    <xf numFmtId="0" fontId="62" fillId="60" borderId="163"/>
    <xf numFmtId="0" fontId="62" fillId="60" borderId="163"/>
    <xf numFmtId="0" fontId="43" fillId="36" borderId="160" applyNumberFormat="0" applyAlignment="0" applyProtection="0"/>
    <xf numFmtId="0" fontId="41" fillId="35" borderId="159" applyNumberFormat="0" applyAlignment="0" applyProtection="0"/>
    <xf numFmtId="0" fontId="62" fillId="60" borderId="163"/>
    <xf numFmtId="0" fontId="51" fillId="36" borderId="159" applyNumberFormat="0" applyAlignment="0" applyProtection="0"/>
    <xf numFmtId="0" fontId="62" fillId="60" borderId="163"/>
    <xf numFmtId="0" fontId="62" fillId="60" borderId="163"/>
    <xf numFmtId="0" fontId="62" fillId="60" borderId="163"/>
    <xf numFmtId="0" fontId="62" fillId="60" borderId="163"/>
    <xf numFmtId="0" fontId="43" fillId="36" borderId="160" applyNumberFormat="0" applyAlignment="0" applyProtection="0"/>
    <xf numFmtId="0" fontId="62" fillId="60" borderId="163"/>
    <xf numFmtId="0" fontId="44" fillId="0" borderId="161" applyNumberFormat="0" applyFill="0" applyAlignment="0" applyProtection="0"/>
    <xf numFmtId="0" fontId="62" fillId="60" borderId="163"/>
    <xf numFmtId="0" fontId="44" fillId="0" borderId="161" applyNumberFormat="0" applyFill="0" applyAlignment="0" applyProtection="0"/>
    <xf numFmtId="0" fontId="62" fillId="60" borderId="163"/>
    <xf numFmtId="0" fontId="41" fillId="35" borderId="159" applyNumberFormat="0" applyAlignment="0" applyProtection="0"/>
    <xf numFmtId="0" fontId="62" fillId="60" borderId="163"/>
    <xf numFmtId="0" fontId="41" fillId="35" borderId="159" applyNumberFormat="0" applyAlignment="0" applyProtection="0"/>
    <xf numFmtId="0" fontId="62" fillId="60" borderId="163"/>
    <xf numFmtId="0" fontId="35" fillId="54" borderId="162" applyNumberFormat="0" applyFont="0" applyAlignment="0" applyProtection="0"/>
    <xf numFmtId="0" fontId="44" fillId="0" borderId="161" applyNumberFormat="0" applyFill="0" applyAlignment="0" applyProtection="0"/>
    <xf numFmtId="0" fontId="44" fillId="0" borderId="161" applyNumberFormat="0" applyFill="0" applyAlignment="0" applyProtection="0"/>
    <xf numFmtId="0" fontId="51" fillId="36" borderId="159" applyNumberFormat="0" applyAlignment="0" applyProtection="0"/>
    <xf numFmtId="0" fontId="62" fillId="60" borderId="163"/>
    <xf numFmtId="0" fontId="62" fillId="60" borderId="163"/>
    <xf numFmtId="0" fontId="62" fillId="60" borderId="163"/>
    <xf numFmtId="0" fontId="62" fillId="60" borderId="163"/>
    <xf numFmtId="0" fontId="35" fillId="54" borderId="162" applyNumberFormat="0" applyFont="0" applyAlignment="0" applyProtection="0"/>
    <xf numFmtId="0" fontId="43" fillId="36" borderId="160" applyNumberFormat="0" applyAlignment="0" applyProtection="0"/>
    <xf numFmtId="0" fontId="62" fillId="60" borderId="163"/>
    <xf numFmtId="0" fontId="62" fillId="60" borderId="163"/>
    <xf numFmtId="0" fontId="35" fillId="54" borderId="162" applyNumberFormat="0" applyFont="0" applyAlignment="0" applyProtection="0"/>
    <xf numFmtId="0" fontId="62" fillId="60" borderId="163"/>
    <xf numFmtId="0" fontId="44" fillId="0" borderId="161" applyNumberFormat="0" applyFill="0" applyAlignment="0" applyProtection="0"/>
    <xf numFmtId="0" fontId="44" fillId="0" borderId="161" applyNumberFormat="0" applyFill="0" applyAlignment="0" applyProtection="0"/>
    <xf numFmtId="0" fontId="41" fillId="35" borderId="159" applyNumberFormat="0" applyAlignment="0" applyProtection="0"/>
    <xf numFmtId="0" fontId="62" fillId="60" borderId="163"/>
    <xf numFmtId="0" fontId="43" fillId="36" borderId="160" applyNumberFormat="0" applyAlignment="0" applyProtection="0"/>
    <xf numFmtId="0" fontId="41" fillId="35" borderId="159" applyNumberFormat="0" applyAlignment="0" applyProtection="0"/>
    <xf numFmtId="0" fontId="44" fillId="0" borderId="161" applyNumberFormat="0" applyFill="0" applyAlignment="0" applyProtection="0"/>
    <xf numFmtId="0" fontId="43" fillId="36" borderId="160" applyNumberFormat="0" applyAlignment="0" applyProtection="0"/>
    <xf numFmtId="0" fontId="41" fillId="35" borderId="159" applyNumberFormat="0" applyAlignment="0" applyProtection="0"/>
    <xf numFmtId="0" fontId="62" fillId="60" borderId="163"/>
    <xf numFmtId="0" fontId="41" fillId="35" borderId="159" applyNumberFormat="0" applyAlignment="0" applyProtection="0"/>
    <xf numFmtId="0" fontId="62" fillId="60" borderId="163"/>
    <xf numFmtId="0" fontId="62" fillId="60" borderId="163"/>
    <xf numFmtId="0" fontId="62" fillId="60" borderId="163"/>
    <xf numFmtId="0" fontId="62" fillId="60" borderId="163"/>
    <xf numFmtId="0" fontId="35" fillId="54" borderId="162" applyNumberFormat="0" applyFont="0" applyAlignment="0" applyProtection="0"/>
    <xf numFmtId="0" fontId="62" fillId="60" borderId="163"/>
    <xf numFmtId="0" fontId="62" fillId="60" borderId="163"/>
    <xf numFmtId="0" fontId="43" fillId="36" borderId="160" applyNumberFormat="0" applyAlignment="0" applyProtection="0"/>
    <xf numFmtId="0" fontId="35" fillId="54" borderId="162" applyNumberFormat="0" applyFont="0" applyAlignment="0" applyProtection="0"/>
    <xf numFmtId="0" fontId="62" fillId="60" borderId="163"/>
    <xf numFmtId="0" fontId="62" fillId="60" borderId="163"/>
    <xf numFmtId="0" fontId="62" fillId="60" borderId="163"/>
    <xf numFmtId="0" fontId="62" fillId="60" borderId="163"/>
    <xf numFmtId="0" fontId="62" fillId="60" borderId="163"/>
    <xf numFmtId="0" fontId="62" fillId="60" borderId="163"/>
    <xf numFmtId="0" fontId="51" fillId="36" borderId="159" applyNumberFormat="0" applyAlignment="0" applyProtection="0"/>
    <xf numFmtId="0" fontId="51" fillId="36" borderId="159" applyNumberFormat="0" applyAlignment="0" applyProtection="0"/>
    <xf numFmtId="0" fontId="41" fillId="35" borderId="159" applyNumberFormat="0" applyAlignment="0" applyProtection="0"/>
    <xf numFmtId="0" fontId="35" fillId="54" borderId="162" applyNumberFormat="0" applyFont="0" applyAlignment="0" applyProtection="0"/>
    <xf numFmtId="0" fontId="35" fillId="54" borderId="162" applyNumberFormat="0" applyFont="0" applyAlignment="0" applyProtection="0"/>
    <xf numFmtId="0" fontId="43" fillId="36" borderId="160" applyNumberFormat="0" applyAlignment="0" applyProtection="0"/>
    <xf numFmtId="0" fontId="44" fillId="0" borderId="161" applyNumberFormat="0" applyFill="0" applyAlignment="0" applyProtection="0"/>
    <xf numFmtId="0" fontId="43" fillId="36" borderId="160" applyNumberFormat="0" applyAlignment="0" applyProtection="0"/>
    <xf numFmtId="0" fontId="43" fillId="36" borderId="160" applyNumberFormat="0" applyAlignment="0" applyProtection="0"/>
    <xf numFmtId="0" fontId="44" fillId="0" borderId="161" applyNumberFormat="0" applyFill="0" applyAlignment="0" applyProtection="0"/>
    <xf numFmtId="0" fontId="44" fillId="0" borderId="161" applyNumberFormat="0" applyFill="0" applyAlignment="0" applyProtection="0"/>
    <xf numFmtId="0" fontId="43" fillId="36" borderId="160" applyNumberFormat="0" applyAlignment="0" applyProtection="0"/>
    <xf numFmtId="0" fontId="43" fillId="36" borderId="160" applyNumberFormat="0" applyAlignment="0" applyProtection="0"/>
    <xf numFmtId="0" fontId="44" fillId="0" borderId="161" applyNumberFormat="0" applyFill="0" applyAlignment="0" applyProtection="0"/>
    <xf numFmtId="0" fontId="44" fillId="0" borderId="161" applyNumberFormat="0" applyFill="0" applyAlignment="0" applyProtection="0"/>
    <xf numFmtId="0" fontId="43" fillId="36" borderId="160" applyNumberFormat="0" applyAlignment="0" applyProtection="0"/>
    <xf numFmtId="0" fontId="43" fillId="36" borderId="160" applyNumberFormat="0" applyAlignment="0" applyProtection="0"/>
    <xf numFmtId="0" fontId="44" fillId="0" borderId="161" applyNumberFormat="0" applyFill="0" applyAlignment="0" applyProtection="0"/>
    <xf numFmtId="0" fontId="44" fillId="0" borderId="161" applyNumberFormat="0" applyFill="0" applyAlignment="0" applyProtection="0"/>
    <xf numFmtId="0" fontId="43" fillId="36" borderId="160" applyNumberFormat="0" applyAlignment="0" applyProtection="0"/>
    <xf numFmtId="0" fontId="43" fillId="36" borderId="160" applyNumberFormat="0" applyAlignment="0" applyProtection="0"/>
    <xf numFmtId="0" fontId="44" fillId="0" borderId="161" applyNumberFormat="0" applyFill="0" applyAlignment="0" applyProtection="0"/>
    <xf numFmtId="0" fontId="44" fillId="0" borderId="161" applyNumberFormat="0" applyFill="0" applyAlignment="0" applyProtection="0"/>
    <xf numFmtId="0" fontId="43" fillId="36" borderId="160" applyNumberFormat="0" applyAlignment="0" applyProtection="0"/>
    <xf numFmtId="0" fontId="43" fillId="36" borderId="160" applyNumberFormat="0" applyAlignment="0" applyProtection="0"/>
    <xf numFmtId="0" fontId="44" fillId="0" borderId="161" applyNumberFormat="0" applyFill="0" applyAlignment="0" applyProtection="0"/>
    <xf numFmtId="0" fontId="44" fillId="0" borderId="161" applyNumberFormat="0" applyFill="0" applyAlignment="0" applyProtection="0"/>
    <xf numFmtId="0" fontId="35" fillId="54" borderId="162" applyNumberFormat="0" applyFont="0" applyAlignment="0" applyProtection="0"/>
    <xf numFmtId="0" fontId="35" fillId="54" borderId="162" applyNumberFormat="0" applyFont="0" applyAlignment="0" applyProtection="0"/>
    <xf numFmtId="0" fontId="41" fillId="35" borderId="159" applyNumberFormat="0" applyAlignment="0" applyProtection="0"/>
    <xf numFmtId="0" fontId="41" fillId="35" borderId="159" applyNumberFormat="0" applyAlignment="0" applyProtection="0"/>
    <xf numFmtId="0" fontId="51" fillId="36" borderId="159" applyNumberFormat="0" applyAlignment="0" applyProtection="0"/>
    <xf numFmtId="0" fontId="51" fillId="36" borderId="159" applyNumberFormat="0" applyAlignment="0" applyProtection="0"/>
    <xf numFmtId="0" fontId="43" fillId="36" borderId="160" applyNumberFormat="0" applyAlignment="0" applyProtection="0"/>
    <xf numFmtId="0" fontId="43" fillId="36" borderId="160" applyNumberFormat="0" applyAlignment="0" applyProtection="0"/>
    <xf numFmtId="0" fontId="44" fillId="0" borderId="161" applyNumberFormat="0" applyFill="0" applyAlignment="0" applyProtection="0"/>
    <xf numFmtId="0" fontId="44" fillId="0" borderId="161" applyNumberFormat="0" applyFill="0" applyAlignment="0" applyProtection="0"/>
    <xf numFmtId="0" fontId="43" fillId="36" borderId="160" applyNumberFormat="0" applyAlignment="0" applyProtection="0"/>
    <xf numFmtId="0" fontId="43" fillId="36" borderId="160" applyNumberFormat="0" applyAlignment="0" applyProtection="0"/>
    <xf numFmtId="0" fontId="44" fillId="0" borderId="161" applyNumberFormat="0" applyFill="0" applyAlignment="0" applyProtection="0"/>
    <xf numFmtId="0" fontId="44" fillId="0" borderId="161" applyNumberFormat="0" applyFill="0" applyAlignment="0" applyProtection="0"/>
    <xf numFmtId="0" fontId="43" fillId="36" borderId="160" applyNumberFormat="0" applyAlignment="0" applyProtection="0"/>
    <xf numFmtId="0" fontId="43" fillId="36" borderId="160" applyNumberFormat="0" applyAlignment="0" applyProtection="0"/>
    <xf numFmtId="0" fontId="44" fillId="0" borderId="161" applyNumberFormat="0" applyFill="0" applyAlignment="0" applyProtection="0"/>
    <xf numFmtId="0" fontId="44" fillId="0" borderId="161" applyNumberFormat="0" applyFill="0" applyAlignment="0" applyProtection="0"/>
    <xf numFmtId="0" fontId="43" fillId="36" borderId="160" applyNumberFormat="0" applyAlignment="0" applyProtection="0"/>
    <xf numFmtId="0" fontId="43" fillId="36" borderId="160" applyNumberFormat="0" applyAlignment="0" applyProtection="0"/>
    <xf numFmtId="0" fontId="44" fillId="0" borderId="161" applyNumberFormat="0" applyFill="0" applyAlignment="0" applyProtection="0"/>
    <xf numFmtId="0" fontId="44" fillId="0" borderId="161" applyNumberFormat="0" applyFill="0" applyAlignment="0" applyProtection="0"/>
    <xf numFmtId="0" fontId="43" fillId="36" borderId="160" applyNumberFormat="0" applyAlignment="0" applyProtection="0"/>
    <xf numFmtId="0" fontId="43" fillId="36" borderId="160" applyNumberFormat="0" applyAlignment="0" applyProtection="0"/>
    <xf numFmtId="0" fontId="44" fillId="0" borderId="161" applyNumberFormat="0" applyFill="0" applyAlignment="0" applyProtection="0"/>
    <xf numFmtId="0" fontId="44" fillId="0" borderId="161" applyNumberFormat="0" applyFill="0" applyAlignment="0" applyProtection="0"/>
    <xf numFmtId="0" fontId="43" fillId="36" borderId="160" applyNumberFormat="0" applyAlignment="0" applyProtection="0"/>
    <xf numFmtId="0" fontId="43" fillId="36" borderId="160" applyNumberFormat="0" applyAlignment="0" applyProtection="0"/>
    <xf numFmtId="0" fontId="44" fillId="0" borderId="161" applyNumberFormat="0" applyFill="0" applyAlignment="0" applyProtection="0"/>
    <xf numFmtId="0" fontId="44" fillId="0" borderId="161" applyNumberFormat="0" applyFill="0" applyAlignment="0" applyProtection="0"/>
    <xf numFmtId="0" fontId="43" fillId="36" borderId="160" applyNumberFormat="0" applyAlignment="0" applyProtection="0"/>
    <xf numFmtId="0" fontId="43" fillId="36" borderId="160" applyNumberFormat="0" applyAlignment="0" applyProtection="0"/>
    <xf numFmtId="0" fontId="44" fillId="0" borderId="161" applyNumberFormat="0" applyFill="0" applyAlignment="0" applyProtection="0"/>
    <xf numFmtId="0" fontId="44" fillId="0" borderId="161" applyNumberFormat="0" applyFill="0" applyAlignment="0" applyProtection="0"/>
    <xf numFmtId="0" fontId="43" fillId="36" borderId="160" applyNumberFormat="0" applyAlignment="0" applyProtection="0"/>
    <xf numFmtId="0" fontId="43" fillId="36" borderId="160" applyNumberFormat="0" applyAlignment="0" applyProtection="0"/>
    <xf numFmtId="0" fontId="44" fillId="0" borderId="161" applyNumberFormat="0" applyFill="0" applyAlignment="0" applyProtection="0"/>
    <xf numFmtId="0" fontId="44" fillId="0" borderId="161" applyNumberFormat="0" applyFill="0" applyAlignment="0" applyProtection="0"/>
    <xf numFmtId="0" fontId="43" fillId="36" borderId="160" applyNumberFormat="0" applyAlignment="0" applyProtection="0"/>
    <xf numFmtId="0" fontId="43" fillId="36" borderId="160" applyNumberFormat="0" applyAlignment="0" applyProtection="0"/>
    <xf numFmtId="0" fontId="44" fillId="0" borderId="161" applyNumberFormat="0" applyFill="0" applyAlignment="0" applyProtection="0"/>
    <xf numFmtId="0" fontId="44" fillId="0" borderId="161" applyNumberFormat="0" applyFill="0" applyAlignment="0" applyProtection="0"/>
    <xf numFmtId="0" fontId="39" fillId="38" borderId="163" applyNumberFormat="0" applyProtection="0">
      <alignment horizontal="right"/>
    </xf>
    <xf numFmtId="0" fontId="39" fillId="38" borderId="163" applyNumberFormat="0" applyProtection="0">
      <alignment horizontal="left"/>
    </xf>
    <xf numFmtId="0" fontId="39" fillId="38" borderId="163" applyNumberFormat="0" applyProtection="0">
      <alignment horizontal="right"/>
    </xf>
    <xf numFmtId="49" fontId="35" fillId="0" borderId="163" applyFill="0" applyProtection="0">
      <alignment horizontal="right"/>
    </xf>
    <xf numFmtId="0" fontId="39" fillId="38" borderId="163" applyNumberFormat="0" applyProtection="0">
      <alignment horizontal="left"/>
    </xf>
    <xf numFmtId="0" fontId="39" fillId="38" borderId="163" applyNumberFormat="0" applyProtection="0">
      <alignment horizontal="right"/>
    </xf>
    <xf numFmtId="0" fontId="35" fillId="0" borderId="163" applyFill="0" applyProtection="0">
      <alignment horizontal="right" vertical="top" wrapText="1"/>
    </xf>
    <xf numFmtId="2" fontId="35" fillId="0" borderId="163" applyFill="0" applyProtection="0">
      <alignment horizontal="right" vertical="top" wrapText="1"/>
    </xf>
    <xf numFmtId="1" fontId="35" fillId="0" borderId="163" applyFill="0" applyProtection="0">
      <alignment horizontal="right" vertical="top" wrapText="1"/>
    </xf>
    <xf numFmtId="49" fontId="35" fillId="0" borderId="163" applyFill="0" applyProtection="0">
      <alignment horizontal="right"/>
    </xf>
    <xf numFmtId="0" fontId="39" fillId="38" borderId="163" applyNumberFormat="0" applyProtection="0">
      <alignment horizontal="left"/>
    </xf>
    <xf numFmtId="0" fontId="39" fillId="38" borderId="163" applyNumberFormat="0" applyProtection="0">
      <alignment horizontal="right"/>
    </xf>
    <xf numFmtId="0" fontId="35" fillId="0" borderId="163" applyFill="0" applyProtection="0">
      <alignment horizontal="right" vertical="top" wrapText="1"/>
    </xf>
    <xf numFmtId="2" fontId="35" fillId="0" borderId="163" applyFill="0" applyProtection="0">
      <alignment horizontal="right" vertical="top" wrapText="1"/>
    </xf>
    <xf numFmtId="1" fontId="35" fillId="0" borderId="163" applyFill="0" applyProtection="0">
      <alignment horizontal="right" vertical="top" wrapText="1"/>
    </xf>
    <xf numFmtId="0" fontId="39" fillId="38" borderId="163" applyNumberFormat="0" applyProtection="0">
      <alignment horizontal="right"/>
    </xf>
    <xf numFmtId="0" fontId="35" fillId="0" borderId="163" applyFill="0" applyProtection="0">
      <alignment horizontal="right" vertical="top" wrapText="1"/>
    </xf>
    <xf numFmtId="0" fontId="39" fillId="38" borderId="163" applyNumberFormat="0" applyProtection="0">
      <alignment horizontal="left"/>
    </xf>
    <xf numFmtId="49" fontId="35" fillId="0" borderId="163" applyFill="0" applyProtection="0">
      <alignment horizontal="right"/>
    </xf>
    <xf numFmtId="0" fontId="35" fillId="0" borderId="163" applyFill="0" applyProtection="0">
      <alignment horizontal="right" vertical="top" wrapText="1"/>
    </xf>
    <xf numFmtId="1" fontId="35" fillId="0" borderId="163" applyFill="0" applyProtection="0">
      <alignment horizontal="right" vertical="top" wrapText="1"/>
    </xf>
    <xf numFmtId="2" fontId="35" fillId="0" borderId="163" applyFill="0" applyProtection="0">
      <alignment horizontal="right" vertical="top" wrapText="1"/>
    </xf>
    <xf numFmtId="0" fontId="62" fillId="60" borderId="163"/>
    <xf numFmtId="2" fontId="35" fillId="0" borderId="163" applyFill="0" applyProtection="0">
      <alignment horizontal="right" vertical="top" wrapText="1"/>
    </xf>
    <xf numFmtId="0" fontId="35" fillId="54" borderId="162" applyNumberFormat="0" applyFont="0" applyAlignment="0" applyProtection="0"/>
    <xf numFmtId="0" fontId="35" fillId="0" borderId="163" applyFill="0" applyProtection="0">
      <alignment horizontal="right" vertical="top" wrapText="1"/>
    </xf>
    <xf numFmtId="1" fontId="35" fillId="0" borderId="163" applyFill="0" applyProtection="0">
      <alignment horizontal="right" vertical="top" wrapText="1"/>
    </xf>
    <xf numFmtId="2" fontId="35" fillId="0" borderId="163" applyFill="0" applyProtection="0">
      <alignment horizontal="right" vertical="top" wrapText="1"/>
    </xf>
    <xf numFmtId="0" fontId="39" fillId="38" borderId="163" applyNumberFormat="0" applyProtection="0">
      <alignment horizontal="right"/>
    </xf>
    <xf numFmtId="0" fontId="47" fillId="0" borderId="163" applyFill="0" applyProtection="0">
      <alignment horizontal="right" vertical="top" wrapText="1"/>
    </xf>
    <xf numFmtId="0" fontId="62" fillId="60" borderId="163"/>
    <xf numFmtId="0" fontId="62" fillId="60" borderId="163"/>
    <xf numFmtId="1" fontId="35" fillId="0" borderId="163" applyFill="0" applyProtection="0">
      <alignment horizontal="right" vertical="top" wrapText="1"/>
    </xf>
    <xf numFmtId="1" fontId="47" fillId="0" borderId="163" applyFill="0" applyProtection="0">
      <alignment horizontal="right" vertical="top" wrapText="1"/>
    </xf>
    <xf numFmtId="49" fontId="35" fillId="0" borderId="163" applyFill="0" applyProtection="0">
      <alignment horizontal="right"/>
    </xf>
    <xf numFmtId="49" fontId="35" fillId="0" borderId="163" applyFill="0" applyProtection="0">
      <alignment horizontal="right"/>
    </xf>
    <xf numFmtId="1" fontId="35" fillId="0" borderId="163" applyFill="0" applyProtection="0">
      <alignment horizontal="right" vertical="top" wrapText="1"/>
    </xf>
    <xf numFmtId="2" fontId="35" fillId="0" borderId="163" applyFill="0" applyProtection="0">
      <alignment horizontal="right" vertical="top" wrapText="1"/>
    </xf>
    <xf numFmtId="0" fontId="35" fillId="0" borderId="163" applyFill="0" applyProtection="0">
      <alignment horizontal="right" vertical="top" wrapText="1"/>
    </xf>
    <xf numFmtId="0" fontId="62" fillId="60" borderId="163"/>
    <xf numFmtId="0" fontId="62" fillId="60" borderId="163"/>
    <xf numFmtId="0" fontId="62" fillId="60" borderId="163"/>
    <xf numFmtId="1" fontId="47" fillId="0" borderId="163" applyFill="0" applyProtection="0">
      <alignment horizontal="right" vertical="top" wrapText="1"/>
    </xf>
    <xf numFmtId="49" fontId="47" fillId="0" borderId="163" applyFill="0" applyProtection="0">
      <alignment horizontal="right"/>
    </xf>
    <xf numFmtId="0" fontId="39" fillId="38" borderId="163" applyNumberFormat="0" applyProtection="0">
      <alignment horizontal="right"/>
    </xf>
    <xf numFmtId="49" fontId="47" fillId="0" borderId="163" applyFill="0" applyProtection="0">
      <alignment horizontal="right"/>
    </xf>
    <xf numFmtId="49" fontId="47" fillId="0" borderId="163" applyFill="0" applyProtection="0">
      <alignment horizontal="right"/>
    </xf>
    <xf numFmtId="0" fontId="39" fillId="38" borderId="163" applyNumberFormat="0" applyProtection="0">
      <alignment horizontal="right"/>
    </xf>
    <xf numFmtId="0" fontId="39" fillId="38" borderId="163" applyNumberFormat="0" applyProtection="0">
      <alignment horizontal="left"/>
    </xf>
    <xf numFmtId="1" fontId="47" fillId="0" borderId="163" applyFill="0" applyProtection="0">
      <alignment horizontal="right" vertical="top" wrapText="1"/>
    </xf>
    <xf numFmtId="0" fontId="35" fillId="54" borderId="162" applyNumberFormat="0" applyFont="0" applyAlignment="0" applyProtection="0"/>
    <xf numFmtId="2" fontId="47" fillId="0" borderId="163" applyFill="0" applyProtection="0">
      <alignment horizontal="right" vertical="top" wrapText="1"/>
    </xf>
    <xf numFmtId="1" fontId="35" fillId="0" borderId="163" applyFill="0" applyProtection="0">
      <alignment horizontal="right" vertical="top" wrapText="1"/>
    </xf>
    <xf numFmtId="2" fontId="47" fillId="0" borderId="163" applyFill="0" applyProtection="0">
      <alignment horizontal="right" vertical="top" wrapText="1"/>
    </xf>
    <xf numFmtId="49" fontId="47" fillId="0" borderId="163" applyFill="0" applyProtection="0">
      <alignment horizontal="right"/>
    </xf>
    <xf numFmtId="0" fontId="39" fillId="38" borderId="163" applyNumberFormat="0" applyProtection="0">
      <alignment horizontal="right"/>
    </xf>
    <xf numFmtId="1" fontId="47" fillId="0" borderId="163" applyFill="0" applyProtection="0">
      <alignment horizontal="right" vertical="top" wrapText="1"/>
    </xf>
    <xf numFmtId="0" fontId="47" fillId="0" borderId="163" applyFill="0" applyProtection="0">
      <alignment horizontal="right" vertical="top" wrapText="1"/>
    </xf>
    <xf numFmtId="1" fontId="35" fillId="0" borderId="163" applyFill="0" applyProtection="0">
      <alignment horizontal="right" vertical="top" wrapText="1"/>
    </xf>
    <xf numFmtId="0" fontId="62" fillId="60" borderId="163"/>
    <xf numFmtId="0" fontId="62" fillId="60" borderId="163"/>
    <xf numFmtId="0" fontId="35" fillId="0" borderId="163" applyFill="0" applyProtection="0">
      <alignment horizontal="right" vertical="top" wrapText="1"/>
    </xf>
    <xf numFmtId="2" fontId="35" fillId="0" borderId="163" applyFill="0" applyProtection="0">
      <alignment horizontal="right" vertical="top" wrapText="1"/>
    </xf>
    <xf numFmtId="1" fontId="35" fillId="0" borderId="163" applyFill="0" applyProtection="0">
      <alignment horizontal="right" vertical="top" wrapText="1"/>
    </xf>
    <xf numFmtId="0" fontId="35" fillId="0" borderId="163" applyFill="0" applyProtection="0">
      <alignment horizontal="right" vertical="top" wrapText="1"/>
    </xf>
    <xf numFmtId="49" fontId="35" fillId="0" borderId="163" applyFill="0" applyProtection="0">
      <alignment horizontal="right"/>
    </xf>
    <xf numFmtId="2" fontId="47" fillId="0" borderId="163" applyFill="0" applyProtection="0">
      <alignment horizontal="right" vertical="top" wrapText="1"/>
    </xf>
    <xf numFmtId="2" fontId="35" fillId="0" borderId="163" applyFill="0" applyProtection="0">
      <alignment horizontal="right" vertical="top" wrapText="1"/>
    </xf>
    <xf numFmtId="49" fontId="47" fillId="0" borderId="163" applyFill="0" applyProtection="0">
      <alignment horizontal="right"/>
    </xf>
    <xf numFmtId="0" fontId="35" fillId="0" borderId="163" applyFill="0" applyProtection="0">
      <alignment horizontal="right" vertical="top" wrapText="1"/>
    </xf>
    <xf numFmtId="0" fontId="35" fillId="54" borderId="162" applyNumberFormat="0" applyFont="0" applyAlignment="0" applyProtection="0"/>
    <xf numFmtId="0" fontId="62" fillId="60" borderId="163"/>
    <xf numFmtId="1" fontId="47" fillId="0" borderId="163" applyFill="0" applyProtection="0">
      <alignment horizontal="right" vertical="top" wrapText="1"/>
    </xf>
    <xf numFmtId="0" fontId="51" fillId="36" borderId="159" applyNumberFormat="0" applyAlignment="0" applyProtection="0"/>
    <xf numFmtId="0" fontId="35" fillId="0" borderId="163" applyFill="0" applyProtection="0">
      <alignment horizontal="right" vertical="top" wrapText="1"/>
    </xf>
    <xf numFmtId="0" fontId="39" fillId="38" borderId="163" applyNumberFormat="0" applyProtection="0">
      <alignment horizontal="left"/>
    </xf>
    <xf numFmtId="0" fontId="62" fillId="60" borderId="163"/>
    <xf numFmtId="0" fontId="39" fillId="38" borderId="163" applyNumberFormat="0" applyProtection="0">
      <alignment horizontal="right"/>
    </xf>
    <xf numFmtId="1" fontId="47" fillId="0" borderId="163" applyFill="0" applyProtection="0">
      <alignment horizontal="right" vertical="top" wrapText="1"/>
    </xf>
    <xf numFmtId="2" fontId="47" fillId="0" borderId="163" applyFill="0" applyProtection="0">
      <alignment horizontal="right" vertical="top" wrapText="1"/>
    </xf>
    <xf numFmtId="1" fontId="35" fillId="0" borderId="163" applyFill="0" applyProtection="0">
      <alignment horizontal="right" vertical="top" wrapText="1"/>
    </xf>
    <xf numFmtId="2" fontId="35" fillId="0" borderId="163" applyFill="0" applyProtection="0">
      <alignment horizontal="right" vertical="top" wrapText="1"/>
    </xf>
    <xf numFmtId="0" fontId="35" fillId="54" borderId="162" applyNumberFormat="0" applyFont="0" applyAlignment="0" applyProtection="0"/>
    <xf numFmtId="0" fontId="47" fillId="0" borderId="163" applyFill="0" applyProtection="0">
      <alignment horizontal="right" vertical="top" wrapText="1"/>
    </xf>
    <xf numFmtId="0" fontId="35" fillId="0" borderId="163" applyFill="0" applyProtection="0">
      <alignment horizontal="right" vertical="top" wrapText="1"/>
    </xf>
    <xf numFmtId="0" fontId="35" fillId="0" borderId="163" applyFill="0" applyProtection="0">
      <alignment horizontal="right" vertical="top" wrapText="1"/>
    </xf>
    <xf numFmtId="2" fontId="47" fillId="0" borderId="163" applyFill="0" applyProtection="0">
      <alignment horizontal="right" vertical="top" wrapText="1"/>
    </xf>
    <xf numFmtId="2" fontId="47" fillId="0" borderId="163" applyFill="0" applyProtection="0">
      <alignment horizontal="right" vertical="top" wrapText="1"/>
    </xf>
    <xf numFmtId="0" fontId="39" fillId="38" borderId="163" applyNumberFormat="0" applyProtection="0">
      <alignment horizontal="right"/>
    </xf>
    <xf numFmtId="0" fontId="44" fillId="0" borderId="161" applyNumberFormat="0" applyFill="0" applyAlignment="0" applyProtection="0"/>
    <xf numFmtId="0" fontId="62" fillId="60" borderId="163"/>
    <xf numFmtId="0" fontId="41" fillId="35" borderId="159" applyNumberFormat="0" applyAlignment="0" applyProtection="0"/>
    <xf numFmtId="49" fontId="35" fillId="0" borderId="163" applyFill="0" applyProtection="0">
      <alignment horizontal="right"/>
    </xf>
    <xf numFmtId="0" fontId="43" fillId="36" borderId="160" applyNumberFormat="0" applyAlignment="0" applyProtection="0"/>
    <xf numFmtId="49" fontId="47" fillId="0" borderId="163" applyFill="0" applyProtection="0">
      <alignment horizontal="right"/>
    </xf>
    <xf numFmtId="0" fontId="39" fillId="38" borderId="163" applyNumberFormat="0" applyProtection="0">
      <alignment horizontal="right"/>
    </xf>
    <xf numFmtId="0" fontId="39" fillId="38" borderId="163" applyNumberFormat="0" applyProtection="0">
      <alignment horizontal="right"/>
    </xf>
    <xf numFmtId="1" fontId="47" fillId="0" borderId="163" applyFill="0" applyProtection="0">
      <alignment horizontal="right" vertical="top" wrapText="1"/>
    </xf>
    <xf numFmtId="49" fontId="35" fillId="0" borderId="163" applyFill="0" applyProtection="0">
      <alignment horizontal="right"/>
    </xf>
    <xf numFmtId="0" fontId="35" fillId="0" borderId="163" applyFill="0" applyProtection="0">
      <alignment horizontal="right" vertical="top" wrapText="1"/>
    </xf>
    <xf numFmtId="49" fontId="35" fillId="0" borderId="163" applyFill="0" applyProtection="0">
      <alignment horizontal="right"/>
    </xf>
    <xf numFmtId="0" fontId="41" fillId="35" borderId="159" applyNumberFormat="0" applyAlignment="0" applyProtection="0"/>
    <xf numFmtId="0" fontId="62" fillId="60" borderId="163"/>
    <xf numFmtId="1" fontId="35" fillId="0" borderId="163" applyFill="0" applyProtection="0">
      <alignment horizontal="right" vertical="top" wrapText="1"/>
    </xf>
    <xf numFmtId="49" fontId="47" fillId="0" borderId="163" applyFill="0" applyProtection="0">
      <alignment horizontal="right"/>
    </xf>
    <xf numFmtId="0" fontId="39" fillId="38" borderId="163" applyNumberFormat="0" applyProtection="0">
      <alignment horizontal="right"/>
    </xf>
    <xf numFmtId="2" fontId="35" fillId="0" borderId="163" applyFill="0" applyProtection="0">
      <alignment horizontal="right" vertical="top" wrapText="1"/>
    </xf>
    <xf numFmtId="0" fontId="62" fillId="60" borderId="163"/>
    <xf numFmtId="49" fontId="47" fillId="0" borderId="163" applyFill="0" applyProtection="0">
      <alignment horizontal="right"/>
    </xf>
    <xf numFmtId="0" fontId="62" fillId="60" borderId="163"/>
    <xf numFmtId="0" fontId="39" fillId="38" borderId="163" applyNumberFormat="0" applyProtection="0">
      <alignment horizontal="right"/>
    </xf>
    <xf numFmtId="0" fontId="35" fillId="0" borderId="163" applyFill="0" applyProtection="0">
      <alignment horizontal="right" vertical="top" wrapText="1"/>
    </xf>
    <xf numFmtId="0" fontId="39" fillId="38" borderId="163" applyNumberFormat="0" applyProtection="0">
      <alignment horizontal="left"/>
    </xf>
    <xf numFmtId="0" fontId="35" fillId="0" borderId="163" applyFill="0" applyProtection="0">
      <alignment horizontal="right" vertical="top" wrapText="1"/>
    </xf>
    <xf numFmtId="2" fontId="35" fillId="0" borderId="163" applyFill="0" applyProtection="0">
      <alignment horizontal="right" vertical="top" wrapText="1"/>
    </xf>
    <xf numFmtId="49" fontId="47" fillId="0" borderId="163" applyFill="0" applyProtection="0">
      <alignment horizontal="right"/>
    </xf>
    <xf numFmtId="1" fontId="47" fillId="0" borderId="163" applyFill="0" applyProtection="0">
      <alignment horizontal="right" vertical="top" wrapText="1"/>
    </xf>
    <xf numFmtId="1" fontId="35" fillId="0" borderId="163" applyFill="0" applyProtection="0">
      <alignment horizontal="right" vertical="top" wrapText="1"/>
    </xf>
    <xf numFmtId="0" fontId="39" fillId="38" borderId="163" applyNumberFormat="0" applyProtection="0">
      <alignment horizontal="left"/>
    </xf>
    <xf numFmtId="0" fontId="39" fillId="38" borderId="163" applyNumberFormat="0" applyProtection="0">
      <alignment horizontal="left"/>
    </xf>
    <xf numFmtId="0" fontId="47" fillId="0" borderId="163" applyFill="0" applyProtection="0">
      <alignment horizontal="right" vertical="top" wrapText="1"/>
    </xf>
    <xf numFmtId="1" fontId="35" fillId="0" borderId="163" applyFill="0" applyProtection="0">
      <alignment horizontal="right" vertical="top" wrapText="1"/>
    </xf>
    <xf numFmtId="2" fontId="47" fillId="0" borderId="163" applyFill="0" applyProtection="0">
      <alignment horizontal="right" vertical="top" wrapText="1"/>
    </xf>
    <xf numFmtId="1" fontId="35" fillId="0" borderId="163" applyFill="0" applyProtection="0">
      <alignment horizontal="right" vertical="top" wrapText="1"/>
    </xf>
    <xf numFmtId="49" fontId="35" fillId="0" borderId="163" applyFill="0" applyProtection="0">
      <alignment horizontal="right"/>
    </xf>
    <xf numFmtId="0" fontId="62" fillId="60" borderId="163"/>
    <xf numFmtId="0" fontId="47" fillId="0" borderId="163" applyFill="0" applyProtection="0">
      <alignment horizontal="right" vertical="top" wrapText="1"/>
    </xf>
    <xf numFmtId="49" fontId="35" fillId="0" borderId="163" applyFill="0" applyProtection="0">
      <alignment horizontal="right"/>
    </xf>
    <xf numFmtId="2" fontId="35" fillId="0" borderId="163" applyFill="0" applyProtection="0">
      <alignment horizontal="right" vertical="top" wrapText="1"/>
    </xf>
    <xf numFmtId="1" fontId="47" fillId="0" borderId="163" applyFill="0" applyProtection="0">
      <alignment horizontal="right" vertical="top" wrapText="1"/>
    </xf>
    <xf numFmtId="49" fontId="47" fillId="0" borderId="163" applyFill="0" applyProtection="0">
      <alignment horizontal="right"/>
    </xf>
    <xf numFmtId="0" fontId="39" fillId="38" borderId="163" applyNumberFormat="0" applyProtection="0">
      <alignment horizontal="left"/>
    </xf>
    <xf numFmtId="2" fontId="35" fillId="0" borderId="163" applyFill="0" applyProtection="0">
      <alignment horizontal="right" vertical="top" wrapText="1"/>
    </xf>
    <xf numFmtId="0" fontId="39" fillId="38" borderId="163" applyNumberFormat="0" applyProtection="0">
      <alignment horizontal="right"/>
    </xf>
    <xf numFmtId="0" fontId="39" fillId="38" borderId="163" applyNumberFormat="0" applyProtection="0">
      <alignment horizontal="left"/>
    </xf>
    <xf numFmtId="1" fontId="47" fillId="0" borderId="163" applyFill="0" applyProtection="0">
      <alignment horizontal="right" vertical="top" wrapText="1"/>
    </xf>
    <xf numFmtId="1" fontId="35" fillId="0" borderId="163" applyFill="0" applyProtection="0">
      <alignment horizontal="right" vertical="top" wrapText="1"/>
    </xf>
    <xf numFmtId="2" fontId="47" fillId="0" borderId="163" applyFill="0" applyProtection="0">
      <alignment horizontal="right" vertical="top" wrapText="1"/>
    </xf>
    <xf numFmtId="0" fontId="39" fillId="38" borderId="163" applyNumberFormat="0" applyProtection="0">
      <alignment horizontal="left"/>
    </xf>
    <xf numFmtId="49" fontId="35" fillId="0" borderId="163" applyFill="0" applyProtection="0">
      <alignment horizontal="right"/>
    </xf>
    <xf numFmtId="2" fontId="35" fillId="0" borderId="163" applyFill="0" applyProtection="0">
      <alignment horizontal="right" vertical="top" wrapText="1"/>
    </xf>
    <xf numFmtId="1" fontId="35" fillId="0" borderId="163" applyFill="0" applyProtection="0">
      <alignment horizontal="right" vertical="top" wrapText="1"/>
    </xf>
    <xf numFmtId="0" fontId="39" fillId="38" borderId="163" applyNumberFormat="0" applyProtection="0">
      <alignment horizontal="right"/>
    </xf>
    <xf numFmtId="2" fontId="35" fillId="0" borderId="163" applyFill="0" applyProtection="0">
      <alignment horizontal="right" vertical="top" wrapText="1"/>
    </xf>
    <xf numFmtId="49" fontId="35" fillId="0" borderId="163" applyFill="0" applyProtection="0">
      <alignment horizontal="right"/>
    </xf>
    <xf numFmtId="0" fontId="39" fillId="38" borderId="163" applyNumberFormat="0" applyProtection="0">
      <alignment horizontal="right"/>
    </xf>
    <xf numFmtId="0" fontId="39" fillId="38" borderId="163" applyNumberFormat="0" applyProtection="0">
      <alignment horizontal="left"/>
    </xf>
    <xf numFmtId="1" fontId="35" fillId="0" borderId="163" applyFill="0" applyProtection="0">
      <alignment horizontal="right" vertical="top" wrapText="1"/>
    </xf>
    <xf numFmtId="0" fontId="35" fillId="0" borderId="163" applyFill="0" applyProtection="0">
      <alignment horizontal="right" vertical="top" wrapText="1"/>
    </xf>
    <xf numFmtId="49" fontId="47" fillId="0" borderId="163" applyFill="0" applyProtection="0">
      <alignment horizontal="right"/>
    </xf>
    <xf numFmtId="2" fontId="35" fillId="0" borderId="163" applyFill="0" applyProtection="0">
      <alignment horizontal="right" vertical="top" wrapText="1"/>
    </xf>
    <xf numFmtId="2" fontId="47" fillId="0" borderId="163" applyFill="0" applyProtection="0">
      <alignment horizontal="right" vertical="top" wrapText="1"/>
    </xf>
    <xf numFmtId="49" fontId="35" fillId="0" borderId="163" applyFill="0" applyProtection="0">
      <alignment horizontal="right"/>
    </xf>
    <xf numFmtId="0" fontId="35" fillId="54" borderId="162" applyNumberFormat="0" applyFont="0" applyAlignment="0" applyProtection="0"/>
    <xf numFmtId="49" fontId="47" fillId="0" borderId="163" applyFill="0" applyProtection="0">
      <alignment horizontal="right"/>
    </xf>
    <xf numFmtId="1" fontId="35" fillId="0" borderId="163" applyFill="0" applyProtection="0">
      <alignment horizontal="right" vertical="top" wrapText="1"/>
    </xf>
    <xf numFmtId="1" fontId="47" fillId="0" borderId="163" applyFill="0" applyProtection="0">
      <alignment horizontal="right" vertical="top" wrapText="1"/>
    </xf>
    <xf numFmtId="0" fontId="62" fillId="60" borderId="163"/>
    <xf numFmtId="0" fontId="62" fillId="60" borderId="163"/>
    <xf numFmtId="0" fontId="62" fillId="60" borderId="163"/>
    <xf numFmtId="0" fontId="35" fillId="0" borderId="163" applyFill="0" applyProtection="0">
      <alignment horizontal="right" vertical="top" wrapText="1"/>
    </xf>
    <xf numFmtId="49" fontId="47" fillId="0" borderId="163" applyFill="0" applyProtection="0">
      <alignment horizontal="right"/>
    </xf>
    <xf numFmtId="49" fontId="47" fillId="0" borderId="163" applyFill="0" applyProtection="0">
      <alignment horizontal="right"/>
    </xf>
    <xf numFmtId="2" fontId="47" fillId="0" borderId="163" applyFill="0" applyProtection="0">
      <alignment horizontal="right" vertical="top" wrapText="1"/>
    </xf>
    <xf numFmtId="49" fontId="35" fillId="0" borderId="163" applyFill="0" applyProtection="0">
      <alignment horizontal="right"/>
    </xf>
    <xf numFmtId="2" fontId="47" fillId="0" borderId="163" applyFill="0" applyProtection="0">
      <alignment horizontal="right" vertical="top" wrapText="1"/>
    </xf>
    <xf numFmtId="1" fontId="47" fillId="0" borderId="163" applyFill="0" applyProtection="0">
      <alignment horizontal="right" vertical="top" wrapText="1"/>
    </xf>
    <xf numFmtId="2" fontId="47" fillId="0" borderId="163" applyFill="0" applyProtection="0">
      <alignment horizontal="right" vertical="top" wrapText="1"/>
    </xf>
    <xf numFmtId="0" fontId="44" fillId="0" borderId="161" applyNumberFormat="0" applyFill="0" applyAlignment="0" applyProtection="0"/>
    <xf numFmtId="0" fontId="62" fillId="60" borderId="163"/>
    <xf numFmtId="49" fontId="35" fillId="0" borderId="163" applyFill="0" applyProtection="0">
      <alignment horizontal="right"/>
    </xf>
    <xf numFmtId="0" fontId="39" fillId="38" borderId="163" applyNumberFormat="0" applyProtection="0">
      <alignment horizontal="left"/>
    </xf>
    <xf numFmtId="0" fontId="35" fillId="0" borderId="163" applyFill="0" applyProtection="0">
      <alignment horizontal="right" vertical="top" wrapText="1"/>
    </xf>
    <xf numFmtId="0" fontId="39" fillId="38" borderId="163" applyNumberFormat="0" applyProtection="0">
      <alignment horizontal="right"/>
    </xf>
    <xf numFmtId="1" fontId="47" fillId="0" borderId="163" applyFill="0" applyProtection="0">
      <alignment horizontal="right" vertical="top" wrapText="1"/>
    </xf>
    <xf numFmtId="0" fontId="35" fillId="0" borderId="163" applyFill="0" applyProtection="0">
      <alignment horizontal="right" vertical="top" wrapText="1"/>
    </xf>
    <xf numFmtId="0" fontId="35" fillId="0" borderId="163" applyFill="0" applyProtection="0">
      <alignment horizontal="right" vertical="top" wrapText="1"/>
    </xf>
    <xf numFmtId="0" fontId="62" fillId="60" borderId="163"/>
    <xf numFmtId="0" fontId="43" fillId="36" borderId="160" applyNumberFormat="0" applyAlignment="0" applyProtection="0"/>
    <xf numFmtId="49" fontId="47" fillId="0" borderId="163" applyFill="0" applyProtection="0">
      <alignment horizontal="right"/>
    </xf>
    <xf numFmtId="2" fontId="47" fillId="0" borderId="163" applyFill="0" applyProtection="0">
      <alignment horizontal="right" vertical="top" wrapText="1"/>
    </xf>
    <xf numFmtId="2" fontId="35" fillId="0" borderId="163" applyFill="0" applyProtection="0">
      <alignment horizontal="right" vertical="top" wrapText="1"/>
    </xf>
    <xf numFmtId="2" fontId="47" fillId="0" borderId="163" applyFill="0" applyProtection="0">
      <alignment horizontal="right" vertical="top" wrapText="1"/>
    </xf>
    <xf numFmtId="0" fontId="39" fillId="38" borderId="163" applyNumberFormat="0" applyProtection="0">
      <alignment horizontal="left"/>
    </xf>
    <xf numFmtId="1" fontId="35" fillId="0" borderId="163" applyFill="0" applyProtection="0">
      <alignment horizontal="right" vertical="top" wrapText="1"/>
    </xf>
    <xf numFmtId="0" fontId="39" fillId="38" borderId="163" applyNumberFormat="0" applyProtection="0">
      <alignment horizontal="right"/>
    </xf>
    <xf numFmtId="0" fontId="62" fillId="60" borderId="163"/>
    <xf numFmtId="0" fontId="62" fillId="60" borderId="163"/>
    <xf numFmtId="0" fontId="62" fillId="60" borderId="163"/>
    <xf numFmtId="2" fontId="47" fillId="0" borderId="163" applyFill="0" applyProtection="0">
      <alignment horizontal="right" vertical="top" wrapText="1"/>
    </xf>
    <xf numFmtId="2" fontId="35" fillId="0" borderId="163" applyFill="0" applyProtection="0">
      <alignment horizontal="right" vertical="top" wrapText="1"/>
    </xf>
    <xf numFmtId="49" fontId="35" fillId="0" borderId="163" applyFill="0" applyProtection="0">
      <alignment horizontal="right"/>
    </xf>
    <xf numFmtId="1" fontId="47" fillId="0" borderId="163" applyFill="0" applyProtection="0">
      <alignment horizontal="right" vertical="top" wrapText="1"/>
    </xf>
    <xf numFmtId="0" fontId="39" fillId="38" borderId="163" applyNumberFormat="0" applyProtection="0">
      <alignment horizontal="left"/>
    </xf>
    <xf numFmtId="0" fontId="62" fillId="60" borderId="163"/>
    <xf numFmtId="0" fontId="35" fillId="0" borderId="163" applyFill="0" applyProtection="0">
      <alignment horizontal="right" vertical="top" wrapText="1"/>
    </xf>
    <xf numFmtId="0" fontId="39" fillId="38" borderId="163" applyNumberFormat="0" applyProtection="0">
      <alignment horizontal="left"/>
    </xf>
    <xf numFmtId="0" fontId="35" fillId="54" borderId="162" applyNumberFormat="0" applyFont="0" applyAlignment="0" applyProtection="0"/>
    <xf numFmtId="1" fontId="47" fillId="0" borderId="163" applyFill="0" applyProtection="0">
      <alignment horizontal="right" vertical="top" wrapText="1"/>
    </xf>
    <xf numFmtId="0" fontId="62" fillId="60" borderId="163"/>
    <xf numFmtId="2" fontId="35" fillId="0" borderId="163" applyFill="0" applyProtection="0">
      <alignment horizontal="right" vertical="top" wrapText="1"/>
    </xf>
    <xf numFmtId="1" fontId="35" fillId="0" borderId="163" applyFill="0" applyProtection="0">
      <alignment horizontal="right" vertical="top" wrapText="1"/>
    </xf>
    <xf numFmtId="2" fontId="35" fillId="0" borderId="163" applyFill="0" applyProtection="0">
      <alignment horizontal="right" vertical="top" wrapText="1"/>
    </xf>
    <xf numFmtId="0" fontId="39" fillId="38" borderId="163" applyNumberFormat="0" applyProtection="0">
      <alignment horizontal="right"/>
    </xf>
    <xf numFmtId="0" fontId="62" fillId="60" borderId="163"/>
    <xf numFmtId="0" fontId="62" fillId="60" borderId="163"/>
    <xf numFmtId="49" fontId="35" fillId="0" borderId="163" applyFill="0" applyProtection="0">
      <alignment horizontal="right"/>
    </xf>
    <xf numFmtId="0" fontId="39" fillId="38" borderId="163" applyNumberFormat="0" applyProtection="0">
      <alignment horizontal="left"/>
    </xf>
    <xf numFmtId="0" fontId="62" fillId="60" borderId="163"/>
    <xf numFmtId="0" fontId="47" fillId="0" borderId="163" applyFill="0" applyProtection="0">
      <alignment horizontal="right" vertical="top" wrapText="1"/>
    </xf>
    <xf numFmtId="1" fontId="35" fillId="0" borderId="163" applyFill="0" applyProtection="0">
      <alignment horizontal="right" vertical="top" wrapText="1"/>
    </xf>
    <xf numFmtId="0" fontId="62" fillId="60" borderId="163"/>
    <xf numFmtId="0" fontId="62" fillId="60" borderId="163"/>
    <xf numFmtId="2" fontId="35" fillId="0" borderId="163" applyFill="0" applyProtection="0">
      <alignment horizontal="right" vertical="top" wrapText="1"/>
    </xf>
    <xf numFmtId="0" fontId="62" fillId="60" borderId="163"/>
    <xf numFmtId="0" fontId="62" fillId="60" borderId="163"/>
    <xf numFmtId="0" fontId="62" fillId="60" borderId="163"/>
    <xf numFmtId="0" fontId="35" fillId="54" borderId="162" applyNumberFormat="0" applyFont="0" applyAlignment="0" applyProtection="0"/>
    <xf numFmtId="0" fontId="51" fillId="36" borderId="159" applyNumberFormat="0" applyAlignment="0" applyProtection="0"/>
    <xf numFmtId="0" fontId="41" fillId="35" borderId="159" applyNumberFormat="0" applyAlignment="0" applyProtection="0"/>
    <xf numFmtId="0" fontId="35" fillId="54" borderId="162" applyNumberFormat="0" applyFont="0" applyAlignment="0" applyProtection="0"/>
    <xf numFmtId="2" fontId="47" fillId="0" borderId="163" applyFill="0" applyProtection="0">
      <alignment horizontal="right" vertical="top" wrapText="1"/>
    </xf>
    <xf numFmtId="0" fontId="41" fillId="35" borderId="159" applyNumberFormat="0" applyAlignment="0" applyProtection="0"/>
    <xf numFmtId="0" fontId="41" fillId="35" borderId="159" applyNumberFormat="0" applyAlignment="0" applyProtection="0"/>
    <xf numFmtId="0" fontId="62" fillId="60" borderId="163"/>
    <xf numFmtId="0" fontId="43" fillId="36" borderId="160" applyNumberFormat="0" applyAlignment="0" applyProtection="0"/>
    <xf numFmtId="0" fontId="43" fillId="36" borderId="160" applyNumberFormat="0" applyAlignment="0" applyProtection="0"/>
    <xf numFmtId="0" fontId="44" fillId="0" borderId="161" applyNumberFormat="0" applyFill="0" applyAlignment="0" applyProtection="0"/>
    <xf numFmtId="0" fontId="44" fillId="0" borderId="161" applyNumberFormat="0" applyFill="0" applyAlignment="0" applyProtection="0"/>
    <xf numFmtId="0" fontId="39" fillId="38" borderId="163" applyNumberFormat="0" applyProtection="0">
      <alignment horizontal="left"/>
    </xf>
    <xf numFmtId="0" fontId="39" fillId="38" borderId="163" applyNumberFormat="0" applyProtection="0">
      <alignment horizontal="right"/>
    </xf>
    <xf numFmtId="0" fontId="35" fillId="0" borderId="163" applyFill="0" applyProtection="0">
      <alignment horizontal="right" vertical="top" wrapText="1"/>
    </xf>
    <xf numFmtId="2" fontId="35" fillId="0" borderId="163" applyFill="0" applyProtection="0">
      <alignment horizontal="right" vertical="top" wrapText="1"/>
    </xf>
    <xf numFmtId="1" fontId="35" fillId="0" borderId="163" applyFill="0" applyProtection="0">
      <alignment horizontal="right" vertical="top" wrapText="1"/>
    </xf>
    <xf numFmtId="49" fontId="35" fillId="0" borderId="163" applyFill="0" applyProtection="0">
      <alignment horizontal="right"/>
    </xf>
    <xf numFmtId="0" fontId="39" fillId="38" borderId="163" applyNumberFormat="0" applyProtection="0">
      <alignment horizontal="left"/>
    </xf>
    <xf numFmtId="0" fontId="39" fillId="38" borderId="163" applyNumberFormat="0" applyProtection="0">
      <alignment horizontal="right"/>
    </xf>
    <xf numFmtId="0" fontId="35" fillId="0" borderId="163" applyFill="0" applyProtection="0">
      <alignment horizontal="right" vertical="top" wrapText="1"/>
    </xf>
    <xf numFmtId="2" fontId="35" fillId="0" borderId="163" applyFill="0" applyProtection="0">
      <alignment horizontal="right" vertical="top" wrapText="1"/>
    </xf>
    <xf numFmtId="1" fontId="35" fillId="0" borderId="163" applyFill="0" applyProtection="0">
      <alignment horizontal="right" vertical="top" wrapText="1"/>
    </xf>
    <xf numFmtId="49" fontId="35" fillId="0" borderId="163" applyFill="0" applyProtection="0">
      <alignment horizontal="right"/>
    </xf>
    <xf numFmtId="0" fontId="44" fillId="0" borderId="161" applyNumberFormat="0" applyFill="0" applyAlignment="0" applyProtection="0"/>
    <xf numFmtId="0" fontId="44" fillId="0" borderId="161" applyNumberFormat="0" applyFill="0" applyAlignment="0" applyProtection="0"/>
    <xf numFmtId="0" fontId="43" fillId="36" borderId="160" applyNumberFormat="0" applyAlignment="0" applyProtection="0"/>
    <xf numFmtId="0" fontId="43" fillId="36" borderId="160" applyNumberFormat="0" applyAlignment="0" applyProtection="0"/>
    <xf numFmtId="0" fontId="41" fillId="35" borderId="159" applyNumberFormat="0" applyAlignment="0" applyProtection="0"/>
    <xf numFmtId="0" fontId="41" fillId="35" borderId="159" applyNumberFormat="0" applyAlignment="0" applyProtection="0"/>
    <xf numFmtId="0" fontId="35" fillId="0" borderId="163" applyFill="0" applyProtection="0">
      <alignment horizontal="right" vertical="top" wrapText="1"/>
    </xf>
    <xf numFmtId="0" fontId="62" fillId="60" borderId="163"/>
    <xf numFmtId="0" fontId="39" fillId="38" borderId="163" applyNumberFormat="0" applyProtection="0">
      <alignment horizontal="left"/>
    </xf>
    <xf numFmtId="0" fontId="39" fillId="38" borderId="163" applyNumberFormat="0" applyProtection="0">
      <alignment horizontal="right"/>
    </xf>
    <xf numFmtId="1" fontId="35" fillId="0" borderId="163" applyFill="0" applyProtection="0">
      <alignment horizontal="right" vertical="top" wrapText="1"/>
    </xf>
    <xf numFmtId="49" fontId="35" fillId="0" borderId="163" applyFill="0" applyProtection="0">
      <alignment horizontal="right"/>
    </xf>
    <xf numFmtId="1" fontId="47" fillId="0" borderId="163" applyFill="0" applyProtection="0">
      <alignment horizontal="right" vertical="top" wrapText="1"/>
    </xf>
    <xf numFmtId="0" fontId="39" fillId="38" borderId="163" applyNumberFormat="0" applyProtection="0">
      <alignment horizontal="right"/>
    </xf>
    <xf numFmtId="0" fontId="62" fillId="60" borderId="163"/>
    <xf numFmtId="2" fontId="35" fillId="0" borderId="163" applyFill="0" applyProtection="0">
      <alignment horizontal="right" vertical="top" wrapText="1"/>
    </xf>
    <xf numFmtId="0" fontId="47" fillId="0" borderId="163" applyFill="0" applyProtection="0">
      <alignment horizontal="right" vertical="top" wrapText="1"/>
    </xf>
    <xf numFmtId="0" fontId="39" fillId="38" borderId="163" applyNumberFormat="0" applyProtection="0">
      <alignment horizontal="left"/>
    </xf>
    <xf numFmtId="0" fontId="35" fillId="54" borderId="162" applyNumberFormat="0" applyFont="0" applyAlignment="0" applyProtection="0"/>
    <xf numFmtId="0" fontId="51" fillId="36" borderId="159" applyNumberFormat="0" applyAlignment="0" applyProtection="0"/>
    <xf numFmtId="0" fontId="39" fillId="38" borderId="163" applyNumberFormat="0" applyProtection="0">
      <alignment horizontal="right"/>
    </xf>
    <xf numFmtId="1" fontId="35" fillId="0" borderId="163" applyFill="0" applyProtection="0">
      <alignment horizontal="right" vertical="top" wrapText="1"/>
    </xf>
    <xf numFmtId="2" fontId="35" fillId="0" borderId="163" applyFill="0" applyProtection="0">
      <alignment horizontal="right" vertical="top" wrapText="1"/>
    </xf>
    <xf numFmtId="0" fontId="35" fillId="54" borderId="162" applyNumberFormat="0" applyFont="0" applyAlignment="0" applyProtection="0"/>
    <xf numFmtId="0" fontId="47" fillId="0" borderId="163" applyFill="0" applyProtection="0">
      <alignment horizontal="right" vertical="top" wrapText="1"/>
    </xf>
    <xf numFmtId="49" fontId="35" fillId="0" borderId="163" applyFill="0" applyProtection="0">
      <alignment horizontal="right"/>
    </xf>
    <xf numFmtId="0" fontId="62" fillId="60" borderId="163"/>
    <xf numFmtId="0" fontId="39" fillId="38" borderId="163" applyNumberFormat="0" applyProtection="0">
      <alignment horizontal="right"/>
    </xf>
    <xf numFmtId="0" fontId="62" fillId="60" borderId="163"/>
    <xf numFmtId="0" fontId="39" fillId="38" borderId="163" applyNumberFormat="0" applyProtection="0">
      <alignment horizontal="left"/>
    </xf>
    <xf numFmtId="49" fontId="47" fillId="0" borderId="163" applyFill="0" applyProtection="0">
      <alignment horizontal="right"/>
    </xf>
    <xf numFmtId="0" fontId="62" fillId="60" borderId="163"/>
    <xf numFmtId="0" fontId="41" fillId="35" borderId="159" applyNumberFormat="0" applyAlignment="0" applyProtection="0"/>
    <xf numFmtId="1" fontId="47" fillId="0" borderId="163" applyFill="0" applyProtection="0">
      <alignment horizontal="right" vertical="top" wrapText="1"/>
    </xf>
    <xf numFmtId="0" fontId="39" fillId="38" borderId="163" applyNumberFormat="0" applyProtection="0">
      <alignment horizontal="right"/>
    </xf>
    <xf numFmtId="49" fontId="47" fillId="0" borderId="163" applyFill="0" applyProtection="0">
      <alignment horizontal="right"/>
    </xf>
    <xf numFmtId="0" fontId="39" fillId="38" borderId="163" applyNumberFormat="0" applyProtection="0">
      <alignment horizontal="right"/>
    </xf>
    <xf numFmtId="1" fontId="47" fillId="0" borderId="163" applyFill="0" applyProtection="0">
      <alignment horizontal="right" vertical="top" wrapText="1"/>
    </xf>
    <xf numFmtId="0" fontId="35" fillId="0" borderId="163" applyFill="0" applyProtection="0">
      <alignment horizontal="right" vertical="top" wrapText="1"/>
    </xf>
    <xf numFmtId="0" fontId="62" fillId="60" borderId="163"/>
    <xf numFmtId="0" fontId="44" fillId="0" borderId="161" applyNumberFormat="0" applyFill="0" applyAlignment="0" applyProtection="0"/>
    <xf numFmtId="0" fontId="62" fillId="60" borderId="163"/>
    <xf numFmtId="49" fontId="35" fillId="0" borderId="163" applyFill="0" applyProtection="0">
      <alignment horizontal="right"/>
    </xf>
    <xf numFmtId="0" fontId="35" fillId="0" borderId="163" applyFill="0" applyProtection="0">
      <alignment horizontal="right" vertical="top" wrapText="1"/>
    </xf>
    <xf numFmtId="0" fontId="39" fillId="38" borderId="163" applyNumberFormat="0" applyProtection="0">
      <alignment horizontal="right"/>
    </xf>
    <xf numFmtId="0" fontId="35" fillId="0" borderId="163" applyFill="0" applyProtection="0">
      <alignment horizontal="right" vertical="top" wrapText="1"/>
    </xf>
    <xf numFmtId="2" fontId="35" fillId="0" borderId="163" applyFill="0" applyProtection="0">
      <alignment horizontal="right" vertical="top" wrapText="1"/>
    </xf>
    <xf numFmtId="0" fontId="35" fillId="54" borderId="162" applyNumberFormat="0" applyFont="0" applyAlignment="0" applyProtection="0"/>
    <xf numFmtId="2" fontId="35" fillId="0" borderId="163" applyFill="0" applyProtection="0">
      <alignment horizontal="right" vertical="top" wrapText="1"/>
    </xf>
    <xf numFmtId="0" fontId="62" fillId="60" borderId="163"/>
    <xf numFmtId="0" fontId="35" fillId="0" borderId="163" applyFill="0" applyProtection="0">
      <alignment horizontal="right" vertical="top" wrapText="1"/>
    </xf>
    <xf numFmtId="0" fontId="44" fillId="0" borderId="161" applyNumberFormat="0" applyFill="0" applyAlignment="0" applyProtection="0"/>
    <xf numFmtId="1" fontId="35" fillId="0" borderId="163" applyFill="0" applyProtection="0">
      <alignment horizontal="right" vertical="top" wrapText="1"/>
    </xf>
    <xf numFmtId="49" fontId="47" fillId="0" borderId="163" applyFill="0" applyProtection="0">
      <alignment horizontal="right"/>
    </xf>
    <xf numFmtId="0" fontId="39" fillId="38" borderId="163" applyNumberFormat="0" applyProtection="0">
      <alignment horizontal="right"/>
    </xf>
    <xf numFmtId="0" fontId="62" fillId="60" borderId="163"/>
    <xf numFmtId="0" fontId="35" fillId="54" borderId="162" applyNumberFormat="0" applyFont="0" applyAlignment="0" applyProtection="0"/>
    <xf numFmtId="0" fontId="51" fillId="36" borderId="159" applyNumberFormat="0" applyAlignment="0" applyProtection="0"/>
    <xf numFmtId="1" fontId="35" fillId="0" borderId="163" applyFill="0" applyProtection="0">
      <alignment horizontal="right" vertical="top" wrapText="1"/>
    </xf>
    <xf numFmtId="0" fontId="41" fillId="35" borderId="159" applyNumberFormat="0" applyAlignment="0" applyProtection="0"/>
    <xf numFmtId="49" fontId="35" fillId="0" borderId="163" applyFill="0" applyProtection="0">
      <alignment horizontal="right"/>
    </xf>
    <xf numFmtId="0" fontId="62" fillId="60" borderId="163"/>
    <xf numFmtId="2" fontId="35" fillId="0" borderId="163" applyFill="0" applyProtection="0">
      <alignment horizontal="right" vertical="top" wrapText="1"/>
    </xf>
    <xf numFmtId="0" fontId="35" fillId="0" borderId="163" applyFill="0" applyProtection="0">
      <alignment horizontal="right" vertical="top" wrapText="1"/>
    </xf>
    <xf numFmtId="0" fontId="43" fillId="36" borderId="160" applyNumberFormat="0" applyAlignment="0" applyProtection="0"/>
    <xf numFmtId="1" fontId="35" fillId="0" borderId="163" applyFill="0" applyProtection="0">
      <alignment horizontal="right" vertical="top" wrapText="1"/>
    </xf>
    <xf numFmtId="0" fontId="35" fillId="0" borderId="163" applyFill="0" applyProtection="0">
      <alignment horizontal="right" vertical="top" wrapText="1"/>
    </xf>
    <xf numFmtId="0" fontId="62" fillId="60" borderId="163"/>
    <xf numFmtId="0" fontId="62" fillId="60" borderId="163"/>
    <xf numFmtId="0" fontId="62" fillId="60" borderId="163"/>
    <xf numFmtId="2" fontId="47" fillId="0" borderId="163" applyFill="0" applyProtection="0">
      <alignment horizontal="right" vertical="top" wrapText="1"/>
    </xf>
    <xf numFmtId="0" fontId="39" fillId="38" borderId="163" applyNumberFormat="0" applyProtection="0">
      <alignment horizontal="right"/>
    </xf>
    <xf numFmtId="0" fontId="62" fillId="60" borderId="163"/>
    <xf numFmtId="0" fontId="62" fillId="60" borderId="163"/>
    <xf numFmtId="1" fontId="47" fillId="0" borderId="163" applyFill="0" applyProtection="0">
      <alignment horizontal="right" vertical="top" wrapText="1"/>
    </xf>
    <xf numFmtId="1" fontId="35" fillId="0" borderId="163" applyFill="0" applyProtection="0">
      <alignment horizontal="right" vertical="top" wrapText="1"/>
    </xf>
    <xf numFmtId="0" fontId="39" fillId="38" borderId="163" applyNumberFormat="0" applyProtection="0">
      <alignment horizontal="right"/>
    </xf>
    <xf numFmtId="1" fontId="47" fillId="0" borderId="163" applyFill="0" applyProtection="0">
      <alignment horizontal="right" vertical="top" wrapText="1"/>
    </xf>
    <xf numFmtId="0" fontId="39" fillId="38" borderId="163" applyNumberFormat="0" applyProtection="0">
      <alignment horizontal="right"/>
    </xf>
    <xf numFmtId="0" fontId="39" fillId="38" borderId="163" applyNumberFormat="0" applyProtection="0">
      <alignment horizontal="right"/>
    </xf>
    <xf numFmtId="0" fontId="39" fillId="38" borderId="163" applyNumberFormat="0" applyProtection="0">
      <alignment horizontal="right"/>
    </xf>
    <xf numFmtId="49" fontId="47" fillId="0" borderId="163" applyFill="0" applyProtection="0">
      <alignment horizontal="right"/>
    </xf>
    <xf numFmtId="0" fontId="62" fillId="60" borderId="163"/>
    <xf numFmtId="0" fontId="62" fillId="60" borderId="163"/>
    <xf numFmtId="0" fontId="39" fillId="38" borderId="163" applyNumberFormat="0" applyProtection="0">
      <alignment horizontal="left"/>
    </xf>
    <xf numFmtId="1" fontId="35" fillId="0" borderId="163" applyFill="0" applyProtection="0">
      <alignment horizontal="right" vertical="top" wrapText="1"/>
    </xf>
    <xf numFmtId="49" fontId="35" fillId="0" borderId="163" applyFill="0" applyProtection="0">
      <alignment horizontal="right"/>
    </xf>
    <xf numFmtId="1" fontId="47" fillId="0" borderId="163" applyFill="0" applyProtection="0">
      <alignment horizontal="right" vertical="top" wrapText="1"/>
    </xf>
    <xf numFmtId="0" fontId="62" fillId="60" borderId="163"/>
    <xf numFmtId="0" fontId="35" fillId="0" borderId="163" applyFill="0" applyProtection="0">
      <alignment horizontal="right" vertical="top" wrapText="1"/>
    </xf>
    <xf numFmtId="2" fontId="35" fillId="0" borderId="163" applyFill="0" applyProtection="0">
      <alignment horizontal="right" vertical="top" wrapText="1"/>
    </xf>
    <xf numFmtId="0" fontId="47" fillId="0" borderId="163" applyFill="0" applyProtection="0">
      <alignment horizontal="right" vertical="top" wrapText="1"/>
    </xf>
    <xf numFmtId="0" fontId="39" fillId="38" borderId="163" applyNumberFormat="0" applyProtection="0">
      <alignment horizontal="right"/>
    </xf>
    <xf numFmtId="2" fontId="47" fillId="0" borderId="163" applyFill="0" applyProtection="0">
      <alignment horizontal="right" vertical="top" wrapText="1"/>
    </xf>
    <xf numFmtId="49" fontId="35" fillId="0" borderId="163" applyFill="0" applyProtection="0">
      <alignment horizontal="right"/>
    </xf>
    <xf numFmtId="1" fontId="35" fillId="0" borderId="163" applyFill="0" applyProtection="0">
      <alignment horizontal="right" vertical="top" wrapText="1"/>
    </xf>
    <xf numFmtId="0" fontId="44" fillId="0" borderId="161" applyNumberFormat="0" applyFill="0" applyAlignment="0" applyProtection="0"/>
    <xf numFmtId="0" fontId="41" fillId="35" borderId="159" applyNumberFormat="0" applyAlignment="0" applyProtection="0"/>
    <xf numFmtId="1" fontId="35" fillId="0" borderId="163" applyFill="0" applyProtection="0">
      <alignment horizontal="right" vertical="top" wrapText="1"/>
    </xf>
    <xf numFmtId="2" fontId="47" fillId="0" borderId="163" applyFill="0" applyProtection="0">
      <alignment horizontal="right" vertical="top" wrapText="1"/>
    </xf>
    <xf numFmtId="0" fontId="62" fillId="60" borderId="163"/>
    <xf numFmtId="0" fontId="51" fillId="36" borderId="159" applyNumberFormat="0" applyAlignment="0" applyProtection="0"/>
    <xf numFmtId="0" fontId="41" fillId="35" borderId="159" applyNumberFormat="0" applyAlignment="0" applyProtection="0"/>
    <xf numFmtId="1" fontId="35" fillId="0" borderId="163" applyFill="0" applyProtection="0">
      <alignment horizontal="right" vertical="top" wrapText="1"/>
    </xf>
    <xf numFmtId="0" fontId="62" fillId="60" borderId="163"/>
    <xf numFmtId="0" fontId="62" fillId="60" borderId="163"/>
    <xf numFmtId="0" fontId="62" fillId="60" borderId="163"/>
    <xf numFmtId="1" fontId="35" fillId="0" borderId="163" applyFill="0" applyProtection="0">
      <alignment horizontal="right" vertical="top" wrapText="1"/>
    </xf>
    <xf numFmtId="1" fontId="47" fillId="0" borderId="163" applyFill="0" applyProtection="0">
      <alignment horizontal="right" vertical="top" wrapText="1"/>
    </xf>
    <xf numFmtId="0" fontId="35" fillId="0" borderId="163" applyFill="0" applyProtection="0">
      <alignment horizontal="right" vertical="top" wrapText="1"/>
    </xf>
    <xf numFmtId="2" fontId="47" fillId="0" borderId="163" applyFill="0" applyProtection="0">
      <alignment horizontal="right" vertical="top" wrapText="1"/>
    </xf>
    <xf numFmtId="0" fontId="62" fillId="60" borderId="163"/>
    <xf numFmtId="49" fontId="47" fillId="0" borderId="163" applyFill="0" applyProtection="0">
      <alignment horizontal="right"/>
    </xf>
    <xf numFmtId="0" fontId="62" fillId="60" borderId="163"/>
    <xf numFmtId="0" fontId="62" fillId="60" borderId="163"/>
    <xf numFmtId="2" fontId="47" fillId="0" borderId="163" applyFill="0" applyProtection="0">
      <alignment horizontal="right" vertical="top" wrapText="1"/>
    </xf>
    <xf numFmtId="2" fontId="35" fillId="0" borderId="163" applyFill="0" applyProtection="0">
      <alignment horizontal="right" vertical="top" wrapText="1"/>
    </xf>
    <xf numFmtId="0" fontId="39" fillId="38" borderId="163" applyNumberFormat="0" applyProtection="0">
      <alignment horizontal="right"/>
    </xf>
    <xf numFmtId="0" fontId="43" fillId="36" borderId="160" applyNumberFormat="0" applyAlignment="0" applyProtection="0"/>
    <xf numFmtId="0" fontId="39" fillId="38" borderId="163" applyNumberFormat="0" applyProtection="0">
      <alignment horizontal="left"/>
    </xf>
    <xf numFmtId="2" fontId="47" fillId="0" borderId="163" applyFill="0" applyProtection="0">
      <alignment horizontal="right" vertical="top" wrapText="1"/>
    </xf>
    <xf numFmtId="0" fontId="62" fillId="60" borderId="163"/>
    <xf numFmtId="0" fontId="62" fillId="60" borderId="163"/>
    <xf numFmtId="0" fontId="35" fillId="54" borderId="162" applyNumberFormat="0" applyFont="0" applyAlignment="0" applyProtection="0"/>
    <xf numFmtId="49" fontId="47" fillId="0" borderId="163" applyFill="0" applyProtection="0">
      <alignment horizontal="right"/>
    </xf>
    <xf numFmtId="0" fontId="62" fillId="60" borderId="163"/>
    <xf numFmtId="2" fontId="47" fillId="0" borderId="163" applyFill="0" applyProtection="0">
      <alignment horizontal="right" vertical="top" wrapText="1"/>
    </xf>
    <xf numFmtId="0" fontId="51" fillId="36" borderId="159" applyNumberFormat="0" applyAlignment="0" applyProtection="0"/>
    <xf numFmtId="49" fontId="35" fillId="0" borderId="163" applyFill="0" applyProtection="0">
      <alignment horizontal="right"/>
    </xf>
    <xf numFmtId="2" fontId="47" fillId="0" borderId="163" applyFill="0" applyProtection="0">
      <alignment horizontal="right" vertical="top" wrapText="1"/>
    </xf>
    <xf numFmtId="0" fontId="35" fillId="0" borderId="163" applyFill="0" applyProtection="0">
      <alignment horizontal="right" vertical="top" wrapText="1"/>
    </xf>
    <xf numFmtId="2" fontId="35" fillId="0" borderId="163" applyFill="0" applyProtection="0">
      <alignment horizontal="right" vertical="top" wrapText="1"/>
    </xf>
    <xf numFmtId="0" fontId="39" fillId="38" borderId="163" applyNumberFormat="0" applyProtection="0">
      <alignment horizontal="right"/>
    </xf>
    <xf numFmtId="0" fontId="62" fillId="60" borderId="163"/>
    <xf numFmtId="49" fontId="35" fillId="0" borderId="163" applyFill="0" applyProtection="0">
      <alignment horizontal="right"/>
    </xf>
    <xf numFmtId="0" fontId="39" fillId="38" borderId="163" applyNumberFormat="0" applyProtection="0">
      <alignment horizontal="left"/>
    </xf>
    <xf numFmtId="0" fontId="43" fillId="36" borderId="160" applyNumberFormat="0" applyAlignment="0" applyProtection="0"/>
    <xf numFmtId="0" fontId="62" fillId="60" borderId="163"/>
    <xf numFmtId="2" fontId="35" fillId="0" borderId="163" applyFill="0" applyProtection="0">
      <alignment horizontal="right" vertical="top" wrapText="1"/>
    </xf>
    <xf numFmtId="0" fontId="62" fillId="60" borderId="163"/>
    <xf numFmtId="0" fontId="62" fillId="60" borderId="163"/>
    <xf numFmtId="0" fontId="39" fillId="38" borderId="163" applyNumberFormat="0" applyProtection="0">
      <alignment horizontal="left"/>
    </xf>
    <xf numFmtId="0" fontId="62" fillId="60" borderId="163"/>
    <xf numFmtId="49" fontId="35" fillId="0" borderId="163" applyFill="0" applyProtection="0">
      <alignment horizontal="right"/>
    </xf>
    <xf numFmtId="49" fontId="47" fillId="0" borderId="163" applyFill="0" applyProtection="0">
      <alignment horizontal="right"/>
    </xf>
    <xf numFmtId="0" fontId="35" fillId="0" borderId="163" applyFill="0" applyProtection="0">
      <alignment horizontal="right" vertical="top" wrapText="1"/>
    </xf>
    <xf numFmtId="2" fontId="35" fillId="0" borderId="163" applyFill="0" applyProtection="0">
      <alignment horizontal="right" vertical="top" wrapText="1"/>
    </xf>
    <xf numFmtId="0" fontId="41" fillId="35" borderId="159" applyNumberFormat="0" applyAlignment="0" applyProtection="0"/>
    <xf numFmtId="0" fontId="39" fillId="38" borderId="163" applyNumberFormat="0" applyProtection="0">
      <alignment horizontal="right"/>
    </xf>
    <xf numFmtId="0" fontId="62" fillId="60" borderId="163"/>
    <xf numFmtId="0" fontId="41" fillId="35" borderId="159" applyNumberFormat="0" applyAlignment="0" applyProtection="0"/>
    <xf numFmtId="0" fontId="35" fillId="54" borderId="162" applyNumberFormat="0" applyFont="0" applyAlignment="0" applyProtection="0"/>
    <xf numFmtId="2" fontId="47" fillId="0" borderId="163" applyFill="0" applyProtection="0">
      <alignment horizontal="right" vertical="top" wrapText="1"/>
    </xf>
    <xf numFmtId="0" fontId="62" fillId="60" borderId="163"/>
    <xf numFmtId="2" fontId="47" fillId="0" borderId="163" applyFill="0" applyProtection="0">
      <alignment horizontal="right" vertical="top" wrapText="1"/>
    </xf>
    <xf numFmtId="1" fontId="47" fillId="0" borderId="163" applyFill="0" applyProtection="0">
      <alignment horizontal="right" vertical="top" wrapText="1"/>
    </xf>
    <xf numFmtId="2" fontId="35" fillId="0" borderId="163" applyFill="0" applyProtection="0">
      <alignment horizontal="right" vertical="top" wrapText="1"/>
    </xf>
    <xf numFmtId="0" fontId="35" fillId="54" borderId="162" applyNumberFormat="0" applyFont="0" applyAlignment="0" applyProtection="0"/>
    <xf numFmtId="1" fontId="35" fillId="0" borderId="163" applyFill="0" applyProtection="0">
      <alignment horizontal="right" vertical="top" wrapText="1"/>
    </xf>
    <xf numFmtId="0" fontId="41" fillId="35" borderId="159" applyNumberFormat="0" applyAlignment="0" applyProtection="0"/>
    <xf numFmtId="1" fontId="47" fillId="0" borderId="163" applyFill="0" applyProtection="0">
      <alignment horizontal="right" vertical="top" wrapText="1"/>
    </xf>
    <xf numFmtId="0" fontId="62" fillId="60" borderId="163"/>
    <xf numFmtId="0" fontId="51" fillId="36" borderId="159" applyNumberFormat="0" applyAlignment="0" applyProtection="0"/>
    <xf numFmtId="0" fontId="62" fillId="60" borderId="163"/>
    <xf numFmtId="1" fontId="47" fillId="0" borderId="163" applyFill="0" applyProtection="0">
      <alignment horizontal="right" vertical="top" wrapText="1"/>
    </xf>
    <xf numFmtId="1" fontId="35" fillId="0" borderId="163" applyFill="0" applyProtection="0">
      <alignment horizontal="right" vertical="top" wrapText="1"/>
    </xf>
    <xf numFmtId="0" fontId="39" fillId="38" borderId="163" applyNumberFormat="0" applyProtection="0">
      <alignment horizontal="left"/>
    </xf>
    <xf numFmtId="2" fontId="35" fillId="0" borderId="163" applyFill="0" applyProtection="0">
      <alignment horizontal="right" vertical="top" wrapText="1"/>
    </xf>
    <xf numFmtId="49" fontId="47" fillId="0" borderId="163" applyFill="0" applyProtection="0">
      <alignment horizontal="right"/>
    </xf>
    <xf numFmtId="1" fontId="35" fillId="0" borderId="163" applyFill="0" applyProtection="0">
      <alignment horizontal="right" vertical="top" wrapText="1"/>
    </xf>
    <xf numFmtId="0" fontId="39" fillId="38" borderId="163" applyNumberFormat="0" applyProtection="0">
      <alignment horizontal="left"/>
    </xf>
    <xf numFmtId="0" fontId="62" fillId="60" borderId="163"/>
    <xf numFmtId="0" fontId="44" fillId="0" borderId="161" applyNumberFormat="0" applyFill="0" applyAlignment="0" applyProtection="0"/>
    <xf numFmtId="49" fontId="35" fillId="0" borderId="163" applyFill="0" applyProtection="0">
      <alignment horizontal="right"/>
    </xf>
    <xf numFmtId="0" fontId="35" fillId="54" borderId="162" applyNumberFormat="0" applyFont="0" applyAlignment="0" applyProtection="0"/>
    <xf numFmtId="49" fontId="35" fillId="0" borderId="163" applyFill="0" applyProtection="0">
      <alignment horizontal="right"/>
    </xf>
    <xf numFmtId="0" fontId="44" fillId="0" borderId="161" applyNumberFormat="0" applyFill="0" applyAlignment="0" applyProtection="0"/>
    <xf numFmtId="49" fontId="35" fillId="0" borderId="163" applyFill="0" applyProtection="0">
      <alignment horizontal="right"/>
    </xf>
    <xf numFmtId="0" fontId="39" fillId="38" borderId="163" applyNumberFormat="0" applyProtection="0">
      <alignment horizontal="left"/>
    </xf>
    <xf numFmtId="49" fontId="35" fillId="0" borderId="163" applyFill="0" applyProtection="0">
      <alignment horizontal="right"/>
    </xf>
    <xf numFmtId="1" fontId="47" fillId="0" borderId="163" applyFill="0" applyProtection="0">
      <alignment horizontal="right" vertical="top" wrapText="1"/>
    </xf>
    <xf numFmtId="0" fontId="39" fillId="38" borderId="163" applyNumberFormat="0" applyProtection="0">
      <alignment horizontal="left"/>
    </xf>
    <xf numFmtId="0" fontId="35" fillId="0" borderId="163" applyFill="0" applyProtection="0">
      <alignment horizontal="right" vertical="top" wrapText="1"/>
    </xf>
    <xf numFmtId="0" fontId="62" fillId="60" borderId="163"/>
    <xf numFmtId="0" fontId="39" fillId="38" borderId="163" applyNumberFormat="0" applyProtection="0">
      <alignment horizontal="left"/>
    </xf>
    <xf numFmtId="1" fontId="47" fillId="0" borderId="163" applyFill="0" applyProtection="0">
      <alignment horizontal="right" vertical="top" wrapText="1"/>
    </xf>
    <xf numFmtId="2" fontId="47" fillId="0" borderId="163" applyFill="0" applyProtection="0">
      <alignment horizontal="right" vertical="top" wrapText="1"/>
    </xf>
    <xf numFmtId="49" fontId="47" fillId="0" borderId="163" applyFill="0" applyProtection="0">
      <alignment horizontal="right"/>
    </xf>
    <xf numFmtId="1" fontId="47" fillId="0" borderId="163" applyFill="0" applyProtection="0">
      <alignment horizontal="right" vertical="top" wrapText="1"/>
    </xf>
    <xf numFmtId="0" fontId="35" fillId="0" borderId="163" applyFill="0" applyProtection="0">
      <alignment horizontal="right" vertical="top" wrapText="1"/>
    </xf>
    <xf numFmtId="49" fontId="47" fillId="0" borderId="163" applyFill="0" applyProtection="0">
      <alignment horizontal="right"/>
    </xf>
    <xf numFmtId="0" fontId="62" fillId="60" borderId="163"/>
    <xf numFmtId="0" fontId="35" fillId="0" borderId="163" applyFill="0" applyProtection="0">
      <alignment horizontal="right" vertical="top" wrapText="1"/>
    </xf>
    <xf numFmtId="0" fontId="62" fillId="60" borderId="163"/>
    <xf numFmtId="49" fontId="47" fillId="0" borderId="163" applyFill="0" applyProtection="0">
      <alignment horizontal="right"/>
    </xf>
    <xf numFmtId="1" fontId="35" fillId="0" borderId="163" applyFill="0" applyProtection="0">
      <alignment horizontal="right" vertical="top" wrapText="1"/>
    </xf>
    <xf numFmtId="0" fontId="39" fillId="38" borderId="163" applyNumberFormat="0" applyProtection="0">
      <alignment horizontal="right"/>
    </xf>
    <xf numFmtId="0" fontId="35" fillId="0" borderId="163" applyFill="0" applyProtection="0">
      <alignment horizontal="right" vertical="top" wrapText="1"/>
    </xf>
    <xf numFmtId="0" fontId="35" fillId="0" borderId="163" applyFill="0" applyProtection="0">
      <alignment horizontal="right" vertical="top" wrapText="1"/>
    </xf>
    <xf numFmtId="0" fontId="62" fillId="60" borderId="163"/>
    <xf numFmtId="0" fontId="35" fillId="0" borderId="163" applyFill="0" applyProtection="0">
      <alignment horizontal="right" vertical="top" wrapText="1"/>
    </xf>
    <xf numFmtId="0" fontId="62" fillId="60" borderId="163"/>
    <xf numFmtId="0" fontId="44" fillId="0" borderId="161" applyNumberFormat="0" applyFill="0" applyAlignment="0" applyProtection="0"/>
    <xf numFmtId="0" fontId="39" fillId="38" borderId="163" applyNumberFormat="0" applyProtection="0">
      <alignment horizontal="left"/>
    </xf>
    <xf numFmtId="1" fontId="47" fillId="0" borderId="163" applyFill="0" applyProtection="0">
      <alignment horizontal="right" vertical="top" wrapText="1"/>
    </xf>
    <xf numFmtId="0" fontId="44" fillId="0" borderId="161" applyNumberFormat="0" applyFill="0" applyAlignment="0" applyProtection="0"/>
    <xf numFmtId="0" fontId="39" fillId="38" borderId="163" applyNumberFormat="0" applyProtection="0">
      <alignment horizontal="right"/>
    </xf>
    <xf numFmtId="0" fontId="35" fillId="0" borderId="163" applyFill="0" applyProtection="0">
      <alignment horizontal="right" vertical="top" wrapText="1"/>
    </xf>
    <xf numFmtId="0" fontId="47" fillId="0" borderId="163" applyFill="0" applyProtection="0">
      <alignment horizontal="right" vertical="top" wrapText="1"/>
    </xf>
    <xf numFmtId="49" fontId="47" fillId="0" borderId="163" applyFill="0" applyProtection="0">
      <alignment horizontal="right"/>
    </xf>
    <xf numFmtId="0" fontId="39" fillId="38" borderId="163" applyNumberFormat="0" applyProtection="0">
      <alignment horizontal="left"/>
    </xf>
    <xf numFmtId="0" fontId="35" fillId="0" borderId="163" applyFill="0" applyProtection="0">
      <alignment horizontal="right" vertical="top" wrapText="1"/>
    </xf>
    <xf numFmtId="0" fontId="39" fillId="38" borderId="163" applyNumberFormat="0" applyProtection="0">
      <alignment horizontal="left"/>
    </xf>
    <xf numFmtId="49" fontId="47" fillId="0" borderId="163" applyFill="0" applyProtection="0">
      <alignment horizontal="right"/>
    </xf>
    <xf numFmtId="0" fontId="43" fillId="36" borderId="160" applyNumberFormat="0" applyAlignment="0" applyProtection="0"/>
    <xf numFmtId="0" fontId="39" fillId="38" borderId="163" applyNumberFormat="0" applyProtection="0">
      <alignment horizontal="left"/>
    </xf>
    <xf numFmtId="0" fontId="62" fillId="60" borderId="163"/>
    <xf numFmtId="0" fontId="43" fillId="36" borderId="160" applyNumberFormat="0" applyAlignment="0" applyProtection="0"/>
    <xf numFmtId="1" fontId="47" fillId="0" borderId="163" applyFill="0" applyProtection="0">
      <alignment horizontal="right" vertical="top" wrapText="1"/>
    </xf>
    <xf numFmtId="1" fontId="35" fillId="0" borderId="163" applyFill="0" applyProtection="0">
      <alignment horizontal="right" vertical="top" wrapText="1"/>
    </xf>
    <xf numFmtId="0" fontId="35" fillId="54" borderId="162" applyNumberFormat="0" applyFont="0" applyAlignment="0" applyProtection="0"/>
    <xf numFmtId="0" fontId="41" fillId="35" borderId="159" applyNumberFormat="0" applyAlignment="0" applyProtection="0"/>
    <xf numFmtId="0" fontId="62" fillId="60" borderId="163"/>
    <xf numFmtId="0" fontId="62" fillId="60" borderId="163"/>
    <xf numFmtId="0" fontId="44" fillId="0" borderId="161" applyNumberFormat="0" applyFill="0" applyAlignment="0" applyProtection="0"/>
    <xf numFmtId="49" fontId="35" fillId="0" borderId="163" applyFill="0" applyProtection="0">
      <alignment horizontal="right"/>
    </xf>
    <xf numFmtId="0" fontId="43" fillId="36" borderId="160" applyNumberFormat="0" applyAlignment="0" applyProtection="0"/>
    <xf numFmtId="2" fontId="47" fillId="0" borderId="163" applyFill="0" applyProtection="0">
      <alignment horizontal="right" vertical="top" wrapText="1"/>
    </xf>
    <xf numFmtId="2" fontId="35" fillId="0" borderId="163" applyFill="0" applyProtection="0">
      <alignment horizontal="right" vertical="top" wrapText="1"/>
    </xf>
    <xf numFmtId="0" fontId="43" fillId="36" borderId="160" applyNumberFormat="0" applyAlignment="0" applyProtection="0"/>
    <xf numFmtId="49" fontId="35" fillId="0" borderId="163" applyFill="0" applyProtection="0">
      <alignment horizontal="right"/>
    </xf>
    <xf numFmtId="2" fontId="35" fillId="0" borderId="163" applyFill="0" applyProtection="0">
      <alignment horizontal="right" vertical="top" wrapText="1"/>
    </xf>
    <xf numFmtId="0" fontId="62" fillId="60" borderId="163"/>
    <xf numFmtId="2" fontId="35" fillId="0" borderId="163" applyFill="0" applyProtection="0">
      <alignment horizontal="right" vertical="top" wrapText="1"/>
    </xf>
    <xf numFmtId="2" fontId="35" fillId="0" borderId="163" applyFill="0" applyProtection="0">
      <alignment horizontal="right" vertical="top" wrapText="1"/>
    </xf>
    <xf numFmtId="0" fontId="51" fillId="36" borderId="159" applyNumberFormat="0" applyAlignment="0" applyProtection="0"/>
    <xf numFmtId="0" fontId="47" fillId="0" borderId="163" applyFill="0" applyProtection="0">
      <alignment horizontal="right" vertical="top" wrapText="1"/>
    </xf>
    <xf numFmtId="1" fontId="35" fillId="0" borderId="163" applyFill="0" applyProtection="0">
      <alignment horizontal="right" vertical="top" wrapText="1"/>
    </xf>
    <xf numFmtId="0" fontId="35" fillId="54" borderId="162" applyNumberFormat="0" applyFont="0" applyAlignment="0" applyProtection="0"/>
    <xf numFmtId="1" fontId="35" fillId="0" borderId="163" applyFill="0" applyProtection="0">
      <alignment horizontal="right" vertical="top" wrapText="1"/>
    </xf>
    <xf numFmtId="0" fontId="62" fillId="60" borderId="163"/>
    <xf numFmtId="0" fontId="62" fillId="60" borderId="163"/>
    <xf numFmtId="2" fontId="35" fillId="0" borderId="163" applyFill="0" applyProtection="0">
      <alignment horizontal="right" vertical="top" wrapText="1"/>
    </xf>
    <xf numFmtId="2" fontId="47" fillId="0" borderId="163" applyFill="0" applyProtection="0">
      <alignment horizontal="right" vertical="top" wrapText="1"/>
    </xf>
    <xf numFmtId="0" fontId="43" fillId="36" borderId="160" applyNumberFormat="0" applyAlignment="0" applyProtection="0"/>
    <xf numFmtId="0" fontId="62" fillId="60" borderId="163"/>
    <xf numFmtId="0" fontId="62" fillId="60" borderId="163"/>
    <xf numFmtId="0" fontId="62" fillId="60" borderId="163"/>
    <xf numFmtId="0" fontId="47" fillId="0" borderId="163" applyFill="0" applyProtection="0">
      <alignment horizontal="right" vertical="top" wrapText="1"/>
    </xf>
    <xf numFmtId="1" fontId="35" fillId="0" borderId="163" applyFill="0" applyProtection="0">
      <alignment horizontal="right" vertical="top" wrapText="1"/>
    </xf>
    <xf numFmtId="0" fontId="35" fillId="54" borderId="162" applyNumberFormat="0" applyFont="0" applyAlignment="0" applyProtection="0"/>
    <xf numFmtId="0" fontId="62" fillId="60" borderId="163"/>
    <xf numFmtId="0" fontId="62" fillId="60" borderId="163"/>
    <xf numFmtId="2" fontId="35" fillId="0" borderId="163" applyFill="0" applyProtection="0">
      <alignment horizontal="right" vertical="top" wrapText="1"/>
    </xf>
    <xf numFmtId="2" fontId="47" fillId="0" borderId="163" applyFill="0" applyProtection="0">
      <alignment horizontal="right" vertical="top" wrapText="1"/>
    </xf>
    <xf numFmtId="0" fontId="62" fillId="60" borderId="163"/>
    <xf numFmtId="0" fontId="62" fillId="60" borderId="163"/>
    <xf numFmtId="0" fontId="62" fillId="60" borderId="163"/>
    <xf numFmtId="0" fontId="35" fillId="54" borderId="162" applyNumberFormat="0" applyFont="0" applyAlignment="0" applyProtection="0"/>
    <xf numFmtId="49" fontId="47" fillId="0" borderId="163" applyFill="0" applyProtection="0">
      <alignment horizontal="right"/>
    </xf>
    <xf numFmtId="49" fontId="47" fillId="0" borderId="163" applyFill="0" applyProtection="0">
      <alignment horizontal="right"/>
    </xf>
    <xf numFmtId="2" fontId="35" fillId="0" borderId="163" applyFill="0" applyProtection="0">
      <alignment horizontal="right" vertical="top" wrapText="1"/>
    </xf>
    <xf numFmtId="0" fontId="62" fillId="60" borderId="163"/>
    <xf numFmtId="0" fontId="62" fillId="60" borderId="163"/>
    <xf numFmtId="49" fontId="35" fillId="0" borderId="163" applyFill="0" applyProtection="0">
      <alignment horizontal="right"/>
    </xf>
    <xf numFmtId="0" fontId="62" fillId="60" borderId="163"/>
    <xf numFmtId="0" fontId="62" fillId="60" borderId="163"/>
    <xf numFmtId="0" fontId="62" fillId="60" borderId="163"/>
    <xf numFmtId="2" fontId="35" fillId="0" borderId="163" applyFill="0" applyProtection="0">
      <alignment horizontal="right" vertical="top" wrapText="1"/>
    </xf>
    <xf numFmtId="1" fontId="35" fillId="0" borderId="163" applyFill="0" applyProtection="0">
      <alignment horizontal="right" vertical="top" wrapText="1"/>
    </xf>
    <xf numFmtId="49" fontId="35" fillId="0" borderId="163" applyFill="0" applyProtection="0">
      <alignment horizontal="right"/>
    </xf>
    <xf numFmtId="0" fontId="39" fillId="38" borderId="163" applyNumberFormat="0" applyProtection="0">
      <alignment horizontal="left"/>
    </xf>
    <xf numFmtId="0" fontId="39" fillId="38" borderId="163" applyNumberFormat="0" applyProtection="0">
      <alignment horizontal="right"/>
    </xf>
    <xf numFmtId="0" fontId="35" fillId="0" borderId="163" applyFill="0" applyProtection="0">
      <alignment horizontal="right" vertical="top" wrapText="1"/>
    </xf>
    <xf numFmtId="2" fontId="35" fillId="0" borderId="163" applyFill="0" applyProtection="0">
      <alignment horizontal="right" vertical="top" wrapText="1"/>
    </xf>
    <xf numFmtId="1" fontId="35" fillId="0" borderId="163" applyFill="0" applyProtection="0">
      <alignment horizontal="right" vertical="top" wrapText="1"/>
    </xf>
    <xf numFmtId="49" fontId="35" fillId="0" borderId="163" applyFill="0" applyProtection="0">
      <alignment horizontal="right"/>
    </xf>
    <xf numFmtId="0" fontId="39" fillId="38" borderId="163" applyNumberFormat="0" applyProtection="0">
      <alignment horizontal="left"/>
    </xf>
    <xf numFmtId="0" fontId="39" fillId="38" borderId="163" applyNumberFormat="0" applyProtection="0">
      <alignment horizontal="right"/>
    </xf>
    <xf numFmtId="0" fontId="35" fillId="0" borderId="163" applyFill="0" applyProtection="0">
      <alignment horizontal="right" vertical="top" wrapText="1"/>
    </xf>
    <xf numFmtId="0" fontId="39" fillId="38" borderId="163" applyNumberFormat="0" applyProtection="0">
      <alignment horizontal="right"/>
    </xf>
    <xf numFmtId="2" fontId="47" fillId="0" borderId="163" applyFill="0" applyProtection="0">
      <alignment horizontal="right" vertical="top" wrapText="1"/>
    </xf>
    <xf numFmtId="49" fontId="47" fillId="0" borderId="163" applyFill="0" applyProtection="0">
      <alignment horizontal="right"/>
    </xf>
    <xf numFmtId="1" fontId="35" fillId="0" borderId="163" applyFill="0" applyProtection="0">
      <alignment horizontal="right" vertical="top" wrapText="1"/>
    </xf>
    <xf numFmtId="2" fontId="35" fillId="0" borderId="163" applyFill="0" applyProtection="0">
      <alignment horizontal="right" vertical="top" wrapText="1"/>
    </xf>
    <xf numFmtId="0" fontId="39" fillId="38" borderId="163" applyNumberFormat="0" applyProtection="0">
      <alignment horizontal="left"/>
    </xf>
    <xf numFmtId="1" fontId="35" fillId="0" borderId="163" applyFill="0" applyProtection="0">
      <alignment horizontal="right" vertical="top" wrapText="1"/>
    </xf>
    <xf numFmtId="0" fontId="39" fillId="38" borderId="163" applyNumberFormat="0" applyProtection="0">
      <alignment horizontal="right"/>
    </xf>
    <xf numFmtId="1" fontId="47" fillId="0" borderId="163" applyFill="0" applyProtection="0">
      <alignment horizontal="right" vertical="top" wrapText="1"/>
    </xf>
    <xf numFmtId="2" fontId="47" fillId="0" borderId="163" applyFill="0" applyProtection="0">
      <alignment horizontal="right" vertical="top" wrapText="1"/>
    </xf>
    <xf numFmtId="49" fontId="35" fillId="0" borderId="163" applyFill="0" applyProtection="0">
      <alignment horizontal="right"/>
    </xf>
    <xf numFmtId="0" fontId="62" fillId="60" borderId="163"/>
    <xf numFmtId="0" fontId="62" fillId="60" borderId="163"/>
    <xf numFmtId="0" fontId="62" fillId="60" borderId="163"/>
    <xf numFmtId="1" fontId="47" fillId="0" borderId="163" applyFill="0" applyProtection="0">
      <alignment horizontal="right" vertical="top" wrapText="1"/>
    </xf>
    <xf numFmtId="0" fontId="62" fillId="60" borderId="163"/>
    <xf numFmtId="0" fontId="62" fillId="60" borderId="163"/>
    <xf numFmtId="0" fontId="47" fillId="0" borderId="163" applyFill="0" applyProtection="0">
      <alignment horizontal="right" vertical="top" wrapText="1"/>
    </xf>
    <xf numFmtId="1" fontId="35" fillId="0" borderId="163" applyFill="0" applyProtection="0">
      <alignment horizontal="right" vertical="top" wrapText="1"/>
    </xf>
    <xf numFmtId="0" fontId="39" fillId="38" borderId="163" applyNumberFormat="0" applyProtection="0">
      <alignment horizontal="right"/>
    </xf>
    <xf numFmtId="0" fontId="35" fillId="0" borderId="163" applyFill="0" applyProtection="0">
      <alignment horizontal="right" vertical="top" wrapText="1"/>
    </xf>
    <xf numFmtId="0" fontId="39" fillId="38" borderId="163" applyNumberFormat="0" applyProtection="0">
      <alignment horizontal="right"/>
    </xf>
    <xf numFmtId="2" fontId="47" fillId="0" borderId="163" applyFill="0" applyProtection="0">
      <alignment horizontal="right" vertical="top" wrapText="1"/>
    </xf>
    <xf numFmtId="49" fontId="35" fillId="0" borderId="163" applyFill="0" applyProtection="0">
      <alignment horizontal="right"/>
    </xf>
    <xf numFmtId="49" fontId="47" fillId="0" borderId="163" applyFill="0" applyProtection="0">
      <alignment horizontal="right"/>
    </xf>
    <xf numFmtId="0" fontId="62" fillId="60" borderId="163"/>
    <xf numFmtId="0" fontId="62" fillId="60" borderId="163"/>
    <xf numFmtId="49" fontId="47" fillId="0" borderId="163" applyFill="0" applyProtection="0">
      <alignment horizontal="right"/>
    </xf>
    <xf numFmtId="0" fontId="62" fillId="60" borderId="163"/>
    <xf numFmtId="1" fontId="47" fillId="0" borderId="163" applyFill="0" applyProtection="0">
      <alignment horizontal="right" vertical="top" wrapText="1"/>
    </xf>
    <xf numFmtId="0" fontId="35" fillId="0" borderId="163" applyFill="0" applyProtection="0">
      <alignment horizontal="right" vertical="top" wrapText="1"/>
    </xf>
    <xf numFmtId="49" fontId="35" fillId="0" borderId="163" applyFill="0" applyProtection="0">
      <alignment horizontal="right"/>
    </xf>
    <xf numFmtId="2" fontId="35" fillId="0" borderId="163" applyFill="0" applyProtection="0">
      <alignment horizontal="right" vertical="top" wrapText="1"/>
    </xf>
    <xf numFmtId="1" fontId="47" fillId="0" borderId="163" applyFill="0" applyProtection="0">
      <alignment horizontal="right" vertical="top" wrapText="1"/>
    </xf>
    <xf numFmtId="0" fontId="39" fillId="38" borderId="163" applyNumberFormat="0" applyProtection="0">
      <alignment horizontal="left"/>
    </xf>
    <xf numFmtId="2" fontId="35" fillId="0" borderId="163" applyFill="0" applyProtection="0">
      <alignment horizontal="right" vertical="top" wrapText="1"/>
    </xf>
    <xf numFmtId="1" fontId="35" fillId="0" borderId="163" applyFill="0" applyProtection="0">
      <alignment horizontal="right" vertical="top" wrapText="1"/>
    </xf>
    <xf numFmtId="2" fontId="35" fillId="0" borderId="163" applyFill="0" applyProtection="0">
      <alignment horizontal="right" vertical="top" wrapText="1"/>
    </xf>
    <xf numFmtId="2" fontId="47" fillId="0" borderId="163" applyFill="0" applyProtection="0">
      <alignment horizontal="right" vertical="top" wrapText="1"/>
    </xf>
    <xf numFmtId="1" fontId="47" fillId="0" borderId="163" applyFill="0" applyProtection="0">
      <alignment horizontal="right" vertical="top" wrapText="1"/>
    </xf>
    <xf numFmtId="49" fontId="47" fillId="0" borderId="163" applyFill="0" applyProtection="0">
      <alignment horizontal="right"/>
    </xf>
    <xf numFmtId="0" fontId="39" fillId="38" borderId="163" applyNumberFormat="0" applyProtection="0">
      <alignment horizontal="right"/>
    </xf>
    <xf numFmtId="0" fontId="35" fillId="0" borderId="163" applyFill="0" applyProtection="0">
      <alignment horizontal="right" vertical="top" wrapText="1"/>
    </xf>
    <xf numFmtId="49" fontId="35" fillId="0" borderId="163" applyFill="0" applyProtection="0">
      <alignment horizontal="right"/>
    </xf>
    <xf numFmtId="0" fontId="35" fillId="0" borderId="163" applyFill="0" applyProtection="0">
      <alignment horizontal="right" vertical="top" wrapText="1"/>
    </xf>
    <xf numFmtId="2" fontId="35" fillId="0" borderId="163" applyFill="0" applyProtection="0">
      <alignment horizontal="right" vertical="top" wrapText="1"/>
    </xf>
    <xf numFmtId="0" fontId="35" fillId="0" borderId="163" applyFill="0" applyProtection="0">
      <alignment horizontal="right" vertical="top" wrapText="1"/>
    </xf>
    <xf numFmtId="49" fontId="47" fillId="0" borderId="163" applyFill="0" applyProtection="0">
      <alignment horizontal="right"/>
    </xf>
    <xf numFmtId="0" fontId="39" fillId="38" borderId="163" applyNumberFormat="0" applyProtection="0">
      <alignment horizontal="left"/>
    </xf>
    <xf numFmtId="0" fontId="47" fillId="0" borderId="163" applyFill="0" applyProtection="0">
      <alignment horizontal="right" vertical="top" wrapText="1"/>
    </xf>
    <xf numFmtId="2" fontId="47" fillId="0" borderId="163" applyFill="0" applyProtection="0">
      <alignment horizontal="right" vertical="top" wrapText="1"/>
    </xf>
    <xf numFmtId="1" fontId="35" fillId="0" borderId="163" applyFill="0" applyProtection="0">
      <alignment horizontal="right" vertical="top" wrapText="1"/>
    </xf>
    <xf numFmtId="0" fontId="62" fillId="60" borderId="163"/>
    <xf numFmtId="0" fontId="62" fillId="60" borderId="163"/>
    <xf numFmtId="0" fontId="39" fillId="38" borderId="163" applyNumberFormat="0" applyProtection="0">
      <alignment horizontal="left"/>
    </xf>
    <xf numFmtId="0" fontId="62" fillId="60" borderId="163"/>
    <xf numFmtId="0" fontId="41" fillId="35" borderId="159" applyNumberFormat="0" applyAlignment="0" applyProtection="0"/>
    <xf numFmtId="0" fontId="41" fillId="35" borderId="159" applyNumberFormat="0" applyAlignment="0" applyProtection="0"/>
    <xf numFmtId="0" fontId="43" fillId="36" borderId="160" applyNumberFormat="0" applyAlignment="0" applyProtection="0"/>
    <xf numFmtId="0" fontId="43" fillId="36" borderId="160" applyNumberFormat="0" applyAlignment="0" applyProtection="0"/>
    <xf numFmtId="0" fontId="44" fillId="0" borderId="161" applyNumberFormat="0" applyFill="0" applyAlignment="0" applyProtection="0"/>
    <xf numFmtId="0" fontId="44" fillId="0" borderId="161" applyNumberFormat="0" applyFill="0" applyAlignment="0" applyProtection="0"/>
    <xf numFmtId="0" fontId="39" fillId="38" borderId="163" applyNumberFormat="0" applyProtection="0">
      <alignment horizontal="left"/>
    </xf>
    <xf numFmtId="0" fontId="39" fillId="38" borderId="163" applyNumberFormat="0" applyProtection="0">
      <alignment horizontal="right"/>
    </xf>
    <xf numFmtId="0" fontId="35" fillId="0" borderId="163" applyFill="0" applyProtection="0">
      <alignment horizontal="right" vertical="top" wrapText="1"/>
    </xf>
    <xf numFmtId="2" fontId="35" fillId="0" borderId="163" applyFill="0" applyProtection="0">
      <alignment horizontal="right" vertical="top" wrapText="1"/>
    </xf>
    <xf numFmtId="1" fontId="35" fillId="0" borderId="163" applyFill="0" applyProtection="0">
      <alignment horizontal="right" vertical="top" wrapText="1"/>
    </xf>
    <xf numFmtId="49" fontId="35" fillId="0" borderId="163" applyFill="0" applyProtection="0">
      <alignment horizontal="right"/>
    </xf>
    <xf numFmtId="0" fontId="39" fillId="38" borderId="163" applyNumberFormat="0" applyProtection="0">
      <alignment horizontal="left"/>
    </xf>
    <xf numFmtId="0" fontId="39" fillId="38" borderId="163" applyNumberFormat="0" applyProtection="0">
      <alignment horizontal="right"/>
    </xf>
    <xf numFmtId="0" fontId="35" fillId="0" borderId="163" applyFill="0" applyProtection="0">
      <alignment horizontal="right" vertical="top" wrapText="1"/>
    </xf>
    <xf numFmtId="2" fontId="35" fillId="0" borderId="163" applyFill="0" applyProtection="0">
      <alignment horizontal="right" vertical="top" wrapText="1"/>
    </xf>
    <xf numFmtId="1" fontId="35" fillId="0" borderId="163" applyFill="0" applyProtection="0">
      <alignment horizontal="right" vertical="top" wrapText="1"/>
    </xf>
    <xf numFmtId="49" fontId="35" fillId="0" borderId="163" applyFill="0" applyProtection="0">
      <alignment horizontal="right"/>
    </xf>
    <xf numFmtId="0" fontId="44" fillId="0" borderId="161" applyNumberFormat="0" applyFill="0" applyAlignment="0" applyProtection="0"/>
    <xf numFmtId="0" fontId="44" fillId="0" borderId="161" applyNumberFormat="0" applyFill="0" applyAlignment="0" applyProtection="0"/>
    <xf numFmtId="0" fontId="43" fillId="36" borderId="160" applyNumberFormat="0" applyAlignment="0" applyProtection="0"/>
    <xf numFmtId="0" fontId="43" fillId="36" borderId="160" applyNumberFormat="0" applyAlignment="0" applyProtection="0"/>
    <xf numFmtId="0" fontId="41" fillId="35" borderId="159" applyNumberFormat="0" applyAlignment="0" applyProtection="0"/>
    <xf numFmtId="0" fontId="41" fillId="35" borderId="159" applyNumberFormat="0" applyAlignment="0" applyProtection="0"/>
    <xf numFmtId="0" fontId="39" fillId="38" borderId="163" applyNumberFormat="0" applyProtection="0">
      <alignment horizontal="left"/>
    </xf>
    <xf numFmtId="0" fontId="39" fillId="38" borderId="163" applyNumberFormat="0" applyProtection="0">
      <alignment horizontal="right"/>
    </xf>
    <xf numFmtId="1" fontId="35" fillId="0" borderId="163" applyFill="0" applyProtection="0">
      <alignment horizontal="right" vertical="top" wrapText="1"/>
    </xf>
    <xf numFmtId="49" fontId="35" fillId="0" borderId="163" applyFill="0" applyProtection="0">
      <alignment horizontal="right"/>
    </xf>
    <xf numFmtId="2" fontId="47" fillId="0" borderId="163" applyFill="0" applyProtection="0">
      <alignment horizontal="right" vertical="top" wrapText="1"/>
    </xf>
    <xf numFmtId="1" fontId="47" fillId="0" borderId="163" applyFill="0" applyProtection="0">
      <alignment horizontal="right" vertical="top" wrapText="1"/>
    </xf>
    <xf numFmtId="0" fontId="39" fillId="38" borderId="163" applyNumberFormat="0" applyProtection="0">
      <alignment horizontal="left"/>
    </xf>
    <xf numFmtId="49" fontId="35" fillId="0" borderId="163" applyFill="0" applyProtection="0">
      <alignment horizontal="right"/>
    </xf>
    <xf numFmtId="0" fontId="35" fillId="54" borderId="162" applyNumberFormat="0" applyFont="0" applyAlignment="0" applyProtection="0"/>
    <xf numFmtId="0" fontId="51" fillId="36" borderId="159" applyNumberFormat="0" applyAlignment="0" applyProtection="0"/>
    <xf numFmtId="0" fontId="39" fillId="38" borderId="163" applyNumberFormat="0" applyProtection="0">
      <alignment horizontal="right"/>
    </xf>
    <xf numFmtId="0" fontId="35" fillId="0" borderId="163" applyFill="0" applyProtection="0">
      <alignment horizontal="right" vertical="top" wrapText="1"/>
    </xf>
    <xf numFmtId="0" fontId="35" fillId="54" borderId="162" applyNumberFormat="0" applyFont="0" applyAlignment="0" applyProtection="0"/>
    <xf numFmtId="0" fontId="62" fillId="60" borderId="163"/>
    <xf numFmtId="0" fontId="62" fillId="60" borderId="163"/>
    <xf numFmtId="0" fontId="39" fillId="38" borderId="163" applyNumberFormat="0" applyProtection="0">
      <alignment horizontal="left"/>
    </xf>
    <xf numFmtId="49" fontId="47" fillId="0" borderId="163" applyFill="0" applyProtection="0">
      <alignment horizontal="right"/>
    </xf>
    <xf numFmtId="1" fontId="35" fillId="0" borderId="163" applyFill="0" applyProtection="0">
      <alignment horizontal="right" vertical="top" wrapText="1"/>
    </xf>
    <xf numFmtId="2" fontId="35" fillId="0" borderId="163" applyFill="0" applyProtection="0">
      <alignment horizontal="right" vertical="top" wrapText="1"/>
    </xf>
    <xf numFmtId="0" fontId="47" fillId="0" borderId="163" applyFill="0" applyProtection="0">
      <alignment horizontal="right" vertical="top" wrapText="1"/>
    </xf>
    <xf numFmtId="0" fontId="62" fillId="60" borderId="163"/>
    <xf numFmtId="0" fontId="35" fillId="54" borderId="162" applyNumberFormat="0" applyFont="0" applyAlignment="0" applyProtection="0"/>
    <xf numFmtId="0" fontId="62" fillId="60" borderId="163"/>
    <xf numFmtId="0" fontId="35" fillId="54" borderId="162" applyNumberFormat="0" applyFont="0" applyAlignment="0" applyProtection="0"/>
    <xf numFmtId="0" fontId="35" fillId="0" borderId="163" applyFill="0" applyProtection="0">
      <alignment horizontal="right" vertical="top" wrapText="1"/>
    </xf>
    <xf numFmtId="0" fontId="62" fillId="60" borderId="163"/>
    <xf numFmtId="0" fontId="62" fillId="60" borderId="163"/>
    <xf numFmtId="0" fontId="62" fillId="60" borderId="163"/>
    <xf numFmtId="1" fontId="47" fillId="0" borderId="163" applyFill="0" applyProtection="0">
      <alignment horizontal="right" vertical="top" wrapText="1"/>
    </xf>
    <xf numFmtId="0" fontId="62" fillId="60" borderId="163"/>
    <xf numFmtId="0" fontId="62" fillId="60" borderId="163"/>
    <xf numFmtId="2" fontId="47" fillId="0" borderId="163" applyFill="0" applyProtection="0">
      <alignment horizontal="right" vertical="top" wrapText="1"/>
    </xf>
    <xf numFmtId="2" fontId="35" fillId="0" borderId="163" applyFill="0" applyProtection="0">
      <alignment horizontal="right" vertical="top" wrapText="1"/>
    </xf>
    <xf numFmtId="1" fontId="47" fillId="0" borderId="163" applyFill="0" applyProtection="0">
      <alignment horizontal="right" vertical="top" wrapText="1"/>
    </xf>
    <xf numFmtId="0" fontId="44" fillId="0" borderId="161" applyNumberFormat="0" applyFill="0" applyAlignment="0" applyProtection="0"/>
    <xf numFmtId="0" fontId="62" fillId="60" borderId="163"/>
    <xf numFmtId="1" fontId="35" fillId="0" borderId="163" applyFill="0" applyProtection="0">
      <alignment horizontal="right" vertical="top" wrapText="1"/>
    </xf>
    <xf numFmtId="49" fontId="47" fillId="0" borderId="163" applyFill="0" applyProtection="0">
      <alignment horizontal="right"/>
    </xf>
    <xf numFmtId="0" fontId="39" fillId="38" borderId="163" applyNumberFormat="0" applyProtection="0">
      <alignment horizontal="right"/>
    </xf>
    <xf numFmtId="0" fontId="41" fillId="35" borderId="159" applyNumberFormat="0" applyAlignment="0" applyProtection="0"/>
    <xf numFmtId="0" fontId="62" fillId="60" borderId="163"/>
    <xf numFmtId="0" fontId="62" fillId="60" borderId="163"/>
    <xf numFmtId="0" fontId="62" fillId="60" borderId="163"/>
    <xf numFmtId="2" fontId="47" fillId="0" borderId="163" applyFill="0" applyProtection="0">
      <alignment horizontal="right" vertical="top" wrapText="1"/>
    </xf>
    <xf numFmtId="0" fontId="62" fillId="60" borderId="163"/>
    <xf numFmtId="49" fontId="47" fillId="0" borderId="163" applyFill="0" applyProtection="0">
      <alignment horizontal="right"/>
    </xf>
    <xf numFmtId="0" fontId="35" fillId="0" borderId="163" applyFill="0" applyProtection="0">
      <alignment horizontal="right" vertical="top" wrapText="1"/>
    </xf>
    <xf numFmtId="0" fontId="62" fillId="60" borderId="163"/>
    <xf numFmtId="0" fontId="44" fillId="0" borderId="161" applyNumberFormat="0" applyFill="0" applyAlignment="0" applyProtection="0"/>
    <xf numFmtId="0" fontId="62" fillId="60" borderId="163"/>
    <xf numFmtId="0" fontId="62" fillId="60" borderId="163"/>
    <xf numFmtId="0" fontId="35" fillId="54" borderId="162" applyNumberFormat="0" applyFont="0" applyAlignment="0" applyProtection="0"/>
    <xf numFmtId="0" fontId="43" fillId="36" borderId="160" applyNumberFormat="0" applyAlignment="0" applyProtection="0"/>
    <xf numFmtId="0" fontId="35" fillId="0" borderId="163" applyFill="0" applyProtection="0">
      <alignment horizontal="right" vertical="top" wrapText="1"/>
    </xf>
    <xf numFmtId="49" fontId="47" fillId="0" borderId="163" applyFill="0" applyProtection="0">
      <alignment horizontal="right"/>
    </xf>
    <xf numFmtId="0" fontId="39" fillId="38" borderId="163" applyNumberFormat="0" applyProtection="0">
      <alignment horizontal="left"/>
    </xf>
    <xf numFmtId="0" fontId="62" fillId="60" borderId="163"/>
    <xf numFmtId="49" fontId="35" fillId="0" borderId="163" applyFill="0" applyProtection="0">
      <alignment horizontal="right"/>
    </xf>
    <xf numFmtId="2" fontId="47" fillId="0" borderId="163" applyFill="0" applyProtection="0">
      <alignment horizontal="right" vertical="top" wrapText="1"/>
    </xf>
    <xf numFmtId="2" fontId="35" fillId="0" borderId="163" applyFill="0" applyProtection="0">
      <alignment horizontal="right" vertical="top" wrapText="1"/>
    </xf>
    <xf numFmtId="0" fontId="62" fillId="60" borderId="163"/>
    <xf numFmtId="0" fontId="62" fillId="60" borderId="163"/>
    <xf numFmtId="0" fontId="62" fillId="60" borderId="163"/>
    <xf numFmtId="0" fontId="47" fillId="0" borderId="163" applyFill="0" applyProtection="0">
      <alignment horizontal="right" vertical="top" wrapText="1"/>
    </xf>
    <xf numFmtId="1" fontId="47" fillId="0" borderId="163" applyFill="0" applyProtection="0">
      <alignment horizontal="right" vertical="top" wrapText="1"/>
    </xf>
    <xf numFmtId="1" fontId="35" fillId="0" borderId="163" applyFill="0" applyProtection="0">
      <alignment horizontal="right" vertical="top" wrapText="1"/>
    </xf>
    <xf numFmtId="0" fontId="62" fillId="60" borderId="163"/>
    <xf numFmtId="0" fontId="39" fillId="38" borderId="163" applyNumberFormat="0" applyProtection="0">
      <alignment horizontal="right"/>
    </xf>
    <xf numFmtId="0" fontId="39" fillId="38" borderId="163" applyNumberFormat="0" applyProtection="0">
      <alignment horizontal="right"/>
    </xf>
    <xf numFmtId="2" fontId="47" fillId="0" borderId="163" applyFill="0" applyProtection="0">
      <alignment horizontal="right" vertical="top" wrapText="1"/>
    </xf>
    <xf numFmtId="49" fontId="35" fillId="0" borderId="163" applyFill="0" applyProtection="0">
      <alignment horizontal="right"/>
    </xf>
    <xf numFmtId="0" fontId="62" fillId="60" borderId="163"/>
    <xf numFmtId="0" fontId="41" fillId="35" borderId="159" applyNumberFormat="0" applyAlignment="0" applyProtection="0"/>
    <xf numFmtId="0" fontId="62" fillId="60" borderId="163"/>
    <xf numFmtId="1" fontId="47" fillId="0" borderId="163" applyFill="0" applyProtection="0">
      <alignment horizontal="right" vertical="top" wrapText="1"/>
    </xf>
    <xf numFmtId="0" fontId="35" fillId="0" borderId="163" applyFill="0" applyProtection="0">
      <alignment horizontal="right" vertical="top" wrapText="1"/>
    </xf>
    <xf numFmtId="0" fontId="51" fillId="36" borderId="159" applyNumberFormat="0" applyAlignment="0" applyProtection="0"/>
    <xf numFmtId="0" fontId="43" fillId="36" borderId="160" applyNumberFormat="0" applyAlignment="0" applyProtection="0"/>
    <xf numFmtId="0" fontId="35" fillId="54" borderId="162" applyNumberFormat="0" applyFont="0" applyAlignment="0" applyProtection="0"/>
    <xf numFmtId="49" fontId="47" fillId="0" borderId="163" applyFill="0" applyProtection="0">
      <alignment horizontal="right"/>
    </xf>
    <xf numFmtId="2" fontId="35" fillId="0" borderId="163" applyFill="0" applyProtection="0">
      <alignment horizontal="right" vertical="top" wrapText="1"/>
    </xf>
    <xf numFmtId="0" fontId="51" fillId="36" borderId="159" applyNumberFormat="0" applyAlignment="0" applyProtection="0"/>
    <xf numFmtId="0" fontId="62" fillId="60" borderId="163"/>
    <xf numFmtId="0" fontId="62" fillId="60" borderId="163"/>
    <xf numFmtId="2" fontId="35" fillId="0" borderId="163" applyFill="0" applyProtection="0">
      <alignment horizontal="right" vertical="top" wrapText="1"/>
    </xf>
    <xf numFmtId="1" fontId="35" fillId="0" borderId="163" applyFill="0" applyProtection="0">
      <alignment horizontal="right" vertical="top" wrapText="1"/>
    </xf>
    <xf numFmtId="0" fontId="62" fillId="60" borderId="163"/>
    <xf numFmtId="0" fontId="62" fillId="60" borderId="163"/>
    <xf numFmtId="0" fontId="62" fillId="60" borderId="163"/>
    <xf numFmtId="0" fontId="62" fillId="60" borderId="163"/>
    <xf numFmtId="0" fontId="62" fillId="60" borderId="163"/>
    <xf numFmtId="49" fontId="35" fillId="0" borderId="163" applyFill="0" applyProtection="0">
      <alignment horizontal="right"/>
    </xf>
    <xf numFmtId="1" fontId="35" fillId="0" borderId="163" applyFill="0" applyProtection="0">
      <alignment horizontal="right" vertical="top" wrapText="1"/>
    </xf>
    <xf numFmtId="2" fontId="35" fillId="0" borderId="163" applyFill="0" applyProtection="0">
      <alignment horizontal="right" vertical="top" wrapText="1"/>
    </xf>
    <xf numFmtId="0" fontId="35" fillId="0" borderId="163" applyFill="0" applyProtection="0">
      <alignment horizontal="right" vertical="top" wrapText="1"/>
    </xf>
    <xf numFmtId="49" fontId="35" fillId="0" borderId="163" applyFill="0" applyProtection="0">
      <alignment horizontal="right"/>
    </xf>
    <xf numFmtId="1" fontId="35" fillId="0" borderId="163" applyFill="0" applyProtection="0">
      <alignment horizontal="right" vertical="top" wrapText="1"/>
    </xf>
    <xf numFmtId="2" fontId="35" fillId="0" borderId="163" applyFill="0" applyProtection="0">
      <alignment horizontal="right" vertical="top" wrapText="1"/>
    </xf>
    <xf numFmtId="0" fontId="35" fillId="0" borderId="163" applyFill="0" applyProtection="0">
      <alignment horizontal="right" vertical="top" wrapText="1"/>
    </xf>
    <xf numFmtId="49" fontId="35" fillId="0" borderId="163" applyFill="0" applyProtection="0">
      <alignment horizontal="right"/>
    </xf>
    <xf numFmtId="1" fontId="35" fillId="0" borderId="163" applyFill="0" applyProtection="0">
      <alignment horizontal="right" vertical="top" wrapText="1"/>
    </xf>
    <xf numFmtId="2" fontId="35" fillId="0" borderId="163" applyFill="0" applyProtection="0">
      <alignment horizontal="right" vertical="top" wrapText="1"/>
    </xf>
    <xf numFmtId="0" fontId="35" fillId="0" borderId="163" applyFill="0" applyProtection="0">
      <alignment horizontal="right" vertical="top" wrapText="1"/>
    </xf>
    <xf numFmtId="1" fontId="35" fillId="0" borderId="163" applyFill="0" applyProtection="0">
      <alignment horizontal="right" vertical="top" wrapText="1"/>
    </xf>
    <xf numFmtId="2" fontId="35" fillId="0" borderId="163" applyFill="0" applyProtection="0">
      <alignment horizontal="right" vertical="top" wrapText="1"/>
    </xf>
    <xf numFmtId="0" fontId="35" fillId="0" borderId="163" applyFill="0" applyProtection="0">
      <alignment horizontal="right" vertical="top" wrapText="1"/>
    </xf>
    <xf numFmtId="49" fontId="35" fillId="0" borderId="163" applyFill="0" applyProtection="0">
      <alignment horizontal="right"/>
    </xf>
    <xf numFmtId="1" fontId="35" fillId="0" borderId="163" applyFill="0" applyProtection="0">
      <alignment horizontal="right" vertical="top" wrapText="1"/>
    </xf>
    <xf numFmtId="2" fontId="35" fillId="0" borderId="163" applyFill="0" applyProtection="0">
      <alignment horizontal="right" vertical="top" wrapText="1"/>
    </xf>
    <xf numFmtId="0" fontId="35" fillId="0" borderId="163" applyFill="0" applyProtection="0">
      <alignment horizontal="right" vertical="top" wrapText="1"/>
    </xf>
    <xf numFmtId="49" fontId="35" fillId="0" borderId="163" applyFill="0" applyProtection="0">
      <alignment horizontal="right"/>
    </xf>
    <xf numFmtId="1" fontId="35" fillId="0" borderId="163" applyFill="0" applyProtection="0">
      <alignment horizontal="right" vertical="top" wrapText="1"/>
    </xf>
    <xf numFmtId="2" fontId="35" fillId="0" borderId="163" applyFill="0" applyProtection="0">
      <alignment horizontal="right" vertical="top" wrapText="1"/>
    </xf>
    <xf numFmtId="0" fontId="35" fillId="0" borderId="163" applyFill="0" applyProtection="0">
      <alignment horizontal="right" vertical="top" wrapText="1"/>
    </xf>
    <xf numFmtId="49" fontId="35" fillId="0" borderId="163" applyFill="0" applyProtection="0">
      <alignment horizontal="right"/>
    </xf>
    <xf numFmtId="1" fontId="35" fillId="0" borderId="163" applyFill="0" applyProtection="0">
      <alignment horizontal="right" vertical="top" wrapText="1"/>
    </xf>
    <xf numFmtId="2" fontId="35" fillId="0" borderId="163" applyFill="0" applyProtection="0">
      <alignment horizontal="right" vertical="top" wrapText="1"/>
    </xf>
    <xf numFmtId="0" fontId="35" fillId="0" borderId="163" applyFill="0" applyProtection="0">
      <alignment horizontal="right" vertical="top" wrapText="1"/>
    </xf>
    <xf numFmtId="2" fontId="35" fillId="0" borderId="163" applyFill="0" applyProtection="0">
      <alignment horizontal="right" vertical="top" wrapText="1"/>
    </xf>
    <xf numFmtId="1" fontId="35" fillId="0" borderId="163" applyFill="0" applyProtection="0">
      <alignment horizontal="right" vertical="top" wrapText="1"/>
    </xf>
    <xf numFmtId="49" fontId="35" fillId="0" borderId="163" applyFill="0" applyProtection="0">
      <alignment horizontal="right"/>
    </xf>
    <xf numFmtId="0" fontId="39" fillId="38" borderId="163" applyNumberFormat="0" applyProtection="0">
      <alignment horizontal="left"/>
    </xf>
    <xf numFmtId="0" fontId="39" fillId="38" borderId="163" applyNumberFormat="0" applyProtection="0">
      <alignment horizontal="right"/>
    </xf>
    <xf numFmtId="0" fontId="35" fillId="0" borderId="163" applyFill="0" applyProtection="0">
      <alignment horizontal="right" vertical="top" wrapText="1"/>
    </xf>
    <xf numFmtId="2" fontId="35" fillId="0" borderId="163" applyFill="0" applyProtection="0">
      <alignment horizontal="right" vertical="top" wrapText="1"/>
    </xf>
    <xf numFmtId="1" fontId="35" fillId="0" borderId="163" applyFill="0" applyProtection="0">
      <alignment horizontal="right" vertical="top" wrapText="1"/>
    </xf>
    <xf numFmtId="49" fontId="35" fillId="0" borderId="163" applyFill="0" applyProtection="0">
      <alignment horizontal="right"/>
    </xf>
    <xf numFmtId="0" fontId="39" fillId="38" borderId="163" applyNumberFormat="0" applyProtection="0">
      <alignment horizontal="left"/>
    </xf>
    <xf numFmtId="0" fontId="39" fillId="38" borderId="163" applyNumberFormat="0" applyProtection="0">
      <alignment horizontal="right"/>
    </xf>
    <xf numFmtId="0" fontId="35" fillId="0" borderId="163" applyFill="0" applyProtection="0">
      <alignment horizontal="right" vertical="top" wrapText="1"/>
    </xf>
    <xf numFmtId="0" fontId="39" fillId="38" borderId="163" applyNumberFormat="0" applyProtection="0">
      <alignment horizontal="right"/>
    </xf>
    <xf numFmtId="2" fontId="47" fillId="0" borderId="163" applyFill="0" applyProtection="0">
      <alignment horizontal="right" vertical="top" wrapText="1"/>
    </xf>
    <xf numFmtId="49" fontId="47" fillId="0" borderId="163" applyFill="0" applyProtection="0">
      <alignment horizontal="right"/>
    </xf>
    <xf numFmtId="1" fontId="35" fillId="0" borderId="163" applyFill="0" applyProtection="0">
      <alignment horizontal="right" vertical="top" wrapText="1"/>
    </xf>
    <xf numFmtId="2" fontId="35" fillId="0" borderId="163" applyFill="0" applyProtection="0">
      <alignment horizontal="right" vertical="top" wrapText="1"/>
    </xf>
    <xf numFmtId="0" fontId="39" fillId="38" borderId="163" applyNumberFormat="0" applyProtection="0">
      <alignment horizontal="left"/>
    </xf>
    <xf numFmtId="1" fontId="35" fillId="0" borderId="163" applyFill="0" applyProtection="0">
      <alignment horizontal="right" vertical="top" wrapText="1"/>
    </xf>
    <xf numFmtId="0" fontId="39" fillId="38" borderId="163" applyNumberFormat="0" applyProtection="0">
      <alignment horizontal="right"/>
    </xf>
    <xf numFmtId="1" fontId="47" fillId="0" borderId="163" applyFill="0" applyProtection="0">
      <alignment horizontal="right" vertical="top" wrapText="1"/>
    </xf>
    <xf numFmtId="2" fontId="47" fillId="0" borderId="163" applyFill="0" applyProtection="0">
      <alignment horizontal="right" vertical="top" wrapText="1"/>
    </xf>
    <xf numFmtId="49" fontId="35" fillId="0" borderId="163" applyFill="0" applyProtection="0">
      <alignment horizontal="right"/>
    </xf>
    <xf numFmtId="0" fontId="62" fillId="60" borderId="163"/>
    <xf numFmtId="0" fontId="62" fillId="60" borderId="163"/>
    <xf numFmtId="0" fontId="62" fillId="60" borderId="163"/>
    <xf numFmtId="1" fontId="47" fillId="0" borderId="163" applyFill="0" applyProtection="0">
      <alignment horizontal="right" vertical="top" wrapText="1"/>
    </xf>
    <xf numFmtId="0" fontId="62" fillId="60" borderId="163"/>
    <xf numFmtId="0" fontId="62" fillId="60" borderId="163"/>
    <xf numFmtId="0" fontId="47" fillId="0" borderId="163" applyFill="0" applyProtection="0">
      <alignment horizontal="right" vertical="top" wrapText="1"/>
    </xf>
    <xf numFmtId="1" fontId="35" fillId="0" borderId="163" applyFill="0" applyProtection="0">
      <alignment horizontal="right" vertical="top" wrapText="1"/>
    </xf>
    <xf numFmtId="0" fontId="39" fillId="38" borderId="163" applyNumberFormat="0" applyProtection="0">
      <alignment horizontal="right"/>
    </xf>
    <xf numFmtId="0" fontId="35" fillId="0" borderId="163" applyFill="0" applyProtection="0">
      <alignment horizontal="right" vertical="top" wrapText="1"/>
    </xf>
    <xf numFmtId="0" fontId="39" fillId="38" borderId="163" applyNumberFormat="0" applyProtection="0">
      <alignment horizontal="right"/>
    </xf>
    <xf numFmtId="2" fontId="47" fillId="0" borderId="163" applyFill="0" applyProtection="0">
      <alignment horizontal="right" vertical="top" wrapText="1"/>
    </xf>
    <xf numFmtId="49" fontId="35" fillId="0" borderId="163" applyFill="0" applyProtection="0">
      <alignment horizontal="right"/>
    </xf>
    <xf numFmtId="49" fontId="47" fillId="0" borderId="163" applyFill="0" applyProtection="0">
      <alignment horizontal="right"/>
    </xf>
    <xf numFmtId="0" fontId="62" fillId="60" borderId="163"/>
    <xf numFmtId="0" fontId="62" fillId="60" borderId="163"/>
    <xf numFmtId="49" fontId="47" fillId="0" borderId="163" applyFill="0" applyProtection="0">
      <alignment horizontal="right"/>
    </xf>
    <xf numFmtId="0" fontId="62" fillId="60" borderId="163"/>
    <xf numFmtId="1" fontId="47" fillId="0" borderId="163" applyFill="0" applyProtection="0">
      <alignment horizontal="right" vertical="top" wrapText="1"/>
    </xf>
    <xf numFmtId="0" fontId="35" fillId="0" borderId="163" applyFill="0" applyProtection="0">
      <alignment horizontal="right" vertical="top" wrapText="1"/>
    </xf>
    <xf numFmtId="49" fontId="35" fillId="0" borderId="163" applyFill="0" applyProtection="0">
      <alignment horizontal="right"/>
    </xf>
    <xf numFmtId="2" fontId="35" fillId="0" borderId="163" applyFill="0" applyProtection="0">
      <alignment horizontal="right" vertical="top" wrapText="1"/>
    </xf>
    <xf numFmtId="1" fontId="47" fillId="0" borderId="163" applyFill="0" applyProtection="0">
      <alignment horizontal="right" vertical="top" wrapText="1"/>
    </xf>
    <xf numFmtId="0" fontId="39" fillId="38" borderId="163" applyNumberFormat="0" applyProtection="0">
      <alignment horizontal="left"/>
    </xf>
    <xf numFmtId="2" fontId="35" fillId="0" borderId="163" applyFill="0" applyProtection="0">
      <alignment horizontal="right" vertical="top" wrapText="1"/>
    </xf>
    <xf numFmtId="1" fontId="35" fillId="0" borderId="163" applyFill="0" applyProtection="0">
      <alignment horizontal="right" vertical="top" wrapText="1"/>
    </xf>
    <xf numFmtId="2" fontId="35" fillId="0" borderId="163" applyFill="0" applyProtection="0">
      <alignment horizontal="right" vertical="top" wrapText="1"/>
    </xf>
    <xf numFmtId="2" fontId="47" fillId="0" borderId="163" applyFill="0" applyProtection="0">
      <alignment horizontal="right" vertical="top" wrapText="1"/>
    </xf>
    <xf numFmtId="1" fontId="47" fillId="0" borderId="163" applyFill="0" applyProtection="0">
      <alignment horizontal="right" vertical="top" wrapText="1"/>
    </xf>
    <xf numFmtId="49" fontId="47" fillId="0" borderId="163" applyFill="0" applyProtection="0">
      <alignment horizontal="right"/>
    </xf>
    <xf numFmtId="0" fontId="39" fillId="38" borderId="163" applyNumberFormat="0" applyProtection="0">
      <alignment horizontal="right"/>
    </xf>
    <xf numFmtId="0" fontId="35" fillId="0" borderId="163" applyFill="0" applyProtection="0">
      <alignment horizontal="right" vertical="top" wrapText="1"/>
    </xf>
    <xf numFmtId="49" fontId="35" fillId="0" borderId="163" applyFill="0" applyProtection="0">
      <alignment horizontal="right"/>
    </xf>
    <xf numFmtId="0" fontId="35" fillId="0" borderId="163" applyFill="0" applyProtection="0">
      <alignment horizontal="right" vertical="top" wrapText="1"/>
    </xf>
    <xf numFmtId="2" fontId="35" fillId="0" borderId="163" applyFill="0" applyProtection="0">
      <alignment horizontal="right" vertical="top" wrapText="1"/>
    </xf>
    <xf numFmtId="0" fontId="35" fillId="0" borderId="163" applyFill="0" applyProtection="0">
      <alignment horizontal="right" vertical="top" wrapText="1"/>
    </xf>
    <xf numFmtId="49" fontId="47" fillId="0" borderId="163" applyFill="0" applyProtection="0">
      <alignment horizontal="right"/>
    </xf>
    <xf numFmtId="0" fontId="39" fillId="38" borderId="163" applyNumberFormat="0" applyProtection="0">
      <alignment horizontal="left"/>
    </xf>
    <xf numFmtId="0" fontId="47" fillId="0" borderId="163" applyFill="0" applyProtection="0">
      <alignment horizontal="right" vertical="top" wrapText="1"/>
    </xf>
    <xf numFmtId="2" fontId="47" fillId="0" borderId="163" applyFill="0" applyProtection="0">
      <alignment horizontal="right" vertical="top" wrapText="1"/>
    </xf>
    <xf numFmtId="1" fontId="35" fillId="0" borderId="163" applyFill="0" applyProtection="0">
      <alignment horizontal="right" vertical="top" wrapText="1"/>
    </xf>
    <xf numFmtId="0" fontId="62" fillId="60" borderId="163"/>
    <xf numFmtId="0" fontId="62" fillId="60" borderId="163"/>
    <xf numFmtId="0" fontId="39" fillId="38" borderId="163" applyNumberFormat="0" applyProtection="0">
      <alignment horizontal="left"/>
    </xf>
    <xf numFmtId="0" fontId="62" fillId="60" borderId="163"/>
    <xf numFmtId="0" fontId="41" fillId="35" borderId="164" applyNumberFormat="0" applyAlignment="0" applyProtection="0"/>
    <xf numFmtId="0" fontId="41" fillId="35" borderId="164" applyNumberFormat="0" applyAlignment="0" applyProtection="0"/>
    <xf numFmtId="0" fontId="43" fillId="36" borderId="165" applyNumberFormat="0" applyAlignment="0" applyProtection="0"/>
    <xf numFmtId="0" fontId="43" fillId="36" borderId="165"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35" fillId="54" borderId="167" applyNumberFormat="0" applyFont="0" applyAlignment="0" applyProtection="0"/>
    <xf numFmtId="0" fontId="51" fillId="36" borderId="164" applyNumberFormat="0" applyAlignment="0" applyProtection="0"/>
    <xf numFmtId="0" fontId="35" fillId="54" borderId="167" applyNumberFormat="0" applyFont="0" applyAlignment="0" applyProtection="0"/>
    <xf numFmtId="0" fontId="35" fillId="0" borderId="168" applyFill="0" applyProtection="0">
      <alignment horizontal="right" vertical="top" wrapText="1"/>
    </xf>
    <xf numFmtId="2" fontId="35" fillId="0" borderId="168" applyFill="0" applyProtection="0">
      <alignment horizontal="right" vertical="top" wrapText="1"/>
    </xf>
    <xf numFmtId="1" fontId="35" fillId="0" borderId="168" applyFill="0" applyProtection="0">
      <alignment horizontal="right" vertical="top" wrapText="1"/>
    </xf>
    <xf numFmtId="49" fontId="35" fillId="0" borderId="168" applyFill="0" applyProtection="0">
      <alignment horizontal="right"/>
    </xf>
    <xf numFmtId="0" fontId="39" fillId="38" borderId="168" applyNumberFormat="0" applyProtection="0">
      <alignment horizontal="left"/>
    </xf>
    <xf numFmtId="0" fontId="39" fillId="38" borderId="168" applyNumberFormat="0" applyProtection="0">
      <alignment horizontal="right"/>
    </xf>
    <xf numFmtId="0" fontId="35" fillId="0" borderId="168" applyFill="0" applyProtection="0">
      <alignment horizontal="right" vertical="top" wrapText="1"/>
    </xf>
    <xf numFmtId="2" fontId="35" fillId="0" borderId="168" applyFill="0" applyProtection="0">
      <alignment horizontal="right" vertical="top" wrapText="1"/>
    </xf>
    <xf numFmtId="1" fontId="35" fillId="0" borderId="168" applyFill="0" applyProtection="0">
      <alignment horizontal="right" vertical="top" wrapText="1"/>
    </xf>
    <xf numFmtId="49" fontId="35" fillId="0" borderId="168" applyFill="0" applyProtection="0">
      <alignment horizontal="right"/>
    </xf>
    <xf numFmtId="0" fontId="39" fillId="38" borderId="168" applyNumberFormat="0" applyProtection="0">
      <alignment horizontal="left"/>
    </xf>
    <xf numFmtId="0" fontId="39" fillId="38" borderId="168" applyNumberFormat="0" applyProtection="0">
      <alignment horizontal="right"/>
    </xf>
    <xf numFmtId="0" fontId="39" fillId="38" borderId="168" applyNumberFormat="0" applyProtection="0">
      <alignment horizontal="left"/>
    </xf>
    <xf numFmtId="0" fontId="35" fillId="0" borderId="168" applyFill="0" applyProtection="0">
      <alignment horizontal="right" vertical="top" wrapText="1"/>
    </xf>
    <xf numFmtId="0" fontId="62" fillId="60" borderId="168"/>
    <xf numFmtId="0" fontId="35" fillId="0" borderId="168" applyFill="0" applyProtection="0">
      <alignment horizontal="right" vertical="top" wrapText="1"/>
    </xf>
    <xf numFmtId="0" fontId="39" fillId="38" borderId="168" applyNumberFormat="0" applyProtection="0">
      <alignment horizontal="right"/>
    </xf>
    <xf numFmtId="2" fontId="47" fillId="0" borderId="168" applyFill="0" applyProtection="0">
      <alignment horizontal="right" vertical="top" wrapText="1"/>
    </xf>
    <xf numFmtId="0" fontId="47" fillId="0" borderId="168" applyFill="0" applyProtection="0">
      <alignment horizontal="right" vertical="top" wrapText="1"/>
    </xf>
    <xf numFmtId="0" fontId="62" fillId="60" borderId="168"/>
    <xf numFmtId="0" fontId="39" fillId="38" borderId="168" applyNumberFormat="0" applyProtection="0">
      <alignment horizontal="right"/>
    </xf>
    <xf numFmtId="49" fontId="47" fillId="0" borderId="168" applyFill="0" applyProtection="0">
      <alignment horizontal="right"/>
    </xf>
    <xf numFmtId="1" fontId="35" fillId="0" borderId="168" applyFill="0" applyProtection="0">
      <alignment horizontal="right" vertical="top" wrapText="1"/>
    </xf>
    <xf numFmtId="2" fontId="35" fillId="0" borderId="168" applyFill="0" applyProtection="0">
      <alignment horizontal="right" vertical="top" wrapText="1"/>
    </xf>
    <xf numFmtId="0" fontId="39" fillId="38" borderId="168" applyNumberFormat="0" applyProtection="0">
      <alignment horizontal="left"/>
    </xf>
    <xf numFmtId="0" fontId="51" fillId="36" borderId="164" applyNumberFormat="0" applyAlignment="0" applyProtection="0"/>
    <xf numFmtId="49" fontId="35" fillId="0" borderId="168" applyFill="0" applyProtection="0">
      <alignment horizontal="right"/>
    </xf>
    <xf numFmtId="1" fontId="35" fillId="0" borderId="168" applyFill="0" applyProtection="0">
      <alignment horizontal="right" vertical="top" wrapText="1"/>
    </xf>
    <xf numFmtId="2" fontId="35" fillId="0" borderId="168" applyFill="0" applyProtection="0">
      <alignment horizontal="right" vertical="top" wrapText="1"/>
    </xf>
    <xf numFmtId="0" fontId="41" fillId="35" borderId="164" applyNumberFormat="0" applyAlignment="0" applyProtection="0"/>
    <xf numFmtId="2" fontId="47" fillId="0" borderId="168" applyFill="0" applyProtection="0">
      <alignment horizontal="right" vertical="top" wrapText="1"/>
    </xf>
    <xf numFmtId="1" fontId="35" fillId="0" borderId="168" applyFill="0" applyProtection="0">
      <alignment horizontal="right" vertical="top" wrapText="1"/>
    </xf>
    <xf numFmtId="0" fontId="35" fillId="0" borderId="168" applyFill="0" applyProtection="0">
      <alignment horizontal="right" vertical="top" wrapText="1"/>
    </xf>
    <xf numFmtId="0" fontId="39" fillId="38" borderId="168" applyNumberFormat="0" applyProtection="0">
      <alignment horizontal="right"/>
    </xf>
    <xf numFmtId="49" fontId="47" fillId="0" borderId="168" applyFill="0" applyProtection="0">
      <alignment horizontal="right"/>
    </xf>
    <xf numFmtId="49" fontId="35" fillId="0" borderId="168" applyFill="0" applyProtection="0">
      <alignment horizontal="right"/>
    </xf>
    <xf numFmtId="1" fontId="47" fillId="0" borderId="168" applyFill="0" applyProtection="0">
      <alignment horizontal="right" vertical="top" wrapText="1"/>
    </xf>
    <xf numFmtId="0" fontId="39" fillId="38" borderId="168" applyNumberFormat="0" applyProtection="0">
      <alignment horizontal="right"/>
    </xf>
    <xf numFmtId="2" fontId="35" fillId="0" borderId="168" applyFill="0" applyProtection="0">
      <alignment horizontal="right" vertical="top" wrapText="1"/>
    </xf>
    <xf numFmtId="49" fontId="47" fillId="0" borderId="168" applyFill="0" applyProtection="0">
      <alignment horizontal="right"/>
    </xf>
    <xf numFmtId="49" fontId="35" fillId="0" borderId="168" applyFill="0" applyProtection="0">
      <alignment horizontal="right"/>
    </xf>
    <xf numFmtId="0" fontId="62" fillId="60" borderId="168"/>
    <xf numFmtId="0" fontId="47" fillId="0" borderId="168" applyFill="0" applyProtection="0">
      <alignment horizontal="right" vertical="top" wrapText="1"/>
    </xf>
    <xf numFmtId="0" fontId="39" fillId="38" borderId="168" applyNumberFormat="0" applyProtection="0">
      <alignment horizontal="right"/>
    </xf>
    <xf numFmtId="0" fontId="47" fillId="0" borderId="168" applyFill="0" applyProtection="0">
      <alignment horizontal="right" vertical="top" wrapText="1"/>
    </xf>
    <xf numFmtId="1" fontId="35" fillId="0" borderId="168" applyFill="0" applyProtection="0">
      <alignment horizontal="right" vertical="top" wrapText="1"/>
    </xf>
    <xf numFmtId="2" fontId="47" fillId="0" borderId="168" applyFill="0" applyProtection="0">
      <alignment horizontal="right" vertical="top" wrapText="1"/>
    </xf>
    <xf numFmtId="0" fontId="62" fillId="60" borderId="168"/>
    <xf numFmtId="0" fontId="39" fillId="38" borderId="168" applyNumberFormat="0" applyProtection="0">
      <alignment horizontal="left"/>
    </xf>
    <xf numFmtId="1" fontId="35" fillId="0" borderId="168" applyFill="0" applyProtection="0">
      <alignment horizontal="right" vertical="top" wrapText="1"/>
    </xf>
    <xf numFmtId="0" fontId="39" fillId="38" borderId="168" applyNumberFormat="0" applyProtection="0">
      <alignment horizontal="left"/>
    </xf>
    <xf numFmtId="0" fontId="35" fillId="54" borderId="167" applyNumberFormat="0" applyFont="0" applyAlignment="0" applyProtection="0"/>
    <xf numFmtId="0" fontId="62" fillId="60" borderId="168"/>
    <xf numFmtId="0" fontId="39" fillId="38" borderId="168" applyNumberFormat="0" applyProtection="0">
      <alignment horizontal="right"/>
    </xf>
    <xf numFmtId="0" fontId="39" fillId="38" borderId="168" applyNumberFormat="0" applyProtection="0">
      <alignment horizontal="right"/>
    </xf>
    <xf numFmtId="49" fontId="35" fillId="0" borderId="168" applyFill="0" applyProtection="0">
      <alignment horizontal="right"/>
    </xf>
    <xf numFmtId="2" fontId="35" fillId="0" borderId="168" applyFill="0" applyProtection="0">
      <alignment horizontal="right" vertical="top" wrapText="1"/>
    </xf>
    <xf numFmtId="49" fontId="35" fillId="0" borderId="168" applyFill="0" applyProtection="0">
      <alignment horizontal="right"/>
    </xf>
    <xf numFmtId="0" fontId="44" fillId="0" borderId="166" applyNumberFormat="0" applyFill="0" applyAlignment="0" applyProtection="0"/>
    <xf numFmtId="0" fontId="35" fillId="54" borderId="167" applyNumberFormat="0" applyFont="0" applyAlignment="0" applyProtection="0"/>
    <xf numFmtId="0" fontId="39" fillId="38" borderId="168" applyNumberFormat="0" applyProtection="0">
      <alignment horizontal="right"/>
    </xf>
    <xf numFmtId="49" fontId="47" fillId="0" borderId="168" applyFill="0" applyProtection="0">
      <alignment horizontal="right"/>
    </xf>
    <xf numFmtId="1" fontId="47" fillId="0" borderId="168" applyFill="0" applyProtection="0">
      <alignment horizontal="right" vertical="top" wrapText="1"/>
    </xf>
    <xf numFmtId="0" fontId="44" fillId="0" borderId="166" applyNumberFormat="0" applyFill="0" applyAlignment="0" applyProtection="0"/>
    <xf numFmtId="0" fontId="39" fillId="38" borderId="168" applyNumberFormat="0" applyProtection="0">
      <alignment horizontal="right"/>
    </xf>
    <xf numFmtId="0" fontId="39" fillId="38" borderId="168" applyNumberFormat="0" applyProtection="0">
      <alignment horizontal="left"/>
    </xf>
    <xf numFmtId="0" fontId="44" fillId="0" borderId="166" applyNumberFormat="0" applyFill="0" applyAlignment="0" applyProtection="0"/>
    <xf numFmtId="0" fontId="62" fillId="60" borderId="168"/>
    <xf numFmtId="0" fontId="43" fillId="36" borderId="165" applyNumberFormat="0" applyAlignment="0" applyProtection="0"/>
    <xf numFmtId="0" fontId="39" fillId="38" borderId="168" applyNumberFormat="0" applyProtection="0">
      <alignment horizontal="right"/>
    </xf>
    <xf numFmtId="1"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49" fontId="47" fillId="0" borderId="168" applyFill="0" applyProtection="0">
      <alignment horizontal="right"/>
    </xf>
    <xf numFmtId="0" fontId="39" fillId="38" borderId="168" applyNumberFormat="0" applyProtection="0">
      <alignment horizontal="right"/>
    </xf>
    <xf numFmtId="0" fontId="62" fillId="60" borderId="168"/>
    <xf numFmtId="1" fontId="35" fillId="0" borderId="168" applyFill="0" applyProtection="0">
      <alignment horizontal="right" vertical="top" wrapText="1"/>
    </xf>
    <xf numFmtId="0" fontId="41" fillId="35" borderId="164" applyNumberFormat="0" applyAlignment="0" applyProtection="0"/>
    <xf numFmtId="0" fontId="62" fillId="60" borderId="168"/>
    <xf numFmtId="0" fontId="62" fillId="60" borderId="168"/>
    <xf numFmtId="49" fontId="47" fillId="0" borderId="168" applyFill="0" applyProtection="0">
      <alignment horizontal="right"/>
    </xf>
    <xf numFmtId="0" fontId="35" fillId="0" borderId="168" applyFill="0" applyProtection="0">
      <alignment horizontal="right" vertical="top" wrapText="1"/>
    </xf>
    <xf numFmtId="0" fontId="41" fillId="35" borderId="164" applyNumberFormat="0" applyAlignment="0" applyProtection="0"/>
    <xf numFmtId="0" fontId="35" fillId="0" borderId="168" applyFill="0" applyProtection="0">
      <alignment horizontal="right" vertical="top" wrapText="1"/>
    </xf>
    <xf numFmtId="0" fontId="43" fillId="36" borderId="165" applyNumberFormat="0" applyAlignment="0" applyProtection="0"/>
    <xf numFmtId="0" fontId="62" fillId="60" borderId="168"/>
    <xf numFmtId="0" fontId="62" fillId="60" borderId="168"/>
    <xf numFmtId="0" fontId="62" fillId="60" borderId="168"/>
    <xf numFmtId="2" fontId="35" fillId="0" borderId="168" applyFill="0" applyProtection="0">
      <alignment horizontal="right" vertical="top" wrapText="1"/>
    </xf>
    <xf numFmtId="1" fontId="35" fillId="0" borderId="168" applyFill="0" applyProtection="0">
      <alignment horizontal="right" vertical="top" wrapText="1"/>
    </xf>
    <xf numFmtId="0" fontId="43" fillId="36" borderId="165" applyNumberFormat="0" applyAlignment="0" applyProtection="0"/>
    <xf numFmtId="0" fontId="62" fillId="60" borderId="168"/>
    <xf numFmtId="0" fontId="39" fillId="38" borderId="168" applyNumberFormat="0" applyProtection="0">
      <alignment horizontal="right"/>
    </xf>
    <xf numFmtId="49" fontId="35" fillId="0" borderId="168" applyFill="0" applyProtection="0">
      <alignment horizontal="right"/>
    </xf>
    <xf numFmtId="1" fontId="47" fillId="0" borderId="168" applyFill="0" applyProtection="0">
      <alignment horizontal="right" vertical="top" wrapText="1"/>
    </xf>
    <xf numFmtId="1" fontId="35" fillId="0" borderId="168" applyFill="0" applyProtection="0">
      <alignment horizontal="right" vertical="top" wrapText="1"/>
    </xf>
    <xf numFmtId="0" fontId="62" fillId="60" borderId="168"/>
    <xf numFmtId="0" fontId="41" fillId="35" borderId="164" applyNumberFormat="0" applyAlignment="0" applyProtection="0"/>
    <xf numFmtId="1" fontId="35" fillId="0" borderId="168" applyFill="0" applyProtection="0">
      <alignment horizontal="right" vertical="top" wrapText="1"/>
    </xf>
    <xf numFmtId="0" fontId="39" fillId="38" borderId="168" applyNumberFormat="0" applyProtection="0">
      <alignment horizontal="right"/>
    </xf>
    <xf numFmtId="2" fontId="47" fillId="0" borderId="168" applyFill="0" applyProtection="0">
      <alignment horizontal="right" vertical="top" wrapText="1"/>
    </xf>
    <xf numFmtId="0" fontId="41" fillId="35" borderId="164" applyNumberFormat="0" applyAlignment="0" applyProtection="0"/>
    <xf numFmtId="0" fontId="39" fillId="38" borderId="168" applyNumberFormat="0" applyProtection="0">
      <alignment horizontal="right"/>
    </xf>
    <xf numFmtId="0" fontId="39" fillId="38" borderId="168" applyNumberFormat="0" applyProtection="0">
      <alignment horizontal="right"/>
    </xf>
    <xf numFmtId="0" fontId="62" fillId="60" borderId="168"/>
    <xf numFmtId="0" fontId="62" fillId="60" borderId="168"/>
    <xf numFmtId="0" fontId="39" fillId="38" borderId="168" applyNumberFormat="0" applyProtection="0">
      <alignment horizontal="right"/>
    </xf>
    <xf numFmtId="1" fontId="47" fillId="0" borderId="168" applyFill="0" applyProtection="0">
      <alignment horizontal="right" vertical="top" wrapText="1"/>
    </xf>
    <xf numFmtId="1" fontId="35" fillId="0" borderId="168" applyFill="0" applyProtection="0">
      <alignment horizontal="right" vertical="top" wrapText="1"/>
    </xf>
    <xf numFmtId="0" fontId="39" fillId="38" borderId="168" applyNumberFormat="0" applyProtection="0">
      <alignment horizontal="left"/>
    </xf>
    <xf numFmtId="1" fontId="35" fillId="0" borderId="168" applyFill="0" applyProtection="0">
      <alignment horizontal="right" vertical="top" wrapText="1"/>
    </xf>
    <xf numFmtId="49" fontId="35" fillId="0" borderId="168" applyFill="0" applyProtection="0">
      <alignment horizontal="right"/>
    </xf>
    <xf numFmtId="49" fontId="35" fillId="0" borderId="168" applyFill="0" applyProtection="0">
      <alignment horizontal="right"/>
    </xf>
    <xf numFmtId="49" fontId="47" fillId="0" borderId="168" applyFill="0" applyProtection="0">
      <alignment horizontal="right"/>
    </xf>
    <xf numFmtId="0" fontId="35" fillId="54" borderId="167" applyNumberFormat="0" applyFont="0" applyAlignment="0" applyProtection="0"/>
    <xf numFmtId="0" fontId="39" fillId="38" borderId="168" applyNumberFormat="0" applyProtection="0">
      <alignment horizontal="left"/>
    </xf>
    <xf numFmtId="0" fontId="44" fillId="0" borderId="166" applyNumberFormat="0" applyFill="0" applyAlignment="0" applyProtection="0"/>
    <xf numFmtId="0" fontId="35" fillId="0" borderId="168" applyFill="0" applyProtection="0">
      <alignment horizontal="right" vertical="top" wrapText="1"/>
    </xf>
    <xf numFmtId="0" fontId="62" fillId="60" borderId="168"/>
    <xf numFmtId="49" fontId="47" fillId="0" borderId="168" applyFill="0" applyProtection="0">
      <alignment horizontal="right"/>
    </xf>
    <xf numFmtId="2" fontId="47" fillId="0" borderId="168" applyFill="0" applyProtection="0">
      <alignment horizontal="right" vertical="top" wrapText="1"/>
    </xf>
    <xf numFmtId="2" fontId="35" fillId="0" borderId="168" applyFill="0" applyProtection="0">
      <alignment horizontal="right" vertical="top" wrapText="1"/>
    </xf>
    <xf numFmtId="1" fontId="47" fillId="0" borderId="168" applyFill="0" applyProtection="0">
      <alignment horizontal="right" vertical="top" wrapText="1"/>
    </xf>
    <xf numFmtId="0" fontId="62" fillId="60" borderId="168"/>
    <xf numFmtId="2" fontId="35" fillId="0" borderId="168" applyFill="0" applyProtection="0">
      <alignment horizontal="right" vertical="top" wrapText="1"/>
    </xf>
    <xf numFmtId="2" fontId="35" fillId="0" borderId="168" applyFill="0" applyProtection="0">
      <alignment horizontal="right" vertical="top" wrapText="1"/>
    </xf>
    <xf numFmtId="0" fontId="62" fillId="60" borderId="168"/>
    <xf numFmtId="2" fontId="35" fillId="0" borderId="168" applyFill="0" applyProtection="0">
      <alignment horizontal="right" vertical="top" wrapText="1"/>
    </xf>
    <xf numFmtId="2" fontId="47" fillId="0" borderId="168" applyFill="0" applyProtection="0">
      <alignment horizontal="right" vertical="top" wrapText="1"/>
    </xf>
    <xf numFmtId="49" fontId="35" fillId="0" borderId="168" applyFill="0" applyProtection="0">
      <alignment horizontal="right"/>
    </xf>
    <xf numFmtId="0" fontId="62" fillId="60" borderId="168"/>
    <xf numFmtId="0" fontId="62" fillId="60" borderId="168"/>
    <xf numFmtId="0" fontId="62" fillId="60" borderId="168"/>
    <xf numFmtId="1" fontId="47" fillId="0" borderId="168" applyFill="0" applyProtection="0">
      <alignment horizontal="right" vertical="top" wrapText="1"/>
    </xf>
    <xf numFmtId="0" fontId="62" fillId="60" borderId="168"/>
    <xf numFmtId="0" fontId="62" fillId="60" borderId="168"/>
    <xf numFmtId="1" fontId="47" fillId="0" borderId="168" applyFill="0" applyProtection="0">
      <alignment horizontal="right" vertical="top" wrapText="1"/>
    </xf>
    <xf numFmtId="0" fontId="47" fillId="0" borderId="168" applyFill="0" applyProtection="0">
      <alignment horizontal="right" vertical="top" wrapText="1"/>
    </xf>
    <xf numFmtId="49" fontId="35" fillId="0" borderId="168" applyFill="0" applyProtection="0">
      <alignment horizontal="right"/>
    </xf>
    <xf numFmtId="2" fontId="35" fillId="0" borderId="168" applyFill="0" applyProtection="0">
      <alignment horizontal="right" vertical="top" wrapText="1"/>
    </xf>
    <xf numFmtId="1" fontId="35" fillId="0" borderId="168" applyFill="0" applyProtection="0">
      <alignment horizontal="right" vertical="top" wrapText="1"/>
    </xf>
    <xf numFmtId="0" fontId="39" fillId="38" borderId="168" applyNumberFormat="0" applyProtection="0">
      <alignment horizontal="right"/>
    </xf>
    <xf numFmtId="2" fontId="35" fillId="0" borderId="168" applyFill="0" applyProtection="0">
      <alignment horizontal="right" vertical="top" wrapText="1"/>
    </xf>
    <xf numFmtId="1" fontId="35" fillId="0" borderId="168" applyFill="0" applyProtection="0">
      <alignment horizontal="right" vertical="top" wrapText="1"/>
    </xf>
    <xf numFmtId="2" fontId="35" fillId="0" borderId="168" applyFill="0" applyProtection="0">
      <alignment horizontal="right" vertical="top" wrapText="1"/>
    </xf>
    <xf numFmtId="1" fontId="35" fillId="0" borderId="168" applyFill="0" applyProtection="0">
      <alignment horizontal="right" vertical="top" wrapText="1"/>
    </xf>
    <xf numFmtId="0" fontId="62" fillId="60" borderId="168"/>
    <xf numFmtId="49" fontId="47" fillId="0" borderId="168" applyFill="0" applyProtection="0">
      <alignment horizontal="right"/>
    </xf>
    <xf numFmtId="0" fontId="35" fillId="0" borderId="168" applyFill="0" applyProtection="0">
      <alignment horizontal="right" vertical="top" wrapText="1"/>
    </xf>
    <xf numFmtId="2" fontId="47" fillId="0" borderId="168" applyFill="0" applyProtection="0">
      <alignment horizontal="right" vertical="top" wrapText="1"/>
    </xf>
    <xf numFmtId="49" fontId="47" fillId="0" borderId="168" applyFill="0" applyProtection="0">
      <alignment horizontal="right"/>
    </xf>
    <xf numFmtId="0" fontId="62" fillId="60" borderId="168"/>
    <xf numFmtId="0" fontId="62" fillId="60" borderId="168"/>
    <xf numFmtId="49" fontId="35" fillId="0" borderId="168" applyFill="0" applyProtection="0">
      <alignment horizontal="right"/>
    </xf>
    <xf numFmtId="0" fontId="35" fillId="0" borderId="168" applyFill="0" applyProtection="0">
      <alignment horizontal="right" vertical="top" wrapText="1"/>
    </xf>
    <xf numFmtId="0" fontId="62" fillId="60" borderId="168"/>
    <xf numFmtId="0" fontId="39" fillId="38" borderId="168" applyNumberFormat="0" applyProtection="0">
      <alignment horizontal="right"/>
    </xf>
    <xf numFmtId="0" fontId="44" fillId="0" borderId="166" applyNumberFormat="0" applyFill="0" applyAlignment="0" applyProtection="0"/>
    <xf numFmtId="2" fontId="47" fillId="0" borderId="168" applyFill="0" applyProtection="0">
      <alignment horizontal="right" vertical="top" wrapText="1"/>
    </xf>
    <xf numFmtId="0" fontId="43" fillId="36" borderId="165" applyNumberFormat="0" applyAlignment="0" applyProtection="0"/>
    <xf numFmtId="0" fontId="62" fillId="60" borderId="168"/>
    <xf numFmtId="2" fontId="35" fillId="0" borderId="168" applyFill="0" applyProtection="0">
      <alignment horizontal="right" vertical="top" wrapText="1"/>
    </xf>
    <xf numFmtId="1" fontId="47" fillId="0" borderId="168" applyFill="0" applyProtection="0">
      <alignment horizontal="right" vertical="top" wrapText="1"/>
    </xf>
    <xf numFmtId="49" fontId="35" fillId="0" borderId="168" applyFill="0" applyProtection="0">
      <alignment horizontal="right"/>
    </xf>
    <xf numFmtId="0" fontId="44" fillId="0" borderId="166" applyNumberFormat="0" applyFill="0" applyAlignment="0" applyProtection="0"/>
    <xf numFmtId="0" fontId="39" fillId="38" borderId="168" applyNumberFormat="0" applyProtection="0">
      <alignment horizontal="right"/>
    </xf>
    <xf numFmtId="0" fontId="41" fillId="35" borderId="164" applyNumberFormat="0" applyAlignment="0" applyProtection="0"/>
    <xf numFmtId="2" fontId="35" fillId="0" borderId="168" applyFill="0" applyProtection="0">
      <alignment horizontal="right" vertical="top" wrapText="1"/>
    </xf>
    <xf numFmtId="0" fontId="35" fillId="54" borderId="167" applyNumberFormat="0" applyFont="0" applyAlignment="0" applyProtection="0"/>
    <xf numFmtId="0" fontId="35" fillId="0" borderId="168" applyFill="0" applyProtection="0">
      <alignment horizontal="right" vertical="top" wrapText="1"/>
    </xf>
    <xf numFmtId="0" fontId="35" fillId="54" borderId="167" applyNumberFormat="0" applyFont="0" applyAlignment="0" applyProtection="0"/>
    <xf numFmtId="2" fontId="35" fillId="0" borderId="168" applyFill="0" applyProtection="0">
      <alignment horizontal="right" vertical="top" wrapText="1"/>
    </xf>
    <xf numFmtId="0" fontId="62" fillId="60" borderId="168"/>
    <xf numFmtId="1" fontId="35" fillId="0" borderId="168" applyFill="0" applyProtection="0">
      <alignment horizontal="right" vertical="top" wrapText="1"/>
    </xf>
    <xf numFmtId="49" fontId="35" fillId="0" borderId="168" applyFill="0" applyProtection="0">
      <alignment horizontal="right"/>
    </xf>
    <xf numFmtId="0" fontId="39" fillId="38" borderId="168" applyNumberFormat="0" applyProtection="0">
      <alignment horizontal="right"/>
    </xf>
    <xf numFmtId="2" fontId="47" fillId="0" borderId="168" applyFill="0" applyProtection="0">
      <alignment horizontal="right" vertical="top" wrapText="1"/>
    </xf>
    <xf numFmtId="2" fontId="47" fillId="0" borderId="168" applyFill="0" applyProtection="0">
      <alignment horizontal="right" vertical="top" wrapText="1"/>
    </xf>
    <xf numFmtId="0" fontId="43" fillId="36" borderId="165" applyNumberFormat="0" applyAlignment="0" applyProtection="0"/>
    <xf numFmtId="0" fontId="39" fillId="38" borderId="168" applyNumberFormat="0" applyProtection="0">
      <alignment horizontal="right"/>
    </xf>
    <xf numFmtId="49" fontId="35" fillId="0" borderId="168" applyFill="0" applyProtection="0">
      <alignment horizontal="right"/>
    </xf>
    <xf numFmtId="1" fontId="47" fillId="0" borderId="168" applyFill="0" applyProtection="0">
      <alignment horizontal="right" vertical="top" wrapText="1"/>
    </xf>
    <xf numFmtId="2" fontId="35" fillId="0" borderId="168" applyFill="0" applyProtection="0">
      <alignment horizontal="right" vertical="top" wrapText="1"/>
    </xf>
    <xf numFmtId="2" fontId="47" fillId="0" borderId="168" applyFill="0" applyProtection="0">
      <alignment horizontal="right" vertical="top" wrapText="1"/>
    </xf>
    <xf numFmtId="2" fontId="35" fillId="0" borderId="168" applyFill="0" applyProtection="0">
      <alignment horizontal="right" vertical="top" wrapText="1"/>
    </xf>
    <xf numFmtId="1" fontId="35" fillId="0" borderId="168" applyFill="0" applyProtection="0">
      <alignment horizontal="right" vertical="top" wrapText="1"/>
    </xf>
    <xf numFmtId="0" fontId="39" fillId="38" borderId="168" applyNumberFormat="0" applyProtection="0">
      <alignment horizontal="left"/>
    </xf>
    <xf numFmtId="0" fontId="47" fillId="0" borderId="168" applyFill="0" applyProtection="0">
      <alignment horizontal="right" vertical="top" wrapText="1"/>
    </xf>
    <xf numFmtId="1" fontId="47" fillId="0" borderId="168" applyFill="0" applyProtection="0">
      <alignment horizontal="right" vertical="top" wrapText="1"/>
    </xf>
    <xf numFmtId="0" fontId="39" fillId="38" borderId="168" applyNumberFormat="0" applyProtection="0">
      <alignment horizontal="right"/>
    </xf>
    <xf numFmtId="0" fontId="39" fillId="38" borderId="168" applyNumberFormat="0" applyProtection="0">
      <alignment horizontal="right"/>
    </xf>
    <xf numFmtId="1" fontId="35" fillId="0" borderId="168" applyFill="0" applyProtection="0">
      <alignment horizontal="right" vertical="top" wrapText="1"/>
    </xf>
    <xf numFmtId="2" fontId="35" fillId="0" borderId="168" applyFill="0" applyProtection="0">
      <alignment horizontal="right" vertical="top" wrapText="1"/>
    </xf>
    <xf numFmtId="0" fontId="39" fillId="38" borderId="168" applyNumberFormat="0" applyProtection="0">
      <alignment horizontal="right"/>
    </xf>
    <xf numFmtId="0" fontId="35" fillId="0" borderId="168" applyFill="0" applyProtection="0">
      <alignment horizontal="right" vertical="top" wrapText="1"/>
    </xf>
    <xf numFmtId="2" fontId="47" fillId="0" borderId="168" applyFill="0" applyProtection="0">
      <alignment horizontal="right" vertical="top" wrapText="1"/>
    </xf>
    <xf numFmtId="49" fontId="35" fillId="0" borderId="168" applyFill="0" applyProtection="0">
      <alignment horizontal="right"/>
    </xf>
    <xf numFmtId="0" fontId="39" fillId="38" borderId="168" applyNumberFormat="0" applyProtection="0">
      <alignment horizontal="left"/>
    </xf>
    <xf numFmtId="0" fontId="62" fillId="60" borderId="168"/>
    <xf numFmtId="0" fontId="62" fillId="60" borderId="168"/>
    <xf numFmtId="0" fontId="62" fillId="60" borderId="168"/>
    <xf numFmtId="0" fontId="44" fillId="0" borderId="166" applyNumberFormat="0" applyFill="0" applyAlignment="0" applyProtection="0"/>
    <xf numFmtId="0" fontId="51" fillId="36" borderId="164" applyNumberFormat="0" applyAlignment="0" applyProtection="0"/>
    <xf numFmtId="49" fontId="47" fillId="0" borderId="168" applyFill="0" applyProtection="0">
      <alignment horizontal="right"/>
    </xf>
    <xf numFmtId="0" fontId="35" fillId="54" borderId="167" applyNumberFormat="0" applyFont="0" applyAlignment="0" applyProtection="0"/>
    <xf numFmtId="1" fontId="47" fillId="0" borderId="168" applyFill="0" applyProtection="0">
      <alignment horizontal="right" vertical="top" wrapText="1"/>
    </xf>
    <xf numFmtId="0" fontId="47" fillId="0" borderId="168" applyFill="0" applyProtection="0">
      <alignment horizontal="right" vertical="top" wrapText="1"/>
    </xf>
    <xf numFmtId="0" fontId="62" fillId="60" borderId="168"/>
    <xf numFmtId="0" fontId="62" fillId="60" borderId="168"/>
    <xf numFmtId="0" fontId="35" fillId="0" borderId="168" applyFill="0" applyProtection="0">
      <alignment horizontal="right" vertical="top" wrapText="1"/>
    </xf>
    <xf numFmtId="1" fontId="35" fillId="0" borderId="168" applyFill="0" applyProtection="0">
      <alignment horizontal="right" vertical="top" wrapText="1"/>
    </xf>
    <xf numFmtId="0" fontId="43" fillId="36" borderId="165" applyNumberFormat="0" applyAlignment="0" applyProtection="0"/>
    <xf numFmtId="49" fontId="47" fillId="0" borderId="168" applyFill="0" applyProtection="0">
      <alignment horizontal="right"/>
    </xf>
    <xf numFmtId="1" fontId="35" fillId="0" borderId="168" applyFill="0" applyProtection="0">
      <alignment horizontal="right" vertical="top" wrapText="1"/>
    </xf>
    <xf numFmtId="49" fontId="47" fillId="0" borderId="168" applyFill="0" applyProtection="0">
      <alignment horizontal="right"/>
    </xf>
    <xf numFmtId="0" fontId="35" fillId="54" borderId="167" applyNumberFormat="0" applyFont="0" applyAlignment="0" applyProtection="0"/>
    <xf numFmtId="0" fontId="35" fillId="0" borderId="168" applyFill="0" applyProtection="0">
      <alignment horizontal="right" vertical="top" wrapText="1"/>
    </xf>
    <xf numFmtId="1" fontId="47" fillId="0" borderId="168" applyFill="0" applyProtection="0">
      <alignment horizontal="right" vertical="top" wrapText="1"/>
    </xf>
    <xf numFmtId="1" fontId="35" fillId="0" borderId="168" applyFill="0" applyProtection="0">
      <alignment horizontal="right" vertical="top" wrapText="1"/>
    </xf>
    <xf numFmtId="0" fontId="62" fillId="60" borderId="168"/>
    <xf numFmtId="2" fontId="35" fillId="0" borderId="168" applyFill="0" applyProtection="0">
      <alignment horizontal="right" vertical="top" wrapText="1"/>
    </xf>
    <xf numFmtId="0" fontId="39" fillId="38" borderId="168" applyNumberFormat="0" applyProtection="0">
      <alignment horizontal="right"/>
    </xf>
    <xf numFmtId="2" fontId="47" fillId="0" borderId="168" applyFill="0" applyProtection="0">
      <alignment horizontal="right" vertical="top" wrapText="1"/>
    </xf>
    <xf numFmtId="49" fontId="47" fillId="0" borderId="168" applyFill="0" applyProtection="0">
      <alignment horizontal="right"/>
    </xf>
    <xf numFmtId="0" fontId="62" fillId="60" borderId="168"/>
    <xf numFmtId="0" fontId="62" fillId="60" borderId="168"/>
    <xf numFmtId="49" fontId="47" fillId="0" borderId="168" applyFill="0" applyProtection="0">
      <alignment horizontal="right"/>
    </xf>
    <xf numFmtId="0" fontId="62" fillId="60" borderId="168"/>
    <xf numFmtId="0" fontId="35" fillId="0" borderId="168" applyFill="0" applyProtection="0">
      <alignment horizontal="right" vertical="top" wrapText="1"/>
    </xf>
    <xf numFmtId="1" fontId="47" fillId="0" borderId="168" applyFill="0" applyProtection="0">
      <alignment horizontal="right" vertical="top" wrapText="1"/>
    </xf>
    <xf numFmtId="0" fontId="35" fillId="0" borderId="168" applyFill="0" applyProtection="0">
      <alignment horizontal="right" vertical="top" wrapText="1"/>
    </xf>
    <xf numFmtId="49" fontId="35" fillId="0" borderId="168" applyFill="0" applyProtection="0">
      <alignment horizontal="right"/>
    </xf>
    <xf numFmtId="49" fontId="35" fillId="0" borderId="168" applyFill="0" applyProtection="0">
      <alignment horizontal="right"/>
    </xf>
    <xf numFmtId="2" fontId="35" fillId="0" borderId="168" applyFill="0" applyProtection="0">
      <alignment horizontal="right" vertical="top" wrapText="1"/>
    </xf>
    <xf numFmtId="0" fontId="62" fillId="60" borderId="168"/>
    <xf numFmtId="0" fontId="39" fillId="38" borderId="168" applyNumberFormat="0" applyProtection="0">
      <alignment horizontal="left"/>
    </xf>
    <xf numFmtId="0" fontId="62" fillId="60" borderId="168"/>
    <xf numFmtId="0" fontId="39" fillId="38" borderId="168" applyNumberFormat="0" applyProtection="0">
      <alignment horizontal="right"/>
    </xf>
    <xf numFmtId="0" fontId="35" fillId="0" borderId="168" applyFill="0" applyProtection="0">
      <alignment horizontal="right" vertical="top" wrapText="1"/>
    </xf>
    <xf numFmtId="2" fontId="47" fillId="0" borderId="168" applyFill="0" applyProtection="0">
      <alignment horizontal="right" vertical="top" wrapText="1"/>
    </xf>
    <xf numFmtId="0" fontId="39" fillId="38" borderId="168" applyNumberFormat="0" applyProtection="0">
      <alignment horizontal="left"/>
    </xf>
    <xf numFmtId="0" fontId="35" fillId="54" borderId="167" applyNumberFormat="0" applyFont="0" applyAlignment="0" applyProtection="0"/>
    <xf numFmtId="0" fontId="62" fillId="60" borderId="168"/>
    <xf numFmtId="2" fontId="47" fillId="0" borderId="168" applyFill="0" applyProtection="0">
      <alignment horizontal="right" vertical="top" wrapText="1"/>
    </xf>
    <xf numFmtId="0" fontId="39" fillId="38" borderId="168" applyNumberFormat="0" applyProtection="0">
      <alignment horizontal="left"/>
    </xf>
    <xf numFmtId="0" fontId="62" fillId="60" borderId="168"/>
    <xf numFmtId="49" fontId="47" fillId="0" borderId="168" applyFill="0" applyProtection="0">
      <alignment horizontal="right"/>
    </xf>
    <xf numFmtId="1" fontId="47" fillId="0" borderId="168" applyFill="0" applyProtection="0">
      <alignment horizontal="right" vertical="top" wrapText="1"/>
    </xf>
    <xf numFmtId="1" fontId="47" fillId="0" borderId="168" applyFill="0" applyProtection="0">
      <alignment horizontal="right" vertical="top" wrapText="1"/>
    </xf>
    <xf numFmtId="0" fontId="35" fillId="54" borderId="167" applyNumberFormat="0" applyFont="0" applyAlignment="0" applyProtection="0"/>
    <xf numFmtId="2" fontId="35" fillId="0" borderId="168" applyFill="0" applyProtection="0">
      <alignment horizontal="right" vertical="top" wrapText="1"/>
    </xf>
    <xf numFmtId="0" fontId="62" fillId="60" borderId="168"/>
    <xf numFmtId="2" fontId="35" fillId="0" borderId="168" applyFill="0" applyProtection="0">
      <alignment horizontal="right" vertical="top" wrapText="1"/>
    </xf>
    <xf numFmtId="0" fontId="39" fillId="38" borderId="168" applyNumberFormat="0" applyProtection="0">
      <alignment horizontal="left"/>
    </xf>
    <xf numFmtId="0" fontId="41" fillId="35" borderId="164" applyNumberFormat="0" applyAlignment="0" applyProtection="0"/>
    <xf numFmtId="49" fontId="47" fillId="0" borderId="168" applyFill="0" applyProtection="0">
      <alignment horizontal="right"/>
    </xf>
    <xf numFmtId="0" fontId="51" fillId="36" borderId="164" applyNumberFormat="0" applyAlignment="0" applyProtection="0"/>
    <xf numFmtId="2" fontId="47" fillId="0" borderId="168" applyFill="0" applyProtection="0">
      <alignment horizontal="right" vertical="top" wrapText="1"/>
    </xf>
    <xf numFmtId="0" fontId="35" fillId="54" borderId="167" applyNumberFormat="0" applyFont="0" applyAlignment="0" applyProtection="0"/>
    <xf numFmtId="2" fontId="35" fillId="0" borderId="168" applyFill="0" applyProtection="0">
      <alignment horizontal="right" vertical="top" wrapText="1"/>
    </xf>
    <xf numFmtId="1" fontId="47" fillId="0" borderId="168" applyFill="0" applyProtection="0">
      <alignment horizontal="right" vertical="top" wrapText="1"/>
    </xf>
    <xf numFmtId="0" fontId="39" fillId="38" borderId="168" applyNumberFormat="0" applyProtection="0">
      <alignment horizontal="left"/>
    </xf>
    <xf numFmtId="0" fontId="39" fillId="38" borderId="168" applyNumberFormat="0" applyProtection="0">
      <alignment horizontal="right"/>
    </xf>
    <xf numFmtId="2" fontId="35" fillId="0" borderId="168" applyFill="0" applyProtection="0">
      <alignment horizontal="right" vertical="top" wrapText="1"/>
    </xf>
    <xf numFmtId="1" fontId="35" fillId="0" borderId="168" applyFill="0" applyProtection="0">
      <alignment horizontal="right" vertical="top" wrapText="1"/>
    </xf>
    <xf numFmtId="0" fontId="47" fillId="0" borderId="168" applyFill="0" applyProtection="0">
      <alignment horizontal="right" vertical="top" wrapText="1"/>
    </xf>
    <xf numFmtId="0" fontId="62" fillId="60" borderId="168"/>
    <xf numFmtId="0" fontId="62" fillId="60" borderId="168"/>
    <xf numFmtId="1" fontId="47" fillId="0" borderId="168" applyFill="0" applyProtection="0">
      <alignment horizontal="right" vertical="top" wrapText="1"/>
    </xf>
    <xf numFmtId="0" fontId="51" fillId="36" borderId="164" applyNumberFormat="0" applyAlignment="0" applyProtection="0"/>
    <xf numFmtId="2" fontId="47" fillId="0" borderId="168" applyFill="0" applyProtection="0">
      <alignment horizontal="right" vertical="top" wrapText="1"/>
    </xf>
    <xf numFmtId="0" fontId="35" fillId="0" borderId="168" applyFill="0" applyProtection="0">
      <alignment horizontal="right" vertical="top" wrapText="1"/>
    </xf>
    <xf numFmtId="0" fontId="41" fillId="35" borderId="164" applyNumberFormat="0" applyAlignment="0" applyProtection="0"/>
    <xf numFmtId="1" fontId="47" fillId="0" borderId="168" applyFill="0" applyProtection="0">
      <alignment horizontal="right" vertical="top" wrapText="1"/>
    </xf>
    <xf numFmtId="2" fontId="47" fillId="0" borderId="168" applyFill="0" applyProtection="0">
      <alignment horizontal="right" vertical="top" wrapText="1"/>
    </xf>
    <xf numFmtId="0" fontId="62" fillId="60" borderId="168"/>
    <xf numFmtId="0" fontId="35" fillId="54" borderId="167" applyNumberFormat="0" applyFont="0" applyAlignment="0" applyProtection="0"/>
    <xf numFmtId="0" fontId="39" fillId="38" borderId="168" applyNumberFormat="0" applyProtection="0">
      <alignment horizontal="left"/>
    </xf>
    <xf numFmtId="49" fontId="47" fillId="0" borderId="168" applyFill="0" applyProtection="0">
      <alignment horizontal="right"/>
    </xf>
    <xf numFmtId="49" fontId="35" fillId="0" borderId="168" applyFill="0" applyProtection="0">
      <alignment horizontal="right"/>
    </xf>
    <xf numFmtId="2" fontId="35" fillId="0" borderId="168" applyFill="0" applyProtection="0">
      <alignment horizontal="right" vertical="top" wrapText="1"/>
    </xf>
    <xf numFmtId="0" fontId="35" fillId="0" borderId="168" applyFill="0" applyProtection="0">
      <alignment horizontal="right" vertical="top" wrapText="1"/>
    </xf>
    <xf numFmtId="49" fontId="47" fillId="0" borderId="168" applyFill="0" applyProtection="0">
      <alignment horizontal="right"/>
    </xf>
    <xf numFmtId="0" fontId="62" fillId="60" borderId="168"/>
    <xf numFmtId="1" fontId="47"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49" fontId="47" fillId="0" borderId="168" applyFill="0" applyProtection="0">
      <alignment horizontal="right"/>
    </xf>
    <xf numFmtId="0" fontId="62" fillId="60" borderId="168"/>
    <xf numFmtId="0" fontId="43" fillId="36" borderId="165" applyNumberFormat="0" applyAlignment="0" applyProtection="0"/>
    <xf numFmtId="49" fontId="35" fillId="0" borderId="168" applyFill="0" applyProtection="0">
      <alignment horizontal="right"/>
    </xf>
    <xf numFmtId="1" fontId="47"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62" fillId="60" borderId="168"/>
    <xf numFmtId="2" fontId="35" fillId="0" borderId="168" applyFill="0" applyProtection="0">
      <alignment horizontal="right" vertical="top" wrapText="1"/>
    </xf>
    <xf numFmtId="1" fontId="35" fillId="0" borderId="168" applyFill="0" applyProtection="0">
      <alignment horizontal="right" vertical="top" wrapText="1"/>
    </xf>
    <xf numFmtId="0" fontId="51" fillId="36" borderId="164" applyNumberFormat="0" applyAlignment="0" applyProtection="0"/>
    <xf numFmtId="2" fontId="47" fillId="0" borderId="168" applyFill="0" applyProtection="0">
      <alignment horizontal="right" vertical="top" wrapText="1"/>
    </xf>
    <xf numFmtId="1" fontId="35" fillId="0" borderId="168" applyFill="0" applyProtection="0">
      <alignment horizontal="right" vertical="top" wrapText="1"/>
    </xf>
    <xf numFmtId="0" fontId="39" fillId="38" borderId="168" applyNumberFormat="0" applyProtection="0">
      <alignment horizontal="left"/>
    </xf>
    <xf numFmtId="1" fontId="47" fillId="0" borderId="168" applyFill="0" applyProtection="0">
      <alignment horizontal="right" vertical="top" wrapText="1"/>
    </xf>
    <xf numFmtId="1" fontId="35" fillId="0" borderId="168" applyFill="0" applyProtection="0">
      <alignment horizontal="right" vertical="top" wrapText="1"/>
    </xf>
    <xf numFmtId="2" fontId="35" fillId="0" borderId="168" applyFill="0" applyProtection="0">
      <alignment horizontal="right" vertical="top" wrapText="1"/>
    </xf>
    <xf numFmtId="0" fontId="44" fillId="0" borderId="166" applyNumberFormat="0" applyFill="0" applyAlignment="0" applyProtection="0"/>
    <xf numFmtId="0" fontId="35" fillId="0" borderId="168" applyFill="0" applyProtection="0">
      <alignment horizontal="right" vertical="top" wrapText="1"/>
    </xf>
    <xf numFmtId="49" fontId="47" fillId="0" borderId="168" applyFill="0" applyProtection="0">
      <alignment horizontal="right"/>
    </xf>
    <xf numFmtId="0" fontId="35" fillId="0" borderId="168" applyFill="0" applyProtection="0">
      <alignment horizontal="right" vertical="top" wrapText="1"/>
    </xf>
    <xf numFmtId="1" fontId="35" fillId="0" borderId="168" applyFill="0" applyProtection="0">
      <alignment horizontal="right" vertical="top" wrapText="1"/>
    </xf>
    <xf numFmtId="2" fontId="35" fillId="0" borderId="168" applyFill="0" applyProtection="0">
      <alignment horizontal="right" vertical="top" wrapText="1"/>
    </xf>
    <xf numFmtId="0" fontId="43" fillId="36" borderId="165" applyNumberFormat="0" applyAlignment="0" applyProtection="0"/>
    <xf numFmtId="1" fontId="35" fillId="0" borderId="168" applyFill="0" applyProtection="0">
      <alignment horizontal="right" vertical="top" wrapText="1"/>
    </xf>
    <xf numFmtId="0" fontId="39" fillId="38" borderId="168" applyNumberFormat="0" applyProtection="0">
      <alignment horizontal="left"/>
    </xf>
    <xf numFmtId="0" fontId="62" fillId="60" borderId="168"/>
    <xf numFmtId="49" fontId="35" fillId="0" borderId="168" applyFill="0" applyProtection="0">
      <alignment horizontal="right"/>
    </xf>
    <xf numFmtId="1" fontId="47" fillId="0" borderId="168" applyFill="0" applyProtection="0">
      <alignment horizontal="right" vertical="top" wrapText="1"/>
    </xf>
    <xf numFmtId="2" fontId="47" fillId="0" borderId="168" applyFill="0" applyProtection="0">
      <alignment horizontal="right" vertical="top" wrapText="1"/>
    </xf>
    <xf numFmtId="0" fontId="39" fillId="38" borderId="168" applyNumberFormat="0" applyProtection="0">
      <alignment horizontal="left"/>
    </xf>
    <xf numFmtId="0" fontId="62" fillId="60" borderId="168"/>
    <xf numFmtId="2" fontId="35" fillId="0" borderId="168" applyFill="0" applyProtection="0">
      <alignment horizontal="right" vertical="top" wrapText="1"/>
    </xf>
    <xf numFmtId="2" fontId="35" fillId="0" borderId="168" applyFill="0" applyProtection="0">
      <alignment horizontal="right" vertical="top" wrapText="1"/>
    </xf>
    <xf numFmtId="0" fontId="35" fillId="54" borderId="167" applyNumberFormat="0" applyFont="0" applyAlignment="0" applyProtection="0"/>
    <xf numFmtId="2"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49" fontId="47" fillId="0" borderId="168" applyFill="0" applyProtection="0">
      <alignment horizontal="right"/>
    </xf>
    <xf numFmtId="0" fontId="35" fillId="54" borderId="167" applyNumberFormat="0" applyFont="0" applyAlignment="0" applyProtection="0"/>
    <xf numFmtId="0" fontId="39" fillId="38" borderId="168" applyNumberFormat="0" applyProtection="0">
      <alignment horizontal="right"/>
    </xf>
    <xf numFmtId="0" fontId="35" fillId="0" borderId="168" applyFill="0" applyProtection="0">
      <alignment horizontal="right" vertical="top" wrapText="1"/>
    </xf>
    <xf numFmtId="0" fontId="35" fillId="0" borderId="168" applyFill="0" applyProtection="0">
      <alignment horizontal="right" vertical="top" wrapText="1"/>
    </xf>
    <xf numFmtId="1" fontId="35" fillId="0" borderId="168" applyFill="0" applyProtection="0">
      <alignment horizontal="right" vertical="top" wrapText="1"/>
    </xf>
    <xf numFmtId="0" fontId="44" fillId="0" borderId="166" applyNumberFormat="0" applyFill="0" applyAlignment="0" applyProtection="0"/>
    <xf numFmtId="2" fontId="35" fillId="0" borderId="168" applyFill="0" applyProtection="0">
      <alignment horizontal="right" vertical="top" wrapText="1"/>
    </xf>
    <xf numFmtId="0" fontId="62" fillId="60" borderId="168"/>
    <xf numFmtId="0" fontId="43" fillId="36" borderId="165" applyNumberFormat="0" applyAlignment="0" applyProtection="0"/>
    <xf numFmtId="0" fontId="62" fillId="60" borderId="168"/>
    <xf numFmtId="0" fontId="47" fillId="0" borderId="168" applyFill="0" applyProtection="0">
      <alignment horizontal="right" vertical="top" wrapText="1"/>
    </xf>
    <xf numFmtId="0" fontId="62" fillId="60" borderId="168"/>
    <xf numFmtId="0" fontId="39" fillId="38" borderId="168" applyNumberFormat="0" applyProtection="0">
      <alignment horizontal="left"/>
    </xf>
    <xf numFmtId="0" fontId="62" fillId="60" borderId="168"/>
    <xf numFmtId="1" fontId="47" fillId="0" borderId="168" applyFill="0" applyProtection="0">
      <alignment horizontal="right" vertical="top" wrapText="1"/>
    </xf>
    <xf numFmtId="0" fontId="35" fillId="54" borderId="167" applyNumberFormat="0" applyFont="0" applyAlignment="0" applyProtection="0"/>
    <xf numFmtId="1" fontId="35" fillId="0" borderId="168" applyFill="0" applyProtection="0">
      <alignment horizontal="right" vertical="top" wrapText="1"/>
    </xf>
    <xf numFmtId="2"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2" fontId="35" fillId="0" borderId="168" applyFill="0" applyProtection="0">
      <alignment horizontal="right" vertical="top" wrapText="1"/>
    </xf>
    <xf numFmtId="49" fontId="35" fillId="0" borderId="168" applyFill="0" applyProtection="0">
      <alignment horizontal="right"/>
    </xf>
    <xf numFmtId="0" fontId="62" fillId="60" borderId="168"/>
    <xf numFmtId="0" fontId="39" fillId="38" borderId="168" applyNumberFormat="0" applyProtection="0">
      <alignment horizontal="left"/>
    </xf>
    <xf numFmtId="0" fontId="44" fillId="0" borderId="166" applyNumberFormat="0" applyFill="0" applyAlignment="0" applyProtection="0"/>
    <xf numFmtId="0" fontId="62" fillId="60" borderId="168"/>
    <xf numFmtId="0" fontId="35" fillId="0" borderId="168" applyFill="0" applyProtection="0">
      <alignment horizontal="right" vertical="top" wrapText="1"/>
    </xf>
    <xf numFmtId="2" fontId="47" fillId="0" borderId="168" applyFill="0" applyProtection="0">
      <alignment horizontal="right" vertical="top" wrapText="1"/>
    </xf>
    <xf numFmtId="2" fontId="35" fillId="0" borderId="168" applyFill="0" applyProtection="0">
      <alignment horizontal="right" vertical="top" wrapText="1"/>
    </xf>
    <xf numFmtId="49" fontId="35" fillId="0" borderId="168" applyFill="0" applyProtection="0">
      <alignment horizontal="right"/>
    </xf>
    <xf numFmtId="2" fontId="47" fillId="0" borderId="168" applyFill="0" applyProtection="0">
      <alignment horizontal="right" vertical="top" wrapText="1"/>
    </xf>
    <xf numFmtId="49" fontId="35" fillId="0" borderId="168" applyFill="0" applyProtection="0">
      <alignment horizontal="right"/>
    </xf>
    <xf numFmtId="0" fontId="39" fillId="38" borderId="168" applyNumberFormat="0" applyProtection="0">
      <alignment horizontal="right"/>
    </xf>
    <xf numFmtId="0" fontId="62" fillId="60" borderId="168"/>
    <xf numFmtId="49" fontId="35" fillId="0" borderId="168" applyFill="0" applyProtection="0">
      <alignment horizontal="right"/>
    </xf>
    <xf numFmtId="49" fontId="35" fillId="0" borderId="168" applyFill="0" applyProtection="0">
      <alignment horizontal="right"/>
    </xf>
    <xf numFmtId="0" fontId="43" fillId="36" borderId="165" applyNumberFormat="0" applyAlignment="0" applyProtection="0"/>
    <xf numFmtId="0" fontId="62" fillId="60" borderId="168"/>
    <xf numFmtId="0" fontId="35" fillId="0" borderId="168" applyFill="0" applyProtection="0">
      <alignment horizontal="right" vertical="top" wrapText="1"/>
    </xf>
    <xf numFmtId="2" fontId="35" fillId="0" borderId="168" applyFill="0" applyProtection="0">
      <alignment horizontal="right" vertical="top" wrapText="1"/>
    </xf>
    <xf numFmtId="49" fontId="47" fillId="0" borderId="168" applyFill="0" applyProtection="0">
      <alignment horizontal="right"/>
    </xf>
    <xf numFmtId="49" fontId="35" fillId="0" borderId="168" applyFill="0" applyProtection="0">
      <alignment horizontal="right"/>
    </xf>
    <xf numFmtId="0" fontId="39" fillId="38" borderId="168" applyNumberFormat="0" applyProtection="0">
      <alignment horizontal="left"/>
    </xf>
    <xf numFmtId="0" fontId="39" fillId="38" borderId="168" applyNumberFormat="0" applyProtection="0">
      <alignment horizontal="left"/>
    </xf>
    <xf numFmtId="1" fontId="47" fillId="0" borderId="168" applyFill="0" applyProtection="0">
      <alignment horizontal="right" vertical="top" wrapText="1"/>
    </xf>
    <xf numFmtId="0" fontId="39" fillId="38" borderId="168" applyNumberFormat="0" applyProtection="0">
      <alignment horizontal="right"/>
    </xf>
    <xf numFmtId="2" fontId="47" fillId="0" borderId="168" applyFill="0" applyProtection="0">
      <alignment horizontal="right" vertical="top" wrapText="1"/>
    </xf>
    <xf numFmtId="0" fontId="39" fillId="38" borderId="168" applyNumberFormat="0" applyProtection="0">
      <alignment horizontal="right"/>
    </xf>
    <xf numFmtId="0" fontId="39" fillId="38" borderId="168" applyNumberFormat="0" applyProtection="0">
      <alignment horizontal="right"/>
    </xf>
    <xf numFmtId="0" fontId="35" fillId="0" borderId="168" applyFill="0" applyProtection="0">
      <alignment horizontal="right" vertical="top" wrapText="1"/>
    </xf>
    <xf numFmtId="0" fontId="62" fillId="60" borderId="168"/>
    <xf numFmtId="49" fontId="47" fillId="0" borderId="168" applyFill="0" applyProtection="0">
      <alignment horizontal="right"/>
    </xf>
    <xf numFmtId="49" fontId="47" fillId="0" borderId="168" applyFill="0" applyProtection="0">
      <alignment horizontal="right"/>
    </xf>
    <xf numFmtId="1" fontId="35" fillId="0" borderId="168" applyFill="0" applyProtection="0">
      <alignment horizontal="right" vertical="top" wrapText="1"/>
    </xf>
    <xf numFmtId="1" fontId="35" fillId="0" borderId="168" applyFill="0" applyProtection="0">
      <alignment horizontal="right" vertical="top" wrapText="1"/>
    </xf>
    <xf numFmtId="0" fontId="35" fillId="0" borderId="168" applyFill="0" applyProtection="0">
      <alignment horizontal="right" vertical="top" wrapText="1"/>
    </xf>
    <xf numFmtId="0" fontId="39" fillId="38" borderId="168" applyNumberFormat="0" applyProtection="0">
      <alignment horizontal="left"/>
    </xf>
    <xf numFmtId="0" fontId="62" fillId="60" borderId="168"/>
    <xf numFmtId="2" fontId="47" fillId="0" borderId="168" applyFill="0" applyProtection="0">
      <alignment horizontal="right" vertical="top" wrapText="1"/>
    </xf>
    <xf numFmtId="0" fontId="47" fillId="0" borderId="168" applyFill="0" applyProtection="0">
      <alignment horizontal="right" vertical="top" wrapText="1"/>
    </xf>
    <xf numFmtId="49" fontId="35" fillId="0" borderId="168" applyFill="0" applyProtection="0">
      <alignment horizontal="right"/>
    </xf>
    <xf numFmtId="1" fontId="47" fillId="0" borderId="168" applyFill="0" applyProtection="0">
      <alignment horizontal="right" vertical="top" wrapText="1"/>
    </xf>
    <xf numFmtId="0" fontId="62" fillId="60" borderId="168"/>
    <xf numFmtId="0" fontId="35" fillId="54" borderId="167" applyNumberFormat="0" applyFont="0" applyAlignment="0" applyProtection="0"/>
    <xf numFmtId="1" fontId="35" fillId="0" borderId="168" applyFill="0" applyProtection="0">
      <alignment horizontal="right" vertical="top" wrapText="1"/>
    </xf>
    <xf numFmtId="0" fontId="62" fillId="60" borderId="168"/>
    <xf numFmtId="49" fontId="47" fillId="0" borderId="168" applyFill="0" applyProtection="0">
      <alignment horizontal="right"/>
    </xf>
    <xf numFmtId="2" fontId="35" fillId="0" borderId="168" applyFill="0" applyProtection="0">
      <alignment horizontal="right" vertical="top" wrapText="1"/>
    </xf>
    <xf numFmtId="49" fontId="35" fillId="0" borderId="168" applyFill="0" applyProtection="0">
      <alignment horizontal="right"/>
    </xf>
    <xf numFmtId="2" fontId="35" fillId="0" borderId="168" applyFill="0" applyProtection="0">
      <alignment horizontal="right" vertical="top" wrapText="1"/>
    </xf>
    <xf numFmtId="0" fontId="35" fillId="54" borderId="167" applyNumberFormat="0" applyFont="0" applyAlignment="0" applyProtection="0"/>
    <xf numFmtId="2" fontId="35" fillId="0" borderId="168" applyFill="0" applyProtection="0">
      <alignment horizontal="right" vertical="top" wrapText="1"/>
    </xf>
    <xf numFmtId="0" fontId="35" fillId="0" borderId="168" applyFill="0" applyProtection="0">
      <alignment horizontal="right" vertical="top" wrapText="1"/>
    </xf>
    <xf numFmtId="0" fontId="39" fillId="38" borderId="168" applyNumberFormat="0" applyProtection="0">
      <alignment horizontal="left"/>
    </xf>
    <xf numFmtId="0" fontId="39" fillId="38" borderId="168" applyNumberFormat="0" applyProtection="0">
      <alignment horizontal="right"/>
    </xf>
    <xf numFmtId="49" fontId="47" fillId="0" borderId="168" applyFill="0" applyProtection="0">
      <alignment horizontal="right"/>
    </xf>
    <xf numFmtId="0" fontId="39" fillId="38" borderId="168" applyNumberFormat="0" applyProtection="0">
      <alignment horizontal="left"/>
    </xf>
    <xf numFmtId="0" fontId="62" fillId="60" borderId="168"/>
    <xf numFmtId="0" fontId="35" fillId="0" borderId="168" applyFill="0" applyProtection="0">
      <alignment horizontal="right" vertical="top" wrapText="1"/>
    </xf>
    <xf numFmtId="1" fontId="35" fillId="0" borderId="168" applyFill="0" applyProtection="0">
      <alignment horizontal="right" vertical="top" wrapText="1"/>
    </xf>
    <xf numFmtId="0" fontId="62" fillId="60" borderId="168"/>
    <xf numFmtId="2" fontId="35" fillId="0" borderId="168" applyFill="0" applyProtection="0">
      <alignment horizontal="right" vertical="top" wrapText="1"/>
    </xf>
    <xf numFmtId="49" fontId="35" fillId="0" borderId="168" applyFill="0" applyProtection="0">
      <alignment horizontal="right"/>
    </xf>
    <xf numFmtId="2" fontId="47" fillId="0" borderId="168" applyFill="0" applyProtection="0">
      <alignment horizontal="right" vertical="top" wrapText="1"/>
    </xf>
    <xf numFmtId="2" fontId="47" fillId="0" borderId="168" applyFill="0" applyProtection="0">
      <alignment horizontal="right" vertical="top" wrapText="1"/>
    </xf>
    <xf numFmtId="0" fontId="62" fillId="60" borderId="168"/>
    <xf numFmtId="0" fontId="39" fillId="38" borderId="168" applyNumberFormat="0" applyProtection="0">
      <alignment horizontal="right"/>
    </xf>
    <xf numFmtId="0" fontId="39" fillId="38" borderId="168" applyNumberFormat="0" applyProtection="0">
      <alignment horizontal="left"/>
    </xf>
    <xf numFmtId="0" fontId="35" fillId="0" borderId="168" applyFill="0" applyProtection="0">
      <alignment horizontal="right" vertical="top" wrapText="1"/>
    </xf>
    <xf numFmtId="1" fontId="47" fillId="0" borderId="168" applyFill="0" applyProtection="0">
      <alignment horizontal="right" vertical="top" wrapText="1"/>
    </xf>
    <xf numFmtId="1" fontId="35" fillId="0" borderId="168" applyFill="0" applyProtection="0">
      <alignment horizontal="right" vertical="top" wrapText="1"/>
    </xf>
    <xf numFmtId="0" fontId="62" fillId="60" borderId="168"/>
    <xf numFmtId="0" fontId="62" fillId="60" borderId="168"/>
    <xf numFmtId="0" fontId="35" fillId="0" borderId="168" applyFill="0" applyProtection="0">
      <alignment horizontal="right" vertical="top" wrapText="1"/>
    </xf>
    <xf numFmtId="49" fontId="35" fillId="0" borderId="168" applyFill="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47" fillId="0" borderId="168" applyFill="0" applyProtection="0">
      <alignment horizontal="right" vertical="top" wrapText="1"/>
    </xf>
    <xf numFmtId="0" fontId="62" fillId="60" borderId="168"/>
    <xf numFmtId="2" fontId="47" fillId="0" borderId="168" applyFill="0" applyProtection="0">
      <alignment horizontal="right" vertical="top" wrapText="1"/>
    </xf>
    <xf numFmtId="1" fontId="35" fillId="0" borderId="168" applyFill="0" applyProtection="0">
      <alignment horizontal="right" vertical="top" wrapText="1"/>
    </xf>
    <xf numFmtId="0" fontId="39" fillId="38" borderId="168" applyNumberFormat="0" applyProtection="0">
      <alignment horizontal="left"/>
    </xf>
    <xf numFmtId="0" fontId="62" fillId="60" borderId="168"/>
    <xf numFmtId="0" fontId="62" fillId="60" borderId="168"/>
    <xf numFmtId="0" fontId="39" fillId="38" borderId="168" applyNumberFormat="0" applyProtection="0">
      <alignment horizontal="left"/>
    </xf>
    <xf numFmtId="0" fontId="39" fillId="38" borderId="168" applyNumberFormat="0" applyProtection="0">
      <alignment horizontal="right"/>
    </xf>
    <xf numFmtId="49" fontId="35" fillId="0" borderId="168" applyFill="0" applyProtection="0">
      <alignment horizontal="right"/>
    </xf>
    <xf numFmtId="0" fontId="39" fillId="38" borderId="168" applyNumberFormat="0" applyProtection="0">
      <alignment horizontal="right"/>
    </xf>
    <xf numFmtId="1" fontId="35" fillId="0" borderId="168" applyFill="0" applyProtection="0">
      <alignment horizontal="right" vertical="top" wrapText="1"/>
    </xf>
    <xf numFmtId="0" fontId="62" fillId="60" borderId="168"/>
    <xf numFmtId="0" fontId="62" fillId="60" borderId="168"/>
    <xf numFmtId="0" fontId="62" fillId="60" borderId="168"/>
    <xf numFmtId="0" fontId="47" fillId="0" borderId="168" applyFill="0" applyProtection="0">
      <alignment horizontal="right" vertical="top" wrapText="1"/>
    </xf>
    <xf numFmtId="49" fontId="35" fillId="0" borderId="168" applyFill="0" applyProtection="0">
      <alignment horizontal="right"/>
    </xf>
    <xf numFmtId="1" fontId="35" fillId="0" borderId="168" applyFill="0" applyProtection="0">
      <alignment horizontal="right" vertical="top" wrapText="1"/>
    </xf>
    <xf numFmtId="1" fontId="35" fillId="0" borderId="168" applyFill="0" applyProtection="0">
      <alignment horizontal="right" vertical="top" wrapText="1"/>
    </xf>
    <xf numFmtId="0" fontId="35" fillId="0" borderId="168" applyFill="0" applyProtection="0">
      <alignment horizontal="right" vertical="top" wrapText="1"/>
    </xf>
    <xf numFmtId="2" fontId="47" fillId="0" borderId="168" applyFill="0" applyProtection="0">
      <alignment horizontal="right" vertical="top" wrapText="1"/>
    </xf>
    <xf numFmtId="49" fontId="35" fillId="0" borderId="168" applyFill="0" applyProtection="0">
      <alignment horizontal="right"/>
    </xf>
    <xf numFmtId="1" fontId="35" fillId="0" borderId="168" applyFill="0" applyProtection="0">
      <alignment horizontal="right" vertical="top" wrapText="1"/>
    </xf>
    <xf numFmtId="0" fontId="39" fillId="38" borderId="168" applyNumberFormat="0" applyProtection="0">
      <alignment horizontal="left"/>
    </xf>
    <xf numFmtId="0" fontId="62" fillId="60" borderId="168"/>
    <xf numFmtId="0" fontId="62" fillId="60" borderId="168"/>
    <xf numFmtId="0" fontId="62" fillId="60" borderId="168"/>
    <xf numFmtId="0" fontId="39" fillId="38" borderId="168" applyNumberFormat="0" applyProtection="0">
      <alignment horizontal="right"/>
    </xf>
    <xf numFmtId="0" fontId="35" fillId="0" borderId="168" applyFill="0" applyProtection="0">
      <alignment horizontal="right" vertical="top" wrapText="1"/>
    </xf>
    <xf numFmtId="49" fontId="35" fillId="0" borderId="168" applyFill="0" applyProtection="0">
      <alignment horizontal="right"/>
    </xf>
    <xf numFmtId="1" fontId="35" fillId="0" borderId="168" applyFill="0" applyProtection="0">
      <alignment horizontal="right" vertical="top" wrapText="1"/>
    </xf>
    <xf numFmtId="0" fontId="41" fillId="35" borderId="164" applyNumberFormat="0" applyAlignment="0" applyProtection="0"/>
    <xf numFmtId="0" fontId="39" fillId="38" borderId="168" applyNumberFormat="0" applyProtection="0">
      <alignment horizontal="left"/>
    </xf>
    <xf numFmtId="2" fontId="35" fillId="0" borderId="168" applyFill="0" applyProtection="0">
      <alignment horizontal="right" vertical="top" wrapText="1"/>
    </xf>
    <xf numFmtId="0" fontId="62" fillId="60" borderId="168"/>
    <xf numFmtId="0" fontId="62" fillId="60" borderId="168"/>
    <xf numFmtId="0" fontId="62" fillId="60" borderId="168"/>
    <xf numFmtId="0" fontId="41" fillId="35" borderId="164" applyNumberFormat="0" applyAlignment="0" applyProtection="0"/>
    <xf numFmtId="0" fontId="39" fillId="38" borderId="168" applyNumberFormat="0" applyProtection="0">
      <alignment horizontal="right"/>
    </xf>
    <xf numFmtId="0" fontId="39" fillId="38" borderId="168" applyNumberFormat="0" applyProtection="0">
      <alignment horizontal="left"/>
    </xf>
    <xf numFmtId="0" fontId="39" fillId="38" borderId="168" applyNumberFormat="0" applyProtection="0">
      <alignment horizontal="left"/>
    </xf>
    <xf numFmtId="2" fontId="35" fillId="0" borderId="168" applyFill="0" applyProtection="0">
      <alignment horizontal="right" vertical="top" wrapText="1"/>
    </xf>
    <xf numFmtId="0" fontId="39" fillId="38" borderId="168" applyNumberFormat="0" applyProtection="0">
      <alignment horizontal="left"/>
    </xf>
    <xf numFmtId="0" fontId="35" fillId="0" borderId="168" applyFill="0" applyProtection="0">
      <alignment horizontal="right" vertical="top" wrapText="1"/>
    </xf>
    <xf numFmtId="0" fontId="62" fillId="60" borderId="168"/>
    <xf numFmtId="0" fontId="62" fillId="60" borderId="168"/>
    <xf numFmtId="0" fontId="62" fillId="60" borderId="168"/>
    <xf numFmtId="0" fontId="47" fillId="0" borderId="168" applyFill="0" applyProtection="0">
      <alignment horizontal="right" vertical="top" wrapText="1"/>
    </xf>
    <xf numFmtId="0" fontId="62" fillId="60" borderId="168"/>
    <xf numFmtId="49" fontId="47" fillId="0" borderId="168" applyFill="0" applyProtection="0">
      <alignment horizontal="right"/>
    </xf>
    <xf numFmtId="0" fontId="35" fillId="0" borderId="168" applyFill="0" applyProtection="0">
      <alignment horizontal="right" vertical="top" wrapText="1"/>
    </xf>
    <xf numFmtId="0" fontId="62" fillId="60" borderId="168"/>
    <xf numFmtId="0" fontId="62" fillId="60" borderId="168"/>
    <xf numFmtId="0" fontId="62" fillId="60" borderId="168"/>
    <xf numFmtId="49" fontId="47" fillId="0" borderId="168" applyFill="0" applyProtection="0">
      <alignment horizontal="right"/>
    </xf>
    <xf numFmtId="49" fontId="47" fillId="0" borderId="168" applyFill="0" applyProtection="0">
      <alignment horizontal="right"/>
    </xf>
    <xf numFmtId="0" fontId="39" fillId="38" borderId="168" applyNumberFormat="0" applyProtection="0">
      <alignment horizontal="left"/>
    </xf>
    <xf numFmtId="0" fontId="62" fillId="60" borderId="168"/>
    <xf numFmtId="0" fontId="62" fillId="60" borderId="168"/>
    <xf numFmtId="0" fontId="62" fillId="60" borderId="168"/>
    <xf numFmtId="0" fontId="35" fillId="0" borderId="168" applyFill="0" applyProtection="0">
      <alignment horizontal="right" vertical="top" wrapText="1"/>
    </xf>
    <xf numFmtId="0" fontId="62" fillId="60" borderId="168"/>
    <xf numFmtId="0" fontId="62" fillId="60" borderId="168"/>
    <xf numFmtId="0" fontId="62" fillId="60" borderId="168"/>
    <xf numFmtId="0" fontId="62" fillId="60" borderId="168"/>
    <xf numFmtId="0" fontId="62" fillId="60" borderId="168"/>
    <xf numFmtId="0" fontId="41" fillId="35" borderId="164" applyNumberFormat="0" applyAlignment="0" applyProtection="0"/>
    <xf numFmtId="0" fontId="41" fillId="35" borderId="164" applyNumberFormat="0" applyAlignment="0" applyProtection="0"/>
    <xf numFmtId="0" fontId="43" fillId="36" borderId="165" applyNumberFormat="0" applyAlignment="0" applyProtection="0"/>
    <xf numFmtId="0" fontId="43" fillId="36" borderId="165"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39" fillId="38" borderId="168" applyNumberFormat="0" applyProtection="0">
      <alignment horizontal="right"/>
    </xf>
    <xf numFmtId="0" fontId="39" fillId="38" borderId="168" applyNumberFormat="0" applyProtection="0">
      <alignment horizontal="left"/>
    </xf>
    <xf numFmtId="49" fontId="35" fillId="0" borderId="168" applyFill="0" applyProtection="0">
      <alignment horizontal="right"/>
    </xf>
    <xf numFmtId="1" fontId="35" fillId="0" borderId="168" applyFill="0" applyProtection="0">
      <alignment horizontal="right" vertical="top" wrapText="1"/>
    </xf>
    <xf numFmtId="2" fontId="35" fillId="0" borderId="168" applyFill="0" applyProtection="0">
      <alignment horizontal="right" vertical="top" wrapText="1"/>
    </xf>
    <xf numFmtId="0" fontId="35" fillId="0" borderId="168" applyFill="0" applyProtection="0">
      <alignment horizontal="right" vertical="top" wrapText="1"/>
    </xf>
    <xf numFmtId="0" fontId="39" fillId="38" borderId="168" applyNumberFormat="0" applyProtection="0">
      <alignment horizontal="right"/>
    </xf>
    <xf numFmtId="0" fontId="39" fillId="38" borderId="168" applyNumberFormat="0" applyProtection="0">
      <alignment horizontal="left"/>
    </xf>
    <xf numFmtId="49" fontId="35" fillId="0" borderId="168" applyFill="0" applyProtection="0">
      <alignment horizontal="right"/>
    </xf>
    <xf numFmtId="1" fontId="35" fillId="0" borderId="168" applyFill="0" applyProtection="0">
      <alignment horizontal="right" vertical="top" wrapText="1"/>
    </xf>
    <xf numFmtId="2" fontId="35" fillId="0" borderId="168" applyFill="0" applyProtection="0">
      <alignment horizontal="right" vertical="top" wrapText="1"/>
    </xf>
    <xf numFmtId="0" fontId="35" fillId="0" borderId="168" applyFill="0" applyProtection="0">
      <alignment horizontal="right" vertical="top" wrapText="1"/>
    </xf>
    <xf numFmtId="0" fontId="39" fillId="38" borderId="168" applyNumberFormat="0" applyProtection="0">
      <alignment horizontal="right"/>
    </xf>
    <xf numFmtId="0" fontId="39" fillId="38" borderId="168" applyNumberFormat="0" applyProtection="0">
      <alignment horizontal="left"/>
    </xf>
    <xf numFmtId="49" fontId="35" fillId="0" borderId="168" applyFill="0" applyProtection="0">
      <alignment horizontal="right"/>
    </xf>
    <xf numFmtId="1" fontId="35" fillId="0" borderId="168" applyFill="0" applyProtection="0">
      <alignment horizontal="right" vertical="top" wrapText="1"/>
    </xf>
    <xf numFmtId="2" fontId="35" fillId="0" borderId="168" applyFill="0" applyProtection="0">
      <alignment horizontal="right" vertical="top" wrapText="1"/>
    </xf>
    <xf numFmtId="0" fontId="35" fillId="0" borderId="168" applyFill="0" applyProtection="0">
      <alignment horizontal="right" vertical="top" wrapText="1"/>
    </xf>
    <xf numFmtId="0" fontId="39" fillId="38" borderId="168" applyNumberFormat="0" applyProtection="0">
      <alignment horizontal="right"/>
    </xf>
    <xf numFmtId="1" fontId="35" fillId="0" borderId="168" applyFill="0" applyProtection="0">
      <alignment horizontal="right" vertical="top" wrapText="1"/>
    </xf>
    <xf numFmtId="2" fontId="35" fillId="0" borderId="168" applyFill="0" applyProtection="0">
      <alignment horizontal="right" vertical="top" wrapText="1"/>
    </xf>
    <xf numFmtId="0" fontId="35" fillId="0" borderId="168" applyFill="0" applyProtection="0">
      <alignment horizontal="right" vertical="top" wrapText="1"/>
    </xf>
    <xf numFmtId="0" fontId="39" fillId="38" borderId="168" applyNumberFormat="0" applyProtection="0">
      <alignment horizontal="right"/>
    </xf>
    <xf numFmtId="0" fontId="39" fillId="38" borderId="168" applyNumberFormat="0" applyProtection="0">
      <alignment horizontal="left"/>
    </xf>
    <xf numFmtId="49" fontId="35" fillId="0" borderId="168" applyFill="0" applyProtection="0">
      <alignment horizontal="right"/>
    </xf>
    <xf numFmtId="1" fontId="35" fillId="0" borderId="168" applyFill="0" applyProtection="0">
      <alignment horizontal="right" vertical="top" wrapText="1"/>
    </xf>
    <xf numFmtId="2" fontId="35" fillId="0" borderId="168" applyFill="0" applyProtection="0">
      <alignment horizontal="right" vertical="top" wrapText="1"/>
    </xf>
    <xf numFmtId="0" fontId="35" fillId="0" borderId="168" applyFill="0" applyProtection="0">
      <alignment horizontal="right" vertical="top" wrapText="1"/>
    </xf>
    <xf numFmtId="0" fontId="39" fillId="38" borderId="168" applyNumberFormat="0" applyProtection="0">
      <alignment horizontal="right"/>
    </xf>
    <xf numFmtId="0" fontId="39" fillId="38" borderId="168" applyNumberFormat="0" applyProtection="0">
      <alignment horizontal="left"/>
    </xf>
    <xf numFmtId="49" fontId="35" fillId="0" borderId="168" applyFill="0" applyProtection="0">
      <alignment horizontal="right"/>
    </xf>
    <xf numFmtId="1" fontId="35" fillId="0" borderId="168" applyFill="0" applyProtection="0">
      <alignment horizontal="right" vertical="top" wrapText="1"/>
    </xf>
    <xf numFmtId="2" fontId="35" fillId="0" borderId="168" applyFill="0" applyProtection="0">
      <alignment horizontal="right" vertical="top" wrapText="1"/>
    </xf>
    <xf numFmtId="0" fontId="35" fillId="0" borderId="168" applyFill="0" applyProtection="0">
      <alignment horizontal="right" vertical="top" wrapText="1"/>
    </xf>
    <xf numFmtId="0" fontId="39" fillId="38" borderId="168" applyNumberFormat="0" applyProtection="0">
      <alignment horizontal="right"/>
    </xf>
    <xf numFmtId="0" fontId="39" fillId="38" borderId="168" applyNumberFormat="0" applyProtection="0">
      <alignment horizontal="left"/>
    </xf>
    <xf numFmtId="49" fontId="35" fillId="0" borderId="168" applyFill="0" applyProtection="0">
      <alignment horizontal="right"/>
    </xf>
    <xf numFmtId="1" fontId="35" fillId="0" borderId="168" applyFill="0" applyProtection="0">
      <alignment horizontal="right" vertical="top" wrapText="1"/>
    </xf>
    <xf numFmtId="2" fontId="35" fillId="0" borderId="168" applyFill="0" applyProtection="0">
      <alignment horizontal="right" vertical="top" wrapText="1"/>
    </xf>
    <xf numFmtId="0" fontId="35" fillId="0" borderId="168" applyFill="0" applyProtection="0">
      <alignment horizontal="right" vertical="top" wrapText="1"/>
    </xf>
    <xf numFmtId="49" fontId="47" fillId="0" borderId="168" applyFill="0" applyProtection="0">
      <alignment horizontal="right"/>
    </xf>
    <xf numFmtId="2" fontId="47" fillId="0" borderId="168" applyFill="0" applyProtection="0">
      <alignment horizontal="right" vertical="top" wrapText="1"/>
    </xf>
    <xf numFmtId="1" fontId="47" fillId="0" borderId="168" applyFill="0" applyProtection="0">
      <alignment horizontal="right" vertical="top" wrapText="1"/>
    </xf>
    <xf numFmtId="49" fontId="47" fillId="0" borderId="168" applyFill="0" applyProtection="0">
      <alignment horizontal="right"/>
    </xf>
    <xf numFmtId="2" fontId="47" fillId="0" borderId="168" applyFill="0" applyProtection="0">
      <alignment horizontal="right" vertical="top" wrapText="1"/>
    </xf>
    <xf numFmtId="1" fontId="47" fillId="0" borderId="168" applyFill="0" applyProtection="0">
      <alignment horizontal="right" vertical="top" wrapText="1"/>
    </xf>
    <xf numFmtId="49" fontId="47" fillId="0" borderId="168" applyFill="0" applyProtection="0">
      <alignment horizontal="right"/>
    </xf>
    <xf numFmtId="0" fontId="47" fillId="0" borderId="168" applyFill="0" applyProtection="0">
      <alignment horizontal="right" vertical="top" wrapText="1"/>
    </xf>
    <xf numFmtId="1" fontId="47" fillId="0" borderId="168" applyFill="0" applyProtection="0">
      <alignment horizontal="right" vertical="top" wrapText="1"/>
    </xf>
    <xf numFmtId="2" fontId="47" fillId="0" borderId="168" applyFill="0" applyProtection="0">
      <alignment horizontal="right" vertical="top" wrapText="1"/>
    </xf>
    <xf numFmtId="49" fontId="47" fillId="0" borderId="168" applyFill="0" applyProtection="0">
      <alignment horizontal="right"/>
    </xf>
    <xf numFmtId="1" fontId="47" fillId="0" borderId="168" applyFill="0" applyProtection="0">
      <alignment horizontal="right" vertical="top" wrapText="1"/>
    </xf>
    <xf numFmtId="2" fontId="47" fillId="0" borderId="168" applyFill="0" applyProtection="0">
      <alignment horizontal="right" vertical="top" wrapText="1"/>
    </xf>
    <xf numFmtId="0" fontId="47" fillId="0" borderId="168" applyFill="0" applyProtection="0">
      <alignment horizontal="right" vertical="top" wrapText="1"/>
    </xf>
    <xf numFmtId="49" fontId="47" fillId="0" borderId="168" applyFill="0" applyProtection="0">
      <alignment horizontal="right"/>
    </xf>
    <xf numFmtId="2" fontId="47" fillId="0" borderId="168" applyFill="0" applyProtection="0">
      <alignment horizontal="right" vertical="top" wrapText="1"/>
    </xf>
    <xf numFmtId="1" fontId="47" fillId="0" borderId="168" applyFill="0" applyProtection="0">
      <alignment horizontal="right" vertical="top" wrapText="1"/>
    </xf>
    <xf numFmtId="0" fontId="35" fillId="54" borderId="167" applyNumberFormat="0" applyFont="0" applyAlignment="0" applyProtection="0"/>
    <xf numFmtId="0" fontId="51" fillId="36" borderId="164" applyNumberFormat="0" applyAlignment="0" applyProtection="0"/>
    <xf numFmtId="0" fontId="43" fillId="36" borderId="165" applyNumberFormat="0" applyAlignment="0" applyProtection="0"/>
    <xf numFmtId="0" fontId="35" fillId="54" borderId="167" applyNumberFormat="0" applyFont="0" applyAlignment="0" applyProtection="0"/>
    <xf numFmtId="0" fontId="51" fillId="36" borderId="164" applyNumberFormat="0" applyAlignment="0" applyProtection="0"/>
    <xf numFmtId="0" fontId="62" fillId="60" borderId="168"/>
    <xf numFmtId="0" fontId="62" fillId="60" borderId="168"/>
    <xf numFmtId="0" fontId="62" fillId="60" borderId="168"/>
    <xf numFmtId="0" fontId="51" fillId="36" borderId="164" applyNumberFormat="0" applyAlignment="0" applyProtection="0"/>
    <xf numFmtId="0" fontId="35" fillId="54" borderId="167" applyNumberFormat="0" applyFont="0" applyAlignment="0" applyProtection="0"/>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43" fillId="36" borderId="165" applyNumberFormat="0" applyAlignment="0" applyProtection="0"/>
    <xf numFmtId="0" fontId="62" fillId="60" borderId="168"/>
    <xf numFmtId="0" fontId="62" fillId="60" borderId="168"/>
    <xf numFmtId="0" fontId="62" fillId="60" borderId="168"/>
    <xf numFmtId="0" fontId="62" fillId="60" borderId="168"/>
    <xf numFmtId="0" fontId="35" fillId="54" borderId="167" applyNumberFormat="0" applyFont="0" applyAlignment="0" applyProtection="0"/>
    <xf numFmtId="0" fontId="44" fillId="0" borderId="166" applyNumberFormat="0" applyFill="0" applyAlignment="0" applyProtection="0"/>
    <xf numFmtId="0" fontId="41" fillId="35" borderId="164" applyNumberFormat="0" applyAlignment="0" applyProtection="0"/>
    <xf numFmtId="0" fontId="35" fillId="54" borderId="167" applyNumberFormat="0" applyFont="0" applyAlignment="0" applyProtection="0"/>
    <xf numFmtId="0" fontId="62" fillId="60" borderId="168"/>
    <xf numFmtId="0" fontId="62" fillId="60" borderId="168"/>
    <xf numFmtId="0" fontId="62" fillId="60" borderId="168"/>
    <xf numFmtId="0" fontId="43" fillId="36" borderId="165" applyNumberFormat="0" applyAlignment="0" applyProtection="0"/>
    <xf numFmtId="0" fontId="41" fillId="35" borderId="164" applyNumberFormat="0" applyAlignment="0" applyProtection="0"/>
    <xf numFmtId="0" fontId="62" fillId="60" borderId="168"/>
    <xf numFmtId="0" fontId="51" fillId="36" borderId="164" applyNumberFormat="0" applyAlignment="0" applyProtection="0"/>
    <xf numFmtId="0" fontId="62" fillId="60" borderId="168"/>
    <xf numFmtId="0" fontId="62" fillId="60" borderId="168"/>
    <xf numFmtId="0" fontId="62" fillId="60" borderId="168"/>
    <xf numFmtId="0" fontId="62" fillId="60" borderId="168"/>
    <xf numFmtId="0" fontId="43" fillId="36" borderId="165" applyNumberFormat="0" applyAlignment="0" applyProtection="0"/>
    <xf numFmtId="0" fontId="62" fillId="60" borderId="168"/>
    <xf numFmtId="0" fontId="44" fillId="0" borderId="166" applyNumberFormat="0" applyFill="0" applyAlignment="0" applyProtection="0"/>
    <xf numFmtId="0" fontId="62" fillId="60" borderId="168"/>
    <xf numFmtId="0" fontId="44" fillId="0" borderId="166" applyNumberFormat="0" applyFill="0" applyAlignment="0" applyProtection="0"/>
    <xf numFmtId="0" fontId="62" fillId="60" borderId="168"/>
    <xf numFmtId="0" fontId="41" fillId="35" borderId="164" applyNumberFormat="0" applyAlignment="0" applyProtection="0"/>
    <xf numFmtId="0" fontId="62" fillId="60" borderId="168"/>
    <xf numFmtId="0" fontId="41" fillId="35" borderId="164" applyNumberFormat="0" applyAlignment="0" applyProtection="0"/>
    <xf numFmtId="0" fontId="62" fillId="60" borderId="168"/>
    <xf numFmtId="0" fontId="35" fillId="54" borderId="167" applyNumberFormat="0" applyFont="0" applyAlignment="0" applyProtection="0"/>
    <xf numFmtId="0" fontId="44" fillId="0" borderId="166" applyNumberFormat="0" applyFill="0" applyAlignment="0" applyProtection="0"/>
    <xf numFmtId="0" fontId="44" fillId="0" borderId="166" applyNumberFormat="0" applyFill="0" applyAlignment="0" applyProtection="0"/>
    <xf numFmtId="0" fontId="51" fillId="36" borderId="164" applyNumberFormat="0" applyAlignment="0" applyProtection="0"/>
    <xf numFmtId="0" fontId="62" fillId="60" borderId="168"/>
    <xf numFmtId="0" fontId="62" fillId="60" borderId="168"/>
    <xf numFmtId="0" fontId="62" fillId="60" borderId="168"/>
    <xf numFmtId="0" fontId="62" fillId="60" borderId="168"/>
    <xf numFmtId="0" fontId="35" fillId="54" borderId="167" applyNumberFormat="0" applyFont="0" applyAlignment="0" applyProtection="0"/>
    <xf numFmtId="0" fontId="43" fillId="36" borderId="165" applyNumberFormat="0" applyAlignment="0" applyProtection="0"/>
    <xf numFmtId="0" fontId="62" fillId="60" borderId="168"/>
    <xf numFmtId="0" fontId="62" fillId="60" borderId="168"/>
    <xf numFmtId="0" fontId="35" fillId="54" borderId="167" applyNumberFormat="0" applyFont="0" applyAlignment="0" applyProtection="0"/>
    <xf numFmtId="0" fontId="62" fillId="60" borderId="168"/>
    <xf numFmtId="0" fontId="44" fillId="0" borderId="166" applyNumberFormat="0" applyFill="0" applyAlignment="0" applyProtection="0"/>
    <xf numFmtId="0" fontId="44" fillId="0" borderId="166" applyNumberFormat="0" applyFill="0" applyAlignment="0" applyProtection="0"/>
    <xf numFmtId="0" fontId="41" fillId="35" borderId="164" applyNumberFormat="0" applyAlignment="0" applyProtection="0"/>
    <xf numFmtId="0" fontId="62" fillId="60" borderId="168"/>
    <xf numFmtId="0" fontId="43" fillId="36" borderId="165" applyNumberFormat="0" applyAlignment="0" applyProtection="0"/>
    <xf numFmtId="0" fontId="41" fillId="35" borderId="164" applyNumberFormat="0" applyAlignment="0" applyProtection="0"/>
    <xf numFmtId="0" fontId="44" fillId="0" borderId="166" applyNumberFormat="0" applyFill="0" applyAlignment="0" applyProtection="0"/>
    <xf numFmtId="0" fontId="43" fillId="36" borderId="165" applyNumberFormat="0" applyAlignment="0" applyProtection="0"/>
    <xf numFmtId="0" fontId="41" fillId="35" borderId="164" applyNumberFormat="0" applyAlignment="0" applyProtection="0"/>
    <xf numFmtId="0" fontId="62" fillId="60" borderId="168"/>
    <xf numFmtId="0" fontId="41" fillId="35" borderId="164" applyNumberFormat="0" applyAlignment="0" applyProtection="0"/>
    <xf numFmtId="0" fontId="62" fillId="60" borderId="168"/>
    <xf numFmtId="0" fontId="62" fillId="60" borderId="168"/>
    <xf numFmtId="0" fontId="62" fillId="60" borderId="168"/>
    <xf numFmtId="0" fontId="62" fillId="60" borderId="168"/>
    <xf numFmtId="0" fontId="35" fillId="54" borderId="167" applyNumberFormat="0" applyFont="0" applyAlignment="0" applyProtection="0"/>
    <xf numFmtId="0" fontId="62" fillId="60" borderId="168"/>
    <xf numFmtId="0" fontId="62" fillId="60" borderId="168"/>
    <xf numFmtId="0" fontId="43" fillId="36" borderId="165" applyNumberFormat="0" applyAlignment="0" applyProtection="0"/>
    <xf numFmtId="0" fontId="35" fillId="54" borderId="167" applyNumberFormat="0" applyFont="0" applyAlignment="0" applyProtection="0"/>
    <xf numFmtId="0" fontId="62" fillId="60" borderId="168"/>
    <xf numFmtId="0" fontId="62" fillId="60" borderId="168"/>
    <xf numFmtId="0" fontId="62" fillId="60" borderId="168"/>
    <xf numFmtId="0" fontId="62" fillId="60" borderId="168"/>
    <xf numFmtId="0" fontId="62" fillId="60" borderId="168"/>
    <xf numFmtId="0" fontId="62" fillId="60" borderId="168"/>
    <xf numFmtId="0" fontId="51" fillId="36" borderId="164" applyNumberFormat="0" applyAlignment="0" applyProtection="0"/>
    <xf numFmtId="0" fontId="51" fillId="36" borderId="164" applyNumberFormat="0" applyAlignment="0" applyProtection="0"/>
    <xf numFmtId="0" fontId="41" fillId="35" borderId="164" applyNumberFormat="0" applyAlignment="0" applyProtection="0"/>
    <xf numFmtId="0" fontId="35" fillId="54" borderId="167" applyNumberFormat="0" applyFont="0" applyAlignment="0" applyProtection="0"/>
    <xf numFmtId="0" fontId="35" fillId="54" borderId="167" applyNumberFormat="0" applyFont="0" applyAlignment="0" applyProtection="0"/>
    <xf numFmtId="0" fontId="43" fillId="36" borderId="165" applyNumberFormat="0" applyAlignment="0" applyProtection="0"/>
    <xf numFmtId="0" fontId="44" fillId="0" borderId="166" applyNumberFormat="0" applyFill="0" applyAlignment="0" applyProtection="0"/>
    <xf numFmtId="0" fontId="43" fillId="36" borderId="165" applyNumberFormat="0" applyAlignment="0" applyProtection="0"/>
    <xf numFmtId="0" fontId="43" fillId="36" borderId="165"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43" fillId="36" borderId="165" applyNumberFormat="0" applyAlignment="0" applyProtection="0"/>
    <xf numFmtId="0" fontId="43" fillId="36" borderId="165"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43" fillId="36" borderId="165" applyNumberFormat="0" applyAlignment="0" applyProtection="0"/>
    <xf numFmtId="0" fontId="43" fillId="36" borderId="165"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43" fillId="36" borderId="165" applyNumberFormat="0" applyAlignment="0" applyProtection="0"/>
    <xf numFmtId="0" fontId="43" fillId="36" borderId="165"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43" fillId="36" borderId="165" applyNumberFormat="0" applyAlignment="0" applyProtection="0"/>
    <xf numFmtId="0" fontId="43" fillId="36" borderId="165"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35" fillId="54" borderId="167" applyNumberFormat="0" applyFont="0" applyAlignment="0" applyProtection="0"/>
    <xf numFmtId="0" fontId="35" fillId="54" borderId="167" applyNumberFormat="0" applyFont="0" applyAlignment="0" applyProtection="0"/>
    <xf numFmtId="0" fontId="41" fillId="35" borderId="164" applyNumberFormat="0" applyAlignment="0" applyProtection="0"/>
    <xf numFmtId="0" fontId="41" fillId="35" borderId="164" applyNumberFormat="0" applyAlignment="0" applyProtection="0"/>
    <xf numFmtId="0" fontId="51" fillId="36" borderId="164" applyNumberFormat="0" applyAlignment="0" applyProtection="0"/>
    <xf numFmtId="0" fontId="51" fillId="36" borderId="164" applyNumberFormat="0" applyAlignment="0" applyProtection="0"/>
    <xf numFmtId="0" fontId="43" fillId="36" borderId="165" applyNumberFormat="0" applyAlignment="0" applyProtection="0"/>
    <xf numFmtId="0" fontId="43" fillId="36" borderId="165"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43" fillId="36" borderId="165" applyNumberFormat="0" applyAlignment="0" applyProtection="0"/>
    <xf numFmtId="0" fontId="43" fillId="36" borderId="165"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43" fillId="36" borderId="165" applyNumberFormat="0" applyAlignment="0" applyProtection="0"/>
    <xf numFmtId="0" fontId="43" fillId="36" borderId="165"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43" fillId="36" borderId="165" applyNumberFormat="0" applyAlignment="0" applyProtection="0"/>
    <xf numFmtId="0" fontId="43" fillId="36" borderId="165"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43" fillId="36" borderId="165" applyNumberFormat="0" applyAlignment="0" applyProtection="0"/>
    <xf numFmtId="0" fontId="43" fillId="36" borderId="165"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43" fillId="36" borderId="165" applyNumberFormat="0" applyAlignment="0" applyProtection="0"/>
    <xf numFmtId="0" fontId="43" fillId="36" borderId="165"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43" fillId="36" borderId="165" applyNumberFormat="0" applyAlignment="0" applyProtection="0"/>
    <xf numFmtId="0" fontId="43" fillId="36" borderId="165"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43" fillId="36" borderId="165" applyNumberFormat="0" applyAlignment="0" applyProtection="0"/>
    <xf numFmtId="0" fontId="43" fillId="36" borderId="165"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43" fillId="36" borderId="165" applyNumberFormat="0" applyAlignment="0" applyProtection="0"/>
    <xf numFmtId="0" fontId="43" fillId="36" borderId="165"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39" fillId="38" borderId="168" applyNumberFormat="0" applyProtection="0">
      <alignment horizontal="right"/>
    </xf>
    <xf numFmtId="0" fontId="39" fillId="38" borderId="168" applyNumberFormat="0" applyProtection="0">
      <alignment horizontal="left"/>
    </xf>
    <xf numFmtId="0" fontId="39" fillId="38" borderId="168" applyNumberFormat="0" applyProtection="0">
      <alignment horizontal="right"/>
    </xf>
    <xf numFmtId="49" fontId="35" fillId="0" borderId="168" applyFill="0" applyProtection="0">
      <alignment horizontal="right"/>
    </xf>
    <xf numFmtId="0" fontId="39" fillId="38" borderId="168" applyNumberFormat="0" applyProtection="0">
      <alignment horizontal="left"/>
    </xf>
    <xf numFmtId="0" fontId="39" fillId="38" borderId="168" applyNumberFormat="0" applyProtection="0">
      <alignment horizontal="right"/>
    </xf>
    <xf numFmtId="0" fontId="35" fillId="0" borderId="168" applyFill="0" applyProtection="0">
      <alignment horizontal="right" vertical="top" wrapText="1"/>
    </xf>
    <xf numFmtId="2" fontId="35" fillId="0" borderId="168" applyFill="0" applyProtection="0">
      <alignment horizontal="right" vertical="top" wrapText="1"/>
    </xf>
    <xf numFmtId="1" fontId="35" fillId="0" borderId="168" applyFill="0" applyProtection="0">
      <alignment horizontal="right" vertical="top" wrapText="1"/>
    </xf>
    <xf numFmtId="49" fontId="35" fillId="0" borderId="168" applyFill="0" applyProtection="0">
      <alignment horizontal="right"/>
    </xf>
    <xf numFmtId="0" fontId="39" fillId="38" borderId="168" applyNumberFormat="0" applyProtection="0">
      <alignment horizontal="left"/>
    </xf>
    <xf numFmtId="0" fontId="39" fillId="38" borderId="168" applyNumberFormat="0" applyProtection="0">
      <alignment horizontal="right"/>
    </xf>
    <xf numFmtId="0" fontId="35" fillId="0" borderId="168" applyFill="0" applyProtection="0">
      <alignment horizontal="right" vertical="top" wrapText="1"/>
    </xf>
    <xf numFmtId="2" fontId="35" fillId="0" borderId="168" applyFill="0" applyProtection="0">
      <alignment horizontal="right" vertical="top" wrapText="1"/>
    </xf>
    <xf numFmtId="1" fontId="35" fillId="0" borderId="168" applyFill="0" applyProtection="0">
      <alignment horizontal="right" vertical="top" wrapText="1"/>
    </xf>
    <xf numFmtId="0" fontId="39" fillId="38" borderId="168" applyNumberFormat="0" applyProtection="0">
      <alignment horizontal="right"/>
    </xf>
    <xf numFmtId="0" fontId="35" fillId="0" borderId="168" applyFill="0" applyProtection="0">
      <alignment horizontal="right" vertical="top" wrapText="1"/>
    </xf>
    <xf numFmtId="0" fontId="39" fillId="38" borderId="168" applyNumberFormat="0" applyProtection="0">
      <alignment horizontal="left"/>
    </xf>
    <xf numFmtId="49" fontId="35" fillId="0" borderId="168" applyFill="0" applyProtection="0">
      <alignment horizontal="right"/>
    </xf>
    <xf numFmtId="0" fontId="35" fillId="0" borderId="168" applyFill="0" applyProtection="0">
      <alignment horizontal="right" vertical="top" wrapText="1"/>
    </xf>
    <xf numFmtId="1" fontId="35" fillId="0" borderId="168" applyFill="0" applyProtection="0">
      <alignment horizontal="right" vertical="top" wrapText="1"/>
    </xf>
    <xf numFmtId="2" fontId="35" fillId="0" borderId="168" applyFill="0" applyProtection="0">
      <alignment horizontal="right" vertical="top" wrapText="1"/>
    </xf>
    <xf numFmtId="0" fontId="62" fillId="60" borderId="168"/>
    <xf numFmtId="2" fontId="35" fillId="0" borderId="168" applyFill="0" applyProtection="0">
      <alignment horizontal="right" vertical="top" wrapText="1"/>
    </xf>
    <xf numFmtId="0" fontId="35" fillId="54" borderId="167" applyNumberFormat="0" applyFont="0" applyAlignment="0" applyProtection="0"/>
    <xf numFmtId="0" fontId="35" fillId="0" borderId="168" applyFill="0" applyProtection="0">
      <alignment horizontal="right" vertical="top" wrapText="1"/>
    </xf>
    <xf numFmtId="1" fontId="35" fillId="0" borderId="168" applyFill="0" applyProtection="0">
      <alignment horizontal="right" vertical="top" wrapText="1"/>
    </xf>
    <xf numFmtId="2" fontId="35" fillId="0" borderId="168" applyFill="0" applyProtection="0">
      <alignment horizontal="right" vertical="top" wrapText="1"/>
    </xf>
    <xf numFmtId="0" fontId="39" fillId="38" borderId="168" applyNumberFormat="0" applyProtection="0">
      <alignment horizontal="right"/>
    </xf>
    <xf numFmtId="0" fontId="47" fillId="0" borderId="168" applyFill="0" applyProtection="0">
      <alignment horizontal="right" vertical="top" wrapText="1"/>
    </xf>
    <xf numFmtId="0" fontId="62" fillId="60" borderId="168"/>
    <xf numFmtId="0" fontId="62" fillId="60" borderId="168"/>
    <xf numFmtId="1" fontId="35" fillId="0" borderId="168" applyFill="0" applyProtection="0">
      <alignment horizontal="right" vertical="top" wrapText="1"/>
    </xf>
    <xf numFmtId="1" fontId="47" fillId="0" borderId="168" applyFill="0" applyProtection="0">
      <alignment horizontal="right" vertical="top" wrapText="1"/>
    </xf>
    <xf numFmtId="49" fontId="35" fillId="0" borderId="168" applyFill="0" applyProtection="0">
      <alignment horizontal="right"/>
    </xf>
    <xf numFmtId="49" fontId="35" fillId="0" borderId="168" applyFill="0" applyProtection="0">
      <alignment horizontal="right"/>
    </xf>
    <xf numFmtId="1" fontId="35" fillId="0" borderId="168" applyFill="0" applyProtection="0">
      <alignment horizontal="right" vertical="top" wrapText="1"/>
    </xf>
    <xf numFmtId="2" fontId="35" fillId="0" borderId="168" applyFill="0" applyProtection="0">
      <alignment horizontal="right" vertical="top" wrapText="1"/>
    </xf>
    <xf numFmtId="0" fontId="35" fillId="0" borderId="168" applyFill="0" applyProtection="0">
      <alignment horizontal="right" vertical="top" wrapText="1"/>
    </xf>
    <xf numFmtId="0" fontId="62" fillId="60" borderId="168"/>
    <xf numFmtId="0" fontId="62" fillId="60" borderId="168"/>
    <xf numFmtId="0" fontId="62" fillId="60" borderId="168"/>
    <xf numFmtId="1" fontId="47" fillId="0" borderId="168" applyFill="0" applyProtection="0">
      <alignment horizontal="right" vertical="top" wrapText="1"/>
    </xf>
    <xf numFmtId="49" fontId="47" fillId="0" borderId="168" applyFill="0" applyProtection="0">
      <alignment horizontal="right"/>
    </xf>
    <xf numFmtId="0" fontId="39" fillId="38" borderId="168" applyNumberFormat="0" applyProtection="0">
      <alignment horizontal="right"/>
    </xf>
    <xf numFmtId="49" fontId="47" fillId="0" borderId="168" applyFill="0" applyProtection="0">
      <alignment horizontal="right"/>
    </xf>
    <xf numFmtId="49" fontId="47" fillId="0" borderId="168" applyFill="0" applyProtection="0">
      <alignment horizontal="right"/>
    </xf>
    <xf numFmtId="0" fontId="39" fillId="38" borderId="168" applyNumberFormat="0" applyProtection="0">
      <alignment horizontal="right"/>
    </xf>
    <xf numFmtId="0" fontId="39" fillId="38" borderId="168" applyNumberFormat="0" applyProtection="0">
      <alignment horizontal="left"/>
    </xf>
    <xf numFmtId="1" fontId="47" fillId="0" borderId="168" applyFill="0" applyProtection="0">
      <alignment horizontal="right" vertical="top" wrapText="1"/>
    </xf>
    <xf numFmtId="0" fontId="35" fillId="54" borderId="167" applyNumberFormat="0" applyFont="0" applyAlignment="0" applyProtection="0"/>
    <xf numFmtId="2" fontId="47" fillId="0" borderId="168" applyFill="0" applyProtection="0">
      <alignment horizontal="right" vertical="top" wrapText="1"/>
    </xf>
    <xf numFmtId="1" fontId="35" fillId="0" borderId="168" applyFill="0" applyProtection="0">
      <alignment horizontal="right" vertical="top" wrapText="1"/>
    </xf>
    <xf numFmtId="2" fontId="47" fillId="0" borderId="168" applyFill="0" applyProtection="0">
      <alignment horizontal="right" vertical="top" wrapText="1"/>
    </xf>
    <xf numFmtId="49" fontId="47" fillId="0" borderId="168" applyFill="0" applyProtection="0">
      <alignment horizontal="right"/>
    </xf>
    <xf numFmtId="0" fontId="39" fillId="38" borderId="168" applyNumberFormat="0" applyProtection="0">
      <alignment horizontal="right"/>
    </xf>
    <xf numFmtId="1" fontId="47" fillId="0" borderId="168" applyFill="0" applyProtection="0">
      <alignment horizontal="right" vertical="top" wrapText="1"/>
    </xf>
    <xf numFmtId="0" fontId="47" fillId="0" borderId="168" applyFill="0" applyProtection="0">
      <alignment horizontal="right" vertical="top" wrapText="1"/>
    </xf>
    <xf numFmtId="1" fontId="35" fillId="0" borderId="168" applyFill="0" applyProtection="0">
      <alignment horizontal="right" vertical="top" wrapText="1"/>
    </xf>
    <xf numFmtId="0" fontId="62" fillId="60" borderId="168"/>
    <xf numFmtId="0" fontId="62" fillId="60" borderId="168"/>
    <xf numFmtId="0" fontId="35" fillId="0" borderId="168" applyFill="0" applyProtection="0">
      <alignment horizontal="right" vertical="top" wrapText="1"/>
    </xf>
    <xf numFmtId="2" fontId="35" fillId="0" borderId="168" applyFill="0" applyProtection="0">
      <alignment horizontal="right" vertical="top" wrapText="1"/>
    </xf>
    <xf numFmtId="1" fontId="35" fillId="0" borderId="168" applyFill="0" applyProtection="0">
      <alignment horizontal="right" vertical="top" wrapText="1"/>
    </xf>
    <xf numFmtId="0" fontId="35" fillId="0" borderId="168" applyFill="0" applyProtection="0">
      <alignment horizontal="right" vertical="top" wrapText="1"/>
    </xf>
    <xf numFmtId="49" fontId="35" fillId="0" borderId="168" applyFill="0" applyProtection="0">
      <alignment horizontal="right"/>
    </xf>
    <xf numFmtId="2" fontId="47" fillId="0" borderId="168" applyFill="0" applyProtection="0">
      <alignment horizontal="right" vertical="top" wrapText="1"/>
    </xf>
    <xf numFmtId="2" fontId="35" fillId="0" borderId="168" applyFill="0" applyProtection="0">
      <alignment horizontal="right" vertical="top" wrapText="1"/>
    </xf>
    <xf numFmtId="49" fontId="47" fillId="0" borderId="168" applyFill="0" applyProtection="0">
      <alignment horizontal="right"/>
    </xf>
    <xf numFmtId="0" fontId="35" fillId="0" borderId="168" applyFill="0" applyProtection="0">
      <alignment horizontal="right" vertical="top" wrapText="1"/>
    </xf>
    <xf numFmtId="0" fontId="35" fillId="54" borderId="167" applyNumberFormat="0" applyFont="0" applyAlignment="0" applyProtection="0"/>
    <xf numFmtId="0" fontId="62" fillId="60" borderId="168"/>
    <xf numFmtId="1" fontId="47" fillId="0" borderId="168" applyFill="0" applyProtection="0">
      <alignment horizontal="right" vertical="top" wrapText="1"/>
    </xf>
    <xf numFmtId="0" fontId="51" fillId="36" borderId="164" applyNumberFormat="0" applyAlignment="0" applyProtection="0"/>
    <xf numFmtId="0" fontId="35" fillId="0" borderId="168" applyFill="0" applyProtection="0">
      <alignment horizontal="right" vertical="top" wrapText="1"/>
    </xf>
    <xf numFmtId="0" fontId="39" fillId="38" borderId="168" applyNumberFormat="0" applyProtection="0">
      <alignment horizontal="left"/>
    </xf>
    <xf numFmtId="0" fontId="62" fillId="60" borderId="168"/>
    <xf numFmtId="0" fontId="39" fillId="38" borderId="168" applyNumberFormat="0" applyProtection="0">
      <alignment horizontal="right"/>
    </xf>
    <xf numFmtId="1" fontId="47" fillId="0" borderId="168" applyFill="0" applyProtection="0">
      <alignment horizontal="right" vertical="top" wrapText="1"/>
    </xf>
    <xf numFmtId="2" fontId="47" fillId="0" borderId="168" applyFill="0" applyProtection="0">
      <alignment horizontal="right" vertical="top" wrapText="1"/>
    </xf>
    <xf numFmtId="1" fontId="35" fillId="0" borderId="168" applyFill="0" applyProtection="0">
      <alignment horizontal="right" vertical="top" wrapText="1"/>
    </xf>
    <xf numFmtId="2" fontId="35" fillId="0" borderId="168" applyFill="0" applyProtection="0">
      <alignment horizontal="right" vertical="top" wrapText="1"/>
    </xf>
    <xf numFmtId="0" fontId="35" fillId="54" borderId="167" applyNumberFormat="0" applyFont="0" applyAlignment="0" applyProtection="0"/>
    <xf numFmtId="0" fontId="47"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0" fontId="39" fillId="38" borderId="168" applyNumberFormat="0" applyProtection="0">
      <alignment horizontal="right"/>
    </xf>
    <xf numFmtId="0" fontId="44" fillId="0" borderId="166" applyNumberFormat="0" applyFill="0" applyAlignment="0" applyProtection="0"/>
    <xf numFmtId="0" fontId="62" fillId="60" borderId="168"/>
    <xf numFmtId="0" fontId="41" fillId="35" borderId="164" applyNumberFormat="0" applyAlignment="0" applyProtection="0"/>
    <xf numFmtId="49" fontId="35" fillId="0" borderId="168" applyFill="0" applyProtection="0">
      <alignment horizontal="right"/>
    </xf>
    <xf numFmtId="0" fontId="43" fillId="36" borderId="165" applyNumberFormat="0" applyAlignment="0" applyProtection="0"/>
    <xf numFmtId="49" fontId="47" fillId="0" borderId="168" applyFill="0" applyProtection="0">
      <alignment horizontal="right"/>
    </xf>
    <xf numFmtId="0" fontId="39" fillId="38" borderId="168" applyNumberFormat="0" applyProtection="0">
      <alignment horizontal="right"/>
    </xf>
    <xf numFmtId="0" fontId="39" fillId="38" borderId="168" applyNumberFormat="0" applyProtection="0">
      <alignment horizontal="right"/>
    </xf>
    <xf numFmtId="1" fontId="47" fillId="0" borderId="168" applyFill="0" applyProtection="0">
      <alignment horizontal="right" vertical="top" wrapText="1"/>
    </xf>
    <xf numFmtId="49" fontId="35" fillId="0" borderId="168" applyFill="0" applyProtection="0">
      <alignment horizontal="right"/>
    </xf>
    <xf numFmtId="0" fontId="35" fillId="0" borderId="168" applyFill="0" applyProtection="0">
      <alignment horizontal="right" vertical="top" wrapText="1"/>
    </xf>
    <xf numFmtId="49" fontId="35" fillId="0" borderId="168" applyFill="0" applyProtection="0">
      <alignment horizontal="right"/>
    </xf>
    <xf numFmtId="0" fontId="41" fillId="35" borderId="164" applyNumberFormat="0" applyAlignment="0" applyProtection="0"/>
    <xf numFmtId="0" fontId="62" fillId="60" borderId="168"/>
    <xf numFmtId="1" fontId="35" fillId="0" borderId="168" applyFill="0" applyProtection="0">
      <alignment horizontal="right" vertical="top" wrapText="1"/>
    </xf>
    <xf numFmtId="49" fontId="47" fillId="0" borderId="168" applyFill="0" applyProtection="0">
      <alignment horizontal="right"/>
    </xf>
    <xf numFmtId="0" fontId="39" fillId="38" borderId="168" applyNumberFormat="0" applyProtection="0">
      <alignment horizontal="right"/>
    </xf>
    <xf numFmtId="2" fontId="35" fillId="0" borderId="168" applyFill="0" applyProtection="0">
      <alignment horizontal="right" vertical="top" wrapText="1"/>
    </xf>
    <xf numFmtId="0" fontId="62" fillId="60" borderId="168"/>
    <xf numFmtId="49" fontId="47" fillId="0" borderId="168" applyFill="0" applyProtection="0">
      <alignment horizontal="right"/>
    </xf>
    <xf numFmtId="0" fontId="62" fillId="60" borderId="168"/>
    <xf numFmtId="0" fontId="39" fillId="38" borderId="168" applyNumberFormat="0" applyProtection="0">
      <alignment horizontal="right"/>
    </xf>
    <xf numFmtId="0" fontId="35" fillId="0" borderId="168" applyFill="0" applyProtection="0">
      <alignment horizontal="right" vertical="top" wrapText="1"/>
    </xf>
    <xf numFmtId="0" fontId="39" fillId="38" borderId="168" applyNumberFormat="0" applyProtection="0">
      <alignment horizontal="left"/>
    </xf>
    <xf numFmtId="0" fontId="35" fillId="0" borderId="168" applyFill="0" applyProtection="0">
      <alignment horizontal="right" vertical="top" wrapText="1"/>
    </xf>
    <xf numFmtId="2" fontId="35" fillId="0" borderId="168" applyFill="0" applyProtection="0">
      <alignment horizontal="right" vertical="top" wrapText="1"/>
    </xf>
    <xf numFmtId="49" fontId="47" fillId="0" borderId="168" applyFill="0" applyProtection="0">
      <alignment horizontal="right"/>
    </xf>
    <xf numFmtId="1" fontId="47" fillId="0" borderId="168" applyFill="0" applyProtection="0">
      <alignment horizontal="right" vertical="top" wrapText="1"/>
    </xf>
    <xf numFmtId="1" fontId="35" fillId="0" borderId="168" applyFill="0" applyProtection="0">
      <alignment horizontal="right" vertical="top" wrapText="1"/>
    </xf>
    <xf numFmtId="0" fontId="39" fillId="38" borderId="168" applyNumberFormat="0" applyProtection="0">
      <alignment horizontal="left"/>
    </xf>
    <xf numFmtId="0" fontId="39" fillId="38" borderId="168" applyNumberFormat="0" applyProtection="0">
      <alignment horizontal="left"/>
    </xf>
    <xf numFmtId="0" fontId="47" fillId="0" borderId="168" applyFill="0" applyProtection="0">
      <alignment horizontal="right" vertical="top" wrapText="1"/>
    </xf>
    <xf numFmtId="1" fontId="35" fillId="0" borderId="168" applyFill="0" applyProtection="0">
      <alignment horizontal="right" vertical="top" wrapText="1"/>
    </xf>
    <xf numFmtId="2" fontId="47" fillId="0" borderId="168" applyFill="0" applyProtection="0">
      <alignment horizontal="right" vertical="top" wrapText="1"/>
    </xf>
    <xf numFmtId="1" fontId="35" fillId="0" borderId="168" applyFill="0" applyProtection="0">
      <alignment horizontal="right" vertical="top" wrapText="1"/>
    </xf>
    <xf numFmtId="49" fontId="35" fillId="0" borderId="168" applyFill="0" applyProtection="0">
      <alignment horizontal="right"/>
    </xf>
    <xf numFmtId="0" fontId="62" fillId="60" borderId="168"/>
    <xf numFmtId="0" fontId="47" fillId="0" borderId="168" applyFill="0" applyProtection="0">
      <alignment horizontal="right" vertical="top" wrapText="1"/>
    </xf>
    <xf numFmtId="49" fontId="35" fillId="0" borderId="168" applyFill="0" applyProtection="0">
      <alignment horizontal="right"/>
    </xf>
    <xf numFmtId="2" fontId="35" fillId="0" borderId="168" applyFill="0" applyProtection="0">
      <alignment horizontal="right" vertical="top" wrapText="1"/>
    </xf>
    <xf numFmtId="1" fontId="47" fillId="0" borderId="168" applyFill="0" applyProtection="0">
      <alignment horizontal="right" vertical="top" wrapText="1"/>
    </xf>
    <xf numFmtId="49" fontId="47" fillId="0" borderId="168" applyFill="0" applyProtection="0">
      <alignment horizontal="right"/>
    </xf>
    <xf numFmtId="0" fontId="39" fillId="38" borderId="168" applyNumberFormat="0" applyProtection="0">
      <alignment horizontal="left"/>
    </xf>
    <xf numFmtId="2" fontId="35" fillId="0" borderId="168" applyFill="0" applyProtection="0">
      <alignment horizontal="right" vertical="top" wrapText="1"/>
    </xf>
    <xf numFmtId="0" fontId="39" fillId="38" borderId="168" applyNumberFormat="0" applyProtection="0">
      <alignment horizontal="right"/>
    </xf>
    <xf numFmtId="0" fontId="39" fillId="38" borderId="168" applyNumberFormat="0" applyProtection="0">
      <alignment horizontal="left"/>
    </xf>
    <xf numFmtId="1" fontId="47" fillId="0" borderId="168" applyFill="0" applyProtection="0">
      <alignment horizontal="right" vertical="top" wrapText="1"/>
    </xf>
    <xf numFmtId="1" fontId="35" fillId="0" borderId="168" applyFill="0" applyProtection="0">
      <alignment horizontal="right" vertical="top" wrapText="1"/>
    </xf>
    <xf numFmtId="2" fontId="47" fillId="0" borderId="168" applyFill="0" applyProtection="0">
      <alignment horizontal="right" vertical="top" wrapText="1"/>
    </xf>
    <xf numFmtId="0" fontId="39" fillId="38" borderId="168" applyNumberFormat="0" applyProtection="0">
      <alignment horizontal="left"/>
    </xf>
    <xf numFmtId="49" fontId="35" fillId="0" borderId="168" applyFill="0" applyProtection="0">
      <alignment horizontal="right"/>
    </xf>
    <xf numFmtId="2" fontId="35" fillId="0" borderId="168" applyFill="0" applyProtection="0">
      <alignment horizontal="right" vertical="top" wrapText="1"/>
    </xf>
    <xf numFmtId="1" fontId="35" fillId="0" borderId="168" applyFill="0" applyProtection="0">
      <alignment horizontal="right" vertical="top" wrapText="1"/>
    </xf>
    <xf numFmtId="0" fontId="39" fillId="38" borderId="168" applyNumberFormat="0" applyProtection="0">
      <alignment horizontal="right"/>
    </xf>
    <xf numFmtId="2" fontId="35" fillId="0" borderId="168" applyFill="0" applyProtection="0">
      <alignment horizontal="right" vertical="top" wrapText="1"/>
    </xf>
    <xf numFmtId="49" fontId="35" fillId="0" borderId="168" applyFill="0" applyProtection="0">
      <alignment horizontal="right"/>
    </xf>
    <xf numFmtId="0" fontId="39" fillId="38" borderId="168" applyNumberFormat="0" applyProtection="0">
      <alignment horizontal="right"/>
    </xf>
    <xf numFmtId="0" fontId="39" fillId="38" borderId="168" applyNumberFormat="0" applyProtection="0">
      <alignment horizontal="left"/>
    </xf>
    <xf numFmtId="1" fontId="35" fillId="0" borderId="168" applyFill="0" applyProtection="0">
      <alignment horizontal="right" vertical="top" wrapText="1"/>
    </xf>
    <xf numFmtId="0" fontId="35" fillId="0" borderId="168" applyFill="0" applyProtection="0">
      <alignment horizontal="right" vertical="top" wrapText="1"/>
    </xf>
    <xf numFmtId="49" fontId="47" fillId="0" borderId="168" applyFill="0" applyProtection="0">
      <alignment horizontal="right"/>
    </xf>
    <xf numFmtId="2" fontId="35" fillId="0" borderId="168" applyFill="0" applyProtection="0">
      <alignment horizontal="right" vertical="top" wrapText="1"/>
    </xf>
    <xf numFmtId="2" fontId="47" fillId="0" borderId="168" applyFill="0" applyProtection="0">
      <alignment horizontal="right" vertical="top" wrapText="1"/>
    </xf>
    <xf numFmtId="49" fontId="35" fillId="0" borderId="168" applyFill="0" applyProtection="0">
      <alignment horizontal="right"/>
    </xf>
    <xf numFmtId="0" fontId="35" fillId="54" borderId="167" applyNumberFormat="0" applyFont="0" applyAlignment="0" applyProtection="0"/>
    <xf numFmtId="49" fontId="47" fillId="0" borderId="168" applyFill="0" applyProtection="0">
      <alignment horizontal="right"/>
    </xf>
    <xf numFmtId="1" fontId="35" fillId="0" borderId="168" applyFill="0" applyProtection="0">
      <alignment horizontal="right" vertical="top" wrapText="1"/>
    </xf>
    <xf numFmtId="1" fontId="47" fillId="0" borderId="168" applyFill="0" applyProtection="0">
      <alignment horizontal="right" vertical="top" wrapText="1"/>
    </xf>
    <xf numFmtId="0" fontId="62" fillId="60" borderId="168"/>
    <xf numFmtId="0" fontId="62" fillId="60" borderId="168"/>
    <xf numFmtId="0" fontId="62" fillId="60" borderId="168"/>
    <xf numFmtId="0" fontId="35" fillId="0" borderId="168" applyFill="0" applyProtection="0">
      <alignment horizontal="right" vertical="top" wrapText="1"/>
    </xf>
    <xf numFmtId="49" fontId="47" fillId="0" borderId="168" applyFill="0" applyProtection="0">
      <alignment horizontal="right"/>
    </xf>
    <xf numFmtId="49" fontId="47" fillId="0" borderId="168" applyFill="0" applyProtection="0">
      <alignment horizontal="right"/>
    </xf>
    <xf numFmtId="2" fontId="47" fillId="0" borderId="168" applyFill="0" applyProtection="0">
      <alignment horizontal="right" vertical="top" wrapText="1"/>
    </xf>
    <xf numFmtId="49" fontId="35" fillId="0" borderId="168" applyFill="0" applyProtection="0">
      <alignment horizontal="right"/>
    </xf>
    <xf numFmtId="2" fontId="47" fillId="0" borderId="168" applyFill="0" applyProtection="0">
      <alignment horizontal="right" vertical="top" wrapText="1"/>
    </xf>
    <xf numFmtId="1" fontId="47" fillId="0" borderId="168" applyFill="0" applyProtection="0">
      <alignment horizontal="right" vertical="top" wrapText="1"/>
    </xf>
    <xf numFmtId="2" fontId="47" fillId="0" borderId="168" applyFill="0" applyProtection="0">
      <alignment horizontal="right" vertical="top" wrapText="1"/>
    </xf>
    <xf numFmtId="0" fontId="44" fillId="0" borderId="166" applyNumberFormat="0" applyFill="0" applyAlignment="0" applyProtection="0"/>
    <xf numFmtId="0" fontId="62" fillId="60" borderId="168"/>
    <xf numFmtId="49" fontId="35" fillId="0" borderId="168" applyFill="0" applyProtection="0">
      <alignment horizontal="right"/>
    </xf>
    <xf numFmtId="0" fontId="39" fillId="38" borderId="168" applyNumberFormat="0" applyProtection="0">
      <alignment horizontal="left"/>
    </xf>
    <xf numFmtId="0" fontId="35" fillId="0" borderId="168" applyFill="0" applyProtection="0">
      <alignment horizontal="right" vertical="top" wrapText="1"/>
    </xf>
    <xf numFmtId="0" fontId="39" fillId="38" borderId="168" applyNumberFormat="0" applyProtection="0">
      <alignment horizontal="right"/>
    </xf>
    <xf numFmtId="1" fontId="47"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62" fillId="60" borderId="168"/>
    <xf numFmtId="0" fontId="43" fillId="36" borderId="165" applyNumberFormat="0" applyAlignment="0" applyProtection="0"/>
    <xf numFmtId="49" fontId="47" fillId="0" borderId="168" applyFill="0" applyProtection="0">
      <alignment horizontal="right"/>
    </xf>
    <xf numFmtId="2" fontId="47" fillId="0" borderId="168" applyFill="0" applyProtection="0">
      <alignment horizontal="right" vertical="top" wrapText="1"/>
    </xf>
    <xf numFmtId="2" fontId="35" fillId="0" borderId="168" applyFill="0" applyProtection="0">
      <alignment horizontal="right" vertical="top" wrapText="1"/>
    </xf>
    <xf numFmtId="2" fontId="47" fillId="0" borderId="168" applyFill="0" applyProtection="0">
      <alignment horizontal="right" vertical="top" wrapText="1"/>
    </xf>
    <xf numFmtId="0" fontId="39" fillId="38" borderId="168" applyNumberFormat="0" applyProtection="0">
      <alignment horizontal="left"/>
    </xf>
    <xf numFmtId="1" fontId="35" fillId="0" borderId="168" applyFill="0" applyProtection="0">
      <alignment horizontal="right" vertical="top" wrapText="1"/>
    </xf>
    <xf numFmtId="0" fontId="39" fillId="38" borderId="168" applyNumberFormat="0" applyProtection="0">
      <alignment horizontal="right"/>
    </xf>
    <xf numFmtId="0" fontId="62" fillId="60" borderId="168"/>
    <xf numFmtId="0" fontId="62" fillId="60" borderId="168"/>
    <xf numFmtId="0" fontId="62" fillId="60" borderId="168"/>
    <xf numFmtId="2" fontId="47" fillId="0" borderId="168" applyFill="0" applyProtection="0">
      <alignment horizontal="right" vertical="top" wrapText="1"/>
    </xf>
    <xf numFmtId="2" fontId="35" fillId="0" borderId="168" applyFill="0" applyProtection="0">
      <alignment horizontal="right" vertical="top" wrapText="1"/>
    </xf>
    <xf numFmtId="49" fontId="35" fillId="0" borderId="168" applyFill="0" applyProtection="0">
      <alignment horizontal="right"/>
    </xf>
    <xf numFmtId="1" fontId="47" fillId="0" borderId="168" applyFill="0" applyProtection="0">
      <alignment horizontal="right" vertical="top" wrapText="1"/>
    </xf>
    <xf numFmtId="0" fontId="39" fillId="38" borderId="168" applyNumberFormat="0" applyProtection="0">
      <alignment horizontal="left"/>
    </xf>
    <xf numFmtId="0" fontId="62" fillId="60" borderId="168"/>
    <xf numFmtId="0" fontId="35" fillId="0" borderId="168" applyFill="0" applyProtection="0">
      <alignment horizontal="right" vertical="top" wrapText="1"/>
    </xf>
    <xf numFmtId="0" fontId="39" fillId="38" borderId="168" applyNumberFormat="0" applyProtection="0">
      <alignment horizontal="left"/>
    </xf>
    <xf numFmtId="0" fontId="35" fillId="54" borderId="167" applyNumberFormat="0" applyFont="0" applyAlignment="0" applyProtection="0"/>
    <xf numFmtId="1" fontId="47" fillId="0" borderId="168" applyFill="0" applyProtection="0">
      <alignment horizontal="right" vertical="top" wrapText="1"/>
    </xf>
    <xf numFmtId="0" fontId="62" fillId="60" borderId="168"/>
    <xf numFmtId="2" fontId="35" fillId="0" borderId="168" applyFill="0" applyProtection="0">
      <alignment horizontal="right" vertical="top" wrapText="1"/>
    </xf>
    <xf numFmtId="1" fontId="35" fillId="0" borderId="168" applyFill="0" applyProtection="0">
      <alignment horizontal="right" vertical="top" wrapText="1"/>
    </xf>
    <xf numFmtId="2" fontId="35" fillId="0" borderId="168" applyFill="0" applyProtection="0">
      <alignment horizontal="right" vertical="top" wrapText="1"/>
    </xf>
    <xf numFmtId="0" fontId="39" fillId="38" borderId="168" applyNumberFormat="0" applyProtection="0">
      <alignment horizontal="right"/>
    </xf>
    <xf numFmtId="0" fontId="62" fillId="60" borderId="168"/>
    <xf numFmtId="0" fontId="62" fillId="60" borderId="168"/>
    <xf numFmtId="49" fontId="35" fillId="0" borderId="168" applyFill="0" applyProtection="0">
      <alignment horizontal="right"/>
    </xf>
    <xf numFmtId="0" fontId="39" fillId="38" borderId="168" applyNumberFormat="0" applyProtection="0">
      <alignment horizontal="left"/>
    </xf>
    <xf numFmtId="0" fontId="62" fillId="60" borderId="168"/>
    <xf numFmtId="0" fontId="47" fillId="0" borderId="168" applyFill="0" applyProtection="0">
      <alignment horizontal="right" vertical="top" wrapText="1"/>
    </xf>
    <xf numFmtId="1" fontId="35" fillId="0" borderId="168" applyFill="0" applyProtection="0">
      <alignment horizontal="right" vertical="top" wrapText="1"/>
    </xf>
    <xf numFmtId="0" fontId="62" fillId="60" borderId="168"/>
    <xf numFmtId="0" fontId="62" fillId="60" borderId="168"/>
    <xf numFmtId="2" fontId="35" fillId="0" borderId="168" applyFill="0" applyProtection="0">
      <alignment horizontal="right" vertical="top" wrapText="1"/>
    </xf>
    <xf numFmtId="0" fontId="62" fillId="60" borderId="168"/>
    <xf numFmtId="0" fontId="62" fillId="60" borderId="168"/>
    <xf numFmtId="0" fontId="62" fillId="60" borderId="168"/>
    <xf numFmtId="0" fontId="35" fillId="54" borderId="167" applyNumberFormat="0" applyFont="0" applyAlignment="0" applyProtection="0"/>
    <xf numFmtId="0" fontId="51" fillId="36" borderId="164" applyNumberFormat="0" applyAlignment="0" applyProtection="0"/>
    <xf numFmtId="0" fontId="41" fillId="35" borderId="164" applyNumberFormat="0" applyAlignment="0" applyProtection="0"/>
    <xf numFmtId="0" fontId="35" fillId="54" borderId="167" applyNumberFormat="0" applyFont="0" applyAlignment="0" applyProtection="0"/>
    <xf numFmtId="2" fontId="47" fillId="0" borderId="168" applyFill="0" applyProtection="0">
      <alignment horizontal="right" vertical="top" wrapText="1"/>
    </xf>
    <xf numFmtId="0" fontId="41" fillId="35" borderId="164" applyNumberFormat="0" applyAlignment="0" applyProtection="0"/>
    <xf numFmtId="0" fontId="41" fillId="35" borderId="164" applyNumberFormat="0" applyAlignment="0" applyProtection="0"/>
    <xf numFmtId="0" fontId="62" fillId="60" borderId="168"/>
    <xf numFmtId="0" fontId="43" fillId="36" borderId="165" applyNumberFormat="0" applyAlignment="0" applyProtection="0"/>
    <xf numFmtId="0" fontId="43" fillId="36" borderId="165"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39" fillId="38" borderId="168" applyNumberFormat="0" applyProtection="0">
      <alignment horizontal="left"/>
    </xf>
    <xf numFmtId="0" fontId="39" fillId="38" borderId="168" applyNumberFormat="0" applyProtection="0">
      <alignment horizontal="right"/>
    </xf>
    <xf numFmtId="0" fontId="35" fillId="0" borderId="168" applyFill="0" applyProtection="0">
      <alignment horizontal="right" vertical="top" wrapText="1"/>
    </xf>
    <xf numFmtId="2" fontId="35" fillId="0" borderId="168" applyFill="0" applyProtection="0">
      <alignment horizontal="right" vertical="top" wrapText="1"/>
    </xf>
    <xf numFmtId="1" fontId="35" fillId="0" borderId="168" applyFill="0" applyProtection="0">
      <alignment horizontal="right" vertical="top" wrapText="1"/>
    </xf>
    <xf numFmtId="49" fontId="35" fillId="0" borderId="168" applyFill="0" applyProtection="0">
      <alignment horizontal="right"/>
    </xf>
    <xf numFmtId="0" fontId="39" fillId="38" borderId="168" applyNumberFormat="0" applyProtection="0">
      <alignment horizontal="left"/>
    </xf>
    <xf numFmtId="0" fontId="39" fillId="38" borderId="168" applyNumberFormat="0" applyProtection="0">
      <alignment horizontal="right"/>
    </xf>
    <xf numFmtId="0" fontId="35" fillId="0" borderId="168" applyFill="0" applyProtection="0">
      <alignment horizontal="right" vertical="top" wrapText="1"/>
    </xf>
    <xf numFmtId="2" fontId="35" fillId="0" borderId="168" applyFill="0" applyProtection="0">
      <alignment horizontal="right" vertical="top" wrapText="1"/>
    </xf>
    <xf numFmtId="1" fontId="35" fillId="0" borderId="168" applyFill="0" applyProtection="0">
      <alignment horizontal="right" vertical="top" wrapText="1"/>
    </xf>
    <xf numFmtId="49" fontId="35" fillId="0" borderId="168" applyFill="0" applyProtection="0">
      <alignment horizontal="right"/>
    </xf>
    <xf numFmtId="0" fontId="44" fillId="0" borderId="166" applyNumberFormat="0" applyFill="0" applyAlignment="0" applyProtection="0"/>
    <xf numFmtId="0" fontId="44" fillId="0" borderId="166" applyNumberFormat="0" applyFill="0" applyAlignment="0" applyProtection="0"/>
    <xf numFmtId="0" fontId="43" fillId="36" borderId="165" applyNumberFormat="0" applyAlignment="0" applyProtection="0"/>
    <xf numFmtId="0" fontId="43" fillId="36" borderId="165" applyNumberFormat="0" applyAlignment="0" applyProtection="0"/>
    <xf numFmtId="0" fontId="41" fillId="35" borderId="164" applyNumberFormat="0" applyAlignment="0" applyProtection="0"/>
    <xf numFmtId="0" fontId="41" fillId="35" borderId="164" applyNumberFormat="0" applyAlignment="0" applyProtection="0"/>
    <xf numFmtId="0" fontId="35" fillId="0" borderId="168" applyFill="0" applyProtection="0">
      <alignment horizontal="right" vertical="top" wrapText="1"/>
    </xf>
    <xf numFmtId="0" fontId="62" fillId="60" borderId="168"/>
    <xf numFmtId="0" fontId="39" fillId="38" borderId="168" applyNumberFormat="0" applyProtection="0">
      <alignment horizontal="left"/>
    </xf>
    <xf numFmtId="0" fontId="39" fillId="38" borderId="168" applyNumberFormat="0" applyProtection="0">
      <alignment horizontal="right"/>
    </xf>
    <xf numFmtId="1" fontId="35" fillId="0" borderId="168" applyFill="0" applyProtection="0">
      <alignment horizontal="right" vertical="top" wrapText="1"/>
    </xf>
    <xf numFmtId="49" fontId="35" fillId="0" borderId="168" applyFill="0" applyProtection="0">
      <alignment horizontal="right"/>
    </xf>
    <xf numFmtId="1" fontId="47" fillId="0" borderId="168" applyFill="0" applyProtection="0">
      <alignment horizontal="right" vertical="top" wrapText="1"/>
    </xf>
    <xf numFmtId="0" fontId="39" fillId="38" borderId="168" applyNumberFormat="0" applyProtection="0">
      <alignment horizontal="right"/>
    </xf>
    <xf numFmtId="0" fontId="62" fillId="60" borderId="168"/>
    <xf numFmtId="2" fontId="35" fillId="0" borderId="168" applyFill="0" applyProtection="0">
      <alignment horizontal="right" vertical="top" wrapText="1"/>
    </xf>
    <xf numFmtId="0" fontId="47" fillId="0" borderId="168" applyFill="0" applyProtection="0">
      <alignment horizontal="right" vertical="top" wrapText="1"/>
    </xf>
    <xf numFmtId="0" fontId="39" fillId="38" borderId="168" applyNumberFormat="0" applyProtection="0">
      <alignment horizontal="left"/>
    </xf>
    <xf numFmtId="0" fontId="35" fillId="54" borderId="167" applyNumberFormat="0" applyFont="0" applyAlignment="0" applyProtection="0"/>
    <xf numFmtId="0" fontId="51" fillId="36" borderId="164" applyNumberFormat="0" applyAlignment="0" applyProtection="0"/>
    <xf numFmtId="0" fontId="39" fillId="38" borderId="168" applyNumberFormat="0" applyProtection="0">
      <alignment horizontal="right"/>
    </xf>
    <xf numFmtId="1" fontId="35" fillId="0" borderId="168" applyFill="0" applyProtection="0">
      <alignment horizontal="right" vertical="top" wrapText="1"/>
    </xf>
    <xf numFmtId="2" fontId="35" fillId="0" borderId="168" applyFill="0" applyProtection="0">
      <alignment horizontal="right" vertical="top" wrapText="1"/>
    </xf>
    <xf numFmtId="0" fontId="35" fillId="54" borderId="167" applyNumberFormat="0" applyFont="0" applyAlignment="0" applyProtection="0"/>
    <xf numFmtId="0" fontId="47" fillId="0" borderId="168" applyFill="0" applyProtection="0">
      <alignment horizontal="right" vertical="top" wrapText="1"/>
    </xf>
    <xf numFmtId="49" fontId="35" fillId="0" borderId="168" applyFill="0" applyProtection="0">
      <alignment horizontal="right"/>
    </xf>
    <xf numFmtId="0" fontId="62" fillId="60" borderId="168"/>
    <xf numFmtId="0" fontId="39" fillId="38" borderId="168" applyNumberFormat="0" applyProtection="0">
      <alignment horizontal="right"/>
    </xf>
    <xf numFmtId="0" fontId="62" fillId="60" borderId="168"/>
    <xf numFmtId="0" fontId="39" fillId="38" borderId="168" applyNumberFormat="0" applyProtection="0">
      <alignment horizontal="left"/>
    </xf>
    <xf numFmtId="49" fontId="47" fillId="0" borderId="168" applyFill="0" applyProtection="0">
      <alignment horizontal="right"/>
    </xf>
    <xf numFmtId="0" fontId="62" fillId="60" borderId="168"/>
    <xf numFmtId="0" fontId="41" fillId="35" borderId="164" applyNumberFormat="0" applyAlignment="0" applyProtection="0"/>
    <xf numFmtId="1" fontId="47" fillId="0" borderId="168" applyFill="0" applyProtection="0">
      <alignment horizontal="right" vertical="top" wrapText="1"/>
    </xf>
    <xf numFmtId="0" fontId="39" fillId="38" borderId="168" applyNumberFormat="0" applyProtection="0">
      <alignment horizontal="right"/>
    </xf>
    <xf numFmtId="49" fontId="47" fillId="0" borderId="168" applyFill="0" applyProtection="0">
      <alignment horizontal="right"/>
    </xf>
    <xf numFmtId="0" fontId="39" fillId="38" borderId="168" applyNumberFormat="0" applyProtection="0">
      <alignment horizontal="right"/>
    </xf>
    <xf numFmtId="1" fontId="47" fillId="0" borderId="168" applyFill="0" applyProtection="0">
      <alignment horizontal="right" vertical="top" wrapText="1"/>
    </xf>
    <xf numFmtId="0" fontId="35" fillId="0" borderId="168" applyFill="0" applyProtection="0">
      <alignment horizontal="right" vertical="top" wrapText="1"/>
    </xf>
    <xf numFmtId="0" fontId="62" fillId="60" borderId="168"/>
    <xf numFmtId="0" fontId="44" fillId="0" borderId="166" applyNumberFormat="0" applyFill="0" applyAlignment="0" applyProtection="0"/>
    <xf numFmtId="0" fontId="62" fillId="60" borderId="168"/>
    <xf numFmtId="49" fontId="35" fillId="0" borderId="168" applyFill="0" applyProtection="0">
      <alignment horizontal="right"/>
    </xf>
    <xf numFmtId="0" fontId="35" fillId="0" borderId="168" applyFill="0" applyProtection="0">
      <alignment horizontal="right" vertical="top" wrapText="1"/>
    </xf>
    <xf numFmtId="0" fontId="39" fillId="38" borderId="168" applyNumberFormat="0" applyProtection="0">
      <alignment horizontal="right"/>
    </xf>
    <xf numFmtId="0" fontId="35" fillId="0" borderId="168" applyFill="0" applyProtection="0">
      <alignment horizontal="right" vertical="top" wrapText="1"/>
    </xf>
    <xf numFmtId="2" fontId="35" fillId="0" borderId="168" applyFill="0" applyProtection="0">
      <alignment horizontal="right" vertical="top" wrapText="1"/>
    </xf>
    <xf numFmtId="0" fontId="35" fillId="54" borderId="167" applyNumberFormat="0" applyFont="0" applyAlignment="0" applyProtection="0"/>
    <xf numFmtId="2" fontId="35" fillId="0" borderId="168" applyFill="0" applyProtection="0">
      <alignment horizontal="right" vertical="top" wrapText="1"/>
    </xf>
    <xf numFmtId="0" fontId="62" fillId="60" borderId="168"/>
    <xf numFmtId="0" fontId="35" fillId="0" borderId="168" applyFill="0" applyProtection="0">
      <alignment horizontal="right" vertical="top" wrapText="1"/>
    </xf>
    <xf numFmtId="0" fontId="44" fillId="0" borderId="166" applyNumberFormat="0" applyFill="0" applyAlignment="0" applyProtection="0"/>
    <xf numFmtId="1" fontId="35" fillId="0" borderId="168" applyFill="0" applyProtection="0">
      <alignment horizontal="right" vertical="top" wrapText="1"/>
    </xf>
    <xf numFmtId="49" fontId="47" fillId="0" borderId="168" applyFill="0" applyProtection="0">
      <alignment horizontal="right"/>
    </xf>
    <xf numFmtId="0" fontId="39" fillId="38" borderId="168" applyNumberFormat="0" applyProtection="0">
      <alignment horizontal="right"/>
    </xf>
    <xf numFmtId="0" fontId="62" fillId="60" borderId="168"/>
    <xf numFmtId="0" fontId="35" fillId="54" borderId="167" applyNumberFormat="0" applyFont="0" applyAlignment="0" applyProtection="0"/>
    <xf numFmtId="0" fontId="51" fillId="36" borderId="164" applyNumberFormat="0" applyAlignment="0" applyProtection="0"/>
    <xf numFmtId="1" fontId="35" fillId="0" borderId="168" applyFill="0" applyProtection="0">
      <alignment horizontal="right" vertical="top" wrapText="1"/>
    </xf>
    <xf numFmtId="0" fontId="41" fillId="35" borderId="164" applyNumberFormat="0" applyAlignment="0" applyProtection="0"/>
    <xf numFmtId="49" fontId="35" fillId="0" borderId="168" applyFill="0" applyProtection="0">
      <alignment horizontal="right"/>
    </xf>
    <xf numFmtId="0" fontId="62" fillId="60" borderId="168"/>
    <xf numFmtId="2" fontId="35" fillId="0" borderId="168" applyFill="0" applyProtection="0">
      <alignment horizontal="right" vertical="top" wrapText="1"/>
    </xf>
    <xf numFmtId="0" fontId="35" fillId="0" borderId="168" applyFill="0" applyProtection="0">
      <alignment horizontal="right" vertical="top" wrapText="1"/>
    </xf>
    <xf numFmtId="0" fontId="43" fillId="36" borderId="165" applyNumberFormat="0" applyAlignment="0" applyProtection="0"/>
    <xf numFmtId="1" fontId="35" fillId="0" borderId="168" applyFill="0" applyProtection="0">
      <alignment horizontal="right" vertical="top" wrapText="1"/>
    </xf>
    <xf numFmtId="0" fontId="35" fillId="0" borderId="168" applyFill="0" applyProtection="0">
      <alignment horizontal="right" vertical="top" wrapText="1"/>
    </xf>
    <xf numFmtId="0" fontId="62" fillId="60" borderId="168"/>
    <xf numFmtId="0" fontId="62" fillId="60" borderId="168"/>
    <xf numFmtId="0" fontId="62" fillId="60" borderId="168"/>
    <xf numFmtId="2" fontId="47" fillId="0" borderId="168" applyFill="0" applyProtection="0">
      <alignment horizontal="right" vertical="top" wrapText="1"/>
    </xf>
    <xf numFmtId="0" fontId="39" fillId="38" borderId="168" applyNumberFormat="0" applyProtection="0">
      <alignment horizontal="right"/>
    </xf>
    <xf numFmtId="0" fontId="62" fillId="60" borderId="168"/>
    <xf numFmtId="0" fontId="62" fillId="60" borderId="168"/>
    <xf numFmtId="1" fontId="47" fillId="0" borderId="168" applyFill="0" applyProtection="0">
      <alignment horizontal="right" vertical="top" wrapText="1"/>
    </xf>
    <xf numFmtId="1" fontId="35" fillId="0" borderId="168" applyFill="0" applyProtection="0">
      <alignment horizontal="right" vertical="top" wrapText="1"/>
    </xf>
    <xf numFmtId="0" fontId="39" fillId="38" borderId="168" applyNumberFormat="0" applyProtection="0">
      <alignment horizontal="right"/>
    </xf>
    <xf numFmtId="1" fontId="47" fillId="0" borderId="168" applyFill="0" applyProtection="0">
      <alignment horizontal="right" vertical="top" wrapText="1"/>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49" fontId="47" fillId="0" borderId="168" applyFill="0" applyProtection="0">
      <alignment horizontal="right"/>
    </xf>
    <xf numFmtId="0" fontId="62" fillId="60" borderId="168"/>
    <xf numFmtId="0" fontId="62" fillId="60" borderId="168"/>
    <xf numFmtId="0" fontId="39" fillId="38" borderId="168" applyNumberFormat="0" applyProtection="0">
      <alignment horizontal="left"/>
    </xf>
    <xf numFmtId="1" fontId="35" fillId="0" borderId="168" applyFill="0" applyProtection="0">
      <alignment horizontal="right" vertical="top" wrapText="1"/>
    </xf>
    <xf numFmtId="49" fontId="35" fillId="0" borderId="168" applyFill="0" applyProtection="0">
      <alignment horizontal="right"/>
    </xf>
    <xf numFmtId="1" fontId="47" fillId="0" borderId="168" applyFill="0" applyProtection="0">
      <alignment horizontal="right" vertical="top" wrapText="1"/>
    </xf>
    <xf numFmtId="0" fontId="62" fillId="60" borderId="168"/>
    <xf numFmtId="0" fontId="35" fillId="0" borderId="168" applyFill="0" applyProtection="0">
      <alignment horizontal="right" vertical="top" wrapText="1"/>
    </xf>
    <xf numFmtId="2" fontId="35" fillId="0" borderId="168" applyFill="0" applyProtection="0">
      <alignment horizontal="right" vertical="top" wrapText="1"/>
    </xf>
    <xf numFmtId="0" fontId="47" fillId="0" borderId="168" applyFill="0" applyProtection="0">
      <alignment horizontal="right" vertical="top" wrapText="1"/>
    </xf>
    <xf numFmtId="0" fontId="39" fillId="38" borderId="168" applyNumberFormat="0" applyProtection="0">
      <alignment horizontal="right"/>
    </xf>
    <xf numFmtId="2" fontId="47" fillId="0" borderId="168" applyFill="0" applyProtection="0">
      <alignment horizontal="right" vertical="top" wrapText="1"/>
    </xf>
    <xf numFmtId="49" fontId="35" fillId="0" borderId="168" applyFill="0" applyProtection="0">
      <alignment horizontal="right"/>
    </xf>
    <xf numFmtId="1" fontId="35" fillId="0" borderId="168" applyFill="0" applyProtection="0">
      <alignment horizontal="right" vertical="top" wrapText="1"/>
    </xf>
    <xf numFmtId="0" fontId="44" fillId="0" borderId="166" applyNumberFormat="0" applyFill="0" applyAlignment="0" applyProtection="0"/>
    <xf numFmtId="0" fontId="41" fillId="35" borderId="164" applyNumberFormat="0" applyAlignment="0" applyProtection="0"/>
    <xf numFmtId="1" fontId="35" fillId="0" borderId="168" applyFill="0" applyProtection="0">
      <alignment horizontal="right" vertical="top" wrapText="1"/>
    </xf>
    <xf numFmtId="2" fontId="47" fillId="0" borderId="168" applyFill="0" applyProtection="0">
      <alignment horizontal="right" vertical="top" wrapText="1"/>
    </xf>
    <xf numFmtId="0" fontId="62" fillId="60" borderId="168"/>
    <xf numFmtId="0" fontId="51" fillId="36" borderId="164" applyNumberFormat="0" applyAlignment="0" applyProtection="0"/>
    <xf numFmtId="0" fontId="41" fillId="35" borderId="164" applyNumberFormat="0" applyAlignment="0" applyProtection="0"/>
    <xf numFmtId="1" fontId="35" fillId="0" borderId="168" applyFill="0" applyProtection="0">
      <alignment horizontal="right" vertical="top" wrapText="1"/>
    </xf>
    <xf numFmtId="0" fontId="62" fillId="60" borderId="168"/>
    <xf numFmtId="0" fontId="62" fillId="60" borderId="168"/>
    <xf numFmtId="0" fontId="62" fillId="60" borderId="168"/>
    <xf numFmtId="1" fontId="35" fillId="0" borderId="168" applyFill="0" applyProtection="0">
      <alignment horizontal="right" vertical="top" wrapText="1"/>
    </xf>
    <xf numFmtId="1" fontId="47" fillId="0" borderId="168" applyFill="0" applyProtection="0">
      <alignment horizontal="right" vertical="top" wrapText="1"/>
    </xf>
    <xf numFmtId="0" fontId="35" fillId="0" borderId="168" applyFill="0" applyProtection="0">
      <alignment horizontal="right" vertical="top" wrapText="1"/>
    </xf>
    <xf numFmtId="2" fontId="47" fillId="0" borderId="168" applyFill="0" applyProtection="0">
      <alignment horizontal="right" vertical="top" wrapText="1"/>
    </xf>
    <xf numFmtId="0" fontId="62" fillId="60" borderId="168"/>
    <xf numFmtId="49" fontId="47" fillId="0" borderId="168" applyFill="0" applyProtection="0">
      <alignment horizontal="right"/>
    </xf>
    <xf numFmtId="0" fontId="62" fillId="60" borderId="168"/>
    <xf numFmtId="0" fontId="62" fillId="60" borderId="168"/>
    <xf numFmtId="2" fontId="47" fillId="0" borderId="168" applyFill="0" applyProtection="0">
      <alignment horizontal="right" vertical="top" wrapText="1"/>
    </xf>
    <xf numFmtId="2" fontId="35" fillId="0" borderId="168" applyFill="0" applyProtection="0">
      <alignment horizontal="right" vertical="top" wrapText="1"/>
    </xf>
    <xf numFmtId="0" fontId="39" fillId="38" borderId="168" applyNumberFormat="0" applyProtection="0">
      <alignment horizontal="right"/>
    </xf>
    <xf numFmtId="0" fontId="43" fillId="36" borderId="165" applyNumberFormat="0" applyAlignment="0" applyProtection="0"/>
    <xf numFmtId="0" fontId="39" fillId="38" borderId="168" applyNumberFormat="0" applyProtection="0">
      <alignment horizontal="left"/>
    </xf>
    <xf numFmtId="2" fontId="47" fillId="0" borderId="168" applyFill="0" applyProtection="0">
      <alignment horizontal="right" vertical="top" wrapText="1"/>
    </xf>
    <xf numFmtId="0" fontId="62" fillId="60" borderId="168"/>
    <xf numFmtId="0" fontId="62" fillId="60" borderId="168"/>
    <xf numFmtId="0" fontId="35" fillId="54" borderId="167" applyNumberFormat="0" applyFont="0" applyAlignment="0" applyProtection="0"/>
    <xf numFmtId="49" fontId="47" fillId="0" borderId="168" applyFill="0" applyProtection="0">
      <alignment horizontal="right"/>
    </xf>
    <xf numFmtId="0" fontId="62" fillId="60" borderId="168"/>
    <xf numFmtId="2" fontId="47" fillId="0" borderId="168" applyFill="0" applyProtection="0">
      <alignment horizontal="right" vertical="top" wrapText="1"/>
    </xf>
    <xf numFmtId="0" fontId="51" fillId="36" borderId="164" applyNumberFormat="0" applyAlignment="0" applyProtection="0"/>
    <xf numFmtId="49" fontId="35" fillId="0" borderId="168" applyFill="0" applyProtection="0">
      <alignment horizontal="right"/>
    </xf>
    <xf numFmtId="2" fontId="47" fillId="0" borderId="168" applyFill="0" applyProtection="0">
      <alignment horizontal="right" vertical="top" wrapText="1"/>
    </xf>
    <xf numFmtId="0" fontId="35" fillId="0" borderId="168" applyFill="0" applyProtection="0">
      <alignment horizontal="right" vertical="top" wrapText="1"/>
    </xf>
    <xf numFmtId="2" fontId="35" fillId="0" borderId="168" applyFill="0" applyProtection="0">
      <alignment horizontal="right" vertical="top" wrapText="1"/>
    </xf>
    <xf numFmtId="0" fontId="39" fillId="38" borderId="168" applyNumberFormat="0" applyProtection="0">
      <alignment horizontal="right"/>
    </xf>
    <xf numFmtId="0" fontId="62" fillId="60" borderId="168"/>
    <xf numFmtId="49" fontId="35" fillId="0" borderId="168" applyFill="0" applyProtection="0">
      <alignment horizontal="right"/>
    </xf>
    <xf numFmtId="0" fontId="39" fillId="38" borderId="168" applyNumberFormat="0" applyProtection="0">
      <alignment horizontal="left"/>
    </xf>
    <xf numFmtId="0" fontId="43" fillId="36" borderId="165" applyNumberFormat="0" applyAlignment="0" applyProtection="0"/>
    <xf numFmtId="0" fontId="62" fillId="60" borderId="168"/>
    <xf numFmtId="2" fontId="35" fillId="0" borderId="168" applyFill="0" applyProtection="0">
      <alignment horizontal="right" vertical="top" wrapText="1"/>
    </xf>
    <xf numFmtId="0" fontId="62" fillId="60" borderId="168"/>
    <xf numFmtId="0" fontId="62" fillId="60" borderId="168"/>
    <xf numFmtId="0" fontId="39" fillId="38" borderId="168" applyNumberFormat="0" applyProtection="0">
      <alignment horizontal="left"/>
    </xf>
    <xf numFmtId="0" fontId="62" fillId="60" borderId="168"/>
    <xf numFmtId="49" fontId="35" fillId="0" borderId="168" applyFill="0" applyProtection="0">
      <alignment horizontal="right"/>
    </xf>
    <xf numFmtId="49" fontId="47" fillId="0" borderId="168" applyFill="0" applyProtection="0">
      <alignment horizontal="right"/>
    </xf>
    <xf numFmtId="0" fontId="35" fillId="0" borderId="168" applyFill="0" applyProtection="0">
      <alignment horizontal="right" vertical="top" wrapText="1"/>
    </xf>
    <xf numFmtId="2" fontId="35" fillId="0" borderId="168" applyFill="0" applyProtection="0">
      <alignment horizontal="right" vertical="top" wrapText="1"/>
    </xf>
    <xf numFmtId="0" fontId="41" fillId="35" borderId="164" applyNumberFormat="0" applyAlignment="0" applyProtection="0"/>
    <xf numFmtId="0" fontId="39" fillId="38" borderId="168" applyNumberFormat="0" applyProtection="0">
      <alignment horizontal="right"/>
    </xf>
    <xf numFmtId="0" fontId="62" fillId="60" borderId="168"/>
    <xf numFmtId="0" fontId="41" fillId="35" borderId="164" applyNumberFormat="0" applyAlignment="0" applyProtection="0"/>
    <xf numFmtId="0" fontId="35" fillId="54" borderId="167" applyNumberFormat="0" applyFont="0" applyAlignment="0" applyProtection="0"/>
    <xf numFmtId="2" fontId="47" fillId="0" borderId="168" applyFill="0" applyProtection="0">
      <alignment horizontal="right" vertical="top" wrapText="1"/>
    </xf>
    <xf numFmtId="0" fontId="62" fillId="60" borderId="168"/>
    <xf numFmtId="2" fontId="47" fillId="0" borderId="168" applyFill="0" applyProtection="0">
      <alignment horizontal="right" vertical="top" wrapText="1"/>
    </xf>
    <xf numFmtId="1" fontId="47" fillId="0" borderId="168" applyFill="0" applyProtection="0">
      <alignment horizontal="right" vertical="top" wrapText="1"/>
    </xf>
    <xf numFmtId="2" fontId="35" fillId="0" borderId="168" applyFill="0" applyProtection="0">
      <alignment horizontal="right" vertical="top" wrapText="1"/>
    </xf>
    <xf numFmtId="0" fontId="35" fillId="54" borderId="167" applyNumberFormat="0" applyFont="0" applyAlignment="0" applyProtection="0"/>
    <xf numFmtId="1" fontId="35" fillId="0" borderId="168" applyFill="0" applyProtection="0">
      <alignment horizontal="right" vertical="top" wrapText="1"/>
    </xf>
    <xf numFmtId="0" fontId="41" fillId="35" borderId="164" applyNumberFormat="0" applyAlignment="0" applyProtection="0"/>
    <xf numFmtId="1" fontId="47" fillId="0" borderId="168" applyFill="0" applyProtection="0">
      <alignment horizontal="right" vertical="top" wrapText="1"/>
    </xf>
    <xf numFmtId="0" fontId="62" fillId="60" borderId="168"/>
    <xf numFmtId="0" fontId="51" fillId="36" borderId="164" applyNumberFormat="0" applyAlignment="0" applyProtection="0"/>
    <xf numFmtId="0" fontId="62" fillId="60" borderId="168"/>
    <xf numFmtId="1" fontId="47" fillId="0" borderId="168" applyFill="0" applyProtection="0">
      <alignment horizontal="right" vertical="top" wrapText="1"/>
    </xf>
    <xf numFmtId="1" fontId="35" fillId="0" borderId="168" applyFill="0" applyProtection="0">
      <alignment horizontal="right" vertical="top" wrapText="1"/>
    </xf>
    <xf numFmtId="0" fontId="39" fillId="38" borderId="168" applyNumberFormat="0" applyProtection="0">
      <alignment horizontal="left"/>
    </xf>
    <xf numFmtId="2" fontId="35" fillId="0" borderId="168" applyFill="0" applyProtection="0">
      <alignment horizontal="right" vertical="top" wrapText="1"/>
    </xf>
    <xf numFmtId="49" fontId="47" fillId="0" borderId="168" applyFill="0" applyProtection="0">
      <alignment horizontal="right"/>
    </xf>
    <xf numFmtId="1" fontId="35" fillId="0" borderId="168" applyFill="0" applyProtection="0">
      <alignment horizontal="right" vertical="top" wrapText="1"/>
    </xf>
    <xf numFmtId="0" fontId="39" fillId="38" borderId="168" applyNumberFormat="0" applyProtection="0">
      <alignment horizontal="left"/>
    </xf>
    <xf numFmtId="0" fontId="62" fillId="60" borderId="168"/>
    <xf numFmtId="0" fontId="44" fillId="0" borderId="166" applyNumberFormat="0" applyFill="0" applyAlignment="0" applyProtection="0"/>
    <xf numFmtId="49" fontId="35" fillId="0" borderId="168" applyFill="0" applyProtection="0">
      <alignment horizontal="right"/>
    </xf>
    <xf numFmtId="0" fontId="35" fillId="54" borderId="167" applyNumberFormat="0" applyFont="0" applyAlignment="0" applyProtection="0"/>
    <xf numFmtId="49" fontId="35" fillId="0" borderId="168" applyFill="0" applyProtection="0">
      <alignment horizontal="right"/>
    </xf>
    <xf numFmtId="0" fontId="44" fillId="0" borderId="166" applyNumberFormat="0" applyFill="0" applyAlignment="0" applyProtection="0"/>
    <xf numFmtId="49" fontId="35" fillId="0" borderId="168" applyFill="0" applyProtection="0">
      <alignment horizontal="right"/>
    </xf>
    <xf numFmtId="0" fontId="39" fillId="38" borderId="168" applyNumberFormat="0" applyProtection="0">
      <alignment horizontal="left"/>
    </xf>
    <xf numFmtId="49" fontId="35" fillId="0" borderId="168" applyFill="0" applyProtection="0">
      <alignment horizontal="right"/>
    </xf>
    <xf numFmtId="1" fontId="47" fillId="0" borderId="168" applyFill="0" applyProtection="0">
      <alignment horizontal="right" vertical="top" wrapText="1"/>
    </xf>
    <xf numFmtId="0" fontId="39" fillId="38" borderId="168" applyNumberFormat="0" applyProtection="0">
      <alignment horizontal="left"/>
    </xf>
    <xf numFmtId="0" fontId="35" fillId="0" borderId="168" applyFill="0" applyProtection="0">
      <alignment horizontal="right" vertical="top" wrapText="1"/>
    </xf>
    <xf numFmtId="0" fontId="62" fillId="60" borderId="168"/>
    <xf numFmtId="0" fontId="39" fillId="38" borderId="168" applyNumberFormat="0" applyProtection="0">
      <alignment horizontal="left"/>
    </xf>
    <xf numFmtId="1" fontId="47" fillId="0" borderId="168" applyFill="0" applyProtection="0">
      <alignment horizontal="right" vertical="top" wrapText="1"/>
    </xf>
    <xf numFmtId="2" fontId="47" fillId="0" borderId="168" applyFill="0" applyProtection="0">
      <alignment horizontal="right" vertical="top" wrapText="1"/>
    </xf>
    <xf numFmtId="49" fontId="47" fillId="0" borderId="168" applyFill="0" applyProtection="0">
      <alignment horizontal="right"/>
    </xf>
    <xf numFmtId="1" fontId="47" fillId="0" borderId="168" applyFill="0" applyProtection="0">
      <alignment horizontal="right" vertical="top" wrapText="1"/>
    </xf>
    <xf numFmtId="0" fontId="35" fillId="0" borderId="168" applyFill="0" applyProtection="0">
      <alignment horizontal="right" vertical="top" wrapText="1"/>
    </xf>
    <xf numFmtId="49" fontId="47" fillId="0" borderId="168" applyFill="0" applyProtection="0">
      <alignment horizontal="right"/>
    </xf>
    <xf numFmtId="0" fontId="62" fillId="60" borderId="168"/>
    <xf numFmtId="0" fontId="35" fillId="0" borderId="168" applyFill="0" applyProtection="0">
      <alignment horizontal="right" vertical="top" wrapText="1"/>
    </xf>
    <xf numFmtId="0" fontId="62" fillId="60" borderId="168"/>
    <xf numFmtId="49" fontId="47" fillId="0" borderId="168" applyFill="0" applyProtection="0">
      <alignment horizontal="right"/>
    </xf>
    <xf numFmtId="1" fontId="35" fillId="0" borderId="168" applyFill="0" applyProtection="0">
      <alignment horizontal="right" vertical="top" wrapText="1"/>
    </xf>
    <xf numFmtId="0" fontId="39" fillId="38" borderId="168" applyNumberFormat="0" applyProtection="0">
      <alignment horizontal="right"/>
    </xf>
    <xf numFmtId="0" fontId="35" fillId="0" borderId="168" applyFill="0" applyProtection="0">
      <alignment horizontal="right" vertical="top" wrapText="1"/>
    </xf>
    <xf numFmtId="0" fontId="35" fillId="0" borderId="168" applyFill="0" applyProtection="0">
      <alignment horizontal="right" vertical="top" wrapText="1"/>
    </xf>
    <xf numFmtId="0" fontId="62" fillId="60" borderId="168"/>
    <xf numFmtId="0" fontId="35" fillId="0" borderId="168" applyFill="0" applyProtection="0">
      <alignment horizontal="right" vertical="top" wrapText="1"/>
    </xf>
    <xf numFmtId="0" fontId="62" fillId="60" borderId="168"/>
    <xf numFmtId="0" fontId="44" fillId="0" borderId="166" applyNumberFormat="0" applyFill="0" applyAlignment="0" applyProtection="0"/>
    <xf numFmtId="0" fontId="39" fillId="38" borderId="168" applyNumberFormat="0" applyProtection="0">
      <alignment horizontal="left"/>
    </xf>
    <xf numFmtId="1" fontId="47" fillId="0" borderId="168" applyFill="0" applyProtection="0">
      <alignment horizontal="right" vertical="top" wrapText="1"/>
    </xf>
    <xf numFmtId="0" fontId="44" fillId="0" borderId="166" applyNumberFormat="0" applyFill="0" applyAlignment="0" applyProtection="0"/>
    <xf numFmtId="0" fontId="39" fillId="38" borderId="168" applyNumberFormat="0" applyProtection="0">
      <alignment horizontal="right"/>
    </xf>
    <xf numFmtId="0" fontId="35" fillId="0" borderId="168" applyFill="0" applyProtection="0">
      <alignment horizontal="right" vertical="top" wrapText="1"/>
    </xf>
    <xf numFmtId="0" fontId="47" fillId="0" borderId="168" applyFill="0" applyProtection="0">
      <alignment horizontal="right" vertical="top" wrapText="1"/>
    </xf>
    <xf numFmtId="49" fontId="47" fillId="0" borderId="168" applyFill="0" applyProtection="0">
      <alignment horizontal="right"/>
    </xf>
    <xf numFmtId="0" fontId="39" fillId="38" borderId="168" applyNumberFormat="0" applyProtection="0">
      <alignment horizontal="left"/>
    </xf>
    <xf numFmtId="0" fontId="35" fillId="0" borderId="168" applyFill="0" applyProtection="0">
      <alignment horizontal="right" vertical="top" wrapText="1"/>
    </xf>
    <xf numFmtId="0" fontId="39" fillId="38" borderId="168" applyNumberFormat="0" applyProtection="0">
      <alignment horizontal="left"/>
    </xf>
    <xf numFmtId="49" fontId="47" fillId="0" borderId="168" applyFill="0" applyProtection="0">
      <alignment horizontal="right"/>
    </xf>
    <xf numFmtId="0" fontId="43" fillId="36" borderId="165" applyNumberFormat="0" applyAlignment="0" applyProtection="0"/>
    <xf numFmtId="0" fontId="39" fillId="38" borderId="168" applyNumberFormat="0" applyProtection="0">
      <alignment horizontal="left"/>
    </xf>
    <xf numFmtId="0" fontId="62" fillId="60" borderId="168"/>
    <xf numFmtId="0" fontId="43" fillId="36" borderId="165" applyNumberFormat="0" applyAlignment="0" applyProtection="0"/>
    <xf numFmtId="1" fontId="47" fillId="0" borderId="168" applyFill="0" applyProtection="0">
      <alignment horizontal="right" vertical="top" wrapText="1"/>
    </xf>
    <xf numFmtId="1" fontId="35" fillId="0" borderId="168" applyFill="0" applyProtection="0">
      <alignment horizontal="right" vertical="top" wrapText="1"/>
    </xf>
    <xf numFmtId="0" fontId="35" fillId="54" borderId="167" applyNumberFormat="0" applyFont="0" applyAlignment="0" applyProtection="0"/>
    <xf numFmtId="0" fontId="41" fillId="35" borderId="164" applyNumberFormat="0" applyAlignment="0" applyProtection="0"/>
    <xf numFmtId="0" fontId="62" fillId="60" borderId="168"/>
    <xf numFmtId="0" fontId="62" fillId="60" borderId="168"/>
    <xf numFmtId="0" fontId="44" fillId="0" borderId="166" applyNumberFormat="0" applyFill="0" applyAlignment="0" applyProtection="0"/>
    <xf numFmtId="49" fontId="35" fillId="0" borderId="168" applyFill="0" applyProtection="0">
      <alignment horizontal="right"/>
    </xf>
    <xf numFmtId="0" fontId="43" fillId="36" borderId="165" applyNumberFormat="0" applyAlignment="0" applyProtection="0"/>
    <xf numFmtId="2" fontId="47" fillId="0" borderId="168" applyFill="0" applyProtection="0">
      <alignment horizontal="right" vertical="top" wrapText="1"/>
    </xf>
    <xf numFmtId="2" fontId="35" fillId="0" borderId="168" applyFill="0" applyProtection="0">
      <alignment horizontal="right" vertical="top" wrapText="1"/>
    </xf>
    <xf numFmtId="0" fontId="43" fillId="36" borderId="165" applyNumberFormat="0" applyAlignment="0" applyProtection="0"/>
    <xf numFmtId="49" fontId="35" fillId="0" borderId="168" applyFill="0" applyProtection="0">
      <alignment horizontal="right"/>
    </xf>
    <xf numFmtId="2" fontId="35" fillId="0" borderId="168" applyFill="0" applyProtection="0">
      <alignment horizontal="right" vertical="top" wrapText="1"/>
    </xf>
    <xf numFmtId="0" fontId="62" fillId="60" borderId="168"/>
    <xf numFmtId="2" fontId="35" fillId="0" borderId="168" applyFill="0" applyProtection="0">
      <alignment horizontal="right" vertical="top" wrapText="1"/>
    </xf>
    <xf numFmtId="2" fontId="35" fillId="0" borderId="168" applyFill="0" applyProtection="0">
      <alignment horizontal="right" vertical="top" wrapText="1"/>
    </xf>
    <xf numFmtId="0" fontId="51" fillId="36" borderId="164" applyNumberFormat="0" applyAlignment="0" applyProtection="0"/>
    <xf numFmtId="0" fontId="47" fillId="0" borderId="168" applyFill="0" applyProtection="0">
      <alignment horizontal="right" vertical="top" wrapText="1"/>
    </xf>
    <xf numFmtId="1" fontId="35" fillId="0" borderId="168" applyFill="0" applyProtection="0">
      <alignment horizontal="right" vertical="top" wrapText="1"/>
    </xf>
    <xf numFmtId="0" fontId="35" fillId="54" borderId="167" applyNumberFormat="0" applyFont="0" applyAlignment="0" applyProtection="0"/>
    <xf numFmtId="1" fontId="35" fillId="0" borderId="168" applyFill="0" applyProtection="0">
      <alignment horizontal="right" vertical="top" wrapText="1"/>
    </xf>
    <xf numFmtId="0" fontId="62" fillId="60" borderId="168"/>
    <xf numFmtId="0" fontId="62" fillId="60" borderId="168"/>
    <xf numFmtId="2" fontId="35" fillId="0" borderId="168" applyFill="0" applyProtection="0">
      <alignment horizontal="right" vertical="top" wrapText="1"/>
    </xf>
    <xf numFmtId="2" fontId="47" fillId="0" borderId="168" applyFill="0" applyProtection="0">
      <alignment horizontal="right" vertical="top" wrapText="1"/>
    </xf>
    <xf numFmtId="0" fontId="43" fillId="36" borderId="165" applyNumberFormat="0" applyAlignment="0" applyProtection="0"/>
    <xf numFmtId="0" fontId="62" fillId="60" borderId="168"/>
    <xf numFmtId="0" fontId="62" fillId="60" borderId="168"/>
    <xf numFmtId="0" fontId="62" fillId="60" borderId="168"/>
    <xf numFmtId="0" fontId="47" fillId="0" borderId="168" applyFill="0" applyProtection="0">
      <alignment horizontal="right" vertical="top" wrapText="1"/>
    </xf>
    <xf numFmtId="1" fontId="35" fillId="0" borderId="168" applyFill="0" applyProtection="0">
      <alignment horizontal="right" vertical="top" wrapText="1"/>
    </xf>
    <xf numFmtId="0" fontId="35" fillId="54" borderId="167" applyNumberFormat="0" applyFont="0" applyAlignment="0" applyProtection="0"/>
    <xf numFmtId="0" fontId="62" fillId="60" borderId="168"/>
    <xf numFmtId="0" fontId="62" fillId="60" borderId="168"/>
    <xf numFmtId="2" fontId="35" fillId="0" borderId="168" applyFill="0" applyProtection="0">
      <alignment horizontal="right" vertical="top" wrapText="1"/>
    </xf>
    <xf numFmtId="2" fontId="47" fillId="0" borderId="168" applyFill="0" applyProtection="0">
      <alignment horizontal="right" vertical="top" wrapText="1"/>
    </xf>
    <xf numFmtId="0" fontId="62" fillId="60" borderId="168"/>
    <xf numFmtId="0" fontId="62" fillId="60" borderId="168"/>
    <xf numFmtId="0" fontId="62" fillId="60" borderId="168"/>
    <xf numFmtId="0" fontId="35" fillId="54" borderId="167" applyNumberFormat="0" applyFont="0" applyAlignment="0" applyProtection="0"/>
    <xf numFmtId="49" fontId="47" fillId="0" borderId="168" applyFill="0" applyProtection="0">
      <alignment horizontal="right"/>
    </xf>
    <xf numFmtId="49" fontId="47" fillId="0" borderId="168" applyFill="0" applyProtection="0">
      <alignment horizontal="right"/>
    </xf>
    <xf numFmtId="2" fontId="35" fillId="0" borderId="168" applyFill="0" applyProtection="0">
      <alignment horizontal="right" vertical="top" wrapText="1"/>
    </xf>
    <xf numFmtId="0" fontId="62" fillId="60" borderId="168"/>
    <xf numFmtId="0" fontId="62" fillId="60" borderId="168"/>
    <xf numFmtId="49" fontId="35" fillId="0" borderId="168" applyFill="0" applyProtection="0">
      <alignment horizontal="right"/>
    </xf>
    <xf numFmtId="0" fontId="62" fillId="60" borderId="168"/>
    <xf numFmtId="0" fontId="62" fillId="60" borderId="168"/>
    <xf numFmtId="0" fontId="62" fillId="60" borderId="168"/>
    <xf numFmtId="0" fontId="51" fillId="36" borderId="164" applyNumberFormat="0" applyAlignment="0" applyProtection="0"/>
    <xf numFmtId="0" fontId="51" fillId="36" borderId="164" applyNumberFormat="0" applyAlignment="0" applyProtection="0"/>
    <xf numFmtId="0" fontId="41" fillId="35" borderId="164" applyNumberFormat="0" applyAlignment="0" applyProtection="0"/>
    <xf numFmtId="0" fontId="35" fillId="54" borderId="167" applyNumberFormat="0" applyFont="0" applyAlignment="0" applyProtection="0"/>
    <xf numFmtId="0" fontId="35" fillId="54" borderId="167" applyNumberFormat="0" applyFont="0" applyAlignment="0" applyProtection="0"/>
    <xf numFmtId="0" fontId="43" fillId="36" borderId="165" applyNumberFormat="0" applyAlignment="0" applyProtection="0"/>
    <xf numFmtId="0" fontId="44" fillId="0" borderId="166" applyNumberFormat="0" applyFill="0" applyAlignment="0" applyProtection="0"/>
    <xf numFmtId="0" fontId="43" fillId="36" borderId="165" applyNumberFormat="0" applyAlignment="0" applyProtection="0"/>
    <xf numFmtId="0" fontId="43" fillId="36" borderId="165"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43" fillId="36" borderId="165" applyNumberFormat="0" applyAlignment="0" applyProtection="0"/>
    <xf numFmtId="0" fontId="43" fillId="36" borderId="165"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43" fillId="36" borderId="165" applyNumberFormat="0" applyAlignment="0" applyProtection="0"/>
    <xf numFmtId="0" fontId="43" fillId="36" borderId="165"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43" fillId="36" borderId="165" applyNumberFormat="0" applyAlignment="0" applyProtection="0"/>
    <xf numFmtId="0" fontId="43" fillId="36" borderId="165"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43" fillId="36" borderId="165" applyNumberFormat="0" applyAlignment="0" applyProtection="0"/>
    <xf numFmtId="0" fontId="43" fillId="36" borderId="165"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35" fillId="54" borderId="167" applyNumberFormat="0" applyFont="0" applyAlignment="0" applyProtection="0"/>
    <xf numFmtId="0" fontId="35" fillId="54" borderId="167" applyNumberFormat="0" applyFont="0" applyAlignment="0" applyProtection="0"/>
    <xf numFmtId="0" fontId="41" fillId="35" borderId="164" applyNumberFormat="0" applyAlignment="0" applyProtection="0"/>
    <xf numFmtId="0" fontId="41" fillId="35" borderId="164" applyNumberFormat="0" applyAlignment="0" applyProtection="0"/>
    <xf numFmtId="0" fontId="51" fillId="36" borderId="164" applyNumberFormat="0" applyAlignment="0" applyProtection="0"/>
    <xf numFmtId="0" fontId="51" fillId="36" borderId="164" applyNumberFormat="0" applyAlignment="0" applyProtection="0"/>
    <xf numFmtId="0" fontId="43" fillId="36" borderId="165" applyNumberFormat="0" applyAlignment="0" applyProtection="0"/>
    <xf numFmtId="0" fontId="43" fillId="36" borderId="165"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43" fillId="36" borderId="165" applyNumberFormat="0" applyAlignment="0" applyProtection="0"/>
    <xf numFmtId="0" fontId="43" fillId="36" borderId="165"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43" fillId="36" borderId="165" applyNumberFormat="0" applyAlignment="0" applyProtection="0"/>
    <xf numFmtId="0" fontId="43" fillId="36" borderId="165"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43" fillId="36" borderId="165" applyNumberFormat="0" applyAlignment="0" applyProtection="0"/>
    <xf numFmtId="0" fontId="43" fillId="36" borderId="165"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43" fillId="36" borderId="165" applyNumberFormat="0" applyAlignment="0" applyProtection="0"/>
    <xf numFmtId="0" fontId="43" fillId="36" borderId="165"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43" fillId="36" borderId="165" applyNumberFormat="0" applyAlignment="0" applyProtection="0"/>
    <xf numFmtId="0" fontId="43" fillId="36" borderId="165"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43" fillId="36" borderId="165" applyNumberFormat="0" applyAlignment="0" applyProtection="0"/>
    <xf numFmtId="0" fontId="43" fillId="36" borderId="165"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43" fillId="36" borderId="165" applyNumberFormat="0" applyAlignment="0" applyProtection="0"/>
    <xf numFmtId="0" fontId="43" fillId="36" borderId="165"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43" fillId="36" borderId="165" applyNumberFormat="0" applyAlignment="0" applyProtection="0"/>
    <xf numFmtId="0" fontId="43" fillId="36" borderId="165"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41" fillId="35" borderId="164" applyNumberFormat="0" applyAlignment="0" applyProtection="0"/>
    <xf numFmtId="0" fontId="41" fillId="35" borderId="164" applyNumberFormat="0" applyAlignment="0" applyProtection="0"/>
    <xf numFmtId="0" fontId="43" fillId="36" borderId="165" applyNumberFormat="0" applyAlignment="0" applyProtection="0"/>
    <xf numFmtId="0" fontId="43" fillId="36" borderId="165"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35" fillId="54" borderId="167" applyNumberFormat="0" applyFont="0" applyAlignment="0" applyProtection="0"/>
    <xf numFmtId="0" fontId="51" fillId="36" borderId="164" applyNumberFormat="0" applyAlignment="0" applyProtection="0"/>
    <xf numFmtId="0" fontId="35" fillId="54" borderId="167" applyNumberFormat="0" applyFont="0" applyAlignment="0" applyProtection="0"/>
    <xf numFmtId="0" fontId="35" fillId="0" borderId="168" applyFill="0" applyProtection="0">
      <alignment horizontal="right" vertical="top" wrapText="1"/>
    </xf>
    <xf numFmtId="0" fontId="39" fillId="38" borderId="168" applyNumberFormat="0" applyProtection="0">
      <alignment horizontal="left"/>
    </xf>
    <xf numFmtId="0" fontId="35" fillId="0" borderId="168" applyFill="0" applyProtection="0">
      <alignment horizontal="right" vertical="top" wrapText="1"/>
    </xf>
    <xf numFmtId="0" fontId="62" fillId="60" borderId="168"/>
    <xf numFmtId="0" fontId="47" fillId="0" borderId="168" applyFill="0" applyProtection="0">
      <alignment horizontal="right" vertical="top" wrapText="1"/>
    </xf>
    <xf numFmtId="0" fontId="62" fillId="60" borderId="168"/>
    <xf numFmtId="0" fontId="39" fillId="38" borderId="168" applyNumberFormat="0" applyProtection="0">
      <alignment horizontal="right"/>
    </xf>
    <xf numFmtId="0" fontId="51" fillId="36" borderId="164" applyNumberFormat="0" applyAlignment="0" applyProtection="0"/>
    <xf numFmtId="49" fontId="35" fillId="0" borderId="168" applyFill="0" applyProtection="0">
      <alignment horizontal="right"/>
    </xf>
    <xf numFmtId="1" fontId="35" fillId="0" borderId="168" applyFill="0" applyProtection="0">
      <alignment horizontal="right" vertical="top" wrapText="1"/>
    </xf>
    <xf numFmtId="2" fontId="35" fillId="0" borderId="168" applyFill="0" applyProtection="0">
      <alignment horizontal="right" vertical="top" wrapText="1"/>
    </xf>
    <xf numFmtId="0" fontId="41" fillId="35" borderId="164" applyNumberFormat="0" applyAlignment="0" applyProtection="0"/>
    <xf numFmtId="2" fontId="47" fillId="0" borderId="168" applyFill="0" applyProtection="0">
      <alignment horizontal="right" vertical="top" wrapText="1"/>
    </xf>
    <xf numFmtId="1" fontId="35" fillId="0" borderId="168" applyFill="0" applyProtection="0">
      <alignment horizontal="right" vertical="top" wrapText="1"/>
    </xf>
    <xf numFmtId="0" fontId="35" fillId="0" borderId="168" applyFill="0" applyProtection="0">
      <alignment horizontal="right" vertical="top" wrapText="1"/>
    </xf>
    <xf numFmtId="0" fontId="39" fillId="38" borderId="168" applyNumberFormat="0" applyProtection="0">
      <alignment horizontal="right"/>
    </xf>
    <xf numFmtId="49" fontId="47" fillId="0" borderId="168" applyFill="0" applyProtection="0">
      <alignment horizontal="right"/>
    </xf>
    <xf numFmtId="49" fontId="35" fillId="0" borderId="168" applyFill="0" applyProtection="0">
      <alignment horizontal="right"/>
    </xf>
    <xf numFmtId="1" fontId="47" fillId="0" borderId="168" applyFill="0" applyProtection="0">
      <alignment horizontal="right" vertical="top" wrapText="1"/>
    </xf>
    <xf numFmtId="0" fontId="39" fillId="38" borderId="168" applyNumberFormat="0" applyProtection="0">
      <alignment horizontal="right"/>
    </xf>
    <xf numFmtId="2" fontId="35" fillId="0" borderId="168" applyFill="0" applyProtection="0">
      <alignment horizontal="right" vertical="top" wrapText="1"/>
    </xf>
    <xf numFmtId="49" fontId="47" fillId="0" borderId="168" applyFill="0" applyProtection="0">
      <alignment horizontal="right"/>
    </xf>
    <xf numFmtId="49" fontId="35" fillId="0" borderId="168" applyFill="0" applyProtection="0">
      <alignment horizontal="right"/>
    </xf>
    <xf numFmtId="0" fontId="62" fillId="60" borderId="168"/>
    <xf numFmtId="0" fontId="47" fillId="0" borderId="168" applyFill="0" applyProtection="0">
      <alignment horizontal="right" vertical="top" wrapText="1"/>
    </xf>
    <xf numFmtId="0" fontId="39" fillId="38" borderId="168" applyNumberFormat="0" applyProtection="0">
      <alignment horizontal="right"/>
    </xf>
    <xf numFmtId="0" fontId="47" fillId="0" borderId="168" applyFill="0" applyProtection="0">
      <alignment horizontal="right" vertical="top" wrapText="1"/>
    </xf>
    <xf numFmtId="1" fontId="35" fillId="0" borderId="168" applyFill="0" applyProtection="0">
      <alignment horizontal="right" vertical="top" wrapText="1"/>
    </xf>
    <xf numFmtId="2" fontId="47" fillId="0" borderId="168" applyFill="0" applyProtection="0">
      <alignment horizontal="right" vertical="top" wrapText="1"/>
    </xf>
    <xf numFmtId="0" fontId="62" fillId="60" borderId="168"/>
    <xf numFmtId="0" fontId="39" fillId="38" borderId="168" applyNumberFormat="0" applyProtection="0">
      <alignment horizontal="left"/>
    </xf>
    <xf numFmtId="0" fontId="39" fillId="38" borderId="168" applyNumberFormat="0" applyProtection="0">
      <alignment horizontal="left"/>
    </xf>
    <xf numFmtId="0" fontId="35" fillId="54" borderId="167" applyNumberFormat="0" applyFont="0" applyAlignment="0" applyProtection="0"/>
    <xf numFmtId="0" fontId="62" fillId="60" borderId="168"/>
    <xf numFmtId="0" fontId="39" fillId="38" borderId="168" applyNumberFormat="0" applyProtection="0">
      <alignment horizontal="right"/>
    </xf>
    <xf numFmtId="49" fontId="35" fillId="0" borderId="168" applyFill="0" applyProtection="0">
      <alignment horizontal="right"/>
    </xf>
    <xf numFmtId="2" fontId="35" fillId="0" borderId="168" applyFill="0" applyProtection="0">
      <alignment horizontal="right" vertical="top" wrapText="1"/>
    </xf>
    <xf numFmtId="49" fontId="35" fillId="0" borderId="168" applyFill="0" applyProtection="0">
      <alignment horizontal="right"/>
    </xf>
    <xf numFmtId="0" fontId="44" fillId="0" borderId="166" applyNumberFormat="0" applyFill="0" applyAlignment="0" applyProtection="0"/>
    <xf numFmtId="0" fontId="35" fillId="54" borderId="167" applyNumberFormat="0" applyFont="0" applyAlignment="0" applyProtection="0"/>
    <xf numFmtId="0" fontId="39" fillId="38" borderId="168" applyNumberFormat="0" applyProtection="0">
      <alignment horizontal="right"/>
    </xf>
    <xf numFmtId="49" fontId="47" fillId="0" borderId="168" applyFill="0" applyProtection="0">
      <alignment horizontal="right"/>
    </xf>
    <xf numFmtId="1" fontId="47" fillId="0" borderId="168" applyFill="0" applyProtection="0">
      <alignment horizontal="right" vertical="top" wrapText="1"/>
    </xf>
    <xf numFmtId="0" fontId="44" fillId="0" borderId="166" applyNumberFormat="0" applyFill="0" applyAlignment="0" applyProtection="0"/>
    <xf numFmtId="0" fontId="39" fillId="38" borderId="168" applyNumberFormat="0" applyProtection="0">
      <alignment horizontal="right"/>
    </xf>
    <xf numFmtId="0" fontId="39" fillId="38" borderId="168" applyNumberFormat="0" applyProtection="0">
      <alignment horizontal="left"/>
    </xf>
    <xf numFmtId="0" fontId="44" fillId="0" borderId="166" applyNumberFormat="0" applyFill="0" applyAlignment="0" applyProtection="0"/>
    <xf numFmtId="0" fontId="62" fillId="60" borderId="168"/>
    <xf numFmtId="0" fontId="43" fillId="36" borderId="165" applyNumberFormat="0" applyAlignment="0" applyProtection="0"/>
    <xf numFmtId="0" fontId="39" fillId="38" borderId="168" applyNumberFormat="0" applyProtection="0">
      <alignment horizontal="right"/>
    </xf>
    <xf numFmtId="1"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49" fontId="47" fillId="0" borderId="168" applyFill="0" applyProtection="0">
      <alignment horizontal="right"/>
    </xf>
    <xf numFmtId="0" fontId="39" fillId="38" borderId="168" applyNumberFormat="0" applyProtection="0">
      <alignment horizontal="right"/>
    </xf>
    <xf numFmtId="0" fontId="62" fillId="60" borderId="168"/>
    <xf numFmtId="1" fontId="35" fillId="0" borderId="168" applyFill="0" applyProtection="0">
      <alignment horizontal="right" vertical="top" wrapText="1"/>
    </xf>
    <xf numFmtId="0" fontId="41" fillId="35" borderId="164" applyNumberFormat="0" applyAlignment="0" applyProtection="0"/>
    <xf numFmtId="0" fontId="62" fillId="60" borderId="168"/>
    <xf numFmtId="0" fontId="62" fillId="60" borderId="168"/>
    <xf numFmtId="49" fontId="47" fillId="0" borderId="168" applyFill="0" applyProtection="0">
      <alignment horizontal="right"/>
    </xf>
    <xf numFmtId="0" fontId="35" fillId="0" borderId="168" applyFill="0" applyProtection="0">
      <alignment horizontal="right" vertical="top" wrapText="1"/>
    </xf>
    <xf numFmtId="0" fontId="41" fillId="35" borderId="164" applyNumberFormat="0" applyAlignment="0" applyProtection="0"/>
    <xf numFmtId="0" fontId="35" fillId="0" borderId="168" applyFill="0" applyProtection="0">
      <alignment horizontal="right" vertical="top" wrapText="1"/>
    </xf>
    <xf numFmtId="0" fontId="43" fillId="36" borderId="165" applyNumberFormat="0" applyAlignment="0" applyProtection="0"/>
    <xf numFmtId="0" fontId="62" fillId="60" borderId="168"/>
    <xf numFmtId="0" fontId="62" fillId="60" borderId="168"/>
    <xf numFmtId="0" fontId="62" fillId="60" borderId="168"/>
    <xf numFmtId="2" fontId="35" fillId="0" borderId="168" applyFill="0" applyProtection="0">
      <alignment horizontal="right" vertical="top" wrapText="1"/>
    </xf>
    <xf numFmtId="1" fontId="35" fillId="0" borderId="168" applyFill="0" applyProtection="0">
      <alignment horizontal="right" vertical="top" wrapText="1"/>
    </xf>
    <xf numFmtId="0" fontId="43" fillId="36" borderId="165" applyNumberFormat="0" applyAlignment="0" applyProtection="0"/>
    <xf numFmtId="0" fontId="62" fillId="60" borderId="168"/>
    <xf numFmtId="0" fontId="39" fillId="38" borderId="168" applyNumberFormat="0" applyProtection="0">
      <alignment horizontal="right"/>
    </xf>
    <xf numFmtId="49" fontId="35" fillId="0" borderId="168" applyFill="0" applyProtection="0">
      <alignment horizontal="right"/>
    </xf>
    <xf numFmtId="1" fontId="35" fillId="0" borderId="168" applyFill="0" applyProtection="0">
      <alignment horizontal="right" vertical="top" wrapText="1"/>
    </xf>
    <xf numFmtId="0" fontId="62" fillId="60" borderId="168"/>
    <xf numFmtId="0" fontId="41" fillId="35" borderId="164" applyNumberFormat="0" applyAlignment="0" applyProtection="0"/>
    <xf numFmtId="1" fontId="35" fillId="0" borderId="168" applyFill="0" applyProtection="0">
      <alignment horizontal="right" vertical="top" wrapText="1"/>
    </xf>
    <xf numFmtId="0" fontId="39" fillId="38" borderId="168" applyNumberFormat="0" applyProtection="0">
      <alignment horizontal="right"/>
    </xf>
    <xf numFmtId="2" fontId="47" fillId="0" borderId="168" applyFill="0" applyProtection="0">
      <alignment horizontal="right" vertical="top" wrapText="1"/>
    </xf>
    <xf numFmtId="0" fontId="41" fillId="35" borderId="164" applyNumberFormat="0" applyAlignment="0" applyProtection="0"/>
    <xf numFmtId="0" fontId="39" fillId="38" borderId="168" applyNumberFormat="0" applyProtection="0">
      <alignment horizontal="right"/>
    </xf>
    <xf numFmtId="0" fontId="39" fillId="38" borderId="168" applyNumberFormat="0" applyProtection="0">
      <alignment horizontal="right"/>
    </xf>
    <xf numFmtId="0" fontId="62" fillId="60" borderId="168"/>
    <xf numFmtId="0" fontId="62" fillId="60" borderId="168"/>
    <xf numFmtId="0" fontId="39" fillId="38" borderId="168" applyNumberFormat="0" applyProtection="0">
      <alignment horizontal="right"/>
    </xf>
    <xf numFmtId="1" fontId="47" fillId="0" borderId="168" applyFill="0" applyProtection="0">
      <alignment horizontal="right" vertical="top" wrapText="1"/>
    </xf>
    <xf numFmtId="1" fontId="35" fillId="0" borderId="168" applyFill="0" applyProtection="0">
      <alignment horizontal="right" vertical="top" wrapText="1"/>
    </xf>
    <xf numFmtId="0" fontId="39" fillId="38" borderId="168" applyNumberFormat="0" applyProtection="0">
      <alignment horizontal="left"/>
    </xf>
    <xf numFmtId="1" fontId="35" fillId="0" borderId="168" applyFill="0" applyProtection="0">
      <alignment horizontal="right" vertical="top" wrapText="1"/>
    </xf>
    <xf numFmtId="49" fontId="35" fillId="0" borderId="168" applyFill="0" applyProtection="0">
      <alignment horizontal="right"/>
    </xf>
    <xf numFmtId="49" fontId="35" fillId="0" borderId="168" applyFill="0" applyProtection="0">
      <alignment horizontal="right"/>
    </xf>
    <xf numFmtId="49" fontId="47" fillId="0" borderId="168" applyFill="0" applyProtection="0">
      <alignment horizontal="right"/>
    </xf>
    <xf numFmtId="0" fontId="35" fillId="54" borderId="167" applyNumberFormat="0" applyFont="0" applyAlignment="0" applyProtection="0"/>
    <xf numFmtId="0" fontId="39" fillId="38" borderId="168" applyNumberFormat="0" applyProtection="0">
      <alignment horizontal="left"/>
    </xf>
    <xf numFmtId="0" fontId="44" fillId="0" borderId="166" applyNumberFormat="0" applyFill="0" applyAlignment="0" applyProtection="0"/>
    <xf numFmtId="0" fontId="35" fillId="0" borderId="168" applyFill="0" applyProtection="0">
      <alignment horizontal="right" vertical="top" wrapText="1"/>
    </xf>
    <xf numFmtId="0" fontId="62" fillId="60" borderId="168"/>
    <xf numFmtId="49" fontId="47" fillId="0" borderId="168" applyFill="0" applyProtection="0">
      <alignment horizontal="right"/>
    </xf>
    <xf numFmtId="2" fontId="47" fillId="0" borderId="168" applyFill="0" applyProtection="0">
      <alignment horizontal="right" vertical="top" wrapText="1"/>
    </xf>
    <xf numFmtId="2" fontId="35" fillId="0" borderId="168" applyFill="0" applyProtection="0">
      <alignment horizontal="right" vertical="top" wrapText="1"/>
    </xf>
    <xf numFmtId="1" fontId="47" fillId="0" borderId="168" applyFill="0" applyProtection="0">
      <alignment horizontal="right" vertical="top" wrapText="1"/>
    </xf>
    <xf numFmtId="0" fontId="62" fillId="60" borderId="168"/>
    <xf numFmtId="2" fontId="35" fillId="0" borderId="168" applyFill="0" applyProtection="0">
      <alignment horizontal="right" vertical="top" wrapText="1"/>
    </xf>
    <xf numFmtId="2" fontId="35" fillId="0" borderId="168" applyFill="0" applyProtection="0">
      <alignment horizontal="right" vertical="top" wrapText="1"/>
    </xf>
    <xf numFmtId="0" fontId="62" fillId="60" borderId="168"/>
    <xf numFmtId="2" fontId="35" fillId="0" borderId="168" applyFill="0" applyProtection="0">
      <alignment horizontal="right" vertical="top" wrapText="1"/>
    </xf>
    <xf numFmtId="1" fontId="47" fillId="0" borderId="168" applyFill="0" applyProtection="0">
      <alignment horizontal="right" vertical="top" wrapText="1"/>
    </xf>
    <xf numFmtId="49" fontId="35" fillId="0" borderId="168" applyFill="0" applyProtection="0">
      <alignment horizontal="right"/>
    </xf>
    <xf numFmtId="2" fontId="35" fillId="0" borderId="168" applyFill="0" applyProtection="0">
      <alignment horizontal="right" vertical="top" wrapText="1"/>
    </xf>
    <xf numFmtId="2" fontId="35" fillId="0" borderId="168" applyFill="0" applyProtection="0">
      <alignment horizontal="right" vertical="top" wrapText="1"/>
    </xf>
    <xf numFmtId="1" fontId="35" fillId="0" borderId="168" applyFill="0" applyProtection="0">
      <alignment horizontal="right" vertical="top" wrapText="1"/>
    </xf>
    <xf numFmtId="2" fontId="35" fillId="0" borderId="168" applyFill="0" applyProtection="0">
      <alignment horizontal="right" vertical="top" wrapText="1"/>
    </xf>
    <xf numFmtId="1" fontId="35" fillId="0" borderId="168" applyFill="0" applyProtection="0">
      <alignment horizontal="right" vertical="top" wrapText="1"/>
    </xf>
    <xf numFmtId="0" fontId="62" fillId="60" borderId="168"/>
    <xf numFmtId="49" fontId="47" fillId="0" borderId="168" applyFill="0" applyProtection="0">
      <alignment horizontal="right"/>
    </xf>
    <xf numFmtId="0" fontId="35" fillId="0" borderId="168" applyFill="0" applyProtection="0">
      <alignment horizontal="right" vertical="top" wrapText="1"/>
    </xf>
    <xf numFmtId="2" fontId="47" fillId="0" borderId="168" applyFill="0" applyProtection="0">
      <alignment horizontal="right" vertical="top" wrapText="1"/>
    </xf>
    <xf numFmtId="49" fontId="47" fillId="0" borderId="168" applyFill="0" applyProtection="0">
      <alignment horizontal="right"/>
    </xf>
    <xf numFmtId="0" fontId="62" fillId="60" borderId="168"/>
    <xf numFmtId="0" fontId="62" fillId="60" borderId="168"/>
    <xf numFmtId="49" fontId="35" fillId="0" borderId="168" applyFill="0" applyProtection="0">
      <alignment horizontal="right"/>
    </xf>
    <xf numFmtId="0" fontId="35" fillId="0" borderId="168" applyFill="0" applyProtection="0">
      <alignment horizontal="right" vertical="top" wrapText="1"/>
    </xf>
    <xf numFmtId="0" fontId="62" fillId="60" borderId="168"/>
    <xf numFmtId="0" fontId="39" fillId="38" borderId="168" applyNumberFormat="0" applyProtection="0">
      <alignment horizontal="right"/>
    </xf>
    <xf numFmtId="0" fontId="44" fillId="0" borderId="166" applyNumberFormat="0" applyFill="0" applyAlignment="0" applyProtection="0"/>
    <xf numFmtId="2" fontId="47" fillId="0" borderId="168" applyFill="0" applyProtection="0">
      <alignment horizontal="right" vertical="top" wrapText="1"/>
    </xf>
    <xf numFmtId="0" fontId="43" fillId="36" borderId="165" applyNumberFormat="0" applyAlignment="0" applyProtection="0"/>
    <xf numFmtId="0" fontId="62" fillId="60" borderId="168"/>
    <xf numFmtId="2" fontId="35" fillId="0" borderId="168" applyFill="0" applyProtection="0">
      <alignment horizontal="right" vertical="top" wrapText="1"/>
    </xf>
    <xf numFmtId="1" fontId="47" fillId="0" borderId="168" applyFill="0" applyProtection="0">
      <alignment horizontal="right" vertical="top" wrapText="1"/>
    </xf>
    <xf numFmtId="49" fontId="35" fillId="0" borderId="168" applyFill="0" applyProtection="0">
      <alignment horizontal="right"/>
    </xf>
    <xf numFmtId="0" fontId="44" fillId="0" borderId="166" applyNumberFormat="0" applyFill="0" applyAlignment="0" applyProtection="0"/>
    <xf numFmtId="0" fontId="39" fillId="38" borderId="168" applyNumberFormat="0" applyProtection="0">
      <alignment horizontal="right"/>
    </xf>
    <xf numFmtId="0" fontId="41" fillId="35" borderId="164" applyNumberFormat="0" applyAlignment="0" applyProtection="0"/>
    <xf numFmtId="2" fontId="35" fillId="0" borderId="168" applyFill="0" applyProtection="0">
      <alignment horizontal="right" vertical="top" wrapText="1"/>
    </xf>
    <xf numFmtId="0" fontId="35" fillId="54" borderId="167" applyNumberFormat="0" applyFont="0" applyAlignment="0" applyProtection="0"/>
    <xf numFmtId="0" fontId="35" fillId="54" borderId="167" applyNumberFormat="0" applyFont="0" applyAlignment="0" applyProtection="0"/>
    <xf numFmtId="2" fontId="35" fillId="0" borderId="168" applyFill="0" applyProtection="0">
      <alignment horizontal="right" vertical="top" wrapText="1"/>
    </xf>
    <xf numFmtId="0" fontId="62" fillId="60" borderId="168"/>
    <xf numFmtId="1" fontId="35" fillId="0" borderId="168" applyFill="0" applyProtection="0">
      <alignment horizontal="right" vertical="top" wrapText="1"/>
    </xf>
    <xf numFmtId="49" fontId="35" fillId="0" borderId="168" applyFill="0" applyProtection="0">
      <alignment horizontal="right"/>
    </xf>
    <xf numFmtId="0" fontId="39" fillId="38" borderId="168" applyNumberFormat="0" applyProtection="0">
      <alignment horizontal="right"/>
    </xf>
    <xf numFmtId="2" fontId="47" fillId="0" borderId="168" applyFill="0" applyProtection="0">
      <alignment horizontal="right" vertical="top" wrapText="1"/>
    </xf>
    <xf numFmtId="2" fontId="47" fillId="0" borderId="168" applyFill="0" applyProtection="0">
      <alignment horizontal="right" vertical="top" wrapText="1"/>
    </xf>
    <xf numFmtId="0" fontId="43" fillId="36" borderId="165" applyNumberFormat="0" applyAlignment="0" applyProtection="0"/>
    <xf numFmtId="0" fontId="39" fillId="38" borderId="168" applyNumberFormat="0" applyProtection="0">
      <alignment horizontal="right"/>
    </xf>
    <xf numFmtId="49" fontId="35" fillId="0" borderId="168" applyFill="0" applyProtection="0">
      <alignment horizontal="right"/>
    </xf>
    <xf numFmtId="1" fontId="47" fillId="0" borderId="168" applyFill="0" applyProtection="0">
      <alignment horizontal="right" vertical="top" wrapText="1"/>
    </xf>
    <xf numFmtId="2" fontId="35" fillId="0" borderId="168" applyFill="0" applyProtection="0">
      <alignment horizontal="right" vertical="top" wrapText="1"/>
    </xf>
    <xf numFmtId="2" fontId="47" fillId="0" borderId="168" applyFill="0" applyProtection="0">
      <alignment horizontal="right" vertical="top" wrapText="1"/>
    </xf>
    <xf numFmtId="2" fontId="35" fillId="0" borderId="168" applyFill="0" applyProtection="0">
      <alignment horizontal="right" vertical="top" wrapText="1"/>
    </xf>
    <xf numFmtId="1" fontId="35" fillId="0" borderId="168" applyFill="0" applyProtection="0">
      <alignment horizontal="right" vertical="top" wrapText="1"/>
    </xf>
    <xf numFmtId="0" fontId="39" fillId="38" borderId="168" applyNumberFormat="0" applyProtection="0">
      <alignment horizontal="left"/>
    </xf>
    <xf numFmtId="0" fontId="47" fillId="0" borderId="168" applyFill="0" applyProtection="0">
      <alignment horizontal="right" vertical="top" wrapText="1"/>
    </xf>
    <xf numFmtId="1" fontId="47" fillId="0" borderId="168" applyFill="0" applyProtection="0">
      <alignment horizontal="right" vertical="top" wrapText="1"/>
    </xf>
    <xf numFmtId="0" fontId="39" fillId="38" borderId="168" applyNumberFormat="0" applyProtection="0">
      <alignment horizontal="right"/>
    </xf>
    <xf numFmtId="0" fontId="39" fillId="38" borderId="168" applyNumberFormat="0" applyProtection="0">
      <alignment horizontal="right"/>
    </xf>
    <xf numFmtId="1" fontId="35" fillId="0" borderId="168" applyFill="0" applyProtection="0">
      <alignment horizontal="right" vertical="top" wrapText="1"/>
    </xf>
    <xf numFmtId="2" fontId="35" fillId="0" borderId="168" applyFill="0" applyProtection="0">
      <alignment horizontal="right" vertical="top" wrapText="1"/>
    </xf>
    <xf numFmtId="0" fontId="35" fillId="0" borderId="168" applyFill="0" applyProtection="0">
      <alignment horizontal="right" vertical="top" wrapText="1"/>
    </xf>
    <xf numFmtId="0" fontId="39" fillId="38" borderId="168" applyNumberFormat="0" applyProtection="0">
      <alignment horizontal="left"/>
    </xf>
    <xf numFmtId="0" fontId="62" fillId="60" borderId="168"/>
    <xf numFmtId="0" fontId="62" fillId="60" borderId="168"/>
    <xf numFmtId="0" fontId="62" fillId="60" borderId="168"/>
    <xf numFmtId="0" fontId="44" fillId="0" borderId="166" applyNumberFormat="0" applyFill="0" applyAlignment="0" applyProtection="0"/>
    <xf numFmtId="0" fontId="51" fillId="36" borderId="164" applyNumberFormat="0" applyAlignment="0" applyProtection="0"/>
    <xf numFmtId="49" fontId="47" fillId="0" borderId="168" applyFill="0" applyProtection="0">
      <alignment horizontal="right"/>
    </xf>
    <xf numFmtId="0" fontId="35" fillId="54" borderId="167" applyNumberFormat="0" applyFont="0" applyAlignment="0" applyProtection="0"/>
    <xf numFmtId="1" fontId="47" fillId="0" borderId="168" applyFill="0" applyProtection="0">
      <alignment horizontal="right" vertical="top" wrapText="1"/>
    </xf>
    <xf numFmtId="0" fontId="47" fillId="0" borderId="168" applyFill="0" applyProtection="0">
      <alignment horizontal="right" vertical="top" wrapText="1"/>
    </xf>
    <xf numFmtId="0" fontId="62" fillId="60" borderId="168"/>
    <xf numFmtId="0" fontId="62" fillId="60" borderId="168"/>
    <xf numFmtId="0" fontId="35" fillId="0" borderId="168" applyFill="0" applyProtection="0">
      <alignment horizontal="right" vertical="top" wrapText="1"/>
    </xf>
    <xf numFmtId="1" fontId="35" fillId="0" borderId="168" applyFill="0" applyProtection="0">
      <alignment horizontal="right" vertical="top" wrapText="1"/>
    </xf>
    <xf numFmtId="0" fontId="43" fillId="36" borderId="165" applyNumberFormat="0" applyAlignment="0" applyProtection="0"/>
    <xf numFmtId="49" fontId="47" fillId="0" borderId="168" applyFill="0" applyProtection="0">
      <alignment horizontal="right"/>
    </xf>
    <xf numFmtId="1" fontId="35" fillId="0" borderId="168" applyFill="0" applyProtection="0">
      <alignment horizontal="right" vertical="top" wrapText="1"/>
    </xf>
    <xf numFmtId="49" fontId="47" fillId="0" borderId="168" applyFill="0" applyProtection="0">
      <alignment horizontal="right"/>
    </xf>
    <xf numFmtId="0" fontId="35" fillId="54" borderId="167" applyNumberFormat="0" applyFont="0" applyAlignment="0" applyProtection="0"/>
    <xf numFmtId="0" fontId="35" fillId="0" borderId="168" applyFill="0" applyProtection="0">
      <alignment horizontal="right" vertical="top" wrapText="1"/>
    </xf>
    <xf numFmtId="1" fontId="47" fillId="0" borderId="168" applyFill="0" applyProtection="0">
      <alignment horizontal="right" vertical="top" wrapText="1"/>
    </xf>
    <xf numFmtId="1" fontId="35" fillId="0" borderId="168" applyFill="0" applyProtection="0">
      <alignment horizontal="right" vertical="top" wrapText="1"/>
    </xf>
    <xf numFmtId="0" fontId="62" fillId="60" borderId="168"/>
    <xf numFmtId="2" fontId="35" fillId="0" borderId="168" applyFill="0" applyProtection="0">
      <alignment horizontal="right" vertical="top" wrapText="1"/>
    </xf>
    <xf numFmtId="0" fontId="39" fillId="38" borderId="168" applyNumberFormat="0" applyProtection="0">
      <alignment horizontal="right"/>
    </xf>
    <xf numFmtId="2" fontId="47" fillId="0" borderId="168" applyFill="0" applyProtection="0">
      <alignment horizontal="right" vertical="top" wrapText="1"/>
    </xf>
    <xf numFmtId="0" fontId="35" fillId="0" borderId="168" applyFill="0" applyProtection="0">
      <alignment horizontal="right" vertical="top" wrapText="1"/>
    </xf>
    <xf numFmtId="49" fontId="35" fillId="0" borderId="168" applyFill="0" applyProtection="0">
      <alignment horizontal="right"/>
    </xf>
    <xf numFmtId="0" fontId="62" fillId="60" borderId="168"/>
    <xf numFmtId="0" fontId="39" fillId="38" borderId="168" applyNumberFormat="0" applyProtection="0">
      <alignment horizontal="left"/>
    </xf>
    <xf numFmtId="0" fontId="62" fillId="60" borderId="168"/>
    <xf numFmtId="0" fontId="39" fillId="38" borderId="168" applyNumberFormat="0" applyProtection="0">
      <alignment horizontal="right"/>
    </xf>
    <xf numFmtId="0" fontId="35" fillId="0" borderId="168" applyFill="0" applyProtection="0">
      <alignment horizontal="right" vertical="top" wrapText="1"/>
    </xf>
    <xf numFmtId="2" fontId="47" fillId="0" borderId="168" applyFill="0" applyProtection="0">
      <alignment horizontal="right" vertical="top" wrapText="1"/>
    </xf>
    <xf numFmtId="0" fontId="39" fillId="38" borderId="168" applyNumberFormat="0" applyProtection="0">
      <alignment horizontal="left"/>
    </xf>
    <xf numFmtId="0" fontId="35" fillId="54" borderId="167" applyNumberFormat="0" applyFont="0" applyAlignment="0" applyProtection="0"/>
    <xf numFmtId="0" fontId="62" fillId="60" borderId="168"/>
    <xf numFmtId="2" fontId="47" fillId="0" borderId="168" applyFill="0" applyProtection="0">
      <alignment horizontal="right" vertical="top" wrapText="1"/>
    </xf>
    <xf numFmtId="0" fontId="39" fillId="38" borderId="168" applyNumberFormat="0" applyProtection="0">
      <alignment horizontal="left"/>
    </xf>
    <xf numFmtId="0" fontId="62" fillId="60" borderId="168"/>
    <xf numFmtId="49" fontId="47" fillId="0" borderId="168" applyFill="0" applyProtection="0">
      <alignment horizontal="right"/>
    </xf>
    <xf numFmtId="1" fontId="47" fillId="0" borderId="168" applyFill="0" applyProtection="0">
      <alignment horizontal="right" vertical="top" wrapText="1"/>
    </xf>
    <xf numFmtId="1" fontId="47" fillId="0" borderId="168" applyFill="0" applyProtection="0">
      <alignment horizontal="right" vertical="top" wrapText="1"/>
    </xf>
    <xf numFmtId="0" fontId="35" fillId="54" borderId="167" applyNumberFormat="0" applyFont="0" applyAlignment="0" applyProtection="0"/>
    <xf numFmtId="2" fontId="35" fillId="0" borderId="168" applyFill="0" applyProtection="0">
      <alignment horizontal="right" vertical="top" wrapText="1"/>
    </xf>
    <xf numFmtId="0" fontId="62" fillId="60" borderId="168"/>
    <xf numFmtId="2" fontId="35" fillId="0" borderId="168" applyFill="0" applyProtection="0">
      <alignment horizontal="right" vertical="top" wrapText="1"/>
    </xf>
    <xf numFmtId="0" fontId="39" fillId="38" borderId="168" applyNumberFormat="0" applyProtection="0">
      <alignment horizontal="left"/>
    </xf>
    <xf numFmtId="0" fontId="41" fillId="35" borderId="164" applyNumberFormat="0" applyAlignment="0" applyProtection="0"/>
    <xf numFmtId="49" fontId="47" fillId="0" borderId="168" applyFill="0" applyProtection="0">
      <alignment horizontal="right"/>
    </xf>
    <xf numFmtId="0" fontId="51" fillId="36" borderId="164" applyNumberFormat="0" applyAlignment="0" applyProtection="0"/>
    <xf numFmtId="2" fontId="47" fillId="0" borderId="168" applyFill="0" applyProtection="0">
      <alignment horizontal="right" vertical="top" wrapText="1"/>
    </xf>
    <xf numFmtId="0" fontId="35" fillId="54" borderId="167" applyNumberFormat="0" applyFont="0" applyAlignment="0" applyProtection="0"/>
    <xf numFmtId="2" fontId="35" fillId="0" borderId="168" applyFill="0" applyProtection="0">
      <alignment horizontal="right" vertical="top" wrapText="1"/>
    </xf>
    <xf numFmtId="0" fontId="39" fillId="38" borderId="168" applyNumberFormat="0" applyProtection="0">
      <alignment horizontal="right"/>
    </xf>
    <xf numFmtId="0" fontId="47" fillId="0" borderId="168" applyFill="0" applyProtection="0">
      <alignment horizontal="right" vertical="top" wrapText="1"/>
    </xf>
    <xf numFmtId="0" fontId="62" fillId="60" borderId="168"/>
    <xf numFmtId="0" fontId="62" fillId="60" borderId="168"/>
    <xf numFmtId="1" fontId="47" fillId="0" borderId="168" applyFill="0" applyProtection="0">
      <alignment horizontal="right" vertical="top" wrapText="1"/>
    </xf>
    <xf numFmtId="0" fontId="51" fillId="36" borderId="164" applyNumberFormat="0" applyAlignment="0" applyProtection="0"/>
    <xf numFmtId="2" fontId="47" fillId="0" borderId="168" applyFill="0" applyProtection="0">
      <alignment horizontal="right" vertical="top" wrapText="1"/>
    </xf>
    <xf numFmtId="0" fontId="35" fillId="0" borderId="168" applyFill="0" applyProtection="0">
      <alignment horizontal="right" vertical="top" wrapText="1"/>
    </xf>
    <xf numFmtId="0" fontId="41" fillId="35" borderId="164" applyNumberFormat="0" applyAlignment="0" applyProtection="0"/>
    <xf numFmtId="1" fontId="47" fillId="0" borderId="168" applyFill="0" applyProtection="0">
      <alignment horizontal="right" vertical="top" wrapText="1"/>
    </xf>
    <xf numFmtId="2" fontId="47" fillId="0" borderId="168" applyFill="0" applyProtection="0">
      <alignment horizontal="right" vertical="top" wrapText="1"/>
    </xf>
    <xf numFmtId="0" fontId="62" fillId="60" borderId="168"/>
    <xf numFmtId="0" fontId="35" fillId="54" borderId="167" applyNumberFormat="0" applyFont="0" applyAlignment="0" applyProtection="0"/>
    <xf numFmtId="0" fontId="39" fillId="38" borderId="168" applyNumberFormat="0" applyProtection="0">
      <alignment horizontal="left"/>
    </xf>
    <xf numFmtId="49" fontId="47" fillId="0" borderId="168" applyFill="0" applyProtection="0">
      <alignment horizontal="right"/>
    </xf>
    <xf numFmtId="49" fontId="35" fillId="0" borderId="168" applyFill="0" applyProtection="0">
      <alignment horizontal="right"/>
    </xf>
    <xf numFmtId="2" fontId="35" fillId="0" borderId="168" applyFill="0" applyProtection="0">
      <alignment horizontal="right" vertical="top" wrapText="1"/>
    </xf>
    <xf numFmtId="0" fontId="35" fillId="0" borderId="168" applyFill="0" applyProtection="0">
      <alignment horizontal="right" vertical="top" wrapText="1"/>
    </xf>
    <xf numFmtId="49" fontId="47" fillId="0" borderId="168" applyFill="0" applyProtection="0">
      <alignment horizontal="right"/>
    </xf>
    <xf numFmtId="0" fontId="62" fillId="60" borderId="168"/>
    <xf numFmtId="1" fontId="47"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49" fontId="47" fillId="0" borderId="168" applyFill="0" applyProtection="0">
      <alignment horizontal="right"/>
    </xf>
    <xf numFmtId="0" fontId="62" fillId="60" borderId="168"/>
    <xf numFmtId="0" fontId="43" fillId="36" borderId="165" applyNumberFormat="0" applyAlignment="0" applyProtection="0"/>
    <xf numFmtId="49" fontId="35" fillId="0" borderId="168" applyFill="0" applyProtection="0">
      <alignment horizontal="right"/>
    </xf>
    <xf numFmtId="1" fontId="47"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62" fillId="60" borderId="168"/>
    <xf numFmtId="1" fontId="35" fillId="0" borderId="168" applyFill="0" applyProtection="0">
      <alignment horizontal="right" vertical="top" wrapText="1"/>
    </xf>
    <xf numFmtId="0" fontId="51" fillId="36" borderId="164" applyNumberFormat="0" applyAlignment="0" applyProtection="0"/>
    <xf numFmtId="2" fontId="47" fillId="0" borderId="168" applyFill="0" applyProtection="0">
      <alignment horizontal="right" vertical="top" wrapText="1"/>
    </xf>
    <xf numFmtId="1" fontId="35" fillId="0" borderId="168" applyFill="0" applyProtection="0">
      <alignment horizontal="right" vertical="top" wrapText="1"/>
    </xf>
    <xf numFmtId="0" fontId="39" fillId="38" borderId="168" applyNumberFormat="0" applyProtection="0">
      <alignment horizontal="left"/>
    </xf>
    <xf numFmtId="1" fontId="47" fillId="0" borderId="168" applyFill="0" applyProtection="0">
      <alignment horizontal="right" vertical="top" wrapText="1"/>
    </xf>
    <xf numFmtId="1" fontId="35" fillId="0" borderId="168" applyFill="0" applyProtection="0">
      <alignment horizontal="right" vertical="top" wrapText="1"/>
    </xf>
    <xf numFmtId="2" fontId="35" fillId="0" borderId="168" applyFill="0" applyProtection="0">
      <alignment horizontal="right" vertical="top" wrapText="1"/>
    </xf>
    <xf numFmtId="0" fontId="44" fillId="0" borderId="166" applyNumberFormat="0" applyFill="0" applyAlignment="0" applyProtection="0"/>
    <xf numFmtId="0" fontId="35" fillId="0" borderId="168" applyFill="0" applyProtection="0">
      <alignment horizontal="right" vertical="top" wrapText="1"/>
    </xf>
    <xf numFmtId="49" fontId="47" fillId="0" borderId="168" applyFill="0" applyProtection="0">
      <alignment horizontal="right"/>
    </xf>
    <xf numFmtId="0" fontId="35" fillId="0" borderId="168" applyFill="0" applyProtection="0">
      <alignment horizontal="right" vertical="top" wrapText="1"/>
    </xf>
    <xf numFmtId="1" fontId="35" fillId="0" borderId="168" applyFill="0" applyProtection="0">
      <alignment horizontal="right" vertical="top" wrapText="1"/>
    </xf>
    <xf numFmtId="2" fontId="35" fillId="0" borderId="168" applyFill="0" applyProtection="0">
      <alignment horizontal="right" vertical="top" wrapText="1"/>
    </xf>
    <xf numFmtId="0" fontId="43" fillId="36" borderId="165" applyNumberFormat="0" applyAlignment="0" applyProtection="0"/>
    <xf numFmtId="1" fontId="35" fillId="0" borderId="168" applyFill="0" applyProtection="0">
      <alignment horizontal="right" vertical="top" wrapText="1"/>
    </xf>
    <xf numFmtId="0" fontId="39" fillId="38" borderId="168" applyNumberFormat="0" applyProtection="0">
      <alignment horizontal="left"/>
    </xf>
    <xf numFmtId="0" fontId="62" fillId="60" borderId="168"/>
    <xf numFmtId="49" fontId="35" fillId="0" borderId="168" applyFill="0" applyProtection="0">
      <alignment horizontal="right"/>
    </xf>
    <xf numFmtId="1" fontId="47" fillId="0" borderId="168" applyFill="0" applyProtection="0">
      <alignment horizontal="right" vertical="top" wrapText="1"/>
    </xf>
    <xf numFmtId="2" fontId="47" fillId="0" borderId="168" applyFill="0" applyProtection="0">
      <alignment horizontal="right" vertical="top" wrapText="1"/>
    </xf>
    <xf numFmtId="0" fontId="39" fillId="38" borderId="168" applyNumberFormat="0" applyProtection="0">
      <alignment horizontal="left"/>
    </xf>
    <xf numFmtId="0" fontId="62" fillId="60" borderId="168"/>
    <xf numFmtId="2" fontId="35" fillId="0" borderId="168" applyFill="0" applyProtection="0">
      <alignment horizontal="right" vertical="top" wrapText="1"/>
    </xf>
    <xf numFmtId="2" fontId="35" fillId="0" borderId="168" applyFill="0" applyProtection="0">
      <alignment horizontal="right" vertical="top" wrapText="1"/>
    </xf>
    <xf numFmtId="0" fontId="35" fillId="54" borderId="167" applyNumberFormat="0" applyFont="0" applyAlignment="0" applyProtection="0"/>
    <xf numFmtId="1" fontId="47" fillId="0" borderId="168" applyFill="0" applyProtection="0">
      <alignment horizontal="right" vertical="top" wrapText="1"/>
    </xf>
    <xf numFmtId="0" fontId="35" fillId="54" borderId="167" applyNumberFormat="0" applyFont="0" applyAlignment="0" applyProtection="0"/>
    <xf numFmtId="0" fontId="35" fillId="0" borderId="168" applyFill="0" applyProtection="0">
      <alignment horizontal="right" vertical="top" wrapText="1"/>
    </xf>
    <xf numFmtId="1" fontId="35" fillId="0" borderId="168" applyFill="0" applyProtection="0">
      <alignment horizontal="right" vertical="top" wrapText="1"/>
    </xf>
    <xf numFmtId="0" fontId="44" fillId="0" borderId="166" applyNumberFormat="0" applyFill="0" applyAlignment="0" applyProtection="0"/>
    <xf numFmtId="2" fontId="35" fillId="0" borderId="168" applyFill="0" applyProtection="0">
      <alignment horizontal="right" vertical="top" wrapText="1"/>
    </xf>
    <xf numFmtId="0" fontId="62" fillId="60" borderId="168"/>
    <xf numFmtId="0" fontId="43" fillId="36" borderId="165" applyNumberFormat="0" applyAlignment="0" applyProtection="0"/>
    <xf numFmtId="0" fontId="62" fillId="60" borderId="168"/>
    <xf numFmtId="0" fontId="47" fillId="0" borderId="168" applyFill="0" applyProtection="0">
      <alignment horizontal="right" vertical="top" wrapText="1"/>
    </xf>
    <xf numFmtId="0" fontId="62" fillId="60" borderId="168"/>
    <xf numFmtId="0" fontId="39" fillId="38" borderId="168" applyNumberFormat="0" applyProtection="0">
      <alignment horizontal="left"/>
    </xf>
    <xf numFmtId="0" fontId="62" fillId="60" borderId="168"/>
    <xf numFmtId="1" fontId="47" fillId="0" borderId="168" applyFill="0" applyProtection="0">
      <alignment horizontal="right" vertical="top" wrapText="1"/>
    </xf>
    <xf numFmtId="0" fontId="35" fillId="54" borderId="167" applyNumberFormat="0" applyFont="0" applyAlignment="0" applyProtection="0"/>
    <xf numFmtId="1" fontId="35" fillId="0" borderId="168" applyFill="0" applyProtection="0">
      <alignment horizontal="right" vertical="top" wrapText="1"/>
    </xf>
    <xf numFmtId="2"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2" fontId="35" fillId="0" borderId="168" applyFill="0" applyProtection="0">
      <alignment horizontal="right" vertical="top" wrapText="1"/>
    </xf>
    <xf numFmtId="49" fontId="35" fillId="0" borderId="168" applyFill="0" applyProtection="0">
      <alignment horizontal="right"/>
    </xf>
    <xf numFmtId="0" fontId="62" fillId="60" borderId="168"/>
    <xf numFmtId="0" fontId="39" fillId="38" borderId="168" applyNumberFormat="0" applyProtection="0">
      <alignment horizontal="left"/>
    </xf>
    <xf numFmtId="0" fontId="44" fillId="0" borderId="166" applyNumberFormat="0" applyFill="0" applyAlignment="0" applyProtection="0"/>
    <xf numFmtId="0" fontId="62" fillId="60" borderId="168"/>
    <xf numFmtId="0" fontId="35" fillId="0" borderId="168" applyFill="0" applyProtection="0">
      <alignment horizontal="right" vertical="top" wrapText="1"/>
    </xf>
    <xf numFmtId="2" fontId="47" fillId="0" borderId="168" applyFill="0" applyProtection="0">
      <alignment horizontal="right" vertical="top" wrapText="1"/>
    </xf>
    <xf numFmtId="2" fontId="35" fillId="0" borderId="168" applyFill="0" applyProtection="0">
      <alignment horizontal="right" vertical="top" wrapText="1"/>
    </xf>
    <xf numFmtId="49" fontId="35" fillId="0" borderId="168" applyFill="0" applyProtection="0">
      <alignment horizontal="right"/>
    </xf>
    <xf numFmtId="2" fontId="47" fillId="0" borderId="168" applyFill="0" applyProtection="0">
      <alignment horizontal="right" vertical="top" wrapText="1"/>
    </xf>
    <xf numFmtId="49" fontId="35" fillId="0" borderId="168" applyFill="0" applyProtection="0">
      <alignment horizontal="right"/>
    </xf>
    <xf numFmtId="0" fontId="39" fillId="38" borderId="168" applyNumberFormat="0" applyProtection="0">
      <alignment horizontal="right"/>
    </xf>
    <xf numFmtId="0" fontId="62" fillId="60" borderId="168"/>
    <xf numFmtId="49" fontId="35" fillId="0" borderId="168" applyFill="0" applyProtection="0">
      <alignment horizontal="right"/>
    </xf>
    <xf numFmtId="0" fontId="43" fillId="36" borderId="165" applyNumberFormat="0" applyAlignment="0" applyProtection="0"/>
    <xf numFmtId="0" fontId="62" fillId="60" borderId="168"/>
    <xf numFmtId="49" fontId="47" fillId="0" borderId="168" applyFill="0" applyProtection="0">
      <alignment horizontal="right"/>
    </xf>
    <xf numFmtId="49" fontId="35" fillId="0" borderId="168" applyFill="0" applyProtection="0">
      <alignment horizontal="right"/>
    </xf>
    <xf numFmtId="0" fontId="39" fillId="38" borderId="168" applyNumberFormat="0" applyProtection="0">
      <alignment horizontal="left"/>
    </xf>
    <xf numFmtId="0" fontId="39" fillId="38" borderId="168" applyNumberFormat="0" applyProtection="0">
      <alignment horizontal="left"/>
    </xf>
    <xf numFmtId="1" fontId="47" fillId="0" borderId="168" applyFill="0" applyProtection="0">
      <alignment horizontal="right" vertical="top" wrapText="1"/>
    </xf>
    <xf numFmtId="0" fontId="39" fillId="38" borderId="168" applyNumberFormat="0" applyProtection="0">
      <alignment horizontal="right"/>
    </xf>
    <xf numFmtId="2" fontId="47" fillId="0" borderId="168" applyFill="0" applyProtection="0">
      <alignment horizontal="right" vertical="top" wrapText="1"/>
    </xf>
    <xf numFmtId="0" fontId="39" fillId="38" borderId="168" applyNumberFormat="0" applyProtection="0">
      <alignment horizontal="right"/>
    </xf>
    <xf numFmtId="0" fontId="39" fillId="38" borderId="168" applyNumberFormat="0" applyProtection="0">
      <alignment horizontal="right"/>
    </xf>
    <xf numFmtId="0" fontId="35" fillId="0" borderId="168" applyFill="0" applyProtection="0">
      <alignment horizontal="right" vertical="top" wrapText="1"/>
    </xf>
    <xf numFmtId="0" fontId="62" fillId="60" borderId="168"/>
    <xf numFmtId="49" fontId="47" fillId="0" borderId="168" applyFill="0" applyProtection="0">
      <alignment horizontal="right"/>
    </xf>
    <xf numFmtId="49" fontId="47" fillId="0" borderId="168" applyFill="0" applyProtection="0">
      <alignment horizontal="right"/>
    </xf>
    <xf numFmtId="1" fontId="35" fillId="0" borderId="168" applyFill="0" applyProtection="0">
      <alignment horizontal="right" vertical="top" wrapText="1"/>
    </xf>
    <xf numFmtId="1" fontId="35" fillId="0" borderId="168" applyFill="0" applyProtection="0">
      <alignment horizontal="right" vertical="top" wrapText="1"/>
    </xf>
    <xf numFmtId="0" fontId="35" fillId="0" borderId="168" applyFill="0" applyProtection="0">
      <alignment horizontal="right" vertical="top" wrapText="1"/>
    </xf>
    <xf numFmtId="0" fontId="39" fillId="38" borderId="168" applyNumberFormat="0" applyProtection="0">
      <alignment horizontal="left"/>
    </xf>
    <xf numFmtId="0" fontId="62" fillId="60" borderId="168"/>
    <xf numFmtId="2" fontId="47" fillId="0" borderId="168" applyFill="0" applyProtection="0">
      <alignment horizontal="right" vertical="top" wrapText="1"/>
    </xf>
    <xf numFmtId="0" fontId="47" fillId="0" borderId="168" applyFill="0" applyProtection="0">
      <alignment horizontal="right" vertical="top" wrapText="1"/>
    </xf>
    <xf numFmtId="49" fontId="35" fillId="0" borderId="168" applyFill="0" applyProtection="0">
      <alignment horizontal="right"/>
    </xf>
    <xf numFmtId="1" fontId="47" fillId="0" borderId="168" applyFill="0" applyProtection="0">
      <alignment horizontal="right" vertical="top" wrapText="1"/>
    </xf>
    <xf numFmtId="0" fontId="62" fillId="60" borderId="168"/>
    <xf numFmtId="0" fontId="35" fillId="54" borderId="167" applyNumberFormat="0" applyFont="0" applyAlignment="0" applyProtection="0"/>
    <xf numFmtId="1" fontId="35" fillId="0" borderId="168" applyFill="0" applyProtection="0">
      <alignment horizontal="right" vertical="top" wrapText="1"/>
    </xf>
    <xf numFmtId="0" fontId="62" fillId="60" borderId="168"/>
    <xf numFmtId="49" fontId="47" fillId="0" borderId="168" applyFill="0" applyProtection="0">
      <alignment horizontal="right"/>
    </xf>
    <xf numFmtId="2" fontId="35" fillId="0" borderId="168" applyFill="0" applyProtection="0">
      <alignment horizontal="right" vertical="top" wrapText="1"/>
    </xf>
    <xf numFmtId="49" fontId="35" fillId="0" borderId="168" applyFill="0" applyProtection="0">
      <alignment horizontal="right"/>
    </xf>
    <xf numFmtId="2" fontId="35" fillId="0" borderId="168" applyFill="0" applyProtection="0">
      <alignment horizontal="right" vertical="top" wrapText="1"/>
    </xf>
    <xf numFmtId="0" fontId="35" fillId="54" borderId="167" applyNumberFormat="0" applyFont="0" applyAlignment="0" applyProtection="0"/>
    <xf numFmtId="2" fontId="35" fillId="0" borderId="168" applyFill="0" applyProtection="0">
      <alignment horizontal="right" vertical="top" wrapText="1"/>
    </xf>
    <xf numFmtId="0" fontId="39" fillId="38" borderId="168" applyNumberFormat="0" applyProtection="0">
      <alignment horizontal="left"/>
    </xf>
    <xf numFmtId="0" fontId="39" fillId="38" borderId="168" applyNumberFormat="0" applyProtection="0">
      <alignment horizontal="right"/>
    </xf>
    <xf numFmtId="0" fontId="62" fillId="60" borderId="168"/>
    <xf numFmtId="0" fontId="35" fillId="0" borderId="168" applyFill="0" applyProtection="0">
      <alignment horizontal="right" vertical="top" wrapText="1"/>
    </xf>
    <xf numFmtId="1" fontId="35" fillId="0" borderId="168" applyFill="0" applyProtection="0">
      <alignment horizontal="right" vertical="top" wrapText="1"/>
    </xf>
    <xf numFmtId="0" fontId="62" fillId="60" borderId="168"/>
    <xf numFmtId="2" fontId="35" fillId="0" borderId="168" applyFill="0" applyProtection="0">
      <alignment horizontal="right" vertical="top" wrapText="1"/>
    </xf>
    <xf numFmtId="49" fontId="35" fillId="0" borderId="168" applyFill="0" applyProtection="0">
      <alignment horizontal="right"/>
    </xf>
    <xf numFmtId="2" fontId="47" fillId="0" borderId="168" applyFill="0" applyProtection="0">
      <alignment horizontal="right" vertical="top" wrapText="1"/>
    </xf>
    <xf numFmtId="2" fontId="47" fillId="0" borderId="168" applyFill="0" applyProtection="0">
      <alignment horizontal="right" vertical="top" wrapText="1"/>
    </xf>
    <xf numFmtId="0" fontId="62" fillId="60" borderId="168"/>
    <xf numFmtId="0" fontId="39" fillId="38" borderId="168" applyNumberFormat="0" applyProtection="0">
      <alignment horizontal="right"/>
    </xf>
    <xf numFmtId="0" fontId="39" fillId="38" borderId="168" applyNumberFormat="0" applyProtection="0">
      <alignment horizontal="left"/>
    </xf>
    <xf numFmtId="0" fontId="35" fillId="0" borderId="168" applyFill="0" applyProtection="0">
      <alignment horizontal="right" vertical="top" wrapText="1"/>
    </xf>
    <xf numFmtId="1" fontId="47" fillId="0" borderId="168" applyFill="0" applyProtection="0">
      <alignment horizontal="right" vertical="top" wrapText="1"/>
    </xf>
    <xf numFmtId="1" fontId="35" fillId="0" borderId="168" applyFill="0" applyProtection="0">
      <alignment horizontal="right" vertical="top" wrapText="1"/>
    </xf>
    <xf numFmtId="0" fontId="62" fillId="60" borderId="168"/>
    <xf numFmtId="0" fontId="62" fillId="60" borderId="168"/>
    <xf numFmtId="0" fontId="35" fillId="0" borderId="168" applyFill="0" applyProtection="0">
      <alignment horizontal="right" vertical="top" wrapText="1"/>
    </xf>
    <xf numFmtId="49" fontId="35" fillId="0" borderId="168" applyFill="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62" fillId="60" borderId="168"/>
    <xf numFmtId="0" fontId="39" fillId="38" borderId="168" applyNumberFormat="0" applyProtection="0">
      <alignment horizontal="left"/>
    </xf>
    <xf numFmtId="0" fontId="39" fillId="38" borderId="168" applyNumberFormat="0" applyProtection="0">
      <alignment horizontal="right"/>
    </xf>
    <xf numFmtId="49" fontId="35" fillId="0" borderId="168" applyFill="0" applyProtection="0">
      <alignment horizontal="right"/>
    </xf>
    <xf numFmtId="0" fontId="39" fillId="38" borderId="168" applyNumberFormat="0" applyProtection="0">
      <alignment horizontal="right"/>
    </xf>
    <xf numFmtId="1" fontId="35" fillId="0" borderId="168" applyFill="0" applyProtection="0">
      <alignment horizontal="right" vertical="top" wrapText="1"/>
    </xf>
    <xf numFmtId="0" fontId="62" fillId="60" borderId="168"/>
    <xf numFmtId="0" fontId="62" fillId="60" borderId="168"/>
    <xf numFmtId="0" fontId="47" fillId="0" borderId="168" applyFill="0" applyProtection="0">
      <alignment horizontal="right" vertical="top" wrapText="1"/>
    </xf>
    <xf numFmtId="49" fontId="35" fillId="0" borderId="168" applyFill="0" applyProtection="0">
      <alignment horizontal="right"/>
    </xf>
    <xf numFmtId="1" fontId="35" fillId="0" borderId="168" applyFill="0" applyProtection="0">
      <alignment horizontal="right" vertical="top" wrapText="1"/>
    </xf>
    <xf numFmtId="1" fontId="35" fillId="0" borderId="168" applyFill="0" applyProtection="0">
      <alignment horizontal="right" vertical="top" wrapText="1"/>
    </xf>
    <xf numFmtId="0" fontId="35" fillId="0" borderId="168" applyFill="0" applyProtection="0">
      <alignment horizontal="right" vertical="top" wrapText="1"/>
    </xf>
    <xf numFmtId="2" fontId="47" fillId="0" borderId="168" applyFill="0" applyProtection="0">
      <alignment horizontal="right" vertical="top" wrapText="1"/>
    </xf>
    <xf numFmtId="49" fontId="35" fillId="0" borderId="168" applyFill="0" applyProtection="0">
      <alignment horizontal="right"/>
    </xf>
    <xf numFmtId="1" fontId="35" fillId="0" borderId="168" applyFill="0" applyProtection="0">
      <alignment horizontal="right" vertical="top" wrapText="1"/>
    </xf>
    <xf numFmtId="0" fontId="39" fillId="38" borderId="168" applyNumberFormat="0" applyProtection="0">
      <alignment horizontal="left"/>
    </xf>
    <xf numFmtId="0" fontId="62" fillId="60" borderId="168"/>
    <xf numFmtId="0" fontId="62" fillId="60" borderId="168"/>
    <xf numFmtId="0" fontId="62" fillId="60" borderId="168"/>
    <xf numFmtId="0" fontId="39" fillId="38" borderId="168" applyNumberFormat="0" applyProtection="0">
      <alignment horizontal="right"/>
    </xf>
    <xf numFmtId="0" fontId="35" fillId="0" borderId="168" applyFill="0" applyProtection="0">
      <alignment horizontal="right" vertical="top" wrapText="1"/>
    </xf>
    <xf numFmtId="49" fontId="35" fillId="0" borderId="168" applyFill="0" applyProtection="0">
      <alignment horizontal="right"/>
    </xf>
    <xf numFmtId="1" fontId="35" fillId="0" borderId="168" applyFill="0" applyProtection="0">
      <alignment horizontal="right" vertical="top" wrapText="1"/>
    </xf>
    <xf numFmtId="0" fontId="41" fillId="35" borderId="164" applyNumberFormat="0" applyAlignment="0" applyProtection="0"/>
    <xf numFmtId="0" fontId="39" fillId="38" borderId="168" applyNumberFormat="0" applyProtection="0">
      <alignment horizontal="left"/>
    </xf>
    <xf numFmtId="2" fontId="35" fillId="0" borderId="168" applyFill="0" applyProtection="0">
      <alignment horizontal="right" vertical="top" wrapText="1"/>
    </xf>
    <xf numFmtId="0" fontId="62" fillId="60" borderId="168"/>
    <xf numFmtId="0" fontId="62" fillId="60" borderId="168"/>
    <xf numFmtId="0" fontId="62" fillId="60" borderId="168"/>
    <xf numFmtId="0" fontId="41" fillId="35" borderId="164" applyNumberFormat="0" applyAlignment="0" applyProtection="0"/>
    <xf numFmtId="0" fontId="39" fillId="38" borderId="168" applyNumberFormat="0" applyProtection="0">
      <alignment horizontal="right"/>
    </xf>
    <xf numFmtId="0" fontId="39" fillId="38" borderId="168" applyNumberFormat="0" applyProtection="0">
      <alignment horizontal="left"/>
    </xf>
    <xf numFmtId="0" fontId="39" fillId="38" borderId="168" applyNumberFormat="0" applyProtection="0">
      <alignment horizontal="left"/>
    </xf>
    <xf numFmtId="2" fontId="35" fillId="0" borderId="168" applyFill="0" applyProtection="0">
      <alignment horizontal="right" vertical="top" wrapText="1"/>
    </xf>
    <xf numFmtId="0" fontId="39" fillId="38" borderId="168" applyNumberFormat="0" applyProtection="0">
      <alignment horizontal="left"/>
    </xf>
    <xf numFmtId="0" fontId="35" fillId="0" borderId="168" applyFill="0" applyProtection="0">
      <alignment horizontal="right" vertical="top" wrapText="1"/>
    </xf>
    <xf numFmtId="0" fontId="62" fillId="60" borderId="168"/>
    <xf numFmtId="0" fontId="62" fillId="60" borderId="168"/>
    <xf numFmtId="0" fontId="62" fillId="60" borderId="168"/>
    <xf numFmtId="0" fontId="47" fillId="0" borderId="168" applyFill="0" applyProtection="0">
      <alignment horizontal="right" vertical="top" wrapText="1"/>
    </xf>
    <xf numFmtId="0" fontId="62" fillId="60" borderId="168"/>
    <xf numFmtId="49" fontId="47" fillId="0" borderId="168" applyFill="0" applyProtection="0">
      <alignment horizontal="right"/>
    </xf>
    <xf numFmtId="0" fontId="35" fillId="0" borderId="168" applyFill="0" applyProtection="0">
      <alignment horizontal="right" vertical="top" wrapText="1"/>
    </xf>
    <xf numFmtId="0" fontId="62" fillId="60" borderId="168"/>
    <xf numFmtId="0" fontId="62" fillId="60" borderId="168"/>
    <xf numFmtId="0" fontId="62" fillId="60" borderId="168"/>
    <xf numFmtId="49" fontId="47" fillId="0" borderId="168" applyFill="0" applyProtection="0">
      <alignment horizontal="right"/>
    </xf>
    <xf numFmtId="49" fontId="47" fillId="0" borderId="168" applyFill="0" applyProtection="0">
      <alignment horizontal="right"/>
    </xf>
    <xf numFmtId="0" fontId="39" fillId="38" borderId="168" applyNumberFormat="0" applyProtection="0">
      <alignment horizontal="left"/>
    </xf>
    <xf numFmtId="0" fontId="62" fillId="60" borderId="168"/>
    <xf numFmtId="0" fontId="62" fillId="60" borderId="168"/>
    <xf numFmtId="0" fontId="62" fillId="60" borderId="168"/>
    <xf numFmtId="0" fontId="35" fillId="0" borderId="168" applyFill="0" applyProtection="0">
      <alignment horizontal="right" vertical="top" wrapText="1"/>
    </xf>
    <xf numFmtId="0" fontId="62" fillId="60" borderId="168"/>
    <xf numFmtId="0" fontId="62" fillId="60" borderId="168"/>
    <xf numFmtId="0" fontId="62" fillId="60" borderId="168"/>
    <xf numFmtId="0" fontId="62" fillId="60" borderId="168"/>
    <xf numFmtId="0" fontId="62" fillId="60" borderId="168"/>
    <xf numFmtId="0" fontId="41" fillId="35" borderId="164" applyNumberFormat="0" applyAlignment="0" applyProtection="0"/>
    <xf numFmtId="0" fontId="41" fillId="35" borderId="164" applyNumberFormat="0" applyAlignment="0" applyProtection="0"/>
    <xf numFmtId="0" fontId="43" fillId="36" borderId="165" applyNumberFormat="0" applyAlignment="0" applyProtection="0"/>
    <xf numFmtId="0" fontId="43" fillId="36" borderId="165"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39" fillId="38" borderId="168" applyNumberFormat="0" applyProtection="0">
      <alignment horizontal="right"/>
    </xf>
    <xf numFmtId="0" fontId="39" fillId="38" borderId="168" applyNumberFormat="0" applyProtection="0">
      <alignment horizontal="left"/>
    </xf>
    <xf numFmtId="49" fontId="35" fillId="0" borderId="168" applyFill="0" applyProtection="0">
      <alignment horizontal="right"/>
    </xf>
    <xf numFmtId="1" fontId="35" fillId="0" borderId="168" applyFill="0" applyProtection="0">
      <alignment horizontal="right" vertical="top" wrapText="1"/>
    </xf>
    <xf numFmtId="2" fontId="35" fillId="0" borderId="168" applyFill="0" applyProtection="0">
      <alignment horizontal="right" vertical="top" wrapText="1"/>
    </xf>
    <xf numFmtId="0" fontId="35" fillId="0" borderId="168" applyFill="0" applyProtection="0">
      <alignment horizontal="right" vertical="top" wrapText="1"/>
    </xf>
    <xf numFmtId="0" fontId="39" fillId="38" borderId="168" applyNumberFormat="0" applyProtection="0">
      <alignment horizontal="right"/>
    </xf>
    <xf numFmtId="0" fontId="39" fillId="38" borderId="168" applyNumberFormat="0" applyProtection="0">
      <alignment horizontal="left"/>
    </xf>
    <xf numFmtId="49" fontId="35" fillId="0" borderId="168" applyFill="0" applyProtection="0">
      <alignment horizontal="right"/>
    </xf>
    <xf numFmtId="1" fontId="35" fillId="0" borderId="168" applyFill="0" applyProtection="0">
      <alignment horizontal="right" vertical="top" wrapText="1"/>
    </xf>
    <xf numFmtId="2" fontId="35" fillId="0" borderId="168" applyFill="0" applyProtection="0">
      <alignment horizontal="right" vertical="top" wrapText="1"/>
    </xf>
    <xf numFmtId="0" fontId="35" fillId="0" borderId="168" applyFill="0" applyProtection="0">
      <alignment horizontal="right" vertical="top" wrapText="1"/>
    </xf>
    <xf numFmtId="0" fontId="39" fillId="38" borderId="168" applyNumberFormat="0" applyProtection="0">
      <alignment horizontal="right"/>
    </xf>
    <xf numFmtId="0" fontId="39" fillId="38" borderId="168" applyNumberFormat="0" applyProtection="0">
      <alignment horizontal="left"/>
    </xf>
    <xf numFmtId="49" fontId="35" fillId="0" borderId="168" applyFill="0" applyProtection="0">
      <alignment horizontal="right"/>
    </xf>
    <xf numFmtId="1" fontId="35" fillId="0" borderId="168" applyFill="0" applyProtection="0">
      <alignment horizontal="right" vertical="top" wrapText="1"/>
    </xf>
    <xf numFmtId="2" fontId="35" fillId="0" borderId="168" applyFill="0" applyProtection="0">
      <alignment horizontal="right" vertical="top" wrapText="1"/>
    </xf>
    <xf numFmtId="0" fontId="35" fillId="0" borderId="168" applyFill="0" applyProtection="0">
      <alignment horizontal="right" vertical="top" wrapText="1"/>
    </xf>
    <xf numFmtId="0" fontId="39" fillId="38" borderId="168" applyNumberFormat="0" applyProtection="0">
      <alignment horizontal="right"/>
    </xf>
    <xf numFmtId="1" fontId="35" fillId="0" borderId="168" applyFill="0" applyProtection="0">
      <alignment horizontal="right" vertical="top" wrapText="1"/>
    </xf>
    <xf numFmtId="2" fontId="35" fillId="0" borderId="168" applyFill="0" applyProtection="0">
      <alignment horizontal="right" vertical="top" wrapText="1"/>
    </xf>
    <xf numFmtId="0" fontId="35" fillId="0" borderId="168" applyFill="0" applyProtection="0">
      <alignment horizontal="right" vertical="top" wrapText="1"/>
    </xf>
    <xf numFmtId="0" fontId="39" fillId="38" borderId="168" applyNumberFormat="0" applyProtection="0">
      <alignment horizontal="right"/>
    </xf>
    <xf numFmtId="0" fontId="39" fillId="38" borderId="168" applyNumberFormat="0" applyProtection="0">
      <alignment horizontal="left"/>
    </xf>
    <xf numFmtId="49" fontId="35" fillId="0" borderId="168" applyFill="0" applyProtection="0">
      <alignment horizontal="right"/>
    </xf>
    <xf numFmtId="1" fontId="35" fillId="0" borderId="168" applyFill="0" applyProtection="0">
      <alignment horizontal="right" vertical="top" wrapText="1"/>
    </xf>
    <xf numFmtId="2" fontId="35" fillId="0" borderId="168" applyFill="0" applyProtection="0">
      <alignment horizontal="right" vertical="top" wrapText="1"/>
    </xf>
    <xf numFmtId="0" fontId="35" fillId="0" borderId="168" applyFill="0" applyProtection="0">
      <alignment horizontal="right" vertical="top" wrapText="1"/>
    </xf>
    <xf numFmtId="0" fontId="39" fillId="38" borderId="168" applyNumberFormat="0" applyProtection="0">
      <alignment horizontal="right"/>
    </xf>
    <xf numFmtId="0" fontId="39" fillId="38" borderId="168" applyNumberFormat="0" applyProtection="0">
      <alignment horizontal="left"/>
    </xf>
    <xf numFmtId="49" fontId="35" fillId="0" borderId="168" applyFill="0" applyProtection="0">
      <alignment horizontal="right"/>
    </xf>
    <xf numFmtId="1" fontId="35" fillId="0" borderId="168" applyFill="0" applyProtection="0">
      <alignment horizontal="right" vertical="top" wrapText="1"/>
    </xf>
    <xf numFmtId="2" fontId="35" fillId="0" borderId="168" applyFill="0" applyProtection="0">
      <alignment horizontal="right" vertical="top" wrapText="1"/>
    </xf>
    <xf numFmtId="0" fontId="35" fillId="0" borderId="168" applyFill="0" applyProtection="0">
      <alignment horizontal="right" vertical="top" wrapText="1"/>
    </xf>
    <xf numFmtId="0" fontId="39" fillId="38" borderId="168" applyNumberFormat="0" applyProtection="0">
      <alignment horizontal="right"/>
    </xf>
    <xf numFmtId="0" fontId="39" fillId="38" borderId="168" applyNumberFormat="0" applyProtection="0">
      <alignment horizontal="left"/>
    </xf>
    <xf numFmtId="49" fontId="35" fillId="0" borderId="168" applyFill="0" applyProtection="0">
      <alignment horizontal="right"/>
    </xf>
    <xf numFmtId="1" fontId="35" fillId="0" borderId="168" applyFill="0" applyProtection="0">
      <alignment horizontal="right" vertical="top" wrapText="1"/>
    </xf>
    <xf numFmtId="2" fontId="35" fillId="0" borderId="168" applyFill="0" applyProtection="0">
      <alignment horizontal="right" vertical="top" wrapText="1"/>
    </xf>
    <xf numFmtId="0" fontId="35" fillId="0" borderId="168" applyFill="0" applyProtection="0">
      <alignment horizontal="right" vertical="top" wrapText="1"/>
    </xf>
    <xf numFmtId="49" fontId="47" fillId="0" borderId="168" applyFill="0" applyProtection="0">
      <alignment horizontal="right"/>
    </xf>
    <xf numFmtId="2" fontId="47" fillId="0" borderId="168" applyFill="0" applyProtection="0">
      <alignment horizontal="right" vertical="top" wrapText="1"/>
    </xf>
    <xf numFmtId="1" fontId="47" fillId="0" borderId="168" applyFill="0" applyProtection="0">
      <alignment horizontal="right" vertical="top" wrapText="1"/>
    </xf>
    <xf numFmtId="49" fontId="47" fillId="0" borderId="168" applyFill="0" applyProtection="0">
      <alignment horizontal="right"/>
    </xf>
    <xf numFmtId="2" fontId="47" fillId="0" borderId="168" applyFill="0" applyProtection="0">
      <alignment horizontal="right" vertical="top" wrapText="1"/>
    </xf>
    <xf numFmtId="1" fontId="47" fillId="0" borderId="168" applyFill="0" applyProtection="0">
      <alignment horizontal="right" vertical="top" wrapText="1"/>
    </xf>
    <xf numFmtId="49" fontId="47" fillId="0" borderId="168" applyFill="0" applyProtection="0">
      <alignment horizontal="right"/>
    </xf>
    <xf numFmtId="0" fontId="47" fillId="0" borderId="168" applyFill="0" applyProtection="0">
      <alignment horizontal="right" vertical="top" wrapText="1"/>
    </xf>
    <xf numFmtId="1" fontId="47" fillId="0" borderId="168" applyFill="0" applyProtection="0">
      <alignment horizontal="right" vertical="top" wrapText="1"/>
    </xf>
    <xf numFmtId="2" fontId="47" fillId="0" borderId="168" applyFill="0" applyProtection="0">
      <alignment horizontal="right" vertical="top" wrapText="1"/>
    </xf>
    <xf numFmtId="49" fontId="47" fillId="0" borderId="168" applyFill="0" applyProtection="0">
      <alignment horizontal="right"/>
    </xf>
    <xf numFmtId="1" fontId="47" fillId="0" borderId="168" applyFill="0" applyProtection="0">
      <alignment horizontal="right" vertical="top" wrapText="1"/>
    </xf>
    <xf numFmtId="2" fontId="47" fillId="0" borderId="168" applyFill="0" applyProtection="0">
      <alignment horizontal="right" vertical="top" wrapText="1"/>
    </xf>
    <xf numFmtId="0" fontId="47" fillId="0" borderId="168" applyFill="0" applyProtection="0">
      <alignment horizontal="right" vertical="top" wrapText="1"/>
    </xf>
    <xf numFmtId="49" fontId="47" fillId="0" borderId="168" applyFill="0" applyProtection="0">
      <alignment horizontal="right"/>
    </xf>
    <xf numFmtId="2" fontId="47" fillId="0" borderId="168" applyFill="0" applyProtection="0">
      <alignment horizontal="right" vertical="top" wrapText="1"/>
    </xf>
    <xf numFmtId="1" fontId="47" fillId="0" borderId="168" applyFill="0" applyProtection="0">
      <alignment horizontal="right" vertical="top" wrapText="1"/>
    </xf>
    <xf numFmtId="0" fontId="35" fillId="54" borderId="167" applyNumberFormat="0" applyFont="0" applyAlignment="0" applyProtection="0"/>
    <xf numFmtId="0" fontId="51" fillId="36" borderId="164" applyNumberFormat="0" applyAlignment="0" applyProtection="0"/>
    <xf numFmtId="0" fontId="43" fillId="36" borderId="165" applyNumberFormat="0" applyAlignment="0" applyProtection="0"/>
    <xf numFmtId="0" fontId="35" fillId="54" borderId="167" applyNumberFormat="0" applyFont="0" applyAlignment="0" applyProtection="0"/>
    <xf numFmtId="0" fontId="51" fillId="36" borderId="164" applyNumberFormat="0" applyAlignment="0" applyProtection="0"/>
    <xf numFmtId="0" fontId="62" fillId="60" borderId="168"/>
    <xf numFmtId="0" fontId="62" fillId="60" borderId="168"/>
    <xf numFmtId="0" fontId="62" fillId="60" borderId="168"/>
    <xf numFmtId="0" fontId="51" fillId="36" borderId="164" applyNumberFormat="0" applyAlignment="0" applyProtection="0"/>
    <xf numFmtId="0" fontId="35" fillId="54" borderId="167" applyNumberFormat="0" applyFont="0" applyAlignment="0" applyProtection="0"/>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43" fillId="36" borderId="165" applyNumberFormat="0" applyAlignment="0" applyProtection="0"/>
    <xf numFmtId="0" fontId="62" fillId="60" borderId="168"/>
    <xf numFmtId="0" fontId="62" fillId="60" borderId="168"/>
    <xf numFmtId="0" fontId="62" fillId="60" borderId="168"/>
    <xf numFmtId="0" fontId="62" fillId="60" borderId="168"/>
    <xf numFmtId="0" fontId="35" fillId="54" borderId="167" applyNumberFormat="0" applyFont="0" applyAlignment="0" applyProtection="0"/>
    <xf numFmtId="0" fontId="44" fillId="0" borderId="166" applyNumberFormat="0" applyFill="0" applyAlignment="0" applyProtection="0"/>
    <xf numFmtId="0" fontId="41" fillId="35" borderId="164" applyNumberFormat="0" applyAlignment="0" applyProtection="0"/>
    <xf numFmtId="0" fontId="35" fillId="54" borderId="167" applyNumberFormat="0" applyFont="0" applyAlignment="0" applyProtection="0"/>
    <xf numFmtId="0" fontId="62" fillId="60" borderId="168"/>
    <xf numFmtId="0" fontId="62" fillId="60" borderId="168"/>
    <xf numFmtId="0" fontId="62" fillId="60" borderId="168"/>
    <xf numFmtId="0" fontId="43" fillId="36" borderId="165" applyNumberFormat="0" applyAlignment="0" applyProtection="0"/>
    <xf numFmtId="0" fontId="41" fillId="35" borderId="164" applyNumberFormat="0" applyAlignment="0" applyProtection="0"/>
    <xf numFmtId="0" fontId="62" fillId="60" borderId="168"/>
    <xf numFmtId="0" fontId="51" fillId="36" borderId="164" applyNumberFormat="0" applyAlignment="0" applyProtection="0"/>
    <xf numFmtId="0" fontId="62" fillId="60" borderId="168"/>
    <xf numFmtId="0" fontId="62" fillId="60" borderId="168"/>
    <xf numFmtId="0" fontId="62" fillId="60" borderId="168"/>
    <xf numFmtId="0" fontId="62" fillId="60" borderId="168"/>
    <xf numFmtId="0" fontId="43" fillId="36" borderId="165" applyNumberFormat="0" applyAlignment="0" applyProtection="0"/>
    <xf numFmtId="0" fontId="62" fillId="60" borderId="168"/>
    <xf numFmtId="0" fontId="44" fillId="0" borderId="166" applyNumberFormat="0" applyFill="0" applyAlignment="0" applyProtection="0"/>
    <xf numFmtId="0" fontId="62" fillId="60" borderId="168"/>
    <xf numFmtId="0" fontId="44" fillId="0" borderId="166" applyNumberFormat="0" applyFill="0" applyAlignment="0" applyProtection="0"/>
    <xf numFmtId="0" fontId="62" fillId="60" borderId="168"/>
    <xf numFmtId="0" fontId="41" fillId="35" borderId="164" applyNumberFormat="0" applyAlignment="0" applyProtection="0"/>
    <xf numFmtId="0" fontId="62" fillId="60" borderId="168"/>
    <xf numFmtId="0" fontId="41" fillId="35" borderId="164" applyNumberFormat="0" applyAlignment="0" applyProtection="0"/>
    <xf numFmtId="0" fontId="62" fillId="60" borderId="168"/>
    <xf numFmtId="0" fontId="35" fillId="54" borderId="167" applyNumberFormat="0" applyFont="0" applyAlignment="0" applyProtection="0"/>
    <xf numFmtId="0" fontId="44" fillId="0" borderId="166" applyNumberFormat="0" applyFill="0" applyAlignment="0" applyProtection="0"/>
    <xf numFmtId="0" fontId="44" fillId="0" borderId="166" applyNumberFormat="0" applyFill="0" applyAlignment="0" applyProtection="0"/>
    <xf numFmtId="0" fontId="51" fillId="36" borderId="164" applyNumberFormat="0" applyAlignment="0" applyProtection="0"/>
    <xf numFmtId="0" fontId="62" fillId="60" borderId="168"/>
    <xf numFmtId="0" fontId="62" fillId="60" borderId="168"/>
    <xf numFmtId="0" fontId="62" fillId="60" borderId="168"/>
    <xf numFmtId="0" fontId="62" fillId="60" borderId="168"/>
    <xf numFmtId="0" fontId="35" fillId="54" borderId="167" applyNumberFormat="0" applyFont="0" applyAlignment="0" applyProtection="0"/>
    <xf numFmtId="0" fontId="43" fillId="36" borderId="165" applyNumberFormat="0" applyAlignment="0" applyProtection="0"/>
    <xf numFmtId="0" fontId="62" fillId="60" borderId="168"/>
    <xf numFmtId="0" fontId="62" fillId="60" borderId="168"/>
    <xf numFmtId="0" fontId="35" fillId="54" borderId="167" applyNumberFormat="0" applyFont="0" applyAlignment="0" applyProtection="0"/>
    <xf numFmtId="0" fontId="62" fillId="60" borderId="168"/>
    <xf numFmtId="0" fontId="44" fillId="0" borderId="166" applyNumberFormat="0" applyFill="0" applyAlignment="0" applyProtection="0"/>
    <xf numFmtId="0" fontId="44" fillId="0" borderId="166" applyNumberFormat="0" applyFill="0" applyAlignment="0" applyProtection="0"/>
    <xf numFmtId="0" fontId="41" fillId="35" borderId="164" applyNumberFormat="0" applyAlignment="0" applyProtection="0"/>
    <xf numFmtId="0" fontId="62" fillId="60" borderId="168"/>
    <xf numFmtId="0" fontId="43" fillId="36" borderId="165" applyNumberFormat="0" applyAlignment="0" applyProtection="0"/>
    <xf numFmtId="0" fontId="41" fillId="35" borderId="164" applyNumberFormat="0" applyAlignment="0" applyProtection="0"/>
    <xf numFmtId="0" fontId="44" fillId="0" borderId="166" applyNumberFormat="0" applyFill="0" applyAlignment="0" applyProtection="0"/>
    <xf numFmtId="0" fontId="43" fillId="36" borderId="165" applyNumberFormat="0" applyAlignment="0" applyProtection="0"/>
    <xf numFmtId="0" fontId="41" fillId="35" borderId="164" applyNumberFormat="0" applyAlignment="0" applyProtection="0"/>
    <xf numFmtId="0" fontId="62" fillId="60" borderId="168"/>
    <xf numFmtId="0" fontId="41" fillId="35" borderId="164" applyNumberFormat="0" applyAlignment="0" applyProtection="0"/>
    <xf numFmtId="0" fontId="62" fillId="60" borderId="168"/>
    <xf numFmtId="0" fontId="62" fillId="60" borderId="168"/>
    <xf numFmtId="0" fontId="62" fillId="60" borderId="168"/>
    <xf numFmtId="0" fontId="62" fillId="60" borderId="168"/>
    <xf numFmtId="0" fontId="35" fillId="54" borderId="167" applyNumberFormat="0" applyFont="0" applyAlignment="0" applyProtection="0"/>
    <xf numFmtId="0" fontId="62" fillId="60" borderId="168"/>
    <xf numFmtId="0" fontId="62" fillId="60" borderId="168"/>
    <xf numFmtId="0" fontId="43" fillId="36" borderId="165" applyNumberFormat="0" applyAlignment="0" applyProtection="0"/>
    <xf numFmtId="0" fontId="35" fillId="54" borderId="167" applyNumberFormat="0" applyFont="0" applyAlignment="0" applyProtection="0"/>
    <xf numFmtId="0" fontId="62" fillId="60" borderId="168"/>
    <xf numFmtId="0" fontId="62" fillId="60" borderId="168"/>
    <xf numFmtId="0" fontId="62" fillId="60" borderId="168"/>
    <xf numFmtId="0" fontId="62" fillId="60" borderId="168"/>
    <xf numFmtId="0" fontId="62" fillId="60" borderId="168"/>
    <xf numFmtId="0" fontId="62" fillId="60" borderId="168"/>
    <xf numFmtId="0" fontId="51" fillId="36" borderId="164" applyNumberFormat="0" applyAlignment="0" applyProtection="0"/>
    <xf numFmtId="0" fontId="51" fillId="36" borderId="164" applyNumberFormat="0" applyAlignment="0" applyProtection="0"/>
    <xf numFmtId="0" fontId="41" fillId="35" borderId="164" applyNumberFormat="0" applyAlignment="0" applyProtection="0"/>
    <xf numFmtId="0" fontId="35" fillId="54" borderId="167" applyNumberFormat="0" applyFont="0" applyAlignment="0" applyProtection="0"/>
    <xf numFmtId="0" fontId="35" fillId="54" borderId="167" applyNumberFormat="0" applyFont="0" applyAlignment="0" applyProtection="0"/>
    <xf numFmtId="0" fontId="43" fillId="36" borderId="165" applyNumberFormat="0" applyAlignment="0" applyProtection="0"/>
    <xf numFmtId="0" fontId="44" fillId="0" borderId="166" applyNumberFormat="0" applyFill="0" applyAlignment="0" applyProtection="0"/>
    <xf numFmtId="0" fontId="43" fillId="36" borderId="165" applyNumberFormat="0" applyAlignment="0" applyProtection="0"/>
    <xf numFmtId="0" fontId="43" fillId="36" borderId="165"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43" fillId="36" borderId="165" applyNumberFormat="0" applyAlignment="0" applyProtection="0"/>
    <xf numFmtId="0" fontId="43" fillId="36" borderId="165"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43" fillId="36" borderId="165" applyNumberFormat="0" applyAlignment="0" applyProtection="0"/>
    <xf numFmtId="0" fontId="43" fillId="36" borderId="165"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43" fillId="36" borderId="165" applyNumberFormat="0" applyAlignment="0" applyProtection="0"/>
    <xf numFmtId="0" fontId="43" fillId="36" borderId="165"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43" fillId="36" borderId="165" applyNumberFormat="0" applyAlignment="0" applyProtection="0"/>
    <xf numFmtId="0" fontId="43" fillId="36" borderId="165"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35" fillId="54" borderId="167" applyNumberFormat="0" applyFont="0" applyAlignment="0" applyProtection="0"/>
    <xf numFmtId="0" fontId="35" fillId="54" borderId="167" applyNumberFormat="0" applyFont="0" applyAlignment="0" applyProtection="0"/>
    <xf numFmtId="0" fontId="41" fillId="35" borderId="164" applyNumberFormat="0" applyAlignment="0" applyProtection="0"/>
    <xf numFmtId="0" fontId="41" fillId="35" borderId="164" applyNumberFormat="0" applyAlignment="0" applyProtection="0"/>
    <xf numFmtId="0" fontId="51" fillId="36" borderId="164" applyNumberFormat="0" applyAlignment="0" applyProtection="0"/>
    <xf numFmtId="0" fontId="51" fillId="36" borderId="164" applyNumberFormat="0" applyAlignment="0" applyProtection="0"/>
    <xf numFmtId="0" fontId="43" fillId="36" borderId="165" applyNumberFormat="0" applyAlignment="0" applyProtection="0"/>
    <xf numFmtId="0" fontId="43" fillId="36" borderId="165"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43" fillId="36" borderId="165" applyNumberFormat="0" applyAlignment="0" applyProtection="0"/>
    <xf numFmtId="0" fontId="43" fillId="36" borderId="165"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43" fillId="36" borderId="165" applyNumberFormat="0" applyAlignment="0" applyProtection="0"/>
    <xf numFmtId="0" fontId="43" fillId="36" borderId="165"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43" fillId="36" borderId="165" applyNumberFormat="0" applyAlignment="0" applyProtection="0"/>
    <xf numFmtId="0" fontId="43" fillId="36" borderId="165"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43" fillId="36" borderId="165" applyNumberFormat="0" applyAlignment="0" applyProtection="0"/>
    <xf numFmtId="0" fontId="43" fillId="36" borderId="165"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43" fillId="36" borderId="165" applyNumberFormat="0" applyAlignment="0" applyProtection="0"/>
    <xf numFmtId="0" fontId="43" fillId="36" borderId="165"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43" fillId="36" borderId="165" applyNumberFormat="0" applyAlignment="0" applyProtection="0"/>
    <xf numFmtId="0" fontId="43" fillId="36" borderId="165"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43" fillId="36" borderId="165" applyNumberFormat="0" applyAlignment="0" applyProtection="0"/>
    <xf numFmtId="0" fontId="43" fillId="36" borderId="165"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43" fillId="36" borderId="165" applyNumberFormat="0" applyAlignment="0" applyProtection="0"/>
    <xf numFmtId="0" fontId="43" fillId="36" borderId="165"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39" fillId="38" borderId="168" applyNumberFormat="0" applyProtection="0">
      <alignment horizontal="right"/>
    </xf>
    <xf numFmtId="0" fontId="39" fillId="38" borderId="168" applyNumberFormat="0" applyProtection="0">
      <alignment horizontal="left"/>
    </xf>
    <xf numFmtId="0" fontId="39" fillId="38" borderId="168" applyNumberFormat="0" applyProtection="0">
      <alignment horizontal="right"/>
    </xf>
    <xf numFmtId="49" fontId="35" fillId="0" borderId="168" applyFill="0" applyProtection="0">
      <alignment horizontal="right"/>
    </xf>
    <xf numFmtId="0" fontId="39" fillId="38" borderId="168" applyNumberFormat="0" applyProtection="0">
      <alignment horizontal="left"/>
    </xf>
    <xf numFmtId="0" fontId="39" fillId="38" borderId="168" applyNumberFormat="0" applyProtection="0">
      <alignment horizontal="right"/>
    </xf>
    <xf numFmtId="0" fontId="35" fillId="0" borderId="168" applyFill="0" applyProtection="0">
      <alignment horizontal="right" vertical="top" wrapText="1"/>
    </xf>
    <xf numFmtId="2" fontId="35" fillId="0" borderId="168" applyFill="0" applyProtection="0">
      <alignment horizontal="right" vertical="top" wrapText="1"/>
    </xf>
    <xf numFmtId="1" fontId="35" fillId="0" borderId="168" applyFill="0" applyProtection="0">
      <alignment horizontal="right" vertical="top" wrapText="1"/>
    </xf>
    <xf numFmtId="49" fontId="35" fillId="0" borderId="168" applyFill="0" applyProtection="0">
      <alignment horizontal="right"/>
    </xf>
    <xf numFmtId="0" fontId="39" fillId="38" borderId="168" applyNumberFormat="0" applyProtection="0">
      <alignment horizontal="left"/>
    </xf>
    <xf numFmtId="0" fontId="39" fillId="38" borderId="168" applyNumberFormat="0" applyProtection="0">
      <alignment horizontal="right"/>
    </xf>
    <xf numFmtId="0" fontId="35" fillId="0" borderId="168" applyFill="0" applyProtection="0">
      <alignment horizontal="right" vertical="top" wrapText="1"/>
    </xf>
    <xf numFmtId="2" fontId="35" fillId="0" borderId="168" applyFill="0" applyProtection="0">
      <alignment horizontal="right" vertical="top" wrapText="1"/>
    </xf>
    <xf numFmtId="1" fontId="35" fillId="0" borderId="168" applyFill="0" applyProtection="0">
      <alignment horizontal="right" vertical="top" wrapText="1"/>
    </xf>
    <xf numFmtId="0" fontId="39" fillId="38" borderId="168" applyNumberFormat="0" applyProtection="0">
      <alignment horizontal="right"/>
    </xf>
    <xf numFmtId="0" fontId="35" fillId="0" borderId="168" applyFill="0" applyProtection="0">
      <alignment horizontal="right" vertical="top" wrapText="1"/>
    </xf>
    <xf numFmtId="0" fontId="39" fillId="38" borderId="168" applyNumberFormat="0" applyProtection="0">
      <alignment horizontal="left"/>
    </xf>
    <xf numFmtId="49" fontId="35" fillId="0" borderId="168" applyFill="0" applyProtection="0">
      <alignment horizontal="right"/>
    </xf>
    <xf numFmtId="0" fontId="35" fillId="0" borderId="168" applyFill="0" applyProtection="0">
      <alignment horizontal="right" vertical="top" wrapText="1"/>
    </xf>
    <xf numFmtId="1" fontId="35" fillId="0" borderId="168" applyFill="0" applyProtection="0">
      <alignment horizontal="right" vertical="top" wrapText="1"/>
    </xf>
    <xf numFmtId="2" fontId="35" fillId="0" borderId="168" applyFill="0" applyProtection="0">
      <alignment horizontal="right" vertical="top" wrapText="1"/>
    </xf>
    <xf numFmtId="0" fontId="62" fillId="60" borderId="168"/>
    <xf numFmtId="2" fontId="35" fillId="0" borderId="168" applyFill="0" applyProtection="0">
      <alignment horizontal="right" vertical="top" wrapText="1"/>
    </xf>
    <xf numFmtId="0" fontId="35" fillId="54" borderId="167" applyNumberFormat="0" applyFont="0" applyAlignment="0" applyProtection="0"/>
    <xf numFmtId="0" fontId="35" fillId="0" borderId="168" applyFill="0" applyProtection="0">
      <alignment horizontal="right" vertical="top" wrapText="1"/>
    </xf>
    <xf numFmtId="1" fontId="35" fillId="0" borderId="168" applyFill="0" applyProtection="0">
      <alignment horizontal="right" vertical="top" wrapText="1"/>
    </xf>
    <xf numFmtId="2" fontId="35" fillId="0" borderId="168" applyFill="0" applyProtection="0">
      <alignment horizontal="right" vertical="top" wrapText="1"/>
    </xf>
    <xf numFmtId="0" fontId="39" fillId="38" borderId="168" applyNumberFormat="0" applyProtection="0">
      <alignment horizontal="right"/>
    </xf>
    <xf numFmtId="0" fontId="47" fillId="0" borderId="168" applyFill="0" applyProtection="0">
      <alignment horizontal="right" vertical="top" wrapText="1"/>
    </xf>
    <xf numFmtId="0" fontId="62" fillId="60" borderId="168"/>
    <xf numFmtId="0" fontId="62" fillId="60" borderId="168"/>
    <xf numFmtId="1" fontId="35" fillId="0" borderId="168" applyFill="0" applyProtection="0">
      <alignment horizontal="right" vertical="top" wrapText="1"/>
    </xf>
    <xf numFmtId="1" fontId="47" fillId="0" borderId="168" applyFill="0" applyProtection="0">
      <alignment horizontal="right" vertical="top" wrapText="1"/>
    </xf>
    <xf numFmtId="49" fontId="35" fillId="0" borderId="168" applyFill="0" applyProtection="0">
      <alignment horizontal="right"/>
    </xf>
    <xf numFmtId="49" fontId="35" fillId="0" borderId="168" applyFill="0" applyProtection="0">
      <alignment horizontal="right"/>
    </xf>
    <xf numFmtId="1" fontId="35" fillId="0" borderId="168" applyFill="0" applyProtection="0">
      <alignment horizontal="right" vertical="top" wrapText="1"/>
    </xf>
    <xf numFmtId="2" fontId="35" fillId="0" borderId="168" applyFill="0" applyProtection="0">
      <alignment horizontal="right" vertical="top" wrapText="1"/>
    </xf>
    <xf numFmtId="0" fontId="35" fillId="0" borderId="168" applyFill="0" applyProtection="0">
      <alignment horizontal="right" vertical="top" wrapText="1"/>
    </xf>
    <xf numFmtId="0" fontId="62" fillId="60" borderId="168"/>
    <xf numFmtId="0" fontId="62" fillId="60" borderId="168"/>
    <xf numFmtId="0" fontId="62" fillId="60" borderId="168"/>
    <xf numFmtId="1" fontId="47" fillId="0" borderId="168" applyFill="0" applyProtection="0">
      <alignment horizontal="right" vertical="top" wrapText="1"/>
    </xf>
    <xf numFmtId="49" fontId="47" fillId="0" borderId="168" applyFill="0" applyProtection="0">
      <alignment horizontal="right"/>
    </xf>
    <xf numFmtId="0" fontId="39" fillId="38" borderId="168" applyNumberFormat="0" applyProtection="0">
      <alignment horizontal="right"/>
    </xf>
    <xf numFmtId="49" fontId="47" fillId="0" borderId="168" applyFill="0" applyProtection="0">
      <alignment horizontal="right"/>
    </xf>
    <xf numFmtId="49" fontId="47" fillId="0" borderId="168" applyFill="0" applyProtection="0">
      <alignment horizontal="right"/>
    </xf>
    <xf numFmtId="0" fontId="39" fillId="38" borderId="168" applyNumberFormat="0" applyProtection="0">
      <alignment horizontal="right"/>
    </xf>
    <xf numFmtId="0" fontId="39" fillId="38" borderId="168" applyNumberFormat="0" applyProtection="0">
      <alignment horizontal="left"/>
    </xf>
    <xf numFmtId="1" fontId="47" fillId="0" borderId="168" applyFill="0" applyProtection="0">
      <alignment horizontal="right" vertical="top" wrapText="1"/>
    </xf>
    <xf numFmtId="0" fontId="35" fillId="54" borderId="167" applyNumberFormat="0" applyFont="0" applyAlignment="0" applyProtection="0"/>
    <xf numFmtId="2" fontId="47" fillId="0" borderId="168" applyFill="0" applyProtection="0">
      <alignment horizontal="right" vertical="top" wrapText="1"/>
    </xf>
    <xf numFmtId="1" fontId="35" fillId="0" borderId="168" applyFill="0" applyProtection="0">
      <alignment horizontal="right" vertical="top" wrapText="1"/>
    </xf>
    <xf numFmtId="2" fontId="47" fillId="0" borderId="168" applyFill="0" applyProtection="0">
      <alignment horizontal="right" vertical="top" wrapText="1"/>
    </xf>
    <xf numFmtId="49" fontId="47" fillId="0" borderId="168" applyFill="0" applyProtection="0">
      <alignment horizontal="right"/>
    </xf>
    <xf numFmtId="0" fontId="39" fillId="38" borderId="168" applyNumberFormat="0" applyProtection="0">
      <alignment horizontal="right"/>
    </xf>
    <xf numFmtId="1" fontId="47" fillId="0" borderId="168" applyFill="0" applyProtection="0">
      <alignment horizontal="right" vertical="top" wrapText="1"/>
    </xf>
    <xf numFmtId="0" fontId="47" fillId="0" borderId="168" applyFill="0" applyProtection="0">
      <alignment horizontal="right" vertical="top" wrapText="1"/>
    </xf>
    <xf numFmtId="1" fontId="35" fillId="0" borderId="168" applyFill="0" applyProtection="0">
      <alignment horizontal="right" vertical="top" wrapText="1"/>
    </xf>
    <xf numFmtId="0" fontId="62" fillId="60" borderId="168"/>
    <xf numFmtId="0" fontId="62" fillId="60" borderId="168"/>
    <xf numFmtId="0" fontId="35" fillId="0" borderId="168" applyFill="0" applyProtection="0">
      <alignment horizontal="right" vertical="top" wrapText="1"/>
    </xf>
    <xf numFmtId="2" fontId="35" fillId="0" borderId="168" applyFill="0" applyProtection="0">
      <alignment horizontal="right" vertical="top" wrapText="1"/>
    </xf>
    <xf numFmtId="1" fontId="35" fillId="0" borderId="168" applyFill="0" applyProtection="0">
      <alignment horizontal="right" vertical="top" wrapText="1"/>
    </xf>
    <xf numFmtId="0" fontId="35" fillId="0" borderId="168" applyFill="0" applyProtection="0">
      <alignment horizontal="right" vertical="top" wrapText="1"/>
    </xf>
    <xf numFmtId="49" fontId="35" fillId="0" borderId="168" applyFill="0" applyProtection="0">
      <alignment horizontal="right"/>
    </xf>
    <xf numFmtId="2" fontId="47" fillId="0" borderId="168" applyFill="0" applyProtection="0">
      <alignment horizontal="right" vertical="top" wrapText="1"/>
    </xf>
    <xf numFmtId="2" fontId="35" fillId="0" borderId="168" applyFill="0" applyProtection="0">
      <alignment horizontal="right" vertical="top" wrapText="1"/>
    </xf>
    <xf numFmtId="49" fontId="47" fillId="0" borderId="168" applyFill="0" applyProtection="0">
      <alignment horizontal="right"/>
    </xf>
    <xf numFmtId="0" fontId="35" fillId="0" borderId="168" applyFill="0" applyProtection="0">
      <alignment horizontal="right" vertical="top" wrapText="1"/>
    </xf>
    <xf numFmtId="0" fontId="35" fillId="54" borderId="167" applyNumberFormat="0" applyFont="0" applyAlignment="0" applyProtection="0"/>
    <xf numFmtId="0" fontId="62" fillId="60" borderId="168"/>
    <xf numFmtId="1" fontId="47" fillId="0" borderId="168" applyFill="0" applyProtection="0">
      <alignment horizontal="right" vertical="top" wrapText="1"/>
    </xf>
    <xf numFmtId="0" fontId="51" fillId="36" borderId="164" applyNumberFormat="0" applyAlignment="0" applyProtection="0"/>
    <xf numFmtId="0" fontId="35" fillId="0" borderId="168" applyFill="0" applyProtection="0">
      <alignment horizontal="right" vertical="top" wrapText="1"/>
    </xf>
    <xf numFmtId="0" fontId="39" fillId="38" borderId="168" applyNumberFormat="0" applyProtection="0">
      <alignment horizontal="left"/>
    </xf>
    <xf numFmtId="0" fontId="62" fillId="60" borderId="168"/>
    <xf numFmtId="0" fontId="39" fillId="38" borderId="168" applyNumberFormat="0" applyProtection="0">
      <alignment horizontal="right"/>
    </xf>
    <xf numFmtId="1" fontId="47" fillId="0" borderId="168" applyFill="0" applyProtection="0">
      <alignment horizontal="right" vertical="top" wrapText="1"/>
    </xf>
    <xf numFmtId="2" fontId="47" fillId="0" borderId="168" applyFill="0" applyProtection="0">
      <alignment horizontal="right" vertical="top" wrapText="1"/>
    </xf>
    <xf numFmtId="1" fontId="35" fillId="0" borderId="168" applyFill="0" applyProtection="0">
      <alignment horizontal="right" vertical="top" wrapText="1"/>
    </xf>
    <xf numFmtId="2" fontId="35" fillId="0" borderId="168" applyFill="0" applyProtection="0">
      <alignment horizontal="right" vertical="top" wrapText="1"/>
    </xf>
    <xf numFmtId="0" fontId="35" fillId="54" borderId="167" applyNumberFormat="0" applyFont="0" applyAlignment="0" applyProtection="0"/>
    <xf numFmtId="0" fontId="47"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0" fontId="39" fillId="38" borderId="168" applyNumberFormat="0" applyProtection="0">
      <alignment horizontal="right"/>
    </xf>
    <xf numFmtId="0" fontId="44" fillId="0" borderId="166" applyNumberFormat="0" applyFill="0" applyAlignment="0" applyProtection="0"/>
    <xf numFmtId="0" fontId="62" fillId="60" borderId="168"/>
    <xf numFmtId="0" fontId="41" fillId="35" borderId="164" applyNumberFormat="0" applyAlignment="0" applyProtection="0"/>
    <xf numFmtId="49" fontId="35" fillId="0" borderId="168" applyFill="0" applyProtection="0">
      <alignment horizontal="right"/>
    </xf>
    <xf numFmtId="0" fontId="43" fillId="36" borderId="165" applyNumberFormat="0" applyAlignment="0" applyProtection="0"/>
    <xf numFmtId="49" fontId="47" fillId="0" borderId="168" applyFill="0" applyProtection="0">
      <alignment horizontal="right"/>
    </xf>
    <xf numFmtId="0" fontId="39" fillId="38" borderId="168" applyNumberFormat="0" applyProtection="0">
      <alignment horizontal="right"/>
    </xf>
    <xf numFmtId="0" fontId="39" fillId="38" borderId="168" applyNumberFormat="0" applyProtection="0">
      <alignment horizontal="right"/>
    </xf>
    <xf numFmtId="1" fontId="47" fillId="0" borderId="168" applyFill="0" applyProtection="0">
      <alignment horizontal="right" vertical="top" wrapText="1"/>
    </xf>
    <xf numFmtId="49" fontId="35" fillId="0" borderId="168" applyFill="0" applyProtection="0">
      <alignment horizontal="right"/>
    </xf>
    <xf numFmtId="0" fontId="35" fillId="0" borderId="168" applyFill="0" applyProtection="0">
      <alignment horizontal="right" vertical="top" wrapText="1"/>
    </xf>
    <xf numFmtId="49" fontId="35" fillId="0" borderId="168" applyFill="0" applyProtection="0">
      <alignment horizontal="right"/>
    </xf>
    <xf numFmtId="0" fontId="41" fillId="35" borderId="164" applyNumberFormat="0" applyAlignment="0" applyProtection="0"/>
    <xf numFmtId="0" fontId="62" fillId="60" borderId="168"/>
    <xf numFmtId="1" fontId="35" fillId="0" borderId="168" applyFill="0" applyProtection="0">
      <alignment horizontal="right" vertical="top" wrapText="1"/>
    </xf>
    <xf numFmtId="49" fontId="47" fillId="0" borderId="168" applyFill="0" applyProtection="0">
      <alignment horizontal="right"/>
    </xf>
    <xf numFmtId="0" fontId="39" fillId="38" borderId="168" applyNumberFormat="0" applyProtection="0">
      <alignment horizontal="right"/>
    </xf>
    <xf numFmtId="2" fontId="35" fillId="0" borderId="168" applyFill="0" applyProtection="0">
      <alignment horizontal="right" vertical="top" wrapText="1"/>
    </xf>
    <xf numFmtId="0" fontId="62" fillId="60" borderId="168"/>
    <xf numFmtId="49" fontId="47" fillId="0" borderId="168" applyFill="0" applyProtection="0">
      <alignment horizontal="right"/>
    </xf>
    <xf numFmtId="0" fontId="62" fillId="60" borderId="168"/>
    <xf numFmtId="0" fontId="39" fillId="38" borderId="168" applyNumberFormat="0" applyProtection="0">
      <alignment horizontal="right"/>
    </xf>
    <xf numFmtId="0" fontId="35" fillId="0" borderId="168" applyFill="0" applyProtection="0">
      <alignment horizontal="right" vertical="top" wrapText="1"/>
    </xf>
    <xf numFmtId="0" fontId="39" fillId="38" borderId="168" applyNumberFormat="0" applyProtection="0">
      <alignment horizontal="left"/>
    </xf>
    <xf numFmtId="0" fontId="35" fillId="0" borderId="168" applyFill="0" applyProtection="0">
      <alignment horizontal="right" vertical="top" wrapText="1"/>
    </xf>
    <xf numFmtId="2" fontId="35" fillId="0" borderId="168" applyFill="0" applyProtection="0">
      <alignment horizontal="right" vertical="top" wrapText="1"/>
    </xf>
    <xf numFmtId="49" fontId="47" fillId="0" borderId="168" applyFill="0" applyProtection="0">
      <alignment horizontal="right"/>
    </xf>
    <xf numFmtId="1" fontId="47" fillId="0" borderId="168" applyFill="0" applyProtection="0">
      <alignment horizontal="right" vertical="top" wrapText="1"/>
    </xf>
    <xf numFmtId="1" fontId="35" fillId="0" borderId="168" applyFill="0" applyProtection="0">
      <alignment horizontal="right" vertical="top" wrapText="1"/>
    </xf>
    <xf numFmtId="0" fontId="39" fillId="38" borderId="168" applyNumberFormat="0" applyProtection="0">
      <alignment horizontal="left"/>
    </xf>
    <xf numFmtId="0" fontId="39" fillId="38" borderId="168" applyNumberFormat="0" applyProtection="0">
      <alignment horizontal="left"/>
    </xf>
    <xf numFmtId="0" fontId="47" fillId="0" borderId="168" applyFill="0" applyProtection="0">
      <alignment horizontal="right" vertical="top" wrapText="1"/>
    </xf>
    <xf numFmtId="1" fontId="35" fillId="0" borderId="168" applyFill="0" applyProtection="0">
      <alignment horizontal="right" vertical="top" wrapText="1"/>
    </xf>
    <xf numFmtId="2" fontId="47" fillId="0" borderId="168" applyFill="0" applyProtection="0">
      <alignment horizontal="right" vertical="top" wrapText="1"/>
    </xf>
    <xf numFmtId="1" fontId="35" fillId="0" borderId="168" applyFill="0" applyProtection="0">
      <alignment horizontal="right" vertical="top" wrapText="1"/>
    </xf>
    <xf numFmtId="49" fontId="35" fillId="0" borderId="168" applyFill="0" applyProtection="0">
      <alignment horizontal="right"/>
    </xf>
    <xf numFmtId="0" fontId="62" fillId="60" borderId="168"/>
    <xf numFmtId="0" fontId="47" fillId="0" borderId="168" applyFill="0" applyProtection="0">
      <alignment horizontal="right" vertical="top" wrapText="1"/>
    </xf>
    <xf numFmtId="49" fontId="35" fillId="0" borderId="168" applyFill="0" applyProtection="0">
      <alignment horizontal="right"/>
    </xf>
    <xf numFmtId="2" fontId="35" fillId="0" borderId="168" applyFill="0" applyProtection="0">
      <alignment horizontal="right" vertical="top" wrapText="1"/>
    </xf>
    <xf numFmtId="1" fontId="47" fillId="0" borderId="168" applyFill="0" applyProtection="0">
      <alignment horizontal="right" vertical="top" wrapText="1"/>
    </xf>
    <xf numFmtId="49" fontId="47" fillId="0" borderId="168" applyFill="0" applyProtection="0">
      <alignment horizontal="right"/>
    </xf>
    <xf numFmtId="0" fontId="39" fillId="38" borderId="168" applyNumberFormat="0" applyProtection="0">
      <alignment horizontal="left"/>
    </xf>
    <xf numFmtId="2" fontId="35" fillId="0" borderId="168" applyFill="0" applyProtection="0">
      <alignment horizontal="right" vertical="top" wrapText="1"/>
    </xf>
    <xf numFmtId="0" fontId="39" fillId="38" borderId="168" applyNumberFormat="0" applyProtection="0">
      <alignment horizontal="right"/>
    </xf>
    <xf numFmtId="0" fontId="39" fillId="38" borderId="168" applyNumberFormat="0" applyProtection="0">
      <alignment horizontal="left"/>
    </xf>
    <xf numFmtId="1" fontId="47" fillId="0" borderId="168" applyFill="0" applyProtection="0">
      <alignment horizontal="right" vertical="top" wrapText="1"/>
    </xf>
    <xf numFmtId="1" fontId="35" fillId="0" borderId="168" applyFill="0" applyProtection="0">
      <alignment horizontal="right" vertical="top" wrapText="1"/>
    </xf>
    <xf numFmtId="2" fontId="47" fillId="0" borderId="168" applyFill="0" applyProtection="0">
      <alignment horizontal="right" vertical="top" wrapText="1"/>
    </xf>
    <xf numFmtId="0" fontId="39" fillId="38" borderId="168" applyNumberFormat="0" applyProtection="0">
      <alignment horizontal="left"/>
    </xf>
    <xf numFmtId="49" fontId="35" fillId="0" borderId="168" applyFill="0" applyProtection="0">
      <alignment horizontal="right"/>
    </xf>
    <xf numFmtId="2" fontId="35" fillId="0" borderId="168" applyFill="0" applyProtection="0">
      <alignment horizontal="right" vertical="top" wrapText="1"/>
    </xf>
    <xf numFmtId="1" fontId="35" fillId="0" borderId="168" applyFill="0" applyProtection="0">
      <alignment horizontal="right" vertical="top" wrapText="1"/>
    </xf>
    <xf numFmtId="0" fontId="39" fillId="38" borderId="168" applyNumberFormat="0" applyProtection="0">
      <alignment horizontal="right"/>
    </xf>
    <xf numFmtId="2" fontId="35" fillId="0" borderId="168" applyFill="0" applyProtection="0">
      <alignment horizontal="right" vertical="top" wrapText="1"/>
    </xf>
    <xf numFmtId="49" fontId="35" fillId="0" borderId="168" applyFill="0" applyProtection="0">
      <alignment horizontal="right"/>
    </xf>
    <xf numFmtId="0" fontId="39" fillId="38" borderId="168" applyNumberFormat="0" applyProtection="0">
      <alignment horizontal="right"/>
    </xf>
    <xf numFmtId="0" fontId="39" fillId="38" borderId="168" applyNumberFormat="0" applyProtection="0">
      <alignment horizontal="left"/>
    </xf>
    <xf numFmtId="1" fontId="35" fillId="0" borderId="168" applyFill="0" applyProtection="0">
      <alignment horizontal="right" vertical="top" wrapText="1"/>
    </xf>
    <xf numFmtId="0" fontId="35" fillId="0" borderId="168" applyFill="0" applyProtection="0">
      <alignment horizontal="right" vertical="top" wrapText="1"/>
    </xf>
    <xf numFmtId="49" fontId="47" fillId="0" borderId="168" applyFill="0" applyProtection="0">
      <alignment horizontal="right"/>
    </xf>
    <xf numFmtId="2" fontId="35" fillId="0" borderId="168" applyFill="0" applyProtection="0">
      <alignment horizontal="right" vertical="top" wrapText="1"/>
    </xf>
    <xf numFmtId="2" fontId="47" fillId="0" borderId="168" applyFill="0" applyProtection="0">
      <alignment horizontal="right" vertical="top" wrapText="1"/>
    </xf>
    <xf numFmtId="49" fontId="35" fillId="0" borderId="168" applyFill="0" applyProtection="0">
      <alignment horizontal="right"/>
    </xf>
    <xf numFmtId="0" fontId="35" fillId="54" borderId="167" applyNumberFormat="0" applyFont="0" applyAlignment="0" applyProtection="0"/>
    <xf numFmtId="49" fontId="47" fillId="0" borderId="168" applyFill="0" applyProtection="0">
      <alignment horizontal="right"/>
    </xf>
    <xf numFmtId="1" fontId="35" fillId="0" borderId="168" applyFill="0" applyProtection="0">
      <alignment horizontal="right" vertical="top" wrapText="1"/>
    </xf>
    <xf numFmtId="1" fontId="47" fillId="0" borderId="168" applyFill="0" applyProtection="0">
      <alignment horizontal="right" vertical="top" wrapText="1"/>
    </xf>
    <xf numFmtId="0" fontId="62" fillId="60" borderId="168"/>
    <xf numFmtId="0" fontId="62" fillId="60" borderId="168"/>
    <xf numFmtId="0" fontId="62" fillId="60" borderId="168"/>
    <xf numFmtId="0" fontId="35" fillId="0" borderId="168" applyFill="0" applyProtection="0">
      <alignment horizontal="right" vertical="top" wrapText="1"/>
    </xf>
    <xf numFmtId="49" fontId="47" fillId="0" borderId="168" applyFill="0" applyProtection="0">
      <alignment horizontal="right"/>
    </xf>
    <xf numFmtId="49" fontId="47" fillId="0" borderId="168" applyFill="0" applyProtection="0">
      <alignment horizontal="right"/>
    </xf>
    <xf numFmtId="2" fontId="47" fillId="0" borderId="168" applyFill="0" applyProtection="0">
      <alignment horizontal="right" vertical="top" wrapText="1"/>
    </xf>
    <xf numFmtId="49" fontId="35" fillId="0" borderId="168" applyFill="0" applyProtection="0">
      <alignment horizontal="right"/>
    </xf>
    <xf numFmtId="2" fontId="47" fillId="0" borderId="168" applyFill="0" applyProtection="0">
      <alignment horizontal="right" vertical="top" wrapText="1"/>
    </xf>
    <xf numFmtId="1" fontId="47" fillId="0" borderId="168" applyFill="0" applyProtection="0">
      <alignment horizontal="right" vertical="top" wrapText="1"/>
    </xf>
    <xf numFmtId="2" fontId="47" fillId="0" borderId="168" applyFill="0" applyProtection="0">
      <alignment horizontal="right" vertical="top" wrapText="1"/>
    </xf>
    <xf numFmtId="0" fontId="44" fillId="0" borderId="166" applyNumberFormat="0" applyFill="0" applyAlignment="0" applyProtection="0"/>
    <xf numFmtId="0" fontId="62" fillId="60" borderId="168"/>
    <xf numFmtId="49" fontId="35" fillId="0" borderId="168" applyFill="0" applyProtection="0">
      <alignment horizontal="right"/>
    </xf>
    <xf numFmtId="0" fontId="39" fillId="38" borderId="168" applyNumberFormat="0" applyProtection="0">
      <alignment horizontal="left"/>
    </xf>
    <xf numFmtId="0" fontId="35" fillId="0" borderId="168" applyFill="0" applyProtection="0">
      <alignment horizontal="right" vertical="top" wrapText="1"/>
    </xf>
    <xf numFmtId="0" fontId="39" fillId="38" borderId="168" applyNumberFormat="0" applyProtection="0">
      <alignment horizontal="right"/>
    </xf>
    <xf numFmtId="1" fontId="47"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62" fillId="60" borderId="168"/>
    <xf numFmtId="0" fontId="43" fillId="36" borderId="165" applyNumberFormat="0" applyAlignment="0" applyProtection="0"/>
    <xf numFmtId="49" fontId="47" fillId="0" borderId="168" applyFill="0" applyProtection="0">
      <alignment horizontal="right"/>
    </xf>
    <xf numFmtId="2" fontId="47" fillId="0" borderId="168" applyFill="0" applyProtection="0">
      <alignment horizontal="right" vertical="top" wrapText="1"/>
    </xf>
    <xf numFmtId="2" fontId="35" fillId="0" borderId="168" applyFill="0" applyProtection="0">
      <alignment horizontal="right" vertical="top" wrapText="1"/>
    </xf>
    <xf numFmtId="2" fontId="47" fillId="0" borderId="168" applyFill="0" applyProtection="0">
      <alignment horizontal="right" vertical="top" wrapText="1"/>
    </xf>
    <xf numFmtId="0" fontId="39" fillId="38" borderId="168" applyNumberFormat="0" applyProtection="0">
      <alignment horizontal="left"/>
    </xf>
    <xf numFmtId="1" fontId="35" fillId="0" borderId="168" applyFill="0" applyProtection="0">
      <alignment horizontal="right" vertical="top" wrapText="1"/>
    </xf>
    <xf numFmtId="0" fontId="39" fillId="38" borderId="168" applyNumberFormat="0" applyProtection="0">
      <alignment horizontal="right"/>
    </xf>
    <xf numFmtId="0" fontId="62" fillId="60" borderId="168"/>
    <xf numFmtId="0" fontId="62" fillId="60" borderId="168"/>
    <xf numFmtId="0" fontId="62" fillId="60" borderId="168"/>
    <xf numFmtId="2" fontId="47" fillId="0" borderId="168" applyFill="0" applyProtection="0">
      <alignment horizontal="right" vertical="top" wrapText="1"/>
    </xf>
    <xf numFmtId="2" fontId="35" fillId="0" borderId="168" applyFill="0" applyProtection="0">
      <alignment horizontal="right" vertical="top" wrapText="1"/>
    </xf>
    <xf numFmtId="49" fontId="35" fillId="0" borderId="168" applyFill="0" applyProtection="0">
      <alignment horizontal="right"/>
    </xf>
    <xf numFmtId="1" fontId="47" fillId="0" borderId="168" applyFill="0" applyProtection="0">
      <alignment horizontal="right" vertical="top" wrapText="1"/>
    </xf>
    <xf numFmtId="0" fontId="39" fillId="38" borderId="168" applyNumberFormat="0" applyProtection="0">
      <alignment horizontal="left"/>
    </xf>
    <xf numFmtId="0" fontId="62" fillId="60" borderId="168"/>
    <xf numFmtId="0" fontId="35" fillId="0" borderId="168" applyFill="0" applyProtection="0">
      <alignment horizontal="right" vertical="top" wrapText="1"/>
    </xf>
    <xf numFmtId="0" fontId="39" fillId="38" borderId="168" applyNumberFormat="0" applyProtection="0">
      <alignment horizontal="left"/>
    </xf>
    <xf numFmtId="0" fontId="35" fillId="54" borderId="167" applyNumberFormat="0" applyFont="0" applyAlignment="0" applyProtection="0"/>
    <xf numFmtId="1" fontId="47" fillId="0" borderId="168" applyFill="0" applyProtection="0">
      <alignment horizontal="right" vertical="top" wrapText="1"/>
    </xf>
    <xf numFmtId="0" fontId="62" fillId="60" borderId="168"/>
    <xf numFmtId="2" fontId="35" fillId="0" borderId="168" applyFill="0" applyProtection="0">
      <alignment horizontal="right" vertical="top" wrapText="1"/>
    </xf>
    <xf numFmtId="1" fontId="35" fillId="0" borderId="168" applyFill="0" applyProtection="0">
      <alignment horizontal="right" vertical="top" wrapText="1"/>
    </xf>
    <xf numFmtId="2" fontId="35" fillId="0" borderId="168" applyFill="0" applyProtection="0">
      <alignment horizontal="right" vertical="top" wrapText="1"/>
    </xf>
    <xf numFmtId="0" fontId="39" fillId="38" borderId="168" applyNumberFormat="0" applyProtection="0">
      <alignment horizontal="right"/>
    </xf>
    <xf numFmtId="0" fontId="62" fillId="60" borderId="168"/>
    <xf numFmtId="0" fontId="62" fillId="60" borderId="168"/>
    <xf numFmtId="49" fontId="35" fillId="0" borderId="168" applyFill="0" applyProtection="0">
      <alignment horizontal="right"/>
    </xf>
    <xf numFmtId="0" fontId="39" fillId="38" borderId="168" applyNumberFormat="0" applyProtection="0">
      <alignment horizontal="left"/>
    </xf>
    <xf numFmtId="0" fontId="62" fillId="60" borderId="168"/>
    <xf numFmtId="0" fontId="47" fillId="0" borderId="168" applyFill="0" applyProtection="0">
      <alignment horizontal="right" vertical="top" wrapText="1"/>
    </xf>
    <xf numFmtId="1" fontId="35" fillId="0" borderId="168" applyFill="0" applyProtection="0">
      <alignment horizontal="right" vertical="top" wrapText="1"/>
    </xf>
    <xf numFmtId="0" fontId="62" fillId="60" borderId="168"/>
    <xf numFmtId="0" fontId="62" fillId="60" borderId="168"/>
    <xf numFmtId="2" fontId="35" fillId="0" borderId="168" applyFill="0" applyProtection="0">
      <alignment horizontal="right" vertical="top" wrapText="1"/>
    </xf>
    <xf numFmtId="0" fontId="62" fillId="60" borderId="168"/>
    <xf numFmtId="0" fontId="62" fillId="60" borderId="168"/>
    <xf numFmtId="0" fontId="62" fillId="60" borderId="168"/>
    <xf numFmtId="0" fontId="35" fillId="54" borderId="167" applyNumberFormat="0" applyFont="0" applyAlignment="0" applyProtection="0"/>
    <xf numFmtId="0" fontId="51" fillId="36" borderId="164" applyNumberFormat="0" applyAlignment="0" applyProtection="0"/>
    <xf numFmtId="0" fontId="41" fillId="35" borderId="164" applyNumberFormat="0" applyAlignment="0" applyProtection="0"/>
    <xf numFmtId="0" fontId="35" fillId="54" borderId="167" applyNumberFormat="0" applyFont="0" applyAlignment="0" applyProtection="0"/>
    <xf numFmtId="2" fontId="47" fillId="0" borderId="168" applyFill="0" applyProtection="0">
      <alignment horizontal="right" vertical="top" wrapText="1"/>
    </xf>
    <xf numFmtId="0" fontId="41" fillId="35" borderId="164" applyNumberFormat="0" applyAlignment="0" applyProtection="0"/>
    <xf numFmtId="0" fontId="41" fillId="35" borderId="164" applyNumberFormat="0" applyAlignment="0" applyProtection="0"/>
    <xf numFmtId="0" fontId="62" fillId="60" borderId="168"/>
    <xf numFmtId="0" fontId="43" fillId="36" borderId="165" applyNumberFormat="0" applyAlignment="0" applyProtection="0"/>
    <xf numFmtId="0" fontId="43" fillId="36" borderId="165"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39" fillId="38" borderId="168" applyNumberFormat="0" applyProtection="0">
      <alignment horizontal="left"/>
    </xf>
    <xf numFmtId="0" fontId="39" fillId="38" borderId="168" applyNumberFormat="0" applyProtection="0">
      <alignment horizontal="right"/>
    </xf>
    <xf numFmtId="0" fontId="35" fillId="0" borderId="168" applyFill="0" applyProtection="0">
      <alignment horizontal="right" vertical="top" wrapText="1"/>
    </xf>
    <xf numFmtId="2" fontId="35" fillId="0" borderId="168" applyFill="0" applyProtection="0">
      <alignment horizontal="right" vertical="top" wrapText="1"/>
    </xf>
    <xf numFmtId="1" fontId="35" fillId="0" borderId="168" applyFill="0" applyProtection="0">
      <alignment horizontal="right" vertical="top" wrapText="1"/>
    </xf>
    <xf numFmtId="49" fontId="35" fillId="0" borderId="168" applyFill="0" applyProtection="0">
      <alignment horizontal="right"/>
    </xf>
    <xf numFmtId="0" fontId="39" fillId="38" borderId="168" applyNumberFormat="0" applyProtection="0">
      <alignment horizontal="left"/>
    </xf>
    <xf numFmtId="0" fontId="39" fillId="38" borderId="168" applyNumberFormat="0" applyProtection="0">
      <alignment horizontal="right"/>
    </xf>
    <xf numFmtId="0" fontId="35" fillId="0" borderId="168" applyFill="0" applyProtection="0">
      <alignment horizontal="right" vertical="top" wrapText="1"/>
    </xf>
    <xf numFmtId="2" fontId="35" fillId="0" borderId="168" applyFill="0" applyProtection="0">
      <alignment horizontal="right" vertical="top" wrapText="1"/>
    </xf>
    <xf numFmtId="1" fontId="35" fillId="0" borderId="168" applyFill="0" applyProtection="0">
      <alignment horizontal="right" vertical="top" wrapText="1"/>
    </xf>
    <xf numFmtId="49" fontId="35" fillId="0" borderId="168" applyFill="0" applyProtection="0">
      <alignment horizontal="right"/>
    </xf>
    <xf numFmtId="0" fontId="44" fillId="0" borderId="166" applyNumberFormat="0" applyFill="0" applyAlignment="0" applyProtection="0"/>
    <xf numFmtId="0" fontId="44" fillId="0" borderId="166" applyNumberFormat="0" applyFill="0" applyAlignment="0" applyProtection="0"/>
    <xf numFmtId="0" fontId="43" fillId="36" borderId="165" applyNumberFormat="0" applyAlignment="0" applyProtection="0"/>
    <xf numFmtId="0" fontId="43" fillId="36" borderId="165" applyNumberFormat="0" applyAlignment="0" applyProtection="0"/>
    <xf numFmtId="0" fontId="41" fillId="35" borderId="164" applyNumberFormat="0" applyAlignment="0" applyProtection="0"/>
    <xf numFmtId="0" fontId="41" fillId="35" borderId="164" applyNumberFormat="0" applyAlignment="0" applyProtection="0"/>
    <xf numFmtId="0" fontId="35" fillId="0" borderId="168" applyFill="0" applyProtection="0">
      <alignment horizontal="right" vertical="top" wrapText="1"/>
    </xf>
    <xf numFmtId="0" fontId="62" fillId="60" borderId="168"/>
    <xf numFmtId="0" fontId="39" fillId="38" borderId="168" applyNumberFormat="0" applyProtection="0">
      <alignment horizontal="left"/>
    </xf>
    <xf numFmtId="0" fontId="39" fillId="38" borderId="168" applyNumberFormat="0" applyProtection="0">
      <alignment horizontal="right"/>
    </xf>
    <xf numFmtId="1" fontId="35" fillId="0" borderId="168" applyFill="0" applyProtection="0">
      <alignment horizontal="right" vertical="top" wrapText="1"/>
    </xf>
    <xf numFmtId="49" fontId="35" fillId="0" borderId="168" applyFill="0" applyProtection="0">
      <alignment horizontal="right"/>
    </xf>
    <xf numFmtId="1" fontId="47" fillId="0" borderId="168" applyFill="0" applyProtection="0">
      <alignment horizontal="right" vertical="top" wrapText="1"/>
    </xf>
    <xf numFmtId="0" fontId="39" fillId="38" borderId="168" applyNumberFormat="0" applyProtection="0">
      <alignment horizontal="right"/>
    </xf>
    <xf numFmtId="0" fontId="62" fillId="60" borderId="168"/>
    <xf numFmtId="2" fontId="35" fillId="0" borderId="168" applyFill="0" applyProtection="0">
      <alignment horizontal="right" vertical="top" wrapText="1"/>
    </xf>
    <xf numFmtId="0" fontId="47" fillId="0" borderId="168" applyFill="0" applyProtection="0">
      <alignment horizontal="right" vertical="top" wrapText="1"/>
    </xf>
    <xf numFmtId="0" fontId="39" fillId="38" borderId="168" applyNumberFormat="0" applyProtection="0">
      <alignment horizontal="left"/>
    </xf>
    <xf numFmtId="0" fontId="35" fillId="54" borderId="167" applyNumberFormat="0" applyFont="0" applyAlignment="0" applyProtection="0"/>
    <xf numFmtId="0" fontId="51" fillId="36" borderId="164" applyNumberFormat="0" applyAlignment="0" applyProtection="0"/>
    <xf numFmtId="0" fontId="39" fillId="38" borderId="168" applyNumberFormat="0" applyProtection="0">
      <alignment horizontal="right"/>
    </xf>
    <xf numFmtId="1" fontId="35" fillId="0" borderId="168" applyFill="0" applyProtection="0">
      <alignment horizontal="right" vertical="top" wrapText="1"/>
    </xf>
    <xf numFmtId="2" fontId="35" fillId="0" borderId="168" applyFill="0" applyProtection="0">
      <alignment horizontal="right" vertical="top" wrapText="1"/>
    </xf>
    <xf numFmtId="0" fontId="35" fillId="54" borderId="167" applyNumberFormat="0" applyFont="0" applyAlignment="0" applyProtection="0"/>
    <xf numFmtId="0" fontId="47" fillId="0" borderId="168" applyFill="0" applyProtection="0">
      <alignment horizontal="right" vertical="top" wrapText="1"/>
    </xf>
    <xf numFmtId="49" fontId="35" fillId="0" borderId="168" applyFill="0" applyProtection="0">
      <alignment horizontal="right"/>
    </xf>
    <xf numFmtId="0" fontId="62" fillId="60" borderId="168"/>
    <xf numFmtId="0" fontId="39" fillId="38" borderId="168" applyNumberFormat="0" applyProtection="0">
      <alignment horizontal="right"/>
    </xf>
    <xf numFmtId="0" fontId="62" fillId="60" borderId="168"/>
    <xf numFmtId="0" fontId="39" fillId="38" borderId="168" applyNumberFormat="0" applyProtection="0">
      <alignment horizontal="left"/>
    </xf>
    <xf numFmtId="49" fontId="47" fillId="0" borderId="168" applyFill="0" applyProtection="0">
      <alignment horizontal="right"/>
    </xf>
    <xf numFmtId="0" fontId="62" fillId="60" borderId="168"/>
    <xf numFmtId="0" fontId="41" fillId="35" borderId="164" applyNumberFormat="0" applyAlignment="0" applyProtection="0"/>
    <xf numFmtId="1" fontId="47" fillId="0" borderId="168" applyFill="0" applyProtection="0">
      <alignment horizontal="right" vertical="top" wrapText="1"/>
    </xf>
    <xf numFmtId="0" fontId="39" fillId="38" borderId="168" applyNumberFormat="0" applyProtection="0">
      <alignment horizontal="right"/>
    </xf>
    <xf numFmtId="49" fontId="47" fillId="0" borderId="168" applyFill="0" applyProtection="0">
      <alignment horizontal="right"/>
    </xf>
    <xf numFmtId="0" fontId="39" fillId="38" borderId="168" applyNumberFormat="0" applyProtection="0">
      <alignment horizontal="right"/>
    </xf>
    <xf numFmtId="1" fontId="47" fillId="0" borderId="168" applyFill="0" applyProtection="0">
      <alignment horizontal="right" vertical="top" wrapText="1"/>
    </xf>
    <xf numFmtId="0" fontId="35" fillId="0" borderId="168" applyFill="0" applyProtection="0">
      <alignment horizontal="right" vertical="top" wrapText="1"/>
    </xf>
    <xf numFmtId="0" fontId="62" fillId="60" borderId="168"/>
    <xf numFmtId="0" fontId="44" fillId="0" borderId="166" applyNumberFormat="0" applyFill="0" applyAlignment="0" applyProtection="0"/>
    <xf numFmtId="0" fontId="62" fillId="60" borderId="168"/>
    <xf numFmtId="49" fontId="35" fillId="0" borderId="168" applyFill="0" applyProtection="0">
      <alignment horizontal="right"/>
    </xf>
    <xf numFmtId="0" fontId="35" fillId="0" borderId="168" applyFill="0" applyProtection="0">
      <alignment horizontal="right" vertical="top" wrapText="1"/>
    </xf>
    <xf numFmtId="0" fontId="39" fillId="38" borderId="168" applyNumberFormat="0" applyProtection="0">
      <alignment horizontal="right"/>
    </xf>
    <xf numFmtId="0" fontId="35" fillId="0" borderId="168" applyFill="0" applyProtection="0">
      <alignment horizontal="right" vertical="top" wrapText="1"/>
    </xf>
    <xf numFmtId="2" fontId="35" fillId="0" borderId="168" applyFill="0" applyProtection="0">
      <alignment horizontal="right" vertical="top" wrapText="1"/>
    </xf>
    <xf numFmtId="0" fontId="35" fillId="54" borderId="167" applyNumberFormat="0" applyFont="0" applyAlignment="0" applyProtection="0"/>
    <xf numFmtId="2" fontId="35" fillId="0" borderId="168" applyFill="0" applyProtection="0">
      <alignment horizontal="right" vertical="top" wrapText="1"/>
    </xf>
    <xf numFmtId="0" fontId="62" fillId="60" borderId="168"/>
    <xf numFmtId="0" fontId="35" fillId="0" borderId="168" applyFill="0" applyProtection="0">
      <alignment horizontal="right" vertical="top" wrapText="1"/>
    </xf>
    <xf numFmtId="0" fontId="44" fillId="0" borderId="166" applyNumberFormat="0" applyFill="0" applyAlignment="0" applyProtection="0"/>
    <xf numFmtId="1" fontId="35" fillId="0" borderId="168" applyFill="0" applyProtection="0">
      <alignment horizontal="right" vertical="top" wrapText="1"/>
    </xf>
    <xf numFmtId="49" fontId="47" fillId="0" borderId="168" applyFill="0" applyProtection="0">
      <alignment horizontal="right"/>
    </xf>
    <xf numFmtId="0" fontId="39" fillId="38" borderId="168" applyNumberFormat="0" applyProtection="0">
      <alignment horizontal="right"/>
    </xf>
    <xf numFmtId="0" fontId="62" fillId="60" borderId="168"/>
    <xf numFmtId="0" fontId="35" fillId="54" borderId="167" applyNumberFormat="0" applyFont="0" applyAlignment="0" applyProtection="0"/>
    <xf numFmtId="0" fontId="51" fillId="36" borderId="164" applyNumberFormat="0" applyAlignment="0" applyProtection="0"/>
    <xf numFmtId="1" fontId="35" fillId="0" borderId="168" applyFill="0" applyProtection="0">
      <alignment horizontal="right" vertical="top" wrapText="1"/>
    </xf>
    <xf numFmtId="0" fontId="41" fillId="35" borderId="164" applyNumberFormat="0" applyAlignment="0" applyProtection="0"/>
    <xf numFmtId="49" fontId="35" fillId="0" borderId="168" applyFill="0" applyProtection="0">
      <alignment horizontal="right"/>
    </xf>
    <xf numFmtId="0" fontId="62" fillId="60" borderId="168"/>
    <xf numFmtId="2" fontId="35" fillId="0" borderId="168" applyFill="0" applyProtection="0">
      <alignment horizontal="right" vertical="top" wrapText="1"/>
    </xf>
    <xf numFmtId="0" fontId="35" fillId="0" borderId="168" applyFill="0" applyProtection="0">
      <alignment horizontal="right" vertical="top" wrapText="1"/>
    </xf>
    <xf numFmtId="0" fontId="43" fillId="36" borderId="165" applyNumberFormat="0" applyAlignment="0" applyProtection="0"/>
    <xf numFmtId="1" fontId="35" fillId="0" borderId="168" applyFill="0" applyProtection="0">
      <alignment horizontal="right" vertical="top" wrapText="1"/>
    </xf>
    <xf numFmtId="0" fontId="35" fillId="0" borderId="168" applyFill="0" applyProtection="0">
      <alignment horizontal="right" vertical="top" wrapText="1"/>
    </xf>
    <xf numFmtId="0" fontId="62" fillId="60" borderId="168"/>
    <xf numFmtId="0" fontId="62" fillId="60" borderId="168"/>
    <xf numFmtId="0" fontId="62" fillId="60" borderId="168"/>
    <xf numFmtId="2" fontId="47" fillId="0" borderId="168" applyFill="0" applyProtection="0">
      <alignment horizontal="right" vertical="top" wrapText="1"/>
    </xf>
    <xf numFmtId="0" fontId="39" fillId="38" borderId="168" applyNumberFormat="0" applyProtection="0">
      <alignment horizontal="right"/>
    </xf>
    <xf numFmtId="0" fontId="62" fillId="60" borderId="168"/>
    <xf numFmtId="0" fontId="62" fillId="60" borderId="168"/>
    <xf numFmtId="1" fontId="47" fillId="0" borderId="168" applyFill="0" applyProtection="0">
      <alignment horizontal="right" vertical="top" wrapText="1"/>
    </xf>
    <xf numFmtId="1" fontId="35" fillId="0" borderId="168" applyFill="0" applyProtection="0">
      <alignment horizontal="right" vertical="top" wrapText="1"/>
    </xf>
    <xf numFmtId="0" fontId="39" fillId="38" borderId="168" applyNumberFormat="0" applyProtection="0">
      <alignment horizontal="right"/>
    </xf>
    <xf numFmtId="1" fontId="47" fillId="0" borderId="168" applyFill="0" applyProtection="0">
      <alignment horizontal="right" vertical="top" wrapText="1"/>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49" fontId="47" fillId="0" borderId="168" applyFill="0" applyProtection="0">
      <alignment horizontal="right"/>
    </xf>
    <xf numFmtId="0" fontId="62" fillId="60" borderId="168"/>
    <xf numFmtId="0" fontId="62" fillId="60" borderId="168"/>
    <xf numFmtId="0" fontId="39" fillId="38" borderId="168" applyNumberFormat="0" applyProtection="0">
      <alignment horizontal="left"/>
    </xf>
    <xf numFmtId="1" fontId="35" fillId="0" borderId="168" applyFill="0" applyProtection="0">
      <alignment horizontal="right" vertical="top" wrapText="1"/>
    </xf>
    <xf numFmtId="49" fontId="35" fillId="0" borderId="168" applyFill="0" applyProtection="0">
      <alignment horizontal="right"/>
    </xf>
    <xf numFmtId="1" fontId="47" fillId="0" borderId="168" applyFill="0" applyProtection="0">
      <alignment horizontal="right" vertical="top" wrapText="1"/>
    </xf>
    <xf numFmtId="0" fontId="62" fillId="60" borderId="168"/>
    <xf numFmtId="0" fontId="35" fillId="0" borderId="168" applyFill="0" applyProtection="0">
      <alignment horizontal="right" vertical="top" wrapText="1"/>
    </xf>
    <xf numFmtId="2" fontId="35" fillId="0" borderId="168" applyFill="0" applyProtection="0">
      <alignment horizontal="right" vertical="top" wrapText="1"/>
    </xf>
    <xf numFmtId="0" fontId="47" fillId="0" borderId="168" applyFill="0" applyProtection="0">
      <alignment horizontal="right" vertical="top" wrapText="1"/>
    </xf>
    <xf numFmtId="0" fontId="39" fillId="38" borderId="168" applyNumberFormat="0" applyProtection="0">
      <alignment horizontal="right"/>
    </xf>
    <xf numFmtId="2" fontId="47" fillId="0" borderId="168" applyFill="0" applyProtection="0">
      <alignment horizontal="right" vertical="top" wrapText="1"/>
    </xf>
    <xf numFmtId="49" fontId="35" fillId="0" borderId="168" applyFill="0" applyProtection="0">
      <alignment horizontal="right"/>
    </xf>
    <xf numFmtId="1" fontId="35" fillId="0" borderId="168" applyFill="0" applyProtection="0">
      <alignment horizontal="right" vertical="top" wrapText="1"/>
    </xf>
    <xf numFmtId="0" fontId="44" fillId="0" borderId="166" applyNumberFormat="0" applyFill="0" applyAlignment="0" applyProtection="0"/>
    <xf numFmtId="0" fontId="41" fillId="35" borderId="164" applyNumberFormat="0" applyAlignment="0" applyProtection="0"/>
    <xf numFmtId="1" fontId="35" fillId="0" borderId="168" applyFill="0" applyProtection="0">
      <alignment horizontal="right" vertical="top" wrapText="1"/>
    </xf>
    <xf numFmtId="2" fontId="47" fillId="0" borderId="168" applyFill="0" applyProtection="0">
      <alignment horizontal="right" vertical="top" wrapText="1"/>
    </xf>
    <xf numFmtId="0" fontId="62" fillId="60" borderId="168"/>
    <xf numFmtId="0" fontId="51" fillId="36" borderId="164" applyNumberFormat="0" applyAlignment="0" applyProtection="0"/>
    <xf numFmtId="0" fontId="41" fillId="35" borderId="164" applyNumberFormat="0" applyAlignment="0" applyProtection="0"/>
    <xf numFmtId="1" fontId="35" fillId="0" borderId="168" applyFill="0" applyProtection="0">
      <alignment horizontal="right" vertical="top" wrapText="1"/>
    </xf>
    <xf numFmtId="0" fontId="62" fillId="60" borderId="168"/>
    <xf numFmtId="0" fontId="62" fillId="60" borderId="168"/>
    <xf numFmtId="0" fontId="62" fillId="60" borderId="168"/>
    <xf numFmtId="1" fontId="35" fillId="0" borderId="168" applyFill="0" applyProtection="0">
      <alignment horizontal="right" vertical="top" wrapText="1"/>
    </xf>
    <xf numFmtId="1" fontId="47" fillId="0" borderId="168" applyFill="0" applyProtection="0">
      <alignment horizontal="right" vertical="top" wrapText="1"/>
    </xf>
    <xf numFmtId="0" fontId="35" fillId="0" borderId="168" applyFill="0" applyProtection="0">
      <alignment horizontal="right" vertical="top" wrapText="1"/>
    </xf>
    <xf numFmtId="2" fontId="47" fillId="0" borderId="168" applyFill="0" applyProtection="0">
      <alignment horizontal="right" vertical="top" wrapText="1"/>
    </xf>
    <xf numFmtId="0" fontId="62" fillId="60" borderId="168"/>
    <xf numFmtId="49" fontId="47" fillId="0" borderId="168" applyFill="0" applyProtection="0">
      <alignment horizontal="right"/>
    </xf>
    <xf numFmtId="0" fontId="62" fillId="60" borderId="168"/>
    <xf numFmtId="0" fontId="62" fillId="60" borderId="168"/>
    <xf numFmtId="2" fontId="47" fillId="0" borderId="168" applyFill="0" applyProtection="0">
      <alignment horizontal="right" vertical="top" wrapText="1"/>
    </xf>
    <xf numFmtId="2" fontId="35" fillId="0" borderId="168" applyFill="0" applyProtection="0">
      <alignment horizontal="right" vertical="top" wrapText="1"/>
    </xf>
    <xf numFmtId="0" fontId="39" fillId="38" borderId="168" applyNumberFormat="0" applyProtection="0">
      <alignment horizontal="right"/>
    </xf>
    <xf numFmtId="0" fontId="43" fillId="36" borderId="165" applyNumberFormat="0" applyAlignment="0" applyProtection="0"/>
    <xf numFmtId="0" fontId="39" fillId="38" borderId="168" applyNumberFormat="0" applyProtection="0">
      <alignment horizontal="left"/>
    </xf>
    <xf numFmtId="2" fontId="47" fillId="0" borderId="168" applyFill="0" applyProtection="0">
      <alignment horizontal="right" vertical="top" wrapText="1"/>
    </xf>
    <xf numFmtId="0" fontId="62" fillId="60" borderId="168"/>
    <xf numFmtId="0" fontId="62" fillId="60" borderId="168"/>
    <xf numFmtId="0" fontId="35" fillId="54" borderId="167" applyNumberFormat="0" applyFont="0" applyAlignment="0" applyProtection="0"/>
    <xf numFmtId="49" fontId="47" fillId="0" borderId="168" applyFill="0" applyProtection="0">
      <alignment horizontal="right"/>
    </xf>
    <xf numFmtId="0" fontId="62" fillId="60" borderId="168"/>
    <xf numFmtId="2" fontId="47" fillId="0" borderId="168" applyFill="0" applyProtection="0">
      <alignment horizontal="right" vertical="top" wrapText="1"/>
    </xf>
    <xf numFmtId="0" fontId="51" fillId="36" borderId="164" applyNumberFormat="0" applyAlignment="0" applyProtection="0"/>
    <xf numFmtId="49" fontId="35" fillId="0" borderId="168" applyFill="0" applyProtection="0">
      <alignment horizontal="right"/>
    </xf>
    <xf numFmtId="2" fontId="47" fillId="0" borderId="168" applyFill="0" applyProtection="0">
      <alignment horizontal="right" vertical="top" wrapText="1"/>
    </xf>
    <xf numFmtId="0" fontId="35" fillId="0" borderId="168" applyFill="0" applyProtection="0">
      <alignment horizontal="right" vertical="top" wrapText="1"/>
    </xf>
    <xf numFmtId="2" fontId="35" fillId="0" borderId="168" applyFill="0" applyProtection="0">
      <alignment horizontal="right" vertical="top" wrapText="1"/>
    </xf>
    <xf numFmtId="0" fontId="39" fillId="38" borderId="168" applyNumberFormat="0" applyProtection="0">
      <alignment horizontal="right"/>
    </xf>
    <xf numFmtId="0" fontId="62" fillId="60" borderId="168"/>
    <xf numFmtId="49" fontId="35" fillId="0" borderId="168" applyFill="0" applyProtection="0">
      <alignment horizontal="right"/>
    </xf>
    <xf numFmtId="0" fontId="39" fillId="38" borderId="168" applyNumberFormat="0" applyProtection="0">
      <alignment horizontal="left"/>
    </xf>
    <xf numFmtId="0" fontId="43" fillId="36" borderId="165" applyNumberFormat="0" applyAlignment="0" applyProtection="0"/>
    <xf numFmtId="0" fontId="62" fillId="60" borderId="168"/>
    <xf numFmtId="2" fontId="35" fillId="0" borderId="168" applyFill="0" applyProtection="0">
      <alignment horizontal="right" vertical="top" wrapText="1"/>
    </xf>
    <xf numFmtId="0" fontId="62" fillId="60" borderId="168"/>
    <xf numFmtId="0" fontId="62" fillId="60" borderId="168"/>
    <xf numFmtId="0" fontId="39" fillId="38" borderId="168" applyNumberFormat="0" applyProtection="0">
      <alignment horizontal="left"/>
    </xf>
    <xf numFmtId="0" fontId="62" fillId="60" borderId="168"/>
    <xf numFmtId="49" fontId="35" fillId="0" borderId="168" applyFill="0" applyProtection="0">
      <alignment horizontal="right"/>
    </xf>
    <xf numFmtId="49" fontId="47" fillId="0" borderId="168" applyFill="0" applyProtection="0">
      <alignment horizontal="right"/>
    </xf>
    <xf numFmtId="0" fontId="35" fillId="0" borderId="168" applyFill="0" applyProtection="0">
      <alignment horizontal="right" vertical="top" wrapText="1"/>
    </xf>
    <xf numFmtId="2" fontId="35" fillId="0" borderId="168" applyFill="0" applyProtection="0">
      <alignment horizontal="right" vertical="top" wrapText="1"/>
    </xf>
    <xf numFmtId="0" fontId="41" fillId="35" borderId="164" applyNumberFormat="0" applyAlignment="0" applyProtection="0"/>
    <xf numFmtId="0" fontId="39" fillId="38" borderId="168" applyNumberFormat="0" applyProtection="0">
      <alignment horizontal="right"/>
    </xf>
    <xf numFmtId="0" fontId="62" fillId="60" borderId="168"/>
    <xf numFmtId="0" fontId="41" fillId="35" borderId="164" applyNumberFormat="0" applyAlignment="0" applyProtection="0"/>
    <xf numFmtId="0" fontId="35" fillId="54" borderId="167" applyNumberFormat="0" applyFont="0" applyAlignment="0" applyProtection="0"/>
    <xf numFmtId="2" fontId="47" fillId="0" borderId="168" applyFill="0" applyProtection="0">
      <alignment horizontal="right" vertical="top" wrapText="1"/>
    </xf>
    <xf numFmtId="0" fontId="62" fillId="60" borderId="168"/>
    <xf numFmtId="2" fontId="47" fillId="0" borderId="168" applyFill="0" applyProtection="0">
      <alignment horizontal="right" vertical="top" wrapText="1"/>
    </xf>
    <xf numFmtId="1" fontId="47" fillId="0" borderId="168" applyFill="0" applyProtection="0">
      <alignment horizontal="right" vertical="top" wrapText="1"/>
    </xf>
    <xf numFmtId="2" fontId="35" fillId="0" borderId="168" applyFill="0" applyProtection="0">
      <alignment horizontal="right" vertical="top" wrapText="1"/>
    </xf>
    <xf numFmtId="0" fontId="35" fillId="54" borderId="167" applyNumberFormat="0" applyFont="0" applyAlignment="0" applyProtection="0"/>
    <xf numFmtId="1" fontId="35" fillId="0" borderId="168" applyFill="0" applyProtection="0">
      <alignment horizontal="right" vertical="top" wrapText="1"/>
    </xf>
    <xf numFmtId="0" fontId="41" fillId="35" borderId="164" applyNumberFormat="0" applyAlignment="0" applyProtection="0"/>
    <xf numFmtId="1" fontId="47" fillId="0" borderId="168" applyFill="0" applyProtection="0">
      <alignment horizontal="right" vertical="top" wrapText="1"/>
    </xf>
    <xf numFmtId="0" fontId="62" fillId="60" borderId="168"/>
    <xf numFmtId="0" fontId="51" fillId="36" borderId="164" applyNumberFormat="0" applyAlignment="0" applyProtection="0"/>
    <xf numFmtId="0" fontId="62" fillId="60" borderId="168"/>
    <xf numFmtId="1" fontId="47" fillId="0" borderId="168" applyFill="0" applyProtection="0">
      <alignment horizontal="right" vertical="top" wrapText="1"/>
    </xf>
    <xf numFmtId="1" fontId="35" fillId="0" borderId="168" applyFill="0" applyProtection="0">
      <alignment horizontal="right" vertical="top" wrapText="1"/>
    </xf>
    <xf numFmtId="0" fontId="39" fillId="38" borderId="168" applyNumberFormat="0" applyProtection="0">
      <alignment horizontal="left"/>
    </xf>
    <xf numFmtId="2" fontId="35" fillId="0" borderId="168" applyFill="0" applyProtection="0">
      <alignment horizontal="right" vertical="top" wrapText="1"/>
    </xf>
    <xf numFmtId="49" fontId="47" fillId="0" borderId="168" applyFill="0" applyProtection="0">
      <alignment horizontal="right"/>
    </xf>
    <xf numFmtId="1" fontId="35" fillId="0" borderId="168" applyFill="0" applyProtection="0">
      <alignment horizontal="right" vertical="top" wrapText="1"/>
    </xf>
    <xf numFmtId="0" fontId="39" fillId="38" borderId="168" applyNumberFormat="0" applyProtection="0">
      <alignment horizontal="left"/>
    </xf>
    <xf numFmtId="0" fontId="62" fillId="60" borderId="168"/>
    <xf numFmtId="0" fontId="44" fillId="0" borderId="166" applyNumberFormat="0" applyFill="0" applyAlignment="0" applyProtection="0"/>
    <xf numFmtId="49" fontId="35" fillId="0" borderId="168" applyFill="0" applyProtection="0">
      <alignment horizontal="right"/>
    </xf>
    <xf numFmtId="0" fontId="35" fillId="54" borderId="167" applyNumberFormat="0" applyFont="0" applyAlignment="0" applyProtection="0"/>
    <xf numFmtId="49" fontId="35" fillId="0" borderId="168" applyFill="0" applyProtection="0">
      <alignment horizontal="right"/>
    </xf>
    <xf numFmtId="0" fontId="44" fillId="0" borderId="166" applyNumberFormat="0" applyFill="0" applyAlignment="0" applyProtection="0"/>
    <xf numFmtId="49" fontId="35" fillId="0" borderId="168" applyFill="0" applyProtection="0">
      <alignment horizontal="right"/>
    </xf>
    <xf numFmtId="0" fontId="39" fillId="38" borderId="168" applyNumberFormat="0" applyProtection="0">
      <alignment horizontal="left"/>
    </xf>
    <xf numFmtId="49" fontId="35" fillId="0" borderId="168" applyFill="0" applyProtection="0">
      <alignment horizontal="right"/>
    </xf>
    <xf numFmtId="1" fontId="47" fillId="0" borderId="168" applyFill="0" applyProtection="0">
      <alignment horizontal="right" vertical="top" wrapText="1"/>
    </xf>
    <xf numFmtId="0" fontId="39" fillId="38" borderId="168" applyNumberFormat="0" applyProtection="0">
      <alignment horizontal="left"/>
    </xf>
    <xf numFmtId="0" fontId="35" fillId="0" borderId="168" applyFill="0" applyProtection="0">
      <alignment horizontal="right" vertical="top" wrapText="1"/>
    </xf>
    <xf numFmtId="0" fontId="62" fillId="60" borderId="168"/>
    <xf numFmtId="0" fontId="39" fillId="38" borderId="168" applyNumberFormat="0" applyProtection="0">
      <alignment horizontal="left"/>
    </xf>
    <xf numFmtId="1" fontId="47" fillId="0" borderId="168" applyFill="0" applyProtection="0">
      <alignment horizontal="right" vertical="top" wrapText="1"/>
    </xf>
    <xf numFmtId="2" fontId="47" fillId="0" borderId="168" applyFill="0" applyProtection="0">
      <alignment horizontal="right" vertical="top" wrapText="1"/>
    </xf>
    <xf numFmtId="49" fontId="47" fillId="0" borderId="168" applyFill="0" applyProtection="0">
      <alignment horizontal="right"/>
    </xf>
    <xf numFmtId="1" fontId="47" fillId="0" borderId="168" applyFill="0" applyProtection="0">
      <alignment horizontal="right" vertical="top" wrapText="1"/>
    </xf>
    <xf numFmtId="0" fontId="35" fillId="0" borderId="168" applyFill="0" applyProtection="0">
      <alignment horizontal="right" vertical="top" wrapText="1"/>
    </xf>
    <xf numFmtId="49" fontId="47" fillId="0" borderId="168" applyFill="0" applyProtection="0">
      <alignment horizontal="right"/>
    </xf>
    <xf numFmtId="0" fontId="62" fillId="60" borderId="168"/>
    <xf numFmtId="0" fontId="35" fillId="0" borderId="168" applyFill="0" applyProtection="0">
      <alignment horizontal="right" vertical="top" wrapText="1"/>
    </xf>
    <xf numFmtId="0" fontId="62" fillId="60" borderId="168"/>
    <xf numFmtId="49" fontId="47" fillId="0" borderId="168" applyFill="0" applyProtection="0">
      <alignment horizontal="right"/>
    </xf>
    <xf numFmtId="1" fontId="35" fillId="0" borderId="168" applyFill="0" applyProtection="0">
      <alignment horizontal="right" vertical="top" wrapText="1"/>
    </xf>
    <xf numFmtId="0" fontId="39" fillId="38" borderId="168" applyNumberFormat="0" applyProtection="0">
      <alignment horizontal="right"/>
    </xf>
    <xf numFmtId="0" fontId="35" fillId="0" borderId="168" applyFill="0" applyProtection="0">
      <alignment horizontal="right" vertical="top" wrapText="1"/>
    </xf>
    <xf numFmtId="0" fontId="35" fillId="0" borderId="168" applyFill="0" applyProtection="0">
      <alignment horizontal="right" vertical="top" wrapText="1"/>
    </xf>
    <xf numFmtId="0" fontId="62" fillId="60" borderId="168"/>
    <xf numFmtId="0" fontId="35" fillId="0" borderId="168" applyFill="0" applyProtection="0">
      <alignment horizontal="right" vertical="top" wrapText="1"/>
    </xf>
    <xf numFmtId="0" fontId="62" fillId="60" borderId="168"/>
    <xf numFmtId="0" fontId="44" fillId="0" borderId="166" applyNumberFormat="0" applyFill="0" applyAlignment="0" applyProtection="0"/>
    <xf numFmtId="0" fontId="39" fillId="38" borderId="168" applyNumberFormat="0" applyProtection="0">
      <alignment horizontal="left"/>
    </xf>
    <xf numFmtId="1" fontId="47" fillId="0" borderId="168" applyFill="0" applyProtection="0">
      <alignment horizontal="right" vertical="top" wrapText="1"/>
    </xf>
    <xf numFmtId="0" fontId="44" fillId="0" borderId="166" applyNumberFormat="0" applyFill="0" applyAlignment="0" applyProtection="0"/>
    <xf numFmtId="0" fontId="39" fillId="38" borderId="168" applyNumberFormat="0" applyProtection="0">
      <alignment horizontal="right"/>
    </xf>
    <xf numFmtId="0" fontId="35" fillId="0" borderId="168" applyFill="0" applyProtection="0">
      <alignment horizontal="right" vertical="top" wrapText="1"/>
    </xf>
    <xf numFmtId="0" fontId="47" fillId="0" borderId="168" applyFill="0" applyProtection="0">
      <alignment horizontal="right" vertical="top" wrapText="1"/>
    </xf>
    <xf numFmtId="49" fontId="47" fillId="0" borderId="168" applyFill="0" applyProtection="0">
      <alignment horizontal="right"/>
    </xf>
    <xf numFmtId="0" fontId="39" fillId="38" borderId="168" applyNumberFormat="0" applyProtection="0">
      <alignment horizontal="left"/>
    </xf>
    <xf numFmtId="0" fontId="35" fillId="0" borderId="168" applyFill="0" applyProtection="0">
      <alignment horizontal="right" vertical="top" wrapText="1"/>
    </xf>
    <xf numFmtId="0" fontId="39" fillId="38" borderId="168" applyNumberFormat="0" applyProtection="0">
      <alignment horizontal="left"/>
    </xf>
    <xf numFmtId="49" fontId="47" fillId="0" borderId="168" applyFill="0" applyProtection="0">
      <alignment horizontal="right"/>
    </xf>
    <xf numFmtId="0" fontId="43" fillId="36" borderId="165" applyNumberFormat="0" applyAlignment="0" applyProtection="0"/>
    <xf numFmtId="0" fontId="39" fillId="38" borderId="168" applyNumberFormat="0" applyProtection="0">
      <alignment horizontal="left"/>
    </xf>
    <xf numFmtId="0" fontId="62" fillId="60" borderId="168"/>
    <xf numFmtId="0" fontId="43" fillId="36" borderId="165" applyNumberFormat="0" applyAlignment="0" applyProtection="0"/>
    <xf numFmtId="1" fontId="47" fillId="0" borderId="168" applyFill="0" applyProtection="0">
      <alignment horizontal="right" vertical="top" wrapText="1"/>
    </xf>
    <xf numFmtId="1" fontId="35" fillId="0" borderId="168" applyFill="0" applyProtection="0">
      <alignment horizontal="right" vertical="top" wrapText="1"/>
    </xf>
    <xf numFmtId="0" fontId="35" fillId="54" borderId="167" applyNumberFormat="0" applyFont="0" applyAlignment="0" applyProtection="0"/>
    <xf numFmtId="0" fontId="41" fillId="35" borderId="164" applyNumberFormat="0" applyAlignment="0" applyProtection="0"/>
    <xf numFmtId="0" fontId="62" fillId="60" borderId="168"/>
    <xf numFmtId="0" fontId="62" fillId="60" borderId="168"/>
    <xf numFmtId="0" fontId="44" fillId="0" borderId="166" applyNumberFormat="0" applyFill="0" applyAlignment="0" applyProtection="0"/>
    <xf numFmtId="49" fontId="35" fillId="0" borderId="168" applyFill="0" applyProtection="0">
      <alignment horizontal="right"/>
    </xf>
    <xf numFmtId="0" fontId="43" fillId="36" borderId="165" applyNumberFormat="0" applyAlignment="0" applyProtection="0"/>
    <xf numFmtId="2" fontId="47" fillId="0" borderId="168" applyFill="0" applyProtection="0">
      <alignment horizontal="right" vertical="top" wrapText="1"/>
    </xf>
    <xf numFmtId="2" fontId="35" fillId="0" borderId="168" applyFill="0" applyProtection="0">
      <alignment horizontal="right" vertical="top" wrapText="1"/>
    </xf>
    <xf numFmtId="0" fontId="43" fillId="36" borderId="165" applyNumberFormat="0" applyAlignment="0" applyProtection="0"/>
    <xf numFmtId="49" fontId="35" fillId="0" borderId="168" applyFill="0" applyProtection="0">
      <alignment horizontal="right"/>
    </xf>
    <xf numFmtId="2" fontId="35" fillId="0" borderId="168" applyFill="0" applyProtection="0">
      <alignment horizontal="right" vertical="top" wrapText="1"/>
    </xf>
    <xf numFmtId="0" fontId="62" fillId="60" borderId="168"/>
    <xf numFmtId="2" fontId="35" fillId="0" borderId="168" applyFill="0" applyProtection="0">
      <alignment horizontal="right" vertical="top" wrapText="1"/>
    </xf>
    <xf numFmtId="2" fontId="35" fillId="0" borderId="168" applyFill="0" applyProtection="0">
      <alignment horizontal="right" vertical="top" wrapText="1"/>
    </xf>
    <xf numFmtId="0" fontId="51" fillId="36" borderId="164" applyNumberFormat="0" applyAlignment="0" applyProtection="0"/>
    <xf numFmtId="0" fontId="47" fillId="0" borderId="168" applyFill="0" applyProtection="0">
      <alignment horizontal="right" vertical="top" wrapText="1"/>
    </xf>
    <xf numFmtId="1" fontId="35" fillId="0" borderId="168" applyFill="0" applyProtection="0">
      <alignment horizontal="right" vertical="top" wrapText="1"/>
    </xf>
    <xf numFmtId="0" fontId="35" fillId="54" borderId="167" applyNumberFormat="0" applyFont="0" applyAlignment="0" applyProtection="0"/>
    <xf numFmtId="1" fontId="35" fillId="0" borderId="168" applyFill="0" applyProtection="0">
      <alignment horizontal="right" vertical="top" wrapText="1"/>
    </xf>
    <xf numFmtId="0" fontId="62" fillId="60" borderId="168"/>
    <xf numFmtId="0" fontId="62" fillId="60" borderId="168"/>
    <xf numFmtId="2" fontId="35" fillId="0" borderId="168" applyFill="0" applyProtection="0">
      <alignment horizontal="right" vertical="top" wrapText="1"/>
    </xf>
    <xf numFmtId="2" fontId="47" fillId="0" borderId="168" applyFill="0" applyProtection="0">
      <alignment horizontal="right" vertical="top" wrapText="1"/>
    </xf>
    <xf numFmtId="0" fontId="43" fillId="36" borderId="165" applyNumberFormat="0" applyAlignment="0" applyProtection="0"/>
    <xf numFmtId="0" fontId="62" fillId="60" borderId="168"/>
    <xf numFmtId="0" fontId="62" fillId="60" borderId="168"/>
    <xf numFmtId="0" fontId="62" fillId="60" borderId="168"/>
    <xf numFmtId="0" fontId="47" fillId="0" borderId="168" applyFill="0" applyProtection="0">
      <alignment horizontal="right" vertical="top" wrapText="1"/>
    </xf>
    <xf numFmtId="1" fontId="35" fillId="0" borderId="168" applyFill="0" applyProtection="0">
      <alignment horizontal="right" vertical="top" wrapText="1"/>
    </xf>
    <xf numFmtId="0" fontId="35" fillId="54" borderId="167" applyNumberFormat="0" applyFont="0" applyAlignment="0" applyProtection="0"/>
    <xf numFmtId="0" fontId="62" fillId="60" borderId="168"/>
    <xf numFmtId="0" fontId="62" fillId="60" borderId="168"/>
    <xf numFmtId="2" fontId="35" fillId="0" borderId="168" applyFill="0" applyProtection="0">
      <alignment horizontal="right" vertical="top" wrapText="1"/>
    </xf>
    <xf numFmtId="2" fontId="47" fillId="0" borderId="168" applyFill="0" applyProtection="0">
      <alignment horizontal="right" vertical="top" wrapText="1"/>
    </xf>
    <xf numFmtId="0" fontId="62" fillId="60" borderId="168"/>
    <xf numFmtId="0" fontId="62" fillId="60" borderId="168"/>
    <xf numFmtId="0" fontId="62" fillId="60" borderId="168"/>
    <xf numFmtId="0" fontId="35" fillId="54" borderId="167" applyNumberFormat="0" applyFont="0" applyAlignment="0" applyProtection="0"/>
    <xf numFmtId="49" fontId="47" fillId="0" borderId="168" applyFill="0" applyProtection="0">
      <alignment horizontal="right"/>
    </xf>
    <xf numFmtId="49" fontId="47" fillId="0" borderId="168" applyFill="0" applyProtection="0">
      <alignment horizontal="right"/>
    </xf>
    <xf numFmtId="2" fontId="35" fillId="0" borderId="168" applyFill="0" applyProtection="0">
      <alignment horizontal="right" vertical="top" wrapText="1"/>
    </xf>
    <xf numFmtId="0" fontId="62" fillId="60" borderId="168"/>
    <xf numFmtId="0" fontId="62" fillId="60" borderId="168"/>
    <xf numFmtId="49" fontId="35" fillId="0" borderId="168" applyFill="0" applyProtection="0">
      <alignment horizontal="right"/>
    </xf>
    <xf numFmtId="0" fontId="62" fillId="60" borderId="168"/>
    <xf numFmtId="0" fontId="62" fillId="60" borderId="168"/>
    <xf numFmtId="0" fontId="62" fillId="60" borderId="168"/>
    <xf numFmtId="2" fontId="35" fillId="0" borderId="168" applyFill="0" applyProtection="0">
      <alignment horizontal="right" vertical="top" wrapText="1"/>
    </xf>
    <xf numFmtId="1" fontId="35" fillId="0" borderId="168" applyFill="0" applyProtection="0">
      <alignment horizontal="right" vertical="top" wrapText="1"/>
    </xf>
    <xf numFmtId="49" fontId="35" fillId="0" borderId="168" applyFill="0" applyProtection="0">
      <alignment horizontal="right"/>
    </xf>
    <xf numFmtId="0" fontId="39" fillId="38" borderId="168" applyNumberFormat="0" applyProtection="0">
      <alignment horizontal="left"/>
    </xf>
    <xf numFmtId="0" fontId="39" fillId="38" borderId="168" applyNumberFormat="0" applyProtection="0">
      <alignment horizontal="right"/>
    </xf>
    <xf numFmtId="0" fontId="35" fillId="0" borderId="168" applyFill="0" applyProtection="0">
      <alignment horizontal="right" vertical="top" wrapText="1"/>
    </xf>
    <xf numFmtId="2" fontId="35" fillId="0" borderId="168" applyFill="0" applyProtection="0">
      <alignment horizontal="right" vertical="top" wrapText="1"/>
    </xf>
    <xf numFmtId="1" fontId="35" fillId="0" borderId="168" applyFill="0" applyProtection="0">
      <alignment horizontal="right" vertical="top" wrapText="1"/>
    </xf>
    <xf numFmtId="49" fontId="35" fillId="0" borderId="168" applyFill="0" applyProtection="0">
      <alignment horizontal="right"/>
    </xf>
    <xf numFmtId="0" fontId="39" fillId="38" borderId="168" applyNumberFormat="0" applyProtection="0">
      <alignment horizontal="left"/>
    </xf>
    <xf numFmtId="0" fontId="39" fillId="38" borderId="168" applyNumberFormat="0" applyProtection="0">
      <alignment horizontal="right"/>
    </xf>
    <xf numFmtId="0" fontId="35" fillId="0" borderId="168" applyFill="0" applyProtection="0">
      <alignment horizontal="right" vertical="top" wrapText="1"/>
    </xf>
    <xf numFmtId="0" fontId="39" fillId="38" borderId="168" applyNumberFormat="0" applyProtection="0">
      <alignment horizontal="right"/>
    </xf>
    <xf numFmtId="2" fontId="47" fillId="0" borderId="168" applyFill="0" applyProtection="0">
      <alignment horizontal="right" vertical="top" wrapText="1"/>
    </xf>
    <xf numFmtId="49" fontId="47" fillId="0" borderId="168" applyFill="0" applyProtection="0">
      <alignment horizontal="right"/>
    </xf>
    <xf numFmtId="1" fontId="35" fillId="0" borderId="168" applyFill="0" applyProtection="0">
      <alignment horizontal="right" vertical="top" wrapText="1"/>
    </xf>
    <xf numFmtId="2" fontId="35" fillId="0" borderId="168" applyFill="0" applyProtection="0">
      <alignment horizontal="right" vertical="top" wrapText="1"/>
    </xf>
    <xf numFmtId="0" fontId="39" fillId="38" borderId="168" applyNumberFormat="0" applyProtection="0">
      <alignment horizontal="left"/>
    </xf>
    <xf numFmtId="1" fontId="35" fillId="0" borderId="168" applyFill="0" applyProtection="0">
      <alignment horizontal="right" vertical="top" wrapText="1"/>
    </xf>
    <xf numFmtId="0" fontId="39" fillId="38" borderId="168" applyNumberFormat="0" applyProtection="0">
      <alignment horizontal="right"/>
    </xf>
    <xf numFmtId="1" fontId="47" fillId="0" borderId="168" applyFill="0" applyProtection="0">
      <alignment horizontal="right" vertical="top" wrapText="1"/>
    </xf>
    <xf numFmtId="2" fontId="47" fillId="0" borderId="168" applyFill="0" applyProtection="0">
      <alignment horizontal="right" vertical="top" wrapText="1"/>
    </xf>
    <xf numFmtId="49" fontId="35" fillId="0" borderId="168" applyFill="0" applyProtection="0">
      <alignment horizontal="right"/>
    </xf>
    <xf numFmtId="0" fontId="62" fillId="60" borderId="168"/>
    <xf numFmtId="0" fontId="62" fillId="60" borderId="168"/>
    <xf numFmtId="0" fontId="62" fillId="60" borderId="168"/>
    <xf numFmtId="1" fontId="47" fillId="0" borderId="168" applyFill="0" applyProtection="0">
      <alignment horizontal="right" vertical="top" wrapText="1"/>
    </xf>
    <xf numFmtId="0" fontId="62" fillId="60" borderId="168"/>
    <xf numFmtId="0" fontId="62" fillId="60" borderId="168"/>
    <xf numFmtId="0" fontId="47" fillId="0" borderId="168" applyFill="0" applyProtection="0">
      <alignment horizontal="right" vertical="top" wrapText="1"/>
    </xf>
    <xf numFmtId="1" fontId="35" fillId="0" borderId="168" applyFill="0" applyProtection="0">
      <alignment horizontal="right" vertical="top" wrapText="1"/>
    </xf>
    <xf numFmtId="0" fontId="39" fillId="38" borderId="168" applyNumberFormat="0" applyProtection="0">
      <alignment horizontal="right"/>
    </xf>
    <xf numFmtId="0" fontId="35" fillId="0" borderId="168" applyFill="0" applyProtection="0">
      <alignment horizontal="right" vertical="top" wrapText="1"/>
    </xf>
    <xf numFmtId="0" fontId="39" fillId="38" borderId="168" applyNumberFormat="0" applyProtection="0">
      <alignment horizontal="right"/>
    </xf>
    <xf numFmtId="2" fontId="47" fillId="0" borderId="168" applyFill="0" applyProtection="0">
      <alignment horizontal="right" vertical="top" wrapText="1"/>
    </xf>
    <xf numFmtId="49" fontId="35" fillId="0" borderId="168" applyFill="0" applyProtection="0">
      <alignment horizontal="right"/>
    </xf>
    <xf numFmtId="49" fontId="47" fillId="0" borderId="168" applyFill="0" applyProtection="0">
      <alignment horizontal="right"/>
    </xf>
    <xf numFmtId="0" fontId="62" fillId="60" borderId="168"/>
    <xf numFmtId="0" fontId="62" fillId="60" borderId="168"/>
    <xf numFmtId="49" fontId="47" fillId="0" borderId="168" applyFill="0" applyProtection="0">
      <alignment horizontal="right"/>
    </xf>
    <xf numFmtId="0" fontId="62" fillId="60" borderId="168"/>
    <xf numFmtId="1" fontId="47" fillId="0" borderId="168" applyFill="0" applyProtection="0">
      <alignment horizontal="right" vertical="top" wrapText="1"/>
    </xf>
    <xf numFmtId="0" fontId="35" fillId="0" borderId="168" applyFill="0" applyProtection="0">
      <alignment horizontal="right" vertical="top" wrapText="1"/>
    </xf>
    <xf numFmtId="49" fontId="35" fillId="0" borderId="168" applyFill="0" applyProtection="0">
      <alignment horizontal="right"/>
    </xf>
    <xf numFmtId="2" fontId="35" fillId="0" borderId="168" applyFill="0" applyProtection="0">
      <alignment horizontal="right" vertical="top" wrapText="1"/>
    </xf>
    <xf numFmtId="1" fontId="47" fillId="0" borderId="168" applyFill="0" applyProtection="0">
      <alignment horizontal="right" vertical="top" wrapText="1"/>
    </xf>
    <xf numFmtId="0" fontId="39" fillId="38" borderId="168" applyNumberFormat="0" applyProtection="0">
      <alignment horizontal="left"/>
    </xf>
    <xf numFmtId="2" fontId="35" fillId="0" borderId="168" applyFill="0" applyProtection="0">
      <alignment horizontal="right" vertical="top" wrapText="1"/>
    </xf>
    <xf numFmtId="1" fontId="35" fillId="0" borderId="168" applyFill="0" applyProtection="0">
      <alignment horizontal="right" vertical="top" wrapText="1"/>
    </xf>
    <xf numFmtId="2" fontId="35" fillId="0" borderId="168" applyFill="0" applyProtection="0">
      <alignment horizontal="right" vertical="top" wrapText="1"/>
    </xf>
    <xf numFmtId="2" fontId="47" fillId="0" borderId="168" applyFill="0" applyProtection="0">
      <alignment horizontal="right" vertical="top" wrapText="1"/>
    </xf>
    <xf numFmtId="1" fontId="47" fillId="0" borderId="168" applyFill="0" applyProtection="0">
      <alignment horizontal="right" vertical="top" wrapText="1"/>
    </xf>
    <xf numFmtId="49" fontId="47" fillId="0" borderId="168" applyFill="0" applyProtection="0">
      <alignment horizontal="right"/>
    </xf>
    <xf numFmtId="0" fontId="39" fillId="38" borderId="168" applyNumberFormat="0" applyProtection="0">
      <alignment horizontal="right"/>
    </xf>
    <xf numFmtId="0" fontId="35" fillId="0" borderId="168" applyFill="0" applyProtection="0">
      <alignment horizontal="right" vertical="top" wrapText="1"/>
    </xf>
    <xf numFmtId="49" fontId="35" fillId="0" borderId="168" applyFill="0" applyProtection="0">
      <alignment horizontal="right"/>
    </xf>
    <xf numFmtId="0" fontId="35" fillId="0" borderId="168" applyFill="0" applyProtection="0">
      <alignment horizontal="right" vertical="top" wrapText="1"/>
    </xf>
    <xf numFmtId="2" fontId="35" fillId="0" borderId="168" applyFill="0" applyProtection="0">
      <alignment horizontal="right" vertical="top" wrapText="1"/>
    </xf>
    <xf numFmtId="0" fontId="35" fillId="0" borderId="168" applyFill="0" applyProtection="0">
      <alignment horizontal="right" vertical="top" wrapText="1"/>
    </xf>
    <xf numFmtId="49" fontId="47" fillId="0" borderId="168" applyFill="0" applyProtection="0">
      <alignment horizontal="right"/>
    </xf>
    <xf numFmtId="0" fontId="39" fillId="38" borderId="168" applyNumberFormat="0" applyProtection="0">
      <alignment horizontal="left"/>
    </xf>
    <xf numFmtId="0" fontId="47" fillId="0" borderId="168" applyFill="0" applyProtection="0">
      <alignment horizontal="right" vertical="top" wrapText="1"/>
    </xf>
    <xf numFmtId="2" fontId="47" fillId="0" borderId="168" applyFill="0" applyProtection="0">
      <alignment horizontal="right" vertical="top" wrapText="1"/>
    </xf>
    <xf numFmtId="1" fontId="35" fillId="0" borderId="168" applyFill="0" applyProtection="0">
      <alignment horizontal="right" vertical="top" wrapText="1"/>
    </xf>
    <xf numFmtId="0" fontId="62" fillId="60" borderId="168"/>
    <xf numFmtId="0" fontId="62" fillId="60" borderId="168"/>
    <xf numFmtId="0" fontId="39" fillId="38" borderId="168" applyNumberFormat="0" applyProtection="0">
      <alignment horizontal="left"/>
    </xf>
    <xf numFmtId="0" fontId="62" fillId="60" borderId="168"/>
    <xf numFmtId="0" fontId="41" fillId="35" borderId="164" applyNumberFormat="0" applyAlignment="0" applyProtection="0"/>
    <xf numFmtId="0" fontId="41" fillId="35" borderId="164" applyNumberFormat="0" applyAlignment="0" applyProtection="0"/>
    <xf numFmtId="0" fontId="43" fillId="36" borderId="165" applyNumberFormat="0" applyAlignment="0" applyProtection="0"/>
    <xf numFmtId="0" fontId="43" fillId="36" borderId="165"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39" fillId="38" borderId="168" applyNumberFormat="0" applyProtection="0">
      <alignment horizontal="left"/>
    </xf>
    <xf numFmtId="0" fontId="39" fillId="38" borderId="168" applyNumberFormat="0" applyProtection="0">
      <alignment horizontal="right"/>
    </xf>
    <xf numFmtId="0" fontId="35" fillId="0" borderId="168" applyFill="0" applyProtection="0">
      <alignment horizontal="right" vertical="top" wrapText="1"/>
    </xf>
    <xf numFmtId="2" fontId="35" fillId="0" borderId="168" applyFill="0" applyProtection="0">
      <alignment horizontal="right" vertical="top" wrapText="1"/>
    </xf>
    <xf numFmtId="1" fontId="35" fillId="0" borderId="168" applyFill="0" applyProtection="0">
      <alignment horizontal="right" vertical="top" wrapText="1"/>
    </xf>
    <xf numFmtId="49" fontId="35" fillId="0" borderId="168" applyFill="0" applyProtection="0">
      <alignment horizontal="right"/>
    </xf>
    <xf numFmtId="0" fontId="39" fillId="38" borderId="168" applyNumberFormat="0" applyProtection="0">
      <alignment horizontal="left"/>
    </xf>
    <xf numFmtId="0" fontId="39" fillId="38" borderId="168" applyNumberFormat="0" applyProtection="0">
      <alignment horizontal="right"/>
    </xf>
    <xf numFmtId="0" fontId="35" fillId="0" borderId="168" applyFill="0" applyProtection="0">
      <alignment horizontal="right" vertical="top" wrapText="1"/>
    </xf>
    <xf numFmtId="2" fontId="35" fillId="0" borderId="168" applyFill="0" applyProtection="0">
      <alignment horizontal="right" vertical="top" wrapText="1"/>
    </xf>
    <xf numFmtId="1" fontId="35" fillId="0" borderId="168" applyFill="0" applyProtection="0">
      <alignment horizontal="right" vertical="top" wrapText="1"/>
    </xf>
    <xf numFmtId="49" fontId="35" fillId="0" borderId="168" applyFill="0" applyProtection="0">
      <alignment horizontal="right"/>
    </xf>
    <xf numFmtId="0" fontId="44" fillId="0" borderId="166" applyNumberFormat="0" applyFill="0" applyAlignment="0" applyProtection="0"/>
    <xf numFmtId="0" fontId="44" fillId="0" borderId="166" applyNumberFormat="0" applyFill="0" applyAlignment="0" applyProtection="0"/>
    <xf numFmtId="0" fontId="43" fillId="36" borderId="165" applyNumberFormat="0" applyAlignment="0" applyProtection="0"/>
    <xf numFmtId="0" fontId="43" fillId="36" borderId="165" applyNumberFormat="0" applyAlignment="0" applyProtection="0"/>
    <xf numFmtId="0" fontId="41" fillId="35" borderId="164" applyNumberFormat="0" applyAlignment="0" applyProtection="0"/>
    <xf numFmtId="0" fontId="41" fillId="35" borderId="164" applyNumberFormat="0" applyAlignment="0" applyProtection="0"/>
    <xf numFmtId="0" fontId="39" fillId="38" borderId="168" applyNumberFormat="0" applyProtection="0">
      <alignment horizontal="left"/>
    </xf>
    <xf numFmtId="0" fontId="39" fillId="38" borderId="168" applyNumberFormat="0" applyProtection="0">
      <alignment horizontal="right"/>
    </xf>
    <xf numFmtId="1" fontId="35" fillId="0" borderId="168" applyFill="0" applyProtection="0">
      <alignment horizontal="right" vertical="top" wrapText="1"/>
    </xf>
    <xf numFmtId="49" fontId="35" fillId="0" borderId="168" applyFill="0" applyProtection="0">
      <alignment horizontal="right"/>
    </xf>
    <xf numFmtId="2" fontId="47" fillId="0" borderId="168" applyFill="0" applyProtection="0">
      <alignment horizontal="right" vertical="top" wrapText="1"/>
    </xf>
    <xf numFmtId="1" fontId="47" fillId="0" borderId="168" applyFill="0" applyProtection="0">
      <alignment horizontal="right" vertical="top" wrapText="1"/>
    </xf>
    <xf numFmtId="0" fontId="39" fillId="38" borderId="168" applyNumberFormat="0" applyProtection="0">
      <alignment horizontal="left"/>
    </xf>
    <xf numFmtId="49" fontId="35" fillId="0" borderId="168" applyFill="0" applyProtection="0">
      <alignment horizontal="right"/>
    </xf>
    <xf numFmtId="0" fontId="35" fillId="54" borderId="167" applyNumberFormat="0" applyFont="0" applyAlignment="0" applyProtection="0"/>
    <xf numFmtId="0" fontId="51" fillId="36" borderId="164" applyNumberFormat="0" applyAlignment="0" applyProtection="0"/>
    <xf numFmtId="0" fontId="39" fillId="38" borderId="168" applyNumberFormat="0" applyProtection="0">
      <alignment horizontal="right"/>
    </xf>
    <xf numFmtId="0" fontId="35" fillId="0" borderId="168" applyFill="0" applyProtection="0">
      <alignment horizontal="right" vertical="top" wrapText="1"/>
    </xf>
    <xf numFmtId="0" fontId="35" fillId="54" borderId="167" applyNumberFormat="0" applyFont="0" applyAlignment="0" applyProtection="0"/>
    <xf numFmtId="0" fontId="62" fillId="60" borderId="168"/>
    <xf numFmtId="0" fontId="62" fillId="60" borderId="168"/>
    <xf numFmtId="0" fontId="39" fillId="38" borderId="168" applyNumberFormat="0" applyProtection="0">
      <alignment horizontal="left"/>
    </xf>
    <xf numFmtId="49" fontId="47" fillId="0" borderId="168" applyFill="0" applyProtection="0">
      <alignment horizontal="right"/>
    </xf>
    <xf numFmtId="1" fontId="35" fillId="0" borderId="168" applyFill="0" applyProtection="0">
      <alignment horizontal="right" vertical="top" wrapText="1"/>
    </xf>
    <xf numFmtId="2" fontId="35" fillId="0" borderId="168" applyFill="0" applyProtection="0">
      <alignment horizontal="right" vertical="top" wrapText="1"/>
    </xf>
    <xf numFmtId="0" fontId="47" fillId="0" borderId="168" applyFill="0" applyProtection="0">
      <alignment horizontal="right" vertical="top" wrapText="1"/>
    </xf>
    <xf numFmtId="0" fontId="62" fillId="60" borderId="168"/>
    <xf numFmtId="0" fontId="35" fillId="54" borderId="167" applyNumberFormat="0" applyFont="0" applyAlignment="0" applyProtection="0"/>
    <xf numFmtId="0" fontId="62" fillId="60" borderId="168"/>
    <xf numFmtId="0" fontId="35" fillId="54" borderId="167" applyNumberFormat="0" applyFont="0" applyAlignment="0" applyProtection="0"/>
    <xf numFmtId="0" fontId="35" fillId="0" borderId="168" applyFill="0" applyProtection="0">
      <alignment horizontal="right" vertical="top" wrapText="1"/>
    </xf>
    <xf numFmtId="0" fontId="62" fillId="60" borderId="168"/>
    <xf numFmtId="0" fontId="62" fillId="60" borderId="168"/>
    <xf numFmtId="0" fontId="62" fillId="60" borderId="168"/>
    <xf numFmtId="1" fontId="47" fillId="0" borderId="168" applyFill="0" applyProtection="0">
      <alignment horizontal="right" vertical="top" wrapText="1"/>
    </xf>
    <xf numFmtId="0" fontId="62" fillId="60" borderId="168"/>
    <xf numFmtId="0" fontId="62" fillId="60" borderId="168"/>
    <xf numFmtId="2" fontId="47" fillId="0" borderId="168" applyFill="0" applyProtection="0">
      <alignment horizontal="right" vertical="top" wrapText="1"/>
    </xf>
    <xf numFmtId="2" fontId="35" fillId="0" borderId="168" applyFill="0" applyProtection="0">
      <alignment horizontal="right" vertical="top" wrapText="1"/>
    </xf>
    <xf numFmtId="1" fontId="47" fillId="0" borderId="168" applyFill="0" applyProtection="0">
      <alignment horizontal="right" vertical="top" wrapText="1"/>
    </xf>
    <xf numFmtId="0" fontId="44" fillId="0" borderId="166" applyNumberFormat="0" applyFill="0" applyAlignment="0" applyProtection="0"/>
    <xf numFmtId="0" fontId="62" fillId="60" borderId="168"/>
    <xf numFmtId="1" fontId="35" fillId="0" borderId="168" applyFill="0" applyProtection="0">
      <alignment horizontal="right" vertical="top" wrapText="1"/>
    </xf>
    <xf numFmtId="49" fontId="47" fillId="0" borderId="168" applyFill="0" applyProtection="0">
      <alignment horizontal="right"/>
    </xf>
    <xf numFmtId="0" fontId="39" fillId="38" borderId="168" applyNumberFormat="0" applyProtection="0">
      <alignment horizontal="right"/>
    </xf>
    <xf numFmtId="0" fontId="41" fillId="35" borderId="164" applyNumberFormat="0" applyAlignment="0" applyProtection="0"/>
    <xf numFmtId="0" fontId="62" fillId="60" borderId="168"/>
    <xf numFmtId="0" fontId="62" fillId="60" borderId="168"/>
    <xf numFmtId="0" fontId="62" fillId="60" borderId="168"/>
    <xf numFmtId="2" fontId="47" fillId="0" borderId="168" applyFill="0" applyProtection="0">
      <alignment horizontal="right" vertical="top" wrapText="1"/>
    </xf>
    <xf numFmtId="0" fontId="62" fillId="60" borderId="168"/>
    <xf numFmtId="49" fontId="47" fillId="0" borderId="168" applyFill="0" applyProtection="0">
      <alignment horizontal="right"/>
    </xf>
    <xf numFmtId="0" fontId="35" fillId="0" borderId="168" applyFill="0" applyProtection="0">
      <alignment horizontal="right" vertical="top" wrapText="1"/>
    </xf>
    <xf numFmtId="0" fontId="62" fillId="60" borderId="168"/>
    <xf numFmtId="0" fontId="44" fillId="0" borderId="166" applyNumberFormat="0" applyFill="0" applyAlignment="0" applyProtection="0"/>
    <xf numFmtId="0" fontId="62" fillId="60" borderId="168"/>
    <xf numFmtId="0" fontId="62" fillId="60" borderId="168"/>
    <xf numFmtId="0" fontId="35" fillId="54" borderId="167" applyNumberFormat="0" applyFont="0" applyAlignment="0" applyProtection="0"/>
    <xf numFmtId="0" fontId="43" fillId="36" borderId="165" applyNumberFormat="0" applyAlignment="0" applyProtection="0"/>
    <xf numFmtId="0" fontId="35" fillId="0" borderId="168" applyFill="0" applyProtection="0">
      <alignment horizontal="right" vertical="top" wrapText="1"/>
    </xf>
    <xf numFmtId="49" fontId="47" fillId="0" borderId="168" applyFill="0" applyProtection="0">
      <alignment horizontal="right"/>
    </xf>
    <xf numFmtId="0" fontId="39" fillId="38" borderId="168" applyNumberFormat="0" applyProtection="0">
      <alignment horizontal="left"/>
    </xf>
    <xf numFmtId="0" fontId="62" fillId="60" borderId="168"/>
    <xf numFmtId="49" fontId="35" fillId="0" borderId="168" applyFill="0" applyProtection="0">
      <alignment horizontal="right"/>
    </xf>
    <xf numFmtId="2" fontId="47" fillId="0" borderId="168" applyFill="0" applyProtection="0">
      <alignment horizontal="right" vertical="top" wrapText="1"/>
    </xf>
    <xf numFmtId="2" fontId="35" fillId="0" borderId="168" applyFill="0" applyProtection="0">
      <alignment horizontal="right" vertical="top" wrapText="1"/>
    </xf>
    <xf numFmtId="0" fontId="62" fillId="60" borderId="168"/>
    <xf numFmtId="0" fontId="62" fillId="60" borderId="168"/>
    <xf numFmtId="0" fontId="62" fillId="60" borderId="168"/>
    <xf numFmtId="0" fontId="47" fillId="0" borderId="168" applyFill="0" applyProtection="0">
      <alignment horizontal="right" vertical="top" wrapText="1"/>
    </xf>
    <xf numFmtId="1" fontId="47" fillId="0" borderId="168" applyFill="0" applyProtection="0">
      <alignment horizontal="right" vertical="top" wrapText="1"/>
    </xf>
    <xf numFmtId="1" fontId="35" fillId="0" borderId="168" applyFill="0" applyProtection="0">
      <alignment horizontal="right" vertical="top" wrapText="1"/>
    </xf>
    <xf numFmtId="0" fontId="62" fillId="60" borderId="168"/>
    <xf numFmtId="0" fontId="39" fillId="38" borderId="168" applyNumberFormat="0" applyProtection="0">
      <alignment horizontal="right"/>
    </xf>
    <xf numFmtId="0" fontId="39" fillId="38" borderId="168" applyNumberFormat="0" applyProtection="0">
      <alignment horizontal="right"/>
    </xf>
    <xf numFmtId="2" fontId="47" fillId="0" borderId="168" applyFill="0" applyProtection="0">
      <alignment horizontal="right" vertical="top" wrapText="1"/>
    </xf>
    <xf numFmtId="49" fontId="35" fillId="0" borderId="168" applyFill="0" applyProtection="0">
      <alignment horizontal="right"/>
    </xf>
    <xf numFmtId="0" fontId="62" fillId="60" borderId="168"/>
    <xf numFmtId="0" fontId="41" fillId="35" borderId="164" applyNumberFormat="0" applyAlignment="0" applyProtection="0"/>
    <xf numFmtId="0" fontId="62" fillId="60" borderId="168"/>
    <xf numFmtId="1" fontId="47" fillId="0" borderId="168" applyFill="0" applyProtection="0">
      <alignment horizontal="right" vertical="top" wrapText="1"/>
    </xf>
    <xf numFmtId="0" fontId="35" fillId="0" borderId="168" applyFill="0" applyProtection="0">
      <alignment horizontal="right" vertical="top" wrapText="1"/>
    </xf>
    <xf numFmtId="0" fontId="51" fillId="36" borderId="164" applyNumberFormat="0" applyAlignment="0" applyProtection="0"/>
    <xf numFmtId="0" fontId="43" fillId="36" borderId="165" applyNumberFormat="0" applyAlignment="0" applyProtection="0"/>
    <xf numFmtId="0" fontId="35" fillId="54" borderId="167" applyNumberFormat="0" applyFont="0" applyAlignment="0" applyProtection="0"/>
    <xf numFmtId="49" fontId="47" fillId="0" borderId="168" applyFill="0" applyProtection="0">
      <alignment horizontal="right"/>
    </xf>
    <xf numFmtId="2" fontId="35" fillId="0" borderId="168" applyFill="0" applyProtection="0">
      <alignment horizontal="right" vertical="top" wrapText="1"/>
    </xf>
    <xf numFmtId="0" fontId="51" fillId="36" borderId="164" applyNumberFormat="0" applyAlignment="0" applyProtection="0"/>
    <xf numFmtId="0" fontId="62" fillId="60" borderId="168"/>
    <xf numFmtId="0" fontId="62" fillId="60" borderId="168"/>
    <xf numFmtId="2" fontId="35" fillId="0" borderId="168" applyFill="0" applyProtection="0">
      <alignment horizontal="right" vertical="top" wrapText="1"/>
    </xf>
    <xf numFmtId="1" fontId="35" fillId="0" borderId="168" applyFill="0" applyProtection="0">
      <alignment horizontal="right" vertical="top" wrapText="1"/>
    </xf>
    <xf numFmtId="0" fontId="62" fillId="60" borderId="168"/>
    <xf numFmtId="0" fontId="62" fillId="60" borderId="168"/>
    <xf numFmtId="0" fontId="62" fillId="60" borderId="168"/>
    <xf numFmtId="0" fontId="62" fillId="60" borderId="168"/>
    <xf numFmtId="0" fontId="62" fillId="60" borderId="168"/>
    <xf numFmtId="0" fontId="39" fillId="38" borderId="170"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2" fontId="35" fillId="0" borderId="170" applyFill="0" applyProtection="0">
      <alignment horizontal="right" vertical="top" wrapText="1"/>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1" fontId="35" fillId="0" borderId="170" applyFill="0" applyProtection="0">
      <alignment horizontal="right" vertical="top" wrapText="1"/>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49" fontId="35" fillId="0" borderId="170" applyFill="0" applyProtection="0">
      <alignment horizontal="right"/>
    </xf>
    <xf numFmtId="0" fontId="62" fillId="60" borderId="170"/>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70" applyNumberFormat="0" applyProtection="0">
      <alignment horizontal="lef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43" fillId="36" borderId="172" applyNumberFormat="0" applyAlignment="0" applyProtection="0"/>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70" applyNumberFormat="0" applyProtection="0">
      <alignment horizontal="right"/>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1" fontId="35" fillId="0" borderId="170"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0" fontId="35" fillId="0" borderId="170"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0" fontId="41" fillId="35" borderId="171" applyNumberFormat="0" applyAlignment="0" applyProtection="0"/>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0" fontId="39" fillId="38" borderId="170" applyNumberFormat="0" applyProtection="0">
      <alignment horizontal="right"/>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0" fontId="43" fillId="36" borderId="172" applyNumberFormat="0" applyAlignment="0" applyProtection="0"/>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0" fontId="35" fillId="54" borderId="167" applyNumberFormat="0" applyFont="0" applyAlignment="0" applyProtection="0"/>
    <xf numFmtId="1" fontId="47" fillId="0" borderId="1" applyFill="0" applyProtection="0">
      <alignment horizontal="right" vertical="top" wrapText="1"/>
    </xf>
    <xf numFmtId="0" fontId="35" fillId="54" borderId="167" applyNumberFormat="0" applyFont="0" applyAlignment="0" applyProtection="0"/>
    <xf numFmtId="0" fontId="35" fillId="54" borderId="167" applyNumberFormat="0" applyFont="0" applyAlignment="0" applyProtection="0"/>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0" fontId="35" fillId="54" borderId="167" applyNumberFormat="0" applyFont="0" applyAlignment="0" applyProtection="0"/>
    <xf numFmtId="1" fontId="47" fillId="0" borderId="1" applyFill="0" applyProtection="0">
      <alignment horizontal="right" vertical="top" wrapText="1"/>
    </xf>
    <xf numFmtId="0" fontId="35" fillId="54" borderId="167" applyNumberFormat="0" applyFont="0" applyAlignment="0" applyProtection="0"/>
    <xf numFmtId="0" fontId="35" fillId="54" borderId="167" applyNumberFormat="0" applyFont="0" applyAlignment="0" applyProtection="0"/>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0" fontId="35" fillId="54" borderId="167" applyNumberFormat="0" applyFont="0" applyAlignment="0" applyProtection="0"/>
    <xf numFmtId="1" fontId="47" fillId="0" borderId="1" applyFill="0" applyProtection="0">
      <alignment horizontal="right" vertical="top" wrapText="1"/>
    </xf>
    <xf numFmtId="0" fontId="35" fillId="54" borderId="167" applyNumberFormat="0" applyFont="0" applyAlignment="0" applyProtection="0"/>
    <xf numFmtId="0" fontId="35" fillId="54" borderId="167" applyNumberFormat="0" applyFont="0" applyAlignment="0" applyProtection="0"/>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0" fontId="35" fillId="54" borderId="167" applyNumberFormat="0" applyFont="0" applyAlignment="0" applyProtection="0"/>
    <xf numFmtId="0" fontId="41" fillId="35" borderId="171" applyNumberFormat="0" applyAlignment="0" applyProtection="0"/>
    <xf numFmtId="0" fontId="35" fillId="54" borderId="167" applyNumberFormat="0" applyFont="0" applyAlignment="0" applyProtection="0"/>
    <xf numFmtId="0" fontId="35" fillId="54" borderId="167" applyNumberFormat="0" applyFont="0" applyAlignment="0" applyProtection="0"/>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0" fontId="35" fillId="54" borderId="167" applyNumberFormat="0" applyFont="0" applyAlignment="0" applyProtection="0"/>
    <xf numFmtId="49" fontId="47" fillId="0" borderId="1" applyFill="0" applyProtection="0">
      <alignment horizontal="right"/>
    </xf>
    <xf numFmtId="0" fontId="35" fillId="54" borderId="167" applyNumberFormat="0" applyFont="0" applyAlignment="0" applyProtection="0"/>
    <xf numFmtId="0" fontId="35" fillId="54" borderId="167" applyNumberFormat="0" applyFont="0" applyAlignment="0" applyProtection="0"/>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0" fontId="35" fillId="54" borderId="167" applyNumberFormat="0" applyFont="0" applyAlignment="0" applyProtection="0"/>
    <xf numFmtId="49" fontId="47" fillId="0" borderId="1" applyFill="0" applyProtection="0">
      <alignment horizontal="right"/>
    </xf>
    <xf numFmtId="0" fontId="35" fillId="54" borderId="167" applyNumberFormat="0" applyFont="0" applyAlignment="0" applyProtection="0"/>
    <xf numFmtId="0" fontId="35" fillId="54" borderId="167" applyNumberFormat="0" applyFont="0" applyAlignment="0" applyProtection="0"/>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0" fontId="35" fillId="54" borderId="167" applyNumberFormat="0" applyFont="0" applyAlignment="0" applyProtection="0"/>
    <xf numFmtId="49" fontId="47" fillId="0" borderId="1" applyFill="0" applyProtection="0">
      <alignment horizontal="right"/>
    </xf>
    <xf numFmtId="0" fontId="35" fillId="54" borderId="167" applyNumberFormat="0" applyFont="0" applyAlignment="0" applyProtection="0"/>
    <xf numFmtId="0" fontId="35" fillId="54" borderId="167" applyNumberFormat="0" applyFont="0" applyAlignment="0" applyProtection="0"/>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0" fontId="35" fillId="54" borderId="167" applyNumberFormat="0" applyFont="0" applyAlignment="0" applyProtection="0"/>
    <xf numFmtId="49" fontId="47" fillId="0" borderId="1" applyFill="0" applyProtection="0">
      <alignment horizontal="right"/>
    </xf>
    <xf numFmtId="0" fontId="35" fillId="54" borderId="167" applyNumberFormat="0" applyFont="0" applyAlignment="0" applyProtection="0"/>
    <xf numFmtId="0" fontId="35" fillId="54" borderId="167" applyNumberFormat="0" applyFont="0" applyAlignment="0" applyProtection="0"/>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0" fontId="35" fillId="54" borderId="167" applyNumberFormat="0" applyFont="0" applyAlignment="0" applyProtection="0"/>
    <xf numFmtId="49" fontId="47" fillId="0" borderId="1" applyFill="0" applyProtection="0">
      <alignment horizontal="right"/>
    </xf>
    <xf numFmtId="0" fontId="35" fillId="54" borderId="167" applyNumberFormat="0" applyFont="0" applyAlignment="0" applyProtection="0"/>
    <xf numFmtId="0" fontId="35" fillId="54" borderId="167" applyNumberFormat="0" applyFont="0" applyAlignment="0" applyProtection="0"/>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0" fontId="35" fillId="54" borderId="167" applyNumberFormat="0" applyFont="0" applyAlignment="0" applyProtection="0"/>
    <xf numFmtId="49" fontId="47" fillId="0" borderId="1" applyFill="0" applyProtection="0">
      <alignment horizontal="right"/>
    </xf>
    <xf numFmtId="0" fontId="35" fillId="54" borderId="167" applyNumberFormat="0" applyFont="0" applyAlignment="0" applyProtection="0"/>
    <xf numFmtId="0" fontId="35" fillId="54" borderId="167" applyNumberFormat="0" applyFont="0" applyAlignment="0" applyProtection="0"/>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0" fontId="35" fillId="54" borderId="167" applyNumberFormat="0" applyFont="0" applyAlignment="0" applyProtection="0"/>
    <xf numFmtId="49" fontId="47" fillId="0" borderId="1" applyFill="0" applyProtection="0">
      <alignment horizontal="right"/>
    </xf>
    <xf numFmtId="0" fontId="35" fillId="54" borderId="167" applyNumberFormat="0" applyFont="0" applyAlignment="0" applyProtection="0"/>
    <xf numFmtId="0" fontId="35" fillId="54" borderId="167" applyNumberFormat="0" applyFont="0" applyAlignment="0" applyProtection="0"/>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0" fontId="35" fillId="54" borderId="167" applyNumberFormat="0" applyFont="0" applyAlignment="0" applyProtection="0"/>
    <xf numFmtId="49" fontId="47" fillId="0" borderId="1" applyFill="0" applyProtection="0">
      <alignment horizontal="right"/>
    </xf>
    <xf numFmtId="0" fontId="35" fillId="54" borderId="167" applyNumberFormat="0" applyFont="0" applyAlignment="0" applyProtection="0"/>
    <xf numFmtId="0" fontId="35" fillId="54" borderId="167" applyNumberFormat="0" applyFont="0" applyAlignment="0" applyProtection="0"/>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0" fontId="35" fillId="54" borderId="167" applyNumberFormat="0" applyFont="0" applyAlignment="0" applyProtection="0"/>
    <xf numFmtId="49" fontId="47" fillId="0" borderId="1" applyFill="0" applyProtection="0">
      <alignment horizontal="right"/>
    </xf>
    <xf numFmtId="0" fontId="35" fillId="54" borderId="167" applyNumberFormat="0" applyFont="0" applyAlignment="0" applyProtection="0"/>
    <xf numFmtId="0" fontId="35" fillId="54" borderId="167" applyNumberFormat="0" applyFont="0" applyAlignment="0" applyProtection="0"/>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0" fontId="35" fillId="54" borderId="167" applyNumberFormat="0" applyFont="0" applyAlignment="0" applyProtection="0"/>
    <xf numFmtId="49" fontId="47" fillId="0" borderId="1" applyFill="0" applyProtection="0">
      <alignment horizontal="right"/>
    </xf>
    <xf numFmtId="0" fontId="35" fillId="54" borderId="167" applyNumberFormat="0" applyFont="0" applyAlignment="0" applyProtection="0"/>
    <xf numFmtId="0" fontId="35" fillId="54" borderId="167" applyNumberFormat="0" applyFont="0" applyAlignment="0" applyProtection="0"/>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0" fontId="35" fillId="54" borderId="167" applyNumberFormat="0" applyFont="0" applyAlignment="0" applyProtection="0"/>
    <xf numFmtId="49" fontId="47" fillId="0" borderId="1" applyFill="0" applyProtection="0">
      <alignment horizontal="right"/>
    </xf>
    <xf numFmtId="0" fontId="35" fillId="54" borderId="167" applyNumberFormat="0" applyFont="0" applyAlignment="0" applyProtection="0"/>
    <xf numFmtId="0" fontId="35" fillId="54" borderId="167" applyNumberFormat="0" applyFont="0" applyAlignment="0" applyProtection="0"/>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0" fontId="35" fillId="54" borderId="167" applyNumberFormat="0" applyFont="0" applyAlignment="0" applyProtection="0"/>
    <xf numFmtId="49" fontId="47" fillId="0" borderId="1" applyFill="0" applyProtection="0">
      <alignment horizontal="right"/>
    </xf>
    <xf numFmtId="0" fontId="35" fillId="54" borderId="167" applyNumberFormat="0" applyFont="0" applyAlignment="0" applyProtection="0"/>
    <xf numFmtId="0" fontId="35" fillId="54" borderId="167" applyNumberFormat="0" applyFont="0" applyAlignment="0" applyProtection="0"/>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0" fontId="35" fillId="54" borderId="167" applyNumberFormat="0" applyFont="0" applyAlignment="0" applyProtection="0"/>
    <xf numFmtId="0" fontId="39" fillId="38" borderId="170" applyNumberFormat="0" applyProtection="0">
      <alignment horizontal="left"/>
    </xf>
    <xf numFmtId="0" fontId="35" fillId="54" borderId="167" applyNumberFormat="0" applyFont="0" applyAlignment="0" applyProtection="0"/>
    <xf numFmtId="0" fontId="35" fillId="54" borderId="167" applyNumberFormat="0" applyFont="0" applyAlignment="0" applyProtection="0"/>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0" fontId="35" fillId="54" borderId="167" applyNumberFormat="0" applyFont="0" applyAlignment="0" applyProtection="0"/>
    <xf numFmtId="49" fontId="47" fillId="0" borderId="1" applyFill="0" applyProtection="0">
      <alignment horizontal="right"/>
    </xf>
    <xf numFmtId="0" fontId="35" fillId="54" borderId="167" applyNumberFormat="0" applyFont="0" applyAlignment="0" applyProtection="0"/>
    <xf numFmtId="0" fontId="35" fillId="54" borderId="167" applyNumberFormat="0" applyFont="0" applyAlignment="0" applyProtection="0"/>
    <xf numFmtId="1" fontId="35" fillId="0" borderId="170" applyFill="0" applyProtection="0">
      <alignment horizontal="right" vertical="top" wrapText="1"/>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0" fontId="35" fillId="54" borderId="167" applyNumberFormat="0" applyFont="0" applyAlignment="0" applyProtection="0"/>
    <xf numFmtId="49" fontId="47" fillId="0" borderId="1" applyFill="0" applyProtection="0">
      <alignment horizontal="right"/>
    </xf>
    <xf numFmtId="0" fontId="35" fillId="54" borderId="167" applyNumberFormat="0" applyFont="0" applyAlignment="0" applyProtection="0"/>
    <xf numFmtId="0" fontId="35" fillId="54" borderId="167" applyNumberFormat="0" applyFont="0" applyAlignment="0" applyProtection="0"/>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0" fontId="35" fillId="54" borderId="167" applyNumberFormat="0" applyFont="0" applyAlignment="0" applyProtection="0"/>
    <xf numFmtId="49" fontId="47" fillId="0" borderId="1" applyFill="0" applyProtection="0">
      <alignment horizontal="right"/>
    </xf>
    <xf numFmtId="0" fontId="35" fillId="54" borderId="167" applyNumberFormat="0" applyFont="0" applyAlignment="0" applyProtection="0"/>
    <xf numFmtId="0" fontId="35" fillId="54" borderId="167" applyNumberFormat="0" applyFont="0" applyAlignment="0" applyProtection="0"/>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0" fontId="35" fillId="54" borderId="167" applyNumberFormat="0" applyFont="0" applyAlignment="0" applyProtection="0"/>
    <xf numFmtId="49" fontId="47" fillId="0" borderId="1" applyFill="0" applyProtection="0">
      <alignment horizontal="right"/>
    </xf>
    <xf numFmtId="0" fontId="35" fillId="54" borderId="167" applyNumberFormat="0" applyFont="0" applyAlignment="0" applyProtection="0"/>
    <xf numFmtId="0" fontId="35" fillId="54" borderId="167" applyNumberFormat="0" applyFont="0" applyAlignment="0" applyProtection="0"/>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0" fontId="35" fillId="54" borderId="167" applyNumberFormat="0" applyFont="0" applyAlignment="0" applyProtection="0"/>
    <xf numFmtId="49" fontId="47" fillId="0" borderId="1" applyFill="0" applyProtection="0">
      <alignment horizontal="right"/>
    </xf>
    <xf numFmtId="0" fontId="35" fillId="54" borderId="167" applyNumberFormat="0" applyFont="0" applyAlignment="0" applyProtection="0"/>
    <xf numFmtId="0" fontId="35" fillId="54" borderId="167" applyNumberFormat="0" applyFont="0" applyAlignment="0" applyProtection="0"/>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0" fontId="35" fillId="54" borderId="167" applyNumberFormat="0" applyFont="0" applyAlignment="0" applyProtection="0"/>
    <xf numFmtId="49" fontId="47" fillId="0" borderId="1" applyFill="0" applyProtection="0">
      <alignment horizontal="right"/>
    </xf>
    <xf numFmtId="0" fontId="35" fillId="54" borderId="167" applyNumberFormat="0" applyFont="0" applyAlignment="0" applyProtection="0"/>
    <xf numFmtId="0" fontId="35" fillId="54" borderId="167" applyNumberFormat="0" applyFont="0" applyAlignment="0" applyProtection="0"/>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0" fontId="35" fillId="54" borderId="167" applyNumberFormat="0" applyFont="0" applyAlignment="0" applyProtection="0"/>
    <xf numFmtId="49" fontId="47" fillId="0" borderId="1" applyFill="0" applyProtection="0">
      <alignment horizontal="right"/>
    </xf>
    <xf numFmtId="0" fontId="35" fillId="54" borderId="167" applyNumberFormat="0" applyFont="0" applyAlignment="0" applyProtection="0"/>
    <xf numFmtId="0" fontId="35" fillId="54" borderId="167" applyNumberFormat="0" applyFont="0" applyAlignment="0" applyProtection="0"/>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0" fontId="35" fillId="54" borderId="167" applyNumberFormat="0" applyFont="0" applyAlignment="0" applyProtection="0"/>
    <xf numFmtId="49" fontId="47" fillId="0" borderId="1" applyFill="0" applyProtection="0">
      <alignment horizontal="right"/>
    </xf>
    <xf numFmtId="0" fontId="35" fillId="54" borderId="167" applyNumberFormat="0" applyFont="0" applyAlignment="0" applyProtection="0"/>
    <xf numFmtId="0" fontId="35" fillId="54" borderId="167" applyNumberFormat="0" applyFont="0" applyAlignment="0" applyProtection="0"/>
    <xf numFmtId="49" fontId="47" fillId="0" borderId="1" applyFill="0" applyProtection="0">
      <alignment horizontal="right"/>
    </xf>
    <xf numFmtId="49" fontId="47" fillId="0" borderId="1" applyFill="0" applyProtection="0">
      <alignment horizontal="right"/>
    </xf>
    <xf numFmtId="0" fontId="35" fillId="54" borderId="167" applyNumberFormat="0" applyFont="0" applyAlignment="0" applyProtection="0"/>
    <xf numFmtId="49" fontId="47" fillId="0" borderId="1" applyFill="0" applyProtection="0">
      <alignment horizontal="right"/>
    </xf>
    <xf numFmtId="49" fontId="47" fillId="0" borderId="1" applyFill="0" applyProtection="0">
      <alignment horizontal="right"/>
    </xf>
    <xf numFmtId="0" fontId="35" fillId="54" borderId="167" applyNumberFormat="0" applyFont="0" applyAlignment="0" applyProtection="0"/>
    <xf numFmtId="49" fontId="47" fillId="0" borderId="1" applyFill="0" applyProtection="0">
      <alignment horizontal="right"/>
    </xf>
    <xf numFmtId="49" fontId="47" fillId="0" borderId="1" applyFill="0" applyProtection="0">
      <alignment horizontal="right"/>
    </xf>
    <xf numFmtId="0" fontId="35" fillId="54" borderId="167" applyNumberFormat="0" applyFont="0" applyAlignment="0" applyProtection="0"/>
    <xf numFmtId="49" fontId="47" fillId="0" borderId="1" applyFill="0" applyProtection="0">
      <alignment horizontal="right"/>
    </xf>
    <xf numFmtId="49" fontId="47" fillId="0" borderId="1" applyFill="0" applyProtection="0">
      <alignment horizontal="right"/>
    </xf>
    <xf numFmtId="0" fontId="35" fillId="54" borderId="167" applyNumberFormat="0" applyFont="0" applyAlignment="0" applyProtection="0"/>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0" fontId="62" fillId="60" borderId="170"/>
    <xf numFmtId="0" fontId="35" fillId="54" borderId="167" applyNumberFormat="0" applyFont="0" applyAlignment="0" applyProtection="0"/>
    <xf numFmtId="0" fontId="35" fillId="0" borderId="1" applyFill="0" applyProtection="0">
      <alignment horizontal="right" vertical="top" wrapText="1"/>
    </xf>
    <xf numFmtId="0" fontId="35" fillId="54" borderId="167" applyNumberFormat="0" applyFont="0" applyAlignment="0" applyProtection="0"/>
    <xf numFmtId="0" fontId="35" fillId="54" borderId="167" applyNumberFormat="0" applyFont="0" applyAlignment="0" applyProtection="0"/>
    <xf numFmtId="0" fontId="35" fillId="0" borderId="1" applyFill="0" applyProtection="0">
      <alignment horizontal="right" vertical="top" wrapText="1"/>
    </xf>
    <xf numFmtId="0" fontId="35" fillId="54" borderId="167" applyNumberFormat="0" applyFont="0" applyAlignment="0" applyProtection="0"/>
    <xf numFmtId="0" fontId="35" fillId="54" borderId="167" applyNumberFormat="0" applyFont="0" applyAlignment="0" applyProtection="0"/>
    <xf numFmtId="0" fontId="35" fillId="54" borderId="167" applyNumberFormat="0" applyFont="0" applyAlignment="0" applyProtection="0"/>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54" borderId="167" applyNumberFormat="0" applyFont="0" applyAlignment="0" applyProtection="0"/>
    <xf numFmtId="0" fontId="35" fillId="0" borderId="1" applyFill="0" applyProtection="0">
      <alignment horizontal="right" vertical="top" wrapText="1"/>
    </xf>
    <xf numFmtId="0" fontId="35" fillId="54" borderId="167" applyNumberFormat="0" applyFont="0" applyAlignment="0" applyProtection="0"/>
    <xf numFmtId="0" fontId="35" fillId="54" borderId="167" applyNumberFormat="0" applyFont="0" applyAlignment="0" applyProtection="0"/>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54" borderId="167" applyNumberFormat="0" applyFont="0" applyAlignment="0" applyProtection="0"/>
    <xf numFmtId="0" fontId="35" fillId="0" borderId="1" applyFill="0" applyProtection="0">
      <alignment horizontal="right" vertical="top" wrapText="1"/>
    </xf>
    <xf numFmtId="0" fontId="35" fillId="54" borderId="167" applyNumberFormat="0" applyFont="0" applyAlignment="0" applyProtection="0"/>
    <xf numFmtId="0" fontId="35" fillId="54" borderId="167" applyNumberFormat="0" applyFont="0" applyAlignment="0" applyProtection="0"/>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54" borderId="167" applyNumberFormat="0" applyFont="0" applyAlignment="0" applyProtection="0"/>
    <xf numFmtId="0" fontId="35" fillId="0" borderId="1" applyFill="0" applyProtection="0">
      <alignment horizontal="right" vertical="top" wrapText="1"/>
    </xf>
    <xf numFmtId="0" fontId="35" fillId="54" borderId="167" applyNumberFormat="0" applyFont="0" applyAlignment="0" applyProtection="0"/>
    <xf numFmtId="0" fontId="35" fillId="54" borderId="167" applyNumberFormat="0" applyFont="0" applyAlignment="0" applyProtection="0"/>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54" borderId="167" applyNumberFormat="0" applyFont="0" applyAlignment="0" applyProtection="0"/>
    <xf numFmtId="0" fontId="35" fillId="0" borderId="1" applyFill="0" applyProtection="0">
      <alignment horizontal="right" vertical="top" wrapText="1"/>
    </xf>
    <xf numFmtId="0" fontId="35" fillId="54" borderId="167" applyNumberFormat="0" applyFont="0" applyAlignment="0" applyProtection="0"/>
    <xf numFmtId="0" fontId="35" fillId="54" borderId="167" applyNumberFormat="0" applyFont="0" applyAlignment="0" applyProtection="0"/>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54" borderId="167" applyNumberFormat="0" applyFont="0" applyAlignment="0" applyProtection="0"/>
    <xf numFmtId="0" fontId="35" fillId="0" borderId="1" applyFill="0" applyProtection="0">
      <alignment horizontal="right" vertical="top" wrapText="1"/>
    </xf>
    <xf numFmtId="0" fontId="35" fillId="54" borderId="167" applyNumberFormat="0" applyFont="0" applyAlignment="0" applyProtection="0"/>
    <xf numFmtId="0" fontId="35" fillId="54" borderId="167" applyNumberFormat="0" applyFont="0" applyAlignment="0" applyProtection="0"/>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54" borderId="167" applyNumberFormat="0" applyFont="0" applyAlignment="0" applyProtection="0"/>
    <xf numFmtId="0" fontId="35" fillId="0" borderId="1" applyFill="0" applyProtection="0">
      <alignment horizontal="right" vertical="top" wrapText="1"/>
    </xf>
    <xf numFmtId="0" fontId="35" fillId="54" borderId="167" applyNumberFormat="0" applyFont="0" applyAlignment="0" applyProtection="0"/>
    <xf numFmtId="0" fontId="35" fillId="54" borderId="167" applyNumberFormat="0" applyFont="0" applyAlignment="0" applyProtection="0"/>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54" borderId="167" applyNumberFormat="0" applyFont="0" applyAlignment="0" applyProtection="0"/>
    <xf numFmtId="0" fontId="35" fillId="0" borderId="1" applyFill="0" applyProtection="0">
      <alignment horizontal="right" vertical="top" wrapText="1"/>
    </xf>
    <xf numFmtId="0" fontId="35" fillId="54" borderId="167" applyNumberFormat="0" applyFont="0" applyAlignment="0" applyProtection="0"/>
    <xf numFmtId="0" fontId="35" fillId="54" borderId="167" applyNumberFormat="0" applyFont="0" applyAlignment="0" applyProtection="0"/>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54" borderId="167" applyNumberFormat="0" applyFont="0" applyAlignment="0" applyProtection="0"/>
    <xf numFmtId="0" fontId="35" fillId="0" borderId="1" applyFill="0" applyProtection="0">
      <alignment horizontal="right" vertical="top" wrapText="1"/>
    </xf>
    <xf numFmtId="0" fontId="35" fillId="54" borderId="167" applyNumberFormat="0" applyFont="0" applyAlignment="0" applyProtection="0"/>
    <xf numFmtId="0" fontId="35" fillId="54" borderId="167" applyNumberFormat="0" applyFont="0" applyAlignment="0" applyProtection="0"/>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54" borderId="167" applyNumberFormat="0" applyFont="0" applyAlignment="0" applyProtection="0"/>
    <xf numFmtId="0" fontId="35" fillId="0" borderId="1" applyFill="0" applyProtection="0">
      <alignment horizontal="right" vertical="top" wrapText="1"/>
    </xf>
    <xf numFmtId="0" fontId="35" fillId="54" borderId="167" applyNumberFormat="0" applyFont="0" applyAlignment="0" applyProtection="0"/>
    <xf numFmtId="0" fontId="35" fillId="54" borderId="167" applyNumberFormat="0" applyFont="0" applyAlignment="0" applyProtection="0"/>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54" borderId="167" applyNumberFormat="0" applyFont="0" applyAlignment="0" applyProtection="0"/>
    <xf numFmtId="0" fontId="35" fillId="0" borderId="1" applyFill="0" applyProtection="0">
      <alignment horizontal="right" vertical="top" wrapText="1"/>
    </xf>
    <xf numFmtId="0" fontId="35" fillId="54" borderId="167" applyNumberFormat="0" applyFont="0" applyAlignment="0" applyProtection="0"/>
    <xf numFmtId="0" fontId="35" fillId="54" borderId="167" applyNumberFormat="0" applyFont="0" applyAlignment="0" applyProtection="0"/>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54" borderId="167" applyNumberFormat="0" applyFont="0" applyAlignment="0" applyProtection="0"/>
    <xf numFmtId="0" fontId="35" fillId="0" borderId="1" applyFill="0" applyProtection="0">
      <alignment horizontal="right" vertical="top" wrapText="1"/>
    </xf>
    <xf numFmtId="0" fontId="35" fillId="54" borderId="167" applyNumberFormat="0" applyFont="0" applyAlignment="0" applyProtection="0"/>
    <xf numFmtId="0" fontId="35" fillId="54" borderId="167" applyNumberFormat="0" applyFont="0" applyAlignment="0" applyProtection="0"/>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54" borderId="167" applyNumberFormat="0" applyFont="0" applyAlignment="0" applyProtection="0"/>
    <xf numFmtId="0" fontId="35" fillId="0" borderId="1" applyFill="0" applyProtection="0">
      <alignment horizontal="right" vertical="top" wrapText="1"/>
    </xf>
    <xf numFmtId="0" fontId="35" fillId="54" borderId="167" applyNumberFormat="0" applyFont="0" applyAlignment="0" applyProtection="0"/>
    <xf numFmtId="0" fontId="35" fillId="54" borderId="167" applyNumberFormat="0" applyFont="0" applyAlignment="0" applyProtection="0"/>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54" borderId="167" applyNumberFormat="0" applyFont="0" applyAlignment="0" applyProtection="0"/>
    <xf numFmtId="0" fontId="35" fillId="54" borderId="167" applyNumberFormat="0" applyFont="0" applyAlignment="0" applyProtection="0"/>
    <xf numFmtId="0" fontId="35" fillId="54" borderId="167" applyNumberFormat="0" applyFont="0" applyAlignment="0" applyProtection="0"/>
    <xf numFmtId="0" fontId="35" fillId="0" borderId="1" applyFill="0" applyProtection="0">
      <alignment horizontal="right" vertical="top" wrapText="1"/>
    </xf>
    <xf numFmtId="0" fontId="35" fillId="0" borderId="1" applyFill="0" applyProtection="0">
      <alignment horizontal="right" vertical="top" wrapText="1"/>
    </xf>
    <xf numFmtId="0" fontId="35" fillId="54" borderId="167" applyNumberFormat="0" applyFont="0" applyAlignment="0" applyProtection="0"/>
    <xf numFmtId="0" fontId="35" fillId="0" borderId="1" applyFill="0" applyProtection="0">
      <alignment horizontal="right" vertical="top" wrapText="1"/>
    </xf>
    <xf numFmtId="0" fontId="35" fillId="0" borderId="1" applyFill="0" applyProtection="0">
      <alignment horizontal="right" vertical="top" wrapText="1"/>
    </xf>
    <xf numFmtId="0" fontId="35" fillId="54" borderId="167" applyNumberFormat="0" applyFont="0" applyAlignment="0" applyProtection="0"/>
    <xf numFmtId="2" fontId="35" fillId="0" borderId="170" applyFill="0" applyProtection="0">
      <alignment horizontal="right" vertical="top" wrapText="1"/>
    </xf>
    <xf numFmtId="0" fontId="35" fillId="0" borderId="1" applyFill="0" applyProtection="0">
      <alignment horizontal="right" vertical="top" wrapText="1"/>
    </xf>
    <xf numFmtId="0" fontId="35" fillId="54" borderId="167" applyNumberFormat="0" applyFont="0" applyAlignment="0" applyProtection="0"/>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54" borderId="167" applyNumberFormat="0" applyFont="0" applyAlignment="0" applyProtection="0"/>
    <xf numFmtId="0" fontId="35" fillId="0" borderId="1" applyFill="0" applyProtection="0">
      <alignment horizontal="right" vertical="top" wrapText="1"/>
    </xf>
    <xf numFmtId="0" fontId="35" fillId="54" borderId="167" applyNumberFormat="0" applyFont="0" applyAlignment="0" applyProtection="0"/>
    <xf numFmtId="0" fontId="35" fillId="54" borderId="167" applyNumberFormat="0" applyFont="0" applyAlignment="0" applyProtection="0"/>
    <xf numFmtId="0" fontId="35" fillId="0" borderId="1" applyFill="0" applyProtection="0">
      <alignment horizontal="right" vertical="top" wrapText="1"/>
    </xf>
    <xf numFmtId="0" fontId="44" fillId="0" borderId="173" applyNumberFormat="0" applyFill="0" applyAlignment="0" applyProtection="0"/>
    <xf numFmtId="0" fontId="35" fillId="54" borderId="167" applyNumberFormat="0" applyFont="0" applyAlignment="0" applyProtection="0"/>
    <xf numFmtId="0" fontId="35" fillId="0" borderId="1" applyFill="0" applyProtection="0">
      <alignment horizontal="right" vertical="top" wrapText="1"/>
    </xf>
    <xf numFmtId="0" fontId="35" fillId="54" borderId="167" applyNumberFormat="0" applyFont="0" applyAlignment="0" applyProtection="0"/>
    <xf numFmtId="0" fontId="35" fillId="54" borderId="167" applyNumberFormat="0" applyFont="0" applyAlignment="0" applyProtection="0"/>
    <xf numFmtId="0" fontId="35" fillId="54" borderId="167" applyNumberFormat="0" applyFont="0" applyAlignment="0" applyProtection="0"/>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54" borderId="167" applyNumberFormat="0" applyFont="0" applyAlignment="0" applyProtection="0"/>
    <xf numFmtId="0" fontId="35" fillId="0" borderId="1" applyFill="0" applyProtection="0">
      <alignment horizontal="right" vertical="top" wrapText="1"/>
    </xf>
    <xf numFmtId="0" fontId="35" fillId="54" borderId="167" applyNumberFormat="0" applyFont="0" applyAlignment="0" applyProtection="0"/>
    <xf numFmtId="0" fontId="35" fillId="54" borderId="167" applyNumberFormat="0" applyFont="0" applyAlignment="0" applyProtection="0"/>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54" borderId="167" applyNumberFormat="0" applyFont="0" applyAlignment="0" applyProtection="0"/>
    <xf numFmtId="0" fontId="35" fillId="0" borderId="1" applyFill="0" applyProtection="0">
      <alignment horizontal="right" vertical="top" wrapText="1"/>
    </xf>
    <xf numFmtId="0" fontId="35" fillId="54" borderId="167" applyNumberFormat="0" applyFont="0" applyAlignment="0" applyProtection="0"/>
    <xf numFmtId="0" fontId="35" fillId="54" borderId="167" applyNumberFormat="0" applyFont="0" applyAlignment="0" applyProtection="0"/>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54" borderId="167" applyNumberFormat="0" applyFont="0" applyAlignment="0" applyProtection="0"/>
    <xf numFmtId="0" fontId="35" fillId="0" borderId="1" applyFill="0" applyProtection="0">
      <alignment horizontal="right" vertical="top" wrapText="1"/>
    </xf>
    <xf numFmtId="0" fontId="35" fillId="54" borderId="167" applyNumberFormat="0" applyFont="0" applyAlignment="0" applyProtection="0"/>
    <xf numFmtId="0" fontId="35" fillId="54" borderId="167" applyNumberFormat="0" applyFont="0" applyAlignment="0" applyProtection="0"/>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54" borderId="167" applyNumberFormat="0" applyFont="0" applyAlignment="0" applyProtection="0"/>
    <xf numFmtId="0" fontId="35" fillId="0" borderId="1" applyFill="0" applyProtection="0">
      <alignment horizontal="right" vertical="top" wrapText="1"/>
    </xf>
    <xf numFmtId="0" fontId="35" fillId="54" borderId="167" applyNumberFormat="0" applyFont="0" applyAlignment="0" applyProtection="0"/>
    <xf numFmtId="0" fontId="35" fillId="54" borderId="167" applyNumberFormat="0" applyFont="0" applyAlignment="0" applyProtection="0"/>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54" borderId="167" applyNumberFormat="0" applyFont="0" applyAlignment="0" applyProtection="0"/>
    <xf numFmtId="0" fontId="35" fillId="0" borderId="1" applyFill="0" applyProtection="0">
      <alignment horizontal="right" vertical="top" wrapText="1"/>
    </xf>
    <xf numFmtId="0" fontId="35" fillId="54" borderId="167" applyNumberFormat="0" applyFont="0" applyAlignment="0" applyProtection="0"/>
    <xf numFmtId="0" fontId="35" fillId="54" borderId="167" applyNumberFormat="0" applyFont="0" applyAlignment="0" applyProtection="0"/>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54" borderId="167" applyNumberFormat="0" applyFont="0" applyAlignment="0" applyProtection="0"/>
    <xf numFmtId="0" fontId="35" fillId="0" borderId="1" applyFill="0" applyProtection="0">
      <alignment horizontal="right" vertical="top" wrapText="1"/>
    </xf>
    <xf numFmtId="0" fontId="35" fillId="54" borderId="167" applyNumberFormat="0" applyFont="0" applyAlignment="0" applyProtection="0"/>
    <xf numFmtId="0" fontId="35" fillId="54" borderId="167" applyNumberFormat="0" applyFont="0" applyAlignment="0" applyProtection="0"/>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0" fontId="51" fillId="36" borderId="164" applyNumberFormat="0" applyAlignment="0" applyProtection="0"/>
    <xf numFmtId="2" fontId="35" fillId="0" borderId="1" applyFill="0" applyProtection="0">
      <alignment horizontal="right" vertical="top" wrapText="1"/>
    </xf>
    <xf numFmtId="0" fontId="51" fillId="36" borderId="164" applyNumberFormat="0" applyAlignment="0" applyProtection="0"/>
    <xf numFmtId="0" fontId="51" fillId="36" borderId="164" applyNumberFormat="0" applyAlignment="0" applyProtection="0"/>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0" fontId="51" fillId="36" borderId="164" applyNumberFormat="0" applyAlignment="0" applyProtection="0"/>
    <xf numFmtId="2" fontId="35" fillId="0" borderId="1" applyFill="0" applyProtection="0">
      <alignment horizontal="right" vertical="top" wrapText="1"/>
    </xf>
    <xf numFmtId="0" fontId="51" fillId="36" borderId="164" applyNumberFormat="0" applyAlignment="0" applyProtection="0"/>
    <xf numFmtId="0" fontId="51" fillId="36" borderId="164" applyNumberFormat="0" applyAlignment="0" applyProtection="0"/>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0" fontId="51" fillId="36" borderId="164" applyNumberFormat="0" applyAlignment="0" applyProtection="0"/>
    <xf numFmtId="2" fontId="35" fillId="0" borderId="1" applyFill="0" applyProtection="0">
      <alignment horizontal="right" vertical="top" wrapText="1"/>
    </xf>
    <xf numFmtId="0" fontId="51" fillId="36" borderId="164" applyNumberFormat="0" applyAlignment="0" applyProtection="0"/>
    <xf numFmtId="0" fontId="51" fillId="36" borderId="164" applyNumberFormat="0" applyAlignment="0" applyProtection="0"/>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0" fontId="51" fillId="36" borderId="164" applyNumberFormat="0" applyAlignment="0" applyProtection="0"/>
    <xf numFmtId="2" fontId="35" fillId="0" borderId="1" applyFill="0" applyProtection="0">
      <alignment horizontal="right" vertical="top" wrapText="1"/>
    </xf>
    <xf numFmtId="0" fontId="51" fillId="36" borderId="164" applyNumberFormat="0" applyAlignment="0" applyProtection="0"/>
    <xf numFmtId="0" fontId="51" fillId="36" borderId="164" applyNumberFormat="0" applyAlignment="0" applyProtection="0"/>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0" fontId="51" fillId="36" borderId="164" applyNumberFormat="0" applyAlignment="0" applyProtection="0"/>
    <xf numFmtId="2" fontId="35" fillId="0" borderId="1" applyFill="0" applyProtection="0">
      <alignment horizontal="right" vertical="top" wrapText="1"/>
    </xf>
    <xf numFmtId="0" fontId="51" fillId="36" borderId="164" applyNumberFormat="0" applyAlignment="0" applyProtection="0"/>
    <xf numFmtId="0" fontId="51" fillId="36" borderId="164" applyNumberFormat="0" applyAlignment="0" applyProtection="0"/>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0" fontId="51" fillId="36" borderId="164" applyNumberFormat="0" applyAlignment="0" applyProtection="0"/>
    <xf numFmtId="2" fontId="35" fillId="0" borderId="1" applyFill="0" applyProtection="0">
      <alignment horizontal="right" vertical="top" wrapText="1"/>
    </xf>
    <xf numFmtId="0" fontId="51" fillId="36" borderId="164" applyNumberFormat="0" applyAlignment="0" applyProtection="0"/>
    <xf numFmtId="0" fontId="51" fillId="36" borderId="164" applyNumberFormat="0" applyAlignment="0" applyProtection="0"/>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0" fontId="51" fillId="36" borderId="164" applyNumberFormat="0" applyAlignment="0" applyProtection="0"/>
    <xf numFmtId="2" fontId="35" fillId="0" borderId="1" applyFill="0" applyProtection="0">
      <alignment horizontal="right" vertical="top" wrapText="1"/>
    </xf>
    <xf numFmtId="0" fontId="51" fillId="36" borderId="164" applyNumberFormat="0" applyAlignment="0" applyProtection="0"/>
    <xf numFmtId="0" fontId="51" fillId="36" borderId="164" applyNumberFormat="0" applyAlignment="0" applyProtection="0"/>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0" fontId="51" fillId="36" borderId="164" applyNumberFormat="0" applyAlignment="0" applyProtection="0"/>
    <xf numFmtId="2" fontId="35" fillId="0" borderId="1" applyFill="0" applyProtection="0">
      <alignment horizontal="right" vertical="top" wrapText="1"/>
    </xf>
    <xf numFmtId="0" fontId="51" fillId="36" borderId="164" applyNumberFormat="0" applyAlignment="0" applyProtection="0"/>
    <xf numFmtId="0" fontId="51" fillId="36" borderId="164" applyNumberFormat="0" applyAlignment="0" applyProtection="0"/>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0" fontId="51" fillId="36" borderId="164" applyNumberFormat="0" applyAlignment="0" applyProtection="0"/>
    <xf numFmtId="2" fontId="35" fillId="0" borderId="1" applyFill="0" applyProtection="0">
      <alignment horizontal="right" vertical="top" wrapText="1"/>
    </xf>
    <xf numFmtId="0" fontId="51" fillId="36" borderId="164" applyNumberFormat="0" applyAlignment="0" applyProtection="0"/>
    <xf numFmtId="0" fontId="51" fillId="36" borderId="164" applyNumberFormat="0" applyAlignment="0" applyProtection="0"/>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0" fontId="51" fillId="36" borderId="164" applyNumberFormat="0" applyAlignment="0" applyProtection="0"/>
    <xf numFmtId="2" fontId="35" fillId="0" borderId="1" applyFill="0" applyProtection="0">
      <alignment horizontal="right" vertical="top" wrapText="1"/>
    </xf>
    <xf numFmtId="0" fontId="51" fillId="36" borderId="164" applyNumberFormat="0" applyAlignment="0" applyProtection="0"/>
    <xf numFmtId="0" fontId="51" fillId="36" borderId="164" applyNumberFormat="0" applyAlignment="0" applyProtection="0"/>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0" fontId="51" fillId="36" borderId="164" applyNumberFormat="0" applyAlignment="0" applyProtection="0"/>
    <xf numFmtId="2" fontId="35" fillId="0" borderId="1" applyFill="0" applyProtection="0">
      <alignment horizontal="right" vertical="top" wrapText="1"/>
    </xf>
    <xf numFmtId="0" fontId="51" fillId="36" borderId="164" applyNumberFormat="0" applyAlignment="0" applyProtection="0"/>
    <xf numFmtId="0" fontId="51" fillId="36" borderId="164" applyNumberFormat="0" applyAlignment="0" applyProtection="0"/>
    <xf numFmtId="0" fontId="62" fillId="60" borderId="170"/>
    <xf numFmtId="2" fontId="35" fillId="0" borderId="1" applyFill="0" applyProtection="0">
      <alignment horizontal="right" vertical="top" wrapText="1"/>
    </xf>
    <xf numFmtId="0" fontId="51" fillId="36" borderId="164" applyNumberFormat="0" applyAlignment="0" applyProtection="0"/>
    <xf numFmtId="2" fontId="35" fillId="0" borderId="1" applyFill="0" applyProtection="0">
      <alignment horizontal="right" vertical="top" wrapText="1"/>
    </xf>
    <xf numFmtId="2" fontId="35" fillId="0" borderId="1" applyFill="0" applyProtection="0">
      <alignment horizontal="right" vertical="top" wrapText="1"/>
    </xf>
    <xf numFmtId="0" fontId="51" fillId="36" borderId="164" applyNumberFormat="0" applyAlignment="0" applyProtection="0"/>
    <xf numFmtId="2" fontId="35" fillId="0" borderId="1" applyFill="0" applyProtection="0">
      <alignment horizontal="right" vertical="top" wrapText="1"/>
    </xf>
    <xf numFmtId="0" fontId="44" fillId="0" borderId="173" applyNumberFormat="0" applyFill="0" applyAlignment="0" applyProtection="0"/>
    <xf numFmtId="0" fontId="51" fillId="36" borderId="164" applyNumberFormat="0" applyAlignment="0" applyProtection="0"/>
    <xf numFmtId="2" fontId="35" fillId="0" borderId="1" applyFill="0" applyProtection="0">
      <alignment horizontal="right" vertical="top" wrapText="1"/>
    </xf>
    <xf numFmtId="2" fontId="35" fillId="0" borderId="1" applyFill="0" applyProtection="0">
      <alignment horizontal="right" vertical="top" wrapText="1"/>
    </xf>
    <xf numFmtId="0" fontId="51" fillId="36" borderId="164" applyNumberFormat="0" applyAlignment="0" applyProtection="0"/>
    <xf numFmtId="2" fontId="35" fillId="0" borderId="1" applyFill="0" applyProtection="0">
      <alignment horizontal="right" vertical="top" wrapText="1"/>
    </xf>
    <xf numFmtId="0" fontId="51" fillId="36" borderId="164" applyNumberFormat="0" applyAlignment="0" applyProtection="0"/>
    <xf numFmtId="0" fontId="51" fillId="36" borderId="164" applyNumberFormat="0" applyAlignment="0" applyProtection="0"/>
    <xf numFmtId="0" fontId="51" fillId="36" borderId="164" applyNumberFormat="0" applyAlignment="0" applyProtection="0"/>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0" fontId="51" fillId="36" borderId="164" applyNumberFormat="0" applyAlignment="0" applyProtection="0"/>
    <xf numFmtId="2" fontId="35" fillId="0" borderId="1" applyFill="0" applyProtection="0">
      <alignment horizontal="right" vertical="top" wrapText="1"/>
    </xf>
    <xf numFmtId="0" fontId="51" fillId="36" borderId="164" applyNumberFormat="0" applyAlignment="0" applyProtection="0"/>
    <xf numFmtId="0" fontId="51" fillId="36" borderId="164" applyNumberFormat="0" applyAlignment="0" applyProtection="0"/>
    <xf numFmtId="2" fontId="35" fillId="0" borderId="1" applyFill="0" applyProtection="0">
      <alignment horizontal="right" vertical="top" wrapText="1"/>
    </xf>
    <xf numFmtId="2" fontId="35" fillId="0" borderId="1" applyFill="0" applyProtection="0">
      <alignment horizontal="right" vertical="top" wrapText="1"/>
    </xf>
    <xf numFmtId="0" fontId="51" fillId="36" borderId="164" applyNumberFormat="0" applyAlignment="0" applyProtection="0"/>
    <xf numFmtId="2" fontId="35" fillId="0" borderId="1" applyFill="0" applyProtection="0">
      <alignment horizontal="right" vertical="top" wrapText="1"/>
    </xf>
    <xf numFmtId="0" fontId="51" fillId="36" borderId="164" applyNumberFormat="0" applyAlignment="0" applyProtection="0"/>
    <xf numFmtId="0" fontId="51" fillId="36" borderId="164" applyNumberFormat="0" applyAlignment="0" applyProtection="0"/>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0" fontId="51" fillId="36" borderId="164" applyNumberFormat="0" applyAlignment="0" applyProtection="0"/>
    <xf numFmtId="2" fontId="35" fillId="0" borderId="1" applyFill="0" applyProtection="0">
      <alignment horizontal="right" vertical="top" wrapText="1"/>
    </xf>
    <xf numFmtId="0" fontId="51" fillId="36" borderId="164" applyNumberFormat="0" applyAlignment="0" applyProtection="0"/>
    <xf numFmtId="0" fontId="51" fillId="36" borderId="164" applyNumberFormat="0" applyAlignment="0" applyProtection="0"/>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0" fontId="51" fillId="36" borderId="164" applyNumberFormat="0" applyAlignment="0" applyProtection="0"/>
    <xf numFmtId="2" fontId="35" fillId="0" borderId="1" applyFill="0" applyProtection="0">
      <alignment horizontal="right" vertical="top" wrapText="1"/>
    </xf>
    <xf numFmtId="0" fontId="51" fillId="36" borderId="164" applyNumberFormat="0" applyAlignment="0" applyProtection="0"/>
    <xf numFmtId="0" fontId="51" fillId="36" borderId="164" applyNumberFormat="0" applyAlignment="0" applyProtection="0"/>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0" fontId="51" fillId="36" borderId="164" applyNumberFormat="0" applyAlignment="0" applyProtection="0"/>
    <xf numFmtId="2" fontId="35" fillId="0" borderId="1" applyFill="0" applyProtection="0">
      <alignment horizontal="right" vertical="top" wrapText="1"/>
    </xf>
    <xf numFmtId="0" fontId="51" fillId="36" borderId="164" applyNumberFormat="0" applyAlignment="0" applyProtection="0"/>
    <xf numFmtId="0" fontId="51" fillId="36" borderId="164" applyNumberFormat="0" applyAlignment="0" applyProtection="0"/>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0" fontId="51" fillId="36" borderId="164" applyNumberFormat="0" applyAlignment="0" applyProtection="0"/>
    <xf numFmtId="2" fontId="35" fillId="0" borderId="1" applyFill="0" applyProtection="0">
      <alignment horizontal="right" vertical="top" wrapText="1"/>
    </xf>
    <xf numFmtId="0" fontId="51" fillId="36" borderId="164" applyNumberFormat="0" applyAlignment="0" applyProtection="0"/>
    <xf numFmtId="0" fontId="51" fillId="36" borderId="164" applyNumberFormat="0" applyAlignment="0" applyProtection="0"/>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0" fontId="51" fillId="36" borderId="164" applyNumberFormat="0" applyAlignment="0" applyProtection="0"/>
    <xf numFmtId="2" fontId="35" fillId="0" borderId="1" applyFill="0" applyProtection="0">
      <alignment horizontal="right" vertical="top" wrapText="1"/>
    </xf>
    <xf numFmtId="0" fontId="51" fillId="36" borderId="164" applyNumberFormat="0" applyAlignment="0" applyProtection="0"/>
    <xf numFmtId="0" fontId="51" fillId="36" borderId="164" applyNumberFormat="0" applyAlignment="0" applyProtection="0"/>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0" fontId="44" fillId="0" borderId="173" applyNumberFormat="0" applyFill="0" applyAlignment="0" applyProtection="0"/>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0" fontId="51" fillId="36" borderId="164" applyNumberFormat="0" applyAlignment="0" applyProtection="0"/>
    <xf numFmtId="1" fontId="35" fillId="0" borderId="1" applyFill="0" applyProtection="0">
      <alignment horizontal="right" vertical="top" wrapText="1"/>
    </xf>
    <xf numFmtId="1" fontId="35" fillId="0" borderId="1" applyFill="0" applyProtection="0">
      <alignment horizontal="right" vertical="top" wrapText="1"/>
    </xf>
    <xf numFmtId="0" fontId="51" fillId="36" borderId="164" applyNumberFormat="0" applyAlignment="0" applyProtection="0"/>
    <xf numFmtId="1" fontId="35" fillId="0" borderId="1" applyFill="0" applyProtection="0">
      <alignment horizontal="right" vertical="top" wrapText="1"/>
    </xf>
    <xf numFmtId="0" fontId="51" fillId="36" borderId="164" applyNumberFormat="0" applyAlignment="0" applyProtection="0"/>
    <xf numFmtId="0" fontId="51" fillId="36" borderId="164" applyNumberFormat="0" applyAlignment="0" applyProtection="0"/>
    <xf numFmtId="1" fontId="35" fillId="0" borderId="1" applyFill="0" applyProtection="0">
      <alignment horizontal="right" vertical="top" wrapText="1"/>
    </xf>
    <xf numFmtId="1" fontId="35" fillId="0" borderId="1" applyFill="0" applyProtection="0">
      <alignment horizontal="right" vertical="top" wrapText="1"/>
    </xf>
    <xf numFmtId="0" fontId="51" fillId="36" borderId="164" applyNumberFormat="0" applyAlignment="0" applyProtection="0"/>
    <xf numFmtId="1" fontId="35" fillId="0" borderId="1" applyFill="0" applyProtection="0">
      <alignment horizontal="right" vertical="top" wrapText="1"/>
    </xf>
    <xf numFmtId="1" fontId="35" fillId="0" borderId="1" applyFill="0" applyProtection="0">
      <alignment horizontal="right" vertical="top" wrapText="1"/>
    </xf>
    <xf numFmtId="0" fontId="51" fillId="36" borderId="164" applyNumberFormat="0" applyAlignment="0" applyProtection="0"/>
    <xf numFmtId="1" fontId="35" fillId="0" borderId="1" applyFill="0" applyProtection="0">
      <alignment horizontal="right" vertical="top" wrapText="1"/>
    </xf>
    <xf numFmtId="0" fontId="51" fillId="36" borderId="164" applyNumberFormat="0" applyAlignment="0" applyProtection="0"/>
    <xf numFmtId="0" fontId="51" fillId="36" borderId="164" applyNumberFormat="0" applyAlignment="0" applyProtection="0"/>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0" fontId="51" fillId="36" borderId="164" applyNumberFormat="0" applyAlignment="0" applyProtection="0"/>
    <xf numFmtId="1" fontId="35" fillId="0" borderId="1" applyFill="0" applyProtection="0">
      <alignment horizontal="right" vertical="top" wrapText="1"/>
    </xf>
    <xf numFmtId="1" fontId="35" fillId="0" borderId="1" applyFill="0" applyProtection="0">
      <alignment horizontal="right" vertical="top" wrapText="1"/>
    </xf>
    <xf numFmtId="0" fontId="51" fillId="36" borderId="164" applyNumberFormat="0" applyAlignment="0" applyProtection="0"/>
    <xf numFmtId="1" fontId="35" fillId="0" borderId="1" applyFill="0" applyProtection="0">
      <alignment horizontal="right" vertical="top" wrapText="1"/>
    </xf>
    <xf numFmtId="0" fontId="51" fillId="36" borderId="164" applyNumberFormat="0" applyAlignment="0" applyProtection="0"/>
    <xf numFmtId="0" fontId="51" fillId="36" borderId="164" applyNumberFormat="0" applyAlignment="0" applyProtection="0"/>
    <xf numFmtId="1" fontId="35" fillId="0" borderId="1" applyFill="0" applyProtection="0">
      <alignment horizontal="right" vertical="top" wrapText="1"/>
    </xf>
    <xf numFmtId="1" fontId="35" fillId="0" borderId="1" applyFill="0" applyProtection="0">
      <alignment horizontal="right" vertical="top" wrapText="1"/>
    </xf>
    <xf numFmtId="0" fontId="51" fillId="36" borderId="164" applyNumberFormat="0" applyAlignment="0" applyProtection="0"/>
    <xf numFmtId="1" fontId="35" fillId="0" borderId="1" applyFill="0" applyProtection="0">
      <alignment horizontal="right" vertical="top" wrapText="1"/>
    </xf>
    <xf numFmtId="1" fontId="35" fillId="0" borderId="1" applyFill="0" applyProtection="0">
      <alignment horizontal="right" vertical="top" wrapText="1"/>
    </xf>
    <xf numFmtId="0" fontId="51" fillId="36" borderId="164" applyNumberFormat="0" applyAlignment="0" applyProtection="0"/>
    <xf numFmtId="1" fontId="35" fillId="0" borderId="1" applyFill="0" applyProtection="0">
      <alignment horizontal="right" vertical="top" wrapText="1"/>
    </xf>
    <xf numFmtId="0" fontId="51" fillId="36" borderId="164" applyNumberFormat="0" applyAlignment="0" applyProtection="0"/>
    <xf numFmtId="0" fontId="51" fillId="36" borderId="164" applyNumberFormat="0" applyAlignment="0" applyProtection="0"/>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0" fontId="41" fillId="35" borderId="164" applyNumberFormat="0" applyAlignment="0" applyProtection="0"/>
    <xf numFmtId="1" fontId="35" fillId="0" borderId="1" applyFill="0" applyProtection="0">
      <alignment horizontal="right" vertical="top" wrapText="1"/>
    </xf>
    <xf numFmtId="0" fontId="41" fillId="35" borderId="164" applyNumberFormat="0" applyAlignment="0" applyProtection="0"/>
    <xf numFmtId="0" fontId="41" fillId="35" borderId="164" applyNumberFormat="0" applyAlignment="0" applyProtection="0"/>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0" fontId="41" fillId="35" borderId="164" applyNumberFormat="0" applyAlignment="0" applyProtection="0"/>
    <xf numFmtId="1" fontId="35" fillId="0" borderId="1" applyFill="0" applyProtection="0">
      <alignment horizontal="right" vertical="top" wrapText="1"/>
    </xf>
    <xf numFmtId="0" fontId="41" fillId="35" borderId="164" applyNumberFormat="0" applyAlignment="0" applyProtection="0"/>
    <xf numFmtId="0" fontId="41" fillId="35" borderId="164" applyNumberFormat="0" applyAlignment="0" applyProtection="0"/>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0" fontId="41" fillId="35" borderId="164" applyNumberFormat="0" applyAlignment="0" applyProtection="0"/>
    <xf numFmtId="1" fontId="35" fillId="0" borderId="1" applyFill="0" applyProtection="0">
      <alignment horizontal="right" vertical="top" wrapText="1"/>
    </xf>
    <xf numFmtId="0" fontId="41" fillId="35" borderId="164" applyNumberFormat="0" applyAlignment="0" applyProtection="0"/>
    <xf numFmtId="0" fontId="41" fillId="35" borderId="164" applyNumberFormat="0" applyAlignment="0" applyProtection="0"/>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0" fontId="41" fillId="35" borderId="164" applyNumberFormat="0" applyAlignment="0" applyProtection="0"/>
    <xf numFmtId="1" fontId="35" fillId="0" borderId="1" applyFill="0" applyProtection="0">
      <alignment horizontal="right" vertical="top" wrapText="1"/>
    </xf>
    <xf numFmtId="0" fontId="41" fillId="35" borderId="164" applyNumberFormat="0" applyAlignment="0" applyProtection="0"/>
    <xf numFmtId="0" fontId="41" fillId="35" borderId="164" applyNumberFormat="0" applyAlignment="0" applyProtection="0"/>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0" fontId="41" fillId="35" borderId="164" applyNumberFormat="0" applyAlignment="0" applyProtection="0"/>
    <xf numFmtId="1" fontId="35" fillId="0" borderId="1" applyFill="0" applyProtection="0">
      <alignment horizontal="right" vertical="top" wrapText="1"/>
    </xf>
    <xf numFmtId="0" fontId="41" fillId="35" borderId="164" applyNumberFormat="0" applyAlignment="0" applyProtection="0"/>
    <xf numFmtId="0" fontId="41" fillId="35" borderId="164" applyNumberFormat="0" applyAlignment="0" applyProtection="0"/>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0" fontId="41" fillId="35" borderId="164" applyNumberFormat="0" applyAlignment="0" applyProtection="0"/>
    <xf numFmtId="1" fontId="35" fillId="0" borderId="1" applyFill="0" applyProtection="0">
      <alignment horizontal="right" vertical="top" wrapText="1"/>
    </xf>
    <xf numFmtId="0" fontId="41" fillId="35" borderId="164" applyNumberFormat="0" applyAlignment="0" applyProtection="0"/>
    <xf numFmtId="0" fontId="41" fillId="35" borderId="164" applyNumberFormat="0" applyAlignment="0" applyProtection="0"/>
    <xf numFmtId="1" fontId="35" fillId="0" borderId="1" applyFill="0" applyProtection="0">
      <alignment horizontal="right" vertical="top" wrapText="1"/>
    </xf>
    <xf numFmtId="0" fontId="35" fillId="0" borderId="170" applyFill="0" applyProtection="0">
      <alignment horizontal="right" vertical="top" wrapText="1"/>
    </xf>
    <xf numFmtId="49" fontId="47" fillId="0" borderId="170" applyFill="0" applyProtection="0">
      <alignment horizontal="right"/>
    </xf>
    <xf numFmtId="0" fontId="41" fillId="35" borderId="164" applyNumberFormat="0" applyAlignment="0" applyProtection="0"/>
    <xf numFmtId="49" fontId="35" fillId="0" borderId="1" applyFill="0" applyProtection="0">
      <alignment horizontal="right"/>
    </xf>
    <xf numFmtId="0" fontId="41" fillId="35" borderId="164" applyNumberFormat="0" applyAlignment="0" applyProtection="0"/>
    <xf numFmtId="0" fontId="41" fillId="35" borderId="164" applyNumberFormat="0" applyAlignment="0" applyProtection="0"/>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0" fontId="41" fillId="35" borderId="164" applyNumberFormat="0" applyAlignment="0" applyProtection="0"/>
    <xf numFmtId="49" fontId="35" fillId="0" borderId="1" applyFill="0" applyProtection="0">
      <alignment horizontal="right"/>
    </xf>
    <xf numFmtId="0" fontId="41" fillId="35" borderId="164" applyNumberFormat="0" applyAlignment="0" applyProtection="0"/>
    <xf numFmtId="0" fontId="41" fillId="35" borderId="164" applyNumberFormat="0" applyAlignment="0" applyProtection="0"/>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0" fontId="41" fillId="35" borderId="164" applyNumberFormat="0" applyAlignment="0" applyProtection="0"/>
    <xf numFmtId="49" fontId="35" fillId="0" borderId="1" applyFill="0" applyProtection="0">
      <alignment horizontal="right"/>
    </xf>
    <xf numFmtId="0" fontId="41" fillId="35" borderId="164" applyNumberFormat="0" applyAlignment="0" applyProtection="0"/>
    <xf numFmtId="0" fontId="41" fillId="35" borderId="164" applyNumberFormat="0" applyAlignment="0" applyProtection="0"/>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0" fontId="41" fillId="35" borderId="164" applyNumberFormat="0" applyAlignment="0" applyProtection="0"/>
    <xf numFmtId="49" fontId="35" fillId="0" borderId="1" applyFill="0" applyProtection="0">
      <alignment horizontal="right"/>
    </xf>
    <xf numFmtId="0" fontId="41" fillId="35" borderId="164" applyNumberFormat="0" applyAlignment="0" applyProtection="0"/>
    <xf numFmtId="0" fontId="41" fillId="35" borderId="164" applyNumberFormat="0" applyAlignment="0" applyProtection="0"/>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0" fontId="41" fillId="35" borderId="164" applyNumberFormat="0" applyAlignment="0" applyProtection="0"/>
    <xf numFmtId="49" fontId="35" fillId="0" borderId="1" applyFill="0" applyProtection="0">
      <alignment horizontal="right"/>
    </xf>
    <xf numFmtId="49" fontId="35" fillId="0" borderId="1" applyFill="0" applyProtection="0">
      <alignment horizontal="right"/>
    </xf>
    <xf numFmtId="0" fontId="41" fillId="35" borderId="164" applyNumberFormat="0" applyAlignment="0" applyProtection="0"/>
    <xf numFmtId="49" fontId="35" fillId="0" borderId="1" applyFill="0" applyProtection="0">
      <alignment horizontal="right"/>
    </xf>
    <xf numFmtId="0" fontId="41" fillId="35" borderId="164" applyNumberFormat="0" applyAlignment="0" applyProtection="0"/>
    <xf numFmtId="0" fontId="41" fillId="35" borderId="164" applyNumberFormat="0" applyAlignment="0" applyProtection="0"/>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0" fontId="41" fillId="35" borderId="164" applyNumberFormat="0" applyAlignment="0" applyProtection="0"/>
    <xf numFmtId="49" fontId="35" fillId="0" borderId="1" applyFill="0" applyProtection="0">
      <alignment horizontal="right"/>
    </xf>
    <xf numFmtId="0" fontId="41" fillId="35" borderId="164" applyNumberFormat="0" applyAlignment="0" applyProtection="0"/>
    <xf numFmtId="0" fontId="41" fillId="35" borderId="164" applyNumberFormat="0" applyAlignment="0" applyProtection="0"/>
    <xf numFmtId="49" fontId="35" fillId="0" borderId="1" applyFill="0" applyProtection="0">
      <alignment horizontal="right"/>
    </xf>
    <xf numFmtId="49" fontId="35" fillId="0" borderId="1" applyFill="0" applyProtection="0">
      <alignment horizontal="right"/>
    </xf>
    <xf numFmtId="0" fontId="41" fillId="35" borderId="164" applyNumberFormat="0" applyAlignment="0" applyProtection="0"/>
    <xf numFmtId="49" fontId="35" fillId="0" borderId="1" applyFill="0" applyProtection="0">
      <alignment horizontal="right"/>
    </xf>
    <xf numFmtId="49" fontId="35" fillId="0" borderId="1" applyFill="0" applyProtection="0">
      <alignment horizontal="right"/>
    </xf>
    <xf numFmtId="0" fontId="41" fillId="35" borderId="164" applyNumberFormat="0" applyAlignment="0" applyProtection="0"/>
    <xf numFmtId="49" fontId="35" fillId="0" borderId="1" applyFill="0" applyProtection="0">
      <alignment horizontal="right"/>
    </xf>
    <xf numFmtId="0" fontId="41" fillId="35" borderId="164" applyNumberFormat="0" applyAlignment="0" applyProtection="0"/>
    <xf numFmtId="0" fontId="41" fillId="35" borderId="164" applyNumberFormat="0" applyAlignment="0" applyProtection="0"/>
    <xf numFmtId="49" fontId="35" fillId="0" borderId="1" applyFill="0" applyProtection="0">
      <alignment horizontal="right"/>
    </xf>
    <xf numFmtId="49" fontId="35" fillId="0" borderId="1" applyFill="0" applyProtection="0">
      <alignment horizontal="right"/>
    </xf>
    <xf numFmtId="0" fontId="41" fillId="35" borderId="164" applyNumberFormat="0" applyAlignment="0" applyProtection="0"/>
    <xf numFmtId="49" fontId="35" fillId="0" borderId="1" applyFill="0" applyProtection="0">
      <alignment horizontal="right"/>
    </xf>
    <xf numFmtId="49" fontId="35" fillId="0" borderId="1" applyFill="0" applyProtection="0">
      <alignment horizontal="right"/>
    </xf>
    <xf numFmtId="0" fontId="41" fillId="35" borderId="164" applyNumberFormat="0" applyAlignment="0" applyProtection="0"/>
    <xf numFmtId="49" fontId="35" fillId="0" borderId="1" applyFill="0" applyProtection="0">
      <alignment horizontal="right"/>
    </xf>
    <xf numFmtId="49" fontId="35" fillId="0" borderId="1" applyFill="0" applyProtection="0">
      <alignment horizontal="right"/>
    </xf>
    <xf numFmtId="0" fontId="41" fillId="35" borderId="164" applyNumberFormat="0" applyAlignment="0" applyProtection="0"/>
    <xf numFmtId="49" fontId="35" fillId="0" borderId="1" applyFill="0" applyProtection="0">
      <alignment horizontal="right"/>
    </xf>
    <xf numFmtId="49" fontId="35" fillId="0" borderId="1" applyFill="0" applyProtection="0">
      <alignment horizontal="right"/>
    </xf>
    <xf numFmtId="0" fontId="41" fillId="35" borderId="164" applyNumberFormat="0" applyAlignment="0" applyProtection="0"/>
    <xf numFmtId="49" fontId="35" fillId="0" borderId="1" applyFill="0" applyProtection="0">
      <alignment horizontal="right"/>
    </xf>
    <xf numFmtId="0" fontId="41" fillId="35" borderId="164" applyNumberFormat="0" applyAlignment="0" applyProtection="0"/>
    <xf numFmtId="0" fontId="41" fillId="35" borderId="164" applyNumberFormat="0" applyAlignment="0" applyProtection="0"/>
    <xf numFmtId="0" fontId="41" fillId="35" borderId="164" applyNumberFormat="0" applyAlignment="0" applyProtection="0"/>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0" fontId="41" fillId="35" borderId="164" applyNumberFormat="0" applyAlignment="0" applyProtection="0"/>
    <xf numFmtId="49" fontId="35" fillId="0" borderId="1" applyFill="0" applyProtection="0">
      <alignment horizontal="right"/>
    </xf>
    <xf numFmtId="0" fontId="41" fillId="35" borderId="164" applyNumberFormat="0" applyAlignment="0" applyProtection="0"/>
    <xf numFmtId="0" fontId="41" fillId="35" borderId="164" applyNumberFormat="0" applyAlignment="0" applyProtection="0"/>
    <xf numFmtId="49" fontId="35" fillId="0" borderId="1" applyFill="0" applyProtection="0">
      <alignment horizontal="right"/>
    </xf>
    <xf numFmtId="49" fontId="35" fillId="0" borderId="1" applyFill="0" applyProtection="0">
      <alignment horizontal="right"/>
    </xf>
    <xf numFmtId="0" fontId="41" fillId="35" borderId="164" applyNumberFormat="0" applyAlignment="0" applyProtection="0"/>
    <xf numFmtId="49" fontId="35" fillId="0" borderId="1" applyFill="0" applyProtection="0">
      <alignment horizontal="right"/>
    </xf>
    <xf numFmtId="49" fontId="35" fillId="0" borderId="1" applyFill="0" applyProtection="0">
      <alignment horizontal="right"/>
    </xf>
    <xf numFmtId="0" fontId="41" fillId="35" borderId="164" applyNumberFormat="0" applyAlignment="0" applyProtection="0"/>
    <xf numFmtId="49" fontId="35" fillId="0" borderId="1" applyFill="0" applyProtection="0">
      <alignment horizontal="right"/>
    </xf>
    <xf numFmtId="0" fontId="41" fillId="35" borderId="164" applyNumberFormat="0" applyAlignment="0" applyProtection="0"/>
    <xf numFmtId="0" fontId="41" fillId="35" borderId="164" applyNumberFormat="0" applyAlignment="0" applyProtection="0"/>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0" fontId="41" fillId="35" borderId="164" applyNumberFormat="0" applyAlignment="0" applyProtection="0"/>
    <xf numFmtId="49" fontId="35" fillId="0" borderId="1" applyFill="0" applyProtection="0">
      <alignment horizontal="right"/>
    </xf>
    <xf numFmtId="0" fontId="41" fillId="35" borderId="164" applyNumberFormat="0" applyAlignment="0" applyProtection="0"/>
    <xf numFmtId="0" fontId="41" fillId="35" borderId="164" applyNumberFormat="0" applyAlignment="0" applyProtection="0"/>
    <xf numFmtId="49" fontId="35" fillId="0" borderId="1" applyFill="0" applyProtection="0">
      <alignment horizontal="right"/>
    </xf>
    <xf numFmtId="49" fontId="35" fillId="0" borderId="1" applyFill="0" applyProtection="0">
      <alignment horizontal="right"/>
    </xf>
    <xf numFmtId="49" fontId="47" fillId="0" borderId="170" applyFill="0" applyProtection="0">
      <alignment horizontal="right"/>
    </xf>
    <xf numFmtId="0" fontId="41" fillId="35" borderId="164" applyNumberFormat="0" applyAlignment="0" applyProtection="0"/>
    <xf numFmtId="49" fontId="35" fillId="0" borderId="1" applyFill="0" applyProtection="0">
      <alignment horizontal="right"/>
    </xf>
    <xf numFmtId="0" fontId="41" fillId="35" borderId="164" applyNumberFormat="0" applyAlignment="0" applyProtection="0"/>
    <xf numFmtId="0" fontId="41" fillId="35" borderId="164" applyNumberFormat="0" applyAlignment="0" applyProtection="0"/>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0" fontId="41" fillId="35" borderId="164" applyNumberFormat="0" applyAlignment="0" applyProtection="0"/>
    <xf numFmtId="0" fontId="62" fillId="60" borderId="170"/>
    <xf numFmtId="0" fontId="41" fillId="35" borderId="164" applyNumberFormat="0" applyAlignment="0" applyProtection="0"/>
    <xf numFmtId="0" fontId="41" fillId="35" borderId="164" applyNumberFormat="0" applyAlignment="0" applyProtection="0"/>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0" fontId="41" fillId="35" borderId="164" applyNumberFormat="0" applyAlignment="0" applyProtection="0"/>
    <xf numFmtId="49" fontId="35" fillId="0" borderId="1" applyFill="0" applyProtection="0">
      <alignment horizontal="right"/>
    </xf>
    <xf numFmtId="0" fontId="41" fillId="35" borderId="164" applyNumberFormat="0" applyAlignment="0" applyProtection="0"/>
    <xf numFmtId="0" fontId="41" fillId="35" borderId="164" applyNumberFormat="0" applyAlignment="0" applyProtection="0"/>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0" fontId="41" fillId="35" borderId="164" applyNumberFormat="0" applyAlignment="0" applyProtection="0"/>
    <xf numFmtId="49" fontId="35" fillId="0" borderId="1" applyFill="0" applyProtection="0">
      <alignment horizontal="right"/>
    </xf>
    <xf numFmtId="0" fontId="41" fillId="35" borderId="164" applyNumberFormat="0" applyAlignment="0" applyProtection="0"/>
    <xf numFmtId="0" fontId="41" fillId="35" borderId="164" applyNumberFormat="0" applyAlignment="0" applyProtection="0"/>
    <xf numFmtId="0" fontId="39" fillId="38" borderId="170" applyNumberFormat="0" applyProtection="0">
      <alignment horizontal="right"/>
    </xf>
    <xf numFmtId="49" fontId="35" fillId="0" borderId="1" applyFill="0" applyProtection="0">
      <alignment horizontal="right"/>
    </xf>
    <xf numFmtId="49" fontId="35" fillId="0" borderId="1" applyFill="0" applyProtection="0">
      <alignment horizontal="right"/>
    </xf>
    <xf numFmtId="0" fontId="41" fillId="35" borderId="164" applyNumberFormat="0" applyAlignment="0" applyProtection="0"/>
    <xf numFmtId="49" fontId="35" fillId="0" borderId="1" applyFill="0" applyProtection="0">
      <alignment horizontal="right"/>
    </xf>
    <xf numFmtId="0" fontId="41" fillId="35" borderId="164" applyNumberFormat="0" applyAlignment="0" applyProtection="0"/>
    <xf numFmtId="0" fontId="41" fillId="35" borderId="164" applyNumberFormat="0" applyAlignment="0" applyProtection="0"/>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0" fontId="41" fillId="35" borderId="164" applyNumberFormat="0" applyAlignment="0" applyProtection="0"/>
    <xf numFmtId="49" fontId="35" fillId="0" borderId="1" applyFill="0" applyProtection="0">
      <alignment horizontal="right"/>
    </xf>
    <xf numFmtId="0" fontId="41" fillId="35" borderId="164" applyNumberFormat="0" applyAlignment="0" applyProtection="0"/>
    <xf numFmtId="0" fontId="41" fillId="35" borderId="164" applyNumberFormat="0" applyAlignment="0" applyProtection="0"/>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0" fontId="41" fillId="35" borderId="164" applyNumberFormat="0" applyAlignment="0" applyProtection="0"/>
    <xf numFmtId="49" fontId="35" fillId="0" borderId="1" applyFill="0" applyProtection="0">
      <alignment horizontal="right"/>
    </xf>
    <xf numFmtId="0" fontId="41" fillId="35" borderId="164" applyNumberFormat="0" applyAlignment="0" applyProtection="0"/>
    <xf numFmtId="0" fontId="41" fillId="35" borderId="164" applyNumberFormat="0" applyAlignment="0" applyProtection="0"/>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0" fontId="41" fillId="35" borderId="164" applyNumberFormat="0" applyAlignment="0" applyProtection="0"/>
    <xf numFmtId="49" fontId="35" fillId="0" borderId="1" applyFill="0" applyProtection="0">
      <alignment horizontal="right"/>
    </xf>
    <xf numFmtId="0" fontId="41" fillId="35" borderId="164" applyNumberFormat="0" applyAlignment="0" applyProtection="0"/>
    <xf numFmtId="0" fontId="41" fillId="35" borderId="164" applyNumberFormat="0" applyAlignment="0" applyProtection="0"/>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0" fontId="41" fillId="35" borderId="164" applyNumberFormat="0" applyAlignment="0" applyProtection="0"/>
    <xf numFmtId="49" fontId="35" fillId="0" borderId="1" applyFill="0" applyProtection="0">
      <alignment horizontal="right"/>
    </xf>
    <xf numFmtId="0" fontId="41" fillId="35" borderId="164" applyNumberFormat="0" applyAlignment="0" applyProtection="0"/>
    <xf numFmtId="0" fontId="41" fillId="35" borderId="164" applyNumberFormat="0" applyAlignment="0" applyProtection="0"/>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0" fontId="41" fillId="35" borderId="164" applyNumberFormat="0" applyAlignment="0" applyProtection="0"/>
    <xf numFmtId="49" fontId="35" fillId="0" borderId="1" applyFill="0" applyProtection="0">
      <alignment horizontal="right"/>
    </xf>
    <xf numFmtId="0" fontId="41" fillId="35" borderId="164" applyNumberFormat="0" applyAlignment="0" applyProtection="0"/>
    <xf numFmtId="0" fontId="41" fillId="35" borderId="164" applyNumberFormat="0" applyAlignment="0" applyProtection="0"/>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0" fontId="41" fillId="35" borderId="164" applyNumberFormat="0" applyAlignment="0" applyProtection="0"/>
    <xf numFmtId="49" fontId="35" fillId="0" borderId="1" applyFill="0" applyProtection="0">
      <alignment horizontal="right"/>
    </xf>
    <xf numFmtId="0" fontId="41" fillId="35" borderId="164" applyNumberFormat="0" applyAlignment="0" applyProtection="0"/>
    <xf numFmtId="0" fontId="41" fillId="35" borderId="164" applyNumberFormat="0" applyAlignment="0" applyProtection="0"/>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0" fontId="41" fillId="35" borderId="164" applyNumberFormat="0" applyAlignment="0" applyProtection="0"/>
    <xf numFmtId="49" fontId="35" fillId="0" borderId="1" applyFill="0" applyProtection="0">
      <alignment horizontal="right"/>
    </xf>
    <xf numFmtId="0" fontId="41" fillId="35" borderId="164" applyNumberFormat="0" applyAlignment="0" applyProtection="0"/>
    <xf numFmtId="0" fontId="41" fillId="35" borderId="164" applyNumberFormat="0" applyAlignment="0" applyProtection="0"/>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0" fontId="41" fillId="35" borderId="164" applyNumberFormat="0" applyAlignment="0" applyProtection="0"/>
    <xf numFmtId="0" fontId="44" fillId="0" borderId="173" applyNumberFormat="0" applyFill="0" applyAlignment="0" applyProtection="0"/>
    <xf numFmtId="0" fontId="41" fillId="35" borderId="164" applyNumberFormat="0" applyAlignment="0" applyProtection="0"/>
    <xf numFmtId="0" fontId="41" fillId="35" borderId="164" applyNumberFormat="0" applyAlignment="0" applyProtection="0"/>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41" fillId="35" borderId="164" applyNumberFormat="0" applyAlignment="0" applyProtection="0"/>
    <xf numFmtId="0" fontId="39" fillId="38" borderId="1" applyNumberFormat="0" applyProtection="0">
      <alignment horizontal="left"/>
    </xf>
    <xf numFmtId="0" fontId="41" fillId="35" borderId="164" applyNumberFormat="0" applyAlignment="0" applyProtection="0"/>
    <xf numFmtId="0" fontId="41" fillId="35" borderId="164" applyNumberFormat="0" applyAlignment="0" applyProtection="0"/>
    <xf numFmtId="0" fontId="39" fillId="38" borderId="1" applyNumberFormat="0" applyProtection="0">
      <alignment horizontal="left"/>
    </xf>
    <xf numFmtId="0" fontId="39" fillId="38" borderId="1" applyNumberFormat="0" applyProtection="0">
      <alignment horizontal="left"/>
    </xf>
    <xf numFmtId="0" fontId="41" fillId="35" borderId="164" applyNumberFormat="0" applyAlignment="0" applyProtection="0"/>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41" fillId="35" borderId="164" applyNumberFormat="0" applyAlignment="0" applyProtection="0"/>
    <xf numFmtId="0" fontId="39" fillId="38" borderId="1" applyNumberFormat="0" applyProtection="0">
      <alignment horizontal="left"/>
    </xf>
    <xf numFmtId="0" fontId="41" fillId="35" borderId="164" applyNumberFormat="0" applyAlignment="0" applyProtection="0"/>
    <xf numFmtId="0" fontId="41" fillId="35" borderId="164" applyNumberFormat="0" applyAlignment="0" applyProtection="0"/>
    <xf numFmtId="0" fontId="39" fillId="38" borderId="1" applyNumberFormat="0" applyProtection="0">
      <alignment horizontal="left"/>
    </xf>
    <xf numFmtId="0" fontId="39" fillId="38" borderId="1" applyNumberFormat="0" applyProtection="0">
      <alignment horizontal="left"/>
    </xf>
    <xf numFmtId="0" fontId="41" fillId="35" borderId="164" applyNumberFormat="0" applyAlignment="0" applyProtection="0"/>
    <xf numFmtId="0" fontId="39" fillId="38" borderId="1" applyNumberFormat="0" applyProtection="0">
      <alignment horizontal="left"/>
    </xf>
    <xf numFmtId="0" fontId="39" fillId="38" borderId="1" applyNumberFormat="0" applyProtection="0">
      <alignment horizontal="left"/>
    </xf>
    <xf numFmtId="0" fontId="41" fillId="35" borderId="164" applyNumberFormat="0" applyAlignment="0" applyProtection="0"/>
    <xf numFmtId="0" fontId="39" fillId="38" borderId="1" applyNumberFormat="0" applyProtection="0">
      <alignment horizontal="left"/>
    </xf>
    <xf numFmtId="0" fontId="39" fillId="38" borderId="1" applyNumberFormat="0" applyProtection="0">
      <alignment horizontal="left"/>
    </xf>
    <xf numFmtId="0" fontId="41" fillId="35" borderId="164" applyNumberFormat="0" applyAlignment="0" applyProtection="0"/>
    <xf numFmtId="0" fontId="39" fillId="38" borderId="1" applyNumberFormat="0" applyProtection="0">
      <alignment horizontal="left"/>
    </xf>
    <xf numFmtId="0" fontId="41" fillId="35" borderId="164" applyNumberFormat="0" applyAlignment="0" applyProtection="0"/>
    <xf numFmtId="0" fontId="41" fillId="35" borderId="164" applyNumberFormat="0" applyAlignment="0" applyProtection="0"/>
    <xf numFmtId="0" fontId="41" fillId="35" borderId="164" applyNumberFormat="0" applyAlignment="0" applyProtection="0"/>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41" fillId="35" borderId="164" applyNumberFormat="0" applyAlignment="0" applyProtection="0"/>
    <xf numFmtId="0" fontId="39" fillId="38" borderId="1" applyNumberFormat="0" applyProtection="0">
      <alignment horizontal="left"/>
    </xf>
    <xf numFmtId="0" fontId="41" fillId="35" borderId="164" applyNumberFormat="0" applyAlignment="0" applyProtection="0"/>
    <xf numFmtId="0" fontId="41" fillId="35" borderId="164" applyNumberFormat="0" applyAlignment="0" applyProtection="0"/>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41" fillId="35" borderId="164" applyNumberFormat="0" applyAlignment="0" applyProtection="0"/>
    <xf numFmtId="0" fontId="39" fillId="38" borderId="1" applyNumberFormat="0" applyProtection="0">
      <alignment horizontal="left"/>
    </xf>
    <xf numFmtId="0" fontId="41" fillId="35" borderId="164" applyNumberFormat="0" applyAlignment="0" applyProtection="0"/>
    <xf numFmtId="0" fontId="41" fillId="35" borderId="164" applyNumberFormat="0" applyAlignment="0" applyProtection="0"/>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41" fillId="35" borderId="164" applyNumberFormat="0" applyAlignment="0" applyProtection="0"/>
    <xf numFmtId="0" fontId="39" fillId="38" borderId="1" applyNumberFormat="0" applyProtection="0">
      <alignment horizontal="left"/>
    </xf>
    <xf numFmtId="0" fontId="41" fillId="35" borderId="164" applyNumberFormat="0" applyAlignment="0" applyProtection="0"/>
    <xf numFmtId="0" fontId="41" fillId="35" borderId="164" applyNumberFormat="0" applyAlignment="0" applyProtection="0"/>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41" fillId="35" borderId="164" applyNumberFormat="0" applyAlignment="0" applyProtection="0"/>
    <xf numFmtId="0" fontId="39" fillId="38" borderId="1" applyNumberFormat="0" applyProtection="0">
      <alignment horizontal="left"/>
    </xf>
    <xf numFmtId="0" fontId="41" fillId="35" borderId="164" applyNumberFormat="0" applyAlignment="0" applyProtection="0"/>
    <xf numFmtId="0" fontId="41" fillId="35" borderId="164" applyNumberFormat="0" applyAlignment="0" applyProtection="0"/>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41" fillId="35" borderId="164" applyNumberFormat="0" applyAlignment="0" applyProtection="0"/>
    <xf numFmtId="0" fontId="39" fillId="38" borderId="1" applyNumberFormat="0" applyProtection="0">
      <alignment horizontal="left"/>
    </xf>
    <xf numFmtId="0" fontId="41" fillId="35" borderId="164" applyNumberFormat="0" applyAlignment="0" applyProtection="0"/>
    <xf numFmtId="0" fontId="41" fillId="35" borderId="164" applyNumberFormat="0" applyAlignment="0" applyProtection="0"/>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41" fillId="35" borderId="164" applyNumberFormat="0" applyAlignment="0" applyProtection="0"/>
    <xf numFmtId="0" fontId="39" fillId="38" borderId="1" applyNumberFormat="0" applyProtection="0">
      <alignment horizontal="left"/>
    </xf>
    <xf numFmtId="0" fontId="41" fillId="35" borderId="164" applyNumberFormat="0" applyAlignment="0" applyProtection="0"/>
    <xf numFmtId="0" fontId="41" fillId="35" borderId="164" applyNumberFormat="0" applyAlignment="0" applyProtection="0"/>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41" fillId="35" borderId="164" applyNumberFormat="0" applyAlignment="0" applyProtection="0"/>
    <xf numFmtId="0" fontId="39" fillId="38" borderId="1" applyNumberFormat="0" applyProtection="0">
      <alignment horizontal="left"/>
    </xf>
    <xf numFmtId="0" fontId="41" fillId="35" borderId="164" applyNumberFormat="0" applyAlignment="0" applyProtection="0"/>
    <xf numFmtId="0" fontId="41" fillId="35" borderId="164" applyNumberFormat="0" applyAlignment="0" applyProtection="0"/>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5" fillId="0" borderId="170" applyFill="0" applyProtection="0">
      <alignment horizontal="right" vertical="top" wrapText="1"/>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51" fillId="36" borderId="171" applyNumberFormat="0" applyAlignment="0" applyProtection="0"/>
    <xf numFmtId="0" fontId="62" fillId="60" borderId="170"/>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2" fontId="35" fillId="0" borderId="170"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1" fontId="35" fillId="0" borderId="170"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49" fontId="35" fillId="0" borderId="170" applyFill="0" applyProtection="0">
      <alignment horizontal="right"/>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0" fontId="44" fillId="0" borderId="173" applyNumberFormat="0" applyFill="0" applyAlignment="0" applyProtection="0"/>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1" fontId="47" fillId="0" borderId="170" applyFill="0" applyProtection="0">
      <alignment horizontal="right" vertical="top" wrapText="1"/>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47" fillId="0" borderId="170"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0" fontId="43" fillId="36" borderId="172" applyNumberFormat="0" applyAlignment="0" applyProtection="0"/>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2" fontId="47" fillId="0" borderId="170" applyFill="0" applyProtection="0">
      <alignment horizontal="right" vertical="top" wrapText="1"/>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49" fontId="35" fillId="0" borderId="170" applyFill="0" applyProtection="0">
      <alignment horizontal="righ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1" fontId="35" fillId="0" borderId="170" applyFill="0" applyProtection="0">
      <alignment horizontal="right" vertical="top" wrapText="1"/>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2" fontId="47" fillId="0" borderId="170" applyFill="0" applyProtection="0">
      <alignment horizontal="right" vertical="top" wrapText="1"/>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0" fontId="39" fillId="38" borderId="170" applyNumberFormat="0" applyProtection="0">
      <alignment horizontal="right"/>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0" fontId="43" fillId="36" borderId="172" applyNumberFormat="0" applyAlignment="0" applyProtection="0"/>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49" fontId="35" fillId="0" borderId="170" applyFill="0" applyProtection="0">
      <alignment horizontal="right"/>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0" fontId="35" fillId="0" borderId="170"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0" fontId="43" fillId="36" borderId="172" applyNumberFormat="0" applyAlignment="0" applyProtection="0"/>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0" fontId="62" fillId="60" borderId="170"/>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1" fontId="35" fillId="0" borderId="170" applyFill="0" applyProtection="0">
      <alignment horizontal="right" vertical="top" wrapText="1"/>
    </xf>
    <xf numFmtId="0" fontId="62" fillId="60" borderId="1"/>
    <xf numFmtId="0" fontId="62" fillId="60" borderId="1"/>
    <xf numFmtId="0" fontId="62" fillId="60" borderId="1"/>
    <xf numFmtId="0" fontId="62" fillId="60" borderId="1"/>
    <xf numFmtId="2" fontId="35" fillId="0" borderId="170" applyFill="0" applyProtection="0">
      <alignment horizontal="right" vertical="top" wrapText="1"/>
    </xf>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35" fillId="54" borderId="169" applyNumberFormat="0" applyFont="0" applyAlignment="0" applyProtection="0"/>
    <xf numFmtId="0" fontId="62" fillId="60" borderId="1"/>
    <xf numFmtId="0" fontId="62" fillId="60" borderId="1"/>
    <xf numFmtId="0" fontId="62" fillId="60" borderId="1"/>
    <xf numFmtId="0" fontId="62" fillId="60" borderId="1"/>
    <xf numFmtId="0" fontId="44" fillId="0" borderId="173" applyNumberFormat="0" applyFill="0" applyAlignment="0" applyProtection="0"/>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1" fontId="47" fillId="0" borderId="170" applyFill="0" applyProtection="0">
      <alignment horizontal="right" vertical="top" wrapText="1"/>
    </xf>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1" fontId="47" fillId="0" borderId="170" applyFill="0" applyProtection="0">
      <alignment horizontal="right" vertical="top" wrapText="1"/>
    </xf>
    <xf numFmtId="0" fontId="62" fillId="60" borderId="1"/>
    <xf numFmtId="0" fontId="62" fillId="60" borderId="1"/>
    <xf numFmtId="0" fontId="62" fillId="60" borderId="1"/>
    <xf numFmtId="0" fontId="62" fillId="60" borderId="1"/>
    <xf numFmtId="2" fontId="47" fillId="0" borderId="170" applyFill="0" applyProtection="0">
      <alignment horizontal="right" vertical="top" wrapText="1"/>
    </xf>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39" fillId="38" borderId="170" applyNumberFormat="0" applyProtection="0">
      <alignment horizontal="left"/>
    </xf>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41" fillId="35" borderId="171" applyNumberFormat="0" applyAlignment="0" applyProtection="0"/>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35" fillId="54" borderId="169" applyNumberFormat="0" applyFont="0" applyAlignment="0" applyProtection="0"/>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2" fontId="35" fillId="0" borderId="170" applyFill="0" applyProtection="0">
      <alignment horizontal="right" vertical="top" wrapText="1"/>
    </xf>
    <xf numFmtId="0" fontId="62" fillId="60" borderId="1"/>
    <xf numFmtId="0" fontId="62" fillId="60" borderId="1"/>
    <xf numFmtId="0" fontId="62" fillId="60" borderId="1"/>
    <xf numFmtId="0" fontId="62" fillId="60" borderId="1"/>
    <xf numFmtId="0" fontId="62" fillId="60" borderId="170"/>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39" fillId="38" borderId="170" applyNumberFormat="0" applyProtection="0">
      <alignment horizontal="right"/>
    </xf>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62" fillId="60" borderId="1"/>
    <xf numFmtId="0" fontId="39" fillId="38" borderId="170" applyNumberFormat="0" applyProtection="0">
      <alignment horizontal="right"/>
    </xf>
    <xf numFmtId="0" fontId="35" fillId="54" borderId="169" applyNumberFormat="0" applyFont="0" applyAlignment="0" applyProtection="0"/>
    <xf numFmtId="0" fontId="35" fillId="54" borderId="169" applyNumberFormat="0" applyFont="0" applyAlignment="0" applyProtection="0"/>
    <xf numFmtId="49" fontId="35" fillId="0" borderId="170" applyFill="0" applyProtection="0">
      <alignment horizontal="right"/>
    </xf>
    <xf numFmtId="1" fontId="47" fillId="0" borderId="170" applyFill="0" applyProtection="0">
      <alignment horizontal="right" vertical="top" wrapText="1"/>
    </xf>
    <xf numFmtId="2" fontId="35" fillId="0" borderId="170" applyFill="0" applyProtection="0">
      <alignment horizontal="right" vertical="top" wrapText="1"/>
    </xf>
    <xf numFmtId="0" fontId="47" fillId="0" borderId="170" applyFill="0" applyProtection="0">
      <alignment horizontal="right" vertical="top" wrapText="1"/>
    </xf>
    <xf numFmtId="0" fontId="62" fillId="60" borderId="170"/>
    <xf numFmtId="0" fontId="62" fillId="60" borderId="170"/>
    <xf numFmtId="0" fontId="39" fillId="38" borderId="170" applyNumberFormat="0" applyProtection="0">
      <alignment horizontal="right"/>
    </xf>
    <xf numFmtId="0" fontId="62" fillId="60" borderId="170"/>
    <xf numFmtId="0" fontId="35" fillId="0" borderId="170" applyFill="0" applyProtection="0">
      <alignment horizontal="right" vertical="top" wrapText="1"/>
    </xf>
    <xf numFmtId="0" fontId="39" fillId="38" borderId="170" applyNumberFormat="0" applyProtection="0">
      <alignment horizontal="left"/>
    </xf>
    <xf numFmtId="0" fontId="35" fillId="54" borderId="169" applyNumberFormat="0" applyFont="0" applyAlignment="0" applyProtection="0"/>
    <xf numFmtId="0" fontId="41" fillId="35" borderId="171" applyNumberFormat="0" applyAlignment="0" applyProtection="0"/>
    <xf numFmtId="49" fontId="35" fillId="0" borderId="170" applyFill="0" applyProtection="0">
      <alignment horizontal="right"/>
    </xf>
    <xf numFmtId="1" fontId="47" fillId="0" borderId="170" applyFill="0" applyProtection="0">
      <alignment horizontal="right" vertical="top" wrapText="1"/>
    </xf>
    <xf numFmtId="1" fontId="47" fillId="0" borderId="170" applyFill="0" applyProtection="0">
      <alignment horizontal="right" vertical="top" wrapText="1"/>
    </xf>
    <xf numFmtId="0" fontId="39" fillId="38" borderId="170" applyNumberFormat="0" applyProtection="0">
      <alignment horizontal="right"/>
    </xf>
    <xf numFmtId="49" fontId="47" fillId="0" borderId="170" applyFill="0" applyProtection="0">
      <alignment horizontal="right"/>
    </xf>
    <xf numFmtId="0" fontId="39" fillId="38" borderId="170" applyNumberFormat="0" applyProtection="0">
      <alignment horizontal="right"/>
    </xf>
    <xf numFmtId="0" fontId="62" fillId="60" borderId="170"/>
    <xf numFmtId="1" fontId="35" fillId="0" borderId="170" applyFill="0" applyProtection="0">
      <alignment horizontal="right" vertical="top" wrapText="1"/>
    </xf>
    <xf numFmtId="0" fontId="39" fillId="38" borderId="170" applyNumberFormat="0" applyProtection="0">
      <alignment horizontal="right"/>
    </xf>
    <xf numFmtId="0" fontId="62" fillId="60" borderId="170"/>
    <xf numFmtId="0" fontId="41" fillId="35" borderId="171" applyNumberFormat="0" applyAlignment="0" applyProtection="0"/>
    <xf numFmtId="0" fontId="62" fillId="60" borderId="170"/>
    <xf numFmtId="0" fontId="62" fillId="60" borderId="170"/>
    <xf numFmtId="0" fontId="62" fillId="60" borderId="170"/>
    <xf numFmtId="0" fontId="62" fillId="60" borderId="170"/>
    <xf numFmtId="0" fontId="44" fillId="0" borderId="173" applyNumberFormat="0" applyFill="0" applyAlignment="0" applyProtection="0"/>
    <xf numFmtId="2" fontId="47" fillId="0" borderId="170" applyFill="0" applyProtection="0">
      <alignment horizontal="right" vertical="top" wrapText="1"/>
    </xf>
    <xf numFmtId="0" fontId="51" fillId="36" borderId="171" applyNumberFormat="0" applyAlignment="0" applyProtection="0"/>
    <xf numFmtId="0" fontId="35" fillId="0" borderId="170" applyFill="0" applyProtection="0">
      <alignment horizontal="right" vertical="top" wrapText="1"/>
    </xf>
    <xf numFmtId="2" fontId="47" fillId="0" borderId="170" applyFill="0" applyProtection="0">
      <alignment horizontal="right" vertical="top" wrapText="1"/>
    </xf>
    <xf numFmtId="0" fontId="44" fillId="0" borderId="173" applyNumberFormat="0" applyFill="0" applyAlignment="0" applyProtection="0"/>
    <xf numFmtId="0" fontId="35" fillId="54" borderId="169" applyNumberFormat="0" applyFont="0" applyAlignment="0" applyProtection="0"/>
    <xf numFmtId="0" fontId="62" fillId="60" borderId="170"/>
    <xf numFmtId="0" fontId="44" fillId="0" borderId="173" applyNumberFormat="0" applyFill="0" applyAlignment="0" applyProtection="0"/>
    <xf numFmtId="0" fontId="47" fillId="0" borderId="170" applyFill="0" applyProtection="0">
      <alignment horizontal="right" vertical="top" wrapText="1"/>
    </xf>
    <xf numFmtId="1" fontId="47" fillId="0" borderId="170" applyFill="0" applyProtection="0">
      <alignment horizontal="right" vertical="top" wrapText="1"/>
    </xf>
    <xf numFmtId="0" fontId="39" fillId="38" borderId="170" applyNumberFormat="0" applyProtection="0">
      <alignment horizontal="right"/>
    </xf>
    <xf numFmtId="0" fontId="39" fillId="38" borderId="170" applyNumberFormat="0" applyProtection="0">
      <alignment horizontal="right"/>
    </xf>
    <xf numFmtId="1" fontId="35" fillId="0" borderId="170" applyFill="0" applyProtection="0">
      <alignment horizontal="right" vertical="top" wrapText="1"/>
    </xf>
    <xf numFmtId="2" fontId="35" fillId="0" borderId="170" applyFill="0" applyProtection="0">
      <alignment horizontal="right" vertical="top" wrapText="1"/>
    </xf>
    <xf numFmtId="0" fontId="35" fillId="54" borderId="169" applyNumberFormat="0" applyFont="0" applyAlignment="0" applyProtection="0"/>
    <xf numFmtId="0" fontId="62" fillId="60" borderId="170"/>
    <xf numFmtId="0" fontId="62" fillId="60" borderId="170"/>
    <xf numFmtId="49" fontId="35" fillId="0" borderId="170" applyFill="0" applyProtection="0">
      <alignment horizontal="right"/>
    </xf>
    <xf numFmtId="49" fontId="35" fillId="0" borderId="170" applyFill="0" applyProtection="0">
      <alignment horizontal="right"/>
    </xf>
    <xf numFmtId="0" fontId="35" fillId="0" borderId="170" applyFill="0" applyProtection="0">
      <alignment horizontal="right" vertical="top" wrapText="1"/>
    </xf>
    <xf numFmtId="0" fontId="39" fillId="38" borderId="170" applyNumberFormat="0" applyProtection="0">
      <alignment horizontal="left"/>
    </xf>
    <xf numFmtId="0" fontId="35" fillId="0" borderId="170" applyFill="0" applyProtection="0">
      <alignment horizontal="right" vertical="top" wrapText="1"/>
    </xf>
    <xf numFmtId="0" fontId="62" fillId="60" borderId="170"/>
    <xf numFmtId="1" fontId="35" fillId="0" borderId="170" applyFill="0" applyProtection="0">
      <alignment horizontal="right" vertical="top" wrapText="1"/>
    </xf>
    <xf numFmtId="0" fontId="35" fillId="54" borderId="169" applyNumberFormat="0" applyFont="0" applyAlignment="0" applyProtection="0"/>
    <xf numFmtId="0" fontId="39" fillId="38" borderId="170" applyNumberFormat="0" applyProtection="0">
      <alignment horizontal="left"/>
    </xf>
    <xf numFmtId="0" fontId="43" fillId="36" borderId="172" applyNumberFormat="0" applyAlignment="0" applyProtection="0"/>
    <xf numFmtId="0" fontId="39" fillId="38" borderId="170" applyNumberFormat="0" applyProtection="0">
      <alignment horizontal="right"/>
    </xf>
    <xf numFmtId="0" fontId="62" fillId="60" borderId="170"/>
    <xf numFmtId="0" fontId="35" fillId="0" borderId="170" applyFill="0" applyProtection="0">
      <alignment horizontal="right" vertical="top" wrapText="1"/>
    </xf>
    <xf numFmtId="0" fontId="35" fillId="0" borderId="170" applyFill="0" applyProtection="0">
      <alignment horizontal="right" vertical="top" wrapText="1"/>
    </xf>
    <xf numFmtId="0" fontId="62" fillId="60" borderId="170"/>
    <xf numFmtId="0" fontId="51" fillId="36" borderId="171" applyNumberFormat="0" applyAlignment="0" applyProtection="0"/>
    <xf numFmtId="0" fontId="47" fillId="0" borderId="170" applyFill="0" applyProtection="0">
      <alignment horizontal="right" vertical="top" wrapText="1"/>
    </xf>
    <xf numFmtId="0" fontId="39" fillId="38" borderId="170" applyNumberFormat="0" applyProtection="0">
      <alignment horizontal="left"/>
    </xf>
    <xf numFmtId="0" fontId="62" fillId="60" borderId="170"/>
    <xf numFmtId="49" fontId="35" fillId="0" borderId="170" applyFill="0" applyProtection="0">
      <alignment horizontal="right"/>
    </xf>
    <xf numFmtId="0" fontId="39" fillId="38" borderId="170" applyNumberFormat="0" applyProtection="0">
      <alignment horizontal="left"/>
    </xf>
    <xf numFmtId="0" fontId="47" fillId="0" borderId="170" applyFill="0" applyProtection="0">
      <alignment horizontal="right" vertical="top" wrapText="1"/>
    </xf>
    <xf numFmtId="49" fontId="35" fillId="0" borderId="170" applyFill="0" applyProtection="0">
      <alignment horizontal="right"/>
    </xf>
    <xf numFmtId="2" fontId="35" fillId="0" borderId="170" applyFill="0" applyProtection="0">
      <alignment horizontal="right" vertical="top" wrapText="1"/>
    </xf>
    <xf numFmtId="0" fontId="39" fillId="38" borderId="170" applyNumberFormat="0" applyProtection="0">
      <alignment horizontal="right"/>
    </xf>
    <xf numFmtId="2" fontId="47" fillId="0" borderId="170" applyFill="0" applyProtection="0">
      <alignment horizontal="right" vertical="top" wrapText="1"/>
    </xf>
    <xf numFmtId="2" fontId="47" fillId="0" borderId="170" applyFill="0" applyProtection="0">
      <alignment horizontal="right" vertical="top" wrapText="1"/>
    </xf>
    <xf numFmtId="0" fontId="44" fillId="0" borderId="173" applyNumberFormat="0" applyFill="0" applyAlignment="0" applyProtection="0"/>
    <xf numFmtId="1" fontId="35" fillId="0" borderId="170" applyFill="0" applyProtection="0">
      <alignment horizontal="right" vertical="top" wrapText="1"/>
    </xf>
    <xf numFmtId="49" fontId="35" fillId="0" borderId="170" applyFill="0" applyProtection="0">
      <alignment horizontal="right"/>
    </xf>
    <xf numFmtId="0" fontId="44" fillId="0" borderId="173" applyNumberFormat="0" applyFill="0" applyAlignment="0" applyProtection="0"/>
    <xf numFmtId="2" fontId="35" fillId="0" borderId="170" applyFill="0" applyProtection="0">
      <alignment horizontal="right" vertical="top" wrapText="1"/>
    </xf>
    <xf numFmtId="49" fontId="35" fillId="0" borderId="170" applyFill="0" applyProtection="0">
      <alignment horizontal="right"/>
    </xf>
    <xf numFmtId="0" fontId="39" fillId="38" borderId="170" applyNumberFormat="0" applyProtection="0">
      <alignment horizontal="right"/>
    </xf>
    <xf numFmtId="0" fontId="44" fillId="0" borderId="173" applyNumberFormat="0" applyFill="0" applyAlignment="0" applyProtection="0"/>
    <xf numFmtId="1" fontId="35" fillId="0" borderId="170" applyFill="0" applyProtection="0">
      <alignment horizontal="right" vertical="top" wrapText="1"/>
    </xf>
    <xf numFmtId="49" fontId="35" fillId="0" borderId="170" applyFill="0" applyProtection="0">
      <alignment horizontal="right"/>
    </xf>
    <xf numFmtId="49" fontId="47" fillId="0" borderId="170" applyFill="0" applyProtection="0">
      <alignment horizontal="right"/>
    </xf>
    <xf numFmtId="0" fontId="62" fillId="60" borderId="170"/>
    <xf numFmtId="2" fontId="35" fillId="0" borderId="170" applyFill="0" applyProtection="0">
      <alignment horizontal="right" vertical="top" wrapText="1"/>
    </xf>
    <xf numFmtId="1" fontId="47" fillId="0" borderId="170" applyFill="0" applyProtection="0">
      <alignment horizontal="right" vertical="top" wrapText="1"/>
    </xf>
    <xf numFmtId="0" fontId="43" fillId="36" borderId="172" applyNumberFormat="0" applyAlignment="0" applyProtection="0"/>
    <xf numFmtId="0" fontId="62" fillId="60" borderId="170"/>
    <xf numFmtId="0" fontId="35" fillId="54" borderId="169" applyNumberFormat="0" applyFont="0" applyAlignment="0" applyProtection="0"/>
    <xf numFmtId="0" fontId="35" fillId="0" borderId="170" applyFill="0" applyProtection="0">
      <alignment horizontal="right" vertical="top" wrapText="1"/>
    </xf>
    <xf numFmtId="0" fontId="35" fillId="0" borderId="170" applyFill="0" applyProtection="0">
      <alignment horizontal="right" vertical="top" wrapText="1"/>
    </xf>
    <xf numFmtId="0" fontId="41" fillId="35" borderId="171" applyNumberFormat="0" applyAlignment="0" applyProtection="0"/>
    <xf numFmtId="0" fontId="62" fillId="60" borderId="170"/>
    <xf numFmtId="0" fontId="35" fillId="0" borderId="170" applyFill="0" applyProtection="0">
      <alignment horizontal="right" vertical="top" wrapText="1"/>
    </xf>
    <xf numFmtId="0" fontId="39" fillId="38" borderId="170" applyNumberFormat="0" applyProtection="0">
      <alignment horizontal="right"/>
    </xf>
    <xf numFmtId="0" fontId="62" fillId="60" borderId="170"/>
    <xf numFmtId="0" fontId="35" fillId="54" borderId="169" applyNumberFormat="0" applyFont="0" applyAlignment="0" applyProtection="0"/>
    <xf numFmtId="0" fontId="62" fillId="60" borderId="170"/>
    <xf numFmtId="0" fontId="62" fillId="60" borderId="170"/>
    <xf numFmtId="0" fontId="62" fillId="60" borderId="170"/>
    <xf numFmtId="2" fontId="35" fillId="0" borderId="170" applyFill="0" applyProtection="0">
      <alignment horizontal="right" vertical="top" wrapText="1"/>
    </xf>
    <xf numFmtId="2" fontId="47" fillId="0" borderId="170" applyFill="0" applyProtection="0">
      <alignment horizontal="right" vertical="top" wrapText="1"/>
    </xf>
    <xf numFmtId="0" fontId="62" fillId="60" borderId="170"/>
    <xf numFmtId="2" fontId="35" fillId="0" borderId="170" applyFill="0" applyProtection="0">
      <alignment horizontal="right" vertical="top" wrapText="1"/>
    </xf>
    <xf numFmtId="0" fontId="41" fillId="35" borderId="171" applyNumberFormat="0" applyAlignment="0" applyProtection="0"/>
    <xf numFmtId="1" fontId="35" fillId="0" borderId="170" applyFill="0" applyProtection="0">
      <alignment horizontal="right" vertical="top" wrapText="1"/>
    </xf>
    <xf numFmtId="0" fontId="39" fillId="38" borderId="170" applyNumberFormat="0" applyProtection="0">
      <alignment horizontal="right"/>
    </xf>
    <xf numFmtId="2" fontId="35" fillId="0" borderId="170" applyFill="0" applyProtection="0">
      <alignment horizontal="right" vertical="top" wrapText="1"/>
    </xf>
    <xf numFmtId="0" fontId="62" fillId="60" borderId="170"/>
    <xf numFmtId="0" fontId="35" fillId="0" borderId="170" applyFill="0" applyProtection="0">
      <alignment horizontal="right" vertical="top" wrapText="1"/>
    </xf>
    <xf numFmtId="1" fontId="35" fillId="0" borderId="170" applyFill="0" applyProtection="0">
      <alignment horizontal="right" vertical="top" wrapText="1"/>
    </xf>
    <xf numFmtId="0" fontId="62" fillId="60" borderId="170"/>
    <xf numFmtId="0" fontId="39" fillId="38" borderId="170" applyNumberFormat="0" applyProtection="0">
      <alignment horizontal="left"/>
    </xf>
    <xf numFmtId="1" fontId="47" fillId="0" borderId="170" applyFill="0" applyProtection="0">
      <alignment horizontal="right" vertical="top" wrapText="1"/>
    </xf>
    <xf numFmtId="2" fontId="35" fillId="0" borderId="170" applyFill="0" applyProtection="0">
      <alignment horizontal="right" vertical="top" wrapText="1"/>
    </xf>
    <xf numFmtId="0" fontId="39" fillId="38" borderId="170" applyNumberFormat="0" applyProtection="0">
      <alignment horizontal="right"/>
    </xf>
    <xf numFmtId="1" fontId="47" fillId="0" borderId="170" applyFill="0" applyProtection="0">
      <alignment horizontal="right" vertical="top" wrapText="1"/>
    </xf>
    <xf numFmtId="2" fontId="47" fillId="0" borderId="170" applyFill="0" applyProtection="0">
      <alignment horizontal="right" vertical="top" wrapText="1"/>
    </xf>
    <xf numFmtId="49" fontId="35" fillId="0" borderId="170" applyFill="0" applyProtection="0">
      <alignment horizontal="right"/>
    </xf>
    <xf numFmtId="0" fontId="39" fillId="38" borderId="170" applyNumberFormat="0" applyProtection="0">
      <alignment horizontal="right"/>
    </xf>
    <xf numFmtId="0" fontId="35" fillId="0" borderId="170" applyFill="0" applyProtection="0">
      <alignment horizontal="right" vertical="top" wrapText="1"/>
    </xf>
    <xf numFmtId="0" fontId="39" fillId="38" borderId="170" applyNumberFormat="0" applyProtection="0">
      <alignment horizontal="right"/>
    </xf>
    <xf numFmtId="1" fontId="47" fillId="0" borderId="170" applyFill="0" applyProtection="0">
      <alignment horizontal="right" vertical="top" wrapText="1"/>
    </xf>
    <xf numFmtId="0" fontId="39" fillId="38" borderId="170" applyNumberFormat="0" applyProtection="0">
      <alignment horizontal="left"/>
    </xf>
    <xf numFmtId="0" fontId="39" fillId="38" borderId="170" applyNumberFormat="0" applyProtection="0">
      <alignment horizontal="left"/>
    </xf>
    <xf numFmtId="49" fontId="47" fillId="0" borderId="170" applyFill="0" applyProtection="0">
      <alignment horizontal="right"/>
    </xf>
    <xf numFmtId="0" fontId="62" fillId="60" borderId="170"/>
    <xf numFmtId="0" fontId="44" fillId="0" borderId="173" applyNumberFormat="0" applyFill="0" applyAlignment="0" applyProtection="0"/>
    <xf numFmtId="0" fontId="62" fillId="60" borderId="170"/>
    <xf numFmtId="0" fontId="62" fillId="60" borderId="170"/>
    <xf numFmtId="0" fontId="47" fillId="0" borderId="170" applyFill="0" applyProtection="0">
      <alignment horizontal="right" vertical="top" wrapText="1"/>
    </xf>
    <xf numFmtId="0" fontId="51" fillId="36" borderId="171" applyNumberFormat="0" applyAlignment="0" applyProtection="0"/>
    <xf numFmtId="0" fontId="35" fillId="0" borderId="170" applyFill="0" applyProtection="0">
      <alignment horizontal="right" vertical="top" wrapText="1"/>
    </xf>
    <xf numFmtId="0" fontId="39" fillId="38" borderId="170" applyNumberFormat="0" applyProtection="0">
      <alignment horizontal="right"/>
    </xf>
    <xf numFmtId="0" fontId="35" fillId="54" borderId="169" applyNumberFormat="0" applyFont="0" applyAlignment="0" applyProtection="0"/>
    <xf numFmtId="0" fontId="35" fillId="0" borderId="170" applyFill="0" applyProtection="0">
      <alignment horizontal="right" vertical="top" wrapText="1"/>
    </xf>
    <xf numFmtId="49" fontId="35" fillId="0" borderId="170" applyFill="0" applyProtection="0">
      <alignment horizontal="right"/>
    </xf>
    <xf numFmtId="0" fontId="39" fillId="38" borderId="170" applyNumberFormat="0" applyProtection="0">
      <alignment horizontal="left"/>
    </xf>
    <xf numFmtId="0" fontId="35" fillId="0" borderId="170" applyFill="0" applyProtection="0">
      <alignment horizontal="right" vertical="top" wrapText="1"/>
    </xf>
    <xf numFmtId="0" fontId="43" fillId="36" borderId="172" applyNumberFormat="0" applyAlignment="0" applyProtection="0"/>
    <xf numFmtId="0" fontId="62" fillId="60" borderId="170"/>
    <xf numFmtId="0" fontId="39" fillId="38" borderId="170" applyNumberFormat="0" applyProtection="0">
      <alignment horizontal="left"/>
    </xf>
    <xf numFmtId="0" fontId="43" fillId="36" borderId="172" applyNumberFormat="0" applyAlignment="0" applyProtection="0"/>
    <xf numFmtId="0" fontId="44" fillId="0" borderId="173" applyNumberFormat="0" applyFill="0" applyAlignment="0" applyProtection="0"/>
    <xf numFmtId="49" fontId="35" fillId="0" borderId="170" applyFill="0" applyProtection="0">
      <alignment horizontal="right"/>
    </xf>
    <xf numFmtId="0" fontId="47" fillId="0" borderId="170" applyFill="0" applyProtection="0">
      <alignment horizontal="right" vertical="top" wrapText="1"/>
    </xf>
    <xf numFmtId="2" fontId="47" fillId="0" borderId="170" applyFill="0" applyProtection="0">
      <alignment horizontal="right" vertical="top" wrapText="1"/>
    </xf>
    <xf numFmtId="0" fontId="62" fillId="60" borderId="170"/>
    <xf numFmtId="0" fontId="35" fillId="0" borderId="170" applyFill="0" applyProtection="0">
      <alignment horizontal="right" vertical="top" wrapText="1"/>
    </xf>
    <xf numFmtId="49" fontId="35" fillId="0" borderId="170" applyFill="0" applyProtection="0">
      <alignment horizontal="right"/>
    </xf>
    <xf numFmtId="0" fontId="62" fillId="60" borderId="170"/>
    <xf numFmtId="0" fontId="62" fillId="60" borderId="170"/>
    <xf numFmtId="0" fontId="43" fillId="36" borderId="172" applyNumberFormat="0" applyAlignment="0" applyProtection="0"/>
    <xf numFmtId="0" fontId="43" fillId="36" borderId="172" applyNumberFormat="0" applyAlignment="0" applyProtection="0"/>
    <xf numFmtId="0" fontId="62" fillId="60" borderId="170"/>
    <xf numFmtId="0" fontId="62" fillId="60" borderId="170"/>
    <xf numFmtId="1" fontId="35" fillId="0" borderId="170" applyFill="0" applyProtection="0">
      <alignment horizontal="right" vertical="top" wrapText="1"/>
    </xf>
    <xf numFmtId="0" fontId="62" fillId="60" borderId="170"/>
    <xf numFmtId="0" fontId="35" fillId="54" borderId="169" applyNumberFormat="0" applyFont="0" applyAlignment="0" applyProtection="0"/>
    <xf numFmtId="0" fontId="35" fillId="54" borderId="169" applyNumberFormat="0" applyFont="0" applyAlignment="0" applyProtection="0"/>
    <xf numFmtId="0" fontId="41" fillId="35" borderId="171" applyNumberFormat="0" applyAlignment="0" applyProtection="0"/>
    <xf numFmtId="1" fontId="35" fillId="0" borderId="170" applyFill="0" applyProtection="0">
      <alignment horizontal="right" vertical="top" wrapText="1"/>
    </xf>
    <xf numFmtId="0" fontId="44" fillId="0" borderId="173" applyNumberFormat="0" applyFill="0" applyAlignment="0" applyProtection="0"/>
    <xf numFmtId="1" fontId="35" fillId="0" borderId="170" applyFill="0" applyProtection="0">
      <alignment horizontal="right" vertical="top" wrapText="1"/>
    </xf>
    <xf numFmtId="0" fontId="62" fillId="60" borderId="170"/>
    <xf numFmtId="0" fontId="35" fillId="54" borderId="169" applyNumberFormat="0" applyFont="0" applyAlignment="0" applyProtection="0"/>
    <xf numFmtId="2" fontId="35" fillId="0" borderId="170" applyFill="0" applyProtection="0">
      <alignment horizontal="right" vertical="top" wrapText="1"/>
    </xf>
    <xf numFmtId="1" fontId="35" fillId="0" borderId="170" applyFill="0" applyProtection="0">
      <alignment horizontal="right" vertical="top" wrapText="1"/>
    </xf>
    <xf numFmtId="0" fontId="62" fillId="60" borderId="170"/>
    <xf numFmtId="0" fontId="43" fillId="36" borderId="172" applyNumberFormat="0" applyAlignment="0" applyProtection="0"/>
    <xf numFmtId="0" fontId="62" fillId="60" borderId="170"/>
    <xf numFmtId="0" fontId="62" fillId="60" borderId="170"/>
    <xf numFmtId="0" fontId="39" fillId="38" borderId="170" applyNumberFormat="0" applyProtection="0">
      <alignment horizontal="right"/>
    </xf>
    <xf numFmtId="1" fontId="35" fillId="0" borderId="170" applyFill="0" applyProtection="0">
      <alignment horizontal="right" vertical="top" wrapText="1"/>
    </xf>
    <xf numFmtId="2" fontId="35" fillId="0" borderId="170" applyFill="0" applyProtection="0">
      <alignment horizontal="right" vertical="top" wrapText="1"/>
    </xf>
    <xf numFmtId="0" fontId="62" fillId="60" borderId="170"/>
    <xf numFmtId="2" fontId="47" fillId="0" borderId="170" applyFill="0" applyProtection="0">
      <alignment horizontal="right" vertical="top" wrapText="1"/>
    </xf>
    <xf numFmtId="49" fontId="47" fillId="0" borderId="170" applyFill="0" applyProtection="0">
      <alignment horizontal="right"/>
    </xf>
    <xf numFmtId="0" fontId="62" fillId="60" borderId="170"/>
    <xf numFmtId="1" fontId="47" fillId="0" borderId="170" applyFill="0" applyProtection="0">
      <alignment horizontal="right" vertical="top" wrapText="1"/>
    </xf>
    <xf numFmtId="0" fontId="41" fillId="35" borderId="171" applyNumberFormat="0" applyAlignment="0" applyProtection="0"/>
    <xf numFmtId="2" fontId="35" fillId="0" borderId="170" applyFill="0" applyProtection="0">
      <alignment horizontal="right" vertical="top" wrapText="1"/>
    </xf>
    <xf numFmtId="0" fontId="39" fillId="38" borderId="170" applyNumberFormat="0" applyProtection="0">
      <alignment horizontal="right"/>
    </xf>
    <xf numFmtId="0" fontId="44" fillId="0" borderId="173" applyNumberFormat="0" applyFill="0" applyAlignment="0" applyProtection="0"/>
    <xf numFmtId="0" fontId="51" fillId="36" borderId="171" applyNumberFormat="0" applyAlignment="0" applyProtection="0"/>
    <xf numFmtId="1" fontId="35" fillId="0" borderId="170" applyFill="0" applyProtection="0">
      <alignment horizontal="right" vertical="top" wrapText="1"/>
    </xf>
    <xf numFmtId="0" fontId="39" fillId="38" borderId="170" applyNumberFormat="0" applyProtection="0">
      <alignment horizontal="right"/>
    </xf>
    <xf numFmtId="0" fontId="39" fillId="38" borderId="170" applyNumberFormat="0" applyProtection="0">
      <alignment horizontal="left"/>
    </xf>
    <xf numFmtId="0" fontId="44" fillId="0" borderId="173" applyNumberFormat="0" applyFill="0" applyAlignment="0" applyProtection="0"/>
    <xf numFmtId="0" fontId="39" fillId="38" borderId="170" applyNumberFormat="0" applyProtection="0">
      <alignment horizontal="left"/>
    </xf>
    <xf numFmtId="0" fontId="39" fillId="38" borderId="170" applyNumberFormat="0" applyProtection="0">
      <alignment horizontal="left"/>
    </xf>
    <xf numFmtId="0" fontId="43" fillId="36" borderId="172" applyNumberFormat="0" applyAlignment="0" applyProtection="0"/>
    <xf numFmtId="0" fontId="62" fillId="60" borderId="170"/>
    <xf numFmtId="0" fontId="44" fillId="0" borderId="173" applyNumberFormat="0" applyFill="0" applyAlignment="0" applyProtection="0"/>
    <xf numFmtId="49" fontId="35" fillId="0" borderId="170" applyFill="0" applyProtection="0">
      <alignment horizontal="right"/>
    </xf>
    <xf numFmtId="0" fontId="35" fillId="0" borderId="170" applyFill="0" applyProtection="0">
      <alignment horizontal="right" vertical="top" wrapText="1"/>
    </xf>
    <xf numFmtId="0" fontId="39" fillId="38" borderId="170" applyNumberFormat="0" applyProtection="0">
      <alignment horizontal="left"/>
    </xf>
    <xf numFmtId="49" fontId="35" fillId="0" borderId="170" applyFill="0" applyProtection="0">
      <alignment horizontal="right"/>
    </xf>
    <xf numFmtId="0" fontId="39" fillId="38" borderId="170" applyNumberFormat="0" applyProtection="0">
      <alignment horizontal="right"/>
    </xf>
    <xf numFmtId="0" fontId="62" fillId="60" borderId="170"/>
    <xf numFmtId="0" fontId="51" fillId="36" borderId="171" applyNumberFormat="0" applyAlignment="0" applyProtection="0"/>
    <xf numFmtId="49" fontId="35" fillId="0" borderId="170" applyFill="0" applyProtection="0">
      <alignment horizontal="right"/>
    </xf>
    <xf numFmtId="49" fontId="47" fillId="0" borderId="170" applyFill="0" applyProtection="0">
      <alignment horizontal="right"/>
    </xf>
    <xf numFmtId="0" fontId="62" fillId="60" borderId="170"/>
    <xf numFmtId="0" fontId="62" fillId="60" borderId="170"/>
    <xf numFmtId="0" fontId="39" fillId="38" borderId="170" applyNumberFormat="0" applyProtection="0">
      <alignment horizontal="right"/>
    </xf>
    <xf numFmtId="1" fontId="47" fillId="0" borderId="170" applyFill="0" applyProtection="0">
      <alignment horizontal="right" vertical="top" wrapText="1"/>
    </xf>
    <xf numFmtId="49" fontId="35" fillId="0" borderId="170" applyFill="0" applyProtection="0">
      <alignment horizontal="right"/>
    </xf>
    <xf numFmtId="0" fontId="39" fillId="38" borderId="170" applyNumberFormat="0" applyProtection="0">
      <alignment horizontal="left"/>
    </xf>
    <xf numFmtId="0" fontId="39" fillId="38" borderId="170" applyNumberFormat="0" applyProtection="0">
      <alignment horizontal="left"/>
    </xf>
    <xf numFmtId="0" fontId="47" fillId="0" borderId="170" applyFill="0" applyProtection="0">
      <alignment horizontal="right" vertical="top" wrapText="1"/>
    </xf>
    <xf numFmtId="1" fontId="35" fillId="0" borderId="170" applyFill="0" applyProtection="0">
      <alignment horizontal="right" vertical="top" wrapText="1"/>
    </xf>
    <xf numFmtId="0" fontId="62" fillId="60" borderId="170"/>
    <xf numFmtId="1" fontId="35" fillId="0" borderId="170" applyFill="0" applyProtection="0">
      <alignment horizontal="right" vertical="top" wrapText="1"/>
    </xf>
    <xf numFmtId="0" fontId="35" fillId="0" borderId="170" applyFill="0" applyProtection="0">
      <alignment horizontal="right" vertical="top" wrapText="1"/>
    </xf>
    <xf numFmtId="49" fontId="47" fillId="0" borderId="170" applyFill="0" applyProtection="0">
      <alignment horizontal="right"/>
    </xf>
    <xf numFmtId="2" fontId="35" fillId="0" borderId="170" applyFill="0" applyProtection="0">
      <alignment horizontal="right" vertical="top" wrapText="1"/>
    </xf>
    <xf numFmtId="49" fontId="35" fillId="0" borderId="170" applyFill="0" applyProtection="0">
      <alignment horizontal="right"/>
    </xf>
    <xf numFmtId="49" fontId="47" fillId="0" borderId="170" applyFill="0" applyProtection="0">
      <alignment horizontal="right"/>
    </xf>
    <xf numFmtId="0" fontId="41" fillId="35" borderId="171" applyNumberFormat="0" applyAlignment="0" applyProtection="0"/>
    <xf numFmtId="0" fontId="35" fillId="54" borderId="169" applyNumberFormat="0" applyFont="0" applyAlignment="0" applyProtection="0"/>
    <xf numFmtId="0" fontId="39" fillId="38" borderId="170" applyNumberFormat="0" applyProtection="0">
      <alignment horizontal="left"/>
    </xf>
    <xf numFmtId="0" fontId="35" fillId="0" borderId="170" applyFill="0" applyProtection="0">
      <alignment horizontal="right" vertical="top" wrapText="1"/>
    </xf>
    <xf numFmtId="2" fontId="47" fillId="0" borderId="170" applyFill="0" applyProtection="0">
      <alignment horizontal="right" vertical="top" wrapText="1"/>
    </xf>
    <xf numFmtId="49" fontId="47" fillId="0" borderId="170" applyFill="0" applyProtection="0">
      <alignment horizontal="right"/>
    </xf>
    <xf numFmtId="1" fontId="35" fillId="0" borderId="170" applyFill="0" applyProtection="0">
      <alignment horizontal="right" vertical="top" wrapText="1"/>
    </xf>
    <xf numFmtId="0" fontId="35" fillId="54" borderId="169" applyNumberFormat="0" applyFont="0" applyAlignment="0" applyProtection="0"/>
    <xf numFmtId="0" fontId="39" fillId="38" borderId="170" applyNumberFormat="0" applyProtection="0">
      <alignment horizontal="left"/>
    </xf>
    <xf numFmtId="0" fontId="62" fillId="60" borderId="170"/>
    <xf numFmtId="0" fontId="62" fillId="60" borderId="170"/>
    <xf numFmtId="0" fontId="62" fillId="60" borderId="170"/>
    <xf numFmtId="2" fontId="47" fillId="0" borderId="170" applyFill="0" applyProtection="0">
      <alignment horizontal="right" vertical="top" wrapText="1"/>
    </xf>
    <xf numFmtId="0" fontId="62" fillId="60" borderId="170"/>
    <xf numFmtId="2" fontId="35" fillId="0" borderId="170" applyFill="0" applyProtection="0">
      <alignment horizontal="right" vertical="top" wrapText="1"/>
    </xf>
    <xf numFmtId="0" fontId="39" fillId="38" borderId="170" applyNumberFormat="0" applyProtection="0">
      <alignment horizontal="right"/>
    </xf>
    <xf numFmtId="2" fontId="47" fillId="0" borderId="170" applyFill="0" applyProtection="0">
      <alignment horizontal="right" vertical="top" wrapText="1"/>
    </xf>
    <xf numFmtId="2" fontId="35" fillId="0" borderId="170" applyFill="0" applyProtection="0">
      <alignment horizontal="right" vertical="top" wrapText="1"/>
    </xf>
    <xf numFmtId="0" fontId="39" fillId="38" borderId="170" applyNumberFormat="0" applyProtection="0">
      <alignment horizontal="right"/>
    </xf>
    <xf numFmtId="1" fontId="35" fillId="0" borderId="170" applyFill="0" applyProtection="0">
      <alignment horizontal="right" vertical="top" wrapText="1"/>
    </xf>
    <xf numFmtId="0" fontId="62" fillId="60" borderId="170"/>
    <xf numFmtId="2" fontId="47" fillId="0" borderId="170" applyFill="0" applyProtection="0">
      <alignment horizontal="right" vertical="top" wrapText="1"/>
    </xf>
    <xf numFmtId="49" fontId="35" fillId="0" borderId="170" applyFill="0" applyProtection="0">
      <alignment horizontal="right"/>
    </xf>
    <xf numFmtId="0" fontId="39" fillId="38" borderId="170" applyNumberFormat="0" applyProtection="0">
      <alignment horizontal="left"/>
    </xf>
    <xf numFmtId="0" fontId="43" fillId="36" borderId="172" applyNumberFormat="0" applyAlignment="0" applyProtection="0"/>
    <xf numFmtId="49" fontId="35" fillId="0" borderId="170" applyFill="0" applyProtection="0">
      <alignment horizontal="right"/>
    </xf>
    <xf numFmtId="1" fontId="35" fillId="0" borderId="170" applyFill="0" applyProtection="0">
      <alignment horizontal="right" vertical="top" wrapText="1"/>
    </xf>
    <xf numFmtId="0" fontId="35" fillId="54" borderId="169" applyNumberFormat="0" applyFont="0" applyAlignment="0" applyProtection="0"/>
    <xf numFmtId="0" fontId="47" fillId="0" borderId="170" applyFill="0" applyProtection="0">
      <alignment horizontal="right" vertical="top" wrapText="1"/>
    </xf>
    <xf numFmtId="1" fontId="47" fillId="0" borderId="170" applyFill="0" applyProtection="0">
      <alignment horizontal="right" vertical="top" wrapText="1"/>
    </xf>
    <xf numFmtId="0" fontId="43" fillId="36" borderId="172" applyNumberFormat="0" applyAlignment="0" applyProtection="0"/>
    <xf numFmtId="0" fontId="35" fillId="0" borderId="170" applyFill="0" applyProtection="0">
      <alignment horizontal="right" vertical="top" wrapText="1"/>
    </xf>
    <xf numFmtId="0" fontId="43" fillId="36" borderId="172" applyNumberFormat="0" applyAlignment="0" applyProtection="0"/>
    <xf numFmtId="0" fontId="43" fillId="36" borderId="172" applyNumberFormat="0" applyAlignment="0" applyProtection="0"/>
    <xf numFmtId="0" fontId="43" fillId="36" borderId="172" applyNumberFormat="0" applyAlignment="0" applyProtection="0"/>
    <xf numFmtId="49" fontId="47" fillId="0" borderId="170" applyFill="0" applyProtection="0">
      <alignment horizontal="right"/>
    </xf>
    <xf numFmtId="0" fontId="47" fillId="0" borderId="170" applyFill="0" applyProtection="0">
      <alignment horizontal="right" vertical="top" wrapText="1"/>
    </xf>
    <xf numFmtId="2" fontId="35" fillId="0" borderId="170" applyFill="0" applyProtection="0">
      <alignment horizontal="right" vertical="top" wrapText="1"/>
    </xf>
    <xf numFmtId="2" fontId="35" fillId="0" borderId="170" applyFill="0" applyProtection="0">
      <alignment horizontal="right" vertical="top" wrapText="1"/>
    </xf>
    <xf numFmtId="0" fontId="44" fillId="0" borderId="173" applyNumberFormat="0" applyFill="0" applyAlignment="0" applyProtection="0"/>
    <xf numFmtId="0" fontId="39" fillId="38" borderId="170" applyNumberFormat="0" applyProtection="0">
      <alignment horizontal="right"/>
    </xf>
    <xf numFmtId="0" fontId="44" fillId="0" borderId="173" applyNumberFormat="0" applyFill="0" applyAlignment="0" applyProtection="0"/>
    <xf numFmtId="0" fontId="39" fillId="38" borderId="170" applyNumberFormat="0" applyProtection="0">
      <alignment horizontal="left"/>
    </xf>
    <xf numFmtId="0" fontId="35" fillId="0" borderId="170" applyFill="0" applyProtection="0">
      <alignment horizontal="right" vertical="top" wrapText="1"/>
    </xf>
    <xf numFmtId="49" fontId="35" fillId="0" borderId="170" applyFill="0" applyProtection="0">
      <alignment horizontal="right"/>
    </xf>
    <xf numFmtId="1" fontId="35" fillId="0" borderId="170" applyFill="0" applyProtection="0">
      <alignment horizontal="right" vertical="top" wrapText="1"/>
    </xf>
    <xf numFmtId="0" fontId="44" fillId="0" borderId="173" applyNumberFormat="0" applyFill="0" applyAlignment="0" applyProtection="0"/>
    <xf numFmtId="0" fontId="43" fillId="36" borderId="172" applyNumberFormat="0" applyAlignment="0" applyProtection="0"/>
    <xf numFmtId="0" fontId="62" fillId="60" borderId="170"/>
    <xf numFmtId="0" fontId="62" fillId="60" borderId="170"/>
    <xf numFmtId="0" fontId="43" fillId="36" borderId="172" applyNumberFormat="0" applyAlignment="0" applyProtection="0"/>
    <xf numFmtId="0" fontId="62" fillId="60" borderId="170"/>
    <xf numFmtId="0" fontId="44" fillId="0" borderId="173" applyNumberFormat="0" applyFill="0" applyAlignment="0" applyProtection="0"/>
    <xf numFmtId="0" fontId="39" fillId="38" borderId="170" applyNumberFormat="0" applyProtection="0">
      <alignment horizontal="left"/>
    </xf>
    <xf numFmtId="0" fontId="62" fillId="60" borderId="170"/>
    <xf numFmtId="0" fontId="47" fillId="0" borderId="170" applyFill="0" applyProtection="0">
      <alignment horizontal="right" vertical="top" wrapText="1"/>
    </xf>
    <xf numFmtId="0" fontId="44" fillId="0" borderId="173" applyNumberFormat="0" applyFill="0" applyAlignment="0" applyProtection="0"/>
    <xf numFmtId="0" fontId="35" fillId="0" borderId="170" applyFill="0" applyProtection="0">
      <alignment horizontal="right" vertical="top" wrapText="1"/>
    </xf>
    <xf numFmtId="0" fontId="35" fillId="54" borderId="169" applyNumberFormat="0" applyFont="0" applyAlignment="0" applyProtection="0"/>
    <xf numFmtId="0" fontId="43" fillId="36" borderId="172" applyNumberFormat="0" applyAlignment="0" applyProtection="0"/>
    <xf numFmtId="0" fontId="51" fillId="36" borderId="171" applyNumberFormat="0" applyAlignment="0" applyProtection="0"/>
    <xf numFmtId="0" fontId="62" fillId="60" borderId="170"/>
    <xf numFmtId="1" fontId="35" fillId="0" borderId="170" applyFill="0" applyProtection="0">
      <alignment horizontal="right" vertical="top" wrapText="1"/>
    </xf>
    <xf numFmtId="49" fontId="47" fillId="0" borderId="170" applyFill="0" applyProtection="0">
      <alignment horizontal="right"/>
    </xf>
    <xf numFmtId="0" fontId="43" fillId="36" borderId="172" applyNumberFormat="0" applyAlignment="0" applyProtection="0"/>
    <xf numFmtId="2" fontId="47" fillId="0" borderId="170" applyFill="0" applyProtection="0">
      <alignment horizontal="right" vertical="top" wrapText="1"/>
    </xf>
    <xf numFmtId="49" fontId="47" fillId="0" borderId="170" applyFill="0" applyProtection="0">
      <alignment horizontal="right"/>
    </xf>
    <xf numFmtId="0" fontId="62" fillId="60" borderId="170"/>
    <xf numFmtId="0" fontId="62" fillId="60" borderId="170"/>
    <xf numFmtId="0" fontId="62" fillId="60" borderId="170"/>
    <xf numFmtId="0" fontId="62" fillId="60" borderId="170"/>
    <xf numFmtId="0" fontId="35" fillId="54" borderId="169" applyNumberFormat="0" applyFont="0" applyAlignment="0" applyProtection="0"/>
    <xf numFmtId="0" fontId="35" fillId="0" borderId="170" applyFill="0" applyProtection="0">
      <alignment horizontal="right" vertical="top" wrapText="1"/>
    </xf>
    <xf numFmtId="0" fontId="62" fillId="60" borderId="170"/>
    <xf numFmtId="0" fontId="62" fillId="60" borderId="170"/>
    <xf numFmtId="1" fontId="47" fillId="0" borderId="170" applyFill="0" applyProtection="0">
      <alignment horizontal="right" vertical="top" wrapText="1"/>
    </xf>
    <xf numFmtId="0" fontId="43" fillId="36" borderId="172" applyNumberFormat="0" applyAlignment="0" applyProtection="0"/>
    <xf numFmtId="49" fontId="35" fillId="0" borderId="170" applyFill="0" applyProtection="0">
      <alignment horizontal="right"/>
    </xf>
    <xf numFmtId="2" fontId="47" fillId="0" borderId="170" applyFill="0" applyProtection="0">
      <alignment horizontal="right" vertical="top" wrapText="1"/>
    </xf>
    <xf numFmtId="0" fontId="39" fillId="38" borderId="170" applyNumberFormat="0" applyProtection="0">
      <alignment horizontal="right"/>
    </xf>
    <xf numFmtId="1" fontId="47" fillId="0" borderId="170" applyFill="0" applyProtection="0">
      <alignment horizontal="right" vertical="top" wrapText="1"/>
    </xf>
    <xf numFmtId="2" fontId="35" fillId="0" borderId="170" applyFill="0" applyProtection="0">
      <alignment horizontal="right" vertical="top" wrapText="1"/>
    </xf>
    <xf numFmtId="0" fontId="62" fillId="60" borderId="170"/>
    <xf numFmtId="0" fontId="62" fillId="60" borderId="170"/>
    <xf numFmtId="49" fontId="35" fillId="0" borderId="170" applyFill="0" applyProtection="0">
      <alignment horizontal="right"/>
    </xf>
    <xf numFmtId="49" fontId="35" fillId="0" borderId="170" applyFill="0" applyProtection="0">
      <alignment horizontal="right"/>
    </xf>
    <xf numFmtId="0" fontId="39" fillId="38" borderId="170" applyNumberFormat="0" applyProtection="0">
      <alignment horizontal="right"/>
    </xf>
    <xf numFmtId="0" fontId="62" fillId="60" borderId="170"/>
    <xf numFmtId="0" fontId="35" fillId="0" borderId="170" applyFill="0" applyProtection="0">
      <alignment horizontal="right" vertical="top" wrapText="1"/>
    </xf>
    <xf numFmtId="49" fontId="35" fillId="0" borderId="170" applyFill="0" applyProtection="0">
      <alignment horizontal="right"/>
    </xf>
    <xf numFmtId="0" fontId="39" fillId="38" borderId="170" applyNumberFormat="0" applyProtection="0">
      <alignment horizontal="right"/>
    </xf>
    <xf numFmtId="0" fontId="62" fillId="60" borderId="170"/>
    <xf numFmtId="0" fontId="39" fillId="38" borderId="170" applyNumberFormat="0" applyProtection="0">
      <alignment horizontal="right"/>
    </xf>
    <xf numFmtId="49" fontId="47" fillId="0" borderId="170" applyFill="0" applyProtection="0">
      <alignment horizontal="right"/>
    </xf>
    <xf numFmtId="2" fontId="35" fillId="0" borderId="170" applyFill="0" applyProtection="0">
      <alignment horizontal="right" vertical="top" wrapText="1"/>
    </xf>
    <xf numFmtId="0" fontId="43" fillId="36" borderId="172" applyNumberFormat="0" applyAlignment="0" applyProtection="0"/>
    <xf numFmtId="2" fontId="35" fillId="0" borderId="170" applyFill="0" applyProtection="0">
      <alignment horizontal="right" vertical="top" wrapText="1"/>
    </xf>
    <xf numFmtId="0" fontId="39" fillId="38" borderId="170" applyNumberFormat="0" applyProtection="0">
      <alignment horizontal="left"/>
    </xf>
    <xf numFmtId="49" fontId="35" fillId="0" borderId="170" applyFill="0" applyProtection="0">
      <alignment horizontal="right"/>
    </xf>
    <xf numFmtId="0" fontId="39" fillId="38" borderId="170" applyNumberFormat="0" applyProtection="0">
      <alignment horizontal="left"/>
    </xf>
    <xf numFmtId="0" fontId="35" fillId="0" borderId="170" applyFill="0" applyProtection="0">
      <alignment horizontal="right" vertical="top" wrapText="1"/>
    </xf>
    <xf numFmtId="0" fontId="35" fillId="0" borderId="170" applyFill="0" applyProtection="0">
      <alignment horizontal="right" vertical="top" wrapText="1"/>
    </xf>
    <xf numFmtId="0" fontId="43" fillId="36" borderId="172" applyNumberFormat="0" applyAlignment="0" applyProtection="0"/>
    <xf numFmtId="0" fontId="62" fillId="60" borderId="170"/>
    <xf numFmtId="0" fontId="41" fillId="35" borderId="171" applyNumberFormat="0" applyAlignment="0" applyProtection="0"/>
    <xf numFmtId="0" fontId="62" fillId="60" borderId="170"/>
    <xf numFmtId="1" fontId="47" fillId="0" borderId="170" applyFill="0" applyProtection="0">
      <alignment horizontal="right" vertical="top" wrapText="1"/>
    </xf>
    <xf numFmtId="0" fontId="39" fillId="38" borderId="170" applyNumberFormat="0" applyProtection="0">
      <alignment horizontal="right"/>
    </xf>
    <xf numFmtId="0" fontId="44" fillId="0" borderId="173" applyNumberFormat="0" applyFill="0" applyAlignment="0" applyProtection="0"/>
    <xf numFmtId="0" fontId="35" fillId="0" borderId="170" applyFill="0" applyProtection="0">
      <alignment horizontal="right" vertical="top" wrapText="1"/>
    </xf>
    <xf numFmtId="49" fontId="35" fillId="0" borderId="170" applyFill="0" applyProtection="0">
      <alignment horizontal="right"/>
    </xf>
    <xf numFmtId="2" fontId="35" fillId="0" borderId="170" applyFill="0" applyProtection="0">
      <alignment horizontal="right" vertical="top" wrapText="1"/>
    </xf>
    <xf numFmtId="0" fontId="43" fillId="36" borderId="172" applyNumberFormat="0" applyAlignment="0" applyProtection="0"/>
    <xf numFmtId="2" fontId="35" fillId="0" borderId="170" applyFill="0" applyProtection="0">
      <alignment horizontal="right" vertical="top" wrapText="1"/>
    </xf>
    <xf numFmtId="0" fontId="62" fillId="60" borderId="170"/>
    <xf numFmtId="0" fontId="43" fillId="36" borderId="172" applyNumberFormat="0" applyAlignment="0" applyProtection="0"/>
    <xf numFmtId="0" fontId="39" fillId="38" borderId="170" applyNumberFormat="0" applyProtection="0">
      <alignment horizontal="left"/>
    </xf>
    <xf numFmtId="0" fontId="35" fillId="0" borderId="170" applyFill="0" applyProtection="0">
      <alignment horizontal="right" vertical="top" wrapText="1"/>
    </xf>
    <xf numFmtId="0" fontId="35" fillId="0" borderId="170" applyFill="0" applyProtection="0">
      <alignment horizontal="right" vertical="top" wrapText="1"/>
    </xf>
    <xf numFmtId="1" fontId="35" fillId="0" borderId="170" applyFill="0" applyProtection="0">
      <alignment horizontal="right" vertical="top" wrapText="1"/>
    </xf>
    <xf numFmtId="0" fontId="35" fillId="54" borderId="169" applyNumberFormat="0" applyFont="0" applyAlignment="0" applyProtection="0"/>
    <xf numFmtId="49" fontId="35" fillId="0" borderId="170" applyFill="0" applyProtection="0">
      <alignment horizontal="right"/>
    </xf>
    <xf numFmtId="0" fontId="43" fillId="36" borderId="172" applyNumberFormat="0" applyAlignment="0" applyProtection="0"/>
    <xf numFmtId="0" fontId="35" fillId="0" borderId="170" applyFill="0" applyProtection="0">
      <alignment horizontal="right" vertical="top" wrapText="1"/>
    </xf>
    <xf numFmtId="0" fontId="43" fillId="36" borderId="172" applyNumberFormat="0" applyAlignment="0" applyProtection="0"/>
    <xf numFmtId="0" fontId="62" fillId="60" borderId="170"/>
    <xf numFmtId="0" fontId="62" fillId="60" borderId="170"/>
    <xf numFmtId="2" fontId="47" fillId="0" borderId="170" applyFill="0" applyProtection="0">
      <alignment horizontal="right" vertical="top" wrapText="1"/>
    </xf>
    <xf numFmtId="0" fontId="39" fillId="38" borderId="170" applyNumberFormat="0" applyProtection="0">
      <alignment horizontal="left"/>
    </xf>
    <xf numFmtId="49" fontId="35" fillId="0" borderId="170" applyFill="0" applyProtection="0">
      <alignment horizontal="right"/>
    </xf>
    <xf numFmtId="0" fontId="62" fillId="60" borderId="170"/>
    <xf numFmtId="2" fontId="35" fillId="0" borderId="170" applyFill="0" applyProtection="0">
      <alignment horizontal="right" vertical="top" wrapText="1"/>
    </xf>
    <xf numFmtId="0" fontId="62" fillId="60" borderId="170"/>
    <xf numFmtId="49" fontId="47" fillId="0" borderId="170" applyFill="0" applyProtection="0">
      <alignment horizontal="right"/>
    </xf>
    <xf numFmtId="0" fontId="43" fillId="36" borderId="172" applyNumberFormat="0" applyAlignment="0" applyProtection="0"/>
    <xf numFmtId="49" fontId="35" fillId="0" borderId="170" applyFill="0" applyProtection="0">
      <alignment horizontal="right"/>
    </xf>
    <xf numFmtId="0" fontId="44" fillId="0" borderId="173" applyNumberFormat="0" applyFill="0" applyAlignment="0" applyProtection="0"/>
    <xf numFmtId="49" fontId="47" fillId="0" borderId="170" applyFill="0" applyProtection="0">
      <alignment horizontal="right"/>
    </xf>
    <xf numFmtId="0" fontId="39" fillId="38" borderId="170" applyNumberFormat="0" applyProtection="0">
      <alignment horizontal="right"/>
    </xf>
    <xf numFmtId="0" fontId="41" fillId="35" borderId="171" applyNumberFormat="0" applyAlignment="0" applyProtection="0"/>
    <xf numFmtId="0" fontId="35" fillId="54" borderId="169" applyNumberFormat="0" applyFont="0" applyAlignment="0" applyProtection="0"/>
    <xf numFmtId="0" fontId="47" fillId="0" borderId="170" applyFill="0" applyProtection="0">
      <alignment horizontal="right" vertical="top" wrapText="1"/>
    </xf>
    <xf numFmtId="0" fontId="51" fillId="36" borderId="171" applyNumberFormat="0" applyAlignment="0" applyProtection="0"/>
    <xf numFmtId="0" fontId="62" fillId="60" borderId="170"/>
    <xf numFmtId="2" fontId="35" fillId="0" borderId="170" applyFill="0" applyProtection="0">
      <alignment horizontal="right" vertical="top" wrapText="1"/>
    </xf>
    <xf numFmtId="1" fontId="47" fillId="0" borderId="170" applyFill="0" applyProtection="0">
      <alignment horizontal="right" vertical="top" wrapText="1"/>
    </xf>
    <xf numFmtId="0" fontId="62" fillId="60" borderId="170"/>
    <xf numFmtId="2" fontId="47" fillId="0" borderId="170" applyFill="0" applyProtection="0">
      <alignment horizontal="right" vertical="top" wrapText="1"/>
    </xf>
    <xf numFmtId="1" fontId="35" fillId="0" borderId="170" applyFill="0" applyProtection="0">
      <alignment horizontal="right" vertical="top" wrapText="1"/>
    </xf>
    <xf numFmtId="1" fontId="35" fillId="0" borderId="170" applyFill="0" applyProtection="0">
      <alignment horizontal="right" vertical="top" wrapText="1"/>
    </xf>
    <xf numFmtId="49" fontId="35" fillId="0" borderId="170" applyFill="0" applyProtection="0">
      <alignment horizontal="right"/>
    </xf>
    <xf numFmtId="0" fontId="62" fillId="60" borderId="170"/>
    <xf numFmtId="1" fontId="35" fillId="0" borderId="170" applyFill="0" applyProtection="0">
      <alignment horizontal="right" vertical="top" wrapText="1"/>
    </xf>
    <xf numFmtId="0" fontId="39" fillId="38" borderId="170" applyNumberFormat="0" applyProtection="0">
      <alignment horizontal="right"/>
    </xf>
    <xf numFmtId="0" fontId="62" fillId="60" borderId="170"/>
    <xf numFmtId="0" fontId="41" fillId="35" borderId="171" applyNumberFormat="0" applyAlignment="0" applyProtection="0"/>
    <xf numFmtId="2" fontId="35" fillId="0" borderId="170" applyFill="0" applyProtection="0">
      <alignment horizontal="right" vertical="top" wrapText="1"/>
    </xf>
    <xf numFmtId="0" fontId="39" fillId="38" borderId="170" applyNumberFormat="0" applyProtection="0">
      <alignment horizontal="left"/>
    </xf>
    <xf numFmtId="0" fontId="43" fillId="36" borderId="172" applyNumberFormat="0" applyAlignment="0" applyProtection="0"/>
    <xf numFmtId="1" fontId="35" fillId="0" borderId="170" applyFill="0" applyProtection="0">
      <alignment horizontal="right" vertical="top" wrapText="1"/>
    </xf>
    <xf numFmtId="0" fontId="43" fillId="36" borderId="172" applyNumberFormat="0" applyAlignment="0" applyProtection="0"/>
    <xf numFmtId="0" fontId="62" fillId="60" borderId="170"/>
    <xf numFmtId="0" fontId="35" fillId="0" borderId="170" applyFill="0" applyProtection="0">
      <alignment horizontal="right" vertical="top" wrapText="1"/>
    </xf>
    <xf numFmtId="1" fontId="47" fillId="0" borderId="170" applyFill="0" applyProtection="0">
      <alignment horizontal="right" vertical="top" wrapText="1"/>
    </xf>
    <xf numFmtId="0" fontId="43" fillId="36" borderId="172" applyNumberFormat="0" applyAlignment="0" applyProtection="0"/>
    <xf numFmtId="0" fontId="44" fillId="0" borderId="173" applyNumberFormat="0" applyFill="0" applyAlignment="0" applyProtection="0"/>
    <xf numFmtId="0" fontId="35" fillId="0" borderId="170" applyFill="0" applyProtection="0">
      <alignment horizontal="right" vertical="top" wrapText="1"/>
    </xf>
    <xf numFmtId="0" fontId="51" fillId="36" borderId="171" applyNumberFormat="0" applyAlignment="0" applyProtection="0"/>
    <xf numFmtId="0" fontId="35" fillId="0" borderId="170" applyFill="0" applyProtection="0">
      <alignment horizontal="right" vertical="top" wrapText="1"/>
    </xf>
    <xf numFmtId="0" fontId="41" fillId="35" borderId="171" applyNumberFormat="0" applyAlignment="0" applyProtection="0"/>
    <xf numFmtId="0" fontId="62" fillId="60" borderId="170"/>
    <xf numFmtId="1" fontId="35" fillId="0" borderId="170" applyFill="0" applyProtection="0">
      <alignment horizontal="right" vertical="top" wrapText="1"/>
    </xf>
    <xf numFmtId="49" fontId="35" fillId="0" borderId="170" applyFill="0" applyProtection="0">
      <alignment horizontal="right"/>
    </xf>
    <xf numFmtId="0" fontId="39" fillId="38" borderId="170" applyNumberFormat="0" applyProtection="0">
      <alignment horizontal="right"/>
    </xf>
    <xf numFmtId="0" fontId="35" fillId="0" borderId="170" applyFill="0" applyProtection="0">
      <alignment horizontal="right" vertical="top" wrapText="1"/>
    </xf>
    <xf numFmtId="0" fontId="62" fillId="60" borderId="170"/>
    <xf numFmtId="0" fontId="39" fillId="38" borderId="170" applyNumberFormat="0" applyProtection="0">
      <alignment horizontal="left"/>
    </xf>
    <xf numFmtId="0" fontId="44" fillId="0" borderId="173" applyNumberFormat="0" applyFill="0" applyAlignment="0" applyProtection="0"/>
    <xf numFmtId="0" fontId="39" fillId="38" borderId="170" applyNumberFormat="0" applyProtection="0">
      <alignment horizontal="left"/>
    </xf>
    <xf numFmtId="0" fontId="43" fillId="36" borderId="172" applyNumberFormat="0" applyAlignment="0" applyProtection="0"/>
    <xf numFmtId="0" fontId="62" fillId="60" borderId="170"/>
    <xf numFmtId="0" fontId="39" fillId="38" borderId="170" applyNumberFormat="0" applyProtection="0">
      <alignment horizontal="right"/>
    </xf>
    <xf numFmtId="49" fontId="35" fillId="0" borderId="170" applyFill="0" applyProtection="0">
      <alignment horizontal="right"/>
    </xf>
    <xf numFmtId="0" fontId="62" fillId="60" borderId="170"/>
    <xf numFmtId="0" fontId="43" fillId="36" borderId="172" applyNumberFormat="0" applyAlignment="0" applyProtection="0"/>
    <xf numFmtId="0" fontId="62" fillId="60" borderId="170"/>
    <xf numFmtId="0" fontId="39" fillId="38" borderId="170" applyNumberFormat="0" applyProtection="0">
      <alignment horizontal="right"/>
    </xf>
    <xf numFmtId="0" fontId="41" fillId="35" borderId="171" applyNumberFormat="0" applyAlignment="0" applyProtection="0"/>
    <xf numFmtId="0" fontId="39" fillId="38" borderId="170" applyNumberFormat="0" applyProtection="0">
      <alignment horizontal="right"/>
    </xf>
    <xf numFmtId="0" fontId="43" fillId="36" borderId="172" applyNumberFormat="0" applyAlignment="0" applyProtection="0"/>
    <xf numFmtId="49" fontId="35" fillId="0" borderId="170" applyFill="0" applyProtection="0">
      <alignment horizontal="right"/>
    </xf>
    <xf numFmtId="0" fontId="62" fillId="60" borderId="170"/>
    <xf numFmtId="0" fontId="35" fillId="54" borderId="169" applyNumberFormat="0" applyFont="0" applyAlignment="0" applyProtection="0"/>
    <xf numFmtId="0" fontId="62" fillId="60" borderId="170"/>
    <xf numFmtId="2" fontId="35" fillId="0" borderId="170" applyFill="0" applyProtection="0">
      <alignment horizontal="right" vertical="top" wrapText="1"/>
    </xf>
    <xf numFmtId="2" fontId="47" fillId="0" borderId="170" applyFill="0" applyProtection="0">
      <alignment horizontal="right" vertical="top" wrapText="1"/>
    </xf>
    <xf numFmtId="0" fontId="39" fillId="38" borderId="170" applyNumberFormat="0" applyProtection="0">
      <alignment horizontal="right"/>
    </xf>
    <xf numFmtId="0" fontId="62" fillId="60" borderId="170"/>
    <xf numFmtId="2" fontId="35" fillId="0" borderId="170" applyFill="0" applyProtection="0">
      <alignment horizontal="right" vertical="top" wrapText="1"/>
    </xf>
    <xf numFmtId="0" fontId="43" fillId="36" borderId="172" applyNumberFormat="0" applyAlignment="0" applyProtection="0"/>
    <xf numFmtId="0" fontId="39" fillId="38" borderId="170" applyNumberFormat="0" applyProtection="0">
      <alignment horizontal="left"/>
    </xf>
    <xf numFmtId="0" fontId="41" fillId="35" borderId="171" applyNumberFormat="0" applyAlignment="0" applyProtection="0"/>
    <xf numFmtId="1" fontId="35" fillId="0" borderId="170" applyFill="0" applyProtection="0">
      <alignment horizontal="right" vertical="top" wrapText="1"/>
    </xf>
    <xf numFmtId="1" fontId="35" fillId="0" borderId="170" applyFill="0" applyProtection="0">
      <alignment horizontal="right" vertical="top" wrapText="1"/>
    </xf>
    <xf numFmtId="0" fontId="35" fillId="0" borderId="170" applyFill="0" applyProtection="0">
      <alignment horizontal="right" vertical="top" wrapText="1"/>
    </xf>
    <xf numFmtId="0" fontId="62" fillId="60" borderId="170"/>
    <xf numFmtId="0" fontId="39" fillId="38" borderId="170" applyNumberFormat="0" applyProtection="0">
      <alignment horizontal="right"/>
    </xf>
    <xf numFmtId="0" fontId="62" fillId="60" borderId="170"/>
    <xf numFmtId="2" fontId="35" fillId="0" borderId="170" applyFill="0" applyProtection="0">
      <alignment horizontal="right" vertical="top" wrapText="1"/>
    </xf>
    <xf numFmtId="1" fontId="35" fillId="0" borderId="170" applyFill="0" applyProtection="0">
      <alignment horizontal="right" vertical="top" wrapText="1"/>
    </xf>
    <xf numFmtId="1" fontId="35" fillId="0" borderId="170" applyFill="0" applyProtection="0">
      <alignment horizontal="right" vertical="top" wrapText="1"/>
    </xf>
    <xf numFmtId="2" fontId="35" fillId="0" borderId="170" applyFill="0" applyProtection="0">
      <alignment horizontal="right" vertical="top" wrapText="1"/>
    </xf>
    <xf numFmtId="0" fontId="39" fillId="38" borderId="170" applyNumberFormat="0" applyProtection="0">
      <alignment horizontal="right"/>
    </xf>
    <xf numFmtId="2" fontId="35" fillId="0" borderId="170" applyFill="0" applyProtection="0">
      <alignment horizontal="right" vertical="top" wrapText="1"/>
    </xf>
    <xf numFmtId="49" fontId="35" fillId="0" borderId="170" applyFill="0" applyProtection="0">
      <alignment horizontal="right"/>
    </xf>
    <xf numFmtId="0" fontId="39" fillId="38" borderId="170" applyNumberFormat="0" applyProtection="0">
      <alignment horizontal="right"/>
    </xf>
    <xf numFmtId="0" fontId="39" fillId="38" borderId="170" applyNumberFormat="0" applyProtection="0">
      <alignment horizontal="right"/>
    </xf>
    <xf numFmtId="2" fontId="35" fillId="0" borderId="170" applyFill="0" applyProtection="0">
      <alignment horizontal="right" vertical="top" wrapText="1"/>
    </xf>
    <xf numFmtId="49" fontId="47" fillId="0" borderId="170" applyFill="0" applyProtection="0">
      <alignment horizontal="right"/>
    </xf>
    <xf numFmtId="0" fontId="35" fillId="54" borderId="169" applyNumberFormat="0" applyFont="0" applyAlignment="0" applyProtection="0"/>
    <xf numFmtId="49" fontId="47" fillId="0" borderId="170" applyFill="0" applyProtection="0">
      <alignment horizontal="right"/>
    </xf>
    <xf numFmtId="0" fontId="44" fillId="0" borderId="173" applyNumberFormat="0" applyFill="0" applyAlignment="0" applyProtection="0"/>
    <xf numFmtId="49" fontId="47" fillId="0" borderId="170" applyFill="0" applyProtection="0">
      <alignment horizontal="right"/>
    </xf>
    <xf numFmtId="0" fontId="35" fillId="0" borderId="170" applyFill="0" applyProtection="0">
      <alignment horizontal="right" vertical="top" wrapText="1"/>
    </xf>
    <xf numFmtId="49" fontId="35" fillId="0" borderId="170" applyFill="0" applyProtection="0">
      <alignment horizontal="right"/>
    </xf>
    <xf numFmtId="1" fontId="47" fillId="0" borderId="170" applyFill="0" applyProtection="0">
      <alignment horizontal="right" vertical="top" wrapText="1"/>
    </xf>
    <xf numFmtId="1" fontId="35" fillId="0" borderId="170" applyFill="0" applyProtection="0">
      <alignment horizontal="right" vertical="top" wrapText="1"/>
    </xf>
    <xf numFmtId="0" fontId="39" fillId="38" borderId="170" applyNumberFormat="0" applyProtection="0">
      <alignment horizontal="left"/>
    </xf>
    <xf numFmtId="0" fontId="62" fillId="60" borderId="170"/>
    <xf numFmtId="1" fontId="35" fillId="0" borderId="170" applyFill="0" applyProtection="0">
      <alignment horizontal="right" vertical="top" wrapText="1"/>
    </xf>
    <xf numFmtId="0" fontId="39" fillId="38" borderId="170" applyNumberFormat="0" applyProtection="0">
      <alignment horizontal="left"/>
    </xf>
    <xf numFmtId="1" fontId="35" fillId="0" borderId="170" applyFill="0" applyProtection="0">
      <alignment horizontal="right" vertical="top" wrapText="1"/>
    </xf>
    <xf numFmtId="0" fontId="35" fillId="0" borderId="170" applyFill="0" applyProtection="0">
      <alignment horizontal="right" vertical="top" wrapText="1"/>
    </xf>
    <xf numFmtId="0" fontId="35" fillId="0" borderId="170" applyFill="0" applyProtection="0">
      <alignment horizontal="right" vertical="top" wrapText="1"/>
    </xf>
    <xf numFmtId="0" fontId="62" fillId="60" borderId="170"/>
    <xf numFmtId="0" fontId="43" fillId="36" borderId="172" applyNumberFormat="0" applyAlignment="0" applyProtection="0"/>
    <xf numFmtId="0" fontId="62" fillId="60" borderId="170"/>
    <xf numFmtId="0" fontId="39" fillId="38" borderId="170" applyNumberFormat="0" applyProtection="0">
      <alignment horizontal="left"/>
    </xf>
    <xf numFmtId="0" fontId="43" fillId="36" borderId="172" applyNumberFormat="0" applyAlignment="0" applyProtection="0"/>
    <xf numFmtId="1" fontId="35" fillId="0" borderId="170" applyFill="0" applyProtection="0">
      <alignment horizontal="right" vertical="top" wrapText="1"/>
    </xf>
    <xf numFmtId="1" fontId="35" fillId="0" borderId="170" applyFill="0" applyProtection="0">
      <alignment horizontal="right" vertical="top" wrapText="1"/>
    </xf>
    <xf numFmtId="0" fontId="35" fillId="54" borderId="169" applyNumberFormat="0" applyFont="0" applyAlignment="0" applyProtection="0"/>
    <xf numFmtId="49" fontId="47" fillId="0" borderId="170" applyFill="0" applyProtection="0">
      <alignment horizontal="right"/>
    </xf>
    <xf numFmtId="0" fontId="39" fillId="38" borderId="170" applyNumberFormat="0" applyProtection="0">
      <alignment horizontal="left"/>
    </xf>
    <xf numFmtId="1" fontId="35" fillId="0" borderId="170" applyFill="0" applyProtection="0">
      <alignment horizontal="right" vertical="top" wrapText="1"/>
    </xf>
    <xf numFmtId="0" fontId="62" fillId="60" borderId="170"/>
    <xf numFmtId="0" fontId="35" fillId="0" borderId="170" applyFill="0" applyProtection="0">
      <alignment horizontal="right" vertical="top" wrapText="1"/>
    </xf>
    <xf numFmtId="0" fontId="62" fillId="60" borderId="170"/>
    <xf numFmtId="0" fontId="43" fillId="36" borderId="172" applyNumberFormat="0" applyAlignment="0" applyProtection="0"/>
    <xf numFmtId="0" fontId="39" fillId="38" borderId="170" applyNumberFormat="0" applyProtection="0">
      <alignment horizontal="right"/>
    </xf>
    <xf numFmtId="0" fontId="43" fillId="36" borderId="172" applyNumberFormat="0" applyAlignment="0" applyProtection="0"/>
    <xf numFmtId="0" fontId="62" fillId="60" borderId="170"/>
    <xf numFmtId="0" fontId="39" fillId="38" borderId="170" applyNumberFormat="0" applyProtection="0">
      <alignment horizontal="right"/>
    </xf>
    <xf numFmtId="0" fontId="35" fillId="54" borderId="169" applyNumberFormat="0" applyFont="0" applyAlignment="0" applyProtection="0"/>
    <xf numFmtId="0" fontId="39" fillId="38" borderId="170" applyNumberFormat="0" applyProtection="0">
      <alignment horizontal="right"/>
    </xf>
    <xf numFmtId="0" fontId="62" fillId="60" borderId="170"/>
    <xf numFmtId="0" fontId="62" fillId="60" borderId="170"/>
    <xf numFmtId="0" fontId="39" fillId="38" borderId="170" applyNumberFormat="0" applyProtection="0">
      <alignment horizontal="left"/>
    </xf>
    <xf numFmtId="0" fontId="44" fillId="0" borderId="173" applyNumberFormat="0" applyFill="0" applyAlignment="0" applyProtection="0"/>
    <xf numFmtId="1" fontId="47" fillId="0" borderId="170" applyFill="0" applyProtection="0">
      <alignment horizontal="right" vertical="top" wrapText="1"/>
    </xf>
    <xf numFmtId="0" fontId="51" fillId="36" borderId="171" applyNumberFormat="0" applyAlignment="0" applyProtection="0"/>
    <xf numFmtId="0" fontId="35" fillId="0" borderId="170" applyFill="0" applyProtection="0">
      <alignment horizontal="right" vertical="top" wrapText="1"/>
    </xf>
    <xf numFmtId="49" fontId="35" fillId="0" borderId="170" applyFill="0" applyProtection="0">
      <alignment horizontal="right"/>
    </xf>
    <xf numFmtId="49" fontId="47" fillId="0" borderId="170" applyFill="0" applyProtection="0">
      <alignment horizontal="right"/>
    </xf>
    <xf numFmtId="49" fontId="35" fillId="0" borderId="170" applyFill="0" applyProtection="0">
      <alignment horizontal="right"/>
    </xf>
    <xf numFmtId="0" fontId="51" fillId="36" borderId="171" applyNumberFormat="0" applyAlignment="0" applyProtection="0"/>
    <xf numFmtId="49" fontId="35" fillId="0" borderId="170" applyFill="0" applyProtection="0">
      <alignment horizontal="right"/>
    </xf>
    <xf numFmtId="1" fontId="35" fillId="0" borderId="170" applyFill="0" applyProtection="0">
      <alignment horizontal="right" vertical="top" wrapText="1"/>
    </xf>
    <xf numFmtId="0" fontId="43" fillId="36" borderId="172" applyNumberFormat="0" applyAlignment="0" applyProtection="0"/>
    <xf numFmtId="2" fontId="35" fillId="0" borderId="170" applyFill="0" applyProtection="0">
      <alignment horizontal="right" vertical="top" wrapText="1"/>
    </xf>
    <xf numFmtId="0" fontId="35" fillId="54" borderId="169" applyNumberFormat="0" applyFont="0" applyAlignment="0" applyProtection="0"/>
    <xf numFmtId="0" fontId="62" fillId="60" borderId="170"/>
    <xf numFmtId="0" fontId="35" fillId="0" borderId="170" applyFill="0" applyProtection="0">
      <alignment horizontal="right" vertical="top" wrapText="1"/>
    </xf>
    <xf numFmtId="2" fontId="35" fillId="0" borderId="170" applyFill="0" applyProtection="0">
      <alignment horizontal="right" vertical="top" wrapText="1"/>
    </xf>
    <xf numFmtId="0" fontId="62" fillId="60" borderId="170"/>
    <xf numFmtId="0" fontId="43" fillId="36" borderId="172" applyNumberFormat="0" applyAlignment="0" applyProtection="0"/>
    <xf numFmtId="49" fontId="35" fillId="0" borderId="170" applyFill="0" applyProtection="0">
      <alignment horizontal="right"/>
    </xf>
    <xf numFmtId="2" fontId="35" fillId="0" borderId="170" applyFill="0" applyProtection="0">
      <alignment horizontal="right" vertical="top" wrapText="1"/>
    </xf>
    <xf numFmtId="0" fontId="44" fillId="0" borderId="173" applyNumberFormat="0" applyFill="0" applyAlignment="0" applyProtection="0"/>
    <xf numFmtId="0" fontId="44" fillId="0" borderId="173" applyNumberFormat="0" applyFill="0" applyAlignment="0" applyProtection="0"/>
    <xf numFmtId="0" fontId="39" fillId="38" borderId="170" applyNumberFormat="0" applyProtection="0">
      <alignment horizontal="left"/>
    </xf>
    <xf numFmtId="0" fontId="39" fillId="38" borderId="170" applyNumberFormat="0" applyProtection="0">
      <alignment horizontal="right"/>
    </xf>
    <xf numFmtId="1" fontId="35" fillId="0" borderId="170" applyFill="0" applyProtection="0">
      <alignment horizontal="right" vertical="top" wrapText="1"/>
    </xf>
    <xf numFmtId="0" fontId="44" fillId="0" borderId="173" applyNumberFormat="0" applyFill="0" applyAlignment="0" applyProtection="0"/>
    <xf numFmtId="49" fontId="47" fillId="0" borderId="170" applyFill="0" applyProtection="0">
      <alignment horizontal="right"/>
    </xf>
    <xf numFmtId="0" fontId="35" fillId="54" borderId="169" applyNumberFormat="0" applyFont="0" applyAlignment="0" applyProtection="0"/>
    <xf numFmtId="2" fontId="47" fillId="0" borderId="170" applyFill="0" applyProtection="0">
      <alignment horizontal="right" vertical="top" wrapText="1"/>
    </xf>
    <xf numFmtId="0" fontId="44" fillId="0" borderId="173" applyNumberFormat="0" applyFill="0" applyAlignment="0" applyProtection="0"/>
    <xf numFmtId="0" fontId="35" fillId="54" borderId="169" applyNumberFormat="0" applyFont="0" applyAlignment="0" applyProtection="0"/>
    <xf numFmtId="0" fontId="44" fillId="0" borderId="173" applyNumberFormat="0" applyFill="0" applyAlignment="0" applyProtection="0"/>
    <xf numFmtId="0" fontId="47" fillId="0" borderId="170" applyFill="0" applyProtection="0">
      <alignment horizontal="right" vertical="top" wrapText="1"/>
    </xf>
    <xf numFmtId="0" fontId="35" fillId="0" borderId="170" applyFill="0" applyProtection="0">
      <alignment horizontal="right" vertical="top" wrapText="1"/>
    </xf>
    <xf numFmtId="0" fontId="62" fillId="60" borderId="170"/>
    <xf numFmtId="49" fontId="35" fillId="0" borderId="170" applyFill="0" applyProtection="0">
      <alignment horizontal="right"/>
    </xf>
    <xf numFmtId="2" fontId="35" fillId="0" borderId="170" applyFill="0" applyProtection="0">
      <alignment horizontal="right" vertical="top" wrapText="1"/>
    </xf>
    <xf numFmtId="0" fontId="62" fillId="60" borderId="170"/>
    <xf numFmtId="0" fontId="41" fillId="35" borderId="171" applyNumberFormat="0" applyAlignment="0" applyProtection="0"/>
    <xf numFmtId="0" fontId="35" fillId="54" borderId="169" applyNumberFormat="0" applyFont="0" applyAlignment="0" applyProtection="0"/>
    <xf numFmtId="2" fontId="35" fillId="0" borderId="170" applyFill="0" applyProtection="0">
      <alignment horizontal="right" vertical="top" wrapText="1"/>
    </xf>
    <xf numFmtId="1" fontId="35" fillId="0" borderId="170" applyFill="0" applyProtection="0">
      <alignment horizontal="right" vertical="top" wrapText="1"/>
    </xf>
    <xf numFmtId="0" fontId="43" fillId="36" borderId="172" applyNumberFormat="0" applyAlignment="0" applyProtection="0"/>
    <xf numFmtId="0" fontId="35" fillId="54" borderId="169" applyNumberFormat="0" applyFont="0" applyAlignment="0" applyProtection="0"/>
    <xf numFmtId="0" fontId="39" fillId="38" borderId="170" applyNumberFormat="0" applyProtection="0">
      <alignment horizontal="right"/>
    </xf>
    <xf numFmtId="0" fontId="35" fillId="0" borderId="170" applyFill="0" applyProtection="0">
      <alignment horizontal="right" vertical="top" wrapText="1"/>
    </xf>
    <xf numFmtId="49" fontId="47" fillId="0" borderId="170" applyFill="0" applyProtection="0">
      <alignment horizontal="right"/>
    </xf>
    <xf numFmtId="2" fontId="47" fillId="0" borderId="170" applyFill="0" applyProtection="0">
      <alignment horizontal="right" vertical="top" wrapText="1"/>
    </xf>
    <xf numFmtId="0" fontId="39" fillId="38" borderId="170" applyNumberFormat="0" applyProtection="0">
      <alignment horizontal="right"/>
    </xf>
    <xf numFmtId="0" fontId="51" fillId="36" borderId="171" applyNumberFormat="0" applyAlignment="0" applyProtection="0"/>
    <xf numFmtId="0" fontId="39" fillId="38" borderId="170" applyNumberFormat="0" applyProtection="0">
      <alignment horizontal="right"/>
    </xf>
    <xf numFmtId="49" fontId="47" fillId="0" borderId="170" applyFill="0" applyProtection="0">
      <alignment horizontal="right"/>
    </xf>
    <xf numFmtId="0" fontId="51" fillId="36" borderId="171" applyNumberFormat="0" applyAlignment="0" applyProtection="0"/>
    <xf numFmtId="0" fontId="62" fillId="60" borderId="170"/>
    <xf numFmtId="0" fontId="62" fillId="60" borderId="170"/>
    <xf numFmtId="0" fontId="62" fillId="60" borderId="170"/>
    <xf numFmtId="0" fontId="51" fillId="36" borderId="171" applyNumberFormat="0" applyAlignment="0" applyProtection="0"/>
    <xf numFmtId="0" fontId="35" fillId="0" borderId="170" applyFill="0" applyProtection="0">
      <alignment horizontal="right" vertical="top" wrapText="1"/>
    </xf>
    <xf numFmtId="0" fontId="35" fillId="54" borderId="169" applyNumberFormat="0" applyFont="0" applyAlignment="0" applyProtection="0"/>
    <xf numFmtId="0" fontId="35" fillId="0" borderId="170" applyFill="0" applyProtection="0">
      <alignment horizontal="right" vertical="top" wrapText="1"/>
    </xf>
    <xf numFmtId="0" fontId="39" fillId="38" borderId="170" applyNumberFormat="0" applyProtection="0">
      <alignment horizontal="right"/>
    </xf>
    <xf numFmtId="0" fontId="39" fillId="38" borderId="170" applyNumberFormat="0" applyProtection="0">
      <alignment horizontal="right"/>
    </xf>
    <xf numFmtId="2" fontId="35" fillId="0" borderId="170" applyFill="0" applyProtection="0">
      <alignment horizontal="right" vertical="top" wrapText="1"/>
    </xf>
    <xf numFmtId="0" fontId="39" fillId="38" borderId="170" applyNumberFormat="0" applyProtection="0">
      <alignment horizontal="left"/>
    </xf>
    <xf numFmtId="2" fontId="35" fillId="0" borderId="170" applyFill="0" applyProtection="0">
      <alignment horizontal="right" vertical="top" wrapText="1"/>
    </xf>
    <xf numFmtId="49" fontId="47" fillId="0" borderId="170" applyFill="0" applyProtection="0">
      <alignment horizontal="right"/>
    </xf>
    <xf numFmtId="1" fontId="47" fillId="0" borderId="170" applyFill="0" applyProtection="0">
      <alignment horizontal="right" vertical="top" wrapText="1"/>
    </xf>
    <xf numFmtId="2" fontId="47" fillId="0" borderId="170" applyFill="0" applyProtection="0">
      <alignment horizontal="right" vertical="top" wrapText="1"/>
    </xf>
    <xf numFmtId="0" fontId="35" fillId="0" borderId="170" applyFill="0" applyProtection="0">
      <alignment horizontal="right" vertical="top" wrapText="1"/>
    </xf>
    <xf numFmtId="0" fontId="35" fillId="54" borderId="169" applyNumberFormat="0" applyFont="0" applyAlignment="0" applyProtection="0"/>
    <xf numFmtId="1" fontId="35" fillId="0" borderId="170" applyFill="0" applyProtection="0">
      <alignment horizontal="right" vertical="top" wrapText="1"/>
    </xf>
    <xf numFmtId="0" fontId="35" fillId="0" borderId="170" applyFill="0" applyProtection="0">
      <alignment horizontal="right" vertical="top" wrapText="1"/>
    </xf>
    <xf numFmtId="49" fontId="35" fillId="0" borderId="170" applyFill="0" applyProtection="0">
      <alignment horizontal="right"/>
    </xf>
    <xf numFmtId="0" fontId="62" fillId="60" borderId="170"/>
    <xf numFmtId="0" fontId="43" fillId="36" borderId="172" applyNumberFormat="0" applyAlignment="0" applyProtection="0"/>
    <xf numFmtId="49" fontId="35" fillId="0" borderId="170" applyFill="0" applyProtection="0">
      <alignment horizontal="right"/>
    </xf>
    <xf numFmtId="0" fontId="39" fillId="38" borderId="170" applyNumberFormat="0" applyProtection="0">
      <alignment horizontal="left"/>
    </xf>
    <xf numFmtId="0" fontId="62" fillId="60" borderId="170"/>
    <xf numFmtId="0" fontId="62" fillId="60" borderId="170"/>
    <xf numFmtId="2" fontId="47" fillId="0" borderId="170" applyFill="0" applyProtection="0">
      <alignment horizontal="right" vertical="top" wrapText="1"/>
    </xf>
    <xf numFmtId="0" fontId="62" fillId="60" borderId="170"/>
    <xf numFmtId="2" fontId="35" fillId="0" borderId="170" applyFill="0" applyProtection="0">
      <alignment horizontal="right" vertical="top" wrapText="1"/>
    </xf>
    <xf numFmtId="1" fontId="35" fillId="0" borderId="170" applyFill="0" applyProtection="0">
      <alignment horizontal="right" vertical="top" wrapText="1"/>
    </xf>
    <xf numFmtId="0" fontId="43" fillId="36" borderId="172" applyNumberFormat="0" applyAlignment="0" applyProtection="0"/>
    <xf numFmtId="2" fontId="47" fillId="0" borderId="170" applyFill="0" applyProtection="0">
      <alignment horizontal="right" vertical="top" wrapText="1"/>
    </xf>
    <xf numFmtId="0" fontId="62" fillId="60" borderId="170"/>
    <xf numFmtId="49" fontId="35" fillId="0" borderId="170" applyFill="0" applyProtection="0">
      <alignment horizontal="right"/>
    </xf>
    <xf numFmtId="1" fontId="47" fillId="0" borderId="170" applyFill="0" applyProtection="0">
      <alignment horizontal="right" vertical="top" wrapText="1"/>
    </xf>
    <xf numFmtId="0" fontId="62" fillId="60" borderId="170"/>
    <xf numFmtId="0" fontId="43" fillId="36" borderId="172" applyNumberFormat="0" applyAlignment="0" applyProtection="0"/>
    <xf numFmtId="0" fontId="62" fillId="60" borderId="170"/>
    <xf numFmtId="0" fontId="43" fillId="36" borderId="172" applyNumberFormat="0" applyAlignment="0" applyProtection="0"/>
    <xf numFmtId="0" fontId="41" fillId="35" borderId="171" applyNumberFormat="0" applyAlignment="0" applyProtection="0"/>
    <xf numFmtId="0" fontId="62" fillId="60" borderId="170"/>
    <xf numFmtId="2" fontId="47" fillId="0" borderId="170" applyFill="0" applyProtection="0">
      <alignment horizontal="right" vertical="top" wrapText="1"/>
    </xf>
    <xf numFmtId="1" fontId="47" fillId="0" borderId="170" applyFill="0" applyProtection="0">
      <alignment horizontal="right" vertical="top" wrapText="1"/>
    </xf>
    <xf numFmtId="0" fontId="47" fillId="0" borderId="170" applyFill="0" applyProtection="0">
      <alignment horizontal="right" vertical="top" wrapText="1"/>
    </xf>
    <xf numFmtId="0" fontId="62" fillId="60" borderId="170"/>
    <xf numFmtId="0" fontId="44" fillId="0" borderId="173" applyNumberFormat="0" applyFill="0" applyAlignment="0" applyProtection="0"/>
    <xf numFmtId="49" fontId="35" fillId="0" borderId="170" applyFill="0" applyProtection="0">
      <alignment horizontal="right"/>
    </xf>
    <xf numFmtId="0" fontId="51" fillId="36" borderId="171" applyNumberFormat="0" applyAlignment="0" applyProtection="0"/>
    <xf numFmtId="0" fontId="62" fillId="60" borderId="170"/>
    <xf numFmtId="0" fontId="35" fillId="54" borderId="169" applyNumberFormat="0" applyFont="0" applyAlignment="0" applyProtection="0"/>
    <xf numFmtId="0" fontId="62" fillId="60" borderId="170"/>
    <xf numFmtId="2" fontId="35" fillId="0" borderId="170" applyFill="0" applyProtection="0">
      <alignment horizontal="right" vertical="top" wrapText="1"/>
    </xf>
    <xf numFmtId="1" fontId="35" fillId="0" borderId="170" applyFill="0" applyProtection="0">
      <alignment horizontal="right" vertical="top" wrapText="1"/>
    </xf>
    <xf numFmtId="0" fontId="44" fillId="0" borderId="173" applyNumberFormat="0" applyFill="0" applyAlignment="0" applyProtection="0"/>
    <xf numFmtId="0" fontId="39" fillId="38" borderId="170" applyNumberFormat="0" applyProtection="0">
      <alignment horizontal="right"/>
    </xf>
    <xf numFmtId="49" fontId="47" fillId="0" borderId="170" applyFill="0" applyProtection="0">
      <alignment horizontal="right"/>
    </xf>
    <xf numFmtId="0" fontId="35" fillId="0" borderId="170" applyFill="0" applyProtection="0">
      <alignment horizontal="right" vertical="top" wrapText="1"/>
    </xf>
    <xf numFmtId="0" fontId="43" fillId="36" borderId="172" applyNumberFormat="0" applyAlignment="0" applyProtection="0"/>
    <xf numFmtId="0" fontId="62" fillId="60" borderId="170"/>
    <xf numFmtId="0" fontId="43" fillId="36" borderId="172" applyNumberFormat="0" applyAlignment="0" applyProtection="0"/>
    <xf numFmtId="0" fontId="62" fillId="60" borderId="170"/>
    <xf numFmtId="0" fontId="43" fillId="36" borderId="172" applyNumberFormat="0" applyAlignment="0" applyProtection="0"/>
    <xf numFmtId="0" fontId="62" fillId="60" borderId="170"/>
    <xf numFmtId="0" fontId="44" fillId="0" borderId="173" applyNumberFormat="0" applyFill="0" applyAlignment="0" applyProtection="0"/>
    <xf numFmtId="1" fontId="35" fillId="0" borderId="170" applyFill="0" applyProtection="0">
      <alignment horizontal="right" vertical="top" wrapText="1"/>
    </xf>
    <xf numFmtId="2" fontId="47" fillId="0" borderId="170" applyFill="0" applyProtection="0">
      <alignment horizontal="right" vertical="top" wrapText="1"/>
    </xf>
    <xf numFmtId="0" fontId="43" fillId="36" borderId="172" applyNumberFormat="0" applyAlignment="0" applyProtection="0"/>
    <xf numFmtId="0" fontId="51" fillId="36" borderId="171" applyNumberFormat="0" applyAlignment="0" applyProtection="0"/>
    <xf numFmtId="0" fontId="35" fillId="0" borderId="170" applyFill="0" applyProtection="0">
      <alignment horizontal="right" vertical="top" wrapText="1"/>
    </xf>
    <xf numFmtId="0" fontId="62" fillId="60" borderId="170"/>
    <xf numFmtId="0" fontId="51" fillId="36" borderId="171" applyNumberFormat="0" applyAlignment="0" applyProtection="0"/>
    <xf numFmtId="0" fontId="43" fillId="36" borderId="172" applyNumberFormat="0" applyAlignment="0" applyProtection="0"/>
    <xf numFmtId="0" fontId="47" fillId="0" borderId="170" applyFill="0" applyProtection="0">
      <alignment horizontal="right" vertical="top" wrapText="1"/>
    </xf>
    <xf numFmtId="0" fontId="35" fillId="54" borderId="169" applyNumberFormat="0" applyFont="0" applyAlignment="0" applyProtection="0"/>
    <xf numFmtId="2" fontId="35" fillId="0" borderId="170" applyFill="0" applyProtection="0">
      <alignment horizontal="right" vertical="top" wrapText="1"/>
    </xf>
    <xf numFmtId="0" fontId="62" fillId="60" borderId="170"/>
    <xf numFmtId="0" fontId="62" fillId="60" borderId="170"/>
    <xf numFmtId="0" fontId="51" fillId="36" borderId="171" applyNumberFormat="0" applyAlignment="0" applyProtection="0"/>
    <xf numFmtId="0" fontId="62" fillId="60" borderId="170"/>
    <xf numFmtId="0" fontId="62" fillId="60" borderId="170"/>
    <xf numFmtId="49" fontId="47" fillId="0" borderId="170" applyFill="0" applyProtection="0">
      <alignment horizontal="right"/>
    </xf>
    <xf numFmtId="0" fontId="41" fillId="35" borderId="171" applyNumberFormat="0" applyAlignment="0" applyProtection="0"/>
    <xf numFmtId="0" fontId="41" fillId="35" borderId="171" applyNumberFormat="0" applyAlignment="0" applyProtection="0"/>
    <xf numFmtId="0" fontId="51" fillId="36" borderId="171" applyNumberFormat="0" applyAlignment="0" applyProtection="0"/>
    <xf numFmtId="1" fontId="35" fillId="0" borderId="170" applyFill="0" applyProtection="0">
      <alignment horizontal="right" vertical="top" wrapText="1"/>
    </xf>
    <xf numFmtId="1" fontId="47" fillId="0" borderId="170" applyFill="0" applyProtection="0">
      <alignment horizontal="right" vertical="top" wrapText="1"/>
    </xf>
    <xf numFmtId="0" fontId="39" fillId="38" borderId="170" applyNumberFormat="0" applyProtection="0">
      <alignment horizontal="right"/>
    </xf>
    <xf numFmtId="0" fontId="39" fillId="38" borderId="170" applyNumberFormat="0" applyProtection="0">
      <alignment horizontal="right"/>
    </xf>
    <xf numFmtId="1" fontId="47" fillId="0" borderId="170" applyFill="0" applyProtection="0">
      <alignment horizontal="right" vertical="top" wrapText="1"/>
    </xf>
    <xf numFmtId="0" fontId="35" fillId="0" borderId="170" applyFill="0" applyProtection="0">
      <alignment horizontal="right" vertical="top" wrapText="1"/>
    </xf>
    <xf numFmtId="0" fontId="62" fillId="60" borderId="170"/>
    <xf numFmtId="0" fontId="47" fillId="0" borderId="170" applyFill="0" applyProtection="0">
      <alignment horizontal="right" vertical="top" wrapText="1"/>
    </xf>
    <xf numFmtId="0" fontId="39" fillId="38" borderId="170" applyNumberFormat="0" applyProtection="0">
      <alignment horizontal="left"/>
    </xf>
    <xf numFmtId="2" fontId="35" fillId="0" borderId="170" applyFill="0" applyProtection="0">
      <alignment horizontal="right" vertical="top" wrapText="1"/>
    </xf>
    <xf numFmtId="0" fontId="35" fillId="54" borderId="169" applyNumberFormat="0" applyFont="0" applyAlignment="0" applyProtection="0"/>
    <xf numFmtId="0" fontId="62" fillId="60" borderId="170"/>
    <xf numFmtId="2" fontId="47" fillId="0" borderId="170" applyFill="0" applyProtection="0">
      <alignment horizontal="right" vertical="top" wrapText="1"/>
    </xf>
    <xf numFmtId="0" fontId="44" fillId="0" borderId="173" applyNumberFormat="0" applyFill="0" applyAlignment="0" applyProtection="0"/>
    <xf numFmtId="0" fontId="35" fillId="54" borderId="169" applyNumberFormat="0" applyFont="0" applyAlignment="0" applyProtection="0"/>
    <xf numFmtId="0" fontId="39" fillId="38" borderId="170" applyNumberFormat="0" applyProtection="0">
      <alignment horizontal="right"/>
    </xf>
    <xf numFmtId="0" fontId="39" fillId="38" borderId="170" applyNumberFormat="0" applyProtection="0">
      <alignment horizontal="left"/>
    </xf>
    <xf numFmtId="0" fontId="51" fillId="36" borderId="171" applyNumberFormat="0" applyAlignment="0" applyProtection="0"/>
    <xf numFmtId="0" fontId="35" fillId="0" borderId="170" applyFill="0" applyProtection="0">
      <alignment horizontal="right" vertical="top" wrapText="1"/>
    </xf>
    <xf numFmtId="2" fontId="35" fillId="0" borderId="170" applyFill="0" applyProtection="0">
      <alignment horizontal="right" vertical="top" wrapText="1"/>
    </xf>
    <xf numFmtId="2" fontId="47" fillId="0" borderId="170" applyFill="0" applyProtection="0">
      <alignment horizontal="right" vertical="top" wrapText="1"/>
    </xf>
    <xf numFmtId="0" fontId="39" fillId="38" borderId="170" applyNumberFormat="0" applyProtection="0">
      <alignment horizontal="right"/>
    </xf>
    <xf numFmtId="0" fontId="39" fillId="38" borderId="170" applyNumberFormat="0" applyProtection="0">
      <alignment horizontal="right"/>
    </xf>
    <xf numFmtId="1" fontId="47" fillId="0" borderId="170" applyFill="0" applyProtection="0">
      <alignment horizontal="right" vertical="top" wrapText="1"/>
    </xf>
    <xf numFmtId="49" fontId="35" fillId="0" borderId="170" applyFill="0" applyProtection="0">
      <alignment horizontal="right"/>
    </xf>
    <xf numFmtId="0" fontId="62" fillId="60" borderId="170"/>
    <xf numFmtId="0" fontId="62" fillId="60" borderId="170"/>
    <xf numFmtId="0" fontId="62" fillId="60" borderId="170"/>
    <xf numFmtId="0" fontId="43" fillId="36" borderId="172" applyNumberFormat="0" applyAlignment="0" applyProtection="0"/>
    <xf numFmtId="0" fontId="35" fillId="0" borderId="170" applyFill="0" applyProtection="0">
      <alignment horizontal="right" vertical="top" wrapText="1"/>
    </xf>
    <xf numFmtId="0" fontId="44" fillId="0" borderId="173" applyNumberFormat="0" applyFill="0" applyAlignment="0" applyProtection="0"/>
    <xf numFmtId="49" fontId="35" fillId="0" borderId="170" applyFill="0" applyProtection="0">
      <alignment horizontal="right"/>
    </xf>
    <xf numFmtId="0" fontId="51" fillId="36" borderId="171" applyNumberFormat="0" applyAlignment="0" applyProtection="0"/>
    <xf numFmtId="0" fontId="39" fillId="38" borderId="170" applyNumberFormat="0" applyProtection="0">
      <alignment horizontal="right"/>
    </xf>
    <xf numFmtId="49" fontId="35" fillId="0" borderId="170" applyFill="0" applyProtection="0">
      <alignment horizontal="right"/>
    </xf>
    <xf numFmtId="0" fontId="62" fillId="60" borderId="170"/>
    <xf numFmtId="0" fontId="35" fillId="54" borderId="169" applyNumberFormat="0" applyFont="0" applyAlignment="0" applyProtection="0"/>
    <xf numFmtId="0" fontId="43" fillId="36" borderId="172" applyNumberFormat="0" applyAlignment="0" applyProtection="0"/>
    <xf numFmtId="0" fontId="62" fillId="60" borderId="170"/>
    <xf numFmtId="49" fontId="47" fillId="0" borderId="170" applyFill="0" applyProtection="0">
      <alignment horizontal="right"/>
    </xf>
    <xf numFmtId="0" fontId="44" fillId="0" borderId="173" applyNumberFormat="0" applyFill="0" applyAlignment="0" applyProtection="0"/>
    <xf numFmtId="0" fontId="39" fillId="38" borderId="170" applyNumberFormat="0" applyProtection="0">
      <alignment horizontal="left"/>
    </xf>
    <xf numFmtId="49" fontId="35" fillId="0" borderId="170" applyFill="0" applyProtection="0">
      <alignment horizontal="right"/>
    </xf>
    <xf numFmtId="0" fontId="35" fillId="0" borderId="170" applyFill="0" applyProtection="0">
      <alignment horizontal="right" vertical="top" wrapText="1"/>
    </xf>
    <xf numFmtId="0" fontId="35" fillId="54" borderId="169" applyNumberFormat="0" applyFont="0" applyAlignment="0" applyProtection="0"/>
    <xf numFmtId="1" fontId="47" fillId="0" borderId="170" applyFill="0" applyProtection="0">
      <alignment horizontal="right" vertical="top" wrapText="1"/>
    </xf>
    <xf numFmtId="0" fontId="44" fillId="0" borderId="173" applyNumberFormat="0" applyFill="0" applyAlignment="0" applyProtection="0"/>
    <xf numFmtId="1" fontId="35" fillId="0" borderId="170" applyFill="0" applyProtection="0">
      <alignment horizontal="right" vertical="top" wrapText="1"/>
    </xf>
    <xf numFmtId="0" fontId="39" fillId="38" borderId="170" applyNumberFormat="0" applyProtection="0">
      <alignment horizontal="right"/>
    </xf>
    <xf numFmtId="0" fontId="35" fillId="54" borderId="169" applyNumberFormat="0" applyFont="0" applyAlignment="0" applyProtection="0"/>
    <xf numFmtId="0" fontId="44" fillId="0" borderId="173" applyNumberFormat="0" applyFill="0" applyAlignment="0" applyProtection="0"/>
    <xf numFmtId="1" fontId="47" fillId="0" borderId="170" applyFill="0" applyProtection="0">
      <alignment horizontal="right" vertical="top" wrapText="1"/>
    </xf>
    <xf numFmtId="2" fontId="35" fillId="0" borderId="170" applyFill="0" applyProtection="0">
      <alignment horizontal="right" vertical="top" wrapText="1"/>
    </xf>
    <xf numFmtId="0" fontId="51" fillId="36" borderId="171" applyNumberFormat="0" applyAlignment="0" applyProtection="0"/>
    <xf numFmtId="2" fontId="35" fillId="0" borderId="170" applyFill="0" applyProtection="0">
      <alignment horizontal="right" vertical="top" wrapText="1"/>
    </xf>
    <xf numFmtId="0" fontId="44" fillId="0" borderId="173" applyNumberFormat="0" applyFill="0" applyAlignment="0" applyProtection="0"/>
    <xf numFmtId="1" fontId="47" fillId="0" borderId="170" applyFill="0" applyProtection="0">
      <alignment horizontal="right" vertical="top" wrapText="1"/>
    </xf>
    <xf numFmtId="0" fontId="44" fillId="0" borderId="173" applyNumberFormat="0" applyFill="0" applyAlignment="0" applyProtection="0"/>
    <xf numFmtId="0" fontId="47" fillId="0" borderId="170" applyFill="0" applyProtection="0">
      <alignment horizontal="right" vertical="top" wrapText="1"/>
    </xf>
    <xf numFmtId="0" fontId="62" fillId="60" borderId="170"/>
    <xf numFmtId="1" fontId="35" fillId="0" borderId="170" applyFill="0" applyProtection="0">
      <alignment horizontal="right" vertical="top" wrapText="1"/>
    </xf>
    <xf numFmtId="49" fontId="47" fillId="0" borderId="170" applyFill="0" applyProtection="0">
      <alignment horizontal="right"/>
    </xf>
    <xf numFmtId="0" fontId="44" fillId="0" borderId="173" applyNumberFormat="0" applyFill="0" applyAlignment="0" applyProtection="0"/>
    <xf numFmtId="0" fontId="41" fillId="35" borderId="171" applyNumberFormat="0" applyAlignment="0" applyProtection="0"/>
    <xf numFmtId="1" fontId="35" fillId="0" borderId="170" applyFill="0" applyProtection="0">
      <alignment horizontal="right" vertical="top" wrapText="1"/>
    </xf>
    <xf numFmtId="0" fontId="39" fillId="38" borderId="170" applyNumberFormat="0" applyProtection="0">
      <alignment horizontal="right"/>
    </xf>
    <xf numFmtId="49" fontId="47" fillId="0" borderId="170" applyFill="0" applyProtection="0">
      <alignment horizontal="right"/>
    </xf>
    <xf numFmtId="1" fontId="47" fillId="0" borderId="170" applyFill="0" applyProtection="0">
      <alignment horizontal="right" vertical="top" wrapText="1"/>
    </xf>
    <xf numFmtId="0" fontId="44" fillId="0" borderId="173" applyNumberFormat="0" applyFill="0" applyAlignment="0" applyProtection="0"/>
    <xf numFmtId="2" fontId="35" fillId="0" borderId="170" applyFill="0" applyProtection="0">
      <alignment horizontal="right" vertical="top" wrapText="1"/>
    </xf>
    <xf numFmtId="1" fontId="47" fillId="0" borderId="170" applyFill="0" applyProtection="0">
      <alignment horizontal="right" vertical="top" wrapText="1"/>
    </xf>
    <xf numFmtId="0" fontId="62" fillId="60" borderId="170"/>
    <xf numFmtId="1" fontId="35" fillId="0" borderId="170" applyFill="0" applyProtection="0">
      <alignment horizontal="right" vertical="top" wrapText="1"/>
    </xf>
    <xf numFmtId="2" fontId="35" fillId="0" borderId="170" applyFill="0" applyProtection="0">
      <alignment horizontal="right" vertical="top" wrapText="1"/>
    </xf>
    <xf numFmtId="1" fontId="35" fillId="0" borderId="170" applyFill="0" applyProtection="0">
      <alignment horizontal="right" vertical="top" wrapText="1"/>
    </xf>
    <xf numFmtId="1" fontId="47" fillId="0" borderId="170" applyFill="0" applyProtection="0">
      <alignment horizontal="right" vertical="top" wrapText="1"/>
    </xf>
    <xf numFmtId="1" fontId="35" fillId="0" borderId="170" applyFill="0" applyProtection="0">
      <alignment horizontal="right" vertical="top" wrapText="1"/>
    </xf>
    <xf numFmtId="0" fontId="39" fillId="38" borderId="170" applyNumberFormat="0" applyProtection="0">
      <alignment horizontal="left"/>
    </xf>
    <xf numFmtId="0" fontId="44" fillId="0" borderId="173" applyNumberFormat="0" applyFill="0" applyAlignment="0" applyProtection="0"/>
    <xf numFmtId="49" fontId="47" fillId="0" borderId="170" applyFill="0" applyProtection="0">
      <alignment horizontal="right"/>
    </xf>
    <xf numFmtId="1" fontId="35" fillId="0" borderId="170" applyFill="0" applyProtection="0">
      <alignment horizontal="right" vertical="top" wrapText="1"/>
    </xf>
    <xf numFmtId="0" fontId="44" fillId="0" borderId="173" applyNumberFormat="0" applyFill="0" applyAlignment="0" applyProtection="0"/>
    <xf numFmtId="0" fontId="35" fillId="0" borderId="170" applyFill="0" applyProtection="0">
      <alignment horizontal="right" vertical="top" wrapText="1"/>
    </xf>
    <xf numFmtId="0" fontId="62" fillId="60" borderId="170"/>
    <xf numFmtId="1" fontId="35" fillId="0" borderId="170" applyFill="0" applyProtection="0">
      <alignment horizontal="right" vertical="top" wrapText="1"/>
    </xf>
    <xf numFmtId="0" fontId="51" fillId="36" borderId="171" applyNumberFormat="0" applyAlignment="0" applyProtection="0"/>
    <xf numFmtId="0" fontId="35" fillId="0" borderId="170" applyFill="0" applyProtection="0">
      <alignment horizontal="right" vertical="top" wrapText="1"/>
    </xf>
    <xf numFmtId="1" fontId="47" fillId="0" borderId="170" applyFill="0" applyProtection="0">
      <alignment horizontal="right" vertical="top" wrapText="1"/>
    </xf>
    <xf numFmtId="0" fontId="39" fillId="38" borderId="170" applyNumberFormat="0" applyProtection="0">
      <alignment horizontal="right"/>
    </xf>
    <xf numFmtId="0" fontId="39" fillId="38" borderId="170" applyNumberFormat="0" applyProtection="0">
      <alignment horizontal="right"/>
    </xf>
    <xf numFmtId="1" fontId="47" fillId="0" borderId="170" applyFill="0" applyProtection="0">
      <alignment horizontal="right" vertical="top" wrapText="1"/>
    </xf>
    <xf numFmtId="2" fontId="35" fillId="0" borderId="170" applyFill="0" applyProtection="0">
      <alignment horizontal="right" vertical="top" wrapText="1"/>
    </xf>
    <xf numFmtId="0" fontId="39" fillId="38" borderId="170" applyNumberFormat="0" applyProtection="0">
      <alignment horizontal="left"/>
    </xf>
    <xf numFmtId="49" fontId="47" fillId="0" borderId="170" applyFill="0" applyProtection="0">
      <alignment horizontal="right"/>
    </xf>
    <xf numFmtId="0" fontId="47" fillId="0" borderId="170" applyFill="0" applyProtection="0">
      <alignment horizontal="right" vertical="top" wrapText="1"/>
    </xf>
    <xf numFmtId="0" fontId="62" fillId="60" borderId="170"/>
    <xf numFmtId="0" fontId="35" fillId="0" borderId="170" applyFill="0" applyProtection="0">
      <alignment horizontal="right" vertical="top" wrapText="1"/>
    </xf>
    <xf numFmtId="0" fontId="41" fillId="35" borderId="171" applyNumberFormat="0" applyAlignment="0" applyProtection="0"/>
    <xf numFmtId="0" fontId="39" fillId="38" borderId="170" applyNumberFormat="0" applyProtection="0">
      <alignment horizontal="right"/>
    </xf>
    <xf numFmtId="49" fontId="35" fillId="0" borderId="170" applyFill="0" applyProtection="0">
      <alignment horizontal="right"/>
    </xf>
    <xf numFmtId="49" fontId="35" fillId="0" borderId="170" applyFill="0" applyProtection="0">
      <alignment horizontal="right"/>
    </xf>
    <xf numFmtId="49" fontId="35" fillId="0" borderId="170" applyFill="0" applyProtection="0">
      <alignment horizontal="right"/>
    </xf>
    <xf numFmtId="0" fontId="44" fillId="0" borderId="173" applyNumberFormat="0" applyFill="0" applyAlignment="0" applyProtection="0"/>
    <xf numFmtId="2" fontId="35" fillId="0" borderId="170" applyFill="0" applyProtection="0">
      <alignment horizontal="right" vertical="top" wrapText="1"/>
    </xf>
    <xf numFmtId="2" fontId="47" fillId="0" borderId="170" applyFill="0" applyProtection="0">
      <alignment horizontal="right" vertical="top" wrapText="1"/>
    </xf>
    <xf numFmtId="1" fontId="35" fillId="0" borderId="170" applyFill="0" applyProtection="0">
      <alignment horizontal="right" vertical="top" wrapText="1"/>
    </xf>
    <xf numFmtId="0" fontId="39" fillId="38" borderId="170" applyNumberFormat="0" applyProtection="0">
      <alignment horizontal="left"/>
    </xf>
    <xf numFmtId="0" fontId="35" fillId="0" borderId="170" applyFill="0" applyProtection="0">
      <alignment horizontal="right" vertical="top" wrapText="1"/>
    </xf>
    <xf numFmtId="2" fontId="35" fillId="0" borderId="170" applyFill="0" applyProtection="0">
      <alignment horizontal="right" vertical="top" wrapText="1"/>
    </xf>
    <xf numFmtId="0" fontId="35" fillId="0" borderId="170" applyFill="0" applyProtection="0">
      <alignment horizontal="right" vertical="top" wrapText="1"/>
    </xf>
    <xf numFmtId="49" fontId="35" fillId="0" borderId="170" applyFill="0" applyProtection="0">
      <alignment horizontal="right"/>
    </xf>
    <xf numFmtId="2" fontId="47" fillId="0" borderId="170" applyFill="0" applyProtection="0">
      <alignment horizontal="right" vertical="top" wrapText="1"/>
    </xf>
    <xf numFmtId="2" fontId="47" fillId="0" borderId="170" applyFill="0" applyProtection="0">
      <alignment horizontal="right" vertical="top" wrapText="1"/>
    </xf>
    <xf numFmtId="0" fontId="62" fillId="60" borderId="170"/>
    <xf numFmtId="0" fontId="62" fillId="60" borderId="170"/>
    <xf numFmtId="49" fontId="47" fillId="0" borderId="170" applyFill="0" applyProtection="0">
      <alignment horizontal="right"/>
    </xf>
    <xf numFmtId="0" fontId="35" fillId="0" borderId="170" applyFill="0" applyProtection="0">
      <alignment horizontal="right" vertical="top" wrapText="1"/>
    </xf>
    <xf numFmtId="0" fontId="62" fillId="60" borderId="170"/>
    <xf numFmtId="49" fontId="35" fillId="0" borderId="170" applyFill="0" applyProtection="0">
      <alignment horizontal="right"/>
    </xf>
    <xf numFmtId="0" fontId="35" fillId="0" borderId="170" applyFill="0" applyProtection="0">
      <alignment horizontal="right" vertical="top" wrapText="1"/>
    </xf>
    <xf numFmtId="1" fontId="35" fillId="0" borderId="170" applyFill="0" applyProtection="0">
      <alignment horizontal="right" vertical="top" wrapText="1"/>
    </xf>
    <xf numFmtId="0" fontId="39" fillId="38" borderId="170" applyNumberFormat="0" applyProtection="0">
      <alignment horizontal="left"/>
    </xf>
    <xf numFmtId="2" fontId="47" fillId="0" borderId="170" applyFill="0" applyProtection="0">
      <alignment horizontal="right" vertical="top" wrapText="1"/>
    </xf>
    <xf numFmtId="49" fontId="47" fillId="0" borderId="170" applyFill="0" applyProtection="0">
      <alignment horizontal="right"/>
    </xf>
    <xf numFmtId="0" fontId="35" fillId="0" borderId="170" applyFill="0" applyProtection="0">
      <alignment horizontal="right" vertical="top" wrapText="1"/>
    </xf>
    <xf numFmtId="1" fontId="47" fillId="0" borderId="170" applyFill="0" applyProtection="0">
      <alignment horizontal="right" vertical="top" wrapText="1"/>
    </xf>
    <xf numFmtId="0" fontId="35" fillId="0" borderId="170" applyFill="0" applyProtection="0">
      <alignment horizontal="right" vertical="top" wrapText="1"/>
    </xf>
    <xf numFmtId="49" fontId="35" fillId="0" borderId="170" applyFill="0" applyProtection="0">
      <alignment horizontal="right"/>
    </xf>
    <xf numFmtId="0" fontId="47" fillId="0" borderId="170" applyFill="0" applyProtection="0">
      <alignment horizontal="right" vertical="top" wrapText="1"/>
    </xf>
    <xf numFmtId="1" fontId="47" fillId="0" borderId="170" applyFill="0" applyProtection="0">
      <alignment horizontal="right" vertical="top" wrapText="1"/>
    </xf>
    <xf numFmtId="0" fontId="43" fillId="36" borderId="172" applyNumberFormat="0" applyAlignment="0" applyProtection="0"/>
    <xf numFmtId="0" fontId="62" fillId="60" borderId="170"/>
    <xf numFmtId="49" fontId="47" fillId="0" borderId="170" applyFill="0" applyProtection="0">
      <alignment horizontal="right"/>
    </xf>
    <xf numFmtId="1" fontId="35" fillId="0" borderId="170" applyFill="0" applyProtection="0">
      <alignment horizontal="right" vertical="top" wrapText="1"/>
    </xf>
    <xf numFmtId="2" fontId="47" fillId="0" borderId="170" applyFill="0" applyProtection="0">
      <alignment horizontal="right" vertical="top" wrapText="1"/>
    </xf>
    <xf numFmtId="2" fontId="35" fillId="0" borderId="170" applyFill="0" applyProtection="0">
      <alignment horizontal="right" vertical="top" wrapText="1"/>
    </xf>
    <xf numFmtId="0" fontId="39" fillId="38" borderId="170" applyNumberFormat="0" applyProtection="0">
      <alignment horizontal="left"/>
    </xf>
    <xf numFmtId="0" fontId="51" fillId="36" borderId="171" applyNumberFormat="0" applyAlignment="0" applyProtection="0"/>
    <xf numFmtId="49" fontId="47" fillId="0" borderId="170" applyFill="0" applyProtection="0">
      <alignment horizontal="right"/>
    </xf>
    <xf numFmtId="2" fontId="35" fillId="0" borderId="170" applyFill="0" applyProtection="0">
      <alignment horizontal="right" vertical="top" wrapText="1"/>
    </xf>
    <xf numFmtId="0" fontId="39" fillId="38" borderId="170" applyNumberFormat="0" applyProtection="0">
      <alignment horizontal="right"/>
    </xf>
    <xf numFmtId="49" fontId="47" fillId="0" borderId="170" applyFill="0" applyProtection="0">
      <alignment horizontal="right"/>
    </xf>
    <xf numFmtId="1" fontId="47" fillId="0" borderId="170" applyFill="0" applyProtection="0">
      <alignment horizontal="right" vertical="top" wrapText="1"/>
    </xf>
    <xf numFmtId="0" fontId="39" fillId="38" borderId="170" applyNumberFormat="0" applyProtection="0">
      <alignment horizontal="left"/>
    </xf>
    <xf numFmtId="0" fontId="43" fillId="36" borderId="172" applyNumberFormat="0" applyAlignment="0" applyProtection="0"/>
    <xf numFmtId="0" fontId="62" fillId="60" borderId="170"/>
    <xf numFmtId="1" fontId="47" fillId="0" borderId="170" applyFill="0" applyProtection="0">
      <alignment horizontal="right" vertical="top" wrapText="1"/>
    </xf>
    <xf numFmtId="0" fontId="43" fillId="36" borderId="172" applyNumberFormat="0" applyAlignment="0" applyProtection="0"/>
    <xf numFmtId="0" fontId="35" fillId="0" borderId="170" applyFill="0" applyProtection="0">
      <alignment horizontal="right" vertical="top" wrapText="1"/>
    </xf>
    <xf numFmtId="1" fontId="35" fillId="0" borderId="170" applyFill="0" applyProtection="0">
      <alignment horizontal="right" vertical="top" wrapText="1"/>
    </xf>
    <xf numFmtId="49" fontId="47" fillId="0" borderId="170" applyFill="0" applyProtection="0">
      <alignment horizontal="right"/>
    </xf>
    <xf numFmtId="0" fontId="62" fillId="60" borderId="170"/>
    <xf numFmtId="0" fontId="62" fillId="60" borderId="170"/>
    <xf numFmtId="0" fontId="39" fillId="38" borderId="170" applyNumberFormat="0" applyProtection="0">
      <alignment horizontal="right"/>
    </xf>
    <xf numFmtId="1" fontId="47" fillId="0" borderId="170" applyFill="0" applyProtection="0">
      <alignment horizontal="right" vertical="top" wrapText="1"/>
    </xf>
    <xf numFmtId="0" fontId="43" fillId="36" borderId="172" applyNumberFormat="0" applyAlignment="0" applyProtection="0"/>
    <xf numFmtId="0" fontId="62" fillId="60" borderId="170"/>
    <xf numFmtId="0" fontId="44" fillId="0" borderId="173" applyNumberFormat="0" applyFill="0" applyAlignment="0" applyProtection="0"/>
    <xf numFmtId="0" fontId="43" fillId="36" borderId="172" applyNumberFormat="0" applyAlignment="0" applyProtection="0"/>
    <xf numFmtId="0" fontId="62" fillId="60" borderId="170"/>
    <xf numFmtId="0" fontId="35" fillId="0" borderId="170" applyFill="0" applyProtection="0">
      <alignment horizontal="right" vertical="top" wrapText="1"/>
    </xf>
    <xf numFmtId="0" fontId="39" fillId="38" borderId="170" applyNumberFormat="0" applyProtection="0">
      <alignment horizontal="right"/>
    </xf>
    <xf numFmtId="0" fontId="35" fillId="54" borderId="169" applyNumberFormat="0" applyFont="0" applyAlignment="0" applyProtection="0"/>
    <xf numFmtId="0" fontId="35" fillId="0" borderId="170" applyFill="0" applyProtection="0">
      <alignment horizontal="right" vertical="top" wrapText="1"/>
    </xf>
    <xf numFmtId="0" fontId="62" fillId="60" borderId="170"/>
    <xf numFmtId="0" fontId="39" fillId="38" borderId="170" applyNumberFormat="0" applyProtection="0">
      <alignment horizontal="right"/>
    </xf>
    <xf numFmtId="0" fontId="51" fillId="36" borderId="171" applyNumberFormat="0" applyAlignment="0" applyProtection="0"/>
    <xf numFmtId="0" fontId="44" fillId="0" borderId="173" applyNumberFormat="0" applyFill="0" applyAlignment="0" applyProtection="0"/>
    <xf numFmtId="0" fontId="39" fillId="38" borderId="170" applyNumberFormat="0" applyProtection="0">
      <alignment horizontal="left"/>
    </xf>
    <xf numFmtId="2" fontId="35" fillId="0" borderId="170" applyFill="0" applyProtection="0">
      <alignment horizontal="right" vertical="top" wrapText="1"/>
    </xf>
    <xf numFmtId="0" fontId="41" fillId="35" borderId="171" applyNumberFormat="0" applyAlignment="0" applyProtection="0"/>
    <xf numFmtId="0" fontId="44" fillId="0" borderId="173" applyNumberFormat="0" applyFill="0" applyAlignment="0" applyProtection="0"/>
    <xf numFmtId="0" fontId="39" fillId="38" borderId="170" applyNumberFormat="0" applyProtection="0">
      <alignment horizontal="left"/>
    </xf>
    <xf numFmtId="0" fontId="62" fillId="60" borderId="170"/>
    <xf numFmtId="1" fontId="35" fillId="0" borderId="170" applyFill="0" applyProtection="0">
      <alignment horizontal="right" vertical="top" wrapText="1"/>
    </xf>
    <xf numFmtId="0" fontId="43" fillId="36" borderId="172" applyNumberFormat="0" applyAlignment="0" applyProtection="0"/>
    <xf numFmtId="1" fontId="35" fillId="0" borderId="170" applyFill="0" applyProtection="0">
      <alignment horizontal="right" vertical="top" wrapText="1"/>
    </xf>
    <xf numFmtId="1" fontId="47" fillId="0" borderId="170" applyFill="0" applyProtection="0">
      <alignment horizontal="right" vertical="top" wrapText="1"/>
    </xf>
    <xf numFmtId="0" fontId="44" fillId="0" borderId="173" applyNumberFormat="0" applyFill="0" applyAlignment="0" applyProtection="0"/>
    <xf numFmtId="1" fontId="47" fillId="0" borderId="170" applyFill="0" applyProtection="0">
      <alignment horizontal="right" vertical="top" wrapText="1"/>
    </xf>
    <xf numFmtId="0" fontId="39" fillId="38" borderId="170" applyNumberFormat="0" applyProtection="0">
      <alignment horizontal="left"/>
    </xf>
    <xf numFmtId="49" fontId="35" fillId="0" borderId="170" applyFill="0" applyProtection="0">
      <alignment horizontal="right"/>
    </xf>
    <xf numFmtId="0" fontId="35" fillId="54" borderId="169" applyNumberFormat="0" applyFont="0" applyAlignment="0" applyProtection="0"/>
    <xf numFmtId="0" fontId="39" fillId="38" borderId="170" applyNumberFormat="0" applyProtection="0">
      <alignment horizontal="right"/>
    </xf>
    <xf numFmtId="1" fontId="47" fillId="0" borderId="170" applyFill="0" applyProtection="0">
      <alignment horizontal="right" vertical="top" wrapText="1"/>
    </xf>
    <xf numFmtId="0" fontId="41" fillId="35" borderId="171" applyNumberFormat="0" applyAlignment="0" applyProtection="0"/>
    <xf numFmtId="0" fontId="35" fillId="54" borderId="167" applyNumberFormat="0" applyFont="0" applyAlignment="0" applyProtection="0"/>
    <xf numFmtId="0" fontId="35" fillId="0" borderId="170" applyFill="0" applyProtection="0">
      <alignment horizontal="right" vertical="top" wrapText="1"/>
    </xf>
    <xf numFmtId="0" fontId="35" fillId="54" borderId="167" applyNumberFormat="0" applyFont="0" applyAlignment="0" applyProtection="0"/>
    <xf numFmtId="0" fontId="35" fillId="54" borderId="167" applyNumberFormat="0" applyFont="0" applyAlignment="0" applyProtection="0"/>
    <xf numFmtId="0" fontId="35" fillId="54" borderId="167" applyNumberFormat="0" applyFont="0" applyAlignment="0" applyProtection="0"/>
    <xf numFmtId="0" fontId="35" fillId="54" borderId="167" applyNumberFormat="0" applyFont="0" applyAlignment="0" applyProtection="0"/>
    <xf numFmtId="0" fontId="35" fillId="54" borderId="167" applyNumberFormat="0" applyFont="0" applyAlignment="0" applyProtection="0"/>
    <xf numFmtId="0" fontId="39" fillId="38" borderId="170" applyNumberFormat="0" applyProtection="0">
      <alignment horizontal="left"/>
    </xf>
    <xf numFmtId="0" fontId="35" fillId="54" borderId="167" applyNumberFormat="0" applyFont="0" applyAlignment="0" applyProtection="0"/>
    <xf numFmtId="0" fontId="35" fillId="54" borderId="167" applyNumberFormat="0" applyFont="0" applyAlignment="0" applyProtection="0"/>
    <xf numFmtId="0" fontId="35" fillId="54" borderId="167" applyNumberFormat="0" applyFont="0" applyAlignment="0" applyProtection="0"/>
    <xf numFmtId="0" fontId="35" fillId="54" borderId="167" applyNumberFormat="0" applyFont="0" applyAlignment="0" applyProtection="0"/>
    <xf numFmtId="0" fontId="35" fillId="54" borderId="167" applyNumberFormat="0" applyFont="0" applyAlignment="0" applyProtection="0"/>
    <xf numFmtId="0" fontId="35" fillId="54" borderId="167" applyNumberFormat="0" applyFont="0" applyAlignment="0" applyProtection="0"/>
    <xf numFmtId="0" fontId="44" fillId="0" borderId="173" applyNumberFormat="0" applyFill="0" applyAlignment="0" applyProtection="0"/>
    <xf numFmtId="0" fontId="35" fillId="54" borderId="167" applyNumberFormat="0" applyFont="0" applyAlignment="0" applyProtection="0"/>
    <xf numFmtId="0" fontId="35" fillId="54" borderId="167" applyNumberFormat="0" applyFont="0" applyAlignment="0" applyProtection="0"/>
    <xf numFmtId="0" fontId="35" fillId="54" borderId="167" applyNumberFormat="0" applyFont="0" applyAlignment="0" applyProtection="0"/>
    <xf numFmtId="0" fontId="35" fillId="54" borderId="167" applyNumberFormat="0" applyFon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51" fillId="36" borderId="171"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2" fontId="35" fillId="0" borderId="170" applyFill="0" applyProtection="0">
      <alignment horizontal="right" vertical="top" wrapText="1"/>
    </xf>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35" fillId="0" borderId="170" applyFill="0" applyProtection="0">
      <alignment horizontal="right" vertical="top" wrapText="1"/>
    </xf>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39" fillId="38" borderId="170" applyNumberFormat="0" applyProtection="0">
      <alignment horizontal="right"/>
    </xf>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72"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4" fillId="0" borderId="173" applyNumberFormat="0" applyFill="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35" fillId="54" borderId="169" applyNumberFormat="0" applyFont="0" applyAlignment="0" applyProtection="0"/>
    <xf numFmtId="0" fontId="43" fillId="36" borderId="165" applyNumberFormat="0" applyAlignment="0" applyProtection="0"/>
    <xf numFmtId="0" fontId="62" fillId="60" borderId="17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49" fontId="47" fillId="0" borderId="170" applyFill="0" applyProtection="0">
      <alignment horizontal="right"/>
    </xf>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62" fillId="60" borderId="17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4" fillId="0" borderId="173" applyNumberFormat="0" applyFill="0" applyAlignment="0" applyProtection="0"/>
    <xf numFmtId="2" fontId="47" fillId="0" borderId="170" applyFill="0" applyProtection="0">
      <alignment horizontal="right" vertical="top" wrapText="1"/>
    </xf>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1" fontId="35" fillId="0" borderId="170" applyFill="0" applyProtection="0">
      <alignment horizontal="right" vertical="top" wrapText="1"/>
    </xf>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35" fillId="0" borderId="170" applyFill="0" applyProtection="0">
      <alignment horizontal="right" vertical="top" wrapText="1"/>
    </xf>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1" fillId="35" borderId="171" applyNumberFormat="0" applyAlignment="0" applyProtection="0"/>
    <xf numFmtId="0" fontId="43" fillId="36" borderId="165" applyNumberFormat="0" applyAlignment="0" applyProtection="0"/>
    <xf numFmtId="0" fontId="35" fillId="0" borderId="170" applyFill="0" applyProtection="0">
      <alignment horizontal="right" vertical="top" wrapText="1"/>
    </xf>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35" fillId="0" borderId="170" applyFill="0" applyProtection="0">
      <alignment horizontal="right" vertical="top" wrapText="1"/>
    </xf>
    <xf numFmtId="0" fontId="43" fillId="36" borderId="165" applyNumberFormat="0" applyAlignment="0" applyProtection="0"/>
    <xf numFmtId="1" fontId="47" fillId="0" borderId="170" applyFill="0" applyProtection="0">
      <alignment horizontal="right" vertical="top" wrapText="1"/>
    </xf>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49" fontId="35" fillId="0" borderId="170" applyFill="0" applyProtection="0">
      <alignment horizontal="right"/>
    </xf>
    <xf numFmtId="0" fontId="43" fillId="36" borderId="165" applyNumberFormat="0" applyAlignment="0" applyProtection="0"/>
    <xf numFmtId="2" fontId="35" fillId="0" borderId="170" applyFill="0" applyProtection="0">
      <alignment horizontal="right" vertical="top" wrapText="1"/>
    </xf>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51" fillId="36" borderId="171" applyNumberFormat="0" applyAlignment="0" applyProtection="0"/>
    <xf numFmtId="0" fontId="62" fillId="60" borderId="170"/>
    <xf numFmtId="0" fontId="43" fillId="36" borderId="165" applyNumberFormat="0" applyAlignment="0" applyProtection="0"/>
    <xf numFmtId="0" fontId="39" fillId="38" borderId="170" applyNumberFormat="0" applyProtection="0">
      <alignment horizontal="right"/>
    </xf>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2" fontId="47" fillId="0" borderId="170" applyFill="0" applyProtection="0">
      <alignment horizontal="right" vertical="top" wrapText="1"/>
    </xf>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7" fillId="0" borderId="170" applyFill="0" applyProtection="0">
      <alignment horizontal="right" vertical="top" wrapText="1"/>
    </xf>
    <xf numFmtId="1" fontId="47" fillId="0" borderId="170" applyFill="0" applyProtection="0">
      <alignment horizontal="right" vertical="top" wrapText="1"/>
    </xf>
    <xf numFmtId="0" fontId="43" fillId="36" borderId="165" applyNumberFormat="0" applyAlignment="0" applyProtection="0"/>
    <xf numFmtId="0" fontId="62" fillId="60" borderId="170"/>
    <xf numFmtId="0" fontId="43" fillId="36" borderId="165" applyNumberFormat="0" applyAlignment="0" applyProtection="0"/>
    <xf numFmtId="0" fontId="44" fillId="0" borderId="173" applyNumberFormat="0" applyFill="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62" fillId="60" borderId="170"/>
    <xf numFmtId="0" fontId="62" fillId="60" borderId="170"/>
    <xf numFmtId="0" fontId="43" fillId="36" borderId="165" applyNumberFormat="0" applyAlignment="0" applyProtection="0"/>
    <xf numFmtId="0" fontId="35" fillId="54" borderId="169" applyNumberFormat="0" applyFont="0" applyAlignment="0" applyProtection="0"/>
    <xf numFmtId="0" fontId="43" fillId="36" borderId="165" applyNumberFormat="0" applyAlignment="0" applyProtection="0"/>
    <xf numFmtId="0" fontId="43" fillId="36" borderId="165" applyNumberFormat="0" applyAlignment="0" applyProtection="0"/>
    <xf numFmtId="49" fontId="47" fillId="0" borderId="170" applyFill="0" applyProtection="0">
      <alignment horizontal="right"/>
    </xf>
    <xf numFmtId="0" fontId="39" fillId="38" borderId="170" applyNumberFormat="0" applyProtection="0">
      <alignment horizontal="left"/>
    </xf>
    <xf numFmtId="0" fontId="43" fillId="36" borderId="165" applyNumberFormat="0" applyAlignment="0" applyProtection="0"/>
    <xf numFmtId="49" fontId="35" fillId="0" borderId="170" applyFill="0" applyProtection="0">
      <alignment horizontal="right"/>
    </xf>
    <xf numFmtId="0" fontId="35" fillId="54" borderId="169" applyNumberFormat="0" applyFont="0" applyAlignment="0" applyProtection="0"/>
    <xf numFmtId="0" fontId="43" fillId="36" borderId="165" applyNumberFormat="0" applyAlignment="0" applyProtection="0"/>
    <xf numFmtId="0" fontId="39" fillId="38" borderId="170" applyNumberFormat="0" applyProtection="0">
      <alignment horizontal="left"/>
    </xf>
    <xf numFmtId="0" fontId="43" fillId="36" borderId="165" applyNumberFormat="0" applyAlignment="0" applyProtection="0"/>
    <xf numFmtId="0" fontId="43" fillId="36" borderId="165" applyNumberFormat="0" applyAlignment="0" applyProtection="0"/>
    <xf numFmtId="0" fontId="39" fillId="38" borderId="170" applyNumberFormat="0" applyProtection="0">
      <alignment horizontal="right"/>
    </xf>
    <xf numFmtId="49" fontId="47" fillId="0" borderId="170" applyFill="0" applyProtection="0">
      <alignment horizontal="right"/>
    </xf>
    <xf numFmtId="0" fontId="43" fillId="36" borderId="165" applyNumberFormat="0" applyAlignment="0" applyProtection="0"/>
    <xf numFmtId="0" fontId="43" fillId="36" borderId="165" applyNumberFormat="0" applyAlignment="0" applyProtection="0"/>
    <xf numFmtId="2" fontId="35" fillId="0" borderId="170" applyFill="0" applyProtection="0">
      <alignment horizontal="right" vertical="top" wrapText="1"/>
    </xf>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7" fillId="0" borderId="170" applyFill="0" applyProtection="0">
      <alignment horizontal="right" vertical="top" wrapText="1"/>
    </xf>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1" fontId="47" fillId="0" borderId="170" applyFill="0" applyProtection="0">
      <alignment horizontal="right" vertical="top" wrapText="1"/>
    </xf>
    <xf numFmtId="0" fontId="43" fillId="36" borderId="165" applyNumberFormat="0" applyAlignment="0" applyProtection="0"/>
    <xf numFmtId="0" fontId="62" fillId="60" borderId="170"/>
    <xf numFmtId="0" fontId="43" fillId="36" borderId="165" applyNumberFormat="0" applyAlignment="0" applyProtection="0"/>
    <xf numFmtId="1" fontId="47" fillId="0" borderId="170" applyFill="0" applyProtection="0">
      <alignment horizontal="right" vertical="top" wrapText="1"/>
    </xf>
    <xf numFmtId="0" fontId="43" fillId="36" borderId="165" applyNumberFormat="0" applyAlignment="0" applyProtection="0"/>
    <xf numFmtId="0" fontId="43" fillId="36" borderId="165" applyNumberFormat="0" applyAlignment="0" applyProtection="0"/>
    <xf numFmtId="0" fontId="41" fillId="35" borderId="171" applyNumberFormat="0" applyAlignment="0" applyProtection="0"/>
    <xf numFmtId="0" fontId="43" fillId="36" borderId="165" applyNumberFormat="0" applyAlignment="0" applyProtection="0"/>
    <xf numFmtId="0" fontId="39" fillId="38" borderId="170" applyNumberFormat="0" applyProtection="0">
      <alignment horizontal="left"/>
    </xf>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39" fillId="38" borderId="170" applyNumberFormat="0" applyProtection="0">
      <alignment horizontal="left"/>
    </xf>
    <xf numFmtId="0" fontId="43" fillId="36" borderId="165" applyNumberFormat="0" applyAlignment="0" applyProtection="0"/>
    <xf numFmtId="0" fontId="43" fillId="36" borderId="165" applyNumberFormat="0" applyAlignment="0" applyProtection="0"/>
    <xf numFmtId="0" fontId="39" fillId="38" borderId="170" applyNumberFormat="0" applyProtection="0">
      <alignment horizontal="left"/>
    </xf>
    <xf numFmtId="49" fontId="47" fillId="0" borderId="170" applyFill="0" applyProtection="0">
      <alignment horizontal="right"/>
    </xf>
    <xf numFmtId="0" fontId="62" fillId="60" borderId="170"/>
    <xf numFmtId="0" fontId="43" fillId="36" borderId="165" applyNumberFormat="0" applyAlignment="0" applyProtection="0"/>
    <xf numFmtId="0" fontId="62" fillId="60" borderId="170"/>
    <xf numFmtId="0" fontId="43" fillId="36" borderId="165" applyNumberFormat="0" applyAlignment="0" applyProtection="0"/>
    <xf numFmtId="0" fontId="43" fillId="36" borderId="165" applyNumberFormat="0" applyAlignment="0" applyProtection="0"/>
    <xf numFmtId="0" fontId="35" fillId="0" borderId="170" applyFill="0" applyProtection="0">
      <alignment horizontal="right" vertical="top" wrapText="1"/>
    </xf>
    <xf numFmtId="1" fontId="35" fillId="0" borderId="170" applyFill="0" applyProtection="0">
      <alignment horizontal="right" vertical="top" wrapText="1"/>
    </xf>
    <xf numFmtId="0" fontId="62" fillId="60" borderId="170"/>
    <xf numFmtId="0" fontId="43" fillId="36" borderId="165" applyNumberFormat="0" applyAlignment="0" applyProtection="0"/>
    <xf numFmtId="49" fontId="47" fillId="0" borderId="170" applyFill="0" applyProtection="0">
      <alignment horizontal="right"/>
    </xf>
    <xf numFmtId="0" fontId="43" fillId="36" borderId="165" applyNumberFormat="0" applyAlignment="0" applyProtection="0"/>
    <xf numFmtId="0" fontId="43" fillId="36" borderId="165" applyNumberFormat="0" applyAlignment="0" applyProtection="0"/>
    <xf numFmtId="49" fontId="47" fillId="0" borderId="170" applyFill="0" applyProtection="0">
      <alignment horizontal="right"/>
    </xf>
    <xf numFmtId="0" fontId="44" fillId="0" borderId="173" applyNumberFormat="0" applyFill="0" applyAlignment="0" applyProtection="0"/>
    <xf numFmtId="49" fontId="35" fillId="0" borderId="170" applyFill="0" applyProtection="0">
      <alignment horizontal="right"/>
    </xf>
    <xf numFmtId="0" fontId="43" fillId="36" borderId="165" applyNumberFormat="0" applyAlignment="0" applyProtection="0"/>
    <xf numFmtId="1" fontId="47" fillId="0" borderId="170" applyFill="0" applyProtection="0">
      <alignment horizontal="right" vertical="top" wrapText="1"/>
    </xf>
    <xf numFmtId="0" fontId="43" fillId="36" borderId="165" applyNumberFormat="0" applyAlignment="0" applyProtection="0"/>
    <xf numFmtId="0" fontId="43" fillId="36" borderId="165" applyNumberFormat="0" applyAlignment="0" applyProtection="0"/>
    <xf numFmtId="0" fontId="39" fillId="38" borderId="170" applyNumberFormat="0" applyProtection="0">
      <alignment horizontal="right"/>
    </xf>
    <xf numFmtId="0" fontId="44" fillId="0" borderId="173" applyNumberFormat="0" applyFill="0" applyAlignment="0" applyProtection="0"/>
    <xf numFmtId="0" fontId="35" fillId="54" borderId="169" applyNumberFormat="0" applyFont="0" applyAlignment="0" applyProtection="0"/>
    <xf numFmtId="0" fontId="44" fillId="0" borderId="173" applyNumberFormat="0" applyFill="0" applyAlignment="0" applyProtection="0"/>
    <xf numFmtId="0" fontId="43" fillId="36" borderId="165" applyNumberFormat="0" applyAlignment="0" applyProtection="0"/>
    <xf numFmtId="1" fontId="35" fillId="0" borderId="170" applyFill="0" applyProtection="0">
      <alignment horizontal="right" vertical="top" wrapText="1"/>
    </xf>
    <xf numFmtId="0" fontId="43" fillId="36" borderId="165" applyNumberFormat="0" applyAlignment="0" applyProtection="0"/>
    <xf numFmtId="0" fontId="43" fillId="36" borderId="165" applyNumberFormat="0" applyAlignment="0" applyProtection="0"/>
    <xf numFmtId="1" fontId="35" fillId="0" borderId="170" applyFill="0" applyProtection="0">
      <alignment horizontal="right" vertical="top" wrapText="1"/>
    </xf>
    <xf numFmtId="2" fontId="35" fillId="0" borderId="170" applyFill="0" applyProtection="0">
      <alignment horizontal="right" vertical="top" wrapText="1"/>
    </xf>
    <xf numFmtId="0" fontId="62" fillId="60" borderId="17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62" fillId="60" borderId="170"/>
    <xf numFmtId="0" fontId="43" fillId="36" borderId="172" applyNumberFormat="0" applyAlignment="0" applyProtection="0"/>
    <xf numFmtId="0" fontId="43" fillId="36" borderId="165" applyNumberFormat="0" applyAlignment="0" applyProtection="0"/>
    <xf numFmtId="2" fontId="47" fillId="0" borderId="170" applyFill="0" applyProtection="0">
      <alignment horizontal="right" vertical="top" wrapText="1"/>
    </xf>
    <xf numFmtId="0" fontId="43" fillId="36" borderId="165" applyNumberFormat="0" applyAlignment="0" applyProtection="0"/>
    <xf numFmtId="0" fontId="43" fillId="36" borderId="165" applyNumberFormat="0" applyAlignment="0" applyProtection="0"/>
    <xf numFmtId="0" fontId="43" fillId="36" borderId="172" applyNumberFormat="0" applyAlignment="0" applyProtection="0"/>
    <xf numFmtId="0" fontId="43" fillId="36" borderId="172"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1" fillId="35" borderId="171" applyNumberFormat="0" applyAlignment="0" applyProtection="0"/>
    <xf numFmtId="0" fontId="43" fillId="36" borderId="165" applyNumberFormat="0" applyAlignment="0" applyProtection="0"/>
    <xf numFmtId="2" fontId="47" fillId="0" borderId="170" applyFill="0" applyProtection="0">
      <alignment horizontal="right" vertical="top" wrapText="1"/>
    </xf>
    <xf numFmtId="0" fontId="43" fillId="36" borderId="165" applyNumberFormat="0" applyAlignment="0" applyProtection="0"/>
    <xf numFmtId="0" fontId="43" fillId="36" borderId="165" applyNumberFormat="0" applyAlignment="0" applyProtection="0"/>
    <xf numFmtId="1" fontId="47" fillId="0" borderId="170" applyFill="0" applyProtection="0">
      <alignment horizontal="right" vertical="top" wrapText="1"/>
    </xf>
    <xf numFmtId="0" fontId="62" fillId="60" borderId="170"/>
    <xf numFmtId="1" fontId="35" fillId="0" borderId="170" applyFill="0" applyProtection="0">
      <alignment horizontal="right" vertical="top" wrapText="1"/>
    </xf>
    <xf numFmtId="0" fontId="43" fillId="36" borderId="165" applyNumberFormat="0" applyAlignment="0" applyProtection="0"/>
    <xf numFmtId="0" fontId="43" fillId="36" borderId="172" applyNumberFormat="0" applyAlignment="0" applyProtection="0"/>
    <xf numFmtId="0" fontId="43" fillId="36" borderId="165" applyNumberFormat="0" applyAlignment="0" applyProtection="0"/>
    <xf numFmtId="0" fontId="43" fillId="36" borderId="165" applyNumberFormat="0" applyAlignment="0" applyProtection="0"/>
    <xf numFmtId="1" fontId="47" fillId="0" borderId="170" applyFill="0" applyProtection="0">
      <alignment horizontal="right" vertical="top" wrapText="1"/>
    </xf>
    <xf numFmtId="0" fontId="43" fillId="36" borderId="165" applyNumberFormat="0" applyAlignment="0" applyProtection="0"/>
    <xf numFmtId="0" fontId="51" fillId="36" borderId="171" applyNumberFormat="0" applyAlignment="0" applyProtection="0"/>
    <xf numFmtId="0" fontId="43" fillId="36" borderId="165" applyNumberFormat="0" applyAlignment="0" applyProtection="0"/>
    <xf numFmtId="0" fontId="43" fillId="36" borderId="165" applyNumberFormat="0" applyAlignment="0" applyProtection="0"/>
    <xf numFmtId="0" fontId="62" fillId="60" borderId="17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1" fontId="35" fillId="0" borderId="170" applyFill="0" applyProtection="0">
      <alignment horizontal="right" vertical="top" wrapText="1"/>
    </xf>
    <xf numFmtId="2" fontId="35" fillId="0" borderId="170" applyFill="0" applyProtection="0">
      <alignment horizontal="right" vertical="top" wrapText="1"/>
    </xf>
    <xf numFmtId="0" fontId="43" fillId="36" borderId="165" applyNumberFormat="0" applyAlignment="0" applyProtection="0"/>
    <xf numFmtId="1" fontId="47" fillId="0" borderId="170" applyFill="0" applyProtection="0">
      <alignment horizontal="right" vertical="top" wrapText="1"/>
    </xf>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72" applyNumberFormat="0" applyAlignment="0" applyProtection="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4" fillId="0" borderId="173" applyNumberFormat="0" applyFill="0" applyAlignment="0" applyProtection="0"/>
    <xf numFmtId="0" fontId="43" fillId="36" borderId="165" applyNumberFormat="0" applyAlignment="0" applyProtection="0"/>
    <xf numFmtId="0" fontId="62" fillId="60" borderId="170"/>
    <xf numFmtId="0" fontId="47" fillId="0" borderId="170" applyFill="0" applyProtection="0">
      <alignment horizontal="right" vertical="top" wrapText="1"/>
    </xf>
    <xf numFmtId="0" fontId="43" fillId="36" borderId="165" applyNumberFormat="0" applyAlignment="0" applyProtection="0"/>
    <xf numFmtId="0" fontId="44" fillId="0" borderId="173" applyNumberFormat="0" applyFill="0" applyAlignment="0" applyProtection="0"/>
    <xf numFmtId="0" fontId="43" fillId="36" borderId="165" applyNumberFormat="0" applyAlignment="0" applyProtection="0"/>
    <xf numFmtId="0" fontId="62" fillId="60" borderId="170"/>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62" fillId="60" borderId="170"/>
    <xf numFmtId="0" fontId="43" fillId="36" borderId="165" applyNumberFormat="0" applyAlignment="0" applyProtection="0"/>
    <xf numFmtId="0" fontId="62" fillId="60" borderId="170"/>
    <xf numFmtId="0" fontId="43" fillId="36" borderId="165" applyNumberFormat="0" applyAlignment="0" applyProtection="0"/>
    <xf numFmtId="0" fontId="43" fillId="36" borderId="165" applyNumberFormat="0" applyAlignment="0" applyProtection="0"/>
    <xf numFmtId="0" fontId="39" fillId="38" borderId="170" applyNumberFormat="0" applyProtection="0">
      <alignment horizontal="right"/>
    </xf>
    <xf numFmtId="49" fontId="35" fillId="0" borderId="170" applyFill="0" applyProtection="0">
      <alignment horizontal="right"/>
    </xf>
    <xf numFmtId="0" fontId="43" fillId="36" borderId="165" applyNumberFormat="0" applyAlignment="0" applyProtection="0"/>
    <xf numFmtId="0" fontId="44" fillId="0" borderId="173" applyNumberFormat="0" applyFill="0" applyAlignment="0" applyProtection="0"/>
    <xf numFmtId="0" fontId="43" fillId="36" borderId="165" applyNumberFormat="0" applyAlignment="0" applyProtection="0"/>
    <xf numFmtId="0" fontId="43" fillId="36" borderId="165" applyNumberFormat="0" applyAlignment="0" applyProtection="0"/>
    <xf numFmtId="0" fontId="39" fillId="38" borderId="170" applyNumberFormat="0" applyProtection="0">
      <alignment horizontal="right"/>
    </xf>
    <xf numFmtId="0" fontId="47" fillId="0" borderId="170" applyFill="0" applyProtection="0">
      <alignment horizontal="right" vertical="top" wrapText="1"/>
    </xf>
    <xf numFmtId="0" fontId="43" fillId="36" borderId="165" applyNumberFormat="0" applyAlignment="0" applyProtection="0"/>
    <xf numFmtId="0" fontId="44" fillId="0" borderId="173" applyNumberFormat="0" applyFill="0" applyAlignment="0" applyProtection="0"/>
    <xf numFmtId="0" fontId="43" fillId="36" borderId="165" applyNumberFormat="0" applyAlignment="0" applyProtection="0"/>
    <xf numFmtId="0" fontId="43" fillId="36" borderId="165" applyNumberFormat="0" applyAlignment="0" applyProtection="0"/>
    <xf numFmtId="0" fontId="62" fillId="60" borderId="170"/>
    <xf numFmtId="0" fontId="43" fillId="36" borderId="165" applyNumberFormat="0" applyAlignment="0" applyProtection="0"/>
    <xf numFmtId="0" fontId="35" fillId="0" borderId="170" applyFill="0" applyProtection="0">
      <alignment horizontal="right" vertical="top" wrapText="1"/>
    </xf>
    <xf numFmtId="0" fontId="43" fillId="36" borderId="165" applyNumberFormat="0" applyAlignment="0" applyProtection="0"/>
    <xf numFmtId="0" fontId="43" fillId="36" borderId="165" applyNumberFormat="0" applyAlignment="0" applyProtection="0"/>
    <xf numFmtId="49" fontId="47" fillId="0" borderId="170" applyFill="0" applyProtection="0">
      <alignment horizontal="right"/>
    </xf>
    <xf numFmtId="2" fontId="47" fillId="0" borderId="170" applyFill="0" applyProtection="0">
      <alignment horizontal="right" vertical="top" wrapText="1"/>
    </xf>
    <xf numFmtId="0" fontId="43" fillId="36" borderId="172" applyNumberFormat="0" applyAlignment="0" applyProtection="0"/>
    <xf numFmtId="0" fontId="43" fillId="36" borderId="165" applyNumberFormat="0" applyAlignment="0" applyProtection="0"/>
    <xf numFmtId="49" fontId="47" fillId="0" borderId="170" applyFill="0" applyProtection="0">
      <alignment horizontal="right"/>
    </xf>
    <xf numFmtId="0" fontId="43" fillId="36" borderId="165" applyNumberFormat="0" applyAlignment="0" applyProtection="0"/>
    <xf numFmtId="0" fontId="43" fillId="36" borderId="165" applyNumberFormat="0" applyAlignment="0" applyProtection="0"/>
    <xf numFmtId="0" fontId="39" fillId="38" borderId="170" applyNumberFormat="0" applyProtection="0">
      <alignment horizontal="right"/>
    </xf>
    <xf numFmtId="0" fontId="62" fillId="60" borderId="170"/>
    <xf numFmtId="0" fontId="43" fillId="36" borderId="165" applyNumberFormat="0" applyAlignment="0" applyProtection="0"/>
    <xf numFmtId="49" fontId="47" fillId="0" borderId="170" applyFill="0" applyProtection="0">
      <alignment horizontal="right"/>
    </xf>
    <xf numFmtId="0" fontId="43" fillId="36" borderId="165" applyNumberFormat="0" applyAlignment="0" applyProtection="0"/>
    <xf numFmtId="0" fontId="43" fillId="36" borderId="165" applyNumberFormat="0" applyAlignment="0" applyProtection="0"/>
    <xf numFmtId="0" fontId="43" fillId="36" borderId="165" applyNumberFormat="0" applyAlignment="0" applyProtection="0"/>
    <xf numFmtId="0" fontId="41" fillId="35" borderId="171" applyNumberFormat="0" applyAlignment="0" applyProtection="0"/>
    <xf numFmtId="0" fontId="43" fillId="36" borderId="165" applyNumberFormat="0" applyAlignment="0" applyProtection="0"/>
    <xf numFmtId="0" fontId="43" fillId="36" borderId="165" applyNumberFormat="0" applyAlignment="0" applyProtection="0"/>
    <xf numFmtId="0" fontId="62" fillId="60" borderId="170"/>
    <xf numFmtId="49" fontId="47" fillId="0" borderId="170" applyFill="0" applyProtection="0">
      <alignment horizontal="right"/>
    </xf>
    <xf numFmtId="0" fontId="62" fillId="60" borderId="170"/>
    <xf numFmtId="0" fontId="41" fillId="35" borderId="171" applyNumberFormat="0" applyAlignment="0" applyProtection="0"/>
    <xf numFmtId="0" fontId="62" fillId="60" borderId="170"/>
    <xf numFmtId="49" fontId="35" fillId="0" borderId="170" applyFill="0" applyProtection="0">
      <alignment horizontal="right"/>
    </xf>
    <xf numFmtId="0" fontId="44" fillId="0" borderId="173" applyNumberFormat="0" applyFill="0" applyAlignment="0" applyProtection="0"/>
    <xf numFmtId="1" fontId="47" fillId="0" borderId="170" applyFill="0" applyProtection="0">
      <alignment horizontal="right" vertical="top" wrapText="1"/>
    </xf>
    <xf numFmtId="0" fontId="43" fillId="36" borderId="172" applyNumberFormat="0" applyAlignment="0" applyProtection="0"/>
    <xf numFmtId="49" fontId="47" fillId="0" borderId="170" applyFill="0" applyProtection="0">
      <alignment horizontal="right"/>
    </xf>
    <xf numFmtId="1" fontId="35" fillId="0" borderId="170" applyFill="0" applyProtection="0">
      <alignment horizontal="right" vertical="top" wrapText="1"/>
    </xf>
    <xf numFmtId="1" fontId="35" fillId="0" borderId="170" applyFill="0" applyProtection="0">
      <alignment horizontal="right" vertical="top" wrapText="1"/>
    </xf>
    <xf numFmtId="0" fontId="62" fillId="60" borderId="170"/>
    <xf numFmtId="0" fontId="62" fillId="60" borderId="170"/>
    <xf numFmtId="0" fontId="62" fillId="60" borderId="170"/>
    <xf numFmtId="49" fontId="35" fillId="0" borderId="170" applyFill="0" applyProtection="0">
      <alignment horizontal="right"/>
    </xf>
    <xf numFmtId="0" fontId="35" fillId="0" borderId="170" applyFill="0" applyProtection="0">
      <alignment horizontal="right" vertical="top" wrapText="1"/>
    </xf>
    <xf numFmtId="0" fontId="39" fillId="38" borderId="170" applyNumberFormat="0" applyProtection="0">
      <alignment horizontal="left"/>
    </xf>
    <xf numFmtId="2" fontId="47" fillId="0" borderId="170" applyFill="0" applyProtection="0">
      <alignment horizontal="right" vertical="top" wrapText="1"/>
    </xf>
    <xf numFmtId="1" fontId="35" fillId="0" borderId="170" applyFill="0" applyProtection="0">
      <alignment horizontal="right" vertical="top" wrapText="1"/>
    </xf>
    <xf numFmtId="49" fontId="35" fillId="0" borderId="170" applyFill="0" applyProtection="0">
      <alignment horizontal="right"/>
    </xf>
    <xf numFmtId="49" fontId="47" fillId="0" borderId="170" applyFill="0" applyProtection="0">
      <alignment horizontal="right"/>
    </xf>
    <xf numFmtId="49" fontId="47" fillId="0" borderId="170" applyFill="0" applyProtection="0">
      <alignment horizontal="right"/>
    </xf>
    <xf numFmtId="1" fontId="47" fillId="0" borderId="170" applyFill="0" applyProtection="0">
      <alignment horizontal="right" vertical="top" wrapText="1"/>
    </xf>
    <xf numFmtId="0" fontId="39" fillId="38" borderId="170" applyNumberFormat="0" applyProtection="0">
      <alignment horizontal="left"/>
    </xf>
    <xf numFmtId="0" fontId="39" fillId="38" borderId="170" applyNumberFormat="0" applyProtection="0">
      <alignment horizontal="right"/>
    </xf>
    <xf numFmtId="1" fontId="47" fillId="0" borderId="170" applyFill="0" applyProtection="0">
      <alignment horizontal="right" vertical="top" wrapText="1"/>
    </xf>
    <xf numFmtId="0" fontId="62" fillId="60" borderId="170"/>
    <xf numFmtId="2" fontId="47" fillId="0" borderId="170" applyFill="0" applyProtection="0">
      <alignment horizontal="right" vertical="top" wrapText="1"/>
    </xf>
    <xf numFmtId="49" fontId="35" fillId="0" borderId="170" applyFill="0" applyProtection="0">
      <alignment horizontal="right"/>
    </xf>
    <xf numFmtId="0" fontId="39" fillId="38" borderId="170" applyNumberFormat="0" applyProtection="0">
      <alignment horizontal="left"/>
    </xf>
    <xf numFmtId="0" fontId="62" fillId="60" borderId="170"/>
    <xf numFmtId="0" fontId="41" fillId="35" borderId="171" applyNumberFormat="0" applyAlignment="0" applyProtection="0"/>
    <xf numFmtId="0" fontId="43" fillId="36" borderId="172" applyNumberFormat="0" applyAlignment="0" applyProtection="0"/>
    <xf numFmtId="0" fontId="62" fillId="60" borderId="170"/>
    <xf numFmtId="0" fontId="35" fillId="54" borderId="169" applyNumberFormat="0" applyFont="0" applyAlignment="0" applyProtection="0"/>
    <xf numFmtId="1" fontId="35" fillId="0" borderId="170" applyFill="0" applyProtection="0">
      <alignment horizontal="right" vertical="top" wrapText="1"/>
    </xf>
    <xf numFmtId="1" fontId="47" fillId="0" borderId="170" applyFill="0" applyProtection="0">
      <alignment horizontal="right" vertical="top" wrapText="1"/>
    </xf>
    <xf numFmtId="0" fontId="43" fillId="36" borderId="172" applyNumberFormat="0" applyAlignment="0" applyProtection="0"/>
    <xf numFmtId="49" fontId="47" fillId="0" borderId="170" applyFill="0" applyProtection="0">
      <alignment horizontal="right"/>
    </xf>
    <xf numFmtId="1" fontId="35" fillId="0" borderId="170" applyFill="0" applyProtection="0">
      <alignment horizontal="right" vertical="top" wrapText="1"/>
    </xf>
    <xf numFmtId="0" fontId="39" fillId="38" borderId="170" applyNumberFormat="0" applyProtection="0">
      <alignment horizontal="right"/>
    </xf>
    <xf numFmtId="49" fontId="47" fillId="0" borderId="170" applyFill="0" applyProtection="0">
      <alignment horizontal="right"/>
    </xf>
    <xf numFmtId="0" fontId="62" fillId="60" borderId="170"/>
    <xf numFmtId="0" fontId="43" fillId="36" borderId="172" applyNumberFormat="0" applyAlignment="0" applyProtection="0"/>
    <xf numFmtId="0" fontId="35" fillId="0" borderId="170" applyFill="0" applyProtection="0">
      <alignment horizontal="right" vertical="top" wrapText="1"/>
    </xf>
    <xf numFmtId="49" fontId="47" fillId="0" borderId="170" applyFill="0" applyProtection="0">
      <alignment horizontal="right"/>
    </xf>
    <xf numFmtId="2" fontId="47" fillId="0" borderId="170" applyFill="0" applyProtection="0">
      <alignment horizontal="right" vertical="top" wrapText="1"/>
    </xf>
    <xf numFmtId="2" fontId="35" fillId="0" borderId="170" applyFill="0" applyProtection="0">
      <alignment horizontal="right" vertical="top" wrapText="1"/>
    </xf>
    <xf numFmtId="2" fontId="35" fillId="0" borderId="170" applyFill="0" applyProtection="0">
      <alignment horizontal="right" vertical="top" wrapText="1"/>
    </xf>
    <xf numFmtId="2" fontId="35" fillId="0" borderId="170" applyFill="0" applyProtection="0">
      <alignment horizontal="right" vertical="top" wrapText="1"/>
    </xf>
    <xf numFmtId="0" fontId="44" fillId="0" borderId="173" applyNumberFormat="0" applyFill="0" applyAlignment="0" applyProtection="0"/>
    <xf numFmtId="0" fontId="62" fillId="60" borderId="170"/>
    <xf numFmtId="0" fontId="62" fillId="60" borderId="170"/>
    <xf numFmtId="0" fontId="62" fillId="60" borderId="170"/>
    <xf numFmtId="0" fontId="39" fillId="38" borderId="170" applyNumberFormat="0" applyProtection="0">
      <alignment horizontal="left"/>
    </xf>
    <xf numFmtId="0" fontId="62" fillId="60" borderId="168"/>
    <xf numFmtId="0" fontId="62" fillId="60" borderId="168"/>
    <xf numFmtId="0" fontId="62" fillId="60" borderId="168"/>
    <xf numFmtId="2" fontId="35" fillId="0" borderId="170" applyFill="0" applyProtection="0">
      <alignment horizontal="right" vertical="top" wrapText="1"/>
    </xf>
    <xf numFmtId="0" fontId="62" fillId="60" borderId="168"/>
    <xf numFmtId="0" fontId="62" fillId="60" borderId="168"/>
    <xf numFmtId="0" fontId="62" fillId="60" borderId="168"/>
    <xf numFmtId="0" fontId="62" fillId="60" borderId="168"/>
    <xf numFmtId="2" fontId="35" fillId="0" borderId="170" applyFill="0" applyProtection="0">
      <alignment horizontal="right" vertical="top" wrapText="1"/>
    </xf>
    <xf numFmtId="0" fontId="62" fillId="60" borderId="168"/>
    <xf numFmtId="0" fontId="62" fillId="60" borderId="168"/>
    <xf numFmtId="0" fontId="39" fillId="38" borderId="170" applyNumberFormat="0" applyProtection="0">
      <alignment horizontal="left"/>
    </xf>
    <xf numFmtId="0" fontId="62" fillId="60" borderId="168"/>
    <xf numFmtId="0" fontId="62" fillId="60" borderId="170"/>
    <xf numFmtId="0" fontId="62" fillId="60" borderId="168"/>
    <xf numFmtId="0" fontId="62" fillId="60" borderId="168"/>
    <xf numFmtId="0" fontId="35" fillId="0" borderId="170" applyFill="0" applyProtection="0">
      <alignment horizontal="right" vertical="top" wrapText="1"/>
    </xf>
    <xf numFmtId="0" fontId="62" fillId="60" borderId="168"/>
    <xf numFmtId="0" fontId="62" fillId="60" borderId="168"/>
    <xf numFmtId="0" fontId="62" fillId="60" borderId="168"/>
    <xf numFmtId="0" fontId="41" fillId="35" borderId="171" applyNumberFormat="0" applyAlignment="0" applyProtection="0"/>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49" fontId="47" fillId="0" borderId="170" applyFill="0" applyProtection="0">
      <alignment horizontal="right"/>
    </xf>
    <xf numFmtId="0" fontId="44" fillId="0" borderId="173" applyNumberFormat="0" applyFill="0" applyAlignment="0" applyProtection="0"/>
    <xf numFmtId="0" fontId="62" fillId="60" borderId="168"/>
    <xf numFmtId="0" fontId="62" fillId="60" borderId="168"/>
    <xf numFmtId="0" fontId="62" fillId="60" borderId="168"/>
    <xf numFmtId="0" fontId="62" fillId="60" borderId="170"/>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41" fillId="35" borderId="171" applyNumberFormat="0" applyAlignment="0" applyProtection="0"/>
    <xf numFmtId="0" fontId="62" fillId="60" borderId="168"/>
    <xf numFmtId="0" fontId="62" fillId="60" borderId="168"/>
    <xf numFmtId="0" fontId="39" fillId="38" borderId="170" applyNumberFormat="0" applyProtection="0">
      <alignment horizontal="left"/>
    </xf>
    <xf numFmtId="0" fontId="62" fillId="60" borderId="168"/>
    <xf numFmtId="0" fontId="62" fillId="60" borderId="168"/>
    <xf numFmtId="0" fontId="62" fillId="60" borderId="168"/>
    <xf numFmtId="0" fontId="62" fillId="60" borderId="168"/>
    <xf numFmtId="0" fontId="62" fillId="60" borderId="168"/>
    <xf numFmtId="0" fontId="62" fillId="60" borderId="168"/>
    <xf numFmtId="0" fontId="39" fillId="38" borderId="170" applyNumberFormat="0" applyProtection="0">
      <alignment horizontal="left"/>
    </xf>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41" fillId="35" borderId="171" applyNumberFormat="0" applyAlignment="0" applyProtection="0"/>
    <xf numFmtId="0" fontId="62" fillId="60" borderId="168"/>
    <xf numFmtId="0" fontId="62" fillId="60" borderId="168"/>
    <xf numFmtId="0" fontId="62" fillId="60" borderId="170"/>
    <xf numFmtId="0" fontId="62" fillId="60" borderId="168"/>
    <xf numFmtId="0" fontId="62" fillId="60" borderId="170"/>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35" fillId="0" borderId="170" applyFill="0" applyProtection="0">
      <alignment horizontal="right" vertical="top" wrapText="1"/>
    </xf>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70"/>
    <xf numFmtId="0" fontId="62" fillId="60" borderId="168"/>
    <xf numFmtId="0" fontId="62" fillId="60" borderId="168"/>
    <xf numFmtId="0" fontId="62" fillId="60" borderId="168"/>
    <xf numFmtId="1" fontId="35" fillId="0" borderId="170" applyFill="0" applyProtection="0">
      <alignment horizontal="right" vertical="top" wrapText="1"/>
    </xf>
    <xf numFmtId="0" fontId="62" fillId="60" borderId="168"/>
    <xf numFmtId="0" fontId="62" fillId="60" borderId="168"/>
    <xf numFmtId="0" fontId="62" fillId="60" borderId="168"/>
    <xf numFmtId="0" fontId="44" fillId="0" borderId="173" applyNumberFormat="0" applyFill="0" applyAlignment="0" applyProtection="0"/>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2" fontId="35" fillId="0" borderId="170" applyFill="0" applyProtection="0">
      <alignment horizontal="right" vertical="top" wrapText="1"/>
    </xf>
    <xf numFmtId="0" fontId="62" fillId="60" borderId="168"/>
    <xf numFmtId="0" fontId="43" fillId="36" borderId="172" applyNumberFormat="0" applyAlignment="0" applyProtection="0"/>
    <xf numFmtId="0" fontId="62" fillId="60" borderId="168"/>
    <xf numFmtId="0" fontId="62" fillId="60" borderId="168"/>
    <xf numFmtId="0" fontId="62" fillId="60" borderId="168"/>
    <xf numFmtId="0" fontId="62" fillId="60" borderId="168"/>
    <xf numFmtId="0" fontId="62" fillId="60" borderId="168"/>
    <xf numFmtId="2" fontId="35" fillId="0" borderId="170" applyFill="0" applyProtection="0">
      <alignment horizontal="right" vertical="top" wrapText="1"/>
    </xf>
    <xf numFmtId="0" fontId="39" fillId="38" borderId="170" applyNumberFormat="0" applyProtection="0">
      <alignment horizontal="left"/>
    </xf>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70"/>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70"/>
    <xf numFmtId="0" fontId="62" fillId="60" borderId="168"/>
    <xf numFmtId="0" fontId="62" fillId="60" borderId="168"/>
    <xf numFmtId="0" fontId="62" fillId="60" borderId="168"/>
    <xf numFmtId="0" fontId="62" fillId="60" borderId="168"/>
    <xf numFmtId="0" fontId="62" fillId="60" borderId="168"/>
    <xf numFmtId="0" fontId="62" fillId="60" borderId="168"/>
    <xf numFmtId="2" fontId="47" fillId="0" borderId="170" applyFill="0" applyProtection="0">
      <alignment horizontal="right" vertical="top" wrapText="1"/>
    </xf>
    <xf numFmtId="0" fontId="62" fillId="60" borderId="168"/>
    <xf numFmtId="0" fontId="62" fillId="60" borderId="168"/>
    <xf numFmtId="0" fontId="62" fillId="60" borderId="168"/>
    <xf numFmtId="0" fontId="47" fillId="0" borderId="170" applyFill="0" applyProtection="0">
      <alignment horizontal="right" vertical="top" wrapText="1"/>
    </xf>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39" fillId="38" borderId="170" applyNumberFormat="0" applyProtection="0">
      <alignment horizontal="right"/>
    </xf>
    <xf numFmtId="0" fontId="62" fillId="60" borderId="168"/>
    <xf numFmtId="0" fontId="62" fillId="60" borderId="168"/>
    <xf numFmtId="0" fontId="62" fillId="60" borderId="168"/>
    <xf numFmtId="0" fontId="43" fillId="36" borderId="172" applyNumberFormat="0" applyAlignment="0" applyProtection="0"/>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70"/>
    <xf numFmtId="0" fontId="62" fillId="60" borderId="168"/>
    <xf numFmtId="0" fontId="35" fillId="54" borderId="169" applyNumberFormat="0" applyFont="0" applyAlignment="0" applyProtection="0"/>
    <xf numFmtId="0" fontId="62" fillId="60" borderId="168"/>
    <xf numFmtId="0" fontId="62" fillId="60" borderId="168"/>
    <xf numFmtId="49" fontId="35" fillId="0" borderId="170" applyFill="0" applyProtection="0">
      <alignment horizontal="right"/>
    </xf>
    <xf numFmtId="0" fontId="43" fillId="36" borderId="172" applyNumberFormat="0" applyAlignment="0" applyProtection="0"/>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49" fontId="35" fillId="0" borderId="170" applyFill="0" applyProtection="0">
      <alignment horizontal="right"/>
    </xf>
    <xf numFmtId="49" fontId="47" fillId="0" borderId="170" applyFill="0" applyProtection="0">
      <alignment horizontal="right"/>
    </xf>
    <xf numFmtId="0" fontId="62" fillId="60" borderId="168"/>
    <xf numFmtId="0" fontId="39" fillId="38" borderId="170" applyNumberFormat="0" applyProtection="0">
      <alignment horizontal="left"/>
    </xf>
    <xf numFmtId="0" fontId="62" fillId="60" borderId="168"/>
    <xf numFmtId="0" fontId="62" fillId="60" borderId="168"/>
    <xf numFmtId="1" fontId="35" fillId="0" borderId="170" applyFill="0" applyProtection="0">
      <alignment horizontal="right" vertical="top" wrapText="1"/>
    </xf>
    <xf numFmtId="2" fontId="35" fillId="0" borderId="170" applyFill="0" applyProtection="0">
      <alignment horizontal="right" vertical="top" wrapText="1"/>
    </xf>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43" fillId="36" borderId="172" applyNumberFormat="0" applyAlignment="0" applyProtection="0"/>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49" fontId="35" fillId="0" borderId="170" applyFill="0" applyProtection="0">
      <alignment horizontal="right"/>
    </xf>
    <xf numFmtId="0" fontId="62" fillId="60" borderId="168"/>
    <xf numFmtId="0" fontId="62" fillId="60" borderId="168"/>
    <xf numFmtId="0" fontId="44" fillId="0" borderId="173" applyNumberFormat="0" applyFill="0" applyAlignment="0" applyProtection="0"/>
    <xf numFmtId="0" fontId="62" fillId="60" borderId="168"/>
    <xf numFmtId="49" fontId="47" fillId="0" borderId="170" applyFill="0" applyProtection="0">
      <alignment horizontal="right"/>
    </xf>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70"/>
    <xf numFmtId="0" fontId="62" fillId="60" borderId="168"/>
    <xf numFmtId="0" fontId="62" fillId="60" borderId="168"/>
    <xf numFmtId="49" fontId="35" fillId="0" borderId="170" applyFill="0" applyProtection="0">
      <alignment horizontal="right"/>
    </xf>
    <xf numFmtId="0" fontId="62" fillId="60" borderId="168"/>
    <xf numFmtId="0" fontId="35" fillId="0" borderId="170" applyFill="0" applyProtection="0">
      <alignment horizontal="right" vertical="top" wrapText="1"/>
    </xf>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49" fontId="47" fillId="0" borderId="170" applyFill="0" applyProtection="0">
      <alignment horizontal="right"/>
    </xf>
    <xf numFmtId="1" fontId="47" fillId="0" borderId="170" applyFill="0" applyProtection="0">
      <alignment horizontal="right" vertical="top" wrapText="1"/>
    </xf>
    <xf numFmtId="0" fontId="35" fillId="0" borderId="170" applyFill="0" applyProtection="0">
      <alignment horizontal="right" vertical="top" wrapText="1"/>
    </xf>
    <xf numFmtId="0" fontId="62" fillId="60" borderId="168"/>
    <xf numFmtId="0" fontId="62" fillId="60" borderId="168"/>
    <xf numFmtId="0" fontId="62" fillId="60" borderId="168"/>
    <xf numFmtId="0" fontId="39" fillId="38" borderId="170" applyNumberFormat="0" applyProtection="0">
      <alignment horizontal="left"/>
    </xf>
    <xf numFmtId="0" fontId="62" fillId="60" borderId="168"/>
    <xf numFmtId="0" fontId="35" fillId="0" borderId="170" applyFill="0" applyProtection="0">
      <alignment horizontal="right" vertical="top" wrapText="1"/>
    </xf>
    <xf numFmtId="0" fontId="62" fillId="60" borderId="168"/>
    <xf numFmtId="0" fontId="62" fillId="60" borderId="168"/>
    <xf numFmtId="0" fontId="39" fillId="38" borderId="170" applyNumberFormat="0" applyProtection="0">
      <alignment horizontal="right"/>
    </xf>
    <xf numFmtId="0" fontId="62" fillId="60" borderId="168"/>
    <xf numFmtId="0" fontId="41" fillId="35" borderId="171" applyNumberFormat="0" applyAlignment="0" applyProtection="0"/>
    <xf numFmtId="0" fontId="62" fillId="60" borderId="168"/>
    <xf numFmtId="0" fontId="62" fillId="60" borderId="168"/>
    <xf numFmtId="0" fontId="35" fillId="0" borderId="170" applyFill="0" applyProtection="0">
      <alignment horizontal="right" vertical="top" wrapText="1"/>
    </xf>
    <xf numFmtId="2" fontId="35" fillId="0" borderId="170" applyFill="0" applyProtection="0">
      <alignment horizontal="right" vertical="top" wrapText="1"/>
    </xf>
    <xf numFmtId="0" fontId="62" fillId="60" borderId="168"/>
    <xf numFmtId="0" fontId="62" fillId="60" borderId="168"/>
    <xf numFmtId="0" fontId="62" fillId="60" borderId="168"/>
    <xf numFmtId="49" fontId="47" fillId="0" borderId="170" applyFill="0" applyProtection="0">
      <alignment horizontal="right"/>
    </xf>
    <xf numFmtId="0" fontId="62" fillId="60" borderId="170"/>
    <xf numFmtId="0" fontId="62" fillId="60" borderId="168"/>
    <xf numFmtId="0" fontId="62" fillId="60" borderId="168"/>
    <xf numFmtId="0" fontId="62" fillId="60" borderId="168"/>
    <xf numFmtId="0" fontId="35" fillId="0" borderId="170" applyFill="0" applyProtection="0">
      <alignment horizontal="right" vertical="top" wrapText="1"/>
    </xf>
    <xf numFmtId="0" fontId="62" fillId="60" borderId="168"/>
    <xf numFmtId="1" fontId="47" fillId="0" borderId="170" applyFill="0" applyProtection="0">
      <alignment horizontal="right" vertical="top" wrapText="1"/>
    </xf>
    <xf numFmtId="0" fontId="62" fillId="60" borderId="168"/>
    <xf numFmtId="0" fontId="62" fillId="60" borderId="168"/>
    <xf numFmtId="0" fontId="62" fillId="60" borderId="168"/>
    <xf numFmtId="0" fontId="62" fillId="60" borderId="168"/>
    <xf numFmtId="0" fontId="62" fillId="60" borderId="168"/>
    <xf numFmtId="0" fontId="35" fillId="0" borderId="170" applyFill="0" applyProtection="0">
      <alignment horizontal="right" vertical="top" wrapText="1"/>
    </xf>
    <xf numFmtId="0" fontId="62" fillId="60" borderId="168"/>
    <xf numFmtId="0" fontId="62" fillId="60" borderId="168"/>
    <xf numFmtId="0" fontId="43" fillId="36" borderId="172" applyNumberFormat="0" applyAlignment="0" applyProtection="0"/>
    <xf numFmtId="0" fontId="62" fillId="60" borderId="168"/>
    <xf numFmtId="0" fontId="62" fillId="60" borderId="168"/>
    <xf numFmtId="0" fontId="62" fillId="60" borderId="168"/>
    <xf numFmtId="0" fontId="47" fillId="0" borderId="170" applyFill="0" applyProtection="0">
      <alignment horizontal="right" vertical="top" wrapText="1"/>
    </xf>
    <xf numFmtId="0" fontId="62" fillId="60" borderId="168"/>
    <xf numFmtId="0" fontId="35" fillId="0" borderId="170" applyFill="0" applyProtection="0">
      <alignment horizontal="right" vertical="top" wrapText="1"/>
    </xf>
    <xf numFmtId="0" fontId="62" fillId="60" borderId="168"/>
    <xf numFmtId="0" fontId="62" fillId="60" borderId="168"/>
    <xf numFmtId="2" fontId="47" fillId="0" borderId="170" applyFill="0" applyProtection="0">
      <alignment horizontal="right" vertical="top" wrapText="1"/>
    </xf>
    <xf numFmtId="0" fontId="62" fillId="60" borderId="168"/>
    <xf numFmtId="0" fontId="62" fillId="60" borderId="168"/>
    <xf numFmtId="0" fontId="62" fillId="60" borderId="168"/>
    <xf numFmtId="1" fontId="35" fillId="0" borderId="170" applyFill="0" applyProtection="0">
      <alignment horizontal="right" vertical="top" wrapText="1"/>
    </xf>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49" fontId="47" fillId="0" borderId="170" applyFill="0" applyProtection="0">
      <alignment horizontal="right"/>
    </xf>
    <xf numFmtId="0" fontId="62" fillId="60" borderId="168"/>
    <xf numFmtId="0" fontId="62" fillId="60" borderId="168"/>
    <xf numFmtId="0" fontId="62" fillId="60" borderId="168"/>
    <xf numFmtId="0" fontId="39" fillId="38" borderId="170" applyNumberFormat="0" applyProtection="0">
      <alignment horizontal="left"/>
    </xf>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70"/>
    <xf numFmtId="0" fontId="62" fillId="60" borderId="168"/>
    <xf numFmtId="0" fontId="39" fillId="38" borderId="170" applyNumberFormat="0" applyProtection="0">
      <alignment horizontal="right"/>
    </xf>
    <xf numFmtId="0" fontId="62" fillId="60" borderId="168"/>
    <xf numFmtId="0" fontId="62" fillId="60" borderId="168"/>
    <xf numFmtId="1" fontId="47" fillId="0" borderId="170" applyFill="0" applyProtection="0">
      <alignment horizontal="right" vertical="top" wrapText="1"/>
    </xf>
    <xf numFmtId="0" fontId="62" fillId="60" borderId="168"/>
    <xf numFmtId="0" fontId="62" fillId="60" borderId="168"/>
    <xf numFmtId="0" fontId="62" fillId="60" borderId="168"/>
    <xf numFmtId="0" fontId="62" fillId="60" borderId="168"/>
    <xf numFmtId="0" fontId="35" fillId="0" borderId="170" applyFill="0" applyProtection="0">
      <alignment horizontal="right" vertical="top" wrapText="1"/>
    </xf>
    <xf numFmtId="0" fontId="62" fillId="60" borderId="168"/>
    <xf numFmtId="0" fontId="62" fillId="60" borderId="168"/>
    <xf numFmtId="0" fontId="62" fillId="60" borderId="170"/>
    <xf numFmtId="0" fontId="62" fillId="60" borderId="168"/>
    <xf numFmtId="0" fontId="51" fillId="36" borderId="171" applyNumberFormat="0" applyAlignment="0" applyProtection="0"/>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2" fontId="35" fillId="0" borderId="170" applyFill="0" applyProtection="0">
      <alignment horizontal="right" vertical="top" wrapText="1"/>
    </xf>
    <xf numFmtId="0" fontId="62" fillId="60" borderId="168"/>
    <xf numFmtId="0" fontId="44" fillId="0" borderId="173" applyNumberFormat="0" applyFill="0" applyAlignment="0" applyProtection="0"/>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70"/>
    <xf numFmtId="0" fontId="62" fillId="60" borderId="168"/>
    <xf numFmtId="0" fontId="62" fillId="60" borderId="168"/>
    <xf numFmtId="0" fontId="62" fillId="60" borderId="168"/>
    <xf numFmtId="1" fontId="35" fillId="0" borderId="170" applyFill="0" applyProtection="0">
      <alignment horizontal="right" vertical="top" wrapText="1"/>
    </xf>
    <xf numFmtId="0" fontId="44" fillId="0" borderId="173" applyNumberFormat="0" applyFill="0" applyAlignment="0" applyProtection="0"/>
    <xf numFmtId="0" fontId="62" fillId="60" borderId="168"/>
    <xf numFmtId="0" fontId="62" fillId="60" borderId="168"/>
    <xf numFmtId="0" fontId="62" fillId="60" borderId="168"/>
    <xf numFmtId="49" fontId="47" fillId="0" borderId="170" applyFill="0" applyProtection="0">
      <alignment horizontal="right"/>
    </xf>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70"/>
    <xf numFmtId="2" fontId="47" fillId="0" borderId="170" applyFill="0" applyProtection="0">
      <alignment horizontal="right" vertical="top" wrapText="1"/>
    </xf>
    <xf numFmtId="0" fontId="62" fillId="60" borderId="168"/>
    <xf numFmtId="0" fontId="62" fillId="60" borderId="168"/>
    <xf numFmtId="0" fontId="62" fillId="60" borderId="168"/>
    <xf numFmtId="0" fontId="35" fillId="54" borderId="169" applyNumberFormat="0" applyFont="0" applyAlignment="0" applyProtection="0"/>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49" fontId="47" fillId="0" borderId="170" applyFill="0" applyProtection="0">
      <alignment horizontal="right"/>
    </xf>
    <xf numFmtId="0" fontId="62" fillId="60" borderId="168"/>
    <xf numFmtId="0" fontId="62" fillId="60" borderId="168"/>
    <xf numFmtId="0" fontId="62" fillId="60" borderId="168"/>
    <xf numFmtId="0" fontId="62" fillId="60" borderId="168"/>
    <xf numFmtId="0" fontId="62" fillId="60" borderId="168"/>
    <xf numFmtId="0" fontId="62" fillId="60" borderId="168"/>
    <xf numFmtId="0" fontId="39" fillId="38" borderId="170" applyNumberFormat="0" applyProtection="0">
      <alignment horizontal="left"/>
    </xf>
    <xf numFmtId="0" fontId="62" fillId="60" borderId="168"/>
    <xf numFmtId="0" fontId="62" fillId="60" borderId="168"/>
    <xf numFmtId="0" fontId="62" fillId="60" borderId="168"/>
    <xf numFmtId="0" fontId="62" fillId="60" borderId="168"/>
    <xf numFmtId="0" fontId="62" fillId="60" borderId="168"/>
    <xf numFmtId="0" fontId="62" fillId="60" borderId="168"/>
    <xf numFmtId="0" fontId="35" fillId="0" borderId="170" applyFill="0" applyProtection="0">
      <alignment horizontal="right" vertical="top" wrapText="1"/>
    </xf>
    <xf numFmtId="0" fontId="62" fillId="60" borderId="168"/>
    <xf numFmtId="0" fontId="62" fillId="60" borderId="168"/>
    <xf numFmtId="0" fontId="62" fillId="60" borderId="168"/>
    <xf numFmtId="0" fontId="62" fillId="60" borderId="168"/>
    <xf numFmtId="49" fontId="35" fillId="0" borderId="170" applyFill="0" applyProtection="0">
      <alignment horizontal="right"/>
    </xf>
    <xf numFmtId="0" fontId="62" fillId="60" borderId="168"/>
    <xf numFmtId="0" fontId="62" fillId="60" borderId="168"/>
    <xf numFmtId="0" fontId="62" fillId="60" borderId="170"/>
    <xf numFmtId="0" fontId="44" fillId="0" borderId="173" applyNumberFormat="0" applyFill="0" applyAlignment="0" applyProtection="0"/>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44" fillId="0" borderId="173" applyNumberFormat="0" applyFill="0" applyAlignment="0" applyProtection="0"/>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2" fontId="35" fillId="0" borderId="170" applyFill="0" applyProtection="0">
      <alignment horizontal="right" vertical="top" wrapText="1"/>
    </xf>
    <xf numFmtId="0" fontId="62" fillId="60" borderId="170"/>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2" fontId="35" fillId="0" borderId="170" applyFill="0" applyProtection="0">
      <alignment horizontal="right" vertical="top" wrapText="1"/>
    </xf>
    <xf numFmtId="0" fontId="62" fillId="60" borderId="168"/>
    <xf numFmtId="0" fontId="62" fillId="60" borderId="168"/>
    <xf numFmtId="0" fontId="62" fillId="60" borderId="168"/>
    <xf numFmtId="0" fontId="44" fillId="0" borderId="173" applyNumberFormat="0" applyFill="0" applyAlignment="0" applyProtection="0"/>
    <xf numFmtId="1" fontId="35" fillId="0" borderId="170" applyFill="0" applyProtection="0">
      <alignment horizontal="right" vertical="top" wrapText="1"/>
    </xf>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70"/>
    <xf numFmtId="0" fontId="62" fillId="60" borderId="168"/>
    <xf numFmtId="0" fontId="39" fillId="38" borderId="170" applyNumberFormat="0" applyProtection="0">
      <alignment horizontal="right"/>
    </xf>
    <xf numFmtId="0" fontId="62" fillId="60" borderId="168"/>
    <xf numFmtId="0" fontId="62" fillId="60" borderId="168"/>
    <xf numFmtId="2" fontId="47" fillId="0" borderId="170" applyFill="0" applyProtection="0">
      <alignment horizontal="right" vertical="top" wrapText="1"/>
    </xf>
    <xf numFmtId="0" fontId="43" fillId="36" borderId="172" applyNumberFormat="0" applyAlignment="0" applyProtection="0"/>
    <xf numFmtId="0" fontId="62" fillId="60" borderId="170"/>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2" fontId="35" fillId="0" borderId="170" applyFill="0" applyProtection="0">
      <alignment horizontal="right" vertical="top" wrapText="1"/>
    </xf>
    <xf numFmtId="0" fontId="62" fillId="60" borderId="168"/>
    <xf numFmtId="0" fontId="62" fillId="60" borderId="168"/>
    <xf numFmtId="0" fontId="41" fillId="35" borderId="171" applyNumberFormat="0" applyAlignment="0" applyProtection="0"/>
    <xf numFmtId="0" fontId="35" fillId="0" borderId="170" applyFill="0" applyProtection="0">
      <alignment horizontal="right" vertical="top" wrapText="1"/>
    </xf>
    <xf numFmtId="0" fontId="62" fillId="60" borderId="168"/>
    <xf numFmtId="1" fontId="35" fillId="0" borderId="170" applyFill="0" applyProtection="0">
      <alignment horizontal="right" vertical="top" wrapText="1"/>
    </xf>
    <xf numFmtId="0" fontId="62" fillId="60" borderId="168"/>
    <xf numFmtId="0" fontId="62" fillId="60" borderId="168"/>
    <xf numFmtId="0" fontId="62" fillId="60" borderId="170"/>
    <xf numFmtId="0" fontId="39" fillId="38" borderId="170" applyNumberFormat="0" applyProtection="0">
      <alignment horizontal="left"/>
    </xf>
    <xf numFmtId="0" fontId="62" fillId="60" borderId="168"/>
    <xf numFmtId="0" fontId="41" fillId="35" borderId="171" applyNumberFormat="0" applyAlignment="0" applyProtection="0"/>
    <xf numFmtId="0" fontId="62" fillId="60" borderId="168"/>
    <xf numFmtId="0" fontId="62" fillId="60" borderId="168"/>
    <xf numFmtId="1" fontId="47" fillId="0" borderId="170" applyFill="0" applyProtection="0">
      <alignment horizontal="right" vertical="top" wrapText="1"/>
    </xf>
    <xf numFmtId="1" fontId="35" fillId="0" borderId="170" applyFill="0" applyProtection="0">
      <alignment horizontal="right" vertical="top" wrapText="1"/>
    </xf>
    <xf numFmtId="0" fontId="62" fillId="60" borderId="168"/>
    <xf numFmtId="2" fontId="35" fillId="0" borderId="170" applyFill="0" applyProtection="0">
      <alignment horizontal="right" vertical="top" wrapText="1"/>
    </xf>
    <xf numFmtId="0" fontId="62" fillId="60" borderId="170"/>
    <xf numFmtId="0" fontId="62" fillId="60" borderId="168"/>
    <xf numFmtId="0" fontId="62" fillId="60" borderId="170"/>
    <xf numFmtId="0" fontId="62" fillId="60" borderId="168"/>
    <xf numFmtId="0" fontId="62" fillId="60" borderId="170"/>
    <xf numFmtId="0" fontId="62" fillId="60" borderId="168"/>
    <xf numFmtId="0" fontId="62" fillId="60" borderId="168"/>
    <xf numFmtId="0" fontId="62" fillId="60" borderId="168"/>
    <xf numFmtId="0" fontId="39" fillId="38" borderId="170" applyNumberFormat="0" applyProtection="0">
      <alignment horizontal="left"/>
    </xf>
    <xf numFmtId="0" fontId="62" fillId="60" borderId="168"/>
    <xf numFmtId="0" fontId="62" fillId="60" borderId="168"/>
    <xf numFmtId="0" fontId="62" fillId="60" borderId="168"/>
    <xf numFmtId="0" fontId="62" fillId="60" borderId="168"/>
    <xf numFmtId="0" fontId="62" fillId="60" borderId="168"/>
    <xf numFmtId="0" fontId="62" fillId="60" borderId="168"/>
    <xf numFmtId="49" fontId="47" fillId="0" borderId="170" applyFill="0" applyProtection="0">
      <alignment horizontal="right"/>
    </xf>
    <xf numFmtId="0" fontId="62" fillId="60" borderId="168"/>
    <xf numFmtId="2" fontId="35" fillId="0" borderId="170" applyFill="0" applyProtection="0">
      <alignment horizontal="right" vertical="top" wrapText="1"/>
    </xf>
    <xf numFmtId="0" fontId="62" fillId="60" borderId="168"/>
    <xf numFmtId="0" fontId="62" fillId="60" borderId="168"/>
    <xf numFmtId="0" fontId="62" fillId="60" borderId="168"/>
    <xf numFmtId="0" fontId="62" fillId="60" borderId="168"/>
    <xf numFmtId="0" fontId="62" fillId="60" borderId="168"/>
    <xf numFmtId="0" fontId="62" fillId="60" borderId="170"/>
    <xf numFmtId="0" fontId="62" fillId="60" borderId="168"/>
    <xf numFmtId="0" fontId="62" fillId="60" borderId="168"/>
    <xf numFmtId="0" fontId="62" fillId="60" borderId="168"/>
    <xf numFmtId="0" fontId="39" fillId="38" borderId="170" applyNumberFormat="0" applyProtection="0">
      <alignment horizontal="right"/>
    </xf>
    <xf numFmtId="0" fontId="62" fillId="60" borderId="168"/>
    <xf numFmtId="0" fontId="62" fillId="60" borderId="168"/>
    <xf numFmtId="0" fontId="62" fillId="60" borderId="168"/>
    <xf numFmtId="0" fontId="62" fillId="60" borderId="168"/>
    <xf numFmtId="0" fontId="62" fillId="60" borderId="168"/>
    <xf numFmtId="0" fontId="62" fillId="60" borderId="168"/>
    <xf numFmtId="49" fontId="35" fillId="0" borderId="170" applyFill="0" applyProtection="0">
      <alignment horizontal="right"/>
    </xf>
    <xf numFmtId="0" fontId="62" fillId="60" borderId="168"/>
    <xf numFmtId="0" fontId="62" fillId="60" borderId="168"/>
    <xf numFmtId="0" fontId="62" fillId="60" borderId="168"/>
    <xf numFmtId="0" fontId="62" fillId="60" borderId="168"/>
    <xf numFmtId="0" fontId="62" fillId="60" borderId="168"/>
    <xf numFmtId="0" fontId="62" fillId="60" borderId="168"/>
    <xf numFmtId="0" fontId="43" fillId="36" borderId="172" applyNumberFormat="0" applyAlignment="0" applyProtection="0"/>
    <xf numFmtId="0" fontId="62" fillId="60" borderId="168"/>
    <xf numFmtId="0" fontId="62" fillId="60" borderId="168"/>
    <xf numFmtId="0" fontId="62" fillId="60" borderId="168"/>
    <xf numFmtId="0" fontId="62" fillId="60" borderId="168"/>
    <xf numFmtId="0" fontId="62" fillId="60" borderId="168"/>
    <xf numFmtId="0" fontId="62" fillId="60" borderId="168"/>
    <xf numFmtId="0" fontId="43" fillId="36" borderId="172" applyNumberFormat="0" applyAlignment="0" applyProtection="0"/>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35" fillId="0" borderId="170" applyFill="0" applyProtection="0">
      <alignment horizontal="right" vertical="top" wrapText="1"/>
    </xf>
    <xf numFmtId="0" fontId="62" fillId="60" borderId="168"/>
    <xf numFmtId="0" fontId="62" fillId="60" borderId="168"/>
    <xf numFmtId="2" fontId="35" fillId="0" borderId="170" applyFill="0" applyProtection="0">
      <alignment horizontal="right" vertical="top" wrapText="1"/>
    </xf>
    <xf numFmtId="0" fontId="62" fillId="60" borderId="168"/>
    <xf numFmtId="0" fontId="62" fillId="60" borderId="168"/>
    <xf numFmtId="0" fontId="62" fillId="60" borderId="168"/>
    <xf numFmtId="0" fontId="35" fillId="0" borderId="170" applyFill="0" applyProtection="0">
      <alignment horizontal="right" vertical="top" wrapText="1"/>
    </xf>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43" fillId="36" borderId="172" applyNumberFormat="0" applyAlignment="0" applyProtection="0"/>
    <xf numFmtId="0" fontId="62" fillId="60" borderId="168"/>
    <xf numFmtId="0" fontId="62" fillId="60" borderId="168"/>
    <xf numFmtId="0" fontId="62" fillId="60" borderId="168"/>
    <xf numFmtId="0" fontId="62" fillId="60" borderId="168"/>
    <xf numFmtId="0" fontId="62" fillId="60" borderId="168"/>
    <xf numFmtId="0" fontId="62" fillId="60" borderId="168"/>
    <xf numFmtId="0" fontId="35" fillId="0" borderId="170" applyFill="0" applyProtection="0">
      <alignment horizontal="right" vertical="top" wrapText="1"/>
    </xf>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2" fontId="35" fillId="0" borderId="170" applyFill="0" applyProtection="0">
      <alignment horizontal="right" vertical="top" wrapText="1"/>
    </xf>
    <xf numFmtId="0" fontId="62" fillId="60" borderId="168"/>
    <xf numFmtId="0" fontId="62" fillId="60" borderId="168"/>
    <xf numFmtId="0" fontId="62" fillId="60" borderId="168"/>
    <xf numFmtId="0" fontId="62" fillId="60" borderId="168"/>
    <xf numFmtId="0" fontId="62" fillId="60" borderId="168"/>
    <xf numFmtId="0" fontId="62" fillId="60" borderId="168"/>
    <xf numFmtId="2" fontId="47" fillId="0" borderId="170" applyFill="0" applyProtection="0">
      <alignment horizontal="right" vertical="top" wrapText="1"/>
    </xf>
    <xf numFmtId="0" fontId="62" fillId="60" borderId="168"/>
    <xf numFmtId="0" fontId="62" fillId="60" borderId="168"/>
    <xf numFmtId="0" fontId="62" fillId="60" borderId="168"/>
    <xf numFmtId="0" fontId="62" fillId="60" borderId="168"/>
    <xf numFmtId="0" fontId="62" fillId="60" borderId="168"/>
    <xf numFmtId="0" fontId="62" fillId="60" borderId="168"/>
    <xf numFmtId="0" fontId="43" fillId="36" borderId="172" applyNumberFormat="0" applyAlignment="0" applyProtection="0"/>
    <xf numFmtId="0" fontId="62" fillId="60" borderId="168"/>
    <xf numFmtId="0" fontId="62" fillId="60" borderId="168"/>
    <xf numFmtId="0" fontId="62" fillId="60" borderId="168"/>
    <xf numFmtId="1" fontId="47" fillId="0" borderId="170" applyFill="0" applyProtection="0">
      <alignment horizontal="right" vertical="top" wrapText="1"/>
    </xf>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2" fontId="35" fillId="0" borderId="170" applyFill="0" applyProtection="0">
      <alignment horizontal="right" vertical="top" wrapText="1"/>
    </xf>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39" fillId="38" borderId="170" applyNumberFormat="0" applyProtection="0">
      <alignment horizontal="right"/>
    </xf>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1" fontId="35" fillId="0" borderId="170" applyFill="0" applyProtection="0">
      <alignment horizontal="right" vertical="top" wrapText="1"/>
    </xf>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2" fontId="35" fillId="0" borderId="170" applyFill="0" applyProtection="0">
      <alignment horizontal="right" vertical="top" wrapText="1"/>
    </xf>
    <xf numFmtId="0" fontId="62" fillId="60" borderId="168"/>
    <xf numFmtId="0" fontId="62" fillId="60" borderId="168"/>
    <xf numFmtId="0" fontId="47" fillId="0" borderId="170" applyFill="0" applyProtection="0">
      <alignment horizontal="right" vertical="top" wrapText="1"/>
    </xf>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39" fillId="38" borderId="170" applyNumberFormat="0" applyProtection="0">
      <alignment horizontal="left"/>
    </xf>
    <xf numFmtId="1" fontId="35" fillId="0" borderId="170" applyFill="0" applyProtection="0">
      <alignment horizontal="right" vertical="top" wrapText="1"/>
    </xf>
    <xf numFmtId="0" fontId="62" fillId="60" borderId="168"/>
    <xf numFmtId="0" fontId="62" fillId="60" borderId="168"/>
    <xf numFmtId="0" fontId="62" fillId="60" borderId="168"/>
    <xf numFmtId="49" fontId="35" fillId="0" borderId="170" applyFill="0" applyProtection="0">
      <alignment horizontal="right"/>
    </xf>
    <xf numFmtId="0" fontId="62" fillId="60" borderId="168"/>
    <xf numFmtId="0" fontId="62" fillId="60" borderId="168"/>
    <xf numFmtId="0" fontId="62" fillId="60" borderId="168"/>
    <xf numFmtId="2" fontId="47" fillId="0" borderId="170" applyFill="0" applyProtection="0">
      <alignment horizontal="right" vertical="top" wrapText="1"/>
    </xf>
    <xf numFmtId="0" fontId="62" fillId="60" borderId="170"/>
    <xf numFmtId="0" fontId="62" fillId="60" borderId="168"/>
    <xf numFmtId="0" fontId="62" fillId="60" borderId="168"/>
    <xf numFmtId="0" fontId="62" fillId="60" borderId="168"/>
    <xf numFmtId="0" fontId="44" fillId="0" borderId="173" applyNumberFormat="0" applyFill="0" applyAlignment="0" applyProtection="0"/>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2" fontId="47" fillId="0" borderId="170" applyFill="0" applyProtection="0">
      <alignment horizontal="right" vertical="top" wrapText="1"/>
    </xf>
    <xf numFmtId="0" fontId="62" fillId="60" borderId="168"/>
    <xf numFmtId="0" fontId="62" fillId="60" borderId="168"/>
    <xf numFmtId="0" fontId="62" fillId="60" borderId="168"/>
    <xf numFmtId="0" fontId="62" fillId="60" borderId="170"/>
    <xf numFmtId="0" fontId="39" fillId="38" borderId="170" applyNumberFormat="0" applyProtection="0">
      <alignment horizontal="right"/>
    </xf>
    <xf numFmtId="0" fontId="62" fillId="60" borderId="168"/>
    <xf numFmtId="0" fontId="62" fillId="60" borderId="168"/>
    <xf numFmtId="0" fontId="62" fillId="60" borderId="168"/>
    <xf numFmtId="0" fontId="39" fillId="38" borderId="170" applyNumberFormat="0" applyProtection="0">
      <alignment horizontal="right"/>
    </xf>
    <xf numFmtId="0" fontId="62" fillId="60" borderId="170"/>
    <xf numFmtId="0" fontId="62" fillId="60" borderId="168"/>
    <xf numFmtId="0" fontId="62" fillId="60" borderId="170"/>
    <xf numFmtId="0" fontId="62" fillId="60" borderId="168"/>
    <xf numFmtId="0" fontId="62" fillId="60" borderId="168"/>
    <xf numFmtId="0" fontId="41" fillId="35" borderId="171" applyNumberFormat="0" applyAlignment="0" applyProtection="0"/>
    <xf numFmtId="0" fontId="62" fillId="60" borderId="168"/>
    <xf numFmtId="0" fontId="35" fillId="0" borderId="170" applyFill="0" applyProtection="0">
      <alignment horizontal="right" vertical="top" wrapText="1"/>
    </xf>
    <xf numFmtId="0" fontId="62" fillId="60" borderId="168"/>
    <xf numFmtId="0" fontId="62" fillId="60" borderId="168"/>
    <xf numFmtId="0" fontId="62" fillId="60" borderId="170"/>
    <xf numFmtId="0" fontId="39" fillId="38" borderId="170" applyNumberFormat="0" applyProtection="0">
      <alignment horizontal="right"/>
    </xf>
    <xf numFmtId="0" fontId="62" fillId="60" borderId="168"/>
    <xf numFmtId="1" fontId="47" fillId="0" borderId="170" applyFill="0" applyProtection="0">
      <alignment horizontal="right" vertical="top" wrapText="1"/>
    </xf>
    <xf numFmtId="0" fontId="62" fillId="60" borderId="168"/>
    <xf numFmtId="0" fontId="62" fillId="60" borderId="168"/>
    <xf numFmtId="0" fontId="41" fillId="35" borderId="171" applyNumberFormat="0" applyAlignment="0" applyProtection="0"/>
    <xf numFmtId="0" fontId="62" fillId="60" borderId="170"/>
    <xf numFmtId="1" fontId="35" fillId="0" borderId="170" applyFill="0" applyProtection="0">
      <alignment horizontal="right" vertical="top" wrapText="1"/>
    </xf>
    <xf numFmtId="0" fontId="62" fillId="60" borderId="168"/>
    <xf numFmtId="0" fontId="62" fillId="60" borderId="168"/>
    <xf numFmtId="0" fontId="62" fillId="60" borderId="168"/>
    <xf numFmtId="0" fontId="35" fillId="54" borderId="169" applyNumberFormat="0" applyFont="0" applyAlignment="0" applyProtection="0"/>
    <xf numFmtId="0" fontId="62" fillId="60" borderId="168"/>
    <xf numFmtId="0" fontId="62" fillId="60" borderId="168"/>
    <xf numFmtId="0" fontId="62" fillId="60" borderId="168"/>
    <xf numFmtId="1" fontId="47" fillId="0" borderId="170" applyFill="0" applyProtection="0">
      <alignment horizontal="right" vertical="top" wrapText="1"/>
    </xf>
    <xf numFmtId="0" fontId="47" fillId="0" borderId="170" applyFill="0" applyProtection="0">
      <alignment horizontal="right" vertical="top" wrapText="1"/>
    </xf>
    <xf numFmtId="0" fontId="62" fillId="60" borderId="168"/>
    <xf numFmtId="0" fontId="62" fillId="60" borderId="168"/>
    <xf numFmtId="0" fontId="62" fillId="60" borderId="168"/>
    <xf numFmtId="1" fontId="35" fillId="0" borderId="170" applyFill="0" applyProtection="0">
      <alignment horizontal="right" vertical="top" wrapText="1"/>
    </xf>
    <xf numFmtId="0" fontId="39" fillId="38" borderId="170" applyNumberFormat="0" applyProtection="0">
      <alignment horizontal="left"/>
    </xf>
    <xf numFmtId="0" fontId="62" fillId="60" borderId="168"/>
    <xf numFmtId="0" fontId="62" fillId="60" borderId="168"/>
    <xf numFmtId="0" fontId="62" fillId="60" borderId="168"/>
    <xf numFmtId="1" fontId="47" fillId="0" borderId="170" applyFill="0" applyProtection="0">
      <alignment horizontal="right" vertical="top" wrapText="1"/>
    </xf>
    <xf numFmtId="0" fontId="62" fillId="60" borderId="170"/>
    <xf numFmtId="0" fontId="62" fillId="60" borderId="168"/>
    <xf numFmtId="0" fontId="62" fillId="60" borderId="168"/>
    <xf numFmtId="0" fontId="62" fillId="60" borderId="168"/>
    <xf numFmtId="2" fontId="35" fillId="0" borderId="170" applyFill="0" applyProtection="0">
      <alignment horizontal="right" vertical="top" wrapText="1"/>
    </xf>
    <xf numFmtId="0" fontId="62" fillId="60" borderId="168"/>
    <xf numFmtId="0" fontId="62" fillId="60" borderId="168"/>
    <xf numFmtId="0" fontId="62" fillId="60" borderId="168"/>
    <xf numFmtId="1" fontId="47" fillId="0" borderId="170" applyFill="0" applyProtection="0">
      <alignment horizontal="right" vertical="top" wrapText="1"/>
    </xf>
    <xf numFmtId="0" fontId="44" fillId="0" borderId="173" applyNumberFormat="0" applyFill="0" applyAlignment="0" applyProtection="0"/>
    <xf numFmtId="0" fontId="62" fillId="60" borderId="168"/>
    <xf numFmtId="1" fontId="47" fillId="0" borderId="170" applyFill="0" applyProtection="0">
      <alignment horizontal="right" vertical="top" wrapText="1"/>
    </xf>
    <xf numFmtId="0" fontId="62" fillId="60" borderId="168"/>
    <xf numFmtId="0" fontId="62" fillId="60" borderId="168"/>
    <xf numFmtId="0" fontId="47" fillId="0" borderId="170" applyFill="0" applyProtection="0">
      <alignment horizontal="right" vertical="top" wrapText="1"/>
    </xf>
    <xf numFmtId="0" fontId="39" fillId="38" borderId="170" applyNumberFormat="0" applyProtection="0">
      <alignment horizontal="right"/>
    </xf>
    <xf numFmtId="2" fontId="47" fillId="0" borderId="170" applyFill="0" applyProtection="0">
      <alignment horizontal="right" vertical="top" wrapText="1"/>
    </xf>
    <xf numFmtId="2" fontId="35" fillId="0" borderId="170" applyFill="0" applyProtection="0">
      <alignment horizontal="right" vertical="top" wrapText="1"/>
    </xf>
    <xf numFmtId="0" fontId="62" fillId="60" borderId="168"/>
    <xf numFmtId="49" fontId="35" fillId="0" borderId="170" applyFill="0" applyProtection="0">
      <alignment horizontal="right"/>
    </xf>
    <xf numFmtId="0" fontId="62" fillId="60" borderId="168"/>
    <xf numFmtId="0" fontId="62" fillId="60" borderId="168"/>
    <xf numFmtId="0" fontId="62" fillId="60" borderId="170"/>
    <xf numFmtId="49" fontId="35" fillId="0" borderId="170" applyFill="0" applyProtection="0">
      <alignment horizontal="right"/>
    </xf>
    <xf numFmtId="2" fontId="47" fillId="0" borderId="170" applyFill="0" applyProtection="0">
      <alignment horizontal="right" vertical="top" wrapText="1"/>
    </xf>
    <xf numFmtId="0" fontId="62" fillId="60" borderId="168"/>
    <xf numFmtId="1" fontId="47" fillId="0" borderId="170" applyFill="0" applyProtection="0">
      <alignment horizontal="right" vertical="top" wrapText="1"/>
    </xf>
    <xf numFmtId="0" fontId="62" fillId="60" borderId="168"/>
    <xf numFmtId="0" fontId="62" fillId="60" borderId="168"/>
    <xf numFmtId="0" fontId="35" fillId="54" borderId="169" applyNumberFormat="0" applyFont="0" applyAlignment="0" applyProtection="0"/>
    <xf numFmtId="0" fontId="39" fillId="38" borderId="170" applyNumberFormat="0" applyProtection="0">
      <alignment horizontal="right"/>
    </xf>
    <xf numFmtId="0" fontId="39" fillId="38" borderId="170" applyNumberFormat="0" applyProtection="0">
      <alignment horizontal="right"/>
    </xf>
    <xf numFmtId="0" fontId="62" fillId="60" borderId="168"/>
    <xf numFmtId="0" fontId="51" fillId="36" borderId="171" applyNumberFormat="0" applyAlignment="0" applyProtection="0"/>
    <xf numFmtId="0" fontId="62" fillId="60" borderId="168"/>
    <xf numFmtId="0" fontId="62" fillId="60" borderId="168"/>
    <xf numFmtId="0" fontId="44" fillId="0" borderId="173" applyNumberFormat="0" applyFill="0" applyAlignment="0" applyProtection="0"/>
    <xf numFmtId="2" fontId="35" fillId="0" borderId="170" applyFill="0" applyProtection="0">
      <alignment horizontal="right" vertical="top" wrapText="1"/>
    </xf>
    <xf numFmtId="0" fontId="35" fillId="0" borderId="170" applyFill="0" applyProtection="0">
      <alignment horizontal="right" vertical="top" wrapText="1"/>
    </xf>
    <xf numFmtId="0" fontId="62" fillId="60" borderId="168"/>
    <xf numFmtId="0" fontId="62" fillId="60" borderId="170"/>
    <xf numFmtId="0" fontId="62" fillId="60" borderId="168"/>
    <xf numFmtId="0" fontId="62" fillId="60" borderId="168"/>
    <xf numFmtId="0" fontId="39" fillId="38" borderId="170" applyNumberFormat="0" applyProtection="0">
      <alignment horizontal="left"/>
    </xf>
    <xf numFmtId="2" fontId="35" fillId="0" borderId="170" applyFill="0" applyProtection="0">
      <alignment horizontal="right" vertical="top" wrapText="1"/>
    </xf>
    <xf numFmtId="0" fontId="62" fillId="60" borderId="168"/>
    <xf numFmtId="0" fontId="44" fillId="0" borderId="173" applyNumberFormat="0" applyFill="0" applyAlignment="0" applyProtection="0"/>
    <xf numFmtId="0" fontId="62" fillId="60" borderId="168"/>
    <xf numFmtId="0" fontId="62" fillId="60" borderId="168"/>
    <xf numFmtId="49" fontId="47" fillId="0" borderId="170" applyFill="0" applyProtection="0">
      <alignment horizontal="right"/>
    </xf>
    <xf numFmtId="0" fontId="62" fillId="60" borderId="168"/>
    <xf numFmtId="0" fontId="44" fillId="0" borderId="173" applyNumberFormat="0" applyFill="0" applyAlignment="0" applyProtection="0"/>
    <xf numFmtId="0" fontId="62" fillId="60" borderId="168"/>
    <xf numFmtId="0" fontId="62" fillId="60" borderId="168"/>
    <xf numFmtId="0" fontId="62" fillId="60" borderId="168"/>
    <xf numFmtId="0" fontId="44" fillId="0" borderId="173" applyNumberFormat="0" applyFill="0" applyAlignment="0" applyProtection="0"/>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41" fillId="35" borderId="171" applyNumberFormat="0" applyAlignment="0" applyProtection="0"/>
    <xf numFmtId="0" fontId="62" fillId="60" borderId="168"/>
    <xf numFmtId="1" fontId="47" fillId="0" borderId="170" applyFill="0" applyProtection="0">
      <alignment horizontal="right" vertical="top" wrapText="1"/>
    </xf>
    <xf numFmtId="0" fontId="62" fillId="60" borderId="168"/>
    <xf numFmtId="0" fontId="62" fillId="60" borderId="168"/>
    <xf numFmtId="2" fontId="47" fillId="0" borderId="170" applyFill="0" applyProtection="0">
      <alignment horizontal="right" vertical="top" wrapText="1"/>
    </xf>
    <xf numFmtId="0" fontId="43" fillId="36" borderId="172" applyNumberFormat="0" applyAlignment="0" applyProtection="0"/>
    <xf numFmtId="2" fontId="35" fillId="0" borderId="170" applyFill="0" applyProtection="0">
      <alignment horizontal="right" vertical="top" wrapText="1"/>
    </xf>
    <xf numFmtId="0" fontId="62" fillId="60" borderId="168"/>
    <xf numFmtId="0" fontId="43" fillId="36" borderId="172" applyNumberFormat="0" applyAlignment="0" applyProtection="0"/>
    <xf numFmtId="0" fontId="62" fillId="60" borderId="168"/>
    <xf numFmtId="0" fontId="62" fillId="60" borderId="168"/>
    <xf numFmtId="49" fontId="35" fillId="0" borderId="170" applyFill="0" applyProtection="0">
      <alignment horizontal="right"/>
    </xf>
    <xf numFmtId="0" fontId="62" fillId="60" borderId="168"/>
    <xf numFmtId="0" fontId="62" fillId="60" borderId="170"/>
    <xf numFmtId="0" fontId="62" fillId="60" borderId="168"/>
    <xf numFmtId="0" fontId="62" fillId="60" borderId="168"/>
    <xf numFmtId="0" fontId="35" fillId="0" borderId="170" applyFill="0" applyProtection="0">
      <alignment horizontal="right" vertical="top" wrapText="1"/>
    </xf>
    <xf numFmtId="0" fontId="62" fillId="60" borderId="168"/>
    <xf numFmtId="0" fontId="62" fillId="60" borderId="168"/>
    <xf numFmtId="0" fontId="62" fillId="60" borderId="168"/>
    <xf numFmtId="0" fontId="44" fillId="0" borderId="173" applyNumberFormat="0" applyFill="0" applyAlignment="0" applyProtection="0"/>
    <xf numFmtId="2" fontId="35" fillId="0" borderId="170" applyFill="0" applyProtection="0">
      <alignment horizontal="right" vertical="top" wrapText="1"/>
    </xf>
    <xf numFmtId="0" fontId="62" fillId="60" borderId="168"/>
    <xf numFmtId="49" fontId="35" fillId="0" borderId="170" applyFill="0" applyProtection="0">
      <alignment horizontal="right"/>
    </xf>
    <xf numFmtId="0" fontId="62" fillId="60" borderId="168"/>
    <xf numFmtId="0" fontId="62" fillId="60" borderId="168"/>
    <xf numFmtId="0" fontId="62" fillId="60" borderId="168"/>
    <xf numFmtId="0" fontId="62" fillId="60" borderId="168"/>
    <xf numFmtId="0" fontId="62" fillId="60" borderId="168"/>
    <xf numFmtId="0" fontId="43" fillId="36" borderId="172" applyNumberFormat="0" applyAlignment="0" applyProtection="0"/>
    <xf numFmtId="0" fontId="62" fillId="60" borderId="168"/>
    <xf numFmtId="0" fontId="44" fillId="0" borderId="173" applyNumberFormat="0" applyFill="0" applyAlignment="0" applyProtection="0"/>
    <xf numFmtId="0" fontId="62" fillId="60" borderId="168"/>
    <xf numFmtId="0" fontId="62" fillId="60" borderId="168"/>
    <xf numFmtId="0" fontId="62" fillId="60" borderId="170"/>
    <xf numFmtId="0" fontId="62" fillId="60" borderId="170"/>
    <xf numFmtId="0" fontId="62" fillId="60" borderId="168"/>
    <xf numFmtId="0" fontId="44" fillId="0" borderId="173" applyNumberFormat="0" applyFill="0" applyAlignment="0" applyProtection="0"/>
    <xf numFmtId="0" fontId="62" fillId="60" borderId="168"/>
    <xf numFmtId="0" fontId="62" fillId="60" borderId="168"/>
    <xf numFmtId="2" fontId="35" fillId="0" borderId="170" applyFill="0" applyProtection="0">
      <alignment horizontal="right" vertical="top" wrapText="1"/>
    </xf>
    <xf numFmtId="0" fontId="41" fillId="35" borderId="171" applyNumberFormat="0" applyAlignment="0" applyProtection="0"/>
    <xf numFmtId="0" fontId="62" fillId="60" borderId="168"/>
    <xf numFmtId="0" fontId="62" fillId="60" borderId="168"/>
    <xf numFmtId="0" fontId="62" fillId="60" borderId="168"/>
    <xf numFmtId="0" fontId="47" fillId="0" borderId="170" applyFill="0" applyProtection="0">
      <alignment horizontal="right" vertical="top" wrapText="1"/>
    </xf>
    <xf numFmtId="0" fontId="44" fillId="0" borderId="173" applyNumberFormat="0" applyFill="0" applyAlignment="0" applyProtection="0"/>
    <xf numFmtId="0" fontId="62" fillId="60" borderId="168"/>
    <xf numFmtId="0" fontId="62" fillId="60" borderId="170"/>
    <xf numFmtId="0" fontId="62" fillId="60" borderId="168"/>
    <xf numFmtId="0" fontId="62" fillId="60" borderId="168"/>
    <xf numFmtId="0" fontId="43" fillId="36" borderId="172" applyNumberFormat="0" applyAlignment="0" applyProtection="0"/>
    <xf numFmtId="0" fontId="39" fillId="38" borderId="170" applyNumberFormat="0" applyProtection="0">
      <alignment horizontal="left"/>
    </xf>
    <xf numFmtId="0" fontId="62" fillId="60" borderId="168"/>
    <xf numFmtId="0" fontId="35" fillId="0" borderId="170" applyFill="0" applyProtection="0">
      <alignment horizontal="right" vertical="top" wrapText="1"/>
    </xf>
    <xf numFmtId="0" fontId="62" fillId="60" borderId="168"/>
    <xf numFmtId="0" fontId="62" fillId="60" borderId="168"/>
    <xf numFmtId="0" fontId="44" fillId="0" borderId="173" applyNumberFormat="0" applyFill="0" applyAlignment="0" applyProtection="0"/>
    <xf numFmtId="0" fontId="62" fillId="60" borderId="170"/>
    <xf numFmtId="0" fontId="62" fillId="60" borderId="168"/>
    <xf numFmtId="0" fontId="62" fillId="60" borderId="168"/>
    <xf numFmtId="0" fontId="62" fillId="60" borderId="168"/>
    <xf numFmtId="2" fontId="35" fillId="0" borderId="170" applyFill="0" applyProtection="0">
      <alignment horizontal="right" vertical="top" wrapText="1"/>
    </xf>
    <xf numFmtId="0" fontId="39" fillId="38" borderId="170" applyNumberFormat="0" applyProtection="0">
      <alignment horizontal="right"/>
    </xf>
    <xf numFmtId="1" fontId="47" fillId="0" borderId="170" applyFill="0" applyProtection="0">
      <alignment horizontal="right" vertical="top" wrapText="1"/>
    </xf>
    <xf numFmtId="0" fontId="62" fillId="60" borderId="168"/>
    <xf numFmtId="0" fontId="44" fillId="0" borderId="173" applyNumberFormat="0" applyFill="0" applyAlignment="0" applyProtection="0"/>
    <xf numFmtId="0" fontId="62" fillId="60" borderId="168"/>
    <xf numFmtId="0" fontId="62" fillId="60" borderId="168"/>
    <xf numFmtId="0" fontId="39" fillId="38" borderId="170" applyNumberFormat="0" applyProtection="0">
      <alignment horizontal="right"/>
    </xf>
    <xf numFmtId="0" fontId="62" fillId="60" borderId="168"/>
    <xf numFmtId="0" fontId="39" fillId="38" borderId="170" applyNumberFormat="0" applyProtection="0">
      <alignment horizontal="left"/>
    </xf>
    <xf numFmtId="0" fontId="62" fillId="60" borderId="170"/>
    <xf numFmtId="0" fontId="62" fillId="60" borderId="168"/>
    <xf numFmtId="49" fontId="47" fillId="0" borderId="170" applyFill="0" applyProtection="0">
      <alignment horizontal="right"/>
    </xf>
    <xf numFmtId="0" fontId="62" fillId="60" borderId="168"/>
    <xf numFmtId="0" fontId="62" fillId="60" borderId="168"/>
    <xf numFmtId="0" fontId="62" fillId="60" borderId="170"/>
    <xf numFmtId="0" fontId="62" fillId="60" borderId="168"/>
    <xf numFmtId="0" fontId="62" fillId="60" borderId="168"/>
    <xf numFmtId="0" fontId="62" fillId="60" borderId="170"/>
    <xf numFmtId="0" fontId="62" fillId="60" borderId="168"/>
    <xf numFmtId="0" fontId="62" fillId="60" borderId="168"/>
    <xf numFmtId="0" fontId="62" fillId="60" borderId="168"/>
    <xf numFmtId="0" fontId="62" fillId="60" borderId="168"/>
    <xf numFmtId="0" fontId="62" fillId="60" borderId="168"/>
    <xf numFmtId="49" fontId="47" fillId="0" borderId="170" applyFill="0" applyProtection="0">
      <alignment horizontal="right"/>
    </xf>
    <xf numFmtId="0" fontId="62" fillId="60" borderId="168"/>
    <xf numFmtId="0" fontId="62" fillId="60" borderId="170"/>
    <xf numFmtId="1" fontId="47" fillId="0" borderId="170" applyFill="0" applyProtection="0">
      <alignment horizontal="right" vertical="top" wrapText="1"/>
    </xf>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0" fontId="62" fillId="60" borderId="168"/>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0" fontId="62" fillId="60" borderId="170"/>
    <xf numFmtId="0" fontId="44" fillId="0" borderId="173" applyNumberFormat="0" applyFill="0" applyAlignment="0" applyProtection="0"/>
    <xf numFmtId="0" fontId="44" fillId="0" borderId="173" applyNumberFormat="0" applyFill="0" applyAlignment="0" applyProtection="0"/>
    <xf numFmtId="49" fontId="47" fillId="0" borderId="168" applyFill="0" applyProtection="0">
      <alignment horizontal="right"/>
    </xf>
    <xf numFmtId="0" fontId="62" fillId="60" borderId="170"/>
    <xf numFmtId="49" fontId="47" fillId="0" borderId="168" applyFill="0" applyProtection="0">
      <alignment horizontal="right"/>
    </xf>
    <xf numFmtId="49" fontId="47" fillId="0" borderId="168" applyFill="0" applyProtection="0">
      <alignment horizontal="right"/>
    </xf>
    <xf numFmtId="0" fontId="39" fillId="38" borderId="170" applyNumberFormat="0" applyProtection="0">
      <alignment horizontal="right"/>
    </xf>
    <xf numFmtId="49" fontId="35" fillId="0" borderId="170" applyFill="0" applyProtection="0">
      <alignment horizontal="right"/>
    </xf>
    <xf numFmtId="0" fontId="62" fillId="60" borderId="170"/>
    <xf numFmtId="49" fontId="47" fillId="0" borderId="168" applyFill="0" applyProtection="0">
      <alignment horizontal="right"/>
    </xf>
    <xf numFmtId="0" fontId="39" fillId="38" borderId="170" applyNumberFormat="0" applyProtection="0">
      <alignment horizontal="left"/>
    </xf>
    <xf numFmtId="49" fontId="47" fillId="0" borderId="168" applyFill="0" applyProtection="0">
      <alignment horizontal="right"/>
    </xf>
    <xf numFmtId="49" fontId="47" fillId="0" borderId="168" applyFill="0" applyProtection="0">
      <alignment horizontal="right"/>
    </xf>
    <xf numFmtId="49" fontId="47" fillId="0" borderId="170" applyFill="0" applyProtection="0">
      <alignment horizontal="right"/>
    </xf>
    <xf numFmtId="49" fontId="47" fillId="0" borderId="168" applyFill="0" applyProtection="0">
      <alignment horizontal="right"/>
    </xf>
    <xf numFmtId="0" fontId="62" fillId="60" borderId="170"/>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0" fontId="47" fillId="0" borderId="170" applyFill="0" applyProtection="0">
      <alignment horizontal="right" vertical="top" wrapText="1"/>
    </xf>
    <xf numFmtId="49" fontId="47" fillId="0" borderId="168" applyFill="0" applyProtection="0">
      <alignment horizontal="right"/>
    </xf>
    <xf numFmtId="49" fontId="47" fillId="0" borderId="168" applyFill="0" applyProtection="0">
      <alignment horizontal="right"/>
    </xf>
    <xf numFmtId="2" fontId="35" fillId="0" borderId="170" applyFill="0" applyProtection="0">
      <alignment horizontal="right" vertical="top" wrapText="1"/>
    </xf>
    <xf numFmtId="1" fontId="47" fillId="0" borderId="168" applyFill="0" applyProtection="0">
      <alignment horizontal="right" vertical="top" wrapText="1"/>
    </xf>
    <xf numFmtId="0" fontId="39" fillId="38" borderId="170" applyNumberFormat="0" applyProtection="0">
      <alignment horizontal="left"/>
    </xf>
    <xf numFmtId="1" fontId="47" fillId="0" borderId="168" applyFill="0" applyProtection="0">
      <alignment horizontal="right" vertical="top" wrapText="1"/>
    </xf>
    <xf numFmtId="1" fontId="47" fillId="0" borderId="168" applyFill="0" applyProtection="0">
      <alignment horizontal="right" vertical="top" wrapText="1"/>
    </xf>
    <xf numFmtId="1" fontId="35" fillId="0" borderId="170" applyFill="0" applyProtection="0">
      <alignment horizontal="right" vertical="top" wrapText="1"/>
    </xf>
    <xf numFmtId="0" fontId="39" fillId="38" borderId="170" applyNumberFormat="0" applyProtection="0">
      <alignment horizontal="left"/>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2" fontId="35" fillId="0" borderId="170" applyFill="0" applyProtection="0">
      <alignment horizontal="right" vertical="top" wrapText="1"/>
    </xf>
    <xf numFmtId="1" fontId="47" fillId="0" borderId="168" applyFill="0" applyProtection="0">
      <alignment horizontal="right" vertical="top" wrapText="1"/>
    </xf>
    <xf numFmtId="2" fontId="35" fillId="0" borderId="170"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70"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49" fontId="35" fillId="0" borderId="170" applyFill="0" applyProtection="0">
      <alignment horizontal="right"/>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0" fontId="44" fillId="0" borderId="173" applyNumberFormat="0" applyFill="0" applyAlignment="0" applyProtection="0"/>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0" fontId="41" fillId="35" borderId="171" applyNumberFormat="0" applyAlignment="0" applyProtection="0"/>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35" fillId="0" borderId="170"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0" fontId="39" fillId="38" borderId="170" applyNumberFormat="0" applyProtection="0">
      <alignment horizontal="left"/>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49" fontId="35" fillId="0" borderId="170" applyFill="0" applyProtection="0">
      <alignment horizontal="right"/>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2" fontId="47" fillId="0" borderId="170"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35" fillId="0" borderId="170"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0" fontId="62" fillId="60" borderId="170"/>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0" fontId="44" fillId="0" borderId="173" applyNumberFormat="0" applyFill="0" applyAlignment="0" applyProtection="0"/>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0" fontId="62" fillId="60" borderId="170"/>
    <xf numFmtId="0" fontId="62" fillId="60" borderId="170"/>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0" fontId="51" fillId="36" borderId="171" applyNumberFormat="0" applyAlignment="0" applyProtection="0"/>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62" fillId="60" borderId="170"/>
    <xf numFmtId="0" fontId="39" fillId="38" borderId="168" applyNumberFormat="0" applyProtection="0">
      <alignment horizontal="right"/>
    </xf>
    <xf numFmtId="0" fontId="39" fillId="38" borderId="168" applyNumberFormat="0" applyProtection="0">
      <alignment horizontal="right"/>
    </xf>
    <xf numFmtId="0" fontId="62" fillId="60" borderId="170"/>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1" fontId="35" fillId="0" borderId="170" applyFill="0" applyProtection="0">
      <alignment horizontal="right" vertical="top" wrapText="1"/>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43" fillId="36" borderId="172" applyNumberFormat="0" applyAlignment="0" applyProtection="0"/>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2" fontId="35" fillId="0" borderId="170" applyFill="0" applyProtection="0">
      <alignment horizontal="right" vertical="top" wrapText="1"/>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2" fontId="35" fillId="0" borderId="170" applyFill="0" applyProtection="0">
      <alignment horizontal="right" vertical="top" wrapText="1"/>
    </xf>
    <xf numFmtId="0" fontId="39" fillId="38" borderId="168" applyNumberFormat="0" applyProtection="0">
      <alignment horizontal="left"/>
    </xf>
    <xf numFmtId="0" fontId="39" fillId="38" borderId="168" applyNumberFormat="0" applyProtection="0">
      <alignment horizontal="left"/>
    </xf>
    <xf numFmtId="0" fontId="35" fillId="0" borderId="170" applyFill="0" applyProtection="0">
      <alignment horizontal="right" vertical="top" wrapText="1"/>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44" fillId="0" borderId="173" applyNumberFormat="0" applyFill="0" applyAlignment="0" applyProtection="0"/>
    <xf numFmtId="0" fontId="39" fillId="38" borderId="168" applyNumberFormat="0" applyProtection="0">
      <alignment horizontal="left"/>
    </xf>
    <xf numFmtId="0" fontId="39" fillId="38" borderId="168" applyNumberFormat="0" applyProtection="0">
      <alignment horizontal="left"/>
    </xf>
    <xf numFmtId="0" fontId="35" fillId="0" borderId="170" applyFill="0" applyProtection="0">
      <alignment horizontal="right" vertical="top" wrapText="1"/>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62" fillId="60" borderId="170"/>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44" fillId="0" borderId="173" applyNumberFormat="0" applyFill="0" applyAlignment="0" applyProtection="0"/>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62" fillId="60" borderId="170"/>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2" fontId="47" fillId="0" borderId="170" applyFill="0" applyProtection="0">
      <alignment horizontal="right" vertical="top" wrapText="1"/>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2" fontId="47" fillId="0" borderId="170" applyFill="0" applyProtection="0">
      <alignment horizontal="right" vertical="top" wrapText="1"/>
    </xf>
    <xf numFmtId="0" fontId="35" fillId="0" borderId="170" applyFill="0" applyProtection="0">
      <alignment horizontal="right" vertical="top" wrapText="1"/>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62" fillId="60" borderId="170"/>
    <xf numFmtId="0" fontId="35" fillId="54" borderId="169" applyNumberFormat="0" applyFont="0" applyAlignment="0" applyProtection="0"/>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0" fontId="44" fillId="0" borderId="173" applyNumberFormat="0" applyFill="0" applyAlignment="0" applyProtection="0"/>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0" fontId="62" fillId="60" borderId="170"/>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0" fontId="44" fillId="0" borderId="173" applyNumberFormat="0" applyFill="0" applyAlignment="0" applyProtection="0"/>
    <xf numFmtId="49" fontId="35" fillId="0" borderId="168" applyFill="0" applyProtection="0">
      <alignment horizontal="right"/>
    </xf>
    <xf numFmtId="0" fontId="47" fillId="0" borderId="170" applyFill="0" applyProtection="0">
      <alignment horizontal="right" vertical="top" wrapText="1"/>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0" fontId="39" fillId="38" borderId="170" applyNumberFormat="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47" fillId="0" borderId="170"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0" fontId="39" fillId="38" borderId="170" applyNumberFormat="0" applyProtection="0">
      <alignment horizontal="right"/>
    </xf>
    <xf numFmtId="49" fontId="35" fillId="0" borderId="168" applyFill="0" applyProtection="0">
      <alignment horizontal="right"/>
    </xf>
    <xf numFmtId="49" fontId="35" fillId="0" borderId="168" applyFill="0" applyProtection="0">
      <alignment horizontal="right"/>
    </xf>
    <xf numFmtId="0" fontId="39" fillId="38" borderId="170" applyNumberFormat="0" applyProtection="0">
      <alignment horizontal="right"/>
    </xf>
    <xf numFmtId="49" fontId="35" fillId="0" borderId="168" applyFill="0" applyProtection="0">
      <alignment horizontal="right"/>
    </xf>
    <xf numFmtId="0" fontId="62" fillId="60" borderId="170"/>
    <xf numFmtId="49" fontId="35" fillId="0" borderId="168" applyFill="0" applyProtection="0">
      <alignment horizontal="right"/>
    </xf>
    <xf numFmtId="49" fontId="35" fillId="0" borderId="168" applyFill="0" applyProtection="0">
      <alignment horizontal="right"/>
    </xf>
    <xf numFmtId="0" fontId="39" fillId="38" borderId="170" applyNumberFormat="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0" fontId="62" fillId="60" borderId="170"/>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0" fontId="39" fillId="38" borderId="170" applyNumberFormat="0" applyProtection="0">
      <alignment horizontal="right"/>
    </xf>
    <xf numFmtId="1" fontId="35" fillId="0" borderId="168" applyFill="0" applyProtection="0">
      <alignment horizontal="right" vertical="top" wrapText="1"/>
    </xf>
    <xf numFmtId="0" fontId="43" fillId="36" borderId="172" applyNumberFormat="0" applyAlignment="0" applyProtection="0"/>
    <xf numFmtId="1" fontId="35" fillId="0" borderId="168" applyFill="0" applyProtection="0">
      <alignment horizontal="right" vertical="top" wrapText="1"/>
    </xf>
    <xf numFmtId="1" fontId="35" fillId="0" borderId="168" applyFill="0" applyProtection="0">
      <alignment horizontal="right" vertical="top" wrapText="1"/>
    </xf>
    <xf numFmtId="0" fontId="47" fillId="0" borderId="170"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0" fontId="35" fillId="54" borderId="169" applyNumberFormat="0" applyFont="0" applyAlignment="0" applyProtection="0"/>
    <xf numFmtId="1" fontId="35" fillId="0" borderId="168" applyFill="0" applyProtection="0">
      <alignment horizontal="right" vertical="top" wrapText="1"/>
    </xf>
    <xf numFmtId="0" fontId="62" fillId="60" borderId="170"/>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70"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0" fontId="43" fillId="36" borderId="172" applyNumberFormat="0" applyAlignment="0" applyProtection="0"/>
    <xf numFmtId="0" fontId="44" fillId="0" borderId="173" applyNumberFormat="0" applyFill="0" applyAlignment="0" applyProtection="0"/>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0" fontId="62" fillId="60" borderId="170"/>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0" fontId="39" fillId="38" borderId="170" applyNumberFormat="0" applyProtection="0">
      <alignment horizontal="left"/>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0" fontId="44" fillId="0" borderId="173" applyNumberFormat="0" applyFill="0" applyAlignment="0" applyProtection="0"/>
    <xf numFmtId="2" fontId="35" fillId="0" borderId="168" applyFill="0" applyProtection="0">
      <alignment horizontal="right" vertical="top" wrapText="1"/>
    </xf>
    <xf numFmtId="0" fontId="39" fillId="38" borderId="170" applyNumberFormat="0" applyProtection="0">
      <alignment horizontal="left"/>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0" fontId="39" fillId="38" borderId="170" applyNumberFormat="0" applyProtection="0">
      <alignment horizontal="right"/>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0" fontId="35" fillId="0" borderId="168" applyFill="0" applyProtection="0">
      <alignment horizontal="right" vertical="top" wrapText="1"/>
    </xf>
    <xf numFmtId="2" fontId="35" fillId="0" borderId="170"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9" fillId="38" borderId="170" applyNumberFormat="0" applyProtection="0">
      <alignment horizontal="right"/>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70"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9" fillId="38" borderId="170" applyNumberFormat="0" applyProtection="0">
      <alignment horizontal="left"/>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47" fillId="0" borderId="170"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70"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49" fontId="47" fillId="0" borderId="170" applyFill="0" applyProtection="0">
      <alignment horizontal="right"/>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62" fillId="60" borderId="170"/>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9" fillId="38" borderId="168" applyNumberFormat="0" applyProtection="0">
      <alignment horizontal="right"/>
    </xf>
    <xf numFmtId="0" fontId="35" fillId="0" borderId="170" applyFill="0" applyProtection="0">
      <alignment horizontal="right" vertical="top" wrapText="1"/>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43" fillId="36" borderId="172" applyNumberFormat="0" applyAlignment="0" applyProtection="0"/>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49" fontId="47" fillId="0" borderId="170" applyFill="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62" fillId="60" borderId="170"/>
    <xf numFmtId="0" fontId="35" fillId="0" borderId="170" applyFill="0" applyProtection="0">
      <alignment horizontal="right" vertical="top" wrapText="1"/>
    </xf>
    <xf numFmtId="0" fontId="39" fillId="38" borderId="168" applyNumberFormat="0" applyProtection="0">
      <alignment horizontal="right"/>
    </xf>
    <xf numFmtId="0" fontId="62" fillId="60" borderId="170"/>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47" fillId="0" borderId="170" applyFill="0" applyProtection="0">
      <alignment horizontal="right" vertical="top" wrapText="1"/>
    </xf>
    <xf numFmtId="1" fontId="35" fillId="0" borderId="170" applyFill="0" applyProtection="0">
      <alignment horizontal="right" vertical="top" wrapText="1"/>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44" fillId="0" borderId="173" applyNumberFormat="0" applyFill="0" applyAlignment="0" applyProtection="0"/>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70"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2" fontId="47" fillId="0" borderId="170" applyFill="0" applyProtection="0">
      <alignment horizontal="right" vertical="top" wrapText="1"/>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1" fontId="35" fillId="0" borderId="170" applyFill="0" applyProtection="0">
      <alignment horizontal="right" vertical="top" wrapText="1"/>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49" fontId="35" fillId="0" borderId="170" applyFill="0" applyProtection="0">
      <alignment horizontal="right"/>
    </xf>
    <xf numFmtId="0" fontId="39" fillId="38" borderId="168" applyNumberFormat="0" applyProtection="0">
      <alignment horizontal="left"/>
    </xf>
    <xf numFmtId="0" fontId="39" fillId="38" borderId="168" applyNumberFormat="0" applyProtection="0">
      <alignment horizontal="left"/>
    </xf>
    <xf numFmtId="0" fontId="62" fillId="60" borderId="170"/>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62" fillId="60" borderId="170"/>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5" fillId="0" borderId="170" applyFill="0" applyProtection="0">
      <alignment horizontal="right" vertical="top" wrapText="1"/>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70" applyFill="0" applyProtection="0">
      <alignment horizontal="right"/>
    </xf>
    <xf numFmtId="2" fontId="35" fillId="0" borderId="170" applyFill="0" applyProtection="0">
      <alignment horizontal="right" vertical="top" wrapText="1"/>
    </xf>
    <xf numFmtId="49" fontId="35" fillId="0" borderId="168" applyFill="0" applyProtection="0">
      <alignment horizontal="right"/>
    </xf>
    <xf numFmtId="0" fontId="44" fillId="0" borderId="173" applyNumberFormat="0" applyFill="0" applyAlignment="0" applyProtection="0"/>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49" fontId="47" fillId="0" borderId="170" applyFill="0" applyProtection="0">
      <alignment horizontal="right"/>
    </xf>
    <xf numFmtId="49" fontId="47" fillId="0" borderId="170" applyFill="0" applyProtection="0">
      <alignment horizontal="right"/>
    </xf>
    <xf numFmtId="1" fontId="35" fillId="0" borderId="168" applyFill="0" applyProtection="0">
      <alignment horizontal="right" vertical="top" wrapText="1"/>
    </xf>
    <xf numFmtId="0" fontId="35" fillId="54" borderId="169" applyNumberFormat="0" applyFont="0" applyAlignment="0" applyProtection="0"/>
    <xf numFmtId="1" fontId="35" fillId="0" borderId="168" applyFill="0" applyProtection="0">
      <alignment horizontal="right" vertical="top" wrapText="1"/>
    </xf>
    <xf numFmtId="1" fontId="35" fillId="0" borderId="168" applyFill="0" applyProtection="0">
      <alignment horizontal="right" vertical="top" wrapText="1"/>
    </xf>
    <xf numFmtId="2" fontId="47" fillId="0" borderId="170"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0" fontId="43" fillId="36" borderId="172" applyNumberFormat="0" applyAlignment="0" applyProtection="0"/>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47" fillId="0" borderId="170"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0" fontId="35" fillId="54" borderId="169" applyNumberFormat="0" applyFont="0" applyAlignment="0" applyProtection="0"/>
    <xf numFmtId="1" fontId="35" fillId="0" borderId="168" applyFill="0" applyProtection="0">
      <alignment horizontal="right" vertical="top" wrapText="1"/>
    </xf>
    <xf numFmtId="2" fontId="35" fillId="0" borderId="170"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0" fontId="35" fillId="0" borderId="170"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0" fontId="39" fillId="38" borderId="170" applyNumberFormat="0" applyProtection="0">
      <alignment horizontal="left"/>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47" fillId="0" borderId="170" applyFill="0" applyProtection="0">
      <alignment horizontal="right" vertical="top" wrapText="1"/>
    </xf>
    <xf numFmtId="0" fontId="62" fillId="60" borderId="170"/>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0" fontId="62" fillId="60" borderId="170"/>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2" fontId="35" fillId="0" borderId="168" applyFill="0" applyProtection="0">
      <alignment horizontal="right" vertical="top" wrapText="1"/>
    </xf>
    <xf numFmtId="0" fontId="44" fillId="0" borderId="173" applyNumberFormat="0" applyFill="0" applyAlignment="0" applyProtection="0"/>
    <xf numFmtId="2" fontId="35" fillId="0" borderId="168" applyFill="0" applyProtection="0">
      <alignment horizontal="right" vertical="top" wrapText="1"/>
    </xf>
    <xf numFmtId="2" fontId="35" fillId="0" borderId="168" applyFill="0" applyProtection="0">
      <alignment horizontal="right" vertical="top" wrapText="1"/>
    </xf>
    <xf numFmtId="0" fontId="44" fillId="0" borderId="173" applyNumberFormat="0" applyFill="0" applyAlignment="0" applyProtection="0"/>
    <xf numFmtId="0" fontId="35" fillId="54" borderId="169" applyNumberFormat="0" applyFont="0" applyAlignment="0" applyProtection="0"/>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49" fontId="35" fillId="0" borderId="170" applyFill="0" applyProtection="0">
      <alignment horizontal="right"/>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1" fontId="35" fillId="0" borderId="170" applyFill="0" applyProtection="0">
      <alignment horizontal="right" vertical="top" wrapText="1"/>
    </xf>
    <xf numFmtId="0" fontId="43" fillId="36" borderId="172" applyNumberFormat="0" applyAlignment="0" applyProtection="0"/>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0" fontId="44" fillId="0" borderId="173" applyNumberFormat="0" applyFill="0" applyAlignment="0" applyProtection="0"/>
    <xf numFmtId="2" fontId="35" fillId="0" borderId="168" applyFill="0" applyProtection="0">
      <alignment horizontal="right" vertical="top" wrapText="1"/>
    </xf>
    <xf numFmtId="0" fontId="39" fillId="38" borderId="170" applyNumberFormat="0" applyProtection="0">
      <alignment horizontal="right"/>
    </xf>
    <xf numFmtId="2" fontId="35" fillId="0" borderId="168" applyFill="0" applyProtection="0">
      <alignment horizontal="right" vertical="top" wrapText="1"/>
    </xf>
    <xf numFmtId="2" fontId="35" fillId="0" borderId="168" applyFill="0" applyProtection="0">
      <alignment horizontal="right" vertical="top" wrapText="1"/>
    </xf>
    <xf numFmtId="0" fontId="39" fillId="38" borderId="170" applyNumberFormat="0" applyProtection="0">
      <alignment horizontal="right"/>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0" fontId="62" fillId="60" borderId="170"/>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0" fontId="39" fillId="38" borderId="170" applyNumberFormat="0" applyProtection="0">
      <alignment horizontal="left"/>
    </xf>
    <xf numFmtId="0" fontId="43" fillId="36" borderId="172" applyNumberFormat="0" applyAlignment="0" applyProtection="0"/>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0" fontId="44" fillId="0" borderId="173" applyNumberFormat="0" applyFill="0" applyAlignment="0" applyProtection="0"/>
    <xf numFmtId="2" fontId="35" fillId="0" borderId="170" applyFill="0" applyProtection="0">
      <alignment horizontal="right" vertical="top" wrapText="1"/>
    </xf>
    <xf numFmtId="0" fontId="35" fillId="0" borderId="168" applyFill="0" applyProtection="0">
      <alignment horizontal="right" vertical="top" wrapText="1"/>
    </xf>
    <xf numFmtId="0" fontId="43" fillId="36" borderId="172" applyNumberFormat="0" applyAlignment="0" applyProtection="0"/>
    <xf numFmtId="0" fontId="35" fillId="0" borderId="168" applyFill="0" applyProtection="0">
      <alignment horizontal="right" vertical="top" wrapText="1"/>
    </xf>
    <xf numFmtId="0" fontId="35" fillId="0" borderId="168" applyFill="0" applyProtection="0">
      <alignment horizontal="right" vertical="top" wrapText="1"/>
    </xf>
    <xf numFmtId="49" fontId="47" fillId="0" borderId="170" applyFill="0" applyProtection="0">
      <alignment horizontal="right"/>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1" fontId="47" fillId="0" borderId="170"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70" applyFill="0" applyProtection="0">
      <alignment horizontal="right" vertical="top" wrapText="1"/>
    </xf>
    <xf numFmtId="49" fontId="47" fillId="0" borderId="170" applyFill="0" applyProtection="0">
      <alignment horizontal="right"/>
    </xf>
    <xf numFmtId="0" fontId="35" fillId="0" borderId="168" applyFill="0" applyProtection="0">
      <alignment horizontal="right" vertical="top" wrapText="1"/>
    </xf>
    <xf numFmtId="0" fontId="35" fillId="0" borderId="168" applyFill="0" applyProtection="0">
      <alignment horizontal="right" vertical="top" wrapText="1"/>
    </xf>
    <xf numFmtId="0" fontId="41" fillId="35" borderId="171" applyNumberFormat="0" applyAlignment="0" applyProtection="0"/>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54" borderId="169" applyNumberFormat="0" applyFont="0" applyAlignment="0" applyProtection="0"/>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44" fillId="0" borderId="173" applyNumberFormat="0" applyFill="0" applyAlignment="0" applyProtection="0"/>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1" fontId="35" fillId="0" borderId="170" applyFill="0" applyProtection="0">
      <alignment horizontal="right" vertical="top" wrapText="1"/>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0" fontId="43" fillId="36" borderId="172" applyNumberFormat="0" applyAlignment="0" applyProtection="0"/>
    <xf numFmtId="0" fontId="35" fillId="54" borderId="169" applyNumberFormat="0" applyFont="0" applyAlignment="0" applyProtection="0"/>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0" fontId="43" fillId="36" borderId="172" applyNumberFormat="0" applyAlignment="0" applyProtection="0"/>
    <xf numFmtId="49" fontId="47" fillId="0" borderId="170"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0" fontId="43" fillId="36" borderId="172" applyNumberFormat="0" applyAlignment="0" applyProtection="0"/>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0" fontId="35" fillId="0" borderId="170" applyFill="0" applyProtection="0">
      <alignment horizontal="right" vertical="top" wrapText="1"/>
    </xf>
    <xf numFmtId="0" fontId="41" fillId="35" borderId="171" applyNumberFormat="0" applyAlignment="0" applyProtection="0"/>
    <xf numFmtId="49" fontId="47" fillId="0" borderId="168" applyFill="0" applyProtection="0">
      <alignment horizontal="right"/>
    </xf>
    <xf numFmtId="1" fontId="35" fillId="0" borderId="170" applyFill="0" applyProtection="0">
      <alignment horizontal="right" vertical="top" wrapText="1"/>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2" fontId="35" fillId="0" borderId="170" applyFill="0" applyProtection="0">
      <alignment horizontal="right" vertical="top" wrapText="1"/>
    </xf>
    <xf numFmtId="49" fontId="47" fillId="0" borderId="168" applyFill="0" applyProtection="0">
      <alignment horizontal="right"/>
    </xf>
    <xf numFmtId="49" fontId="47" fillId="0" borderId="168" applyFill="0" applyProtection="0">
      <alignment horizontal="right"/>
    </xf>
    <xf numFmtId="49" fontId="35" fillId="0" borderId="170" applyFill="0" applyProtection="0">
      <alignment horizontal="right"/>
    </xf>
    <xf numFmtId="1" fontId="35" fillId="0" borderId="170" applyFill="0" applyProtection="0">
      <alignment horizontal="right" vertical="top" wrapText="1"/>
    </xf>
    <xf numFmtId="1" fontId="47" fillId="0" borderId="168" applyFill="0" applyProtection="0">
      <alignment horizontal="right" vertical="top" wrapText="1"/>
    </xf>
    <xf numFmtId="0" fontId="62" fillId="60" borderId="170"/>
    <xf numFmtId="1" fontId="47" fillId="0" borderId="168" applyFill="0" applyProtection="0">
      <alignment horizontal="right" vertical="top" wrapText="1"/>
    </xf>
    <xf numFmtId="1" fontId="47" fillId="0" borderId="168" applyFill="0" applyProtection="0">
      <alignment horizontal="right" vertical="top" wrapText="1"/>
    </xf>
    <xf numFmtId="0" fontId="43" fillId="36" borderId="172" applyNumberFormat="0" applyAlignment="0" applyProtection="0"/>
    <xf numFmtId="0" fontId="39" fillId="38" borderId="170" applyNumberFormat="0" applyProtection="0">
      <alignment horizontal="left"/>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0" fontId="35" fillId="0" borderId="170" applyFill="0" applyProtection="0">
      <alignment horizontal="right" vertical="top" wrapText="1"/>
    </xf>
    <xf numFmtId="2" fontId="47" fillId="0" borderId="170"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0" fontId="62" fillId="60" borderId="170"/>
    <xf numFmtId="1" fontId="47" fillId="0" borderId="168" applyFill="0" applyProtection="0">
      <alignment horizontal="right" vertical="top" wrapText="1"/>
    </xf>
    <xf numFmtId="1" fontId="47" fillId="0" borderId="170"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0" fontId="43" fillId="36" borderId="172" applyNumberFormat="0" applyAlignment="0" applyProtection="0"/>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0" fontId="62" fillId="60" borderId="170"/>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0" fontId="43" fillId="36" borderId="172" applyNumberFormat="0" applyAlignment="0" applyProtection="0"/>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0" fontId="35" fillId="0" borderId="170" applyFill="0" applyProtection="0">
      <alignment horizontal="right" vertical="top" wrapText="1"/>
    </xf>
    <xf numFmtId="1" fontId="47" fillId="0" borderId="168" applyFill="0" applyProtection="0">
      <alignment horizontal="right" vertical="top" wrapText="1"/>
    </xf>
    <xf numFmtId="0" fontId="43" fillId="36" borderId="172" applyNumberFormat="0" applyAlignment="0" applyProtection="0"/>
    <xf numFmtId="1" fontId="47" fillId="0" borderId="168" applyFill="0" applyProtection="0">
      <alignment horizontal="right" vertical="top" wrapText="1"/>
    </xf>
    <xf numFmtId="1" fontId="47" fillId="0" borderId="168" applyFill="0" applyProtection="0">
      <alignment horizontal="right" vertical="top" wrapText="1"/>
    </xf>
    <xf numFmtId="0" fontId="62" fillId="60" borderId="170"/>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35" fillId="0" borderId="170"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0" fontId="39" fillId="38" borderId="170" applyNumberFormat="0" applyProtection="0">
      <alignment horizontal="left"/>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0" fontId="35" fillId="0" borderId="170"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0" fontId="51" fillId="36" borderId="171" applyNumberFormat="0" applyAlignment="0" applyProtection="0"/>
    <xf numFmtId="2" fontId="47" fillId="0" borderId="168" applyFill="0" applyProtection="0">
      <alignment horizontal="right" vertical="top" wrapText="1"/>
    </xf>
    <xf numFmtId="2" fontId="47" fillId="0" borderId="168" applyFill="0" applyProtection="0">
      <alignment horizontal="right" vertical="top" wrapText="1"/>
    </xf>
    <xf numFmtId="0" fontId="41" fillId="35" borderId="171" applyNumberFormat="0" applyAlignment="0" applyProtection="0"/>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35" fillId="0" borderId="170"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0" fontId="39" fillId="38" borderId="170" applyNumberFormat="0" applyProtection="0">
      <alignment horizontal="right"/>
    </xf>
    <xf numFmtId="2" fontId="47" fillId="0" borderId="168" applyFill="0" applyProtection="0">
      <alignment horizontal="right" vertical="top" wrapText="1"/>
    </xf>
    <xf numFmtId="0" fontId="35" fillId="0" borderId="170"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0" fontId="41" fillId="35" borderId="171" applyNumberFormat="0" applyAlignment="0" applyProtection="0"/>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0" fontId="62" fillId="60" borderId="170"/>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43" fillId="36" borderId="172" applyNumberFormat="0" applyAlignment="0" applyProtection="0"/>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62" fillId="60" borderId="170"/>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49" fontId="35" fillId="0" borderId="170" applyFill="0" applyProtection="0">
      <alignment horizontal="right"/>
    </xf>
    <xf numFmtId="0" fontId="39" fillId="38" borderId="168" applyNumberFormat="0" applyProtection="0">
      <alignment horizontal="right"/>
    </xf>
    <xf numFmtId="0" fontId="43" fillId="36" borderId="172" applyNumberFormat="0" applyAlignment="0" applyProtection="0"/>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2" fontId="35" fillId="0" borderId="170" applyFill="0" applyProtection="0">
      <alignment horizontal="right" vertical="top" wrapText="1"/>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70" applyNumberFormat="0" applyProtection="0">
      <alignment horizontal="right"/>
    </xf>
    <xf numFmtId="0" fontId="51" fillId="36" borderId="171" applyNumberFormat="0" applyAlignment="0" applyProtection="0"/>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49" fontId="35" fillId="0" borderId="170" applyFill="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62" fillId="60" borderId="170"/>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2" fontId="35" fillId="0" borderId="170" applyFill="0" applyProtection="0">
      <alignment horizontal="right" vertical="top" wrapText="1"/>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5" fillId="0" borderId="170" applyFill="0" applyProtection="0">
      <alignment horizontal="right" vertical="top" wrapText="1"/>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62" fillId="60" borderId="170"/>
    <xf numFmtId="0" fontId="44" fillId="0" borderId="173" applyNumberFormat="0" applyFill="0" applyAlignment="0" applyProtection="0"/>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70"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62" fillId="60" borderId="170"/>
    <xf numFmtId="0" fontId="39" fillId="38" borderId="168" applyNumberFormat="0" applyProtection="0">
      <alignment horizontal="left"/>
    </xf>
    <xf numFmtId="0" fontId="62" fillId="60" borderId="170"/>
    <xf numFmtId="0" fontId="39" fillId="38" borderId="168" applyNumberFormat="0" applyProtection="0">
      <alignment horizontal="left"/>
    </xf>
    <xf numFmtId="0" fontId="39" fillId="38" borderId="168" applyNumberFormat="0" applyProtection="0">
      <alignment horizontal="lef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0" fontId="39" fillId="38" borderId="170" applyNumberFormat="0" applyProtection="0">
      <alignment horizontal="lef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0" fontId="62" fillId="60" borderId="170"/>
    <xf numFmtId="49" fontId="35" fillId="0" borderId="168" applyFill="0" applyProtection="0">
      <alignment horizontal="right"/>
    </xf>
    <xf numFmtId="0" fontId="47" fillId="0" borderId="170" applyFill="0" applyProtection="0">
      <alignment horizontal="right" vertical="top" wrapText="1"/>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0" fontId="62" fillId="60" borderId="170"/>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0" fontId="39" fillId="38" borderId="170" applyNumberFormat="0" applyProtection="0">
      <alignment horizontal="right"/>
    </xf>
    <xf numFmtId="49" fontId="35" fillId="0" borderId="168" applyFill="0" applyProtection="0">
      <alignment horizontal="right"/>
    </xf>
    <xf numFmtId="49" fontId="35" fillId="0" borderId="168" applyFill="0" applyProtection="0">
      <alignment horizontal="right"/>
    </xf>
    <xf numFmtId="1" fontId="47" fillId="0" borderId="170" applyFill="0" applyProtection="0">
      <alignment horizontal="right" vertical="top" wrapText="1"/>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0" fontId="44" fillId="0" borderId="173" applyNumberFormat="0" applyFill="0" applyAlignment="0" applyProtection="0"/>
    <xf numFmtId="2" fontId="47" fillId="0" borderId="170" applyFill="0" applyProtection="0">
      <alignment horizontal="right" vertical="top" wrapText="1"/>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0" fontId="43" fillId="36" borderId="172" applyNumberFormat="0" applyAlignment="0" applyProtection="0"/>
    <xf numFmtId="49" fontId="35" fillId="0" borderId="168" applyFill="0" applyProtection="0">
      <alignment horizontal="right"/>
    </xf>
    <xf numFmtId="49" fontId="35" fillId="0" borderId="168" applyFill="0" applyProtection="0">
      <alignment horizontal="right"/>
    </xf>
    <xf numFmtId="1" fontId="35" fillId="0" borderId="170" applyFill="0" applyProtection="0">
      <alignment horizontal="right" vertical="top" wrapText="1"/>
    </xf>
    <xf numFmtId="49" fontId="47" fillId="0" borderId="170"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47" fillId="0" borderId="170" applyFill="0" applyProtection="0">
      <alignment horizontal="right"/>
    </xf>
    <xf numFmtId="1" fontId="47" fillId="0" borderId="170" applyFill="0" applyProtection="0">
      <alignment horizontal="right" vertical="top" wrapText="1"/>
    </xf>
    <xf numFmtId="0" fontId="62" fillId="60" borderId="170"/>
    <xf numFmtId="49" fontId="35" fillId="0" borderId="168" applyFill="0" applyProtection="0">
      <alignment horizontal="right"/>
    </xf>
    <xf numFmtId="1" fontId="35" fillId="0" borderId="170" applyFill="0" applyProtection="0">
      <alignment horizontal="right" vertical="top" wrapText="1"/>
    </xf>
    <xf numFmtId="49" fontId="35" fillId="0" borderId="168" applyFill="0" applyProtection="0">
      <alignment horizontal="right"/>
    </xf>
    <xf numFmtId="49" fontId="35" fillId="0" borderId="168" applyFill="0" applyProtection="0">
      <alignment horizontal="right"/>
    </xf>
    <xf numFmtId="49" fontId="35" fillId="0" borderId="170" applyFill="0" applyProtection="0">
      <alignment horizontal="right"/>
    </xf>
    <xf numFmtId="0" fontId="62" fillId="60" borderId="170"/>
    <xf numFmtId="0" fontId="62" fillId="60" borderId="170"/>
    <xf numFmtId="1" fontId="35" fillId="0" borderId="170" applyFill="0" applyProtection="0">
      <alignment horizontal="right" vertical="top" wrapText="1"/>
    </xf>
    <xf numFmtId="1" fontId="35" fillId="0" borderId="168" applyFill="0" applyProtection="0">
      <alignment horizontal="right" vertical="top" wrapText="1"/>
    </xf>
    <xf numFmtId="1" fontId="47" fillId="0" borderId="170"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0" fontId="62" fillId="60" borderId="170"/>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0" fontId="39" fillId="38" borderId="170" applyNumberFormat="0" applyProtection="0">
      <alignment horizontal="left"/>
    </xf>
    <xf numFmtId="0" fontId="39" fillId="38" borderId="170" applyNumberFormat="0" applyProtection="0">
      <alignment horizontal="left"/>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0" fontId="44" fillId="0" borderId="173" applyNumberFormat="0" applyFill="0" applyAlignment="0" applyProtection="0"/>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70"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0" fontId="35" fillId="0" borderId="170"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0" fontId="44" fillId="0" borderId="173" applyNumberFormat="0" applyFill="0" applyAlignment="0" applyProtection="0"/>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0" fontId="44" fillId="0" borderId="173" applyNumberFormat="0" applyFill="0" applyAlignment="0" applyProtection="0"/>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49" fontId="35" fillId="0" borderId="170" applyFill="0" applyProtection="0">
      <alignment horizontal="right"/>
    </xf>
    <xf numFmtId="0" fontId="35" fillId="0" borderId="170"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49" fontId="35" fillId="0" borderId="170" applyFill="0" applyProtection="0">
      <alignment horizontal="right"/>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0" fontId="43" fillId="36" borderId="172" applyNumberFormat="0" applyAlignment="0" applyProtection="0"/>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0" fontId="35" fillId="0" borderId="168" applyFill="0" applyProtection="0">
      <alignment horizontal="right" vertical="top" wrapText="1"/>
    </xf>
    <xf numFmtId="2" fontId="47" fillId="0" borderId="170"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1" fontId="35" fillId="0" borderId="170"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1" fontId="47" fillId="0" borderId="170"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9" fillId="38" borderId="170" applyNumberFormat="0" applyProtection="0">
      <alignment horizontal="left"/>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62" fillId="60" borderId="170"/>
    <xf numFmtId="0" fontId="35" fillId="0" borderId="168" applyFill="0" applyProtection="0">
      <alignment horizontal="right" vertical="top" wrapText="1"/>
    </xf>
    <xf numFmtId="0" fontId="41" fillId="35" borderId="171" applyNumberFormat="0" applyAlignment="0" applyProtection="0"/>
    <xf numFmtId="0" fontId="35" fillId="0" borderId="168" applyFill="0" applyProtection="0">
      <alignment horizontal="right" vertical="top" wrapText="1"/>
    </xf>
    <xf numFmtId="0" fontId="35" fillId="0" borderId="168" applyFill="0" applyProtection="0">
      <alignment horizontal="right" vertical="top" wrapText="1"/>
    </xf>
    <xf numFmtId="0" fontId="62" fillId="60" borderId="170"/>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62" fillId="60" borderId="170"/>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70" applyFill="0" applyProtection="0">
      <alignment horizontal="right" vertical="top" wrapText="1"/>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2" fontId="35" fillId="0" borderId="170" applyFill="0" applyProtection="0">
      <alignment horizontal="right" vertical="top" wrapText="1"/>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0" fontId="44" fillId="0" borderId="173" applyNumberFormat="0" applyFill="0" applyAlignment="0" applyProtection="0"/>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1" fontId="35" fillId="0" borderId="170" applyFill="0" applyProtection="0">
      <alignment horizontal="right" vertical="top" wrapText="1"/>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0" fontId="62" fillId="60" borderId="170"/>
    <xf numFmtId="49" fontId="47" fillId="0" borderId="168" applyFill="0" applyProtection="0">
      <alignment horizontal="right"/>
    </xf>
    <xf numFmtId="2" fontId="47" fillId="0" borderId="170" applyFill="0" applyProtection="0">
      <alignment horizontal="right" vertical="top" wrapText="1"/>
    </xf>
    <xf numFmtId="49" fontId="47" fillId="0" borderId="168" applyFill="0" applyProtection="0">
      <alignment horizontal="right"/>
    </xf>
    <xf numFmtId="49" fontId="47" fillId="0" borderId="168" applyFill="0" applyProtection="0">
      <alignment horizontal="right"/>
    </xf>
    <xf numFmtId="0" fontId="39" fillId="38" borderId="170" applyNumberFormat="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0" fontId="43" fillId="36" borderId="172" applyNumberFormat="0" applyAlignment="0" applyProtection="0"/>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0" fontId="62" fillId="60" borderId="170"/>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35" fillId="0" borderId="170"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1" fontId="35" fillId="0" borderId="170" applyFill="0" applyProtection="0">
      <alignment horizontal="right" vertical="top" wrapText="1"/>
    </xf>
    <xf numFmtId="49" fontId="35" fillId="0" borderId="170"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0" fontId="39" fillId="38" borderId="170" applyNumberFormat="0" applyProtection="0">
      <alignment horizontal="left"/>
    </xf>
    <xf numFmtId="49" fontId="47" fillId="0" borderId="168" applyFill="0" applyProtection="0">
      <alignment horizontal="right"/>
    </xf>
    <xf numFmtId="1" fontId="35" fillId="0" borderId="170" applyFill="0" applyProtection="0">
      <alignment horizontal="right" vertical="top" wrapText="1"/>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2" fontId="47" fillId="0" borderId="170" applyFill="0" applyProtection="0">
      <alignment horizontal="right" vertical="top" wrapText="1"/>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2" fontId="47" fillId="0" borderId="170" applyFill="0" applyProtection="0">
      <alignment horizontal="right" vertical="top" wrapText="1"/>
    </xf>
    <xf numFmtId="49" fontId="47" fillId="0" borderId="168" applyFill="0" applyProtection="0">
      <alignment horizontal="right"/>
    </xf>
    <xf numFmtId="0" fontId="62" fillId="60" borderId="170"/>
    <xf numFmtId="49" fontId="47" fillId="0" borderId="168" applyFill="0" applyProtection="0">
      <alignment horizontal="right"/>
    </xf>
    <xf numFmtId="49" fontId="47" fillId="0" borderId="168" applyFill="0" applyProtection="0">
      <alignment horizontal="right"/>
    </xf>
    <xf numFmtId="0" fontId="39" fillId="38" borderId="170" applyNumberFormat="0" applyProtection="0">
      <alignment horizontal="right"/>
    </xf>
    <xf numFmtId="0" fontId="39" fillId="38" borderId="170" applyNumberFormat="0" applyProtection="0">
      <alignment horizontal="left"/>
    </xf>
    <xf numFmtId="49" fontId="47" fillId="0" borderId="168" applyFill="0" applyProtection="0">
      <alignment horizontal="right"/>
    </xf>
    <xf numFmtId="0" fontId="62" fillId="60" borderId="170"/>
    <xf numFmtId="49" fontId="47" fillId="0" borderId="168" applyFill="0" applyProtection="0">
      <alignment horizontal="right"/>
    </xf>
    <xf numFmtId="49" fontId="47" fillId="0" borderId="168" applyFill="0" applyProtection="0">
      <alignment horizontal="right"/>
    </xf>
    <xf numFmtId="2" fontId="47" fillId="0" borderId="170" applyFill="0" applyProtection="0">
      <alignment horizontal="right" vertical="top" wrapText="1"/>
    </xf>
    <xf numFmtId="0" fontId="43" fillId="36" borderId="172" applyNumberFormat="0" applyAlignment="0" applyProtection="0"/>
    <xf numFmtId="0" fontId="39" fillId="38" borderId="170" applyNumberFormat="0" applyProtection="0">
      <alignment horizontal="lef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2" fontId="35" fillId="0" borderId="170" applyFill="0" applyProtection="0">
      <alignment horizontal="right" vertical="top" wrapText="1"/>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1" fontId="35" fillId="0" borderId="170" applyFill="0" applyProtection="0">
      <alignment horizontal="right" vertical="top" wrapText="1"/>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0" fontId="39" fillId="38" borderId="170" applyNumberFormat="0" applyProtection="0">
      <alignment horizontal="right"/>
    </xf>
    <xf numFmtId="0" fontId="35" fillId="54" borderId="169" applyNumberFormat="0" applyFont="0" applyAlignment="0" applyProtection="0"/>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0" fontId="62" fillId="60" borderId="170"/>
    <xf numFmtId="0" fontId="35" fillId="0" borderId="170" applyFill="0" applyProtection="0">
      <alignment horizontal="right" vertical="top" wrapText="1"/>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2" fontId="35" fillId="0" borderId="170" applyFill="0" applyProtection="0">
      <alignment horizontal="right" vertical="top" wrapText="1"/>
    </xf>
    <xf numFmtId="0" fontId="62" fillId="60" borderId="170"/>
    <xf numFmtId="1" fontId="47" fillId="0" borderId="168" applyFill="0" applyProtection="0">
      <alignment horizontal="right" vertical="top" wrapText="1"/>
    </xf>
    <xf numFmtId="0" fontId="39" fillId="38" borderId="170" applyNumberFormat="0" applyProtection="0">
      <alignment horizontal="right"/>
    </xf>
    <xf numFmtId="1" fontId="47" fillId="0" borderId="168" applyFill="0" applyProtection="0">
      <alignment horizontal="right" vertical="top" wrapText="1"/>
    </xf>
    <xf numFmtId="1" fontId="47" fillId="0" borderId="168" applyFill="0" applyProtection="0">
      <alignment horizontal="right" vertical="top" wrapText="1"/>
    </xf>
    <xf numFmtId="0" fontId="39" fillId="38" borderId="170" applyNumberFormat="0" applyProtection="0">
      <alignment horizontal="right"/>
    </xf>
    <xf numFmtId="0" fontId="62" fillId="60" borderId="170"/>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0" fontId="39" fillId="38" borderId="170" applyNumberFormat="0" applyProtection="0">
      <alignment horizontal="right"/>
    </xf>
    <xf numFmtId="2" fontId="47" fillId="0" borderId="170" applyFill="0" applyProtection="0">
      <alignment horizontal="right" vertical="top" wrapText="1"/>
    </xf>
    <xf numFmtId="0" fontId="35" fillId="54" borderId="169" applyNumberFormat="0" applyFont="0" applyAlignment="0" applyProtection="0"/>
    <xf numFmtId="1" fontId="47" fillId="0" borderId="168" applyFill="0" applyProtection="0">
      <alignment horizontal="right" vertical="top" wrapText="1"/>
    </xf>
    <xf numFmtId="0" fontId="39" fillId="38" borderId="170" applyNumberFormat="0" applyProtection="0">
      <alignment horizontal="left"/>
    </xf>
    <xf numFmtId="1" fontId="47" fillId="0" borderId="168" applyFill="0" applyProtection="0">
      <alignment horizontal="right" vertical="top" wrapText="1"/>
    </xf>
    <xf numFmtId="1" fontId="47" fillId="0" borderId="168" applyFill="0" applyProtection="0">
      <alignment horizontal="right" vertical="top" wrapText="1"/>
    </xf>
    <xf numFmtId="0" fontId="44" fillId="0" borderId="173" applyNumberFormat="0" applyFill="0" applyAlignment="0" applyProtection="0"/>
    <xf numFmtId="0" fontId="44" fillId="0" borderId="173" applyNumberFormat="0" applyFill="0" applyAlignment="0" applyProtection="0"/>
    <xf numFmtId="0" fontId="62" fillId="60" borderId="170"/>
    <xf numFmtId="1" fontId="47" fillId="0" borderId="168" applyFill="0" applyProtection="0">
      <alignment horizontal="right" vertical="top" wrapText="1"/>
    </xf>
    <xf numFmtId="0" fontId="39" fillId="38" borderId="170" applyNumberFormat="0" applyProtection="0">
      <alignment horizontal="right"/>
    </xf>
    <xf numFmtId="1" fontId="47" fillId="0" borderId="168" applyFill="0" applyProtection="0">
      <alignment horizontal="right" vertical="top" wrapText="1"/>
    </xf>
    <xf numFmtId="1" fontId="47" fillId="0" borderId="168" applyFill="0" applyProtection="0">
      <alignment horizontal="right" vertical="top" wrapText="1"/>
    </xf>
    <xf numFmtId="0" fontId="41" fillId="35" borderId="171" applyNumberFormat="0" applyAlignment="0" applyProtection="0"/>
    <xf numFmtId="0" fontId="62" fillId="60" borderId="170"/>
    <xf numFmtId="0" fontId="35" fillId="0" borderId="170" applyFill="0" applyProtection="0">
      <alignment horizontal="right" vertical="top" wrapText="1"/>
    </xf>
    <xf numFmtId="1" fontId="47" fillId="0" borderId="168" applyFill="0" applyProtection="0">
      <alignment horizontal="right" vertical="top" wrapText="1"/>
    </xf>
    <xf numFmtId="0" fontId="44" fillId="0" borderId="173" applyNumberFormat="0" applyFill="0" applyAlignment="0" applyProtection="0"/>
    <xf numFmtId="1" fontId="47" fillId="0" borderId="168" applyFill="0" applyProtection="0">
      <alignment horizontal="right" vertical="top" wrapText="1"/>
    </xf>
    <xf numFmtId="1" fontId="47" fillId="0" borderId="168" applyFill="0" applyProtection="0">
      <alignment horizontal="right" vertical="top" wrapText="1"/>
    </xf>
    <xf numFmtId="0" fontId="39" fillId="38" borderId="170" applyNumberFormat="0" applyProtection="0">
      <alignment horizontal="left"/>
    </xf>
    <xf numFmtId="0" fontId="35" fillId="0" borderId="170" applyFill="0" applyProtection="0">
      <alignment horizontal="right" vertical="top" wrapText="1"/>
    </xf>
    <xf numFmtId="1" fontId="47" fillId="0" borderId="168" applyFill="0" applyProtection="0">
      <alignment horizontal="right" vertical="top" wrapText="1"/>
    </xf>
    <xf numFmtId="0" fontId="44" fillId="0" borderId="173" applyNumberFormat="0" applyFill="0" applyAlignment="0" applyProtection="0"/>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2" fontId="35" fillId="0" borderId="170" applyFill="0" applyProtection="0">
      <alignment horizontal="right" vertical="top" wrapText="1"/>
    </xf>
    <xf numFmtId="1" fontId="35" fillId="0" borderId="170"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70"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0" fontId="43" fillId="36" borderId="172" applyNumberFormat="0" applyAlignment="0" applyProtection="0"/>
    <xf numFmtId="2" fontId="47" fillId="0" borderId="170" applyFill="0" applyProtection="0">
      <alignment horizontal="right" vertical="top" wrapText="1"/>
    </xf>
    <xf numFmtId="49" fontId="47" fillId="0" borderId="170" applyFill="0" applyProtection="0">
      <alignment horizontal="right"/>
    </xf>
    <xf numFmtId="1" fontId="47" fillId="0" borderId="168" applyFill="0" applyProtection="0">
      <alignment horizontal="right" vertical="top" wrapText="1"/>
    </xf>
    <xf numFmtId="0" fontId="62" fillId="60" borderId="170"/>
    <xf numFmtId="1" fontId="47" fillId="0" borderId="168" applyFill="0" applyProtection="0">
      <alignment horizontal="right" vertical="top" wrapText="1"/>
    </xf>
    <xf numFmtId="1" fontId="47" fillId="0" borderId="168" applyFill="0" applyProtection="0">
      <alignment horizontal="right" vertical="top" wrapText="1"/>
    </xf>
    <xf numFmtId="0" fontId="35" fillId="0" borderId="170" applyFill="0" applyProtection="0">
      <alignment horizontal="right" vertical="top" wrapText="1"/>
    </xf>
    <xf numFmtId="1" fontId="47" fillId="0" borderId="170" applyFill="0" applyProtection="0">
      <alignment horizontal="right" vertical="top" wrapText="1"/>
    </xf>
    <xf numFmtId="2" fontId="35" fillId="0" borderId="170" applyFill="0" applyProtection="0">
      <alignment horizontal="right" vertical="top" wrapText="1"/>
    </xf>
    <xf numFmtId="1" fontId="47" fillId="0" borderId="168" applyFill="0" applyProtection="0">
      <alignment horizontal="right" vertical="top" wrapText="1"/>
    </xf>
    <xf numFmtId="2" fontId="35" fillId="0" borderId="170"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70" applyFill="0" applyProtection="0">
      <alignment horizontal="right" vertical="top" wrapText="1"/>
    </xf>
    <xf numFmtId="49" fontId="47" fillId="0" borderId="170" applyFill="0" applyProtection="0">
      <alignment horizontal="right"/>
    </xf>
    <xf numFmtId="0" fontId="35" fillId="54" borderId="169" applyNumberFormat="0" applyFont="0" applyAlignment="0" applyProtection="0"/>
    <xf numFmtId="1" fontId="47" fillId="0" borderId="168" applyFill="0" applyProtection="0">
      <alignment horizontal="right" vertical="top" wrapText="1"/>
    </xf>
    <xf numFmtId="2" fontId="35" fillId="0" borderId="170"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0" fontId="44" fillId="0" borderId="173" applyNumberFormat="0" applyFill="0" applyAlignment="0" applyProtection="0"/>
    <xf numFmtId="1" fontId="35" fillId="0" borderId="170" applyFill="0" applyProtection="0">
      <alignment horizontal="right" vertical="top" wrapText="1"/>
    </xf>
    <xf numFmtId="2" fontId="47" fillId="0" borderId="170" applyFill="0" applyProtection="0">
      <alignment horizontal="right" vertical="top" wrapText="1"/>
    </xf>
    <xf numFmtId="1" fontId="47" fillId="0" borderId="168" applyFill="0" applyProtection="0">
      <alignment horizontal="right" vertical="top" wrapText="1"/>
    </xf>
    <xf numFmtId="0" fontId="39" fillId="38" borderId="170" applyNumberFormat="0" applyProtection="0">
      <alignment horizontal="right"/>
    </xf>
    <xf numFmtId="1" fontId="47" fillId="0" borderId="168" applyFill="0" applyProtection="0">
      <alignment horizontal="right" vertical="top" wrapText="1"/>
    </xf>
    <xf numFmtId="1" fontId="47" fillId="0" borderId="168" applyFill="0" applyProtection="0">
      <alignment horizontal="right" vertical="top" wrapText="1"/>
    </xf>
    <xf numFmtId="0" fontId="35" fillId="54" borderId="169" applyNumberFormat="0" applyFont="0" applyAlignment="0" applyProtection="0"/>
    <xf numFmtId="2" fontId="35" fillId="0" borderId="170" applyFill="0" applyProtection="0">
      <alignment horizontal="right" vertical="top" wrapText="1"/>
    </xf>
    <xf numFmtId="1" fontId="47" fillId="0" borderId="168" applyFill="0" applyProtection="0">
      <alignment horizontal="right" vertical="top" wrapText="1"/>
    </xf>
    <xf numFmtId="0" fontId="43" fillId="36" borderId="172" applyNumberFormat="0" applyAlignment="0" applyProtection="0"/>
    <xf numFmtId="1" fontId="47" fillId="0" borderId="168" applyFill="0" applyProtection="0">
      <alignment horizontal="right" vertical="top" wrapText="1"/>
    </xf>
    <xf numFmtId="1" fontId="47" fillId="0" borderId="168" applyFill="0" applyProtection="0">
      <alignment horizontal="right" vertical="top" wrapText="1"/>
    </xf>
    <xf numFmtId="49" fontId="35" fillId="0" borderId="170" applyFill="0" applyProtection="0">
      <alignment horizontal="right"/>
    </xf>
    <xf numFmtId="0" fontId="43" fillId="36" borderId="172" applyNumberFormat="0" applyAlignment="0" applyProtection="0"/>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0" fontId="41" fillId="35" borderId="171" applyNumberFormat="0" applyAlignment="0" applyProtection="0"/>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0" fontId="39" fillId="38" borderId="170" applyNumberFormat="0" applyProtection="0">
      <alignment horizontal="left"/>
    </xf>
    <xf numFmtId="1" fontId="47" fillId="0" borderId="170" applyFill="0" applyProtection="0">
      <alignment horizontal="right" vertical="top" wrapText="1"/>
    </xf>
    <xf numFmtId="2" fontId="47" fillId="0" borderId="170" applyFill="0" applyProtection="0">
      <alignment horizontal="right" vertical="top" wrapText="1"/>
    </xf>
    <xf numFmtId="0" fontId="62" fillId="60" borderId="170"/>
    <xf numFmtId="2" fontId="47" fillId="0" borderId="168" applyFill="0" applyProtection="0">
      <alignment horizontal="right" vertical="top" wrapText="1"/>
    </xf>
    <xf numFmtId="0" fontId="62" fillId="60" borderId="170"/>
    <xf numFmtId="2" fontId="47" fillId="0" borderId="168" applyFill="0" applyProtection="0">
      <alignment horizontal="right" vertical="top" wrapText="1"/>
    </xf>
    <xf numFmtId="2" fontId="47" fillId="0" borderId="168" applyFill="0" applyProtection="0">
      <alignment horizontal="right" vertical="top" wrapText="1"/>
    </xf>
    <xf numFmtId="0" fontId="43" fillId="36" borderId="172" applyNumberFormat="0" applyAlignment="0" applyProtection="0"/>
    <xf numFmtId="0" fontId="41" fillId="35" borderId="171" applyNumberFormat="0" applyAlignment="0" applyProtection="0"/>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0" fontId="62" fillId="60" borderId="170"/>
    <xf numFmtId="2" fontId="47" fillId="0" borderId="168" applyFill="0" applyProtection="0">
      <alignment horizontal="right" vertical="top" wrapText="1"/>
    </xf>
    <xf numFmtId="1" fontId="47" fillId="0" borderId="170"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0" fontId="43" fillId="36" borderId="172" applyNumberFormat="0" applyAlignment="0" applyProtection="0"/>
    <xf numFmtId="2" fontId="47" fillId="0" borderId="168" applyFill="0" applyProtection="0">
      <alignment horizontal="right" vertical="top" wrapText="1"/>
    </xf>
    <xf numFmtId="1" fontId="35" fillId="0" borderId="170"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35" fillId="0" borderId="170"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0" fontId="39" fillId="38" borderId="170" applyNumberFormat="0" applyProtection="0">
      <alignment horizontal="left"/>
    </xf>
    <xf numFmtId="2" fontId="47" fillId="0" borderId="168" applyFill="0" applyProtection="0">
      <alignment horizontal="right" vertical="top" wrapText="1"/>
    </xf>
    <xf numFmtId="2" fontId="47" fillId="0" borderId="168" applyFill="0" applyProtection="0">
      <alignment horizontal="right" vertical="top" wrapText="1"/>
    </xf>
    <xf numFmtId="0" fontId="39" fillId="38" borderId="170" applyNumberFormat="0" applyProtection="0">
      <alignment horizontal="right"/>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0" fontId="62" fillId="60" borderId="170"/>
    <xf numFmtId="0" fontId="44" fillId="0" borderId="173" applyNumberFormat="0" applyFill="0" applyAlignment="0" applyProtection="0"/>
    <xf numFmtId="2" fontId="47" fillId="0" borderId="168" applyFill="0" applyProtection="0">
      <alignment horizontal="right" vertical="top" wrapText="1"/>
    </xf>
    <xf numFmtId="0" fontId="62" fillId="60" borderId="170"/>
    <xf numFmtId="2" fontId="47" fillId="0" borderId="168" applyFill="0" applyProtection="0">
      <alignment horizontal="right" vertical="top" wrapText="1"/>
    </xf>
    <xf numFmtId="2" fontId="47" fillId="0" borderId="168" applyFill="0" applyProtection="0">
      <alignment horizontal="right" vertical="top" wrapText="1"/>
    </xf>
    <xf numFmtId="49" fontId="47" fillId="0" borderId="170" applyFill="0" applyProtection="0">
      <alignment horizontal="right"/>
    </xf>
    <xf numFmtId="2" fontId="47" fillId="0" borderId="168" applyFill="0" applyProtection="0">
      <alignment horizontal="right" vertical="top" wrapText="1"/>
    </xf>
    <xf numFmtId="0" fontId="62" fillId="60" borderId="170"/>
    <xf numFmtId="2" fontId="47" fillId="0" borderId="168" applyFill="0" applyProtection="0">
      <alignment horizontal="right" vertical="top" wrapText="1"/>
    </xf>
    <xf numFmtId="2" fontId="47" fillId="0" borderId="168" applyFill="0" applyProtection="0">
      <alignment horizontal="right" vertical="top" wrapText="1"/>
    </xf>
    <xf numFmtId="0" fontId="62" fillId="60" borderId="170"/>
    <xf numFmtId="0" fontId="39" fillId="38" borderId="170" applyNumberFormat="0" applyProtection="0">
      <alignment horizontal="left"/>
    </xf>
    <xf numFmtId="2" fontId="47" fillId="0" borderId="168" applyFill="0" applyProtection="0">
      <alignment horizontal="right" vertical="top" wrapText="1"/>
    </xf>
    <xf numFmtId="0" fontId="44" fillId="0" borderId="173" applyNumberFormat="0" applyFill="0" applyAlignment="0" applyProtection="0"/>
    <xf numFmtId="2" fontId="47" fillId="0" borderId="168" applyFill="0" applyProtection="0">
      <alignment horizontal="right" vertical="top" wrapText="1"/>
    </xf>
    <xf numFmtId="2" fontId="47" fillId="0" borderId="168" applyFill="0" applyProtection="0">
      <alignment horizontal="right" vertical="top" wrapText="1"/>
    </xf>
    <xf numFmtId="2" fontId="35" fillId="0" borderId="170" applyFill="0" applyProtection="0">
      <alignment horizontal="right" vertical="top" wrapText="1"/>
    </xf>
    <xf numFmtId="2" fontId="47" fillId="0" borderId="170" applyFill="0" applyProtection="0">
      <alignment horizontal="right" vertical="top" wrapText="1"/>
    </xf>
    <xf numFmtId="2" fontId="47" fillId="0" borderId="168" applyFill="0" applyProtection="0">
      <alignment horizontal="right" vertical="top" wrapText="1"/>
    </xf>
    <xf numFmtId="0" fontId="44" fillId="0" borderId="173" applyNumberFormat="0" applyFill="0" applyAlignment="0" applyProtection="0"/>
    <xf numFmtId="2" fontId="47" fillId="0" borderId="168" applyFill="0" applyProtection="0">
      <alignment horizontal="right" vertical="top" wrapText="1"/>
    </xf>
    <xf numFmtId="2" fontId="47" fillId="0" borderId="168" applyFill="0" applyProtection="0">
      <alignment horizontal="right" vertical="top" wrapText="1"/>
    </xf>
    <xf numFmtId="0" fontId="35" fillId="54" borderId="169" applyNumberFormat="0" applyFont="0" applyAlignment="0" applyProtection="0"/>
    <xf numFmtId="2" fontId="47" fillId="0" borderId="168" applyFill="0" applyProtection="0">
      <alignment horizontal="right" vertical="top" wrapText="1"/>
    </xf>
    <xf numFmtId="49" fontId="35" fillId="0" borderId="170" applyFill="0" applyProtection="0">
      <alignment horizontal="right"/>
    </xf>
    <xf numFmtId="2" fontId="47" fillId="0" borderId="168" applyFill="0" applyProtection="0">
      <alignment horizontal="right" vertical="top" wrapText="1"/>
    </xf>
    <xf numFmtId="2" fontId="47" fillId="0" borderId="168" applyFill="0" applyProtection="0">
      <alignment horizontal="right" vertical="top" wrapText="1"/>
    </xf>
    <xf numFmtId="49" fontId="47" fillId="0" borderId="170" applyFill="0" applyProtection="0">
      <alignment horizontal="right"/>
    </xf>
    <xf numFmtId="0" fontId="43" fillId="36" borderId="172" applyNumberFormat="0" applyAlignment="0" applyProtection="0"/>
    <xf numFmtId="0" fontId="43" fillId="36" borderId="172" applyNumberFormat="0" applyAlignment="0" applyProtection="0"/>
    <xf numFmtId="2" fontId="47" fillId="0" borderId="168" applyFill="0" applyProtection="0">
      <alignment horizontal="right" vertical="top" wrapText="1"/>
    </xf>
    <xf numFmtId="1" fontId="35" fillId="0" borderId="170"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70" applyFill="0" applyProtection="0">
      <alignment horizontal="right" vertical="top" wrapText="1"/>
    </xf>
    <xf numFmtId="49" fontId="35" fillId="0" borderId="170" applyFill="0" applyProtection="0">
      <alignment horizontal="right"/>
    </xf>
    <xf numFmtId="2" fontId="47" fillId="0" borderId="168" applyFill="0" applyProtection="0">
      <alignment horizontal="right" vertical="top" wrapText="1"/>
    </xf>
    <xf numFmtId="0" fontId="62" fillId="60" borderId="170"/>
    <xf numFmtId="2" fontId="47" fillId="0" borderId="168" applyFill="0" applyProtection="0">
      <alignment horizontal="right" vertical="top" wrapText="1"/>
    </xf>
    <xf numFmtId="2" fontId="47" fillId="0" borderId="168" applyFill="0" applyProtection="0">
      <alignment horizontal="right" vertical="top" wrapText="1"/>
    </xf>
    <xf numFmtId="0" fontId="35" fillId="54" borderId="169" applyNumberFormat="0" applyFont="0" applyAlignment="0" applyProtection="0"/>
    <xf numFmtId="0" fontId="47" fillId="0" borderId="168" applyFill="0" applyProtection="0">
      <alignment horizontal="right" vertical="top" wrapText="1"/>
    </xf>
    <xf numFmtId="0" fontId="41" fillId="35" borderId="171" applyNumberFormat="0" applyAlignment="0" applyProtection="0"/>
    <xf numFmtId="0" fontId="47" fillId="0" borderId="168" applyFill="0" applyProtection="0">
      <alignment horizontal="right" vertical="top" wrapText="1"/>
    </xf>
    <xf numFmtId="0" fontId="47" fillId="0" borderId="168" applyFill="0" applyProtection="0">
      <alignment horizontal="right" vertical="top" wrapText="1"/>
    </xf>
    <xf numFmtId="0" fontId="62" fillId="60" borderId="170"/>
    <xf numFmtId="0" fontId="62" fillId="60" borderId="170"/>
    <xf numFmtId="0" fontId="39" fillId="38" borderId="170" applyNumberFormat="0" applyProtection="0">
      <alignment horizontal="right"/>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0" fontId="41" fillId="35" borderId="171" applyNumberFormat="0" applyAlignment="0" applyProtection="0"/>
    <xf numFmtId="1" fontId="47" fillId="0" borderId="168" applyFill="0" applyProtection="0">
      <alignment horizontal="right" vertical="top" wrapText="1"/>
    </xf>
    <xf numFmtId="1" fontId="47" fillId="0" borderId="168" applyFill="0" applyProtection="0">
      <alignment horizontal="right" vertical="top" wrapText="1"/>
    </xf>
    <xf numFmtId="2" fontId="35" fillId="0" borderId="170" applyFill="0" applyProtection="0">
      <alignment horizontal="right" vertical="top" wrapText="1"/>
    </xf>
    <xf numFmtId="0" fontId="35" fillId="54" borderId="169" applyNumberFormat="0" applyFont="0" applyAlignment="0" applyProtection="0"/>
    <xf numFmtId="1" fontId="47" fillId="0" borderId="168" applyFill="0" applyProtection="0">
      <alignment horizontal="right" vertical="top" wrapText="1"/>
    </xf>
    <xf numFmtId="0" fontId="62" fillId="60" borderId="170"/>
    <xf numFmtId="1" fontId="47" fillId="0" borderId="168" applyFill="0" applyProtection="0">
      <alignment horizontal="right" vertical="top" wrapText="1"/>
    </xf>
    <xf numFmtId="1" fontId="47" fillId="0" borderId="168" applyFill="0" applyProtection="0">
      <alignment horizontal="right" vertical="top" wrapText="1"/>
    </xf>
    <xf numFmtId="2" fontId="35" fillId="0" borderId="170" applyFill="0" applyProtection="0">
      <alignment horizontal="right" vertical="top" wrapText="1"/>
    </xf>
    <xf numFmtId="2" fontId="35" fillId="0" borderId="170" applyFill="0" applyProtection="0">
      <alignment horizontal="right" vertical="top" wrapText="1"/>
    </xf>
    <xf numFmtId="2" fontId="47" fillId="0" borderId="170" applyFill="0" applyProtection="0">
      <alignment horizontal="right" vertical="top" wrapText="1"/>
    </xf>
    <xf numFmtId="1" fontId="47" fillId="0" borderId="168" applyFill="0" applyProtection="0">
      <alignment horizontal="right" vertical="top" wrapText="1"/>
    </xf>
    <xf numFmtId="0" fontId="39" fillId="38" borderId="170" applyNumberFormat="0" applyProtection="0">
      <alignment horizontal="right"/>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70"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0" fontId="62" fillId="60" borderId="170"/>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35" fillId="0" borderId="170" applyFill="0" applyProtection="0">
      <alignment horizontal="right" vertical="top" wrapText="1"/>
    </xf>
    <xf numFmtId="0" fontId="62" fillId="60" borderId="170"/>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49" fontId="47" fillId="0" borderId="170" applyFill="0" applyProtection="0">
      <alignment horizontal="right"/>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0" fontId="62" fillId="60" borderId="170"/>
    <xf numFmtId="2" fontId="47" fillId="0" borderId="170"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35" fillId="0" borderId="170" applyFill="0" applyProtection="0">
      <alignment horizontal="right" vertical="top" wrapText="1"/>
    </xf>
    <xf numFmtId="0" fontId="35" fillId="54" borderId="169" applyNumberFormat="0" applyFont="0" applyAlignment="0" applyProtection="0"/>
    <xf numFmtId="1" fontId="47" fillId="0" borderId="168" applyFill="0" applyProtection="0">
      <alignment horizontal="right" vertical="top" wrapText="1"/>
    </xf>
    <xf numFmtId="2" fontId="35" fillId="0" borderId="170"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2" fontId="35" fillId="0" borderId="170"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0" fontId="44" fillId="0" borderId="173" applyNumberFormat="0" applyFill="0" applyAlignment="0" applyProtection="0"/>
    <xf numFmtId="2" fontId="47" fillId="0" borderId="170"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49" fontId="47" fillId="0" borderId="170" applyFill="0" applyProtection="0">
      <alignment horizontal="right"/>
    </xf>
    <xf numFmtId="2" fontId="47" fillId="0" borderId="168" applyFill="0" applyProtection="0">
      <alignment horizontal="right" vertical="top" wrapText="1"/>
    </xf>
    <xf numFmtId="2" fontId="47" fillId="0" borderId="168" applyFill="0" applyProtection="0">
      <alignment horizontal="right" vertical="top" wrapText="1"/>
    </xf>
    <xf numFmtId="1" fontId="35" fillId="0" borderId="170"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0" fontId="39" fillId="38" borderId="170" applyNumberFormat="0" applyProtection="0">
      <alignment horizontal="left"/>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0" fontId="39" fillId="38" borderId="170" applyNumberFormat="0" applyProtection="0">
      <alignment horizontal="left"/>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35" fillId="0" borderId="170"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70"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0" fontId="35" fillId="0" borderId="170"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62" fillId="60" borderId="170"/>
    <xf numFmtId="0" fontId="62" fillId="60" borderId="170"/>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62" fillId="60" borderId="170"/>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0" fontId="35" fillId="54" borderId="169" applyNumberFormat="0" applyFont="0" applyAlignment="0" applyProtection="0"/>
    <xf numFmtId="0" fontId="47" fillId="0" borderId="168" applyFill="0" applyProtection="0">
      <alignment horizontal="right" vertical="top" wrapText="1"/>
    </xf>
    <xf numFmtId="0" fontId="47" fillId="0" borderId="168" applyFill="0" applyProtection="0">
      <alignment horizontal="right" vertical="top" wrapText="1"/>
    </xf>
    <xf numFmtId="0" fontId="47" fillId="0" borderId="168" applyFill="0" applyProtection="0">
      <alignment horizontal="right" vertical="top" wrapText="1"/>
    </xf>
    <xf numFmtId="49" fontId="35" fillId="0" borderId="170" applyFill="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43" fillId="36" borderId="172" applyNumberFormat="0" applyAlignment="0" applyProtection="0"/>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5" fillId="54" borderId="169" applyNumberFormat="0" applyFont="0" applyAlignment="0" applyProtection="0"/>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70" applyNumberFormat="0" applyProtection="0">
      <alignment horizontal="left"/>
    </xf>
    <xf numFmtId="0" fontId="39" fillId="38" borderId="168" applyNumberFormat="0" applyProtection="0">
      <alignment horizontal="right"/>
    </xf>
    <xf numFmtId="0" fontId="39" fillId="38" borderId="168" applyNumberFormat="0" applyProtection="0">
      <alignment horizontal="right"/>
    </xf>
    <xf numFmtId="0" fontId="39" fillId="38" borderId="170" applyNumberFormat="0" applyProtection="0">
      <alignment horizontal="lef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1" fontId="47" fillId="0" borderId="170" applyFill="0" applyProtection="0">
      <alignment horizontal="right" vertical="top" wrapText="1"/>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43" fillId="36" borderId="172" applyNumberFormat="0" applyAlignment="0" applyProtection="0"/>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0" fontId="43" fillId="36" borderId="172" applyNumberFormat="0" applyAlignment="0" applyProtection="0"/>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0" fontId="39" fillId="38" borderId="170" applyNumberFormat="0" applyProtection="0">
      <alignment horizontal="right"/>
    </xf>
    <xf numFmtId="1" fontId="35" fillId="0" borderId="168" applyFill="0" applyProtection="0">
      <alignment horizontal="right" vertical="top" wrapText="1"/>
    </xf>
    <xf numFmtId="1" fontId="35" fillId="0" borderId="168" applyFill="0" applyProtection="0">
      <alignment horizontal="right" vertical="top" wrapText="1"/>
    </xf>
    <xf numFmtId="2" fontId="47" fillId="0" borderId="170"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0" fontId="62" fillId="60" borderId="170"/>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49" fontId="35" fillId="0" borderId="170" applyFill="0" applyProtection="0">
      <alignment horizontal="right"/>
    </xf>
    <xf numFmtId="1" fontId="35" fillId="0" borderId="168" applyFill="0" applyProtection="0">
      <alignment horizontal="right" vertical="top" wrapText="1"/>
    </xf>
    <xf numFmtId="0" fontId="39" fillId="38" borderId="170" applyNumberFormat="0" applyProtection="0">
      <alignment horizontal="right"/>
    </xf>
    <xf numFmtId="1" fontId="35" fillId="0" borderId="168" applyFill="0" applyProtection="0">
      <alignment horizontal="right" vertical="top" wrapText="1"/>
    </xf>
    <xf numFmtId="1" fontId="35" fillId="0" borderId="168" applyFill="0" applyProtection="0">
      <alignment horizontal="right" vertical="top" wrapText="1"/>
    </xf>
    <xf numFmtId="0" fontId="39" fillId="38" borderId="170" applyNumberFormat="0" applyProtection="0">
      <alignment horizontal="left"/>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0" fontId="41" fillId="35" borderId="171" applyNumberFormat="0" applyAlignment="0" applyProtection="0"/>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49" fontId="47" fillId="0" borderId="170" applyFill="0" applyProtection="0">
      <alignment horizontal="right"/>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0" fontId="62" fillId="60" borderId="170"/>
    <xf numFmtId="1" fontId="35" fillId="0" borderId="168" applyFill="0" applyProtection="0">
      <alignment horizontal="right" vertical="top" wrapText="1"/>
    </xf>
    <xf numFmtId="1" fontId="35" fillId="0" borderId="170"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1" fontId="35" fillId="0" borderId="170"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0" fontId="62" fillId="60" borderId="170"/>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1" fontId="35" fillId="0" borderId="170"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1" fontId="35" fillId="0" borderId="170"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0" fontId="51" fillId="36" borderId="171" applyNumberFormat="0" applyAlignment="0" applyProtection="0"/>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0" fontId="35" fillId="0" borderId="170"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0" fontId="44" fillId="0" borderId="173" applyNumberFormat="0" applyFill="0" applyAlignment="0" applyProtection="0"/>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0" fontId="35" fillId="0" borderId="168" applyFill="0" applyProtection="0">
      <alignment horizontal="right" vertical="top" wrapText="1"/>
    </xf>
    <xf numFmtId="0" fontId="35" fillId="54" borderId="169" applyNumberFormat="0" applyFont="0" applyAlignment="0" applyProtection="0"/>
    <xf numFmtId="0" fontId="35" fillId="0" borderId="168" applyFill="0" applyProtection="0">
      <alignment horizontal="right" vertical="top" wrapText="1"/>
    </xf>
    <xf numFmtId="0" fontId="35" fillId="0" borderId="168" applyFill="0" applyProtection="0">
      <alignment horizontal="right" vertical="top" wrapText="1"/>
    </xf>
    <xf numFmtId="0" fontId="44" fillId="0" borderId="173" applyNumberFormat="0" applyFill="0" applyAlignment="0" applyProtection="0"/>
    <xf numFmtId="0" fontId="35" fillId="0" borderId="168" applyFill="0" applyProtection="0">
      <alignment horizontal="right" vertical="top" wrapText="1"/>
    </xf>
    <xf numFmtId="1" fontId="35" fillId="0" borderId="170"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62" fillId="60" borderId="170"/>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62" fillId="60" borderId="170"/>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2" fontId="35" fillId="0" borderId="170"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44" fillId="0" borderId="173" applyNumberFormat="0" applyFill="0" applyAlignment="0" applyProtection="0"/>
    <xf numFmtId="0" fontId="35" fillId="0" borderId="168" applyFill="0" applyProtection="0">
      <alignment horizontal="right" vertical="top" wrapText="1"/>
    </xf>
    <xf numFmtId="0" fontId="62" fillId="60" borderId="170"/>
    <xf numFmtId="0" fontId="35" fillId="0" borderId="168" applyFill="0" applyProtection="0">
      <alignment horizontal="right" vertical="top" wrapText="1"/>
    </xf>
    <xf numFmtId="0" fontId="35" fillId="0" borderId="168" applyFill="0" applyProtection="0">
      <alignment horizontal="right" vertical="top" wrapText="1"/>
    </xf>
    <xf numFmtId="0" fontId="43" fillId="36" borderId="172" applyNumberFormat="0" applyAlignment="0" applyProtection="0"/>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1" fontId="47" fillId="0" borderId="170" applyFill="0" applyProtection="0">
      <alignment horizontal="right" vertical="top" wrapText="1"/>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5" fillId="54" borderId="169" applyNumberFormat="0" applyFont="0" applyAlignment="0" applyProtection="0"/>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70"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62" fillId="60" borderId="170"/>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41" fillId="35" borderId="171" applyNumberFormat="0" applyAlignment="0" applyProtection="0"/>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2" fontId="35" fillId="0" borderId="170" applyFill="0" applyProtection="0">
      <alignment horizontal="right" vertical="top" wrapText="1"/>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62" fillId="60" borderId="170"/>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2" fontId="47" fillId="0" borderId="170" applyFill="0" applyProtection="0">
      <alignment horizontal="right" vertical="top" wrapText="1"/>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1" fontId="47" fillId="0" borderId="170" applyFill="0" applyProtection="0">
      <alignment horizontal="right" vertical="top" wrapText="1"/>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5" fillId="0" borderId="170" applyFill="0" applyProtection="0">
      <alignment horizontal="right" vertical="top" wrapText="1"/>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47" fillId="0" borderId="170" applyFill="0" applyProtection="0">
      <alignment horizontal="right" vertical="top" wrapText="1"/>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70"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5" fillId="54" borderId="169" applyNumberFormat="0" applyFont="0" applyAlignment="0" applyProtection="0"/>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70" applyNumberFormat="0" applyProtection="0">
      <alignment horizontal="righ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0" fontId="35" fillId="0" borderId="170" applyFill="0" applyProtection="0">
      <alignment horizontal="right" vertical="top" wrapText="1"/>
    </xf>
    <xf numFmtId="49" fontId="35" fillId="0" borderId="168" applyFill="0" applyProtection="0">
      <alignment horizontal="right"/>
    </xf>
    <xf numFmtId="49" fontId="35" fillId="0" borderId="168" applyFill="0" applyProtection="0">
      <alignment horizontal="right"/>
    </xf>
    <xf numFmtId="0" fontId="43" fillId="36" borderId="172" applyNumberFormat="0" applyAlignment="0" applyProtection="0"/>
    <xf numFmtId="0" fontId="35" fillId="54" borderId="169" applyNumberFormat="0" applyFont="0" applyAlignment="0" applyProtection="0"/>
    <xf numFmtId="1" fontId="35" fillId="0" borderId="170" applyFill="0" applyProtection="0">
      <alignment horizontal="right" vertical="top" wrapText="1"/>
    </xf>
    <xf numFmtId="49" fontId="35" fillId="0" borderId="168" applyFill="0" applyProtection="0">
      <alignment horizontal="right"/>
    </xf>
    <xf numFmtId="0" fontId="39" fillId="38" borderId="170" applyNumberFormat="0" applyProtection="0">
      <alignment horizontal="left"/>
    </xf>
    <xf numFmtId="49" fontId="35" fillId="0" borderId="168" applyFill="0" applyProtection="0">
      <alignment horizontal="right"/>
    </xf>
    <xf numFmtId="49" fontId="35" fillId="0" borderId="168" applyFill="0" applyProtection="0">
      <alignment horizontal="right"/>
    </xf>
    <xf numFmtId="0" fontId="62" fillId="60" borderId="170"/>
    <xf numFmtId="0" fontId="62" fillId="60" borderId="170"/>
    <xf numFmtId="0" fontId="43" fillId="36" borderId="172" applyNumberFormat="0" applyAlignment="0" applyProtection="0"/>
    <xf numFmtId="49" fontId="35" fillId="0" borderId="168" applyFill="0" applyProtection="0">
      <alignment horizontal="right"/>
    </xf>
    <xf numFmtId="0" fontId="62" fillId="60" borderId="170"/>
    <xf numFmtId="49" fontId="35" fillId="0" borderId="168" applyFill="0" applyProtection="0">
      <alignment horizontal="right"/>
    </xf>
    <xf numFmtId="49" fontId="35" fillId="0" borderId="168" applyFill="0" applyProtection="0">
      <alignment horizontal="right"/>
    </xf>
    <xf numFmtId="0" fontId="35" fillId="0" borderId="170" applyFill="0" applyProtection="0">
      <alignment horizontal="right" vertical="top" wrapText="1"/>
    </xf>
    <xf numFmtId="0" fontId="39" fillId="38" borderId="170" applyNumberFormat="0" applyProtection="0">
      <alignment horizontal="right"/>
    </xf>
    <xf numFmtId="49" fontId="35" fillId="0" borderId="168" applyFill="0" applyProtection="0">
      <alignment horizontal="right"/>
    </xf>
    <xf numFmtId="0" fontId="39" fillId="38" borderId="170" applyNumberFormat="0" applyProtection="0">
      <alignment horizontal="lef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0" fontId="35" fillId="0" borderId="170" applyFill="0" applyProtection="0">
      <alignment horizontal="right" vertical="top" wrapText="1"/>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47" fillId="0" borderId="170" applyFill="0" applyProtection="0">
      <alignment horizontal="right"/>
    </xf>
    <xf numFmtId="0" fontId="62" fillId="60" borderId="170"/>
    <xf numFmtId="49" fontId="35" fillId="0" borderId="168" applyFill="0" applyProtection="0">
      <alignment horizontal="right"/>
    </xf>
    <xf numFmtId="49" fontId="35" fillId="0" borderId="168" applyFill="0" applyProtection="0">
      <alignment horizontal="right"/>
    </xf>
    <xf numFmtId="0" fontId="43" fillId="36" borderId="172" applyNumberFormat="0" applyAlignment="0" applyProtection="0"/>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2" fontId="35" fillId="0" borderId="170" applyFill="0" applyProtection="0">
      <alignment horizontal="right" vertical="top" wrapText="1"/>
    </xf>
    <xf numFmtId="0" fontId="43" fillId="36" borderId="172" applyNumberFormat="0" applyAlignment="0" applyProtection="0"/>
    <xf numFmtId="49" fontId="35" fillId="0" borderId="168" applyFill="0" applyProtection="0">
      <alignment horizontal="right"/>
    </xf>
    <xf numFmtId="0" fontId="62" fillId="60" borderId="170"/>
    <xf numFmtId="49" fontId="35" fillId="0" borderId="168" applyFill="0" applyProtection="0">
      <alignment horizontal="right"/>
    </xf>
    <xf numFmtId="49" fontId="35" fillId="0" borderId="168" applyFill="0" applyProtection="0">
      <alignment horizontal="right"/>
    </xf>
    <xf numFmtId="49" fontId="35" fillId="0" borderId="170" applyFill="0" applyProtection="0">
      <alignment horizontal="right"/>
    </xf>
    <xf numFmtId="49" fontId="35" fillId="0" borderId="168" applyFill="0" applyProtection="0">
      <alignment horizontal="right"/>
    </xf>
    <xf numFmtId="2" fontId="35" fillId="0" borderId="170" applyFill="0" applyProtection="0">
      <alignment horizontal="right" vertical="top" wrapText="1"/>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47" fillId="0" borderId="170"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49" fontId="47" fillId="0" borderId="170" applyFill="0" applyProtection="0">
      <alignment horizontal="right"/>
    </xf>
    <xf numFmtId="0" fontId="39" fillId="38" borderId="170" applyNumberFormat="0" applyProtection="0">
      <alignment horizontal="left"/>
    </xf>
    <xf numFmtId="1" fontId="35" fillId="0" borderId="168" applyFill="0" applyProtection="0">
      <alignment horizontal="right" vertical="top" wrapText="1"/>
    </xf>
    <xf numFmtId="0" fontId="35" fillId="0" borderId="170"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49" fontId="47" fillId="0" borderId="170" applyFill="0" applyProtection="0">
      <alignment horizontal="right"/>
    </xf>
    <xf numFmtId="0" fontId="62" fillId="60" borderId="170"/>
    <xf numFmtId="0" fontId="44" fillId="0" borderId="173" applyNumberFormat="0" applyFill="0" applyAlignment="0" applyProtection="0"/>
    <xf numFmtId="1" fontId="35" fillId="0" borderId="168" applyFill="0" applyProtection="0">
      <alignment horizontal="right" vertical="top" wrapText="1"/>
    </xf>
    <xf numFmtId="0" fontId="51" fillId="36" borderId="171" applyNumberFormat="0" applyAlignment="0" applyProtection="0"/>
    <xf numFmtId="1" fontId="35" fillId="0" borderId="168" applyFill="0" applyProtection="0">
      <alignment horizontal="right" vertical="top" wrapText="1"/>
    </xf>
    <xf numFmtId="1" fontId="35" fillId="0" borderId="168" applyFill="0" applyProtection="0">
      <alignment horizontal="right" vertical="top" wrapText="1"/>
    </xf>
    <xf numFmtId="0" fontId="39" fillId="38" borderId="170" applyNumberFormat="0" applyProtection="0">
      <alignment horizontal="right"/>
    </xf>
    <xf numFmtId="49" fontId="35" fillId="0" borderId="170" applyFill="0" applyProtection="0">
      <alignment horizontal="right"/>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49" fontId="47" fillId="0" borderId="170" applyFill="0" applyProtection="0">
      <alignment horizontal="right"/>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0" fontId="39" fillId="38" borderId="170" applyNumberFormat="0" applyProtection="0">
      <alignment horizontal="right"/>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0" fontId="44" fillId="0" borderId="173" applyNumberFormat="0" applyFill="0" applyAlignment="0" applyProtection="0"/>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49" fontId="35" fillId="0" borderId="170" applyFill="0" applyProtection="0">
      <alignment horizontal="right"/>
    </xf>
    <xf numFmtId="1" fontId="35" fillId="0" borderId="168" applyFill="0" applyProtection="0">
      <alignment horizontal="right" vertical="top" wrapText="1"/>
    </xf>
    <xf numFmtId="1" fontId="35" fillId="0" borderId="168" applyFill="0" applyProtection="0">
      <alignment horizontal="right" vertical="top" wrapText="1"/>
    </xf>
    <xf numFmtId="49" fontId="35" fillId="0" borderId="170" applyFill="0" applyProtection="0">
      <alignment horizontal="right"/>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2" fontId="47" fillId="0" borderId="170" applyFill="0" applyProtection="0">
      <alignment horizontal="right" vertical="top" wrapText="1"/>
    </xf>
    <xf numFmtId="1" fontId="35" fillId="0" borderId="168" applyFill="0" applyProtection="0">
      <alignment horizontal="right" vertical="top" wrapText="1"/>
    </xf>
    <xf numFmtId="0" fontId="35" fillId="0" borderId="170"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70" applyFill="0" applyProtection="0">
      <alignment horizontal="right" vertical="top" wrapText="1"/>
    </xf>
    <xf numFmtId="1" fontId="35" fillId="0" borderId="168" applyFill="0" applyProtection="0">
      <alignment horizontal="right" vertical="top" wrapText="1"/>
    </xf>
    <xf numFmtId="0" fontId="39" fillId="38" borderId="170" applyNumberFormat="0" applyProtection="0">
      <alignment horizontal="right"/>
    </xf>
    <xf numFmtId="1" fontId="35" fillId="0" borderId="168" applyFill="0" applyProtection="0">
      <alignment horizontal="right" vertical="top" wrapText="1"/>
    </xf>
    <xf numFmtId="1" fontId="35" fillId="0" borderId="168" applyFill="0" applyProtection="0">
      <alignment horizontal="right" vertical="top" wrapText="1"/>
    </xf>
    <xf numFmtId="2" fontId="47" fillId="0" borderId="170" applyFill="0" applyProtection="0">
      <alignment horizontal="right" vertical="top" wrapText="1"/>
    </xf>
    <xf numFmtId="1" fontId="35" fillId="0" borderId="168" applyFill="0" applyProtection="0">
      <alignment horizontal="right" vertical="top" wrapText="1"/>
    </xf>
    <xf numFmtId="49" fontId="47" fillId="0" borderId="170" applyFill="0" applyProtection="0">
      <alignment horizontal="right"/>
    </xf>
    <xf numFmtId="1" fontId="35" fillId="0" borderId="168" applyFill="0" applyProtection="0">
      <alignment horizontal="right" vertical="top" wrapText="1"/>
    </xf>
    <xf numFmtId="1" fontId="35" fillId="0" borderId="168" applyFill="0" applyProtection="0">
      <alignment horizontal="right" vertical="top" wrapText="1"/>
    </xf>
    <xf numFmtId="1" fontId="47" fillId="0" borderId="170" applyFill="0" applyProtection="0">
      <alignment horizontal="right" vertical="top" wrapText="1"/>
    </xf>
    <xf numFmtId="1" fontId="35" fillId="0" borderId="168" applyFill="0" applyProtection="0">
      <alignment horizontal="right" vertical="top" wrapText="1"/>
    </xf>
    <xf numFmtId="0" fontId="39" fillId="38" borderId="170" applyNumberFormat="0" applyProtection="0">
      <alignment horizontal="right"/>
    </xf>
    <xf numFmtId="1" fontId="35" fillId="0" borderId="168" applyFill="0" applyProtection="0">
      <alignment horizontal="right" vertical="top" wrapText="1"/>
    </xf>
    <xf numFmtId="1" fontId="35" fillId="0" borderId="168" applyFill="0" applyProtection="0">
      <alignment horizontal="right" vertical="top" wrapText="1"/>
    </xf>
    <xf numFmtId="0" fontId="35" fillId="0" borderId="170"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70" applyFill="0" applyProtection="0">
      <alignment horizontal="right" vertical="top" wrapText="1"/>
    </xf>
    <xf numFmtId="0" fontId="39" fillId="38" borderId="170" applyNumberFormat="0" applyProtection="0">
      <alignment horizontal="right"/>
    </xf>
    <xf numFmtId="0" fontId="51" fillId="36" borderId="171" applyNumberFormat="0" applyAlignment="0" applyProtection="0"/>
    <xf numFmtId="0" fontId="39" fillId="38" borderId="170" applyNumberFormat="0" applyProtection="0">
      <alignment horizontal="right"/>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0" fontId="47" fillId="0" borderId="170" applyFill="0" applyProtection="0">
      <alignment horizontal="right" vertical="top" wrapText="1"/>
    </xf>
    <xf numFmtId="2" fontId="35" fillId="0" borderId="168" applyFill="0" applyProtection="0">
      <alignment horizontal="right" vertical="top" wrapText="1"/>
    </xf>
    <xf numFmtId="49" fontId="35" fillId="0" borderId="170" applyFill="0" applyProtection="0">
      <alignment horizontal="right"/>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0" fontId="35" fillId="0" borderId="170"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0" fontId="39" fillId="38" borderId="170" applyNumberFormat="0" applyProtection="0">
      <alignment horizontal="right"/>
    </xf>
    <xf numFmtId="2" fontId="35" fillId="0" borderId="168" applyFill="0" applyProtection="0">
      <alignment horizontal="right" vertical="top" wrapText="1"/>
    </xf>
    <xf numFmtId="0" fontId="41" fillId="35" borderId="171" applyNumberFormat="0" applyAlignment="0" applyProtection="0"/>
    <xf numFmtId="2" fontId="35" fillId="0" borderId="168" applyFill="0" applyProtection="0">
      <alignment horizontal="right" vertical="top" wrapText="1"/>
    </xf>
    <xf numFmtId="2" fontId="35" fillId="0" borderId="168" applyFill="0" applyProtection="0">
      <alignment horizontal="right" vertical="top" wrapText="1"/>
    </xf>
    <xf numFmtId="0" fontId="43" fillId="36" borderId="172" applyNumberFormat="0" applyAlignment="0" applyProtection="0"/>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1" fontId="35" fillId="0" borderId="170"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0" fontId="39" fillId="38" borderId="170" applyNumberFormat="0" applyProtection="0">
      <alignment horizontal="left"/>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1" fontId="35" fillId="0" borderId="170" applyFill="0" applyProtection="0">
      <alignment horizontal="right" vertical="top" wrapText="1"/>
    </xf>
    <xf numFmtId="2" fontId="47" fillId="0" borderId="170" applyFill="0" applyProtection="0">
      <alignment horizontal="right" vertical="top" wrapText="1"/>
    </xf>
    <xf numFmtId="2" fontId="35" fillId="0" borderId="168" applyFill="0" applyProtection="0">
      <alignment horizontal="right" vertical="top" wrapText="1"/>
    </xf>
    <xf numFmtId="2" fontId="35" fillId="0" borderId="170"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70" applyFill="0" applyProtection="0">
      <alignment horizontal="right" vertical="top" wrapText="1"/>
    </xf>
    <xf numFmtId="0" fontId="62" fillId="60" borderId="170"/>
    <xf numFmtId="0" fontId="39" fillId="38" borderId="170" applyNumberFormat="0" applyProtection="0">
      <alignment horizontal="right"/>
    </xf>
    <xf numFmtId="2" fontId="35" fillId="0" borderId="168" applyFill="0" applyProtection="0">
      <alignment horizontal="right" vertical="top" wrapText="1"/>
    </xf>
    <xf numFmtId="0" fontId="35" fillId="0" borderId="170"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49" fontId="35" fillId="0" borderId="170" applyFill="0" applyProtection="0">
      <alignment horizontal="right"/>
    </xf>
    <xf numFmtId="0" fontId="39" fillId="38" borderId="170" applyNumberFormat="0" applyProtection="0">
      <alignment horizontal="right"/>
    </xf>
    <xf numFmtId="49" fontId="47" fillId="0" borderId="170" applyFill="0" applyProtection="0">
      <alignment horizontal="right"/>
    </xf>
    <xf numFmtId="2" fontId="35" fillId="0" borderId="168" applyFill="0" applyProtection="0">
      <alignment horizontal="right" vertical="top" wrapText="1"/>
    </xf>
    <xf numFmtId="0" fontId="35" fillId="54" borderId="169" applyNumberFormat="0" applyFont="0" applyAlignment="0" applyProtection="0"/>
    <xf numFmtId="2" fontId="35" fillId="0" borderId="168" applyFill="0" applyProtection="0">
      <alignment horizontal="right" vertical="top" wrapText="1"/>
    </xf>
    <xf numFmtId="2" fontId="35" fillId="0" borderId="168" applyFill="0" applyProtection="0">
      <alignment horizontal="right" vertical="top" wrapText="1"/>
    </xf>
    <xf numFmtId="1" fontId="35" fillId="0" borderId="170" applyFill="0" applyProtection="0">
      <alignment horizontal="right" vertical="top" wrapText="1"/>
    </xf>
    <xf numFmtId="0" fontId="62" fillId="60" borderId="170"/>
    <xf numFmtId="0" fontId="62" fillId="60" borderId="170"/>
    <xf numFmtId="2" fontId="35" fillId="0" borderId="168" applyFill="0" applyProtection="0">
      <alignment horizontal="right" vertical="top" wrapText="1"/>
    </xf>
    <xf numFmtId="49" fontId="47" fillId="0" borderId="170" applyFill="0" applyProtection="0">
      <alignment horizontal="right"/>
    </xf>
    <xf numFmtId="2" fontId="35" fillId="0" borderId="168" applyFill="0" applyProtection="0">
      <alignment horizontal="right" vertical="top" wrapText="1"/>
    </xf>
    <xf numFmtId="2" fontId="35" fillId="0" borderId="168" applyFill="0" applyProtection="0">
      <alignment horizontal="right" vertical="top" wrapText="1"/>
    </xf>
    <xf numFmtId="0" fontId="44" fillId="0" borderId="173" applyNumberFormat="0" applyFill="0" applyAlignment="0" applyProtection="0"/>
    <xf numFmtId="49" fontId="35" fillId="0" borderId="170" applyFill="0" applyProtection="0">
      <alignment horizontal="right"/>
    </xf>
    <xf numFmtId="2" fontId="35" fillId="0" borderId="168" applyFill="0" applyProtection="0">
      <alignment horizontal="right" vertical="top" wrapText="1"/>
    </xf>
    <xf numFmtId="0" fontId="51" fillId="36" borderId="171" applyNumberFormat="0" applyAlignment="0" applyProtection="0"/>
    <xf numFmtId="2" fontId="35" fillId="0" borderId="168" applyFill="0" applyProtection="0">
      <alignment horizontal="right" vertical="top" wrapText="1"/>
    </xf>
    <xf numFmtId="2" fontId="35" fillId="0" borderId="168" applyFill="0" applyProtection="0">
      <alignment horizontal="right" vertical="top" wrapText="1"/>
    </xf>
    <xf numFmtId="1" fontId="35" fillId="0" borderId="170" applyFill="0" applyProtection="0">
      <alignment horizontal="right" vertical="top" wrapText="1"/>
    </xf>
    <xf numFmtId="49" fontId="47" fillId="0" borderId="170" applyFill="0" applyProtection="0">
      <alignment horizontal="right"/>
    </xf>
    <xf numFmtId="49" fontId="35" fillId="0" borderId="170" applyFill="0" applyProtection="0">
      <alignment horizontal="right"/>
    </xf>
    <xf numFmtId="2" fontId="35" fillId="0" borderId="168" applyFill="0" applyProtection="0">
      <alignment horizontal="right" vertical="top" wrapText="1"/>
    </xf>
    <xf numFmtId="2" fontId="47" fillId="0" borderId="170"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0" fontId="43" fillId="36" borderId="172" applyNumberFormat="0" applyAlignment="0" applyProtection="0"/>
    <xf numFmtId="2" fontId="35" fillId="0" borderId="170" applyFill="0" applyProtection="0">
      <alignment horizontal="right" vertical="top" wrapText="1"/>
    </xf>
    <xf numFmtId="2" fontId="35" fillId="0" borderId="168" applyFill="0" applyProtection="0">
      <alignment horizontal="right" vertical="top" wrapText="1"/>
    </xf>
    <xf numFmtId="0" fontId="62" fillId="60" borderId="170"/>
    <xf numFmtId="2" fontId="35" fillId="0" borderId="168" applyFill="0" applyProtection="0">
      <alignment horizontal="right" vertical="top" wrapText="1"/>
    </xf>
    <xf numFmtId="2" fontId="35" fillId="0" borderId="168" applyFill="0" applyProtection="0">
      <alignment horizontal="right" vertical="top" wrapText="1"/>
    </xf>
    <xf numFmtId="2" fontId="47" fillId="0" borderId="170" applyFill="0" applyProtection="0">
      <alignment horizontal="right" vertical="top" wrapText="1"/>
    </xf>
    <xf numFmtId="1" fontId="47" fillId="0" borderId="170" applyFill="0" applyProtection="0">
      <alignment horizontal="right" vertical="top" wrapText="1"/>
    </xf>
    <xf numFmtId="2" fontId="47" fillId="0" borderId="170" applyFill="0" applyProtection="0">
      <alignment horizontal="right" vertical="top" wrapText="1"/>
    </xf>
    <xf numFmtId="2" fontId="35" fillId="0" borderId="170" applyFill="0" applyProtection="0">
      <alignment horizontal="right" vertical="top" wrapText="1"/>
    </xf>
    <xf numFmtId="0" fontId="35" fillId="0" borderId="168" applyFill="0" applyProtection="0">
      <alignment horizontal="right" vertical="top" wrapText="1"/>
    </xf>
    <xf numFmtId="1" fontId="47" fillId="0" borderId="170"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9" fillId="38" borderId="170" applyNumberFormat="0" applyProtection="0">
      <alignment horizontal="left"/>
    </xf>
    <xf numFmtId="0" fontId="62" fillId="60" borderId="170"/>
    <xf numFmtId="0" fontId="43" fillId="36" borderId="172" applyNumberFormat="0" applyAlignment="0" applyProtection="0"/>
    <xf numFmtId="0" fontId="35" fillId="0" borderId="168" applyFill="0" applyProtection="0">
      <alignment horizontal="right" vertical="top" wrapText="1"/>
    </xf>
    <xf numFmtId="0" fontId="51" fillId="36" borderId="171" applyNumberFormat="0" applyAlignment="0" applyProtection="0"/>
    <xf numFmtId="0" fontId="35" fillId="0" borderId="168" applyFill="0" applyProtection="0">
      <alignment horizontal="right" vertical="top" wrapText="1"/>
    </xf>
    <xf numFmtId="0" fontId="35" fillId="0" borderId="168" applyFill="0" applyProtection="0">
      <alignment horizontal="right" vertical="top" wrapText="1"/>
    </xf>
    <xf numFmtId="0" fontId="39" fillId="38" borderId="170" applyNumberFormat="0" applyProtection="0">
      <alignment horizontal="left"/>
    </xf>
    <xf numFmtId="1" fontId="35" fillId="0" borderId="170" applyFill="0" applyProtection="0">
      <alignment horizontal="right" vertical="top" wrapText="1"/>
    </xf>
    <xf numFmtId="0" fontId="41" fillId="35" borderId="171" applyNumberFormat="0" applyAlignment="0" applyProtection="0"/>
    <xf numFmtId="0" fontId="35" fillId="0" borderId="168" applyFill="0" applyProtection="0">
      <alignment horizontal="right" vertical="top" wrapText="1"/>
    </xf>
    <xf numFmtId="49" fontId="47" fillId="0" borderId="170" applyFill="0" applyProtection="0">
      <alignment horizontal="right"/>
    </xf>
    <xf numFmtId="0" fontId="35" fillId="0" borderId="168" applyFill="0" applyProtection="0">
      <alignment horizontal="right" vertical="top" wrapText="1"/>
    </xf>
    <xf numFmtId="0" fontId="35" fillId="0" borderId="168" applyFill="0" applyProtection="0">
      <alignment horizontal="right" vertical="top" wrapText="1"/>
    </xf>
    <xf numFmtId="0" fontId="44" fillId="0" borderId="173" applyNumberFormat="0" applyFill="0" applyAlignment="0" applyProtection="0"/>
    <xf numFmtId="2" fontId="35" fillId="0" borderId="170" applyFill="0" applyProtection="0">
      <alignment horizontal="right" vertical="top" wrapText="1"/>
    </xf>
    <xf numFmtId="0" fontId="62" fillId="60" borderId="170"/>
    <xf numFmtId="0" fontId="35" fillId="0" borderId="168" applyFill="0" applyProtection="0">
      <alignment horizontal="right" vertical="top" wrapText="1"/>
    </xf>
    <xf numFmtId="0" fontId="62" fillId="60" borderId="170"/>
    <xf numFmtId="0" fontId="35" fillId="0" borderId="168" applyFill="0" applyProtection="0">
      <alignment horizontal="right" vertical="top" wrapText="1"/>
    </xf>
    <xf numFmtId="0" fontId="35" fillId="0" borderId="168" applyFill="0" applyProtection="0">
      <alignment horizontal="right" vertical="top" wrapText="1"/>
    </xf>
    <xf numFmtId="0" fontId="62" fillId="60" borderId="170"/>
    <xf numFmtId="0" fontId="43" fillId="36" borderId="172" applyNumberFormat="0" applyAlignment="0" applyProtection="0"/>
    <xf numFmtId="0" fontId="43" fillId="36" borderId="172" applyNumberFormat="0" applyAlignment="0" applyProtection="0"/>
    <xf numFmtId="0" fontId="35" fillId="0" borderId="168" applyFill="0" applyProtection="0">
      <alignment horizontal="right" vertical="top" wrapText="1"/>
    </xf>
    <xf numFmtId="0" fontId="44" fillId="0" borderId="173" applyNumberFormat="0" applyFill="0" applyAlignment="0" applyProtection="0"/>
    <xf numFmtId="0" fontId="35" fillId="0" borderId="168" applyFill="0" applyProtection="0">
      <alignment horizontal="right" vertical="top" wrapText="1"/>
    </xf>
    <xf numFmtId="0" fontId="35" fillId="0" borderId="168" applyFill="0" applyProtection="0">
      <alignment horizontal="right" vertical="top" wrapText="1"/>
    </xf>
    <xf numFmtId="0" fontId="44" fillId="0" borderId="173" applyNumberFormat="0" applyFill="0" applyAlignment="0" applyProtection="0"/>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43" fillId="36" borderId="172" applyNumberFormat="0" applyAlignment="0" applyProtection="0"/>
    <xf numFmtId="0" fontId="35" fillId="0" borderId="168" applyFill="0" applyProtection="0">
      <alignment horizontal="right" vertical="top" wrapText="1"/>
    </xf>
    <xf numFmtId="0" fontId="39" fillId="38" borderId="170" applyNumberFormat="0" applyProtection="0">
      <alignment horizontal="left"/>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49" fontId="35" fillId="0" borderId="170" applyFill="0" applyProtection="0">
      <alignment horizontal="right"/>
    </xf>
    <xf numFmtId="0" fontId="62" fillId="60" borderId="170"/>
    <xf numFmtId="0" fontId="35" fillId="0" borderId="168" applyFill="0" applyProtection="0">
      <alignment horizontal="right" vertical="top" wrapText="1"/>
    </xf>
    <xf numFmtId="0" fontId="35" fillId="0" borderId="168" applyFill="0" applyProtection="0">
      <alignment horizontal="right" vertical="top" wrapText="1"/>
    </xf>
    <xf numFmtId="0" fontId="62" fillId="60" borderId="170"/>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49" fontId="35" fillId="0" borderId="170" applyFill="0" applyProtection="0">
      <alignment horizontal="right"/>
    </xf>
    <xf numFmtId="2" fontId="35" fillId="0" borderId="170" applyFill="0" applyProtection="0">
      <alignment horizontal="right" vertical="top" wrapText="1"/>
    </xf>
    <xf numFmtId="0" fontId="62" fillId="60" borderId="170"/>
    <xf numFmtId="0" fontId="35" fillId="0" borderId="168" applyFill="0" applyProtection="0">
      <alignment horizontal="right" vertical="top" wrapText="1"/>
    </xf>
    <xf numFmtId="0" fontId="62" fillId="60" borderId="170"/>
    <xf numFmtId="0" fontId="35" fillId="0" borderId="168" applyFill="0" applyProtection="0">
      <alignment horizontal="right" vertical="top" wrapText="1"/>
    </xf>
    <xf numFmtId="0" fontId="35" fillId="0" borderId="168" applyFill="0" applyProtection="0">
      <alignment horizontal="right" vertical="top" wrapText="1"/>
    </xf>
    <xf numFmtId="49" fontId="35" fillId="0" borderId="170" applyFill="0" applyProtection="0">
      <alignment horizontal="right"/>
    </xf>
    <xf numFmtId="0" fontId="62" fillId="60" borderId="170"/>
    <xf numFmtId="0" fontId="62" fillId="60" borderId="170"/>
    <xf numFmtId="0" fontId="35" fillId="0" borderId="168" applyFill="0" applyProtection="0">
      <alignment horizontal="right" vertical="top" wrapText="1"/>
    </xf>
    <xf numFmtId="0" fontId="44" fillId="0" borderId="173" applyNumberFormat="0" applyFill="0" applyAlignment="0" applyProtection="0"/>
    <xf numFmtId="0" fontId="35" fillId="0" borderId="168" applyFill="0" applyProtection="0">
      <alignment horizontal="right" vertical="top" wrapText="1"/>
    </xf>
    <xf numFmtId="0" fontId="35" fillId="0" borderId="168" applyFill="0" applyProtection="0">
      <alignment horizontal="right" vertical="top" wrapText="1"/>
    </xf>
    <xf numFmtId="0" fontId="41" fillId="35" borderId="171" applyNumberFormat="0" applyAlignment="0" applyProtection="0"/>
    <xf numFmtId="0" fontId="43" fillId="36" borderId="172" applyNumberFormat="0" applyAlignment="0" applyProtection="0"/>
    <xf numFmtId="0" fontId="62" fillId="60" borderId="170"/>
    <xf numFmtId="0" fontId="35" fillId="0" borderId="168" applyFill="0" applyProtection="0">
      <alignment horizontal="right" vertical="top" wrapText="1"/>
    </xf>
    <xf numFmtId="0" fontId="62" fillId="60" borderId="170"/>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70" applyFill="0" applyProtection="0">
      <alignment horizontal="right" vertical="top" wrapText="1"/>
    </xf>
    <xf numFmtId="0" fontId="62" fillId="60" borderId="170"/>
    <xf numFmtId="0" fontId="62" fillId="60" borderId="170"/>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49" fontId="35" fillId="0" borderId="170" applyFill="0" applyProtection="0">
      <alignment horizontal="right"/>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9" fillId="38" borderId="170" applyNumberFormat="0" applyProtection="0">
      <alignment horizontal="left"/>
    </xf>
    <xf numFmtId="0" fontId="35" fillId="0" borderId="168" applyFill="0" applyProtection="0">
      <alignment horizontal="right" vertical="top" wrapText="1"/>
    </xf>
    <xf numFmtId="1" fontId="35" fillId="0" borderId="170"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51" fillId="36" borderId="171" applyNumberFormat="0" applyAlignment="0" applyProtection="0"/>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44" fillId="0" borderId="173" applyNumberFormat="0" applyFill="0" applyAlignment="0" applyProtection="0"/>
    <xf numFmtId="0" fontId="39" fillId="38" borderId="170" applyNumberFormat="0" applyProtection="0">
      <alignment horizontal="left"/>
    </xf>
    <xf numFmtId="49" fontId="35" fillId="0" borderId="170" applyFill="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62" fillId="60" borderId="170"/>
    <xf numFmtId="1" fontId="35" fillId="0" borderId="170" applyFill="0" applyProtection="0">
      <alignment horizontal="right" vertical="top" wrapText="1"/>
    </xf>
    <xf numFmtId="0" fontId="39" fillId="38" borderId="170"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5" fillId="0" borderId="170" applyFill="0" applyProtection="0">
      <alignment horizontal="right" vertical="top" wrapText="1"/>
    </xf>
    <xf numFmtId="0" fontId="39" fillId="38" borderId="168" applyNumberFormat="0" applyProtection="0">
      <alignment horizontal="right"/>
    </xf>
    <xf numFmtId="0" fontId="47" fillId="0" borderId="170" applyFill="0" applyProtection="0">
      <alignment horizontal="right" vertical="top" wrapText="1"/>
    </xf>
    <xf numFmtId="0" fontId="39" fillId="38" borderId="168" applyNumberFormat="0" applyProtection="0">
      <alignment horizontal="right"/>
    </xf>
    <xf numFmtId="0" fontId="39" fillId="38" borderId="168" applyNumberFormat="0" applyProtection="0">
      <alignment horizontal="right"/>
    </xf>
    <xf numFmtId="2" fontId="35" fillId="0" borderId="170" applyFill="0" applyProtection="0">
      <alignment horizontal="right" vertical="top" wrapText="1"/>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2" fontId="47" fillId="0" borderId="170" applyFill="0" applyProtection="0">
      <alignment horizontal="right" vertical="top" wrapText="1"/>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43" fillId="36" borderId="172" applyNumberFormat="0" applyAlignment="0" applyProtection="0"/>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43" fillId="36" borderId="172" applyNumberFormat="0" applyAlignment="0" applyProtection="0"/>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62" fillId="60" borderId="170"/>
    <xf numFmtId="0" fontId="39" fillId="38" borderId="168" applyNumberFormat="0" applyProtection="0">
      <alignment horizontal="right"/>
    </xf>
    <xf numFmtId="0" fontId="39" fillId="38" borderId="168" applyNumberFormat="0" applyProtection="0">
      <alignment horizontal="right"/>
    </xf>
    <xf numFmtId="0" fontId="62" fillId="60" borderId="170"/>
    <xf numFmtId="0" fontId="47" fillId="0" borderId="170" applyFill="0" applyProtection="0">
      <alignment horizontal="right" vertical="top" wrapText="1"/>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2" fontId="35" fillId="0" borderId="170" applyFill="0" applyProtection="0">
      <alignment horizontal="right" vertical="top" wrapText="1"/>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70"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62" fillId="60" borderId="170"/>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5" fillId="54" borderId="169" applyNumberFormat="0" applyFont="0" applyAlignment="0" applyProtection="0"/>
    <xf numFmtId="0" fontId="39" fillId="38" borderId="168" applyNumberFormat="0" applyProtection="0">
      <alignment horizontal="left"/>
    </xf>
    <xf numFmtId="0" fontId="39" fillId="38" borderId="168" applyNumberFormat="0" applyProtection="0">
      <alignment horizontal="left"/>
    </xf>
    <xf numFmtId="0" fontId="62" fillId="60" borderId="170"/>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70" applyNumberFormat="0" applyProtection="0">
      <alignment horizontal="righ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5" fillId="0" borderId="170" applyFill="0" applyProtection="0">
      <alignment horizontal="right" vertical="top" wrapText="1"/>
    </xf>
    <xf numFmtId="0" fontId="39" fillId="38" borderId="168" applyNumberFormat="0" applyProtection="0">
      <alignment horizontal="left"/>
    </xf>
    <xf numFmtId="49" fontId="47" fillId="0" borderId="170" applyFill="0" applyProtection="0">
      <alignment horizontal="right"/>
    </xf>
    <xf numFmtId="0" fontId="39" fillId="38" borderId="168" applyNumberFormat="0" applyProtection="0">
      <alignment horizontal="left"/>
    </xf>
    <xf numFmtId="0" fontId="39" fillId="38" borderId="168" applyNumberFormat="0" applyProtection="0">
      <alignment horizontal="left"/>
    </xf>
    <xf numFmtId="1" fontId="47" fillId="0" borderId="170" applyFill="0" applyProtection="0">
      <alignment horizontal="right" vertical="top" wrapText="1"/>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41" fillId="35" borderId="171" applyNumberFormat="0" applyAlignment="0" applyProtection="0"/>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0" fontId="44" fillId="0" borderId="173" applyNumberFormat="0" applyFill="0" applyAlignment="0" applyProtection="0"/>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0" fontId="62" fillId="60" borderId="170"/>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2" fontId="35" fillId="0" borderId="170" applyFill="0" applyProtection="0">
      <alignment horizontal="right" vertical="top" wrapText="1"/>
    </xf>
    <xf numFmtId="49" fontId="35" fillId="0" borderId="168" applyFill="0" applyProtection="0">
      <alignment horizontal="right"/>
    </xf>
    <xf numFmtId="0" fontId="44" fillId="0" borderId="173" applyNumberFormat="0" applyFill="0" applyAlignment="0" applyProtection="0"/>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0" fontId="43" fillId="36" borderId="172" applyNumberFormat="0" applyAlignment="0" applyProtection="0"/>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2" fontId="47" fillId="0" borderId="170" applyFill="0" applyProtection="0">
      <alignment horizontal="right" vertical="top" wrapText="1"/>
    </xf>
    <xf numFmtId="0" fontId="43" fillId="36" borderId="172" applyNumberFormat="0" applyAlignment="0" applyProtection="0"/>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2" fontId="35" fillId="0" borderId="170" applyFill="0" applyProtection="0">
      <alignment horizontal="right" vertical="top" wrapText="1"/>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0" fontId="62" fillId="60" borderId="170"/>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0" fontId="35" fillId="0" borderId="170"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70"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0" fontId="62" fillId="60" borderId="170"/>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0" fontId="62" fillId="60" borderId="170"/>
    <xf numFmtId="0" fontId="44" fillId="0" borderId="173" applyNumberFormat="0" applyFill="0" applyAlignment="0" applyProtection="0"/>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0" fontId="39" fillId="38" borderId="170" applyNumberFormat="0" applyProtection="0">
      <alignment horizontal="right"/>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0" fontId="39" fillId="38" borderId="170" applyNumberFormat="0" applyProtection="0">
      <alignment horizontal="right"/>
    </xf>
    <xf numFmtId="1" fontId="35" fillId="0" borderId="168" applyFill="0" applyProtection="0">
      <alignment horizontal="right" vertical="top" wrapText="1"/>
    </xf>
    <xf numFmtId="0" fontId="62" fillId="60" borderId="170"/>
    <xf numFmtId="1" fontId="35" fillId="0" borderId="168" applyFill="0" applyProtection="0">
      <alignment horizontal="right" vertical="top" wrapText="1"/>
    </xf>
    <xf numFmtId="1"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1" fontId="35" fillId="0" borderId="170"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0" fontId="62" fillId="60" borderId="170"/>
    <xf numFmtId="2" fontId="35" fillId="0" borderId="168" applyFill="0" applyProtection="0">
      <alignment horizontal="right" vertical="top" wrapText="1"/>
    </xf>
    <xf numFmtId="0" fontId="62" fillId="60" borderId="170"/>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0" fontId="62" fillId="60" borderId="170"/>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1" fontId="47" fillId="0" borderId="170"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1" fontId="35" fillId="0" borderId="170"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0" fontId="35" fillId="54" borderId="169" applyNumberFormat="0" applyFont="0" applyAlignment="0" applyProtection="0"/>
    <xf numFmtId="0" fontId="39" fillId="38" borderId="170" applyNumberFormat="0" applyProtection="0">
      <alignment horizontal="left"/>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1" fontId="47" fillId="0" borderId="170" applyFill="0" applyProtection="0">
      <alignment horizontal="right" vertical="top" wrapText="1"/>
    </xf>
    <xf numFmtId="2" fontId="35" fillId="0" borderId="168" applyFill="0" applyProtection="0">
      <alignment horizontal="right" vertical="top" wrapText="1"/>
    </xf>
    <xf numFmtId="0" fontId="43" fillId="36" borderId="172" applyNumberFormat="0" applyAlignment="0" applyProtection="0"/>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70" applyFill="0" applyProtection="0">
      <alignment horizontal="right" vertical="top" wrapText="1"/>
    </xf>
    <xf numFmtId="0" fontId="35" fillId="54" borderId="169" applyNumberFormat="0" applyFont="0" applyAlignment="0" applyProtection="0"/>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0" fontId="35" fillId="0" borderId="170" applyFill="0" applyProtection="0">
      <alignment horizontal="right" vertical="top" wrapText="1"/>
    </xf>
    <xf numFmtId="2" fontId="47" fillId="0" borderId="170" applyFill="0" applyProtection="0">
      <alignment horizontal="right" vertical="top" wrapText="1"/>
    </xf>
    <xf numFmtId="2" fontId="47" fillId="0" borderId="170" applyFill="0" applyProtection="0">
      <alignment horizontal="right" vertical="top" wrapText="1"/>
    </xf>
    <xf numFmtId="2" fontId="35" fillId="0" borderId="168" applyFill="0" applyProtection="0">
      <alignment horizontal="right" vertical="top" wrapText="1"/>
    </xf>
    <xf numFmtId="2" fontId="47" fillId="0" borderId="170"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0" fontId="62" fillId="60" borderId="170"/>
    <xf numFmtId="2" fontId="35" fillId="0" borderId="170" applyFill="0" applyProtection="0">
      <alignment horizontal="right" vertical="top" wrapText="1"/>
    </xf>
    <xf numFmtId="49" fontId="35" fillId="0" borderId="170" applyFill="0" applyProtection="0">
      <alignment horizontal="right"/>
    </xf>
    <xf numFmtId="0" fontId="47" fillId="0" borderId="170" applyFill="0" applyProtection="0">
      <alignment horizontal="right" vertical="top" wrapText="1"/>
    </xf>
    <xf numFmtId="0" fontId="35" fillId="0" borderId="168" applyFill="0" applyProtection="0">
      <alignment horizontal="right" vertical="top" wrapText="1"/>
    </xf>
    <xf numFmtId="2" fontId="35" fillId="0" borderId="170"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2" fontId="47" fillId="0" borderId="170" applyFill="0" applyProtection="0">
      <alignment horizontal="right" vertical="top" wrapText="1"/>
    </xf>
    <xf numFmtId="0" fontId="62" fillId="60" borderId="170"/>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49" fontId="47" fillId="0" borderId="170" applyFill="0" applyProtection="0">
      <alignment horizontal="right"/>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51" fillId="36" borderId="171" applyNumberFormat="0" applyAlignment="0" applyProtection="0"/>
    <xf numFmtId="0" fontId="44" fillId="0" borderId="173" applyNumberFormat="0" applyFill="0" applyAlignment="0" applyProtection="0"/>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44" fillId="0" borderId="173" applyNumberFormat="0" applyFill="0" applyAlignment="0" applyProtection="0"/>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2" fontId="35" fillId="0" borderId="170"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9" fillId="38" borderId="170" applyNumberFormat="0" applyProtection="0">
      <alignment horizontal="right"/>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43" fillId="36" borderId="172" applyNumberFormat="0" applyAlignment="0" applyProtection="0"/>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43" fillId="36" borderId="172" applyNumberFormat="0" applyAlignment="0" applyProtection="0"/>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9" fillId="38" borderId="168" applyNumberFormat="0" applyProtection="0">
      <alignment horizontal="right"/>
    </xf>
    <xf numFmtId="1" fontId="35" fillId="0" borderId="170" applyFill="0" applyProtection="0">
      <alignment horizontal="right" vertical="top" wrapText="1"/>
    </xf>
    <xf numFmtId="0" fontId="39" fillId="38" borderId="168" applyNumberFormat="0" applyProtection="0">
      <alignment horizontal="right"/>
    </xf>
    <xf numFmtId="0" fontId="39" fillId="38" borderId="168" applyNumberFormat="0" applyProtection="0">
      <alignment horizontal="right"/>
    </xf>
    <xf numFmtId="0" fontId="39" fillId="38" borderId="170" applyNumberFormat="0" applyProtection="0">
      <alignment horizontal="lef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70" applyNumberFormat="0" applyProtection="0">
      <alignment horizontal="lef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right"/>
    </xf>
    <xf numFmtId="0" fontId="43" fillId="36" borderId="172" applyNumberFormat="0" applyAlignment="0" applyProtection="0"/>
    <xf numFmtId="0" fontId="39" fillId="38" borderId="168" applyNumberFormat="0" applyProtection="0">
      <alignment horizontal="right"/>
    </xf>
    <xf numFmtId="0" fontId="39" fillId="38" borderId="168" applyNumberFormat="0" applyProtection="0">
      <alignment horizontal="righ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2" fontId="35" fillId="0" borderId="170" applyFill="0" applyProtection="0">
      <alignment horizontal="right" vertical="top" wrapText="1"/>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44" fillId="0" borderId="173" applyNumberFormat="0" applyFill="0" applyAlignment="0" applyProtection="0"/>
    <xf numFmtId="0" fontId="39" fillId="38" borderId="168" applyNumberFormat="0" applyProtection="0">
      <alignment horizontal="left"/>
    </xf>
    <xf numFmtId="0" fontId="35" fillId="54" borderId="169" applyNumberFormat="0" applyFont="0" applyAlignment="0" applyProtection="0"/>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1" fontId="35" fillId="0" borderId="170" applyFill="0" applyProtection="0">
      <alignment horizontal="right" vertical="top" wrapText="1"/>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44" fillId="0" borderId="173" applyNumberFormat="0" applyFill="0" applyAlignment="0" applyProtection="0"/>
    <xf numFmtId="0" fontId="39" fillId="38" borderId="168" applyNumberFormat="0" applyProtection="0">
      <alignment horizontal="left"/>
    </xf>
    <xf numFmtId="0" fontId="39" fillId="38" borderId="168" applyNumberFormat="0" applyProtection="0">
      <alignment horizontal="left"/>
    </xf>
    <xf numFmtId="0" fontId="41" fillId="35" borderId="171" applyNumberFormat="0" applyAlignment="0" applyProtection="0"/>
    <xf numFmtId="49" fontId="35" fillId="0" borderId="170" applyFill="0" applyProtection="0">
      <alignment horizontal="righ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62" fillId="60" borderId="170"/>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39" fillId="38" borderId="168" applyNumberFormat="0" applyProtection="0">
      <alignment horizontal="left"/>
    </xf>
    <xf numFmtId="0" fontId="62" fillId="60" borderId="170"/>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0" fontId="35" fillId="54" borderId="169" applyNumberFormat="0" applyFont="0" applyAlignment="0" applyProtection="0"/>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0" fontId="44" fillId="0" borderId="173" applyNumberFormat="0" applyFill="0" applyAlignment="0" applyProtection="0"/>
    <xf numFmtId="49" fontId="35" fillId="0" borderId="168" applyFill="0" applyProtection="0">
      <alignment horizontal="right"/>
    </xf>
    <xf numFmtId="0" fontId="39" fillId="38" borderId="170" applyNumberFormat="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2" fontId="35" fillId="0" borderId="170" applyFill="0" applyProtection="0">
      <alignment horizontal="right" vertical="top" wrapText="1"/>
    </xf>
    <xf numFmtId="49" fontId="35" fillId="0" borderId="168" applyFill="0" applyProtection="0">
      <alignment horizontal="right"/>
    </xf>
    <xf numFmtId="49" fontId="35" fillId="0" borderId="168" applyFill="0" applyProtection="0">
      <alignment horizontal="right"/>
    </xf>
    <xf numFmtId="49" fontId="35" fillId="0" borderId="168" applyFill="0" applyProtection="0">
      <alignment horizontal="right"/>
    </xf>
    <xf numFmtId="0" fontId="35" fillId="54" borderId="169" applyNumberFormat="0" applyFont="0" applyAlignment="0" applyProtection="0"/>
    <xf numFmtId="49" fontId="47" fillId="0" borderId="170" applyFill="0" applyProtection="0">
      <alignment horizontal="right"/>
    </xf>
    <xf numFmtId="1" fontId="35" fillId="0" borderId="168" applyFill="0" applyProtection="0">
      <alignment horizontal="right" vertical="top" wrapText="1"/>
    </xf>
    <xf numFmtId="0" fontId="62" fillId="60" borderId="170"/>
    <xf numFmtId="1" fontId="35" fillId="0" borderId="168" applyFill="0" applyProtection="0">
      <alignment horizontal="right" vertical="top" wrapText="1"/>
    </xf>
    <xf numFmtId="1" fontId="35" fillId="0" borderId="168" applyFill="0" applyProtection="0">
      <alignment horizontal="right" vertical="top" wrapText="1"/>
    </xf>
    <xf numFmtId="0" fontId="39" fillId="38" borderId="170" applyNumberFormat="0" applyProtection="0">
      <alignment horizontal="right"/>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0" fontId="44" fillId="0" borderId="173" applyNumberFormat="0" applyFill="0" applyAlignment="0" applyProtection="0"/>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2" fontId="35" fillId="0" borderId="170"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0" fontId="62" fillId="60" borderId="170"/>
    <xf numFmtId="1" fontId="35" fillId="0" borderId="168" applyFill="0" applyProtection="0">
      <alignment horizontal="right" vertical="top" wrapText="1"/>
    </xf>
    <xf numFmtId="49" fontId="47" fillId="0" borderId="170" applyFill="0" applyProtection="0">
      <alignment horizontal="right"/>
    </xf>
    <xf numFmtId="1" fontId="35" fillId="0" borderId="168" applyFill="0" applyProtection="0">
      <alignment horizontal="right" vertical="top" wrapText="1"/>
    </xf>
    <xf numFmtId="1" fontId="35" fillId="0" borderId="168" applyFill="0" applyProtection="0">
      <alignment horizontal="right" vertical="top" wrapText="1"/>
    </xf>
    <xf numFmtId="0" fontId="47" fillId="0" borderId="170"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0" fontId="39" fillId="38" borderId="170" applyNumberFormat="0" applyProtection="0">
      <alignment horizontal="left"/>
    </xf>
    <xf numFmtId="0" fontId="39" fillId="38" borderId="170" applyNumberFormat="0" applyProtection="0">
      <alignment horizontal="right"/>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2" fontId="47" fillId="0" borderId="170" applyFill="0" applyProtection="0">
      <alignment horizontal="right" vertical="top" wrapText="1"/>
    </xf>
    <xf numFmtId="0" fontId="62" fillId="60" borderId="170"/>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0" fontId="39" fillId="38" borderId="170" applyNumberFormat="0" applyProtection="0">
      <alignment horizontal="right"/>
    </xf>
    <xf numFmtId="1" fontId="35" fillId="0" borderId="168" applyFill="0" applyProtection="0">
      <alignment horizontal="right" vertical="top" wrapText="1"/>
    </xf>
    <xf numFmtId="0" fontId="41" fillId="35" borderId="171" applyNumberFormat="0" applyAlignment="0" applyProtection="0"/>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70" applyFill="0" applyProtection="0">
      <alignment horizontal="right" vertical="top" wrapText="1"/>
    </xf>
    <xf numFmtId="0" fontId="35" fillId="0" borderId="170" applyFill="0" applyProtection="0">
      <alignment horizontal="right" vertical="top" wrapText="1"/>
    </xf>
    <xf numFmtId="0" fontId="47" fillId="0" borderId="170" applyFill="0" applyProtection="0">
      <alignment horizontal="right" vertical="top" wrapText="1"/>
    </xf>
    <xf numFmtId="1" fontId="35" fillId="0" borderId="168" applyFill="0" applyProtection="0">
      <alignment horizontal="right" vertical="top" wrapText="1"/>
    </xf>
    <xf numFmtId="49" fontId="47" fillId="0" borderId="170" applyFill="0" applyProtection="0">
      <alignment horizontal="right"/>
    </xf>
    <xf numFmtId="1" fontId="35" fillId="0" borderId="168" applyFill="0" applyProtection="0">
      <alignment horizontal="right" vertical="top" wrapText="1"/>
    </xf>
    <xf numFmtId="1" fontId="35" fillId="0" borderId="168" applyFill="0" applyProtection="0">
      <alignment horizontal="right" vertical="top" wrapText="1"/>
    </xf>
    <xf numFmtId="49" fontId="35" fillId="0" borderId="170" applyFill="0" applyProtection="0">
      <alignment horizontal="right"/>
    </xf>
    <xf numFmtId="0" fontId="39" fillId="38" borderId="170" applyNumberFormat="0" applyProtection="0">
      <alignment horizontal="right"/>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70"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0" fontId="35" fillId="54" borderId="169" applyNumberFormat="0" applyFont="0" applyAlignment="0" applyProtection="0"/>
    <xf numFmtId="1" fontId="35" fillId="0" borderId="170"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0" fontId="62" fillId="60" borderId="170"/>
    <xf numFmtId="0" fontId="62" fillId="60" borderId="170"/>
    <xf numFmtId="1" fontId="35" fillId="0" borderId="168" applyFill="0" applyProtection="0">
      <alignment horizontal="right" vertical="top" wrapText="1"/>
    </xf>
    <xf numFmtId="1" fontId="35" fillId="0" borderId="168" applyFill="0" applyProtection="0">
      <alignment horizontal="right" vertical="top" wrapText="1"/>
    </xf>
    <xf numFmtId="1" fontId="35" fillId="0" borderId="168" applyFill="0" applyProtection="0">
      <alignment horizontal="right" vertical="top" wrapText="1"/>
    </xf>
    <xf numFmtId="0" fontId="62" fillId="60" borderId="170"/>
    <xf numFmtId="0" fontId="62" fillId="60" borderId="170"/>
    <xf numFmtId="2" fontId="35" fillId="0" borderId="168" applyFill="0" applyProtection="0">
      <alignment horizontal="right" vertical="top" wrapText="1"/>
    </xf>
    <xf numFmtId="49" fontId="47" fillId="0" borderId="170" applyFill="0" applyProtection="0">
      <alignment horizontal="right"/>
    </xf>
    <xf numFmtId="2" fontId="35" fillId="0" borderId="168" applyFill="0" applyProtection="0">
      <alignment horizontal="right" vertical="top" wrapText="1"/>
    </xf>
    <xf numFmtId="2" fontId="35" fillId="0" borderId="168" applyFill="0" applyProtection="0">
      <alignment horizontal="right" vertical="top" wrapText="1"/>
    </xf>
    <xf numFmtId="0" fontId="35" fillId="0" borderId="170" applyFill="0" applyProtection="0">
      <alignment horizontal="right" vertical="top" wrapText="1"/>
    </xf>
    <xf numFmtId="0" fontId="62" fillId="60" borderId="170"/>
    <xf numFmtId="2" fontId="35" fillId="0" borderId="168" applyFill="0" applyProtection="0">
      <alignment horizontal="right" vertical="top" wrapText="1"/>
    </xf>
    <xf numFmtId="2" fontId="47" fillId="0" borderId="170"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49" fontId="35" fillId="0" borderId="170" applyFill="0" applyProtection="0">
      <alignment horizontal="right"/>
    </xf>
    <xf numFmtId="2" fontId="35" fillId="0" borderId="168" applyFill="0" applyProtection="0">
      <alignment horizontal="right" vertical="top" wrapText="1"/>
    </xf>
    <xf numFmtId="0" fontId="62" fillId="60" borderId="170"/>
    <xf numFmtId="2" fontId="35" fillId="0" borderId="168" applyFill="0" applyProtection="0">
      <alignment horizontal="right" vertical="top" wrapText="1"/>
    </xf>
    <xf numFmtId="2" fontId="35" fillId="0" borderId="168" applyFill="0" applyProtection="0">
      <alignment horizontal="right" vertical="top" wrapText="1"/>
    </xf>
    <xf numFmtId="1" fontId="47" fillId="0" borderId="170" applyFill="0" applyProtection="0">
      <alignment horizontal="right" vertical="top" wrapText="1"/>
    </xf>
    <xf numFmtId="2" fontId="35" fillId="0" borderId="170" applyFill="0" applyProtection="0">
      <alignment horizontal="right" vertical="top" wrapText="1"/>
    </xf>
    <xf numFmtId="0" fontId="62" fillId="60" borderId="170"/>
    <xf numFmtId="2" fontId="35" fillId="0" borderId="168" applyFill="0" applyProtection="0">
      <alignment horizontal="right" vertical="top" wrapText="1"/>
    </xf>
    <xf numFmtId="0" fontId="62" fillId="60" borderId="170"/>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70" applyFill="0" applyProtection="0">
      <alignment horizontal="right" vertical="top" wrapText="1"/>
    </xf>
    <xf numFmtId="0" fontId="39" fillId="38" borderId="170" applyNumberFormat="0" applyProtection="0">
      <alignment horizontal="left"/>
    </xf>
    <xf numFmtId="0" fontId="35" fillId="0" borderId="170" applyFill="0" applyProtection="0">
      <alignment horizontal="right" vertical="top" wrapText="1"/>
    </xf>
    <xf numFmtId="2" fontId="35" fillId="0" borderId="168" applyFill="0" applyProtection="0">
      <alignment horizontal="right" vertical="top" wrapText="1"/>
    </xf>
    <xf numFmtId="2" fontId="47" fillId="0" borderId="170"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1" fontId="35" fillId="0" borderId="170"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0" fontId="35" fillId="0" borderId="170" applyFill="0" applyProtection="0">
      <alignment horizontal="right" vertical="top" wrapText="1"/>
    </xf>
    <xf numFmtId="2" fontId="35" fillId="0" borderId="168" applyFill="0" applyProtection="0">
      <alignment horizontal="right" vertical="top" wrapText="1"/>
    </xf>
    <xf numFmtId="1" fontId="47" fillId="0" borderId="170"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0" fontId="39" fillId="38" borderId="170" applyNumberFormat="0" applyProtection="0">
      <alignment horizontal="left"/>
    </xf>
    <xf numFmtId="0" fontId="62" fillId="60" borderId="170"/>
    <xf numFmtId="2" fontId="35" fillId="0" borderId="168" applyFill="0" applyProtection="0">
      <alignment horizontal="right" vertical="top" wrapText="1"/>
    </xf>
    <xf numFmtId="2" fontId="35" fillId="0" borderId="168" applyFill="0" applyProtection="0">
      <alignment horizontal="right" vertical="top" wrapText="1"/>
    </xf>
    <xf numFmtId="0" fontId="39" fillId="38" borderId="170" applyNumberFormat="0" applyProtection="0">
      <alignment horizontal="right"/>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49" fontId="35" fillId="0" borderId="170" applyFill="0" applyProtection="0">
      <alignment horizontal="right"/>
    </xf>
    <xf numFmtId="0" fontId="39" fillId="38" borderId="170" applyNumberFormat="0" applyProtection="0">
      <alignment horizontal="right"/>
    </xf>
    <xf numFmtId="2" fontId="35" fillId="0" borderId="170" applyFill="0" applyProtection="0">
      <alignment horizontal="right" vertical="top" wrapText="1"/>
    </xf>
    <xf numFmtId="2" fontId="35" fillId="0" borderId="168" applyFill="0" applyProtection="0">
      <alignment horizontal="right" vertical="top" wrapText="1"/>
    </xf>
    <xf numFmtId="49" fontId="35" fillId="0" borderId="170" applyFill="0" applyProtection="0">
      <alignment horizontal="right"/>
    </xf>
    <xf numFmtId="2" fontId="35" fillId="0" borderId="168" applyFill="0" applyProtection="0">
      <alignment horizontal="right" vertical="top" wrapText="1"/>
    </xf>
    <xf numFmtId="2" fontId="35" fillId="0" borderId="168" applyFill="0" applyProtection="0">
      <alignment horizontal="right" vertical="top" wrapText="1"/>
    </xf>
    <xf numFmtId="0" fontId="39" fillId="38" borderId="170" applyNumberFormat="0" applyProtection="0">
      <alignment horizontal="left"/>
    </xf>
    <xf numFmtId="0" fontId="39" fillId="38" borderId="170" applyNumberFormat="0" applyProtection="0">
      <alignment horizontal="left"/>
    </xf>
    <xf numFmtId="0" fontId="47" fillId="0" borderId="170" applyFill="0" applyProtection="0">
      <alignment horizontal="right" vertical="top" wrapText="1"/>
    </xf>
    <xf numFmtId="2" fontId="35" fillId="0" borderId="168" applyFill="0" applyProtection="0">
      <alignment horizontal="right" vertical="top" wrapText="1"/>
    </xf>
    <xf numFmtId="0" fontId="62" fillId="60" borderId="170"/>
    <xf numFmtId="2" fontId="35" fillId="0" borderId="168" applyFill="0" applyProtection="0">
      <alignment horizontal="right" vertical="top" wrapText="1"/>
    </xf>
    <xf numFmtId="2" fontId="35" fillId="0" borderId="168" applyFill="0" applyProtection="0">
      <alignment horizontal="right" vertical="top" wrapText="1"/>
    </xf>
    <xf numFmtId="0" fontId="62" fillId="60" borderId="170"/>
    <xf numFmtId="0" fontId="62" fillId="60" borderId="170"/>
    <xf numFmtId="0" fontId="41" fillId="35" borderId="171" applyNumberFormat="0" applyAlignment="0" applyProtection="0"/>
    <xf numFmtId="2" fontId="35" fillId="0" borderId="168" applyFill="0" applyProtection="0">
      <alignment horizontal="right" vertical="top" wrapText="1"/>
    </xf>
    <xf numFmtId="0" fontId="39" fillId="38" borderId="170" applyNumberFormat="0" applyProtection="0">
      <alignment horizontal="right"/>
    </xf>
    <xf numFmtId="2" fontId="35" fillId="0" borderId="168" applyFill="0" applyProtection="0">
      <alignment horizontal="right" vertical="top" wrapText="1"/>
    </xf>
    <xf numFmtId="2" fontId="35" fillId="0" borderId="168" applyFill="0" applyProtection="0">
      <alignment horizontal="right" vertical="top" wrapText="1"/>
    </xf>
    <xf numFmtId="0" fontId="39" fillId="38" borderId="170" applyNumberFormat="0" applyProtection="0">
      <alignment horizontal="left"/>
    </xf>
    <xf numFmtId="0" fontId="39" fillId="38" borderId="170" applyNumberFormat="0" applyProtection="0">
      <alignment horizontal="left"/>
    </xf>
    <xf numFmtId="2" fontId="35" fillId="0" borderId="170" applyFill="0" applyProtection="0">
      <alignment horizontal="right" vertical="top" wrapText="1"/>
    </xf>
    <xf numFmtId="2" fontId="35" fillId="0" borderId="168" applyFill="0" applyProtection="0">
      <alignment horizontal="right" vertical="top" wrapText="1"/>
    </xf>
    <xf numFmtId="0" fontId="39" fillId="38" borderId="170" applyNumberFormat="0" applyProtection="0">
      <alignment horizontal="left"/>
    </xf>
    <xf numFmtId="2" fontId="35" fillId="0" borderId="168" applyFill="0" applyProtection="0">
      <alignment horizontal="right" vertical="top" wrapText="1"/>
    </xf>
    <xf numFmtId="2" fontId="35" fillId="0" borderId="168" applyFill="0" applyProtection="0">
      <alignment horizontal="right" vertical="top" wrapText="1"/>
    </xf>
    <xf numFmtId="0" fontId="39" fillId="38" borderId="170" applyNumberFormat="0" applyProtection="0">
      <alignment horizontal="left"/>
    </xf>
    <xf numFmtId="49" fontId="35" fillId="0" borderId="170" applyFill="0" applyProtection="0">
      <alignment horizontal="right"/>
    </xf>
    <xf numFmtId="1" fontId="35" fillId="0" borderId="170" applyFill="0" applyProtection="0">
      <alignment horizontal="right" vertical="top" wrapText="1"/>
    </xf>
    <xf numFmtId="2" fontId="35" fillId="0" borderId="168" applyFill="0" applyProtection="0">
      <alignment horizontal="right" vertical="top" wrapText="1"/>
    </xf>
    <xf numFmtId="2" fontId="35" fillId="0" borderId="170"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0" fontId="35" fillId="0" borderId="170" applyFill="0" applyProtection="0">
      <alignment horizontal="right" vertical="top" wrapText="1"/>
    </xf>
    <xf numFmtId="0" fontId="39" fillId="38" borderId="170" applyNumberFormat="0" applyProtection="0">
      <alignment horizontal="right"/>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2" fontId="35" fillId="0" borderId="168" applyFill="0" applyProtection="0">
      <alignment horizontal="right" vertical="top" wrapText="1"/>
    </xf>
    <xf numFmtId="1" fontId="47" fillId="0" borderId="170" applyFill="0" applyProtection="0">
      <alignment horizontal="right" vertical="top" wrapText="1"/>
    </xf>
    <xf numFmtId="0" fontId="62" fillId="60" borderId="170"/>
    <xf numFmtId="0" fontId="62" fillId="60" borderId="170"/>
    <xf numFmtId="0" fontId="62" fillId="60" borderId="170"/>
    <xf numFmtId="0" fontId="35" fillId="0" borderId="168" applyFill="0" applyProtection="0">
      <alignment horizontal="right" vertical="top" wrapText="1"/>
    </xf>
    <xf numFmtId="0" fontId="35" fillId="0" borderId="170"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49" fontId="47" fillId="0" borderId="170" applyFill="0" applyProtection="0">
      <alignment horizontal="right"/>
    </xf>
    <xf numFmtId="49" fontId="35" fillId="0" borderId="170" applyFill="0" applyProtection="0">
      <alignment horizontal="right"/>
    </xf>
    <xf numFmtId="2" fontId="47" fillId="0" borderId="170" applyFill="0" applyProtection="0">
      <alignment horizontal="right" vertical="top" wrapText="1"/>
    </xf>
    <xf numFmtId="0" fontId="35" fillId="0" borderId="168" applyFill="0" applyProtection="0">
      <alignment horizontal="right" vertical="top" wrapText="1"/>
    </xf>
    <xf numFmtId="1" fontId="47" fillId="0" borderId="170"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2" fontId="47" fillId="0" borderId="170" applyFill="0" applyProtection="0">
      <alignment horizontal="right" vertical="top" wrapText="1"/>
    </xf>
    <xf numFmtId="0" fontId="44" fillId="0" borderId="173" applyNumberFormat="0" applyFill="0" applyAlignment="0" applyProtection="0"/>
    <xf numFmtId="0" fontId="62" fillId="60" borderId="170"/>
    <xf numFmtId="0" fontId="35" fillId="0" borderId="168" applyFill="0" applyProtection="0">
      <alignment horizontal="right" vertical="top" wrapText="1"/>
    </xf>
    <xf numFmtId="49" fontId="35" fillId="0" borderId="170" applyFill="0" applyProtection="0">
      <alignment horizontal="right"/>
    </xf>
    <xf numFmtId="0" fontId="35" fillId="0" borderId="168" applyFill="0" applyProtection="0">
      <alignment horizontal="right" vertical="top" wrapText="1"/>
    </xf>
    <xf numFmtId="0" fontId="35" fillId="0" borderId="168" applyFill="0" applyProtection="0">
      <alignment horizontal="right" vertical="top" wrapText="1"/>
    </xf>
    <xf numFmtId="0" fontId="39" fillId="38" borderId="170" applyNumberFormat="0" applyProtection="0">
      <alignment horizontal="left"/>
    </xf>
    <xf numFmtId="0" fontId="35" fillId="0" borderId="170" applyFill="0" applyProtection="0">
      <alignment horizontal="right" vertical="top" wrapText="1"/>
    </xf>
    <xf numFmtId="0" fontId="39" fillId="38" borderId="170" applyNumberFormat="0" applyProtection="0">
      <alignment horizontal="right"/>
    </xf>
    <xf numFmtId="0" fontId="35" fillId="0" borderId="168" applyFill="0" applyProtection="0">
      <alignment horizontal="right" vertical="top" wrapText="1"/>
    </xf>
    <xf numFmtId="1" fontId="47" fillId="0" borderId="170"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2" fontId="47" fillId="0" borderId="170" applyFill="0" applyProtection="0">
      <alignment horizontal="right" vertical="top" wrapText="1"/>
    </xf>
    <xf numFmtId="0" fontId="35" fillId="0" borderId="170" applyFill="0" applyProtection="0">
      <alignment horizontal="right" vertical="top" wrapText="1"/>
    </xf>
    <xf numFmtId="0" fontId="62" fillId="60" borderId="170"/>
    <xf numFmtId="0" fontId="35" fillId="0" borderId="168" applyFill="0" applyProtection="0">
      <alignment horizontal="right" vertical="top" wrapText="1"/>
    </xf>
    <xf numFmtId="0" fontId="43" fillId="36" borderId="172" applyNumberFormat="0" applyAlignment="0" applyProtection="0"/>
    <xf numFmtId="0" fontId="35" fillId="0" borderId="168" applyFill="0" applyProtection="0">
      <alignment horizontal="right" vertical="top" wrapText="1"/>
    </xf>
    <xf numFmtId="0" fontId="35" fillId="0" borderId="168" applyFill="0" applyProtection="0">
      <alignment horizontal="right" vertical="top" wrapText="1"/>
    </xf>
    <xf numFmtId="49" fontId="47" fillId="0" borderId="170" applyFill="0" applyProtection="0">
      <alignment horizontal="right"/>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2" fontId="47" fillId="0" borderId="170" applyFill="0" applyProtection="0">
      <alignment horizontal="right" vertical="top" wrapText="1"/>
    </xf>
    <xf numFmtId="0" fontId="35" fillId="0" borderId="168" applyFill="0" applyProtection="0">
      <alignment horizontal="right" vertical="top" wrapText="1"/>
    </xf>
    <xf numFmtId="2" fontId="35" fillId="0" borderId="170"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2" fontId="47" fillId="0" borderId="170" applyFill="0" applyProtection="0">
      <alignment horizontal="right" vertical="top" wrapText="1"/>
    </xf>
    <xf numFmtId="0" fontId="39" fillId="38" borderId="170" applyNumberFormat="0" applyProtection="0">
      <alignment horizontal="left"/>
    </xf>
    <xf numFmtId="0" fontId="35" fillId="0" borderId="168" applyFill="0" applyProtection="0">
      <alignment horizontal="right" vertical="top" wrapText="1"/>
    </xf>
    <xf numFmtId="0" fontId="35" fillId="0" borderId="168" applyFill="0" applyProtection="0">
      <alignment horizontal="right" vertical="top" wrapText="1"/>
    </xf>
    <xf numFmtId="1" fontId="35" fillId="0" borderId="170"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39" fillId="38" borderId="170" applyNumberFormat="0" applyProtection="0">
      <alignment horizontal="right"/>
    </xf>
    <xf numFmtId="0" fontId="62" fillId="60" borderId="170"/>
    <xf numFmtId="0" fontId="62" fillId="60" borderId="170"/>
    <xf numFmtId="0" fontId="35" fillId="0" borderId="168" applyFill="0" applyProtection="0">
      <alignment horizontal="right" vertical="top" wrapText="1"/>
    </xf>
    <xf numFmtId="0" fontId="62" fillId="60" borderId="170"/>
    <xf numFmtId="0" fontId="35" fillId="0" borderId="168" applyFill="0" applyProtection="0">
      <alignment horizontal="right" vertical="top" wrapText="1"/>
    </xf>
    <xf numFmtId="0" fontId="35" fillId="0" borderId="168" applyFill="0" applyProtection="0">
      <alignment horizontal="right" vertical="top" wrapText="1"/>
    </xf>
    <xf numFmtId="2" fontId="35" fillId="0" borderId="170" applyFill="0" applyProtection="0">
      <alignment horizontal="right" vertical="top" wrapText="1"/>
    </xf>
    <xf numFmtId="49" fontId="35" fillId="0" borderId="170" applyFill="0" applyProtection="0">
      <alignment horizontal="right"/>
    </xf>
    <xf numFmtId="0" fontId="62" fillId="60" borderId="170"/>
    <xf numFmtId="0" fontId="35" fillId="0" borderId="168" applyFill="0" applyProtection="0">
      <alignment horizontal="right" vertical="top" wrapText="1"/>
    </xf>
    <xf numFmtId="2" fontId="35" fillId="0" borderId="170"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0" fontId="62" fillId="60" borderId="170"/>
    <xf numFmtId="0" fontId="47" fillId="0" borderId="170" applyFill="0" applyProtection="0">
      <alignment horizontal="right" vertical="top" wrapText="1"/>
    </xf>
    <xf numFmtId="1" fontId="35" fillId="0" borderId="170" applyFill="0" applyProtection="0">
      <alignment horizontal="right" vertical="top" wrapText="1"/>
    </xf>
    <xf numFmtId="0" fontId="35" fillId="0" borderId="168" applyFill="0" applyProtection="0">
      <alignment horizontal="right" vertical="top" wrapText="1"/>
    </xf>
    <xf numFmtId="0" fontId="62" fillId="60" borderId="170"/>
    <xf numFmtId="0" fontId="35" fillId="0" borderId="168" applyFill="0" applyProtection="0">
      <alignment horizontal="right" vertical="top" wrapText="1"/>
    </xf>
    <xf numFmtId="0" fontId="35" fillId="0" borderId="168" applyFill="0" applyProtection="0">
      <alignment horizontal="right" vertical="top" wrapText="1"/>
    </xf>
    <xf numFmtId="0" fontId="62" fillId="60" borderId="170"/>
    <xf numFmtId="2" fontId="35" fillId="0" borderId="170" applyFill="0" applyProtection="0">
      <alignment horizontal="right" vertical="top" wrapText="1"/>
    </xf>
    <xf numFmtId="0" fontId="62" fillId="60" borderId="170"/>
    <xf numFmtId="0" fontId="35" fillId="0" borderId="168" applyFill="0" applyProtection="0">
      <alignment horizontal="right" vertical="top" wrapText="1"/>
    </xf>
    <xf numFmtId="0" fontId="62" fillId="60" borderId="170"/>
    <xf numFmtId="0" fontId="35" fillId="0" borderId="168" applyFill="0" applyProtection="0">
      <alignment horizontal="right" vertical="top" wrapText="1"/>
    </xf>
    <xf numFmtId="0" fontId="35" fillId="0" borderId="168" applyFill="0" applyProtection="0">
      <alignment horizontal="right" vertical="top" wrapText="1"/>
    </xf>
    <xf numFmtId="0" fontId="62" fillId="60" borderId="170"/>
    <xf numFmtId="0" fontId="35" fillId="54" borderId="169" applyNumberFormat="0" applyFont="0" applyAlignment="0" applyProtection="0"/>
    <xf numFmtId="0" fontId="51" fillId="36" borderId="171" applyNumberFormat="0" applyAlignment="0" applyProtection="0"/>
    <xf numFmtId="0" fontId="35" fillId="0" borderId="168" applyFill="0" applyProtection="0">
      <alignment horizontal="right" vertical="top" wrapText="1"/>
    </xf>
    <xf numFmtId="0" fontId="41" fillId="35" borderId="171" applyNumberFormat="0" applyAlignment="0" applyProtection="0"/>
    <xf numFmtId="0" fontId="35" fillId="0" borderId="168" applyFill="0" applyProtection="0">
      <alignment horizontal="right" vertical="top" wrapText="1"/>
    </xf>
    <xf numFmtId="0" fontId="35" fillId="0" borderId="168" applyFill="0" applyProtection="0">
      <alignment horizontal="right" vertical="top" wrapText="1"/>
    </xf>
    <xf numFmtId="0" fontId="35" fillId="54" borderId="169" applyNumberFormat="0" applyFont="0" applyAlignment="0" applyProtection="0"/>
    <xf numFmtId="0" fontId="39" fillId="38" borderId="170" applyNumberFormat="0" applyProtection="0">
      <alignment horizontal="left"/>
    </xf>
    <xf numFmtId="1" fontId="35" fillId="0" borderId="170" applyFill="0" applyProtection="0">
      <alignment horizontal="right" vertical="top" wrapText="1"/>
    </xf>
    <xf numFmtId="0" fontId="35" fillId="0" borderId="168" applyFill="0" applyProtection="0">
      <alignment horizontal="right" vertical="top" wrapText="1"/>
    </xf>
    <xf numFmtId="2" fontId="35" fillId="0" borderId="170" applyFill="0" applyProtection="0">
      <alignment horizontal="right" vertical="top" wrapText="1"/>
    </xf>
    <xf numFmtId="0" fontId="35" fillId="0" borderId="168" applyFill="0" applyProtection="0">
      <alignment horizontal="right" vertical="top" wrapText="1"/>
    </xf>
    <xf numFmtId="0" fontId="35" fillId="0" borderId="168" applyFill="0" applyProtection="0">
      <alignment horizontal="right" vertical="top" wrapText="1"/>
    </xf>
    <xf numFmtId="1" fontId="35" fillId="0" borderId="170" applyFill="0" applyProtection="0">
      <alignment horizontal="right" vertical="top" wrapText="1"/>
    </xf>
    <xf numFmtId="1" fontId="35" fillId="0" borderId="170" applyFill="0" applyProtection="0">
      <alignment horizontal="right" vertical="top" wrapText="1"/>
    </xf>
    <xf numFmtId="0" fontId="41" fillId="35" borderId="171" applyNumberFormat="0" applyAlignment="0" applyProtection="0"/>
    <xf numFmtId="0" fontId="35" fillId="0" borderId="168" applyFill="0" applyProtection="0">
      <alignment horizontal="right" vertical="top" wrapText="1"/>
    </xf>
    <xf numFmtId="0" fontId="62" fillId="60" borderId="170"/>
    <xf numFmtId="0" fontId="35" fillId="0" borderId="168" applyFill="0" applyProtection="0">
      <alignment horizontal="right" vertical="top" wrapText="1"/>
    </xf>
    <xf numFmtId="0" fontId="35" fillId="0" borderId="168" applyFill="0" applyProtection="0">
      <alignment horizontal="right" vertical="top" wrapText="1"/>
    </xf>
    <xf numFmtId="0" fontId="35" fillId="54" borderId="169" applyNumberFormat="0" applyFont="0" applyAlignment="0" applyProtection="0"/>
    <xf numFmtId="2" fontId="35" fillId="0" borderId="170" applyFill="0" applyProtection="0">
      <alignment horizontal="right" vertical="top" wrapText="1"/>
    </xf>
    <xf numFmtId="49" fontId="47" fillId="0" borderId="170" applyFill="0" applyProtection="0">
      <alignment horizontal="right"/>
    </xf>
    <xf numFmtId="0" fontId="39" fillId="38" borderId="170" applyNumberFormat="0" applyProtection="0">
      <alignment horizontal="right"/>
    </xf>
    <xf numFmtId="49" fontId="47" fillId="0" borderId="168" applyFill="0" applyProtection="0">
      <alignment horizontal="right"/>
    </xf>
    <xf numFmtId="0" fontId="62" fillId="60" borderId="170"/>
    <xf numFmtId="49" fontId="47" fillId="0" borderId="168" applyFill="0" applyProtection="0">
      <alignment horizontal="right"/>
    </xf>
    <xf numFmtId="49" fontId="47" fillId="0" borderId="168" applyFill="0" applyProtection="0">
      <alignment horizontal="right"/>
    </xf>
    <xf numFmtId="0" fontId="35" fillId="54" borderId="169" applyNumberFormat="0" applyFont="0" applyAlignment="0" applyProtection="0"/>
    <xf numFmtId="0" fontId="51" fillId="36" borderId="171" applyNumberFormat="0" applyAlignment="0" applyProtection="0"/>
    <xf numFmtId="1" fontId="35" fillId="0" borderId="170" applyFill="0" applyProtection="0">
      <alignment horizontal="right" vertical="top" wrapText="1"/>
    </xf>
    <xf numFmtId="49" fontId="47" fillId="0" borderId="168" applyFill="0" applyProtection="0">
      <alignment horizontal="right"/>
    </xf>
    <xf numFmtId="0" fontId="41" fillId="35" borderId="171" applyNumberFormat="0" applyAlignment="0" applyProtection="0"/>
    <xf numFmtId="49" fontId="47" fillId="0" borderId="168" applyFill="0" applyProtection="0">
      <alignment horizontal="right"/>
    </xf>
    <xf numFmtId="49" fontId="47" fillId="0" borderId="168" applyFill="0" applyProtection="0">
      <alignment horizontal="right"/>
    </xf>
    <xf numFmtId="49" fontId="35" fillId="0" borderId="170" applyFill="0" applyProtection="0">
      <alignment horizontal="right"/>
    </xf>
    <xf numFmtId="0" fontId="62" fillId="60" borderId="170"/>
    <xf numFmtId="2" fontId="35" fillId="0" borderId="170" applyFill="0" applyProtection="0">
      <alignment horizontal="right" vertical="top" wrapText="1"/>
    </xf>
    <xf numFmtId="49" fontId="47" fillId="0" borderId="168" applyFill="0" applyProtection="0">
      <alignment horizontal="right"/>
    </xf>
    <xf numFmtId="0" fontId="35" fillId="0" borderId="170" applyFill="0" applyProtection="0">
      <alignment horizontal="right" vertical="top" wrapText="1"/>
    </xf>
    <xf numFmtId="49" fontId="47" fillId="0" borderId="168" applyFill="0" applyProtection="0">
      <alignment horizontal="right"/>
    </xf>
    <xf numFmtId="49" fontId="47" fillId="0" borderId="168" applyFill="0" applyProtection="0">
      <alignment horizontal="right"/>
    </xf>
    <xf numFmtId="0" fontId="43" fillId="36" borderId="172" applyNumberFormat="0" applyAlignment="0" applyProtection="0"/>
    <xf numFmtId="1" fontId="35" fillId="0" borderId="170" applyFill="0" applyProtection="0">
      <alignment horizontal="right" vertical="top" wrapText="1"/>
    </xf>
    <xf numFmtId="0" fontId="35" fillId="0" borderId="170" applyFill="0" applyProtection="0">
      <alignment horizontal="right" vertical="top" wrapText="1"/>
    </xf>
    <xf numFmtId="49" fontId="47" fillId="0" borderId="168" applyFill="0" applyProtection="0">
      <alignment horizontal="right"/>
    </xf>
    <xf numFmtId="0" fontId="62" fillId="60" borderId="170"/>
    <xf numFmtId="49" fontId="47" fillId="0" borderId="168" applyFill="0" applyProtection="0">
      <alignment horizontal="right"/>
    </xf>
    <xf numFmtId="49" fontId="47" fillId="0" borderId="168" applyFill="0" applyProtection="0">
      <alignment horizontal="right"/>
    </xf>
    <xf numFmtId="0" fontId="62" fillId="60" borderId="170"/>
    <xf numFmtId="0" fontId="62" fillId="60" borderId="170"/>
    <xf numFmtId="2" fontId="47" fillId="0" borderId="170" applyFill="0" applyProtection="0">
      <alignment horizontal="right" vertical="top" wrapText="1"/>
    </xf>
    <xf numFmtId="49" fontId="47" fillId="0" borderId="168" applyFill="0" applyProtection="0">
      <alignment horizontal="right"/>
    </xf>
    <xf numFmtId="0" fontId="39" fillId="38" borderId="170" applyNumberFormat="0" applyProtection="0">
      <alignment horizontal="right"/>
    </xf>
    <xf numFmtId="49" fontId="47" fillId="0" borderId="168" applyFill="0" applyProtection="0">
      <alignment horizontal="right"/>
    </xf>
    <xf numFmtId="49" fontId="47" fillId="0" borderId="168" applyFill="0" applyProtection="0">
      <alignment horizontal="right"/>
    </xf>
    <xf numFmtId="0" fontId="62" fillId="60" borderId="170"/>
    <xf numFmtId="0" fontId="62" fillId="60" borderId="170"/>
    <xf numFmtId="49" fontId="47" fillId="0" borderId="168" applyFill="0" applyProtection="0">
      <alignment horizontal="right"/>
    </xf>
    <xf numFmtId="1" fontId="47" fillId="0" borderId="170" applyFill="0" applyProtection="0">
      <alignment horizontal="right" vertical="top" wrapText="1"/>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1" fontId="35" fillId="0" borderId="170" applyFill="0" applyProtection="0">
      <alignment horizontal="right" vertical="top" wrapText="1"/>
    </xf>
    <xf numFmtId="0" fontId="39" fillId="38" borderId="170" applyNumberFormat="0" applyProtection="0">
      <alignment horizontal="right"/>
    </xf>
    <xf numFmtId="49" fontId="47" fillId="0" borderId="168" applyFill="0" applyProtection="0">
      <alignment horizontal="right"/>
    </xf>
    <xf numFmtId="49" fontId="47" fillId="0" borderId="168" applyFill="0" applyProtection="0">
      <alignment horizontal="right"/>
    </xf>
    <xf numFmtId="1" fontId="47" fillId="0" borderId="170" applyFill="0" applyProtection="0">
      <alignment horizontal="right" vertical="top" wrapText="1"/>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49" fontId="47" fillId="0" borderId="168" applyFill="0" applyProtection="0">
      <alignment horizontal="right"/>
    </xf>
    <xf numFmtId="0" fontId="39" fillId="38" borderId="170" applyNumberFormat="0" applyProtection="0">
      <alignment horizontal="right"/>
    </xf>
    <xf numFmtId="0" fontId="39" fillId="38" borderId="170" applyNumberFormat="0" applyProtection="0">
      <alignment horizontal="right"/>
    </xf>
    <xf numFmtId="0" fontId="39" fillId="38" borderId="170" applyNumberFormat="0" applyProtection="0">
      <alignment horizontal="right"/>
    </xf>
    <xf numFmtId="49" fontId="47" fillId="0" borderId="168" applyFill="0" applyProtection="0">
      <alignment horizontal="right"/>
    </xf>
    <xf numFmtId="49" fontId="47" fillId="0" borderId="170" applyFill="0" applyProtection="0">
      <alignment horizontal="right"/>
    </xf>
    <xf numFmtId="49" fontId="47" fillId="0" borderId="168" applyFill="0" applyProtection="0">
      <alignment horizontal="right"/>
    </xf>
    <xf numFmtId="49" fontId="47" fillId="0" borderId="168" applyFill="0" applyProtection="0">
      <alignment horizontal="right"/>
    </xf>
    <xf numFmtId="0" fontId="62" fillId="60" borderId="170"/>
    <xf numFmtId="0" fontId="62" fillId="60" borderId="170"/>
    <xf numFmtId="0" fontId="39" fillId="38" borderId="170" applyNumberFormat="0" applyProtection="0">
      <alignment horizontal="left"/>
    </xf>
    <xf numFmtId="49" fontId="47" fillId="0" borderId="168" applyFill="0" applyProtection="0">
      <alignment horizontal="right"/>
    </xf>
    <xf numFmtId="1" fontId="35" fillId="0" borderId="170" applyFill="0" applyProtection="0">
      <alignment horizontal="right" vertical="top" wrapText="1"/>
    </xf>
    <xf numFmtId="49" fontId="47" fillId="0" borderId="168" applyFill="0" applyProtection="0">
      <alignment horizontal="right"/>
    </xf>
    <xf numFmtId="49" fontId="47" fillId="0" borderId="168" applyFill="0" applyProtection="0">
      <alignment horizontal="right"/>
    </xf>
    <xf numFmtId="49" fontId="35" fillId="0" borderId="170" applyFill="0" applyProtection="0">
      <alignment horizontal="right"/>
    </xf>
    <xf numFmtId="0" fontId="35" fillId="0" borderId="170" applyFill="0" applyProtection="0">
      <alignment horizontal="right" vertical="top" wrapText="1"/>
    </xf>
    <xf numFmtId="2" fontId="35" fillId="0" borderId="170" applyFill="0" applyProtection="0">
      <alignment horizontal="right" vertical="top" wrapText="1"/>
    </xf>
    <xf numFmtId="49" fontId="47" fillId="0" borderId="168" applyFill="0" applyProtection="0">
      <alignment horizontal="right"/>
    </xf>
    <xf numFmtId="0" fontId="47" fillId="0" borderId="170" applyFill="0" applyProtection="0">
      <alignment horizontal="right" vertical="top" wrapText="1"/>
    </xf>
    <xf numFmtId="49" fontId="47" fillId="0" borderId="168" applyFill="0" applyProtection="0">
      <alignment horizontal="right"/>
    </xf>
    <xf numFmtId="49" fontId="47" fillId="0" borderId="168" applyFill="0" applyProtection="0">
      <alignment horizontal="right"/>
    </xf>
    <xf numFmtId="0" fontId="39" fillId="38" borderId="170" applyNumberFormat="0" applyProtection="0">
      <alignment horizontal="right"/>
    </xf>
    <xf numFmtId="2" fontId="47" fillId="0" borderId="170" applyFill="0" applyProtection="0">
      <alignment horizontal="right" vertical="top" wrapText="1"/>
    </xf>
    <xf numFmtId="49" fontId="35" fillId="0" borderId="170" applyFill="0" applyProtection="0">
      <alignment horizontal="right"/>
    </xf>
    <xf numFmtId="49" fontId="47" fillId="0" borderId="168" applyFill="0" applyProtection="0">
      <alignment horizontal="right"/>
    </xf>
    <xf numFmtId="1" fontId="35" fillId="0" borderId="170" applyFill="0" applyProtection="0">
      <alignment horizontal="right" vertical="top" wrapText="1"/>
    </xf>
    <xf numFmtId="49" fontId="47" fillId="0" borderId="168" applyFill="0" applyProtection="0">
      <alignment horizontal="right"/>
    </xf>
    <xf numFmtId="49" fontId="47" fillId="0" borderId="168" applyFill="0" applyProtection="0">
      <alignment horizontal="right"/>
    </xf>
    <xf numFmtId="0" fontId="44" fillId="0" borderId="173" applyNumberFormat="0" applyFill="0" applyAlignment="0" applyProtection="0"/>
    <xf numFmtId="0" fontId="41" fillId="35" borderId="171" applyNumberFormat="0" applyAlignment="0" applyProtection="0"/>
    <xf numFmtId="1" fontId="35" fillId="0" borderId="170" applyFill="0" applyProtection="0">
      <alignment horizontal="right" vertical="top" wrapText="1"/>
    </xf>
    <xf numFmtId="49" fontId="47" fillId="0" borderId="168" applyFill="0" applyProtection="0">
      <alignment horizontal="right"/>
    </xf>
    <xf numFmtId="2" fontId="47" fillId="0" borderId="170" applyFill="0" applyProtection="0">
      <alignment horizontal="right" vertical="top" wrapText="1"/>
    </xf>
    <xf numFmtId="49" fontId="47" fillId="0" borderId="168" applyFill="0" applyProtection="0">
      <alignment horizontal="right"/>
    </xf>
    <xf numFmtId="49" fontId="47" fillId="0" borderId="168" applyFill="0" applyProtection="0">
      <alignment horizontal="right"/>
    </xf>
    <xf numFmtId="0" fontId="62" fillId="60" borderId="170"/>
    <xf numFmtId="0" fontId="51" fillId="36" borderId="171" applyNumberFormat="0" applyAlignment="0" applyProtection="0"/>
    <xf numFmtId="0" fontId="62" fillId="60" borderId="170"/>
    <xf numFmtId="49" fontId="47" fillId="0" borderId="168" applyFill="0" applyProtection="0">
      <alignment horizontal="right"/>
    </xf>
    <xf numFmtId="0" fontId="62" fillId="60" borderId="170"/>
    <xf numFmtId="49" fontId="47" fillId="0" borderId="168" applyFill="0" applyProtection="0">
      <alignment horizontal="right"/>
    </xf>
    <xf numFmtId="49" fontId="47" fillId="0" borderId="168" applyFill="0" applyProtection="0">
      <alignment horizontal="right"/>
    </xf>
    <xf numFmtId="1" fontId="35" fillId="0" borderId="170" applyFill="0" applyProtection="0">
      <alignment horizontal="right" vertical="top" wrapText="1"/>
    </xf>
    <xf numFmtId="1" fontId="47" fillId="0" borderId="170" applyFill="0" applyProtection="0">
      <alignment horizontal="right" vertical="top" wrapText="1"/>
    </xf>
    <xf numFmtId="0" fontId="35" fillId="0" borderId="170" applyFill="0" applyProtection="0">
      <alignment horizontal="right" vertical="top" wrapText="1"/>
    </xf>
    <xf numFmtId="49" fontId="47" fillId="0" borderId="168" applyFill="0" applyProtection="0">
      <alignment horizontal="right"/>
    </xf>
    <xf numFmtId="2" fontId="47" fillId="0" borderId="170" applyFill="0" applyProtection="0">
      <alignment horizontal="right" vertical="top" wrapText="1"/>
    </xf>
    <xf numFmtId="49" fontId="47" fillId="0" borderId="168" applyFill="0" applyProtection="0">
      <alignment horizontal="right"/>
    </xf>
    <xf numFmtId="49" fontId="47" fillId="0" borderId="168" applyFill="0" applyProtection="0">
      <alignment horizontal="right"/>
    </xf>
    <xf numFmtId="0" fontId="62" fillId="60" borderId="170"/>
    <xf numFmtId="49" fontId="47" fillId="0" borderId="170" applyFill="0" applyProtection="0">
      <alignment horizontal="right"/>
    </xf>
    <xf numFmtId="0" fontId="62" fillId="60" borderId="170"/>
    <xf numFmtId="0" fontId="62" fillId="60" borderId="170"/>
    <xf numFmtId="1" fontId="47" fillId="0" borderId="168" applyFill="0" applyProtection="0">
      <alignment horizontal="right" vertical="top" wrapText="1"/>
    </xf>
    <xf numFmtId="2" fontId="47" fillId="0" borderId="170"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2" fontId="35" fillId="0" borderId="170" applyFill="0" applyProtection="0">
      <alignment horizontal="right" vertical="top" wrapText="1"/>
    </xf>
    <xf numFmtId="0" fontId="39" fillId="38" borderId="170" applyNumberFormat="0" applyProtection="0">
      <alignment horizontal="right"/>
    </xf>
    <xf numFmtId="0" fontId="43" fillId="36" borderId="172" applyNumberFormat="0" applyAlignment="0" applyProtection="0"/>
    <xf numFmtId="1" fontId="47" fillId="0" borderId="168" applyFill="0" applyProtection="0">
      <alignment horizontal="right" vertical="top" wrapText="1"/>
    </xf>
    <xf numFmtId="0" fontId="39" fillId="38" borderId="170" applyNumberFormat="0" applyProtection="0">
      <alignment horizontal="left"/>
    </xf>
    <xf numFmtId="1" fontId="47" fillId="0" borderId="168" applyFill="0" applyProtection="0">
      <alignment horizontal="right" vertical="top" wrapText="1"/>
    </xf>
    <xf numFmtId="1" fontId="47" fillId="0" borderId="168" applyFill="0" applyProtection="0">
      <alignment horizontal="right" vertical="top" wrapText="1"/>
    </xf>
    <xf numFmtId="0" fontId="62" fillId="60" borderId="170"/>
    <xf numFmtId="0" fontId="62" fillId="60" borderId="170"/>
    <xf numFmtId="0" fontId="62" fillId="60" borderId="170"/>
    <xf numFmtId="1" fontId="47" fillId="0" borderId="168" applyFill="0" applyProtection="0">
      <alignment horizontal="right" vertical="top" wrapText="1"/>
    </xf>
    <xf numFmtId="0" fontId="35" fillId="54" borderId="169" applyNumberFormat="0" applyFont="0" applyAlignment="0" applyProtection="0"/>
    <xf numFmtId="1" fontId="47" fillId="0" borderId="168" applyFill="0" applyProtection="0">
      <alignment horizontal="right" vertical="top" wrapText="1"/>
    </xf>
    <xf numFmtId="1" fontId="47" fillId="0" borderId="168" applyFill="0" applyProtection="0">
      <alignment horizontal="right" vertical="top" wrapText="1"/>
    </xf>
    <xf numFmtId="49" fontId="47" fillId="0" borderId="170" applyFill="0" applyProtection="0">
      <alignment horizontal="right"/>
    </xf>
    <xf numFmtId="0" fontId="62" fillId="60" borderId="170"/>
    <xf numFmtId="2" fontId="47" fillId="0" borderId="170" applyFill="0" applyProtection="0">
      <alignment horizontal="right" vertical="top" wrapText="1"/>
    </xf>
    <xf numFmtId="1" fontId="47" fillId="0" borderId="168" applyFill="0" applyProtection="0">
      <alignment horizontal="right" vertical="top" wrapText="1"/>
    </xf>
    <xf numFmtId="0" fontId="51" fillId="36" borderId="171" applyNumberFormat="0" applyAlignment="0" applyProtection="0"/>
    <xf numFmtId="1" fontId="47" fillId="0" borderId="168" applyFill="0" applyProtection="0">
      <alignment horizontal="right" vertical="top" wrapText="1"/>
    </xf>
    <xf numFmtId="1" fontId="47" fillId="0" borderId="168" applyFill="0" applyProtection="0">
      <alignment horizontal="right" vertical="top" wrapText="1"/>
    </xf>
    <xf numFmtId="49" fontId="35" fillId="0" borderId="170" applyFill="0" applyProtection="0">
      <alignment horizontal="right"/>
    </xf>
    <xf numFmtId="2" fontId="47" fillId="0" borderId="170" applyFill="0" applyProtection="0">
      <alignment horizontal="right" vertical="top" wrapText="1"/>
    </xf>
    <xf numFmtId="0" fontId="35" fillId="0" borderId="170" applyFill="0" applyProtection="0">
      <alignment horizontal="right" vertical="top" wrapText="1"/>
    </xf>
    <xf numFmtId="1" fontId="47" fillId="0" borderId="168" applyFill="0" applyProtection="0">
      <alignment horizontal="right" vertical="top" wrapText="1"/>
    </xf>
    <xf numFmtId="0" fontId="39" fillId="38" borderId="170" applyNumberFormat="0" applyProtection="0">
      <alignment horizontal="right"/>
    </xf>
    <xf numFmtId="1" fontId="47" fillId="0" borderId="168" applyFill="0" applyProtection="0">
      <alignment horizontal="right" vertical="top" wrapText="1"/>
    </xf>
    <xf numFmtId="1" fontId="47" fillId="0" borderId="168" applyFill="0" applyProtection="0">
      <alignment horizontal="right" vertical="top" wrapText="1"/>
    </xf>
    <xf numFmtId="0" fontId="62" fillId="60" borderId="170"/>
    <xf numFmtId="49" fontId="35" fillId="0" borderId="170" applyFill="0" applyProtection="0">
      <alignment horizontal="right"/>
    </xf>
    <xf numFmtId="1" fontId="47" fillId="0" borderId="168" applyFill="0" applyProtection="0">
      <alignment horizontal="right" vertical="top" wrapText="1"/>
    </xf>
    <xf numFmtId="0" fontId="39" fillId="38" borderId="170" applyNumberFormat="0" applyProtection="0">
      <alignment horizontal="left"/>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0" fontId="62" fillId="60" borderId="170"/>
    <xf numFmtId="0" fontId="62" fillId="60" borderId="170"/>
    <xf numFmtId="1" fontId="47" fillId="0" borderId="168" applyFill="0" applyProtection="0">
      <alignment horizontal="right" vertical="top" wrapText="1"/>
    </xf>
    <xf numFmtId="1" fontId="47" fillId="0" borderId="168" applyFill="0" applyProtection="0">
      <alignment horizontal="right" vertical="top" wrapText="1"/>
    </xf>
    <xf numFmtId="0" fontId="39" fillId="38" borderId="170" applyNumberFormat="0" applyProtection="0">
      <alignment horizontal="left"/>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0" fontId="62" fillId="60" borderId="170"/>
    <xf numFmtId="49" fontId="35" fillId="0" borderId="170" applyFill="0" applyProtection="0">
      <alignment horizontal="right"/>
    </xf>
    <xf numFmtId="49" fontId="47" fillId="0" borderId="170" applyFill="0" applyProtection="0">
      <alignment horizontal="right"/>
    </xf>
    <xf numFmtId="1" fontId="47" fillId="0" borderId="168" applyFill="0" applyProtection="0">
      <alignment horizontal="right" vertical="top" wrapText="1"/>
    </xf>
    <xf numFmtId="0" fontId="35" fillId="0" borderId="170"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2" fontId="35" fillId="0" borderId="170" applyFill="0" applyProtection="0">
      <alignment horizontal="right" vertical="top" wrapText="1"/>
    </xf>
    <xf numFmtId="0" fontId="41" fillId="35" borderId="171" applyNumberFormat="0" applyAlignment="0" applyProtection="0"/>
    <xf numFmtId="0" fontId="39" fillId="38" borderId="170" applyNumberFormat="0" applyProtection="0">
      <alignment horizontal="right"/>
    </xf>
    <xf numFmtId="1" fontId="47" fillId="0" borderId="168" applyFill="0" applyProtection="0">
      <alignment horizontal="right" vertical="top" wrapText="1"/>
    </xf>
    <xf numFmtId="0" fontId="41" fillId="35" borderId="171" applyNumberFormat="0" applyAlignment="0" applyProtection="0"/>
    <xf numFmtId="1" fontId="47" fillId="0" borderId="168" applyFill="0" applyProtection="0">
      <alignment horizontal="right" vertical="top" wrapText="1"/>
    </xf>
    <xf numFmtId="1" fontId="47" fillId="0" borderId="168" applyFill="0" applyProtection="0">
      <alignment horizontal="right" vertical="top" wrapText="1"/>
    </xf>
    <xf numFmtId="0" fontId="35" fillId="54" borderId="169" applyNumberFormat="0" applyFont="0" applyAlignment="0" applyProtection="0"/>
    <xf numFmtId="2" fontId="47" fillId="0" borderId="170" applyFill="0" applyProtection="0">
      <alignment horizontal="right" vertical="top" wrapText="1"/>
    </xf>
    <xf numFmtId="0" fontId="62" fillId="60" borderId="170"/>
    <xf numFmtId="1" fontId="47" fillId="0" borderId="168" applyFill="0" applyProtection="0">
      <alignment horizontal="right" vertical="top" wrapText="1"/>
    </xf>
    <xf numFmtId="1" fontId="35" fillId="0" borderId="170"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0" fontId="44" fillId="0" borderId="173" applyNumberFormat="0" applyFill="0" applyAlignment="0" applyProtection="0"/>
    <xf numFmtId="49" fontId="35" fillId="0" borderId="170" applyFill="0" applyProtection="0">
      <alignment horizontal="right"/>
    </xf>
    <xf numFmtId="0" fontId="35" fillId="54" borderId="169" applyNumberFormat="0" applyFont="0" applyAlignment="0" applyProtection="0"/>
    <xf numFmtId="1" fontId="47" fillId="0" borderId="168" applyFill="0" applyProtection="0">
      <alignment horizontal="right" vertical="top" wrapText="1"/>
    </xf>
    <xf numFmtId="0" fontId="62" fillId="60" borderId="170"/>
    <xf numFmtId="1" fontId="47" fillId="0" borderId="168" applyFill="0" applyProtection="0">
      <alignment horizontal="right" vertical="top" wrapText="1"/>
    </xf>
    <xf numFmtId="1" fontId="47" fillId="0" borderId="168" applyFill="0" applyProtection="0">
      <alignment horizontal="right" vertical="top" wrapText="1"/>
    </xf>
    <xf numFmtId="0" fontId="44" fillId="0" borderId="173" applyNumberFormat="0" applyFill="0" applyAlignment="0" applyProtection="0"/>
    <xf numFmtId="49" fontId="35" fillId="0" borderId="170" applyFill="0" applyProtection="0">
      <alignment horizontal="right"/>
    </xf>
    <xf numFmtId="0" fontId="35" fillId="0" borderId="170" applyFill="0" applyProtection="0">
      <alignment horizontal="right" vertical="top" wrapText="1"/>
    </xf>
    <xf numFmtId="1" fontId="47" fillId="0" borderId="168" applyFill="0" applyProtection="0">
      <alignment horizontal="right" vertical="top" wrapText="1"/>
    </xf>
    <xf numFmtId="0" fontId="62" fillId="60" borderId="170"/>
    <xf numFmtId="1" fontId="47" fillId="0" borderId="168" applyFill="0" applyProtection="0">
      <alignment horizontal="right" vertical="top" wrapText="1"/>
    </xf>
    <xf numFmtId="1" fontId="47" fillId="0" borderId="168" applyFill="0" applyProtection="0">
      <alignment horizontal="right" vertical="top" wrapText="1"/>
    </xf>
    <xf numFmtId="49" fontId="47" fillId="0" borderId="170" applyFill="0" applyProtection="0">
      <alignment horizontal="right"/>
    </xf>
    <xf numFmtId="1" fontId="35" fillId="0" borderId="170" applyFill="0" applyProtection="0">
      <alignment horizontal="right" vertical="top" wrapText="1"/>
    </xf>
    <xf numFmtId="0" fontId="39" fillId="38" borderId="170" applyNumberFormat="0" applyProtection="0">
      <alignment horizontal="right"/>
    </xf>
    <xf numFmtId="1" fontId="47" fillId="0" borderId="168" applyFill="0" applyProtection="0">
      <alignment horizontal="right" vertical="top" wrapText="1"/>
    </xf>
    <xf numFmtId="0" fontId="35" fillId="0" borderId="170" applyFill="0" applyProtection="0">
      <alignment horizontal="right" vertical="top" wrapText="1"/>
    </xf>
    <xf numFmtId="1" fontId="47" fillId="0" borderId="168" applyFill="0" applyProtection="0">
      <alignment horizontal="right" vertical="top" wrapText="1"/>
    </xf>
    <xf numFmtId="1" fontId="47" fillId="0" borderId="168" applyFill="0" applyProtection="0">
      <alignment horizontal="right" vertical="top" wrapText="1"/>
    </xf>
    <xf numFmtId="0" fontId="35" fillId="0" borderId="170" applyFill="0" applyProtection="0">
      <alignment horizontal="right" vertical="top" wrapText="1"/>
    </xf>
    <xf numFmtId="0" fontId="62" fillId="60" borderId="170"/>
    <xf numFmtId="0" fontId="35" fillId="0" borderId="170" applyFill="0" applyProtection="0">
      <alignment horizontal="right" vertical="top" wrapText="1"/>
    </xf>
    <xf numFmtId="1" fontId="47" fillId="0" borderId="168" applyFill="0" applyProtection="0">
      <alignment horizontal="right" vertical="top" wrapText="1"/>
    </xf>
    <xf numFmtId="0" fontId="62" fillId="60" borderId="170"/>
    <xf numFmtId="1" fontId="47" fillId="0" borderId="168" applyFill="0" applyProtection="0">
      <alignment horizontal="right" vertical="top" wrapText="1"/>
    </xf>
    <xf numFmtId="1" fontId="47" fillId="0" borderId="168" applyFill="0" applyProtection="0">
      <alignment horizontal="right" vertical="top" wrapText="1"/>
    </xf>
    <xf numFmtId="0" fontId="44" fillId="0" borderId="173" applyNumberFormat="0" applyFill="0" applyAlignment="0" applyProtection="0"/>
    <xf numFmtId="0" fontId="39" fillId="38" borderId="170" applyNumberFormat="0" applyProtection="0">
      <alignment horizontal="left"/>
    </xf>
    <xf numFmtId="1" fontId="47" fillId="0" borderId="170" applyFill="0" applyProtection="0">
      <alignment horizontal="right" vertical="top" wrapText="1"/>
    </xf>
    <xf numFmtId="0" fontId="44" fillId="0" borderId="173" applyNumberFormat="0" applyFill="0" applyAlignment="0" applyProtection="0"/>
    <xf numFmtId="2" fontId="47" fillId="0" borderId="168" applyFill="0" applyProtection="0">
      <alignment horizontal="right" vertical="top" wrapText="1"/>
    </xf>
    <xf numFmtId="0" fontId="39" fillId="38" borderId="170" applyNumberFormat="0" applyProtection="0">
      <alignment horizontal="left"/>
    </xf>
    <xf numFmtId="2" fontId="47" fillId="0" borderId="168" applyFill="0" applyProtection="0">
      <alignment horizontal="right" vertical="top" wrapText="1"/>
    </xf>
    <xf numFmtId="2" fontId="47" fillId="0" borderId="168" applyFill="0" applyProtection="0">
      <alignment horizontal="right" vertical="top" wrapText="1"/>
    </xf>
    <xf numFmtId="0" fontId="35" fillId="0" borderId="170" applyFill="0" applyProtection="0">
      <alignment horizontal="right" vertical="top" wrapText="1"/>
    </xf>
    <xf numFmtId="0" fontId="39" fillId="38" borderId="170" applyNumberFormat="0" applyProtection="0">
      <alignment horizontal="left"/>
    </xf>
    <xf numFmtId="49" fontId="47" fillId="0" borderId="170" applyFill="0" applyProtection="0">
      <alignment horizontal="right"/>
    </xf>
    <xf numFmtId="2" fontId="47" fillId="0" borderId="168" applyFill="0" applyProtection="0">
      <alignment horizontal="right" vertical="top" wrapText="1"/>
    </xf>
    <xf numFmtId="0" fontId="43" fillId="36" borderId="172" applyNumberFormat="0" applyAlignment="0" applyProtection="0"/>
    <xf numFmtId="2" fontId="47" fillId="0" borderId="168" applyFill="0" applyProtection="0">
      <alignment horizontal="right" vertical="top" wrapText="1"/>
    </xf>
    <xf numFmtId="2" fontId="47" fillId="0" borderId="168" applyFill="0" applyProtection="0">
      <alignment horizontal="right" vertical="top" wrapText="1"/>
    </xf>
    <xf numFmtId="0" fontId="39" fillId="38" borderId="170" applyNumberFormat="0" applyProtection="0">
      <alignment horizontal="left"/>
    </xf>
    <xf numFmtId="0" fontId="62" fillId="60" borderId="170"/>
    <xf numFmtId="0" fontId="43" fillId="36" borderId="172" applyNumberFormat="0" applyAlignment="0" applyProtection="0"/>
    <xf numFmtId="2" fontId="47" fillId="0" borderId="168" applyFill="0" applyProtection="0">
      <alignment horizontal="right" vertical="top" wrapText="1"/>
    </xf>
    <xf numFmtId="1" fontId="47" fillId="0" borderId="170"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1" fontId="35" fillId="0" borderId="170" applyFill="0" applyProtection="0">
      <alignment horizontal="right" vertical="top" wrapText="1"/>
    </xf>
    <xf numFmtId="0" fontId="35" fillId="54" borderId="169" applyNumberFormat="0" applyFont="0" applyAlignment="0" applyProtection="0"/>
    <xf numFmtId="0" fontId="41" fillId="35" borderId="171" applyNumberFormat="0" applyAlignment="0" applyProtection="0"/>
    <xf numFmtId="2" fontId="47" fillId="0" borderId="168" applyFill="0" applyProtection="0">
      <alignment horizontal="right" vertical="top" wrapText="1"/>
    </xf>
    <xf numFmtId="0" fontId="62" fillId="60" borderId="170"/>
    <xf numFmtId="2" fontId="47" fillId="0" borderId="168" applyFill="0" applyProtection="0">
      <alignment horizontal="right" vertical="top" wrapText="1"/>
    </xf>
    <xf numFmtId="2" fontId="47" fillId="0" borderId="168" applyFill="0" applyProtection="0">
      <alignment horizontal="right" vertical="top" wrapText="1"/>
    </xf>
    <xf numFmtId="0" fontId="62" fillId="60" borderId="170"/>
    <xf numFmtId="0" fontId="43" fillId="36" borderId="172" applyNumberFormat="0" applyAlignment="0" applyProtection="0"/>
    <xf numFmtId="2" fontId="35" fillId="0" borderId="170" applyFill="0" applyProtection="0">
      <alignment horizontal="right" vertical="top" wrapText="1"/>
    </xf>
    <xf numFmtId="2" fontId="47" fillId="0" borderId="168" applyFill="0" applyProtection="0">
      <alignment horizontal="right" vertical="top" wrapText="1"/>
    </xf>
    <xf numFmtId="49" fontId="35" fillId="0" borderId="170" applyFill="0" applyProtection="0">
      <alignment horizontal="right"/>
    </xf>
    <xf numFmtId="2" fontId="47" fillId="0" borderId="168" applyFill="0" applyProtection="0">
      <alignment horizontal="right" vertical="top" wrapText="1"/>
    </xf>
    <xf numFmtId="2" fontId="47" fillId="0" borderId="168" applyFill="0" applyProtection="0">
      <alignment horizontal="right" vertical="top" wrapText="1"/>
    </xf>
    <xf numFmtId="0" fontId="62" fillId="60" borderId="170"/>
    <xf numFmtId="0" fontId="51" fillId="36" borderId="171" applyNumberFormat="0" applyAlignment="0" applyProtection="0"/>
    <xf numFmtId="2" fontId="47" fillId="0" borderId="168" applyFill="0" applyProtection="0">
      <alignment horizontal="right" vertical="top" wrapText="1"/>
    </xf>
    <xf numFmtId="0" fontId="47" fillId="0" borderId="170"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1" fontId="35" fillId="0" borderId="170" applyFill="0" applyProtection="0">
      <alignment horizontal="right" vertical="top" wrapText="1"/>
    </xf>
    <xf numFmtId="0" fontId="62" fillId="60" borderId="170"/>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70"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0" fontId="43" fillId="36" borderId="172" applyNumberFormat="0" applyAlignment="0" applyProtection="0"/>
    <xf numFmtId="0" fontId="62" fillId="60" borderId="170"/>
    <xf numFmtId="0" fontId="47" fillId="0" borderId="170" applyFill="0" applyProtection="0">
      <alignment horizontal="right" vertical="top" wrapText="1"/>
    </xf>
    <xf numFmtId="2" fontId="47" fillId="0" borderId="168" applyFill="0" applyProtection="0">
      <alignment horizontal="right" vertical="top" wrapText="1"/>
    </xf>
    <xf numFmtId="49" fontId="35" fillId="0" borderId="170" applyFill="0" applyProtection="0">
      <alignment horizontal="right"/>
    </xf>
    <xf numFmtId="2" fontId="47" fillId="0" borderId="168" applyFill="0" applyProtection="0">
      <alignment horizontal="right" vertical="top" wrapText="1"/>
    </xf>
    <xf numFmtId="2" fontId="47" fillId="0" borderId="168" applyFill="0" applyProtection="0">
      <alignment horizontal="right" vertical="top" wrapText="1"/>
    </xf>
    <xf numFmtId="1" fontId="47" fillId="0" borderId="170" applyFill="0" applyProtection="0">
      <alignment horizontal="right" vertical="top" wrapText="1"/>
    </xf>
    <xf numFmtId="0" fontId="62" fillId="60" borderId="170"/>
    <xf numFmtId="0" fontId="62" fillId="60" borderId="170"/>
    <xf numFmtId="2" fontId="47" fillId="0" borderId="168" applyFill="0" applyProtection="0">
      <alignment horizontal="right" vertical="top" wrapText="1"/>
    </xf>
    <xf numFmtId="0" fontId="35" fillId="0" borderId="170"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0" fontId="35" fillId="0" borderId="170" applyFill="0" applyProtection="0">
      <alignment horizontal="right" vertical="top" wrapText="1"/>
    </xf>
    <xf numFmtId="0" fontId="35" fillId="0" borderId="170" applyFill="0" applyProtection="0">
      <alignment horizontal="right" vertical="top" wrapText="1"/>
    </xf>
    <xf numFmtId="0" fontId="39" fillId="38" borderId="170" applyNumberFormat="0" applyProtection="0">
      <alignment horizontal="right"/>
    </xf>
    <xf numFmtId="2" fontId="47" fillId="0" borderId="168" applyFill="0" applyProtection="0">
      <alignment horizontal="right" vertical="top" wrapText="1"/>
    </xf>
    <xf numFmtId="1" fontId="35" fillId="0" borderId="170"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35" fillId="0" borderId="170" applyFill="0" applyProtection="0">
      <alignment horizontal="right" vertical="top" wrapText="1"/>
    </xf>
    <xf numFmtId="0" fontId="35" fillId="0" borderId="170" applyFill="0" applyProtection="0">
      <alignment horizontal="right" vertical="top" wrapText="1"/>
    </xf>
    <xf numFmtId="0" fontId="39" fillId="38" borderId="170" applyNumberFormat="0" applyProtection="0">
      <alignment horizontal="right"/>
    </xf>
    <xf numFmtId="2" fontId="47" fillId="0" borderId="168" applyFill="0" applyProtection="0">
      <alignment horizontal="right" vertical="top" wrapText="1"/>
    </xf>
    <xf numFmtId="0" fontId="39" fillId="38" borderId="170" applyNumberFormat="0" applyProtection="0">
      <alignment horizontal="left"/>
    </xf>
    <xf numFmtId="2" fontId="47" fillId="0" borderId="168" applyFill="0" applyProtection="0">
      <alignment horizontal="right" vertical="top" wrapText="1"/>
    </xf>
    <xf numFmtId="2" fontId="47" fillId="0" borderId="168" applyFill="0" applyProtection="0">
      <alignment horizontal="right" vertical="top" wrapText="1"/>
    </xf>
    <xf numFmtId="49" fontId="35" fillId="0" borderId="170" applyFill="0" applyProtection="0">
      <alignment horizontal="right"/>
    </xf>
    <xf numFmtId="1" fontId="35" fillId="0" borderId="170" applyFill="0" applyProtection="0">
      <alignment horizontal="right" vertical="top" wrapText="1"/>
    </xf>
    <xf numFmtId="2" fontId="35" fillId="0" borderId="170" applyFill="0" applyProtection="0">
      <alignment horizontal="right" vertical="top" wrapText="1"/>
    </xf>
    <xf numFmtId="2" fontId="47" fillId="0" borderId="168" applyFill="0" applyProtection="0">
      <alignment horizontal="right" vertical="top" wrapText="1"/>
    </xf>
    <xf numFmtId="0" fontId="35" fillId="0" borderId="170"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0" fontId="39" fillId="38" borderId="170" applyNumberFormat="0" applyProtection="0">
      <alignment horizontal="right"/>
    </xf>
    <xf numFmtId="0" fontId="39" fillId="38" borderId="170" applyNumberFormat="0" applyProtection="0">
      <alignment horizontal="left"/>
    </xf>
    <xf numFmtId="49" fontId="35" fillId="0" borderId="170" applyFill="0" applyProtection="0">
      <alignment horizontal="right"/>
    </xf>
    <xf numFmtId="2" fontId="47" fillId="0" borderId="168" applyFill="0" applyProtection="0">
      <alignment horizontal="right" vertical="top" wrapText="1"/>
    </xf>
    <xf numFmtId="1" fontId="35" fillId="0" borderId="170" applyFill="0" applyProtection="0">
      <alignment horizontal="right" vertical="top" wrapText="1"/>
    </xf>
    <xf numFmtId="2" fontId="47" fillId="0" borderId="168" applyFill="0" applyProtection="0">
      <alignment horizontal="right" vertical="top" wrapText="1"/>
    </xf>
    <xf numFmtId="2" fontId="47" fillId="0" borderId="168" applyFill="0" applyProtection="0">
      <alignment horizontal="right" vertical="top" wrapText="1"/>
    </xf>
    <xf numFmtId="2" fontId="35" fillId="0" borderId="170" applyFill="0" applyProtection="0">
      <alignment horizontal="right" vertical="top" wrapText="1"/>
    </xf>
    <xf numFmtId="0" fontId="35" fillId="0" borderId="170" applyFill="0" applyProtection="0">
      <alignment horizontal="right" vertical="top" wrapText="1"/>
    </xf>
    <xf numFmtId="0" fontId="39" fillId="38" borderId="170" applyNumberFormat="0" applyProtection="0">
      <alignment horizontal="right"/>
    </xf>
    <xf numFmtId="2" fontId="47" fillId="0" borderId="168" applyFill="0" applyProtection="0">
      <alignment horizontal="right" vertical="top" wrapText="1"/>
    </xf>
    <xf numFmtId="0" fontId="39" fillId="38" borderId="170" applyNumberFormat="0" applyProtection="0">
      <alignment horizontal="left"/>
    </xf>
    <xf numFmtId="2" fontId="47" fillId="0" borderId="168" applyFill="0" applyProtection="0">
      <alignment horizontal="right" vertical="top" wrapText="1"/>
    </xf>
    <xf numFmtId="2" fontId="47" fillId="0" borderId="168" applyFill="0" applyProtection="0">
      <alignment horizontal="right" vertical="top" wrapText="1"/>
    </xf>
    <xf numFmtId="49" fontId="35" fillId="0" borderId="170" applyFill="0" applyProtection="0">
      <alignment horizontal="right"/>
    </xf>
    <xf numFmtId="1" fontId="35" fillId="0" borderId="170" applyFill="0" applyProtection="0">
      <alignment horizontal="right" vertical="top" wrapText="1"/>
    </xf>
    <xf numFmtId="2" fontId="35" fillId="0" borderId="170" applyFill="0" applyProtection="0">
      <alignment horizontal="right" vertical="top" wrapText="1"/>
    </xf>
    <xf numFmtId="0" fontId="35" fillId="0" borderId="170" applyFill="0" applyProtection="0">
      <alignment horizontal="right" vertical="top" wrapText="1"/>
    </xf>
    <xf numFmtId="2" fontId="47" fillId="0" borderId="170" applyFill="0" applyProtection="0">
      <alignment horizontal="right" vertical="top" wrapText="1"/>
    </xf>
    <xf numFmtId="49" fontId="47" fillId="0" borderId="170" applyFill="0" applyProtection="0">
      <alignment horizontal="right"/>
    </xf>
    <xf numFmtId="2" fontId="47" fillId="0" borderId="170" applyFill="0" applyProtection="0">
      <alignment horizontal="right" vertical="top" wrapText="1"/>
    </xf>
    <xf numFmtId="0" fontId="44" fillId="0" borderId="166" applyNumberFormat="0" applyFill="0" applyAlignment="0" applyProtection="0"/>
    <xf numFmtId="1" fontId="47" fillId="0" borderId="170" applyFill="0" applyProtection="0">
      <alignment horizontal="right" vertical="top" wrapText="1"/>
    </xf>
    <xf numFmtId="0" fontId="44" fillId="0" borderId="166" applyNumberFormat="0" applyFill="0" applyAlignment="0" applyProtection="0"/>
    <xf numFmtId="0" fontId="44" fillId="0" borderId="166" applyNumberFormat="0" applyFill="0" applyAlignment="0" applyProtection="0"/>
    <xf numFmtId="49" fontId="47" fillId="0" borderId="170" applyFill="0" applyProtection="0">
      <alignment horizontal="right"/>
    </xf>
    <xf numFmtId="0" fontId="47" fillId="0" borderId="170" applyFill="0" applyProtection="0">
      <alignment horizontal="right" vertical="top" wrapText="1"/>
    </xf>
    <xf numFmtId="1" fontId="47" fillId="0" borderId="170" applyFill="0" applyProtection="0">
      <alignment horizontal="right" vertical="top" wrapText="1"/>
    </xf>
    <xf numFmtId="0" fontId="44" fillId="0" borderId="166" applyNumberFormat="0" applyFill="0" applyAlignment="0" applyProtection="0"/>
    <xf numFmtId="49" fontId="47" fillId="0" borderId="170" applyFill="0" applyProtection="0">
      <alignment horizontal="right"/>
    </xf>
    <xf numFmtId="0" fontId="44" fillId="0" borderId="166" applyNumberFormat="0" applyFill="0" applyAlignment="0" applyProtection="0"/>
    <xf numFmtId="0" fontId="44" fillId="0" borderId="166" applyNumberFormat="0" applyFill="0" applyAlignment="0" applyProtection="0"/>
    <xf numFmtId="1" fontId="47" fillId="0" borderId="170" applyFill="0" applyProtection="0">
      <alignment horizontal="right" vertical="top" wrapText="1"/>
    </xf>
    <xf numFmtId="49" fontId="47" fillId="0" borderId="170" applyFill="0" applyProtection="0">
      <alignment horizontal="right"/>
    </xf>
    <xf numFmtId="0" fontId="47" fillId="0" borderId="170" applyFill="0" applyProtection="0">
      <alignment horizontal="right" vertical="top" wrapText="1"/>
    </xf>
    <xf numFmtId="0" fontId="44" fillId="0" borderId="166" applyNumberFormat="0" applyFill="0" applyAlignment="0" applyProtection="0"/>
    <xf numFmtId="1" fontId="47" fillId="0" borderId="170" applyFill="0" applyProtection="0">
      <alignment horizontal="right" vertical="top" wrapText="1"/>
    </xf>
    <xf numFmtId="0" fontId="44" fillId="0" borderId="166" applyNumberFormat="0" applyFill="0" applyAlignment="0" applyProtection="0"/>
    <xf numFmtId="0" fontId="44" fillId="0" borderId="166" applyNumberFormat="0" applyFill="0" applyAlignment="0" applyProtection="0"/>
    <xf numFmtId="0" fontId="51" fillId="36" borderId="171" applyNumberFormat="0" applyAlignment="0" applyProtection="0"/>
    <xf numFmtId="0" fontId="35" fillId="54" borderId="169" applyNumberFormat="0" applyFont="0" applyAlignment="0" applyProtection="0"/>
    <xf numFmtId="0" fontId="62" fillId="60" borderId="170"/>
    <xf numFmtId="0" fontId="44" fillId="0" borderId="166" applyNumberFormat="0" applyFill="0" applyAlignment="0" applyProtection="0"/>
    <xf numFmtId="0" fontId="62" fillId="60" borderId="170"/>
    <xf numFmtId="0" fontId="44" fillId="0" borderId="166" applyNumberFormat="0" applyFill="0" applyAlignment="0" applyProtection="0"/>
    <xf numFmtId="0" fontId="44" fillId="0" borderId="166" applyNumberFormat="0" applyFill="0" applyAlignment="0" applyProtection="0"/>
    <xf numFmtId="0" fontId="62" fillId="60" borderId="170"/>
    <xf numFmtId="0" fontId="62" fillId="60" borderId="170"/>
    <xf numFmtId="0" fontId="62" fillId="60" borderId="170"/>
    <xf numFmtId="0" fontId="44" fillId="0" borderId="166" applyNumberFormat="0" applyFill="0" applyAlignment="0" applyProtection="0"/>
    <xf numFmtId="0" fontId="62" fillId="60" borderId="170"/>
    <xf numFmtId="0" fontId="44" fillId="0" borderId="166" applyNumberFormat="0" applyFill="0" applyAlignment="0" applyProtection="0"/>
    <xf numFmtId="0" fontId="44" fillId="0" borderId="166" applyNumberFormat="0" applyFill="0" applyAlignment="0" applyProtection="0"/>
    <xf numFmtId="0" fontId="62" fillId="60" borderId="170"/>
    <xf numFmtId="0" fontId="62" fillId="60" borderId="170"/>
    <xf numFmtId="0" fontId="62" fillId="60" borderId="170"/>
    <xf numFmtId="0" fontId="44" fillId="0" borderId="166" applyNumberFormat="0" applyFill="0" applyAlignment="0" applyProtection="0"/>
    <xf numFmtId="0" fontId="62" fillId="60" borderId="170"/>
    <xf numFmtId="0" fontId="44" fillId="0" borderId="166" applyNumberFormat="0" applyFill="0" applyAlignment="0" applyProtection="0"/>
    <xf numFmtId="0" fontId="44" fillId="0" borderId="166" applyNumberFormat="0" applyFill="0" applyAlignment="0" applyProtection="0"/>
    <xf numFmtId="0" fontId="43" fillId="36" borderId="172" applyNumberFormat="0" applyAlignment="0" applyProtection="0"/>
    <xf numFmtId="0" fontId="62" fillId="60" borderId="170"/>
    <xf numFmtId="0" fontId="62" fillId="60" borderId="170"/>
    <xf numFmtId="0" fontId="44" fillId="0" borderId="166" applyNumberFormat="0" applyFill="0" applyAlignment="0" applyProtection="0"/>
    <xf numFmtId="0" fontId="62" fillId="60" borderId="170"/>
    <xf numFmtId="0" fontId="44" fillId="0" borderId="166" applyNumberFormat="0" applyFill="0" applyAlignment="0" applyProtection="0"/>
    <xf numFmtId="0" fontId="44" fillId="0" borderId="166" applyNumberFormat="0" applyFill="0" applyAlignment="0" applyProtection="0"/>
    <xf numFmtId="0" fontId="62" fillId="60" borderId="170"/>
    <xf numFmtId="0" fontId="35" fillId="54" borderId="169" applyNumberFormat="0" applyFont="0" applyAlignment="0" applyProtection="0"/>
    <xf numFmtId="0" fontId="44" fillId="0" borderId="173" applyNumberFormat="0" applyFill="0" applyAlignment="0" applyProtection="0"/>
    <xf numFmtId="0" fontId="44" fillId="0" borderId="166" applyNumberFormat="0" applyFill="0" applyAlignment="0" applyProtection="0"/>
    <xf numFmtId="0" fontId="41" fillId="35" borderId="171"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35" fillId="54" borderId="169" applyNumberFormat="0" applyFont="0" applyAlignment="0" applyProtection="0"/>
    <xf numFmtId="0" fontId="62" fillId="60" borderId="170"/>
    <xf numFmtId="0" fontId="62" fillId="60" borderId="170"/>
    <xf numFmtId="0" fontId="44" fillId="0" borderId="166" applyNumberFormat="0" applyFill="0" applyAlignment="0" applyProtection="0"/>
    <xf numFmtId="0" fontId="62" fillId="60" borderId="170"/>
    <xf numFmtId="0" fontId="44" fillId="0" borderId="166" applyNumberFormat="0" applyFill="0" applyAlignment="0" applyProtection="0"/>
    <xf numFmtId="0" fontId="44" fillId="0" borderId="166" applyNumberFormat="0" applyFill="0" applyAlignment="0" applyProtection="0"/>
    <xf numFmtId="0" fontId="43" fillId="36" borderId="172" applyNumberFormat="0" applyAlignment="0" applyProtection="0"/>
    <xf numFmtId="0" fontId="41" fillId="35" borderId="171" applyNumberFormat="0" applyAlignment="0" applyProtection="0"/>
    <xf numFmtId="0" fontId="44" fillId="0" borderId="166" applyNumberFormat="0" applyFill="0" applyAlignment="0" applyProtection="0"/>
    <xf numFmtId="0" fontId="62" fillId="60" borderId="170"/>
    <xf numFmtId="0" fontId="44" fillId="0" borderId="173" applyNumberFormat="0" applyFill="0" applyAlignment="0" applyProtection="0"/>
    <xf numFmtId="0" fontId="41" fillId="35" borderId="171" applyNumberFormat="0" applyAlignment="0" applyProtection="0"/>
    <xf numFmtId="0" fontId="44" fillId="0" borderId="166" applyNumberFormat="0" applyFill="0" applyAlignment="0" applyProtection="0"/>
    <xf numFmtId="0" fontId="62" fillId="60" borderId="170"/>
    <xf numFmtId="0" fontId="62" fillId="60" borderId="170"/>
    <xf numFmtId="0" fontId="35" fillId="54" borderId="169" applyNumberFormat="0" applyFont="0" applyAlignment="0" applyProtection="0"/>
    <xf numFmtId="0" fontId="44" fillId="0" borderId="173" applyNumberFormat="0" applyFill="0" applyAlignment="0" applyProtection="0"/>
    <xf numFmtId="0" fontId="44" fillId="0" borderId="166" applyNumberFormat="0" applyFill="0" applyAlignment="0" applyProtection="0"/>
    <xf numFmtId="0" fontId="44" fillId="0" borderId="173" applyNumberFormat="0" applyFill="0" applyAlignment="0" applyProtection="0"/>
    <xf numFmtId="0" fontId="41" fillId="35" borderId="171" applyNumberFormat="0" applyAlignment="0" applyProtection="0"/>
    <xf numFmtId="0" fontId="44" fillId="0" borderId="166" applyNumberFormat="0" applyFill="0" applyAlignment="0" applyProtection="0"/>
    <xf numFmtId="0" fontId="62" fillId="60" borderId="170"/>
    <xf numFmtId="0" fontId="44" fillId="0" borderId="166" applyNumberFormat="0" applyFill="0" applyAlignment="0" applyProtection="0"/>
    <xf numFmtId="0" fontId="44" fillId="0" borderId="166" applyNumberFormat="0" applyFill="0" applyAlignment="0" applyProtection="0"/>
    <xf numFmtId="0" fontId="62" fillId="60" borderId="170"/>
    <xf numFmtId="0" fontId="62" fillId="60" borderId="170"/>
    <xf numFmtId="0" fontId="43" fillId="36" borderId="172" applyNumberFormat="0" applyAlignment="0" applyProtection="0"/>
    <xf numFmtId="0" fontId="44" fillId="0" borderId="166" applyNumberFormat="0" applyFill="0" applyAlignment="0" applyProtection="0"/>
    <xf numFmtId="0" fontId="35" fillId="54" borderId="169" applyNumberFormat="0" applyFont="0" applyAlignment="0" applyProtection="0"/>
    <xf numFmtId="0" fontId="62" fillId="60" borderId="170"/>
    <xf numFmtId="0" fontId="44" fillId="0" borderId="166" applyNumberFormat="0" applyFill="0" applyAlignment="0" applyProtection="0"/>
    <xf numFmtId="0" fontId="62" fillId="60" borderId="170"/>
    <xf numFmtId="0" fontId="44" fillId="0" borderId="166" applyNumberFormat="0" applyFill="0" applyAlignment="0" applyProtection="0"/>
    <xf numFmtId="0" fontId="44" fillId="0" borderId="166" applyNumberFormat="0" applyFill="0" applyAlignment="0" applyProtection="0"/>
    <xf numFmtId="0" fontId="44" fillId="0" borderId="166" applyNumberFormat="0" applyFill="0" applyAlignment="0" applyProtection="0"/>
    <xf numFmtId="0" fontId="44" fillId="0" borderId="173" applyNumberFormat="0" applyFill="0" applyAlignment="0" applyProtection="0"/>
    <xf numFmtId="0" fontId="44" fillId="0" borderId="166" applyNumberFormat="0" applyFill="0" applyAlignment="0" applyProtection="0"/>
    <xf numFmtId="0" fontId="41" fillId="35" borderId="171"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51" fillId="36" borderId="171" applyNumberFormat="0" applyAlignment="0" applyProtection="0"/>
    <xf numFmtId="0" fontId="51" fillId="36" borderId="171" applyNumberFormat="0" applyAlignment="0" applyProtection="0"/>
    <xf numFmtId="0" fontId="43" fillId="36" borderId="172" applyNumberFormat="0" applyAlignment="0" applyProtection="0"/>
    <xf numFmtId="0" fontId="43" fillId="36" borderId="172" applyNumberFormat="0" applyAlignment="0" applyProtection="0"/>
    <xf numFmtId="0" fontId="44" fillId="0" borderId="166" applyNumberFormat="0" applyFill="0" applyAlignment="0" applyProtection="0"/>
    <xf numFmtId="0" fontId="44" fillId="0" borderId="173" applyNumberFormat="0" applyFill="0" applyAlignment="0" applyProtection="0"/>
    <xf numFmtId="0" fontId="44" fillId="0" borderId="173" applyNumberFormat="0" applyFill="0" applyAlignment="0" applyProtection="0"/>
    <xf numFmtId="0" fontId="44" fillId="0" borderId="166" applyNumberFormat="0" applyFill="0" applyAlignment="0" applyProtection="0"/>
    <xf numFmtId="0" fontId="43" fillId="36" borderId="172"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43" fillId="36" borderId="172" applyNumberFormat="0" applyAlignment="0" applyProtection="0"/>
    <xf numFmtId="0" fontId="44" fillId="0" borderId="173" applyNumberFormat="0" applyFill="0" applyAlignment="0" applyProtection="0"/>
    <xf numFmtId="0" fontId="43" fillId="36" borderId="172" applyNumberFormat="0" applyAlignment="0" applyProtection="0"/>
    <xf numFmtId="0" fontId="44" fillId="0" borderId="166" applyNumberFormat="0" applyFill="0" applyAlignment="0" applyProtection="0"/>
    <xf numFmtId="0" fontId="43" fillId="36" borderId="172" applyNumberFormat="0" applyAlignment="0" applyProtection="0"/>
    <xf numFmtId="0" fontId="44" fillId="0" borderId="173" applyNumberFormat="0" applyFill="0" applyAlignment="0" applyProtection="0"/>
    <xf numFmtId="0" fontId="44" fillId="0" borderId="166" applyNumberFormat="0" applyFill="0" applyAlignment="0" applyProtection="0"/>
    <xf numFmtId="0" fontId="44" fillId="0" borderId="173" applyNumberFormat="0" applyFill="0" applyAlignment="0" applyProtection="0"/>
    <xf numFmtId="0" fontId="44" fillId="0" borderId="166" applyNumberFormat="0" applyFill="0" applyAlignment="0" applyProtection="0"/>
    <xf numFmtId="0" fontId="44" fillId="0" borderId="166" applyNumberFormat="0" applyFill="0" applyAlignment="0" applyProtection="0"/>
    <xf numFmtId="0" fontId="43" fillId="36" borderId="172" applyNumberFormat="0" applyAlignment="0" applyProtection="0"/>
    <xf numFmtId="0" fontId="43" fillId="36" borderId="172" applyNumberFormat="0" applyAlignment="0" applyProtection="0"/>
    <xf numFmtId="0" fontId="44" fillId="0" borderId="166" applyNumberFormat="0" applyFill="0" applyAlignment="0" applyProtection="0"/>
    <xf numFmtId="0" fontId="44" fillId="0" borderId="173" applyNumberFormat="0" applyFill="0" applyAlignment="0" applyProtection="0"/>
    <xf numFmtId="0" fontId="44" fillId="0" borderId="173" applyNumberFormat="0" applyFill="0" applyAlignment="0" applyProtection="0"/>
    <xf numFmtId="0" fontId="44" fillId="0" borderId="166" applyNumberFormat="0" applyFill="0" applyAlignment="0" applyProtection="0"/>
    <xf numFmtId="0" fontId="43" fillId="36" borderId="172" applyNumberFormat="0" applyAlignment="0" applyProtection="0"/>
    <xf numFmtId="0" fontId="44" fillId="0" borderId="166" applyNumberFormat="0" applyFill="0" applyAlignment="0" applyProtection="0"/>
    <xf numFmtId="0" fontId="44" fillId="0" borderId="166" applyNumberFormat="0" applyFill="0" applyAlignment="0" applyProtection="0"/>
    <xf numFmtId="0" fontId="43" fillId="36" borderId="172" applyNumberFormat="0" applyAlignment="0" applyProtection="0"/>
    <xf numFmtId="0" fontId="44" fillId="0" borderId="173" applyNumberFormat="0" applyFill="0" applyAlignment="0" applyProtection="0"/>
    <xf numFmtId="0" fontId="39" fillId="38" borderId="170" applyNumberFormat="0" applyProtection="0">
      <alignment horizontal="right"/>
    </xf>
    <xf numFmtId="0" fontId="39" fillId="38" borderId="170" applyNumberFormat="0" applyProtection="0">
      <alignment horizontal="left"/>
    </xf>
    <xf numFmtId="0" fontId="44" fillId="0" borderId="166" applyNumberFormat="0" applyFill="0" applyAlignment="0" applyProtection="0"/>
    <xf numFmtId="0" fontId="39" fillId="38" borderId="170" applyNumberFormat="0" applyProtection="0">
      <alignment horizontal="right"/>
    </xf>
    <xf numFmtId="49" fontId="35" fillId="0" borderId="170" applyFill="0" applyProtection="0">
      <alignment horizontal="right"/>
    </xf>
    <xf numFmtId="0" fontId="44" fillId="0" borderId="166" applyNumberFormat="0" applyFill="0" applyAlignment="0" applyProtection="0"/>
    <xf numFmtId="2" fontId="35" fillId="0" borderId="170" applyFill="0" applyProtection="0">
      <alignment horizontal="right" vertical="top" wrapText="1"/>
    </xf>
    <xf numFmtId="0" fontId="44" fillId="0" borderId="166" applyNumberFormat="0" applyFill="0" applyAlignment="0" applyProtection="0"/>
    <xf numFmtId="0" fontId="44" fillId="0" borderId="166" applyNumberFormat="0" applyFill="0" applyAlignment="0" applyProtection="0"/>
    <xf numFmtId="1" fontId="35" fillId="0" borderId="170" applyFill="0" applyProtection="0">
      <alignment horizontal="right" vertical="top" wrapText="1"/>
    </xf>
    <xf numFmtId="0" fontId="35" fillId="0" borderId="170" applyFill="0" applyProtection="0">
      <alignment horizontal="right" vertical="top" wrapText="1"/>
    </xf>
    <xf numFmtId="0" fontId="39" fillId="38" borderId="170" applyNumberFormat="0" applyProtection="0">
      <alignment horizontal="left"/>
    </xf>
    <xf numFmtId="0" fontId="44" fillId="0" borderId="166" applyNumberFormat="0" applyFill="0" applyAlignment="0" applyProtection="0"/>
    <xf numFmtId="2" fontId="35" fillId="0" borderId="170" applyFill="0" applyProtection="0">
      <alignment horizontal="right" vertical="top" wrapText="1"/>
    </xf>
    <xf numFmtId="0" fontId="35" fillId="54" borderId="169" applyNumberFormat="0" applyFont="0" applyAlignment="0" applyProtection="0"/>
    <xf numFmtId="0" fontId="44" fillId="0" borderId="166" applyNumberFormat="0" applyFill="0" applyAlignment="0" applyProtection="0"/>
    <xf numFmtId="1" fontId="35" fillId="0" borderId="170" applyFill="0" applyProtection="0">
      <alignment horizontal="right" vertical="top" wrapText="1"/>
    </xf>
    <xf numFmtId="0" fontId="44" fillId="0" borderId="166" applyNumberFormat="0" applyFill="0" applyAlignment="0" applyProtection="0"/>
    <xf numFmtId="0" fontId="44" fillId="0" borderId="166" applyNumberFormat="0" applyFill="0" applyAlignment="0" applyProtection="0"/>
    <xf numFmtId="1" fontId="47" fillId="0" borderId="170" applyFill="0" applyProtection="0">
      <alignment horizontal="right" vertical="top" wrapText="1"/>
    </xf>
    <xf numFmtId="0" fontId="62" fillId="60" borderId="170"/>
    <xf numFmtId="0" fontId="44" fillId="0" borderId="166" applyNumberFormat="0" applyFill="0" applyAlignment="0" applyProtection="0"/>
    <xf numFmtId="0" fontId="62" fillId="60" borderId="170"/>
    <xf numFmtId="0" fontId="39" fillId="38" borderId="170" applyNumberFormat="0" applyProtection="0">
      <alignment horizontal="left"/>
    </xf>
    <xf numFmtId="0" fontId="44" fillId="0" borderId="166" applyNumberFormat="0" applyFill="0" applyAlignment="0" applyProtection="0"/>
    <xf numFmtId="1" fontId="47" fillId="0" borderId="170" applyFill="0" applyProtection="0">
      <alignment horizontal="right" vertical="top" wrapText="1"/>
    </xf>
    <xf numFmtId="0" fontId="44" fillId="0" borderId="166" applyNumberFormat="0" applyFill="0" applyAlignment="0" applyProtection="0"/>
    <xf numFmtId="0" fontId="44" fillId="0" borderId="166" applyNumberFormat="0" applyFill="0" applyAlignment="0" applyProtection="0"/>
    <xf numFmtId="0" fontId="39" fillId="38" borderId="170" applyNumberFormat="0" applyProtection="0">
      <alignment horizontal="right"/>
    </xf>
    <xf numFmtId="1" fontId="47" fillId="0" borderId="170" applyFill="0" applyProtection="0">
      <alignment horizontal="right" vertical="top" wrapText="1"/>
    </xf>
    <xf numFmtId="0" fontId="35" fillId="0" borderId="170" applyFill="0" applyProtection="0">
      <alignment horizontal="right" vertical="top" wrapText="1"/>
    </xf>
    <xf numFmtId="0" fontId="47" fillId="0" borderId="170" applyFill="0" applyProtection="0">
      <alignment horizontal="right" vertical="top" wrapText="1"/>
    </xf>
    <xf numFmtId="0" fontId="44" fillId="0" borderId="166" applyNumberFormat="0" applyFill="0" applyAlignment="0" applyProtection="0"/>
    <xf numFmtId="2" fontId="47" fillId="0" borderId="170" applyFill="0" applyProtection="0">
      <alignment horizontal="right" vertical="top" wrapText="1"/>
    </xf>
    <xf numFmtId="1" fontId="35" fillId="0" borderId="170" applyFill="0" applyProtection="0">
      <alignment horizontal="right" vertical="top" wrapText="1"/>
    </xf>
    <xf numFmtId="0" fontId="44" fillId="0" borderId="166" applyNumberFormat="0" applyFill="0" applyAlignment="0" applyProtection="0"/>
    <xf numFmtId="49" fontId="35" fillId="0" borderId="170" applyFill="0" applyProtection="0">
      <alignment horizontal="right"/>
    </xf>
    <xf numFmtId="0" fontId="44" fillId="0" borderId="166" applyNumberFormat="0" applyFill="0" applyAlignment="0" applyProtection="0"/>
    <xf numFmtId="0" fontId="44" fillId="0" borderId="166" applyNumberFormat="0" applyFill="0" applyAlignment="0" applyProtection="0"/>
    <xf numFmtId="0" fontId="62" fillId="60" borderId="170"/>
    <xf numFmtId="0" fontId="47" fillId="0" borderId="170" applyFill="0" applyProtection="0">
      <alignment horizontal="right" vertical="top" wrapText="1"/>
    </xf>
    <xf numFmtId="0" fontId="44" fillId="0" borderId="166" applyNumberFormat="0" applyFill="0" applyAlignment="0" applyProtection="0"/>
    <xf numFmtId="49" fontId="35" fillId="0" borderId="170" applyFill="0" applyProtection="0">
      <alignment horizontal="right"/>
    </xf>
    <xf numFmtId="2" fontId="35" fillId="0" borderId="170" applyFill="0" applyProtection="0">
      <alignment horizontal="right" vertical="top" wrapText="1"/>
    </xf>
    <xf numFmtId="0" fontId="44" fillId="0" borderId="166" applyNumberFormat="0" applyFill="0" applyAlignment="0" applyProtection="0"/>
    <xf numFmtId="2" fontId="47" fillId="0" borderId="170" applyFill="0" applyProtection="0">
      <alignment horizontal="right" vertical="top" wrapText="1"/>
    </xf>
    <xf numFmtId="0" fontId="44" fillId="0" borderId="166" applyNumberFormat="0" applyFill="0" applyAlignment="0" applyProtection="0"/>
    <xf numFmtId="0" fontId="44" fillId="0" borderId="166" applyNumberFormat="0" applyFill="0" applyAlignment="0" applyProtection="0"/>
    <xf numFmtId="0" fontId="39" fillId="38" borderId="170" applyNumberFormat="0" applyProtection="0">
      <alignment horizontal="right"/>
    </xf>
    <xf numFmtId="1" fontId="35" fillId="0" borderId="170" applyFill="0" applyProtection="0">
      <alignment horizontal="right" vertical="top" wrapText="1"/>
    </xf>
    <xf numFmtId="0" fontId="62" fillId="60" borderId="170"/>
    <xf numFmtId="1" fontId="47" fillId="0" borderId="170" applyFill="0" applyProtection="0">
      <alignment horizontal="right" vertical="top" wrapText="1"/>
    </xf>
    <xf numFmtId="0" fontId="44" fillId="0" borderId="166" applyNumberFormat="0" applyFill="0" applyAlignment="0" applyProtection="0"/>
    <xf numFmtId="0" fontId="41" fillId="35" borderId="171" applyNumberFormat="0" applyAlignment="0" applyProtection="0"/>
    <xf numFmtId="2" fontId="35" fillId="0" borderId="170" applyFill="0" applyProtection="0">
      <alignment horizontal="right" vertical="top" wrapText="1"/>
    </xf>
    <xf numFmtId="0" fontId="44" fillId="0" borderId="166" applyNumberFormat="0" applyFill="0" applyAlignment="0" applyProtection="0"/>
    <xf numFmtId="0" fontId="39" fillId="38" borderId="170" applyNumberFormat="0" applyProtection="0">
      <alignment horizontal="left"/>
    </xf>
    <xf numFmtId="0" fontId="44" fillId="0" borderId="166" applyNumberFormat="0" applyFill="0" applyAlignment="0" applyProtection="0"/>
    <xf numFmtId="0" fontId="44" fillId="0" borderId="166" applyNumberFormat="0" applyFill="0" applyAlignment="0" applyProtection="0"/>
    <xf numFmtId="0" fontId="35" fillId="0" borderId="170" applyFill="0" applyProtection="0">
      <alignment horizontal="right" vertical="top" wrapText="1"/>
    </xf>
    <xf numFmtId="0" fontId="62" fillId="60" borderId="170"/>
    <xf numFmtId="0" fontId="44" fillId="0" borderId="166" applyNumberFormat="0" applyFill="0" applyAlignment="0" applyProtection="0"/>
    <xf numFmtId="0" fontId="35" fillId="0" borderId="170" applyFill="0" applyProtection="0">
      <alignment horizontal="right" vertical="top" wrapText="1"/>
    </xf>
    <xf numFmtId="0" fontId="39" fillId="38" borderId="170" applyNumberFormat="0" applyProtection="0">
      <alignment horizontal="right"/>
    </xf>
    <xf numFmtId="0" fontId="44" fillId="0" borderId="166" applyNumberFormat="0" applyFill="0" applyAlignment="0" applyProtection="0"/>
    <xf numFmtId="0" fontId="47" fillId="0" borderId="170" applyFill="0" applyProtection="0">
      <alignment horizontal="right" vertical="top" wrapText="1"/>
    </xf>
    <xf numFmtId="0" fontId="44" fillId="0" borderId="166" applyNumberFormat="0" applyFill="0" applyAlignment="0" applyProtection="0"/>
    <xf numFmtId="0" fontId="44" fillId="0" borderId="166" applyNumberFormat="0" applyFill="0" applyAlignment="0" applyProtection="0"/>
    <xf numFmtId="0" fontId="62" fillId="60" borderId="170"/>
    <xf numFmtId="0" fontId="39" fillId="38" borderId="170" applyNumberFormat="0" applyProtection="0">
      <alignment horizontal="right"/>
    </xf>
    <xf numFmtId="0" fontId="44" fillId="0" borderId="166" applyNumberFormat="0" applyFill="0" applyAlignment="0" applyProtection="0"/>
    <xf numFmtId="49" fontId="47" fillId="0" borderId="170" applyFill="0" applyProtection="0">
      <alignment horizontal="right"/>
    </xf>
    <xf numFmtId="1" fontId="35" fillId="0" borderId="170" applyFill="0" applyProtection="0">
      <alignment horizontal="right" vertical="top" wrapText="1"/>
    </xf>
    <xf numFmtId="0" fontId="44" fillId="0" borderId="166" applyNumberFormat="0" applyFill="0" applyAlignment="0" applyProtection="0"/>
    <xf numFmtId="2" fontId="35" fillId="0" borderId="170" applyFill="0" applyProtection="0">
      <alignment horizontal="right" vertical="top" wrapText="1"/>
    </xf>
    <xf numFmtId="0" fontId="44" fillId="0" borderId="166" applyNumberFormat="0" applyFill="0" applyAlignment="0" applyProtection="0"/>
    <xf numFmtId="0" fontId="39" fillId="38" borderId="170" applyNumberFormat="0" applyProtection="0">
      <alignment horizontal="left"/>
    </xf>
    <xf numFmtId="0" fontId="51" fillId="36" borderId="171" applyNumberFormat="0" applyAlignment="0" applyProtection="0"/>
    <xf numFmtId="0" fontId="44" fillId="0" borderId="166" applyNumberFormat="0" applyFill="0" applyAlignment="0" applyProtection="0"/>
    <xf numFmtId="49" fontId="35" fillId="0" borderId="170" applyFill="0" applyProtection="0">
      <alignment horizontal="right"/>
    </xf>
    <xf numFmtId="0" fontId="44" fillId="0" borderId="166" applyNumberFormat="0" applyFill="0" applyAlignment="0" applyProtection="0"/>
    <xf numFmtId="0" fontId="44" fillId="0" borderId="166" applyNumberFormat="0" applyFill="0" applyAlignment="0" applyProtection="0"/>
    <xf numFmtId="0" fontId="41" fillId="35" borderId="171" applyNumberFormat="0" applyAlignment="0" applyProtection="0"/>
    <xf numFmtId="2" fontId="47" fillId="0" borderId="170" applyFill="0" applyProtection="0">
      <alignment horizontal="right" vertical="top" wrapText="1"/>
    </xf>
    <xf numFmtId="0" fontId="44" fillId="0" borderId="166" applyNumberFormat="0" applyFill="0" applyAlignment="0" applyProtection="0"/>
    <xf numFmtId="1" fontId="35" fillId="0" borderId="170" applyFill="0" applyProtection="0">
      <alignment horizontal="right" vertical="top" wrapText="1"/>
    </xf>
    <xf numFmtId="0" fontId="35" fillId="0" borderId="170" applyFill="0" applyProtection="0">
      <alignment horizontal="right" vertical="top" wrapText="1"/>
    </xf>
    <xf numFmtId="0" fontId="44" fillId="0" borderId="166" applyNumberFormat="0" applyFill="0" applyAlignment="0" applyProtection="0"/>
    <xf numFmtId="0" fontId="39" fillId="38" borderId="170" applyNumberFormat="0" applyProtection="0">
      <alignment horizontal="right"/>
    </xf>
    <xf numFmtId="0" fontId="44" fillId="0" borderId="166" applyNumberFormat="0" applyFill="0" applyAlignment="0" applyProtection="0"/>
    <xf numFmtId="0" fontId="44" fillId="0" borderId="166" applyNumberFormat="0" applyFill="0" applyAlignment="0" applyProtection="0"/>
    <xf numFmtId="49" fontId="47" fillId="0" borderId="170" applyFill="0" applyProtection="0">
      <alignment horizontal="right"/>
    </xf>
    <xf numFmtId="1" fontId="47" fillId="0" borderId="170" applyFill="0" applyProtection="0">
      <alignment horizontal="right" vertical="top" wrapText="1"/>
    </xf>
    <xf numFmtId="0" fontId="44" fillId="0" borderId="166" applyNumberFormat="0" applyFill="0" applyAlignment="0" applyProtection="0"/>
    <xf numFmtId="0" fontId="39" fillId="38" borderId="170" applyNumberFormat="0" applyProtection="0">
      <alignment horizontal="right"/>
    </xf>
    <xf numFmtId="2" fontId="35" fillId="0" borderId="170" applyFill="0" applyProtection="0">
      <alignment horizontal="right" vertical="top" wrapText="1"/>
    </xf>
    <xf numFmtId="0" fontId="44" fillId="0" borderId="166" applyNumberFormat="0" applyFill="0" applyAlignment="0" applyProtection="0"/>
    <xf numFmtId="49" fontId="47" fillId="0" borderId="170" applyFill="0" applyProtection="0">
      <alignment horizontal="right"/>
    </xf>
    <xf numFmtId="0" fontId="39" fillId="38" borderId="170" applyNumberFormat="0" applyProtection="0">
      <alignment horizontal="right"/>
    </xf>
    <xf numFmtId="0" fontId="44" fillId="0" borderId="166" applyNumberFormat="0" applyFill="0" applyAlignment="0" applyProtection="0"/>
    <xf numFmtId="0" fontId="47" fillId="0" borderId="170" applyFill="0" applyProtection="0">
      <alignment horizontal="right" vertical="top" wrapText="1"/>
    </xf>
    <xf numFmtId="0" fontId="44" fillId="0" borderId="166" applyNumberFormat="0" applyFill="0" applyAlignment="0" applyProtection="0"/>
    <xf numFmtId="0" fontId="44" fillId="0" borderId="166" applyNumberFormat="0" applyFill="0" applyAlignment="0" applyProtection="0"/>
    <xf numFmtId="0" fontId="44" fillId="0" borderId="166" applyNumberFormat="0" applyFill="0" applyAlignment="0" applyProtection="0"/>
    <xf numFmtId="1" fontId="35" fillId="0" borderId="170" applyFill="0" applyProtection="0">
      <alignment horizontal="right" vertical="top" wrapText="1"/>
    </xf>
    <xf numFmtId="2" fontId="47" fillId="0" borderId="170" applyFill="0" applyProtection="0">
      <alignment horizontal="right" vertical="top" wrapText="1"/>
    </xf>
    <xf numFmtId="0" fontId="44" fillId="0" borderId="166" applyNumberFormat="0" applyFill="0" applyAlignment="0" applyProtection="0"/>
    <xf numFmtId="0" fontId="44" fillId="0" borderId="166" applyNumberFormat="0" applyFill="0" applyAlignment="0" applyProtection="0"/>
    <xf numFmtId="0" fontId="62" fillId="60" borderId="170"/>
    <xf numFmtId="0" fontId="39" fillId="38" borderId="170" applyNumberFormat="0" applyProtection="0">
      <alignment horizontal="left"/>
    </xf>
    <xf numFmtId="0" fontId="39" fillId="38" borderId="170" applyNumberFormat="0" applyProtection="0">
      <alignment horizontal="left"/>
    </xf>
    <xf numFmtId="0" fontId="35" fillId="54" borderId="169" applyNumberFormat="0" applyFont="0" applyAlignment="0" applyProtection="0"/>
    <xf numFmtId="0" fontId="44" fillId="0" borderId="166" applyNumberFormat="0" applyFill="0" applyAlignment="0" applyProtection="0"/>
    <xf numFmtId="0" fontId="62" fillId="60" borderId="170"/>
    <xf numFmtId="0" fontId="39" fillId="38" borderId="170" applyNumberFormat="0" applyProtection="0">
      <alignment horizontal="right"/>
    </xf>
    <xf numFmtId="0" fontId="44" fillId="0" borderId="166" applyNumberFormat="0" applyFill="0" applyAlignment="0" applyProtection="0"/>
    <xf numFmtId="49" fontId="35" fillId="0" borderId="170" applyFill="0" applyProtection="0">
      <alignment horizontal="right"/>
    </xf>
    <xf numFmtId="0" fontId="44" fillId="0" borderId="166" applyNumberFormat="0" applyFill="0" applyAlignment="0" applyProtection="0"/>
    <xf numFmtId="0" fontId="44" fillId="0" borderId="166" applyNumberFormat="0" applyFill="0" applyAlignment="0" applyProtection="0"/>
    <xf numFmtId="0" fontId="44" fillId="0" borderId="173" applyNumberFormat="0" applyFill="0" applyAlignment="0" applyProtection="0"/>
    <xf numFmtId="0" fontId="35" fillId="54" borderId="169" applyNumberFormat="0" applyFont="0" applyAlignment="0" applyProtection="0"/>
    <xf numFmtId="0" fontId="39" fillId="38" borderId="170" applyNumberFormat="0" applyProtection="0">
      <alignment horizontal="right"/>
    </xf>
    <xf numFmtId="0" fontId="44" fillId="0" borderId="166" applyNumberFormat="0" applyFill="0" applyAlignment="0" applyProtection="0"/>
    <xf numFmtId="49" fontId="47" fillId="0" borderId="170" applyFill="0" applyProtection="0">
      <alignment horizontal="right"/>
    </xf>
    <xf numFmtId="1" fontId="47" fillId="0" borderId="170" applyFill="0" applyProtection="0">
      <alignment horizontal="right" vertical="top" wrapText="1"/>
    </xf>
    <xf numFmtId="0" fontId="44" fillId="0" borderId="166" applyNumberFormat="0" applyFill="0" applyAlignment="0" applyProtection="0"/>
    <xf numFmtId="0" fontId="39" fillId="38" borderId="170" applyNumberFormat="0" applyProtection="0">
      <alignment horizontal="right"/>
    </xf>
    <xf numFmtId="0" fontId="44" fillId="0" borderId="166" applyNumberFormat="0" applyFill="0" applyAlignment="0" applyProtection="0"/>
    <xf numFmtId="0" fontId="44" fillId="0" borderId="166" applyNumberFormat="0" applyFill="0" applyAlignment="0" applyProtection="0"/>
    <xf numFmtId="0" fontId="39" fillId="38" borderId="170" applyNumberFormat="0" applyProtection="0">
      <alignment horizontal="left"/>
    </xf>
    <xf numFmtId="0" fontId="44" fillId="0" borderId="173" applyNumberFormat="0" applyFill="0" applyAlignment="0" applyProtection="0"/>
    <xf numFmtId="0" fontId="44" fillId="0" borderId="166" applyNumberFormat="0" applyFill="0" applyAlignment="0" applyProtection="0"/>
    <xf numFmtId="0" fontId="62" fillId="60" borderId="170"/>
    <xf numFmtId="0" fontId="35" fillId="0" borderId="170" applyFill="0" applyProtection="0">
      <alignment horizontal="right" vertical="top" wrapText="1"/>
    </xf>
    <xf numFmtId="0" fontId="44" fillId="0" borderId="166" applyNumberFormat="0" applyFill="0" applyAlignment="0" applyProtection="0"/>
    <xf numFmtId="0" fontId="35" fillId="0" borderId="170" applyFill="0" applyProtection="0">
      <alignment horizontal="right" vertical="top" wrapText="1"/>
    </xf>
    <xf numFmtId="0" fontId="44" fillId="0" borderId="166" applyNumberFormat="0" applyFill="0" applyAlignment="0" applyProtection="0"/>
    <xf numFmtId="0" fontId="44" fillId="0" borderId="166" applyNumberFormat="0" applyFill="0" applyAlignment="0" applyProtection="0"/>
    <xf numFmtId="49" fontId="47" fillId="0" borderId="170" applyFill="0" applyProtection="0">
      <alignment horizontal="right"/>
    </xf>
    <xf numFmtId="0" fontId="39" fillId="38" borderId="170" applyNumberFormat="0" applyProtection="0">
      <alignment horizontal="right"/>
    </xf>
    <xf numFmtId="0" fontId="62" fillId="60" borderId="170"/>
    <xf numFmtId="1" fontId="35" fillId="0" borderId="170" applyFill="0" applyProtection="0">
      <alignment horizontal="right" vertical="top" wrapText="1"/>
    </xf>
    <xf numFmtId="0" fontId="44" fillId="0" borderId="166" applyNumberFormat="0" applyFill="0" applyAlignment="0" applyProtection="0"/>
    <xf numFmtId="0" fontId="62" fillId="60" borderId="170"/>
    <xf numFmtId="0" fontId="62" fillId="60" borderId="170"/>
    <xf numFmtId="0" fontId="44" fillId="0" borderId="166" applyNumberFormat="0" applyFill="0" applyAlignment="0" applyProtection="0"/>
    <xf numFmtId="49" fontId="47" fillId="0" borderId="170" applyFill="0" applyProtection="0">
      <alignment horizontal="right"/>
    </xf>
    <xf numFmtId="0" fontId="44" fillId="0" borderId="166" applyNumberFormat="0" applyFill="0" applyAlignment="0" applyProtection="0"/>
    <xf numFmtId="0" fontId="44" fillId="0" borderId="166" applyNumberFormat="0" applyFill="0" applyAlignment="0" applyProtection="0"/>
    <xf numFmtId="0" fontId="35" fillId="0" borderId="170" applyFill="0" applyProtection="0">
      <alignment horizontal="right" vertical="top" wrapText="1"/>
    </xf>
    <xf numFmtId="0" fontId="62" fillId="60" borderId="170"/>
    <xf numFmtId="2" fontId="35" fillId="0" borderId="170" applyFill="0" applyProtection="0">
      <alignment horizontal="right" vertical="top" wrapText="1"/>
    </xf>
    <xf numFmtId="0" fontId="44" fillId="0" borderId="166" applyNumberFormat="0" applyFill="0" applyAlignment="0" applyProtection="0"/>
    <xf numFmtId="1" fontId="35" fillId="0" borderId="170" applyFill="0" applyProtection="0">
      <alignment horizontal="right" vertical="top" wrapText="1"/>
    </xf>
    <xf numFmtId="0" fontId="43" fillId="36" borderId="172" applyNumberFormat="0" applyAlignment="0" applyProtection="0"/>
    <xf numFmtId="0" fontId="44" fillId="0" borderId="166" applyNumberFormat="0" applyFill="0" applyAlignment="0" applyProtection="0"/>
    <xf numFmtId="0" fontId="62" fillId="60" borderId="170"/>
    <xf numFmtId="0" fontId="44" fillId="0" borderId="166" applyNumberFormat="0" applyFill="0" applyAlignment="0" applyProtection="0"/>
    <xf numFmtId="0" fontId="44" fillId="0" borderId="166" applyNumberFormat="0" applyFill="0" applyAlignment="0" applyProtection="0"/>
    <xf numFmtId="0" fontId="39" fillId="38" borderId="170" applyNumberFormat="0" applyProtection="0">
      <alignment horizontal="right"/>
    </xf>
    <xf numFmtId="49" fontId="35" fillId="0" borderId="170" applyFill="0" applyProtection="0">
      <alignment horizontal="right"/>
    </xf>
    <xf numFmtId="0" fontId="44" fillId="0" borderId="166" applyNumberFormat="0" applyFill="0" applyAlignment="0" applyProtection="0"/>
    <xf numFmtId="1" fontId="47" fillId="0" borderId="170" applyFill="0" applyProtection="0">
      <alignment horizontal="right" vertical="top" wrapText="1"/>
    </xf>
    <xf numFmtId="1" fontId="35" fillId="0" borderId="170" applyFill="0" applyProtection="0">
      <alignment horizontal="right" vertical="top" wrapText="1"/>
    </xf>
    <xf numFmtId="0" fontId="44" fillId="0" borderId="166" applyNumberFormat="0" applyFill="0" applyAlignment="0" applyProtection="0"/>
    <xf numFmtId="0" fontId="62" fillId="60" borderId="170"/>
    <xf numFmtId="0" fontId="44" fillId="0" borderId="166" applyNumberFormat="0" applyFill="0" applyAlignment="0" applyProtection="0"/>
    <xf numFmtId="0" fontId="44" fillId="0" borderId="166" applyNumberFormat="0" applyFill="0" applyAlignment="0" applyProtection="0"/>
    <xf numFmtId="0" fontId="41" fillId="35" borderId="171" applyNumberFormat="0" applyAlignment="0" applyProtection="0"/>
    <xf numFmtId="1" fontId="35" fillId="0" borderId="170" applyFill="0" applyProtection="0">
      <alignment horizontal="right" vertical="top" wrapText="1"/>
    </xf>
    <xf numFmtId="0" fontId="39" fillId="38" borderId="170" applyNumberFormat="0" applyProtection="0">
      <alignment horizontal="right"/>
    </xf>
    <xf numFmtId="2" fontId="47" fillId="0" borderId="170" applyFill="0" applyProtection="0">
      <alignment horizontal="right" vertical="top" wrapText="1"/>
    </xf>
    <xf numFmtId="0" fontId="44" fillId="0" borderId="166" applyNumberFormat="0" applyFill="0" applyAlignment="0" applyProtection="0"/>
    <xf numFmtId="0" fontId="41" fillId="35" borderId="171" applyNumberFormat="0" applyAlignment="0" applyProtection="0"/>
    <xf numFmtId="0" fontId="62" fillId="60" borderId="170"/>
    <xf numFmtId="0" fontId="44" fillId="0" borderId="166" applyNumberFormat="0" applyFill="0" applyAlignment="0" applyProtection="0"/>
    <xf numFmtId="0" fontId="39" fillId="38" borderId="170" applyNumberFormat="0" applyProtection="0">
      <alignment horizontal="right"/>
    </xf>
    <xf numFmtId="0" fontId="44" fillId="0" borderId="166" applyNumberFormat="0" applyFill="0" applyAlignment="0" applyProtection="0"/>
    <xf numFmtId="0" fontId="44" fillId="0" borderId="166" applyNumberFormat="0" applyFill="0" applyAlignment="0" applyProtection="0"/>
    <xf numFmtId="0" fontId="62" fillId="60" borderId="170"/>
    <xf numFmtId="1" fontId="35" fillId="0" borderId="170" applyFill="0" applyProtection="0">
      <alignment horizontal="right" vertical="top" wrapText="1"/>
    </xf>
    <xf numFmtId="0" fontId="39" fillId="38" borderId="170" applyNumberFormat="0" applyProtection="0">
      <alignment horizontal="left"/>
    </xf>
    <xf numFmtId="0" fontId="44" fillId="0" borderId="166" applyNumberFormat="0" applyFill="0" applyAlignment="0" applyProtection="0"/>
    <xf numFmtId="0" fontId="44" fillId="0" borderId="173" applyNumberFormat="0" applyFill="0" applyAlignment="0" applyProtection="0"/>
    <xf numFmtId="0" fontId="35" fillId="0" borderId="170" applyFill="0" applyProtection="0">
      <alignment horizontal="right" vertical="top" wrapText="1"/>
    </xf>
    <xf numFmtId="0" fontId="44" fillId="0" borderId="166" applyNumberFormat="0" applyFill="0" applyAlignment="0" applyProtection="0"/>
    <xf numFmtId="2" fontId="35" fillId="0" borderId="170" applyFill="0" applyProtection="0">
      <alignment horizontal="right" vertical="top" wrapText="1"/>
    </xf>
    <xf numFmtId="0" fontId="44" fillId="0" borderId="166" applyNumberFormat="0" applyFill="0" applyAlignment="0" applyProtection="0"/>
    <xf numFmtId="0" fontId="44" fillId="0" borderId="166" applyNumberFormat="0" applyFill="0" applyAlignment="0" applyProtection="0"/>
    <xf numFmtId="2" fontId="35" fillId="0" borderId="170" applyFill="0" applyProtection="0">
      <alignment horizontal="right" vertical="top" wrapText="1"/>
    </xf>
    <xf numFmtId="0" fontId="62" fillId="60" borderId="170"/>
    <xf numFmtId="0" fontId="44" fillId="0" borderId="166" applyNumberFormat="0" applyFill="0" applyAlignment="0" applyProtection="0"/>
    <xf numFmtId="2" fontId="35" fillId="0" borderId="170" applyFill="0" applyProtection="0">
      <alignment horizontal="right" vertical="top" wrapText="1"/>
    </xf>
    <xf numFmtId="2" fontId="47" fillId="0" borderId="170" applyFill="0" applyProtection="0">
      <alignment horizontal="right" vertical="top" wrapText="1"/>
    </xf>
    <xf numFmtId="0" fontId="44" fillId="0" borderId="166" applyNumberFormat="0" applyFill="0" applyAlignment="0" applyProtection="0"/>
    <xf numFmtId="49" fontId="35" fillId="0" borderId="170" applyFill="0" applyProtection="0">
      <alignment horizontal="right"/>
    </xf>
    <xf numFmtId="0" fontId="44" fillId="0" borderId="166" applyNumberFormat="0" applyFill="0" applyAlignment="0" applyProtection="0"/>
    <xf numFmtId="0" fontId="44" fillId="0" borderId="166" applyNumberFormat="0" applyFill="0" applyAlignment="0" applyProtection="0"/>
    <xf numFmtId="0" fontId="62" fillId="60" borderId="170"/>
    <xf numFmtId="0" fontId="62" fillId="60" borderId="170"/>
    <xf numFmtId="0" fontId="62" fillId="60" borderId="170"/>
    <xf numFmtId="1" fontId="47" fillId="0" borderId="170" applyFill="0" applyProtection="0">
      <alignment horizontal="right" vertical="top" wrapText="1"/>
    </xf>
    <xf numFmtId="0" fontId="44" fillId="0" borderId="166" applyNumberFormat="0" applyFill="0" applyAlignment="0" applyProtection="0"/>
    <xf numFmtId="0" fontId="62" fillId="60" borderId="170"/>
    <xf numFmtId="0" fontId="47" fillId="0" borderId="170" applyFill="0" applyProtection="0">
      <alignment horizontal="right" vertical="top" wrapText="1"/>
    </xf>
    <xf numFmtId="0" fontId="44" fillId="0" borderId="166" applyNumberFormat="0" applyFill="0" applyAlignment="0" applyProtection="0"/>
    <xf numFmtId="49" fontId="35" fillId="0" borderId="170" applyFill="0" applyProtection="0">
      <alignment horizontal="right"/>
    </xf>
    <xf numFmtId="0" fontId="44" fillId="0" borderId="166" applyNumberFormat="0" applyFill="0" applyAlignment="0" applyProtection="0"/>
    <xf numFmtId="0" fontId="44" fillId="0" borderId="166" applyNumberFormat="0" applyFill="0" applyAlignment="0" applyProtection="0"/>
    <xf numFmtId="2" fontId="35" fillId="0" borderId="170" applyFill="0" applyProtection="0">
      <alignment horizontal="right" vertical="top" wrapText="1"/>
    </xf>
    <xf numFmtId="1" fontId="35" fillId="0" borderId="170" applyFill="0" applyProtection="0">
      <alignment horizontal="right" vertical="top" wrapText="1"/>
    </xf>
    <xf numFmtId="0" fontId="44" fillId="0" borderId="166" applyNumberFormat="0" applyFill="0" applyAlignment="0" applyProtection="0"/>
    <xf numFmtId="0" fontId="39" fillId="38" borderId="170" applyNumberFormat="0" applyProtection="0">
      <alignment horizontal="right"/>
    </xf>
    <xf numFmtId="2" fontId="35" fillId="0" borderId="170" applyFill="0" applyProtection="0">
      <alignment horizontal="right" vertical="top" wrapText="1"/>
    </xf>
    <xf numFmtId="0" fontId="44" fillId="0" borderId="166" applyNumberFormat="0" applyFill="0" applyAlignment="0" applyProtection="0"/>
    <xf numFmtId="1" fontId="35" fillId="0" borderId="170" applyFill="0" applyProtection="0">
      <alignment horizontal="right" vertical="top" wrapText="1"/>
    </xf>
    <xf numFmtId="0" fontId="44" fillId="0" borderId="166" applyNumberFormat="0" applyFill="0" applyAlignment="0" applyProtection="0"/>
    <xf numFmtId="0" fontId="44" fillId="0" borderId="166" applyNumberFormat="0" applyFill="0" applyAlignment="0" applyProtection="0"/>
    <xf numFmtId="1" fontId="47" fillId="0" borderId="170" applyFill="0" applyProtection="0">
      <alignment horizontal="right" vertical="top" wrapText="1"/>
    </xf>
    <xf numFmtId="2" fontId="47" fillId="0" borderId="170" applyFill="0" applyProtection="0">
      <alignment horizontal="right" vertical="top" wrapText="1"/>
    </xf>
    <xf numFmtId="49" fontId="47" fillId="0" borderId="170" applyFill="0" applyProtection="0">
      <alignment horizontal="right"/>
    </xf>
    <xf numFmtId="0" fontId="62" fillId="60" borderId="170"/>
    <xf numFmtId="0" fontId="44" fillId="0" borderId="166" applyNumberFormat="0" applyFill="0" applyAlignment="0" applyProtection="0"/>
    <xf numFmtId="0" fontId="62" fillId="60" borderId="170"/>
    <xf numFmtId="49" fontId="35" fillId="0" borderId="170" applyFill="0" applyProtection="0">
      <alignment horizontal="right"/>
    </xf>
    <xf numFmtId="0" fontId="44" fillId="0" borderId="166" applyNumberFormat="0" applyFill="0" applyAlignment="0" applyProtection="0"/>
    <xf numFmtId="0" fontId="35" fillId="0" borderId="170" applyFill="0" applyProtection="0">
      <alignment horizontal="right" vertical="top" wrapText="1"/>
    </xf>
    <xf numFmtId="0" fontId="44" fillId="0" borderId="166" applyNumberFormat="0" applyFill="0" applyAlignment="0" applyProtection="0"/>
    <xf numFmtId="0" fontId="44" fillId="0" borderId="166" applyNumberFormat="0" applyFill="0" applyAlignment="0" applyProtection="0"/>
    <xf numFmtId="0" fontId="39" fillId="38" borderId="170" applyNumberFormat="0" applyProtection="0">
      <alignment horizontal="right"/>
    </xf>
    <xf numFmtId="2" fontId="47" fillId="0" borderId="170" applyFill="0" applyProtection="0">
      <alignment horizontal="right" vertical="top" wrapText="1"/>
    </xf>
    <xf numFmtId="0" fontId="44" fillId="0" borderId="166" applyNumberFormat="0" applyFill="0" applyAlignment="0" applyProtection="0"/>
    <xf numFmtId="0" fontId="43" fillId="36" borderId="172" applyNumberFormat="0" applyAlignment="0" applyProtection="0"/>
    <xf numFmtId="0" fontId="62" fillId="60" borderId="170"/>
    <xf numFmtId="0" fontId="44" fillId="0" borderId="166" applyNumberFormat="0" applyFill="0" applyAlignment="0" applyProtection="0"/>
    <xf numFmtId="49" fontId="35" fillId="0" borderId="170" applyFill="0" applyProtection="0">
      <alignment horizontal="right"/>
    </xf>
    <xf numFmtId="0" fontId="44" fillId="0" borderId="166" applyNumberFormat="0" applyFill="0" applyAlignment="0" applyProtection="0"/>
    <xf numFmtId="0" fontId="44" fillId="0" borderId="166" applyNumberFormat="0" applyFill="0" applyAlignment="0" applyProtection="0"/>
    <xf numFmtId="0" fontId="44" fillId="0" borderId="173" applyNumberFormat="0" applyFill="0" applyAlignment="0" applyProtection="0"/>
    <xf numFmtId="0" fontId="39" fillId="38" borderId="170" applyNumberFormat="0" applyProtection="0">
      <alignment horizontal="right"/>
    </xf>
    <xf numFmtId="0" fontId="41" fillId="35" borderId="171" applyNumberFormat="0" applyAlignment="0" applyProtection="0"/>
    <xf numFmtId="0" fontId="44" fillId="0" borderId="166" applyNumberFormat="0" applyFill="0" applyAlignment="0" applyProtection="0"/>
    <xf numFmtId="2" fontId="35" fillId="0" borderId="170" applyFill="0" applyProtection="0">
      <alignment horizontal="right" vertical="top" wrapText="1"/>
    </xf>
    <xf numFmtId="0" fontId="44" fillId="0" borderId="166" applyNumberFormat="0" applyFill="0" applyAlignment="0" applyProtection="0"/>
    <xf numFmtId="0" fontId="44" fillId="0" borderId="166" applyNumberFormat="0" applyFill="0" applyAlignment="0" applyProtection="0"/>
    <xf numFmtId="0" fontId="35" fillId="54" borderId="169" applyNumberFormat="0" applyFont="0" applyAlignment="0" applyProtection="0"/>
    <xf numFmtId="2" fontId="35" fillId="0" borderId="170" applyFill="0" applyProtection="0">
      <alignment horizontal="right" vertical="top" wrapText="1"/>
    </xf>
    <xf numFmtId="0" fontId="44" fillId="0" borderId="166" applyNumberFormat="0" applyFill="0" applyAlignment="0" applyProtection="0"/>
    <xf numFmtId="0" fontId="35" fillId="54" borderId="169" applyNumberFormat="0" applyFont="0" applyAlignment="0" applyProtection="0"/>
    <xf numFmtId="1" fontId="35" fillId="0" borderId="170" applyFill="0" applyProtection="0">
      <alignment horizontal="right" vertical="top" wrapText="1"/>
    </xf>
    <xf numFmtId="0" fontId="44" fillId="0" borderId="166" applyNumberFormat="0" applyFill="0" applyAlignment="0" applyProtection="0"/>
    <xf numFmtId="49" fontId="35" fillId="0" borderId="170" applyFill="0" applyProtection="0">
      <alignment horizontal="right"/>
    </xf>
    <xf numFmtId="0" fontId="39" fillId="38" borderId="170" applyNumberFormat="0" applyProtection="0">
      <alignment horizontal="right"/>
    </xf>
    <xf numFmtId="2" fontId="47" fillId="0" borderId="170" applyFill="0" applyProtection="0">
      <alignment horizontal="right" vertical="top" wrapText="1"/>
    </xf>
    <xf numFmtId="0" fontId="44" fillId="0" borderId="166" applyNumberFormat="0" applyFill="0" applyAlignment="0" applyProtection="0"/>
    <xf numFmtId="2" fontId="47" fillId="0" borderId="170" applyFill="0" applyProtection="0">
      <alignment horizontal="right" vertical="top" wrapText="1"/>
    </xf>
    <xf numFmtId="0" fontId="44" fillId="0" borderId="166" applyNumberFormat="0" applyFill="0" applyAlignment="0" applyProtection="0"/>
    <xf numFmtId="0" fontId="44" fillId="0" borderId="166" applyNumberFormat="0" applyFill="0" applyAlignment="0" applyProtection="0"/>
    <xf numFmtId="0" fontId="43" fillId="36" borderId="172" applyNumberFormat="0" applyAlignment="0" applyProtection="0"/>
    <xf numFmtId="0" fontId="43" fillId="36" borderId="172" applyNumberFormat="0" applyAlignment="0" applyProtection="0"/>
    <xf numFmtId="0" fontId="43" fillId="36" borderId="172" applyNumberFormat="0" applyAlignment="0" applyProtection="0"/>
    <xf numFmtId="0" fontId="44" fillId="0" borderId="166" applyNumberFormat="0" applyFill="0" applyAlignment="0" applyProtection="0"/>
    <xf numFmtId="0" fontId="44" fillId="0" borderId="173" applyNumberFormat="0" applyFill="0" applyAlignment="0" applyProtection="0"/>
    <xf numFmtId="0" fontId="44" fillId="0" borderId="166" applyNumberFormat="0" applyFill="0" applyAlignment="0" applyProtection="0"/>
    <xf numFmtId="0" fontId="44" fillId="0" borderId="166" applyNumberFormat="0" applyFill="0" applyAlignment="0" applyProtection="0"/>
    <xf numFmtId="0" fontId="44" fillId="0" borderId="173" applyNumberFormat="0" applyFill="0" applyAlignment="0" applyProtection="0"/>
    <xf numFmtId="0" fontId="43" fillId="36" borderId="172" applyNumberFormat="0" applyAlignment="0" applyProtection="0"/>
    <xf numFmtId="0" fontId="43" fillId="36" borderId="172" applyNumberFormat="0" applyAlignment="0" applyProtection="0"/>
    <xf numFmtId="0" fontId="44" fillId="0" borderId="166" applyNumberFormat="0" applyFill="0" applyAlignment="0" applyProtection="0"/>
    <xf numFmtId="0" fontId="44" fillId="0" borderId="173" applyNumberFormat="0" applyFill="0" applyAlignment="0" applyProtection="0"/>
    <xf numFmtId="0" fontId="44" fillId="0" borderId="166" applyNumberFormat="0" applyFill="0" applyAlignment="0" applyProtection="0"/>
    <xf numFmtId="0" fontId="44" fillId="0" borderId="166" applyNumberFormat="0" applyFill="0" applyAlignment="0" applyProtection="0"/>
    <xf numFmtId="0" fontId="44" fillId="0" borderId="173" applyNumberFormat="0" applyFill="0" applyAlignment="0" applyProtection="0"/>
    <xf numFmtId="0" fontId="43" fillId="36" borderId="172" applyNumberFormat="0" applyAlignment="0" applyProtection="0"/>
    <xf numFmtId="0" fontId="43" fillId="36" borderId="172" applyNumberFormat="0" applyAlignment="0" applyProtection="0"/>
    <xf numFmtId="0" fontId="44" fillId="0" borderId="166" applyNumberFormat="0" applyFill="0" applyAlignment="0" applyProtection="0"/>
    <xf numFmtId="0" fontId="44" fillId="0" borderId="173" applyNumberFormat="0" applyFill="0" applyAlignment="0" applyProtection="0"/>
    <xf numFmtId="0" fontId="44" fillId="0" borderId="166" applyNumberFormat="0" applyFill="0" applyAlignment="0" applyProtection="0"/>
    <xf numFmtId="0" fontId="44" fillId="0" borderId="166" applyNumberFormat="0" applyFill="0" applyAlignment="0" applyProtection="0"/>
    <xf numFmtId="0" fontId="44" fillId="0" borderId="173" applyNumberFormat="0" applyFill="0" applyAlignment="0" applyProtection="0"/>
    <xf numFmtId="0" fontId="43" fillId="36" borderId="172" applyNumberFormat="0" applyAlignment="0" applyProtection="0"/>
    <xf numFmtId="0" fontId="43" fillId="36" borderId="172" applyNumberFormat="0" applyAlignment="0" applyProtection="0"/>
    <xf numFmtId="0" fontId="44" fillId="0" borderId="166" applyNumberFormat="0" applyFill="0" applyAlignment="0" applyProtection="0"/>
    <xf numFmtId="0" fontId="44" fillId="0" borderId="173" applyNumberFormat="0" applyFill="0" applyAlignment="0" applyProtection="0"/>
    <xf numFmtId="0" fontId="44" fillId="0" borderId="166" applyNumberFormat="0" applyFill="0" applyAlignment="0" applyProtection="0"/>
    <xf numFmtId="0" fontId="44" fillId="0" borderId="166" applyNumberFormat="0" applyFill="0" applyAlignment="0" applyProtection="0"/>
    <xf numFmtId="1" fontId="47" fillId="0" borderId="170" applyFill="0" applyProtection="0">
      <alignment horizontal="right" vertical="top" wrapText="1"/>
    </xf>
    <xf numFmtId="49" fontId="35" fillId="0" borderId="170" applyFill="0" applyProtection="0">
      <alignment horizontal="right"/>
    </xf>
    <xf numFmtId="0" fontId="39" fillId="38" borderId="170" applyNumberFormat="0" applyProtection="0">
      <alignment horizontal="left"/>
    </xf>
    <xf numFmtId="0" fontId="44" fillId="0" borderId="166" applyNumberFormat="0" applyFill="0" applyAlignment="0" applyProtection="0"/>
    <xf numFmtId="0" fontId="62" fillId="60" borderId="170"/>
    <xf numFmtId="0" fontId="44" fillId="0" borderId="166" applyNumberFormat="0" applyFill="0" applyAlignment="0" applyProtection="0"/>
    <xf numFmtId="0" fontId="44" fillId="0" borderId="166" applyNumberFormat="0" applyFill="0" applyAlignment="0" applyProtection="0"/>
    <xf numFmtId="0" fontId="43" fillId="36" borderId="172" applyNumberFormat="0" applyAlignment="0" applyProtection="0"/>
    <xf numFmtId="0" fontId="35" fillId="54" borderId="169" applyNumberFormat="0" applyFont="0" applyAlignment="0" applyProtection="0"/>
    <xf numFmtId="0" fontId="39" fillId="38" borderId="170" applyNumberFormat="0" applyProtection="0">
      <alignment horizontal="left"/>
    </xf>
    <xf numFmtId="1" fontId="35" fillId="0" borderId="170" applyFill="0" applyProtection="0">
      <alignment horizontal="right" vertical="top" wrapText="1"/>
    </xf>
    <xf numFmtId="0" fontId="44" fillId="0" borderId="166" applyNumberFormat="0" applyFill="0" applyAlignment="0" applyProtection="0"/>
    <xf numFmtId="49" fontId="35" fillId="0" borderId="170" applyFill="0" applyProtection="0">
      <alignment horizontal="right"/>
    </xf>
    <xf numFmtId="0" fontId="44" fillId="0" borderId="166" applyNumberFormat="0" applyFill="0" applyAlignment="0" applyProtection="0"/>
    <xf numFmtId="0" fontId="44" fillId="0" borderId="166" applyNumberFormat="0" applyFill="0" applyAlignment="0" applyProtection="0"/>
    <xf numFmtId="0" fontId="39" fillId="38" borderId="170" applyNumberFormat="0" applyProtection="0">
      <alignment horizontal="left"/>
    </xf>
    <xf numFmtId="0" fontId="39" fillId="38" borderId="170" applyNumberFormat="0" applyProtection="0">
      <alignment horizontal="right"/>
    </xf>
    <xf numFmtId="0" fontId="35" fillId="0" borderId="170" applyFill="0" applyProtection="0">
      <alignment horizontal="right" vertical="top" wrapText="1"/>
    </xf>
    <xf numFmtId="0" fontId="44" fillId="0" borderId="166" applyNumberFormat="0" applyFill="0" applyAlignment="0" applyProtection="0"/>
    <xf numFmtId="2" fontId="35" fillId="0" borderId="170" applyFill="0" applyProtection="0">
      <alignment horizontal="right" vertical="top" wrapText="1"/>
    </xf>
    <xf numFmtId="0" fontId="44" fillId="0" borderId="166" applyNumberFormat="0" applyFill="0" applyAlignment="0" applyProtection="0"/>
    <xf numFmtId="0" fontId="44" fillId="0" borderId="166" applyNumberFormat="0" applyFill="0" applyAlignment="0" applyProtection="0"/>
    <xf numFmtId="1" fontId="35" fillId="0" borderId="170" applyFill="0" applyProtection="0">
      <alignment horizontal="right" vertical="top" wrapText="1"/>
    </xf>
    <xf numFmtId="49" fontId="35" fillId="0" borderId="170" applyFill="0" applyProtection="0">
      <alignment horizontal="right"/>
    </xf>
    <xf numFmtId="0" fontId="44" fillId="0" borderId="173" applyNumberFormat="0" applyFill="0" applyAlignment="0" applyProtection="0"/>
    <xf numFmtId="0" fontId="44" fillId="0" borderId="166" applyNumberFormat="0" applyFill="0" applyAlignment="0" applyProtection="0"/>
    <xf numFmtId="0" fontId="44" fillId="0" borderId="173" applyNumberFormat="0" applyFill="0" applyAlignment="0" applyProtection="0"/>
    <xf numFmtId="0" fontId="44" fillId="0" borderId="166" applyNumberFormat="0" applyFill="0" applyAlignment="0" applyProtection="0"/>
    <xf numFmtId="0" fontId="44" fillId="0" borderId="166" applyNumberFormat="0" applyFill="0" applyAlignment="0" applyProtection="0"/>
    <xf numFmtId="0" fontId="43" fillId="36" borderId="172" applyNumberFormat="0" applyAlignment="0" applyProtection="0"/>
    <xf numFmtId="0" fontId="41" fillId="35" borderId="171" applyNumberFormat="0" applyAlignment="0" applyProtection="0"/>
    <xf numFmtId="0" fontId="41" fillId="35" borderId="171" applyNumberFormat="0" applyAlignment="0" applyProtection="0"/>
    <xf numFmtId="0" fontId="44" fillId="0" borderId="166" applyNumberFormat="0" applyFill="0" applyAlignment="0" applyProtection="0"/>
    <xf numFmtId="0" fontId="35" fillId="0" borderId="170" applyFill="0" applyProtection="0">
      <alignment horizontal="right" vertical="top" wrapText="1"/>
    </xf>
    <xf numFmtId="0" fontId="44" fillId="0" borderId="166" applyNumberFormat="0" applyFill="0" applyAlignment="0" applyProtection="0"/>
    <xf numFmtId="0" fontId="44" fillId="0" borderId="166" applyNumberFormat="0" applyFill="0" applyAlignment="0" applyProtection="0"/>
    <xf numFmtId="0" fontId="62" fillId="60" borderId="170"/>
    <xf numFmtId="0" fontId="39" fillId="38" borderId="170" applyNumberFormat="0" applyProtection="0">
      <alignment horizontal="left"/>
    </xf>
    <xf numFmtId="0" fontId="39" fillId="38" borderId="170" applyNumberFormat="0" applyProtection="0">
      <alignment horizontal="right"/>
    </xf>
    <xf numFmtId="0" fontId="44" fillId="0" borderId="166" applyNumberFormat="0" applyFill="0" applyAlignment="0" applyProtection="0"/>
    <xf numFmtId="1" fontId="35" fillId="0" borderId="170" applyFill="0" applyProtection="0">
      <alignment horizontal="right" vertical="top" wrapText="1"/>
    </xf>
    <xf numFmtId="0" fontId="44" fillId="0" borderId="166" applyNumberFormat="0" applyFill="0" applyAlignment="0" applyProtection="0"/>
    <xf numFmtId="0" fontId="44" fillId="0" borderId="166" applyNumberFormat="0" applyFill="0" applyAlignment="0" applyProtection="0"/>
    <xf numFmtId="0" fontId="43" fillId="36" borderId="172" applyNumberFormat="0" applyAlignment="0" applyProtection="0"/>
    <xf numFmtId="1" fontId="47" fillId="0" borderId="170" applyFill="0" applyProtection="0">
      <alignment horizontal="right" vertical="top" wrapText="1"/>
    </xf>
    <xf numFmtId="0" fontId="39" fillId="38" borderId="170" applyNumberFormat="0" applyProtection="0">
      <alignment horizontal="right"/>
    </xf>
    <xf numFmtId="0" fontId="44" fillId="0" borderId="166" applyNumberFormat="0" applyFill="0" applyAlignment="0" applyProtection="0"/>
    <xf numFmtId="0" fontId="62" fillId="60" borderId="170"/>
    <xf numFmtId="0" fontId="44" fillId="0" borderId="166" applyNumberFormat="0" applyFill="0" applyAlignment="0" applyProtection="0"/>
    <xf numFmtId="0" fontId="44" fillId="0" borderId="166" applyNumberFormat="0" applyFill="0" applyAlignment="0" applyProtection="0"/>
    <xf numFmtId="2" fontId="35" fillId="0" borderId="170" applyFill="0" applyProtection="0">
      <alignment horizontal="right" vertical="top" wrapText="1"/>
    </xf>
    <xf numFmtId="0" fontId="47" fillId="0" borderId="170" applyFill="0" applyProtection="0">
      <alignment horizontal="right" vertical="top" wrapText="1"/>
    </xf>
    <xf numFmtId="0" fontId="39" fillId="38" borderId="170" applyNumberFormat="0" applyProtection="0">
      <alignment horizontal="left"/>
    </xf>
    <xf numFmtId="0" fontId="44" fillId="0" borderId="166" applyNumberFormat="0" applyFill="0" applyAlignment="0" applyProtection="0"/>
    <xf numFmtId="0" fontId="35" fillId="54" borderId="169" applyNumberFormat="0" applyFont="0" applyAlignment="0" applyProtection="0"/>
    <xf numFmtId="0" fontId="44" fillId="0" borderId="166" applyNumberFormat="0" applyFill="0" applyAlignment="0" applyProtection="0"/>
    <xf numFmtId="0" fontId="44" fillId="0" borderId="166" applyNumberFormat="0" applyFill="0" applyAlignment="0" applyProtection="0"/>
    <xf numFmtId="0" fontId="39" fillId="38" borderId="170" applyNumberFormat="0" applyProtection="0">
      <alignment horizontal="right"/>
    </xf>
    <xf numFmtId="1" fontId="35" fillId="0" borderId="170" applyFill="0" applyProtection="0">
      <alignment horizontal="right" vertical="top" wrapText="1"/>
    </xf>
    <xf numFmtId="2" fontId="35" fillId="0" borderId="170" applyFill="0" applyProtection="0">
      <alignment horizontal="right" vertical="top" wrapText="1"/>
    </xf>
    <xf numFmtId="0" fontId="44" fillId="0" borderId="166" applyNumberFormat="0" applyFill="0" applyAlignment="0" applyProtection="0"/>
    <xf numFmtId="0" fontId="35" fillId="54" borderId="169" applyNumberFormat="0" applyFont="0" applyAlignment="0" applyProtection="0"/>
    <xf numFmtId="0" fontId="44" fillId="0" borderId="166" applyNumberFormat="0" applyFill="0" applyAlignment="0" applyProtection="0"/>
    <xf numFmtId="0" fontId="44" fillId="0" borderId="166" applyNumberFormat="0" applyFill="0" applyAlignment="0" applyProtection="0"/>
    <xf numFmtId="0" fontId="47" fillId="0" borderId="170" applyFill="0" applyProtection="0">
      <alignment horizontal="right" vertical="top" wrapText="1"/>
    </xf>
    <xf numFmtId="49" fontId="35" fillId="0" borderId="170" applyFill="0" applyProtection="0">
      <alignment horizontal="right"/>
    </xf>
    <xf numFmtId="0" fontId="39" fillId="38" borderId="170" applyNumberFormat="0" applyProtection="0">
      <alignment horizontal="right"/>
    </xf>
    <xf numFmtId="0" fontId="44" fillId="0" borderId="166" applyNumberFormat="0" applyFill="0" applyAlignment="0" applyProtection="0"/>
    <xf numFmtId="0" fontId="62" fillId="60" borderId="170"/>
    <xf numFmtId="0" fontId="44" fillId="0" borderId="166" applyNumberFormat="0" applyFill="0" applyAlignment="0" applyProtection="0"/>
    <xf numFmtId="0" fontId="44" fillId="0" borderId="166" applyNumberFormat="0" applyFill="0" applyAlignment="0" applyProtection="0"/>
    <xf numFmtId="0" fontId="41" fillId="35" borderId="171" applyNumberFormat="0" applyAlignment="0" applyProtection="0"/>
    <xf numFmtId="1" fontId="47" fillId="0" borderId="170" applyFill="0" applyProtection="0">
      <alignment horizontal="right" vertical="top" wrapText="1"/>
    </xf>
    <xf numFmtId="0" fontId="44" fillId="0" borderId="166" applyNumberFormat="0" applyFill="0" applyAlignment="0" applyProtection="0"/>
    <xf numFmtId="0" fontId="39" fillId="38" borderId="170" applyNumberFormat="0" applyProtection="0">
      <alignment horizontal="right"/>
    </xf>
    <xf numFmtId="49" fontId="47" fillId="0" borderId="170" applyFill="0" applyProtection="0">
      <alignment horizontal="right"/>
    </xf>
    <xf numFmtId="0" fontId="39" fillId="38" borderId="170" applyNumberFormat="0" applyProtection="0">
      <alignment horizontal="right"/>
    </xf>
    <xf numFmtId="0" fontId="44" fillId="0" borderId="166" applyNumberFormat="0" applyFill="0" applyAlignment="0" applyProtection="0"/>
    <xf numFmtId="1" fontId="47" fillId="0" borderId="170" applyFill="0" applyProtection="0">
      <alignment horizontal="right" vertical="top" wrapText="1"/>
    </xf>
    <xf numFmtId="0" fontId="44" fillId="0" borderId="166" applyNumberFormat="0" applyFill="0" applyAlignment="0" applyProtection="0"/>
    <xf numFmtId="0" fontId="44" fillId="0" borderId="166" applyNumberFormat="0" applyFill="0" applyAlignment="0" applyProtection="0"/>
    <xf numFmtId="0" fontId="35" fillId="0" borderId="170" applyFill="0" applyProtection="0">
      <alignment horizontal="right" vertical="top" wrapText="1"/>
    </xf>
    <xf numFmtId="0" fontId="62" fillId="60" borderId="170"/>
    <xf numFmtId="0" fontId="44" fillId="0" borderId="166" applyNumberFormat="0" applyFill="0" applyAlignment="0" applyProtection="0"/>
    <xf numFmtId="0" fontId="44" fillId="0" borderId="173" applyNumberFormat="0" applyFill="0" applyAlignment="0" applyProtection="0"/>
    <xf numFmtId="0" fontId="62" fillId="60" borderId="170"/>
    <xf numFmtId="0" fontId="44" fillId="0" borderId="166" applyNumberFormat="0" applyFill="0" applyAlignment="0" applyProtection="0"/>
    <xf numFmtId="49" fontId="35" fillId="0" borderId="170" applyFill="0" applyProtection="0">
      <alignment horizontal="right"/>
    </xf>
    <xf numFmtId="0" fontId="35" fillId="0" borderId="170" applyFill="0" applyProtection="0">
      <alignment horizontal="right" vertical="top" wrapText="1"/>
    </xf>
    <xf numFmtId="0" fontId="44" fillId="0" borderId="166" applyNumberFormat="0" applyFill="0" applyAlignment="0" applyProtection="0"/>
    <xf numFmtId="0" fontId="39" fillId="38" borderId="170" applyNumberFormat="0" applyProtection="0">
      <alignment horizontal="right"/>
    </xf>
    <xf numFmtId="0" fontId="44" fillId="0" borderId="166" applyNumberFormat="0" applyFill="0" applyAlignment="0" applyProtection="0"/>
    <xf numFmtId="0" fontId="44" fillId="0" borderId="166" applyNumberFormat="0" applyFill="0" applyAlignment="0" applyProtection="0"/>
    <xf numFmtId="0" fontId="44" fillId="0" borderId="166" applyNumberFormat="0" applyFill="0" applyAlignment="0" applyProtection="0"/>
    <xf numFmtId="0" fontId="35" fillId="0" borderId="170" applyFill="0" applyProtection="0">
      <alignment horizontal="right" vertical="top" wrapText="1"/>
    </xf>
    <xf numFmtId="2" fontId="35" fillId="0" borderId="170" applyFill="0" applyProtection="0">
      <alignment horizontal="right" vertical="top" wrapText="1"/>
    </xf>
    <xf numFmtId="49" fontId="47" fillId="0" borderId="170" applyFill="0" applyProtection="0">
      <alignment horizontal="right"/>
    </xf>
    <xf numFmtId="0" fontId="44" fillId="0" borderId="166" applyNumberFormat="0" applyFill="0" applyAlignment="0" applyProtection="0"/>
    <xf numFmtId="0" fontId="44" fillId="0" borderId="173" applyNumberFormat="0" applyFill="0" applyAlignment="0" applyProtection="0"/>
    <xf numFmtId="0" fontId="44" fillId="0" borderId="166" applyNumberFormat="0" applyFill="0" applyAlignment="0" applyProtection="0"/>
    <xf numFmtId="0" fontId="44" fillId="0" borderId="166" applyNumberFormat="0" applyFill="0" applyAlignment="0" applyProtection="0"/>
    <xf numFmtId="2" fontId="35" fillId="0" borderId="170" applyFill="0" applyProtection="0">
      <alignment horizontal="right" vertical="top" wrapText="1"/>
    </xf>
    <xf numFmtId="0" fontId="35" fillId="0" borderId="170" applyFill="0" applyProtection="0">
      <alignment horizontal="right" vertical="top" wrapText="1"/>
    </xf>
    <xf numFmtId="0" fontId="43" fillId="36" borderId="172" applyNumberFormat="0" applyAlignment="0" applyProtection="0"/>
    <xf numFmtId="0" fontId="44" fillId="0" borderId="166" applyNumberFormat="0" applyFill="0" applyAlignment="0" applyProtection="0"/>
    <xf numFmtId="1" fontId="35" fillId="0" borderId="170" applyFill="0" applyProtection="0">
      <alignment horizontal="right" vertical="top" wrapText="1"/>
    </xf>
    <xf numFmtId="0" fontId="44" fillId="0" borderId="166" applyNumberFormat="0" applyFill="0" applyAlignment="0" applyProtection="0"/>
    <xf numFmtId="0" fontId="44" fillId="0" borderId="166" applyNumberFormat="0" applyFill="0" applyAlignment="0" applyProtection="0"/>
    <xf numFmtId="0" fontId="35" fillId="0" borderId="170" applyFill="0" applyProtection="0">
      <alignment horizontal="right" vertical="top" wrapText="1"/>
    </xf>
    <xf numFmtId="0" fontId="62" fillId="60" borderId="170"/>
    <xf numFmtId="0" fontId="62" fillId="60" borderId="170"/>
    <xf numFmtId="0" fontId="44" fillId="0" borderId="166" applyNumberFormat="0" applyFill="0" applyAlignment="0" applyProtection="0"/>
    <xf numFmtId="0" fontId="62" fillId="60" borderId="170"/>
    <xf numFmtId="0" fontId="44" fillId="0" borderId="166" applyNumberFormat="0" applyFill="0" applyAlignment="0" applyProtection="0"/>
    <xf numFmtId="0" fontId="44" fillId="0" borderId="166" applyNumberFormat="0" applyFill="0" applyAlignment="0" applyProtection="0"/>
    <xf numFmtId="2" fontId="47" fillId="0" borderId="170" applyFill="0" applyProtection="0">
      <alignment horizontal="right" vertical="top" wrapText="1"/>
    </xf>
    <xf numFmtId="0" fontId="39" fillId="38" borderId="170" applyNumberFormat="0" applyProtection="0">
      <alignment horizontal="right"/>
    </xf>
    <xf numFmtId="0" fontId="62" fillId="60" borderId="170"/>
    <xf numFmtId="0" fontId="44" fillId="0" borderId="166" applyNumberFormat="0" applyFill="0" applyAlignment="0" applyProtection="0"/>
    <xf numFmtId="0" fontId="62" fillId="60" borderId="170"/>
    <xf numFmtId="0" fontId="44" fillId="0" borderId="166" applyNumberFormat="0" applyFill="0" applyAlignment="0" applyProtection="0"/>
    <xf numFmtId="0" fontId="44" fillId="0" borderId="166" applyNumberFormat="0" applyFill="0" applyAlignment="0" applyProtection="0"/>
    <xf numFmtId="1" fontId="47" fillId="0" borderId="170" applyFill="0" applyProtection="0">
      <alignment horizontal="right" vertical="top" wrapText="1"/>
    </xf>
    <xf numFmtId="0" fontId="62" fillId="60" borderId="170"/>
    <xf numFmtId="0" fontId="39" fillId="38" borderId="170" applyNumberFormat="0" applyProtection="0">
      <alignment horizontal="right"/>
    </xf>
    <xf numFmtId="0" fontId="44" fillId="0" borderId="166" applyNumberFormat="0" applyFill="0" applyAlignment="0" applyProtection="0"/>
    <xf numFmtId="0" fontId="39" fillId="38" borderId="170" applyNumberFormat="0" applyProtection="0">
      <alignment horizontal="right"/>
    </xf>
    <xf numFmtId="0" fontId="44" fillId="0" borderId="166" applyNumberFormat="0" applyFill="0" applyAlignment="0" applyProtection="0"/>
    <xf numFmtId="0" fontId="44" fillId="0" borderId="166" applyNumberFormat="0" applyFill="0" applyAlignment="0" applyProtection="0"/>
    <xf numFmtId="49" fontId="35" fillId="0" borderId="170" applyFill="0" applyProtection="0">
      <alignment horizontal="right"/>
    </xf>
    <xf numFmtId="1" fontId="47" fillId="0" borderId="170" applyFill="0" applyProtection="0">
      <alignment horizontal="right" vertical="top" wrapText="1"/>
    </xf>
    <xf numFmtId="2" fontId="47" fillId="0" borderId="170" applyFill="0" applyProtection="0">
      <alignment horizontal="right" vertical="top" wrapText="1"/>
    </xf>
    <xf numFmtId="0" fontId="44" fillId="0" borderId="166" applyNumberFormat="0" applyFill="0" applyAlignment="0" applyProtection="0"/>
    <xf numFmtId="49" fontId="35" fillId="0" borderId="170" applyFill="0" applyProtection="0">
      <alignment horizontal="right"/>
    </xf>
    <xf numFmtId="0" fontId="44" fillId="0" borderId="166" applyNumberFormat="0" applyFill="0" applyAlignment="0" applyProtection="0"/>
    <xf numFmtId="0" fontId="44" fillId="0" borderId="166" applyNumberFormat="0" applyFill="0" applyAlignment="0" applyProtection="0"/>
    <xf numFmtId="1" fontId="35" fillId="0" borderId="170" applyFill="0" applyProtection="0">
      <alignment horizontal="right" vertical="top" wrapText="1"/>
    </xf>
    <xf numFmtId="0" fontId="44" fillId="0" borderId="173" applyNumberFormat="0" applyFill="0" applyAlignment="0" applyProtection="0"/>
    <xf numFmtId="0" fontId="41" fillId="35" borderId="171" applyNumberFormat="0" applyAlignment="0" applyProtection="0"/>
    <xf numFmtId="0" fontId="44" fillId="0" borderId="166" applyNumberFormat="0" applyFill="0" applyAlignment="0" applyProtection="0"/>
    <xf numFmtId="1" fontId="35" fillId="0" borderId="170" applyFill="0" applyProtection="0">
      <alignment horizontal="right" vertical="top" wrapText="1"/>
    </xf>
    <xf numFmtId="0" fontId="44" fillId="0" borderId="166" applyNumberFormat="0" applyFill="0" applyAlignment="0" applyProtection="0"/>
    <xf numFmtId="0" fontId="44" fillId="0" borderId="166" applyNumberFormat="0" applyFill="0" applyAlignment="0" applyProtection="0"/>
    <xf numFmtId="0" fontId="62" fillId="60" borderId="170"/>
    <xf numFmtId="0" fontId="51" fillId="36" borderId="171" applyNumberFormat="0" applyAlignment="0" applyProtection="0"/>
    <xf numFmtId="0" fontId="62" fillId="60" borderId="170"/>
    <xf numFmtId="1" fontId="35" fillId="0" borderId="170" applyFill="0" applyProtection="0">
      <alignment horizontal="right" vertical="top" wrapText="1"/>
    </xf>
    <xf numFmtId="1" fontId="47" fillId="0" borderId="170" applyFill="0" applyProtection="0">
      <alignment horizontal="right" vertical="top" wrapText="1"/>
    </xf>
    <xf numFmtId="0" fontId="35" fillId="0" borderId="170" applyFill="0" applyProtection="0">
      <alignment horizontal="right" vertical="top" wrapText="1"/>
    </xf>
    <xf numFmtId="0" fontId="62" fillId="60" borderId="170"/>
    <xf numFmtId="2" fontId="35" fillId="0" borderId="170" applyFill="0" applyProtection="0">
      <alignment horizontal="right" vertical="top" wrapText="1"/>
    </xf>
    <xf numFmtId="0" fontId="62" fillId="60" borderId="170"/>
    <xf numFmtId="2" fontId="47" fillId="0" borderId="170" applyFill="0" applyProtection="0">
      <alignment horizontal="right" vertical="top" wrapText="1"/>
    </xf>
    <xf numFmtId="49" fontId="47" fillId="0" borderId="170" applyFill="0" applyProtection="0">
      <alignment horizontal="right"/>
    </xf>
    <xf numFmtId="1" fontId="47" fillId="0" borderId="170" applyFill="0" applyProtection="0">
      <alignment horizontal="right" vertical="top" wrapText="1"/>
    </xf>
    <xf numFmtId="0" fontId="35" fillId="0" borderId="170" applyFill="0" applyProtection="0">
      <alignment horizontal="right" vertical="top" wrapText="1"/>
    </xf>
    <xf numFmtId="49" fontId="47" fillId="0" borderId="170" applyFill="0" applyProtection="0">
      <alignment horizontal="right"/>
    </xf>
    <xf numFmtId="49" fontId="47" fillId="0" borderId="170" applyFill="0" applyProtection="0">
      <alignment horizontal="right"/>
    </xf>
    <xf numFmtId="1" fontId="35" fillId="0" borderId="170" applyFill="0" applyProtection="0">
      <alignment horizontal="right" vertical="top" wrapText="1"/>
    </xf>
    <xf numFmtId="0" fontId="62" fillId="60" borderId="170"/>
    <xf numFmtId="0" fontId="39" fillId="38" borderId="170" applyNumberFormat="0" applyProtection="0">
      <alignment horizontal="left"/>
    </xf>
    <xf numFmtId="1" fontId="47" fillId="0" borderId="170" applyFill="0" applyProtection="0">
      <alignment horizontal="right" vertical="top" wrapText="1"/>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70" applyNumberFormat="0" applyProtection="0">
      <alignment horizontal="lef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70"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1" fontId="47" fillId="0" borderId="170" applyFill="0" applyProtection="0">
      <alignment horizontal="right" vertical="top" wrapText="1"/>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0" fontId="62" fillId="60" borderId="170"/>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0" fontId="39" fillId="38" borderId="170" applyNumberFormat="0" applyProtection="0">
      <alignment horizontal="right"/>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0" fontId="62" fillId="60" borderId="170"/>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0" fontId="35" fillId="54" borderId="169" applyNumberFormat="0" applyFont="0" applyAlignment="0" applyProtection="0"/>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62" fillId="60" borderId="170"/>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0" fontId="62" fillId="60" borderId="170"/>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0" fontId="39" fillId="38" borderId="170" applyNumberFormat="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1" fontId="35" fillId="0" borderId="170"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49" fontId="35" fillId="0" borderId="170" applyFill="0" applyProtection="0">
      <alignment horizontal="right"/>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49" fontId="47" fillId="0" borderId="170" applyFill="0" applyProtection="0">
      <alignment horizontal="right"/>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70"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39" fillId="38" borderId="170" applyNumberFormat="0" applyProtection="0">
      <alignment horizontal="right"/>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62" fillId="60" borderId="170"/>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0" fontId="35" fillId="54" borderId="169" applyNumberFormat="0" applyFont="0" applyAlignment="0" applyProtection="0"/>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2" fontId="47" fillId="0" borderId="170"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1" fontId="35" fillId="0" borderId="170"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1" fontId="47" fillId="0" borderId="170"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7" fillId="0" borderId="1" applyFill="0" applyProtection="0">
      <alignment horizontal="right" vertical="top" wrapText="1"/>
    </xf>
    <xf numFmtId="0" fontId="43" fillId="36" borderId="172" applyNumberFormat="0" applyAlignment="0" applyProtection="0"/>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5" fillId="0" borderId="170" applyFill="0" applyProtection="0">
      <alignment horizontal="right" vertical="top" wrapText="1"/>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2" fontId="35" fillId="0" borderId="170"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0" fontId="62" fillId="60" borderId="170"/>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0" fontId="43" fillId="36" borderId="172" applyNumberFormat="0" applyAlignment="0" applyProtection="0"/>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2" fontId="47" fillId="0" borderId="170"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2" fontId="35" fillId="0" borderId="170" applyFill="0" applyProtection="0">
      <alignment horizontal="right" vertical="top" wrapText="1"/>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5" fillId="54" borderId="169" applyNumberFormat="0" applyFont="0" applyAlignment="0" applyProtection="0"/>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44" fillId="0" borderId="173" applyNumberFormat="0" applyFill="0" applyAlignment="0" applyProtection="0"/>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5" fillId="0" borderId="170" applyFill="0" applyProtection="0">
      <alignment horizontal="right" vertical="top" wrapText="1"/>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2" fontId="35" fillId="0" borderId="170" applyFill="0" applyProtection="0">
      <alignment horizontal="right" vertical="top" wrapText="1"/>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0" fontId="62" fillId="60" borderId="170"/>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70" applyFill="0" applyProtection="0">
      <alignment horizontal="right"/>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70"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0" fontId="39" fillId="38" borderId="1" applyNumberFormat="0" applyProtection="0">
      <alignment horizontal="right"/>
    </xf>
    <xf numFmtId="2" fontId="35" fillId="0" borderId="170" applyFill="0" applyProtection="0">
      <alignment horizontal="right" vertical="top" wrapText="1"/>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0" fontId="39" fillId="38" borderId="1" applyNumberFormat="0" applyProtection="0">
      <alignment horizontal="lef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49" fontId="35" fillId="0" borderId="1" applyFill="0" applyProtection="0">
      <alignment horizontal="right"/>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47" fillId="0" borderId="170"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1"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2"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0" fontId="35" fillId="0" borderId="1" applyFill="0" applyProtection="0">
      <alignment horizontal="right" vertical="top" wrapText="1"/>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0" fontId="39" fillId="38" borderId="170" applyNumberFormat="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49" fontId="47" fillId="0" borderId="1" applyFill="0" applyProtection="0">
      <alignment horizontal="right"/>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1"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 applyFill="0" applyProtection="0">
      <alignment horizontal="right" vertical="top" wrapText="1"/>
    </xf>
    <xf numFmtId="2" fontId="47" fillId="0" borderId="170" applyFill="0" applyProtection="0">
      <alignment horizontal="right" vertical="top" wrapText="1"/>
    </xf>
    <xf numFmtId="0" fontId="35" fillId="54" borderId="169" applyNumberFormat="0" applyFont="0" applyAlignment="0" applyProtection="0"/>
    <xf numFmtId="0" fontId="62" fillId="60" borderId="170"/>
    <xf numFmtId="2" fontId="35" fillId="0" borderId="170" applyFill="0" applyProtection="0">
      <alignment horizontal="right" vertical="top" wrapText="1"/>
    </xf>
    <xf numFmtId="2" fontId="35" fillId="0" borderId="170" applyFill="0" applyProtection="0">
      <alignment horizontal="right" vertical="top" wrapText="1"/>
    </xf>
    <xf numFmtId="0" fontId="35" fillId="0" borderId="170" applyFill="0" applyProtection="0">
      <alignment horizontal="right" vertical="top" wrapText="1"/>
    </xf>
    <xf numFmtId="0" fontId="62" fillId="60" borderId="170"/>
    <xf numFmtId="0" fontId="44" fillId="0" borderId="173" applyNumberFormat="0" applyFill="0" applyAlignment="0" applyProtection="0"/>
    <xf numFmtId="2" fontId="35" fillId="0" borderId="170" applyFill="0" applyProtection="0">
      <alignment horizontal="right" vertical="top" wrapText="1"/>
    </xf>
    <xf numFmtId="1" fontId="35" fillId="0" borderId="170" applyFill="0" applyProtection="0">
      <alignment horizontal="right" vertical="top" wrapText="1"/>
    </xf>
    <xf numFmtId="0" fontId="39" fillId="38" borderId="170" applyNumberFormat="0" applyProtection="0">
      <alignment horizontal="right"/>
    </xf>
    <xf numFmtId="0" fontId="43" fillId="36" borderId="172" applyNumberFormat="0" applyAlignment="0" applyProtection="0"/>
    <xf numFmtId="0" fontId="43" fillId="36" borderId="172" applyNumberFormat="0" applyAlignment="0" applyProtection="0"/>
    <xf numFmtId="1" fontId="35" fillId="0" borderId="170" applyFill="0" applyProtection="0">
      <alignment horizontal="right" vertical="top" wrapText="1"/>
    </xf>
    <xf numFmtId="0" fontId="39" fillId="38" borderId="170" applyNumberFormat="0" applyProtection="0">
      <alignment horizontal="left"/>
    </xf>
    <xf numFmtId="0" fontId="43" fillId="36" borderId="172" applyNumberFormat="0" applyAlignment="0" applyProtection="0"/>
    <xf numFmtId="49" fontId="35" fillId="0" borderId="170" applyFill="0" applyProtection="0">
      <alignment horizontal="right"/>
    </xf>
    <xf numFmtId="1" fontId="35" fillId="0" borderId="170" applyFill="0" applyProtection="0">
      <alignment horizontal="right" vertical="top" wrapText="1"/>
    </xf>
    <xf numFmtId="0" fontId="44" fillId="0" borderId="173" applyNumberFormat="0" applyFill="0" applyAlignment="0" applyProtection="0"/>
    <xf numFmtId="0" fontId="62" fillId="60" borderId="170"/>
    <xf numFmtId="1" fontId="47" fillId="0" borderId="170" applyFill="0" applyProtection="0">
      <alignment horizontal="right" vertical="top" wrapText="1"/>
    </xf>
    <xf numFmtId="2" fontId="35" fillId="0" borderId="170" applyFill="0" applyProtection="0">
      <alignment horizontal="right" vertical="top" wrapText="1"/>
    </xf>
    <xf numFmtId="0" fontId="62" fillId="60" borderId="170"/>
    <xf numFmtId="0" fontId="39" fillId="38" borderId="170" applyNumberFormat="0" applyProtection="0">
      <alignment horizontal="left"/>
    </xf>
    <xf numFmtId="49" fontId="35" fillId="0" borderId="170" applyFill="0" applyProtection="0">
      <alignment horizontal="right"/>
    </xf>
    <xf numFmtId="0" fontId="62" fillId="60" borderId="170"/>
    <xf numFmtId="0" fontId="62" fillId="60" borderId="170"/>
    <xf numFmtId="0" fontId="35" fillId="0" borderId="170" applyFill="0" applyProtection="0">
      <alignment horizontal="right" vertical="top" wrapText="1"/>
    </xf>
    <xf numFmtId="49" fontId="35" fillId="0" borderId="170" applyFill="0" applyProtection="0">
      <alignment horizontal="right"/>
    </xf>
    <xf numFmtId="49" fontId="47" fillId="0" borderId="170" applyFill="0" applyProtection="0">
      <alignment horizontal="right"/>
    </xf>
    <xf numFmtId="0" fontId="51" fillId="36" borderId="171" applyNumberFormat="0" applyAlignment="0" applyProtection="0"/>
    <xf numFmtId="0" fontId="35" fillId="54" borderId="169" applyNumberFormat="0" applyFont="0" applyAlignment="0" applyProtection="0"/>
    <xf numFmtId="49" fontId="35" fillId="0" borderId="170" applyFill="0" applyProtection="0">
      <alignment horizontal="right"/>
    </xf>
    <xf numFmtId="0" fontId="43" fillId="36" borderId="172" applyNumberFormat="0" applyAlignment="0" applyProtection="0"/>
    <xf numFmtId="1" fontId="35" fillId="0" borderId="170" applyFill="0" applyProtection="0">
      <alignment horizontal="right" vertical="top" wrapText="1"/>
    </xf>
    <xf numFmtId="0" fontId="62" fillId="60" borderId="170"/>
    <xf numFmtId="0" fontId="62" fillId="60" borderId="170"/>
    <xf numFmtId="2" fontId="35" fillId="0" borderId="170" applyFill="0" applyProtection="0">
      <alignment horizontal="right" vertical="top" wrapText="1"/>
    </xf>
    <xf numFmtId="0" fontId="41" fillId="35" borderId="171" applyNumberFormat="0" applyAlignment="0" applyProtection="0"/>
    <xf numFmtId="49" fontId="35" fillId="0" borderId="170" applyFill="0" applyProtection="0">
      <alignment horizontal="right"/>
    </xf>
    <xf numFmtId="0" fontId="62" fillId="60" borderId="170"/>
    <xf numFmtId="1" fontId="35" fillId="0" borderId="170" applyFill="0" applyProtection="0">
      <alignment horizontal="right" vertical="top" wrapText="1"/>
    </xf>
    <xf numFmtId="0" fontId="44" fillId="0" borderId="173" applyNumberFormat="0" applyFill="0" applyAlignment="0" applyProtection="0"/>
    <xf numFmtId="0" fontId="43" fillId="36" borderId="172" applyNumberFormat="0" applyAlignment="0" applyProtection="0"/>
    <xf numFmtId="0" fontId="62" fillId="60" borderId="170"/>
    <xf numFmtId="1" fontId="47" fillId="0" borderId="170" applyFill="0" applyProtection="0">
      <alignment horizontal="right" vertical="top" wrapText="1"/>
    </xf>
    <xf numFmtId="0" fontId="35" fillId="0" borderId="170" applyFill="0" applyProtection="0">
      <alignment horizontal="right" vertical="top" wrapText="1"/>
    </xf>
    <xf numFmtId="49" fontId="35" fillId="0" borderId="170" applyFill="0" applyProtection="0">
      <alignment horizontal="right"/>
    </xf>
    <xf numFmtId="49" fontId="47" fillId="0" borderId="170" applyFill="0" applyProtection="0">
      <alignment horizontal="right"/>
    </xf>
    <xf numFmtId="0" fontId="39" fillId="38" borderId="170" applyNumberFormat="0" applyProtection="0">
      <alignment horizontal="left"/>
    </xf>
    <xf numFmtId="1" fontId="47" fillId="0" borderId="170" applyFill="0" applyProtection="0">
      <alignment horizontal="right" vertical="top" wrapText="1"/>
    </xf>
    <xf numFmtId="0" fontId="41" fillId="35" borderId="171" applyNumberFormat="0" applyAlignment="0" applyProtection="0"/>
    <xf numFmtId="0" fontId="35" fillId="0" borderId="170" applyFill="0" applyProtection="0">
      <alignment horizontal="right" vertical="top" wrapText="1"/>
    </xf>
    <xf numFmtId="0" fontId="44" fillId="0" borderId="173" applyNumberFormat="0" applyFill="0" applyAlignment="0" applyProtection="0"/>
    <xf numFmtId="2" fontId="47" fillId="0" borderId="170" applyFill="0" applyProtection="0">
      <alignment horizontal="right" vertical="top" wrapText="1"/>
    </xf>
    <xf numFmtId="0" fontId="43" fillId="36" borderId="172" applyNumberFormat="0" applyAlignment="0" applyProtection="0"/>
    <xf numFmtId="0" fontId="44" fillId="0" borderId="173" applyNumberFormat="0" applyFill="0" applyAlignment="0" applyProtection="0"/>
    <xf numFmtId="0" fontId="62" fillId="60" borderId="170"/>
    <xf numFmtId="2" fontId="47" fillId="0" borderId="170" applyFill="0" applyProtection="0">
      <alignment horizontal="right" vertical="top" wrapText="1"/>
    </xf>
    <xf numFmtId="1" fontId="47" fillId="0" borderId="170" applyFill="0" applyProtection="0">
      <alignment horizontal="right" vertical="top" wrapText="1"/>
    </xf>
    <xf numFmtId="2" fontId="35" fillId="0" borderId="170" applyFill="0" applyProtection="0">
      <alignment horizontal="right" vertical="top" wrapText="1"/>
    </xf>
    <xf numFmtId="49" fontId="47" fillId="0" borderId="170" applyFill="0" applyProtection="0">
      <alignment horizontal="right"/>
    </xf>
    <xf numFmtId="0" fontId="62" fillId="60" borderId="170"/>
    <xf numFmtId="0" fontId="62" fillId="60" borderId="170"/>
    <xf numFmtId="2" fontId="35" fillId="0" borderId="170" applyFill="0" applyProtection="0">
      <alignment horizontal="right" vertical="top" wrapText="1"/>
    </xf>
    <xf numFmtId="1" fontId="47" fillId="0" borderId="170" applyFill="0" applyProtection="0">
      <alignment horizontal="right" vertical="top" wrapText="1"/>
    </xf>
    <xf numFmtId="0" fontId="39" fillId="38" borderId="170" applyNumberFormat="0" applyProtection="0">
      <alignment horizontal="left"/>
    </xf>
    <xf numFmtId="1" fontId="35" fillId="0" borderId="170" applyFill="0" applyProtection="0">
      <alignment horizontal="right" vertical="top" wrapText="1"/>
    </xf>
    <xf numFmtId="0" fontId="41" fillId="35" borderId="171" applyNumberFormat="0" applyAlignment="0" applyProtection="0"/>
    <xf numFmtId="0" fontId="62" fillId="60" borderId="170"/>
    <xf numFmtId="0" fontId="44" fillId="0" borderId="173" applyNumberFormat="0" applyFill="0" applyAlignment="0" applyProtection="0"/>
    <xf numFmtId="0" fontId="35" fillId="0" borderId="170" applyFill="0" applyProtection="0">
      <alignment horizontal="right" vertical="top" wrapText="1"/>
    </xf>
    <xf numFmtId="0" fontId="35" fillId="54" borderId="169" applyNumberFormat="0" applyFont="0" applyAlignment="0" applyProtection="0"/>
    <xf numFmtId="2" fontId="47" fillId="0" borderId="170" applyFill="0" applyProtection="0">
      <alignment horizontal="right" vertical="top" wrapText="1"/>
    </xf>
    <xf numFmtId="1" fontId="35" fillId="0" borderId="170" applyFill="0" applyProtection="0">
      <alignment horizontal="right" vertical="top" wrapText="1"/>
    </xf>
    <xf numFmtId="0" fontId="35" fillId="0" borderId="170" applyFill="0" applyProtection="0">
      <alignment horizontal="right" vertical="top" wrapText="1"/>
    </xf>
    <xf numFmtId="0" fontId="35" fillId="54" borderId="169" applyNumberFormat="0" applyFont="0" applyAlignment="0" applyProtection="0"/>
    <xf numFmtId="1" fontId="35" fillId="0" borderId="170" applyFill="0" applyProtection="0">
      <alignment horizontal="right" vertical="top" wrapText="1"/>
    </xf>
    <xf numFmtId="1" fontId="35" fillId="0" borderId="170" applyFill="0" applyProtection="0">
      <alignment horizontal="right" vertical="top" wrapText="1"/>
    </xf>
    <xf numFmtId="0" fontId="39" fillId="38" borderId="170" applyNumberFormat="0" applyProtection="0">
      <alignment horizontal="right"/>
    </xf>
    <xf numFmtId="0" fontId="35" fillId="0" borderId="170" applyFill="0" applyProtection="0">
      <alignment horizontal="right" vertical="top" wrapText="1"/>
    </xf>
    <xf numFmtId="2" fontId="35" fillId="0" borderId="170" applyFill="0" applyProtection="0">
      <alignment horizontal="right" vertical="top" wrapText="1"/>
    </xf>
    <xf numFmtId="1" fontId="47" fillId="0" borderId="170" applyFill="0" applyProtection="0">
      <alignment horizontal="right" vertical="top" wrapText="1"/>
    </xf>
    <xf numFmtId="0" fontId="62" fillId="60" borderId="170"/>
    <xf numFmtId="1" fontId="35" fillId="0" borderId="170" applyFill="0" applyProtection="0">
      <alignment horizontal="right" vertical="top" wrapText="1"/>
    </xf>
    <xf numFmtId="0" fontId="62" fillId="60" borderId="170"/>
    <xf numFmtId="49" fontId="47" fillId="0" borderId="170" applyFill="0" applyProtection="0">
      <alignment horizontal="right"/>
    </xf>
    <xf numFmtId="2" fontId="35" fillId="0" borderId="170" applyFill="0" applyProtection="0">
      <alignment horizontal="right" vertical="top" wrapText="1"/>
    </xf>
    <xf numFmtId="2" fontId="35" fillId="0" borderId="170" applyFill="0" applyProtection="0">
      <alignment horizontal="right" vertical="top" wrapText="1"/>
    </xf>
    <xf numFmtId="49" fontId="47" fillId="0" borderId="170" applyFill="0" applyProtection="0">
      <alignment horizontal="right"/>
    </xf>
    <xf numFmtId="0" fontId="43" fillId="36" borderId="172" applyNumberFormat="0" applyAlignment="0" applyProtection="0"/>
    <xf numFmtId="0" fontId="39" fillId="38" borderId="170" applyNumberFormat="0" applyProtection="0">
      <alignment horizontal="right"/>
    </xf>
    <xf numFmtId="0" fontId="62" fillId="60" borderId="170"/>
    <xf numFmtId="0" fontId="39" fillId="38" borderId="170" applyNumberFormat="0" applyProtection="0">
      <alignment horizontal="right"/>
    </xf>
    <xf numFmtId="0" fontId="35" fillId="54" borderId="169" applyNumberFormat="0" applyFont="0" applyAlignment="0" applyProtection="0"/>
    <xf numFmtId="0" fontId="39" fillId="38" borderId="170" applyNumberFormat="0" applyProtection="0">
      <alignment horizontal="right"/>
    </xf>
    <xf numFmtId="2" fontId="47" fillId="0" borderId="170" applyFill="0" applyProtection="0">
      <alignment horizontal="right" vertical="top" wrapText="1"/>
    </xf>
    <xf numFmtId="0" fontId="35" fillId="0" borderId="170" applyFill="0" applyProtection="0">
      <alignment horizontal="right" vertical="top" wrapText="1"/>
    </xf>
    <xf numFmtId="0" fontId="35" fillId="54" borderId="169" applyNumberFormat="0" applyFont="0" applyAlignment="0" applyProtection="0"/>
    <xf numFmtId="1" fontId="35" fillId="0" borderId="170" applyFill="0" applyProtection="0">
      <alignment horizontal="right" vertical="top" wrapText="1"/>
    </xf>
    <xf numFmtId="2" fontId="35" fillId="0" borderId="170" applyFill="0" applyProtection="0">
      <alignment horizontal="right" vertical="top" wrapText="1"/>
    </xf>
    <xf numFmtId="0" fontId="44" fillId="0" borderId="173" applyNumberFormat="0" applyFill="0" applyAlignment="0" applyProtection="0"/>
    <xf numFmtId="0" fontId="35" fillId="0" borderId="170" applyFill="0" applyProtection="0">
      <alignment horizontal="right" vertical="top" wrapText="1"/>
    </xf>
    <xf numFmtId="49" fontId="35" fillId="0" borderId="170" applyFill="0" applyProtection="0">
      <alignment horizontal="right"/>
    </xf>
    <xf numFmtId="49" fontId="47" fillId="0" borderId="170" applyFill="0" applyProtection="0">
      <alignment horizontal="right"/>
    </xf>
    <xf numFmtId="0" fontId="62" fillId="60" borderId="170"/>
    <xf numFmtId="0" fontId="43" fillId="36" borderId="172" applyNumberFormat="0" applyAlignment="0" applyProtection="0"/>
    <xf numFmtId="0" fontId="62" fillId="60" borderId="170"/>
    <xf numFmtId="0" fontId="35" fillId="0" borderId="170" applyFill="0" applyProtection="0">
      <alignment horizontal="right" vertical="top" wrapText="1"/>
    </xf>
    <xf numFmtId="0" fontId="62" fillId="60" borderId="170"/>
    <xf numFmtId="0" fontId="41" fillId="35" borderId="171" applyNumberFormat="0" applyAlignment="0" applyProtection="0"/>
    <xf numFmtId="0" fontId="62" fillId="60" borderId="170"/>
    <xf numFmtId="0" fontId="44" fillId="0" borderId="173" applyNumberFormat="0" applyFill="0" applyAlignment="0" applyProtection="0"/>
    <xf numFmtId="0" fontId="39" fillId="38" borderId="170" applyNumberFormat="0" applyProtection="0">
      <alignment horizontal="right"/>
    </xf>
    <xf numFmtId="0" fontId="35" fillId="0" borderId="170" applyFill="0" applyProtection="0">
      <alignment horizontal="right" vertical="top" wrapText="1"/>
    </xf>
    <xf numFmtId="0" fontId="47" fillId="0" borderId="170" applyFill="0" applyProtection="0">
      <alignment horizontal="right" vertical="top" wrapText="1"/>
    </xf>
    <xf numFmtId="49" fontId="47" fillId="0" borderId="170" applyFill="0" applyProtection="0">
      <alignment horizontal="right"/>
    </xf>
    <xf numFmtId="0" fontId="39" fillId="38" borderId="170" applyNumberFormat="0" applyProtection="0">
      <alignment horizontal="left"/>
    </xf>
    <xf numFmtId="0" fontId="35" fillId="0" borderId="170" applyFill="0" applyProtection="0">
      <alignment horizontal="right" vertical="top" wrapText="1"/>
    </xf>
    <xf numFmtId="0" fontId="39" fillId="38" borderId="170" applyNumberFormat="0" applyProtection="0">
      <alignment horizontal="left"/>
    </xf>
    <xf numFmtId="49" fontId="47" fillId="0" borderId="170" applyFill="0" applyProtection="0">
      <alignment horizontal="right"/>
    </xf>
    <xf numFmtId="0" fontId="43" fillId="36" borderId="172" applyNumberFormat="0" applyAlignment="0" applyProtection="0"/>
    <xf numFmtId="0" fontId="39" fillId="38" borderId="170" applyNumberFormat="0" applyProtection="0">
      <alignment horizontal="left"/>
    </xf>
    <xf numFmtId="0" fontId="62" fillId="60" borderId="170"/>
    <xf numFmtId="0" fontId="43" fillId="36" borderId="172" applyNumberFormat="0" applyAlignment="0" applyProtection="0"/>
    <xf numFmtId="1" fontId="47" fillId="0" borderId="170" applyFill="0" applyProtection="0">
      <alignment horizontal="right" vertical="top" wrapText="1"/>
    </xf>
    <xf numFmtId="1" fontId="35" fillId="0" borderId="170" applyFill="0" applyProtection="0">
      <alignment horizontal="right" vertical="top" wrapText="1"/>
    </xf>
    <xf numFmtId="0" fontId="35" fillId="54" borderId="169" applyNumberFormat="0" applyFont="0" applyAlignment="0" applyProtection="0"/>
    <xf numFmtId="0" fontId="41" fillId="35" borderId="171" applyNumberFormat="0" applyAlignment="0" applyProtection="0"/>
    <xf numFmtId="0" fontId="62" fillId="60" borderId="170"/>
    <xf numFmtId="0" fontId="62" fillId="60" borderId="170"/>
    <xf numFmtId="0" fontId="44" fillId="0" borderId="173" applyNumberFormat="0" applyFill="0" applyAlignment="0" applyProtection="0"/>
    <xf numFmtId="49" fontId="35" fillId="0" borderId="170" applyFill="0" applyProtection="0">
      <alignment horizontal="right"/>
    </xf>
    <xf numFmtId="0" fontId="43" fillId="36" borderId="172" applyNumberFormat="0" applyAlignment="0" applyProtection="0"/>
    <xf numFmtId="2" fontId="47" fillId="0" borderId="170" applyFill="0" applyProtection="0">
      <alignment horizontal="right" vertical="top" wrapText="1"/>
    </xf>
    <xf numFmtId="2" fontId="35" fillId="0" borderId="170" applyFill="0" applyProtection="0">
      <alignment horizontal="right" vertical="top" wrapText="1"/>
    </xf>
    <xf numFmtId="0" fontId="43" fillId="36" borderId="172" applyNumberFormat="0" applyAlignment="0" applyProtection="0"/>
    <xf numFmtId="49" fontId="35" fillId="0" borderId="170" applyFill="0" applyProtection="0">
      <alignment horizontal="right"/>
    </xf>
    <xf numFmtId="2" fontId="35" fillId="0" borderId="170" applyFill="0" applyProtection="0">
      <alignment horizontal="right" vertical="top" wrapText="1"/>
    </xf>
    <xf numFmtId="0" fontId="62" fillId="60" borderId="170"/>
    <xf numFmtId="2" fontId="35" fillId="0" borderId="170" applyFill="0" applyProtection="0">
      <alignment horizontal="right" vertical="top" wrapText="1"/>
    </xf>
    <xf numFmtId="2" fontId="35" fillId="0" borderId="170" applyFill="0" applyProtection="0">
      <alignment horizontal="right" vertical="top" wrapText="1"/>
    </xf>
    <xf numFmtId="0" fontId="51" fillId="36" borderId="171" applyNumberFormat="0" applyAlignment="0" applyProtection="0"/>
    <xf numFmtId="0" fontId="47" fillId="0" borderId="170" applyFill="0" applyProtection="0">
      <alignment horizontal="right" vertical="top" wrapText="1"/>
    </xf>
    <xf numFmtId="1" fontId="35" fillId="0" borderId="170" applyFill="0" applyProtection="0">
      <alignment horizontal="right" vertical="top" wrapText="1"/>
    </xf>
    <xf numFmtId="0" fontId="35" fillId="54" borderId="169" applyNumberFormat="0" applyFont="0" applyAlignment="0" applyProtection="0"/>
    <xf numFmtId="1" fontId="35" fillId="0" borderId="170" applyFill="0" applyProtection="0">
      <alignment horizontal="right" vertical="top" wrapText="1"/>
    </xf>
    <xf numFmtId="0" fontId="62" fillId="60" borderId="170"/>
    <xf numFmtId="0" fontId="62" fillId="60" borderId="170"/>
    <xf numFmtId="2" fontId="35" fillId="0" borderId="170" applyFill="0" applyProtection="0">
      <alignment horizontal="right" vertical="top" wrapText="1"/>
    </xf>
    <xf numFmtId="2" fontId="47" fillId="0" borderId="170" applyFill="0" applyProtection="0">
      <alignment horizontal="right" vertical="top" wrapText="1"/>
    </xf>
    <xf numFmtId="0" fontId="43" fillId="36" borderId="172" applyNumberFormat="0" applyAlignment="0" applyProtection="0"/>
    <xf numFmtId="0" fontId="62" fillId="60" borderId="170"/>
    <xf numFmtId="0" fontId="62" fillId="60" borderId="170"/>
    <xf numFmtId="0" fontId="62" fillId="60" borderId="170"/>
    <xf numFmtId="0" fontId="47" fillId="0" borderId="170" applyFill="0" applyProtection="0">
      <alignment horizontal="right" vertical="top" wrapText="1"/>
    </xf>
    <xf numFmtId="1" fontId="35" fillId="0" borderId="170" applyFill="0" applyProtection="0">
      <alignment horizontal="right" vertical="top" wrapText="1"/>
    </xf>
    <xf numFmtId="0" fontId="35" fillId="54" borderId="169" applyNumberFormat="0" applyFont="0" applyAlignment="0" applyProtection="0"/>
    <xf numFmtId="0" fontId="62" fillId="60" borderId="170"/>
    <xf numFmtId="2" fontId="35" fillId="0" borderId="170" applyFill="0" applyProtection="0">
      <alignment horizontal="right" vertical="top" wrapText="1"/>
    </xf>
    <xf numFmtId="2" fontId="47" fillId="0" borderId="170" applyFill="0" applyProtection="0">
      <alignment horizontal="right" vertical="top" wrapText="1"/>
    </xf>
    <xf numFmtId="0" fontId="62" fillId="60" borderId="170"/>
    <xf numFmtId="0" fontId="62" fillId="60" borderId="170"/>
    <xf numFmtId="0" fontId="62" fillId="60" borderId="170"/>
    <xf numFmtId="0" fontId="35" fillId="54" borderId="169" applyNumberFormat="0" applyFont="0" applyAlignment="0" applyProtection="0"/>
    <xf numFmtId="49" fontId="47" fillId="0" borderId="170" applyFill="0" applyProtection="0">
      <alignment horizontal="right"/>
    </xf>
    <xf numFmtId="49" fontId="47" fillId="0" borderId="170" applyFill="0" applyProtection="0">
      <alignment horizontal="right"/>
    </xf>
    <xf numFmtId="2" fontId="35" fillId="0" borderId="170" applyFill="0" applyProtection="0">
      <alignment horizontal="right" vertical="top" wrapText="1"/>
    </xf>
    <xf numFmtId="0" fontId="62" fillId="60" borderId="170"/>
    <xf numFmtId="0" fontId="62" fillId="60" borderId="170"/>
    <xf numFmtId="49" fontId="35" fillId="0" borderId="170" applyFill="0" applyProtection="0">
      <alignment horizontal="right"/>
    </xf>
    <xf numFmtId="0" fontId="62" fillId="60" borderId="170"/>
    <xf numFmtId="0" fontId="62" fillId="60" borderId="170"/>
    <xf numFmtId="0" fontId="62" fillId="60" borderId="170"/>
    <xf numFmtId="0" fontId="51" fillId="36" borderId="171" applyNumberFormat="0" applyAlignment="0" applyProtection="0"/>
    <xf numFmtId="0" fontId="51" fillId="36" borderId="171" applyNumberFormat="0" applyAlignment="0" applyProtection="0"/>
    <xf numFmtId="0" fontId="41" fillId="35" borderId="171" applyNumberFormat="0" applyAlignment="0" applyProtection="0"/>
    <xf numFmtId="0" fontId="35" fillId="54" borderId="169" applyNumberFormat="0" applyFont="0" applyAlignment="0" applyProtection="0"/>
    <xf numFmtId="0" fontId="35" fillId="54" borderId="169" applyNumberFormat="0" applyFont="0" applyAlignment="0" applyProtection="0"/>
    <xf numFmtId="0" fontId="62" fillId="60" borderId="170"/>
    <xf numFmtId="0" fontId="44" fillId="0" borderId="173" applyNumberFormat="0" applyFill="0" applyAlignment="0" applyProtection="0"/>
    <xf numFmtId="0" fontId="43" fillId="36" borderId="172" applyNumberFormat="0" applyAlignment="0" applyProtection="0"/>
    <xf numFmtId="0" fontId="44" fillId="0" borderId="173" applyNumberFormat="0" applyFill="0" applyAlignment="0" applyProtection="0"/>
    <xf numFmtId="0" fontId="44" fillId="0" borderId="173" applyNumberFormat="0" applyFill="0" applyAlignment="0" applyProtection="0"/>
    <xf numFmtId="0" fontId="43" fillId="36" borderId="172" applyNumberFormat="0" applyAlignment="0" applyProtection="0"/>
    <xf numFmtId="0" fontId="44" fillId="0" borderId="173" applyNumberFormat="0" applyFill="0" applyAlignment="0" applyProtection="0"/>
    <xf numFmtId="0" fontId="43" fillId="36" borderId="172" applyNumberFormat="0" applyAlignment="0" applyProtection="0"/>
    <xf numFmtId="0" fontId="43" fillId="36" borderId="172" applyNumberFormat="0" applyAlignment="0" applyProtection="0"/>
    <xf numFmtId="0" fontId="43" fillId="36" borderId="172" applyNumberFormat="0" applyAlignment="0" applyProtection="0"/>
    <xf numFmtId="0" fontId="43" fillId="36" borderId="172" applyNumberFormat="0" applyAlignment="0" applyProtection="0"/>
    <xf numFmtId="0" fontId="44" fillId="0" borderId="173" applyNumberFormat="0" applyFill="0" applyAlignment="0" applyProtection="0"/>
    <xf numFmtId="0" fontId="44" fillId="0" borderId="173" applyNumberFormat="0" applyFill="0" applyAlignment="0" applyProtection="0"/>
    <xf numFmtId="0" fontId="35" fillId="54" borderId="169" applyNumberFormat="0" applyFont="0" applyAlignment="0" applyProtection="0"/>
    <xf numFmtId="0" fontId="35" fillId="54" borderId="169" applyNumberFormat="0" applyFont="0" applyAlignment="0" applyProtection="0"/>
    <xf numFmtId="0" fontId="41" fillId="35" borderId="171" applyNumberFormat="0" applyAlignment="0" applyProtection="0"/>
    <xf numFmtId="0" fontId="51" fillId="36" borderId="171" applyNumberFormat="0" applyAlignment="0" applyProtection="0"/>
    <xf numFmtId="0" fontId="43" fillId="36" borderId="172" applyNumberFormat="0" applyAlignment="0" applyProtection="0"/>
    <xf numFmtId="0" fontId="44" fillId="0" borderId="173" applyNumberFormat="0" applyFill="0" applyAlignment="0" applyProtection="0"/>
    <xf numFmtId="0" fontId="44" fillId="0" borderId="173" applyNumberFormat="0" applyFill="0" applyAlignment="0" applyProtection="0"/>
    <xf numFmtId="0" fontId="43" fillId="36" borderId="172" applyNumberFormat="0" applyAlignment="0" applyProtection="0"/>
    <xf numFmtId="0" fontId="44" fillId="0" borderId="173" applyNumberFormat="0" applyFill="0" applyAlignment="0" applyProtection="0"/>
    <xf numFmtId="0" fontId="44" fillId="0" borderId="173" applyNumberFormat="0" applyFill="0" applyAlignment="0" applyProtection="0"/>
    <xf numFmtId="0" fontId="43" fillId="36" borderId="172" applyNumberFormat="0" applyAlignment="0" applyProtection="0"/>
    <xf numFmtId="0" fontId="62" fillId="60" borderId="170"/>
    <xf numFmtId="1" fontId="47" fillId="0" borderId="170" applyFill="0" applyProtection="0">
      <alignment horizontal="right" vertical="top" wrapText="1"/>
    </xf>
    <xf numFmtId="2" fontId="35" fillId="0" borderId="170" applyFill="0" applyProtection="0">
      <alignment horizontal="right" vertical="top" wrapText="1"/>
    </xf>
    <xf numFmtId="49" fontId="35" fillId="0" borderId="170" applyFill="0" applyProtection="0">
      <alignment horizontal="right"/>
    </xf>
    <xf numFmtId="0" fontId="39" fillId="38" borderId="170" applyNumberFormat="0" applyProtection="0">
      <alignment horizontal="left"/>
    </xf>
    <xf numFmtId="0" fontId="44" fillId="0" borderId="173" applyNumberFormat="0" applyFill="0" applyAlignment="0" applyProtection="0"/>
    <xf numFmtId="0" fontId="62" fillId="60" borderId="170"/>
    <xf numFmtId="0" fontId="35" fillId="0" borderId="170" applyFill="0" applyProtection="0">
      <alignment horizontal="right" vertical="top" wrapText="1"/>
    </xf>
    <xf numFmtId="2" fontId="47" fillId="0" borderId="170" applyFill="0" applyProtection="0">
      <alignment horizontal="right" vertical="top" wrapText="1"/>
    </xf>
    <xf numFmtId="0" fontId="62" fillId="60" borderId="170"/>
    <xf numFmtId="0" fontId="43" fillId="36" borderId="172" applyNumberFormat="0" applyAlignment="0" applyProtection="0"/>
    <xf numFmtId="2" fontId="47" fillId="0" borderId="170" applyFill="0" applyProtection="0">
      <alignment horizontal="right" vertical="top" wrapText="1"/>
    </xf>
    <xf numFmtId="0" fontId="39" fillId="38" borderId="170" applyNumberFormat="0" applyProtection="0">
      <alignment horizontal="right"/>
    </xf>
    <xf numFmtId="0" fontId="39" fillId="38" borderId="170" applyNumberFormat="0" applyProtection="0">
      <alignment horizontal="right"/>
    </xf>
    <xf numFmtId="0" fontId="35" fillId="0" borderId="170" applyFill="0" applyProtection="0">
      <alignment horizontal="right" vertical="top" wrapText="1"/>
    </xf>
    <xf numFmtId="0" fontId="62" fillId="60" borderId="170"/>
    <xf numFmtId="49" fontId="47" fillId="0" borderId="170" applyFill="0" applyProtection="0">
      <alignment horizontal="right"/>
    </xf>
    <xf numFmtId="49" fontId="47" fillId="0" borderId="170" applyFill="0" applyProtection="0">
      <alignment horizontal="right"/>
    </xf>
    <xf numFmtId="1" fontId="35" fillId="0" borderId="170" applyFill="0" applyProtection="0">
      <alignment horizontal="right" vertical="top" wrapText="1"/>
    </xf>
    <xf numFmtId="1" fontId="35" fillId="0" borderId="170" applyFill="0" applyProtection="0">
      <alignment horizontal="right" vertical="top" wrapText="1"/>
    </xf>
    <xf numFmtId="0" fontId="35" fillId="0" borderId="170" applyFill="0" applyProtection="0">
      <alignment horizontal="right" vertical="top" wrapText="1"/>
    </xf>
    <xf numFmtId="0" fontId="39" fillId="38" borderId="170" applyNumberFormat="0" applyProtection="0">
      <alignment horizontal="left"/>
    </xf>
    <xf numFmtId="0" fontId="62" fillId="60" borderId="170"/>
    <xf numFmtId="2" fontId="47" fillId="0" borderId="170" applyFill="0" applyProtection="0">
      <alignment horizontal="right" vertical="top" wrapText="1"/>
    </xf>
    <xf numFmtId="0" fontId="47" fillId="0" borderId="170" applyFill="0" applyProtection="0">
      <alignment horizontal="right" vertical="top" wrapText="1"/>
    </xf>
    <xf numFmtId="49" fontId="35" fillId="0" borderId="170" applyFill="0" applyProtection="0">
      <alignment horizontal="right"/>
    </xf>
    <xf numFmtId="1" fontId="47" fillId="0" borderId="170" applyFill="0" applyProtection="0">
      <alignment horizontal="right" vertical="top" wrapText="1"/>
    </xf>
    <xf numFmtId="0" fontId="35" fillId="54" borderId="169" applyNumberFormat="0" applyFont="0" applyAlignment="0" applyProtection="0"/>
    <xf numFmtId="1" fontId="35" fillId="0" borderId="170" applyFill="0" applyProtection="0">
      <alignment horizontal="right" vertical="top" wrapText="1"/>
    </xf>
    <xf numFmtId="49" fontId="47" fillId="0" borderId="170" applyFill="0" applyProtection="0">
      <alignment horizontal="right"/>
    </xf>
    <xf numFmtId="2" fontId="35" fillId="0" borderId="170" applyFill="0" applyProtection="0">
      <alignment horizontal="right" vertical="top" wrapText="1"/>
    </xf>
    <xf numFmtId="2" fontId="35" fillId="0" borderId="170" applyFill="0" applyProtection="0">
      <alignment horizontal="right" vertical="top" wrapText="1"/>
    </xf>
    <xf numFmtId="0" fontId="35" fillId="54" borderId="169" applyNumberFormat="0" applyFont="0" applyAlignment="0" applyProtection="0"/>
    <xf numFmtId="0" fontId="39" fillId="38" borderId="170" applyNumberFormat="0" applyProtection="0">
      <alignment horizontal="left"/>
    </xf>
    <xf numFmtId="0" fontId="39" fillId="38" borderId="170" applyNumberFormat="0" applyProtection="0">
      <alignment horizontal="right"/>
    </xf>
    <xf numFmtId="0" fontId="35" fillId="0" borderId="170" applyFill="0" applyProtection="0">
      <alignment horizontal="right" vertical="top" wrapText="1"/>
    </xf>
    <xf numFmtId="1" fontId="35" fillId="0" borderId="170" applyFill="0" applyProtection="0">
      <alignment horizontal="right" vertical="top" wrapText="1"/>
    </xf>
    <xf numFmtId="2" fontId="35" fillId="0" borderId="170" applyFill="0" applyProtection="0">
      <alignment horizontal="right" vertical="top" wrapText="1"/>
    </xf>
    <xf numFmtId="49" fontId="35" fillId="0" borderId="170" applyFill="0" applyProtection="0">
      <alignment horizontal="right"/>
    </xf>
    <xf numFmtId="2" fontId="47" fillId="0" borderId="170" applyFill="0" applyProtection="0">
      <alignment horizontal="right" vertical="top" wrapText="1"/>
    </xf>
    <xf numFmtId="0" fontId="39" fillId="38" borderId="170" applyNumberFormat="0" applyProtection="0">
      <alignment horizontal="left"/>
    </xf>
    <xf numFmtId="2" fontId="35" fillId="0" borderId="170" applyFill="0" applyProtection="0">
      <alignment horizontal="right" vertical="top" wrapText="1"/>
    </xf>
    <xf numFmtId="0" fontId="62" fillId="60" borderId="170"/>
    <xf numFmtId="0" fontId="62" fillId="60" borderId="170"/>
    <xf numFmtId="0" fontId="62" fillId="60" borderId="170"/>
    <xf numFmtId="0" fontId="41" fillId="35" borderId="171" applyNumberFormat="0" applyAlignment="0" applyProtection="0"/>
    <xf numFmtId="0" fontId="39" fillId="38" borderId="170" applyNumberFormat="0" applyProtection="0">
      <alignment horizontal="right"/>
    </xf>
    <xf numFmtId="0" fontId="39" fillId="38" borderId="170" applyNumberFormat="0" applyProtection="0">
      <alignment horizontal="left"/>
    </xf>
    <xf numFmtId="0" fontId="39" fillId="38" borderId="170" applyNumberFormat="0" applyProtection="0">
      <alignment horizontal="left"/>
    </xf>
    <xf numFmtId="2" fontId="35" fillId="0" borderId="170" applyFill="0" applyProtection="0">
      <alignment horizontal="right" vertical="top" wrapText="1"/>
    </xf>
    <xf numFmtId="0" fontId="39" fillId="38" borderId="170" applyNumberFormat="0" applyProtection="0">
      <alignment horizontal="left"/>
    </xf>
    <xf numFmtId="0" fontId="35" fillId="0" borderId="170" applyFill="0" applyProtection="0">
      <alignment horizontal="right" vertical="top" wrapText="1"/>
    </xf>
    <xf numFmtId="0" fontId="62" fillId="60" borderId="170"/>
    <xf numFmtId="0" fontId="62" fillId="60" borderId="170"/>
    <xf numFmtId="0" fontId="62" fillId="60" borderId="170"/>
    <xf numFmtId="0" fontId="35" fillId="54" borderId="169" applyNumberFormat="0" applyFont="0" applyAlignment="0" applyProtection="0"/>
    <xf numFmtId="0" fontId="44" fillId="0" borderId="173" applyNumberFormat="0" applyFill="0" applyAlignment="0" applyProtection="0"/>
    <xf numFmtId="0" fontId="41" fillId="35" borderId="171" applyNumberFormat="0" applyAlignment="0" applyProtection="0"/>
    <xf numFmtId="0" fontId="62" fillId="60" borderId="170"/>
    <xf numFmtId="0" fontId="43" fillId="36" borderId="172" applyNumberFormat="0" applyAlignment="0" applyProtection="0"/>
    <xf numFmtId="0" fontId="44" fillId="0" borderId="173" applyNumberFormat="0" applyFill="0" applyAlignment="0" applyProtection="0"/>
    <xf numFmtId="0" fontId="62" fillId="60" borderId="170"/>
    <xf numFmtId="0" fontId="35" fillId="54" borderId="169" applyNumberFormat="0" applyFont="0" applyAlignment="0" applyProtection="0"/>
    <xf numFmtId="0" fontId="41" fillId="35" borderId="171" applyNumberFormat="0" applyAlignment="0" applyProtection="0"/>
    <xf numFmtId="0" fontId="44" fillId="0" borderId="173" applyNumberFormat="0" applyFill="0" applyAlignment="0" applyProtection="0"/>
    <xf numFmtId="0" fontId="44" fillId="0" borderId="173" applyNumberFormat="0" applyFill="0" applyAlignment="0" applyProtection="0"/>
    <xf numFmtId="0" fontId="44" fillId="0" borderId="173" applyNumberFormat="0" applyFill="0" applyAlignment="0" applyProtection="0"/>
    <xf numFmtId="0" fontId="51" fillId="36" borderId="171" applyNumberFormat="0" applyAlignment="0" applyProtection="0"/>
    <xf numFmtId="0" fontId="41" fillId="35" borderId="171" applyNumberFormat="0" applyAlignment="0" applyProtection="0"/>
    <xf numFmtId="0" fontId="44" fillId="0" borderId="173" applyNumberFormat="0" applyFill="0" applyAlignment="0" applyProtection="0"/>
    <xf numFmtId="0" fontId="43" fillId="36" borderId="172" applyNumberFormat="0" applyAlignment="0" applyProtection="0"/>
    <xf numFmtId="2" fontId="47" fillId="0" borderId="170" applyFill="0" applyProtection="0">
      <alignment horizontal="right" vertical="top" wrapText="1"/>
    </xf>
    <xf numFmtId="49" fontId="35" fillId="0" borderId="170" applyFill="0" applyProtection="0">
      <alignment horizontal="right"/>
    </xf>
    <xf numFmtId="0" fontId="41" fillId="35" borderId="171" applyNumberFormat="0" applyAlignment="0" applyProtection="0"/>
    <xf numFmtId="1" fontId="35" fillId="0" borderId="170" applyFill="0" applyProtection="0">
      <alignment horizontal="right" vertical="top" wrapText="1"/>
    </xf>
    <xf numFmtId="49" fontId="47" fillId="0" borderId="170" applyFill="0" applyProtection="0">
      <alignment horizontal="right"/>
    </xf>
    <xf numFmtId="0" fontId="39" fillId="38" borderId="170" applyNumberFormat="0" applyProtection="0">
      <alignment horizontal="right"/>
    </xf>
    <xf numFmtId="0" fontId="43" fillId="36" borderId="172" applyNumberFormat="0" applyAlignment="0" applyProtection="0"/>
    <xf numFmtId="2" fontId="35" fillId="0" borderId="170" applyFill="0" applyProtection="0">
      <alignment horizontal="right" vertical="top" wrapText="1"/>
    </xf>
    <xf numFmtId="0" fontId="44" fillId="0" borderId="173" applyNumberFormat="0" applyFill="0" applyAlignment="0" applyProtection="0"/>
    <xf numFmtId="1" fontId="35" fillId="0" borderId="170" applyFill="0" applyProtection="0">
      <alignment horizontal="right" vertical="top" wrapText="1"/>
    </xf>
    <xf numFmtId="49" fontId="47" fillId="0" borderId="170" applyFill="0" applyProtection="0">
      <alignment horizontal="right"/>
    </xf>
    <xf numFmtId="0" fontId="39" fillId="38" borderId="170" applyNumberFormat="0" applyProtection="0">
      <alignment horizontal="right"/>
    </xf>
    <xf numFmtId="0" fontId="62" fillId="60" borderId="170"/>
    <xf numFmtId="0" fontId="35" fillId="54" borderId="169" applyNumberFormat="0" applyFont="0" applyAlignment="0" applyProtection="0"/>
    <xf numFmtId="0" fontId="51" fillId="36" borderId="171" applyNumberFormat="0" applyAlignment="0" applyProtection="0"/>
    <xf numFmtId="1" fontId="35" fillId="0" borderId="170" applyFill="0" applyProtection="0">
      <alignment horizontal="right" vertical="top" wrapText="1"/>
    </xf>
    <xf numFmtId="0" fontId="41" fillId="35" borderId="171" applyNumberFormat="0" applyAlignment="0" applyProtection="0"/>
    <xf numFmtId="49" fontId="35" fillId="0" borderId="170" applyFill="0" applyProtection="0">
      <alignment horizontal="right"/>
    </xf>
    <xf numFmtId="0" fontId="62" fillId="60" borderId="170"/>
    <xf numFmtId="2" fontId="35" fillId="0" borderId="170" applyFill="0" applyProtection="0">
      <alignment horizontal="right" vertical="top" wrapText="1"/>
    </xf>
    <xf numFmtId="1" fontId="35" fillId="0" borderId="170" applyFill="0" applyProtection="0">
      <alignment horizontal="right" vertical="top" wrapText="1"/>
    </xf>
    <xf numFmtId="49" fontId="35" fillId="0" borderId="170" applyFill="0" applyProtection="0">
      <alignment horizontal="right"/>
    </xf>
    <xf numFmtId="1" fontId="47" fillId="0" borderId="170" applyFill="0" applyProtection="0">
      <alignment horizontal="right" vertical="top" wrapText="1"/>
    </xf>
    <xf numFmtId="0" fontId="62" fillId="60" borderId="170"/>
    <xf numFmtId="0" fontId="35" fillId="0" borderId="170" applyFill="0" applyProtection="0">
      <alignment horizontal="right" vertical="top" wrapText="1"/>
    </xf>
    <xf numFmtId="2" fontId="35" fillId="0" borderId="170" applyFill="0" applyProtection="0">
      <alignment horizontal="right" vertical="top" wrapText="1"/>
    </xf>
    <xf numFmtId="0" fontId="39" fillId="38" borderId="170" applyNumberFormat="0" applyProtection="0">
      <alignment horizontal="right"/>
    </xf>
    <xf numFmtId="2" fontId="35" fillId="0" borderId="170" applyFill="0" applyProtection="0">
      <alignment horizontal="right" vertical="top" wrapText="1"/>
    </xf>
    <xf numFmtId="2" fontId="47" fillId="0" borderId="170" applyFill="0" applyProtection="0">
      <alignment horizontal="right" vertical="top" wrapText="1"/>
    </xf>
    <xf numFmtId="0" fontId="62" fillId="60" borderId="170"/>
    <xf numFmtId="0" fontId="35" fillId="0" borderId="170" applyFill="0" applyProtection="0">
      <alignment horizontal="right" vertical="top" wrapText="1"/>
    </xf>
    <xf numFmtId="49" fontId="47" fillId="0" borderId="170" applyFill="0" applyProtection="0">
      <alignment horizontal="right"/>
    </xf>
    <xf numFmtId="0" fontId="41" fillId="35" borderId="171" applyNumberFormat="0" applyAlignment="0" applyProtection="0"/>
    <xf numFmtId="0" fontId="35" fillId="54" borderId="169" applyNumberFormat="0" applyFont="0" applyAlignment="0" applyProtection="0"/>
    <xf numFmtId="49" fontId="35" fillId="0" borderId="170" applyFill="0" applyProtection="0">
      <alignment horizontal="right"/>
    </xf>
    <xf numFmtId="49" fontId="35" fillId="0" borderId="170" applyFill="0" applyProtection="0">
      <alignment horizontal="right"/>
    </xf>
    <xf numFmtId="0" fontId="39" fillId="38" borderId="170" applyNumberFormat="0" applyProtection="0">
      <alignment horizontal="left"/>
    </xf>
    <xf numFmtId="0" fontId="44" fillId="0" borderId="173" applyNumberFormat="0" applyFill="0" applyAlignment="0" applyProtection="0"/>
    <xf numFmtId="0" fontId="47" fillId="0" borderId="170" applyFill="0" applyProtection="0">
      <alignment horizontal="right" vertical="top" wrapText="1"/>
    </xf>
    <xf numFmtId="0" fontId="62" fillId="60" borderId="170"/>
    <xf numFmtId="2" fontId="35" fillId="0" borderId="170" applyFill="0" applyProtection="0">
      <alignment horizontal="right" vertical="top" wrapText="1"/>
    </xf>
    <xf numFmtId="1" fontId="35" fillId="0" borderId="170" applyFill="0" applyProtection="0">
      <alignment horizontal="right" vertical="top" wrapText="1"/>
    </xf>
    <xf numFmtId="2" fontId="35" fillId="0" borderId="170" applyFill="0" applyProtection="0">
      <alignment horizontal="right" vertical="top" wrapText="1"/>
    </xf>
    <xf numFmtId="49" fontId="47" fillId="0" borderId="170" applyFill="0" applyProtection="0">
      <alignment horizontal="right"/>
    </xf>
    <xf numFmtId="0" fontId="62" fillId="60" borderId="170"/>
    <xf numFmtId="2" fontId="35" fillId="0" borderId="170" applyFill="0" applyProtection="0">
      <alignment horizontal="right" vertical="top" wrapText="1"/>
    </xf>
    <xf numFmtId="1" fontId="35" fillId="0" borderId="170" applyFill="0" applyProtection="0">
      <alignment horizontal="right" vertical="top" wrapText="1"/>
    </xf>
    <xf numFmtId="49" fontId="35" fillId="0" borderId="170" applyFill="0" applyProtection="0">
      <alignment horizontal="right"/>
    </xf>
    <xf numFmtId="0" fontId="39" fillId="38" borderId="170" applyNumberFormat="0" applyProtection="0">
      <alignment horizontal="left"/>
    </xf>
    <xf numFmtId="0" fontId="39" fillId="38" borderId="170" applyNumberFormat="0" applyProtection="0">
      <alignment horizontal="right"/>
    </xf>
    <xf numFmtId="2" fontId="35" fillId="0" borderId="170" applyFill="0" applyProtection="0">
      <alignment horizontal="right" vertical="top" wrapText="1"/>
    </xf>
    <xf numFmtId="1" fontId="35" fillId="0" borderId="170" applyFill="0" applyProtection="0">
      <alignment horizontal="right" vertical="top" wrapText="1"/>
    </xf>
    <xf numFmtId="0" fontId="47" fillId="0" borderId="170" applyFill="0" applyProtection="0">
      <alignment horizontal="right" vertical="top" wrapText="1"/>
    </xf>
    <xf numFmtId="49" fontId="35" fillId="0" borderId="170" applyFill="0" applyProtection="0">
      <alignment horizontal="right"/>
    </xf>
    <xf numFmtId="49" fontId="47" fillId="0" borderId="170" applyFill="0" applyProtection="0">
      <alignment horizontal="right"/>
    </xf>
    <xf numFmtId="0" fontId="35" fillId="0" borderId="170" applyFill="0" applyProtection="0">
      <alignment horizontal="right" vertical="top" wrapText="1"/>
    </xf>
    <xf numFmtId="0" fontId="62" fillId="60" borderId="170"/>
    <xf numFmtId="0" fontId="43" fillId="36" borderId="172" applyNumberFormat="0" applyAlignment="0" applyProtection="0"/>
    <xf numFmtId="0" fontId="44" fillId="0" borderId="173" applyNumberFormat="0" applyFill="0" applyAlignment="0" applyProtection="0"/>
    <xf numFmtId="0" fontId="39" fillId="38" borderId="170" applyNumberFormat="0" applyProtection="0">
      <alignment horizontal="right"/>
    </xf>
    <xf numFmtId="0" fontId="62" fillId="60" borderId="170"/>
    <xf numFmtId="0" fontId="35" fillId="0" borderId="170" applyFill="0" applyProtection="0">
      <alignment horizontal="right" vertical="top" wrapText="1"/>
    </xf>
    <xf numFmtId="0" fontId="62" fillId="60" borderId="170"/>
    <xf numFmtId="49" fontId="47" fillId="0" borderId="170" applyFill="0" applyProtection="0">
      <alignment horizontal="right"/>
    </xf>
    <xf numFmtId="0" fontId="35" fillId="0" borderId="170" applyFill="0" applyProtection="0">
      <alignment horizontal="right" vertical="top" wrapText="1"/>
    </xf>
    <xf numFmtId="2" fontId="35" fillId="0" borderId="170" applyFill="0" applyProtection="0">
      <alignment horizontal="right" vertical="top" wrapText="1"/>
    </xf>
    <xf numFmtId="0" fontId="62" fillId="60" borderId="170"/>
    <xf numFmtId="0" fontId="62" fillId="60" borderId="170"/>
    <xf numFmtId="0" fontId="62" fillId="60" borderId="170"/>
    <xf numFmtId="0" fontId="62" fillId="60" borderId="170"/>
    <xf numFmtId="0" fontId="62" fillId="60" borderId="170"/>
    <xf numFmtId="0" fontId="39" fillId="38" borderId="170" applyNumberFormat="0" applyProtection="0">
      <alignment horizontal="left"/>
    </xf>
    <xf numFmtId="0" fontId="44" fillId="0" borderId="173" applyNumberFormat="0" applyFill="0" applyAlignment="0" applyProtection="0"/>
    <xf numFmtId="0" fontId="43" fillId="36" borderId="172" applyNumberFormat="0" applyAlignment="0" applyProtection="0"/>
    <xf numFmtId="0" fontId="43" fillId="36" borderId="172" applyNumberFormat="0" applyAlignment="0" applyProtection="0"/>
    <xf numFmtId="0" fontId="44" fillId="0" borderId="173" applyNumberFormat="0" applyFill="0" applyAlignment="0" applyProtection="0"/>
    <xf numFmtId="0" fontId="44" fillId="0" borderId="173" applyNumberFormat="0" applyFill="0" applyAlignment="0" applyProtection="0"/>
    <xf numFmtId="0" fontId="43" fillId="36" borderId="172" applyNumberFormat="0" applyAlignment="0" applyProtection="0"/>
    <xf numFmtId="0" fontId="43" fillId="36" borderId="172" applyNumberFormat="0" applyAlignment="0" applyProtection="0"/>
    <xf numFmtId="2" fontId="35" fillId="0" borderId="170" applyFill="0" applyProtection="0">
      <alignment horizontal="right" vertical="top" wrapText="1"/>
    </xf>
    <xf numFmtId="0" fontId="39" fillId="38" borderId="170" applyNumberFormat="0" applyProtection="0">
      <alignment horizontal="left"/>
    </xf>
    <xf numFmtId="0" fontId="44" fillId="0" borderId="173" applyNumberFormat="0" applyFill="0" applyAlignment="0" applyProtection="0"/>
    <xf numFmtId="49" fontId="35" fillId="0" borderId="170" applyFill="0" applyProtection="0">
      <alignment horizontal="right"/>
    </xf>
    <xf numFmtId="1" fontId="35" fillId="0" borderId="170" applyFill="0" applyProtection="0">
      <alignment horizontal="right" vertical="top" wrapText="1"/>
    </xf>
    <xf numFmtId="0" fontId="44" fillId="0" borderId="173" applyNumberFormat="0" applyFill="0" applyAlignment="0" applyProtection="0"/>
    <xf numFmtId="2" fontId="47" fillId="0" borderId="170" applyFill="0" applyProtection="0">
      <alignment horizontal="right" vertical="top" wrapText="1"/>
    </xf>
    <xf numFmtId="0" fontId="39" fillId="38" borderId="170" applyNumberFormat="0" applyProtection="0">
      <alignment horizontal="right"/>
    </xf>
    <xf numFmtId="2" fontId="35" fillId="0" borderId="170" applyFill="0" applyProtection="0">
      <alignment horizontal="right" vertical="top" wrapText="1"/>
    </xf>
    <xf numFmtId="0" fontId="39" fillId="38" borderId="170" applyNumberFormat="0" applyProtection="0">
      <alignment horizontal="left"/>
    </xf>
    <xf numFmtId="0" fontId="35" fillId="54" borderId="169" applyNumberFormat="0" applyFont="0" applyAlignment="0" applyProtection="0"/>
    <xf numFmtId="0" fontId="51" fillId="36" borderId="171" applyNumberFormat="0" applyAlignment="0" applyProtection="0"/>
    <xf numFmtId="0" fontId="43" fillId="36" borderId="172" applyNumberFormat="0" applyAlignment="0" applyProtection="0"/>
    <xf numFmtId="0" fontId="35" fillId="54" borderId="169" applyNumberFormat="0" applyFont="0" applyAlignment="0" applyProtection="0"/>
    <xf numFmtId="0" fontId="51" fillId="36" borderId="171" applyNumberFormat="0" applyAlignment="0" applyProtection="0"/>
    <xf numFmtId="0" fontId="43" fillId="36" borderId="172" applyNumberFormat="0" applyAlignment="0" applyProtection="0"/>
    <xf numFmtId="0" fontId="62" fillId="60" borderId="170"/>
    <xf numFmtId="1" fontId="47" fillId="0" borderId="170" applyFill="0" applyProtection="0">
      <alignment horizontal="right" vertical="top" wrapText="1"/>
    </xf>
    <xf numFmtId="0" fontId="62" fillId="60" borderId="170"/>
    <xf numFmtId="1" fontId="35" fillId="0" borderId="170" applyFill="0" applyProtection="0">
      <alignment horizontal="right" vertical="top" wrapText="1"/>
    </xf>
    <xf numFmtId="1" fontId="35" fillId="0" borderId="170" applyFill="0" applyProtection="0">
      <alignment horizontal="right" vertical="top" wrapText="1"/>
    </xf>
    <xf numFmtId="49" fontId="35" fillId="0" borderId="170" applyFill="0" applyProtection="0">
      <alignment horizontal="right"/>
    </xf>
    <xf numFmtId="49" fontId="35" fillId="0" borderId="170" applyFill="0" applyProtection="0">
      <alignment horizontal="right"/>
    </xf>
    <xf numFmtId="0" fontId="35" fillId="0" borderId="170" applyFill="0" applyProtection="0">
      <alignment horizontal="right" vertical="top" wrapText="1"/>
    </xf>
    <xf numFmtId="0" fontId="44" fillId="0" borderId="173" applyNumberFormat="0" applyFill="0" applyAlignment="0" applyProtection="0"/>
    <xf numFmtId="1" fontId="35" fillId="0" borderId="170" applyFill="0" applyProtection="0">
      <alignment horizontal="right" vertical="top" wrapText="1"/>
    </xf>
    <xf numFmtId="0" fontId="62" fillId="60" borderId="170"/>
    <xf numFmtId="1" fontId="47" fillId="0" borderId="170" applyFill="0" applyProtection="0">
      <alignment horizontal="right" vertical="top" wrapText="1"/>
    </xf>
    <xf numFmtId="0" fontId="62" fillId="60" borderId="170"/>
    <xf numFmtId="1" fontId="35" fillId="0" borderId="170" applyFill="0" applyProtection="0">
      <alignment horizontal="right" vertical="top" wrapText="1"/>
    </xf>
    <xf numFmtId="0" fontId="39" fillId="38" borderId="170" applyNumberFormat="0" applyProtection="0">
      <alignment horizontal="left"/>
    </xf>
    <xf numFmtId="0" fontId="39" fillId="38" borderId="170" applyNumberFormat="0" applyProtection="0">
      <alignment horizontal="right"/>
    </xf>
    <xf numFmtId="0" fontId="62" fillId="60" borderId="170"/>
    <xf numFmtId="0" fontId="39" fillId="38" borderId="170" applyNumberFormat="0" applyProtection="0">
      <alignment horizontal="right"/>
    </xf>
    <xf numFmtId="2" fontId="47" fillId="0" borderId="170" applyFill="0" applyProtection="0">
      <alignment horizontal="right" vertical="top" wrapText="1"/>
    </xf>
    <xf numFmtId="49" fontId="47" fillId="0" borderId="170" applyFill="0" applyProtection="0">
      <alignment horizontal="right"/>
    </xf>
    <xf numFmtId="0" fontId="39" fillId="38" borderId="170" applyNumberFormat="0" applyProtection="0">
      <alignment horizontal="right"/>
    </xf>
    <xf numFmtId="49" fontId="35" fillId="0" borderId="170" applyFill="0" applyProtection="0">
      <alignment horizontal="right"/>
    </xf>
    <xf numFmtId="0" fontId="41" fillId="35" borderId="171" applyNumberFormat="0" applyAlignment="0" applyProtection="0"/>
    <xf numFmtId="0" fontId="62" fillId="60" borderId="170"/>
    <xf numFmtId="0" fontId="39" fillId="38" borderId="170" applyNumberFormat="0" applyProtection="0">
      <alignment horizontal="right"/>
    </xf>
    <xf numFmtId="1" fontId="47" fillId="0" borderId="170" applyFill="0" applyProtection="0">
      <alignment horizontal="right" vertical="top" wrapText="1"/>
    </xf>
    <xf numFmtId="0" fontId="39" fillId="38" borderId="170" applyNumberFormat="0" applyProtection="0">
      <alignment horizontal="right"/>
    </xf>
    <xf numFmtId="0" fontId="51" fillId="36" borderId="171" applyNumberFormat="0" applyAlignment="0" applyProtection="0"/>
    <xf numFmtId="49" fontId="35" fillId="0" borderId="170" applyFill="0" applyProtection="0">
      <alignment horizontal="right"/>
    </xf>
    <xf numFmtId="0" fontId="39" fillId="38" borderId="170" applyNumberFormat="0" applyProtection="0">
      <alignment horizontal="left"/>
    </xf>
    <xf numFmtId="49" fontId="35" fillId="0" borderId="170" applyFill="0" applyProtection="0">
      <alignment horizontal="right"/>
    </xf>
    <xf numFmtId="0" fontId="62" fillId="60" borderId="170"/>
    <xf numFmtId="0" fontId="35" fillId="0" borderId="170" applyFill="0" applyProtection="0">
      <alignment horizontal="right" vertical="top" wrapText="1"/>
    </xf>
    <xf numFmtId="0" fontId="44" fillId="0" borderId="173" applyNumberFormat="0" applyFill="0" applyAlignment="0" applyProtection="0"/>
    <xf numFmtId="1" fontId="35" fillId="0" borderId="170" applyFill="0" applyProtection="0">
      <alignment horizontal="right" vertical="top" wrapText="1"/>
    </xf>
    <xf numFmtId="0" fontId="62" fillId="60" borderId="170"/>
    <xf numFmtId="49" fontId="35" fillId="0" borderId="170" applyFill="0" applyProtection="0">
      <alignment horizontal="right"/>
    </xf>
    <xf numFmtId="1" fontId="47" fillId="0" borderId="170" applyFill="0" applyProtection="0">
      <alignment horizontal="right" vertical="top" wrapText="1"/>
    </xf>
    <xf numFmtId="49" fontId="35" fillId="0" borderId="170" applyFill="0" applyProtection="0">
      <alignment horizontal="right"/>
    </xf>
    <xf numFmtId="0" fontId="35" fillId="54" borderId="169" applyNumberFormat="0" applyFont="0" applyAlignment="0" applyProtection="0"/>
    <xf numFmtId="2" fontId="35" fillId="0" borderId="170" applyFill="0" applyProtection="0">
      <alignment horizontal="right" vertical="top" wrapText="1"/>
    </xf>
    <xf numFmtId="0" fontId="62" fillId="60" borderId="170"/>
    <xf numFmtId="0" fontId="35" fillId="54" borderId="169" applyNumberFormat="0" applyFont="0" applyAlignment="0" applyProtection="0"/>
    <xf numFmtId="49" fontId="35" fillId="0" borderId="170" applyFill="0" applyProtection="0">
      <alignment horizontal="right"/>
    </xf>
    <xf numFmtId="0" fontId="35" fillId="0" borderId="170" applyFill="0" applyProtection="0">
      <alignment horizontal="right" vertical="top" wrapText="1"/>
    </xf>
    <xf numFmtId="0" fontId="35" fillId="0" borderId="170" applyFill="0" applyProtection="0">
      <alignment horizontal="right" vertical="top" wrapText="1"/>
    </xf>
    <xf numFmtId="0" fontId="62" fillId="60" borderId="170"/>
    <xf numFmtId="0" fontId="39" fillId="38" borderId="170" applyNumberFormat="0" applyProtection="0">
      <alignment horizontal="right"/>
    </xf>
    <xf numFmtId="1" fontId="47" fillId="0" borderId="170" applyFill="0" applyProtection="0">
      <alignment horizontal="right" vertical="top" wrapText="1"/>
    </xf>
    <xf numFmtId="0" fontId="47" fillId="0" borderId="170" applyFill="0" applyProtection="0">
      <alignment horizontal="right" vertical="top" wrapText="1"/>
    </xf>
    <xf numFmtId="1" fontId="47" fillId="0" borderId="170" applyFill="0" applyProtection="0">
      <alignment horizontal="right" vertical="top" wrapText="1"/>
    </xf>
    <xf numFmtId="49" fontId="47" fillId="0" borderId="170" applyFill="0" applyProtection="0">
      <alignment horizontal="right"/>
    </xf>
    <xf numFmtId="0" fontId="35" fillId="0" borderId="170" applyFill="0" applyProtection="0">
      <alignment horizontal="right" vertical="top" wrapText="1"/>
    </xf>
    <xf numFmtId="0" fontId="35" fillId="54" borderId="169" applyNumberFormat="0" applyFont="0" applyAlignment="0" applyProtection="0"/>
    <xf numFmtId="0" fontId="44" fillId="0" borderId="173" applyNumberFormat="0" applyFill="0" applyAlignment="0" applyProtection="0"/>
    <xf numFmtId="0" fontId="35" fillId="0" borderId="170" applyFill="0" applyProtection="0">
      <alignment horizontal="right" vertical="top" wrapText="1"/>
    </xf>
    <xf numFmtId="0" fontId="47" fillId="0" borderId="170" applyFill="0" applyProtection="0">
      <alignment horizontal="right" vertical="top" wrapText="1"/>
    </xf>
    <xf numFmtId="2" fontId="47" fillId="0" borderId="170" applyFill="0" applyProtection="0">
      <alignment horizontal="right" vertical="top" wrapText="1"/>
    </xf>
    <xf numFmtId="1" fontId="35" fillId="0" borderId="170" applyFill="0" applyProtection="0">
      <alignment horizontal="right" vertical="top" wrapText="1"/>
    </xf>
    <xf numFmtId="1" fontId="47" fillId="0" borderId="170" applyFill="0" applyProtection="0">
      <alignment horizontal="right" vertical="top" wrapText="1"/>
    </xf>
    <xf numFmtId="0" fontId="44" fillId="0" borderId="173" applyNumberFormat="0" applyFill="0" applyAlignment="0" applyProtection="0"/>
    <xf numFmtId="0" fontId="35" fillId="0" borderId="170" applyFill="0" applyProtection="0">
      <alignment horizontal="right" vertical="top" wrapText="1"/>
    </xf>
    <xf numFmtId="0" fontId="44" fillId="0" borderId="173" applyNumberFormat="0" applyFill="0" applyAlignment="0" applyProtection="0"/>
    <xf numFmtId="0" fontId="43" fillId="36" borderId="172" applyNumberFormat="0" applyAlignment="0" applyProtection="0"/>
    <xf numFmtId="0" fontId="39" fillId="38" borderId="170" applyNumberFormat="0" applyProtection="0">
      <alignment horizontal="right"/>
    </xf>
    <xf numFmtId="49" fontId="47" fillId="0" borderId="170" applyFill="0" applyProtection="0">
      <alignment horizontal="right"/>
    </xf>
    <xf numFmtId="0" fontId="47" fillId="0" borderId="170" applyFill="0" applyProtection="0">
      <alignment horizontal="right" vertical="top" wrapText="1"/>
    </xf>
    <xf numFmtId="0" fontId="39" fillId="38" borderId="170" applyNumberFormat="0" applyProtection="0">
      <alignment horizontal="left"/>
    </xf>
    <xf numFmtId="49" fontId="35" fillId="0" borderId="170" applyFill="0" applyProtection="0">
      <alignment horizontal="right"/>
    </xf>
    <xf numFmtId="0" fontId="43" fillId="36" borderId="172" applyNumberFormat="0" applyAlignment="0" applyProtection="0"/>
    <xf numFmtId="0" fontId="62" fillId="60" borderId="170"/>
    <xf numFmtId="0" fontId="35" fillId="54" borderId="169" applyNumberFormat="0" applyFont="0" applyAlignment="0" applyProtection="0"/>
    <xf numFmtId="0" fontId="62" fillId="60" borderId="170"/>
    <xf numFmtId="0" fontId="62" fillId="60" borderId="170"/>
    <xf numFmtId="0" fontId="62" fillId="60" borderId="170"/>
    <xf numFmtId="0" fontId="35" fillId="0" borderId="170" applyFill="0" applyProtection="0">
      <alignment horizontal="right" vertical="top" wrapText="1"/>
    </xf>
    <xf numFmtId="0" fontId="39" fillId="38" borderId="170" applyNumberFormat="0" applyProtection="0">
      <alignment horizontal="right"/>
    </xf>
    <xf numFmtId="49" fontId="47" fillId="0" borderId="170" applyFill="0" applyProtection="0">
      <alignment horizontal="right"/>
    </xf>
    <xf numFmtId="0" fontId="62" fillId="60" borderId="170"/>
    <xf numFmtId="0" fontId="44" fillId="0" borderId="173" applyNumberFormat="0" applyFill="0" applyAlignment="0" applyProtection="0"/>
    <xf numFmtId="0" fontId="62" fillId="60" borderId="170"/>
    <xf numFmtId="0" fontId="39" fillId="38" borderId="170" applyNumberFormat="0" applyProtection="0">
      <alignment horizontal="right"/>
    </xf>
    <xf numFmtId="2" fontId="35" fillId="0" borderId="170" applyFill="0" applyProtection="0">
      <alignment horizontal="right" vertical="top" wrapText="1"/>
    </xf>
    <xf numFmtId="2" fontId="35" fillId="0" borderId="170" applyFill="0" applyProtection="0">
      <alignment horizontal="right" vertical="top" wrapText="1"/>
    </xf>
    <xf numFmtId="49" fontId="47" fillId="0" borderId="170" applyFill="0" applyProtection="0">
      <alignment horizontal="right"/>
    </xf>
    <xf numFmtId="0" fontId="43" fillId="36" borderId="172" applyNumberFormat="0" applyAlignment="0" applyProtection="0"/>
    <xf numFmtId="0" fontId="35" fillId="0" borderId="170" applyFill="0" applyProtection="0">
      <alignment horizontal="right" vertical="top" wrapText="1"/>
    </xf>
    <xf numFmtId="0" fontId="39" fillId="38" borderId="170" applyNumberFormat="0" applyProtection="0">
      <alignment horizontal="right"/>
    </xf>
    <xf numFmtId="0" fontId="44" fillId="0" borderId="173" applyNumberFormat="0" applyFill="0" applyAlignment="0" applyProtection="0"/>
    <xf numFmtId="0" fontId="62" fillId="60" borderId="170"/>
    <xf numFmtId="2" fontId="47" fillId="0" borderId="170" applyFill="0" applyProtection="0">
      <alignment horizontal="right" vertical="top" wrapText="1"/>
    </xf>
    <xf numFmtId="0" fontId="62" fillId="60" borderId="170"/>
    <xf numFmtId="0" fontId="35" fillId="54" borderId="169" applyNumberFormat="0" applyFont="0" applyAlignment="0" applyProtection="0"/>
    <xf numFmtId="0" fontId="44" fillId="0" borderId="173" applyNumberFormat="0" applyFill="0" applyAlignment="0" applyProtection="0"/>
    <xf numFmtId="0" fontId="62" fillId="60" borderId="170"/>
    <xf numFmtId="1" fontId="35" fillId="0" borderId="170" applyFill="0" applyProtection="0">
      <alignment horizontal="right" vertical="top" wrapText="1"/>
    </xf>
    <xf numFmtId="1" fontId="47" fillId="0" borderId="170" applyFill="0" applyProtection="0">
      <alignment horizontal="right" vertical="top" wrapText="1"/>
    </xf>
    <xf numFmtId="0" fontId="62" fillId="60" borderId="170"/>
    <xf numFmtId="0" fontId="44" fillId="0" borderId="173" applyNumberFormat="0" applyFill="0" applyAlignment="0" applyProtection="0"/>
    <xf numFmtId="0" fontId="35" fillId="54" borderId="169" applyNumberFormat="0" applyFont="0" applyAlignment="0" applyProtection="0"/>
    <xf numFmtId="49" fontId="35" fillId="0" borderId="170" applyFill="0" applyProtection="0">
      <alignment horizontal="right"/>
    </xf>
    <xf numFmtId="0" fontId="41" fillId="35" borderId="171" applyNumberFormat="0" applyAlignment="0" applyProtection="0"/>
    <xf numFmtId="1" fontId="47" fillId="0" borderId="170" applyFill="0" applyProtection="0">
      <alignment horizontal="right" vertical="top" wrapText="1"/>
    </xf>
    <xf numFmtId="0" fontId="43" fillId="36" borderId="172" applyNumberFormat="0" applyAlignment="0" applyProtection="0"/>
    <xf numFmtId="0" fontId="35" fillId="54" borderId="169" applyNumberFormat="0" applyFont="0" applyAlignment="0" applyProtection="0"/>
    <xf numFmtId="0" fontId="35" fillId="0" borderId="170" applyFill="0" applyProtection="0">
      <alignment horizontal="right" vertical="top" wrapText="1"/>
    </xf>
    <xf numFmtId="49" fontId="47" fillId="0" borderId="170" applyFill="0" applyProtection="0">
      <alignment horizontal="right"/>
    </xf>
    <xf numFmtId="2" fontId="47" fillId="0" borderId="170" applyFill="0" applyProtection="0">
      <alignment horizontal="right" vertical="top" wrapText="1"/>
    </xf>
    <xf numFmtId="49" fontId="47" fillId="0" borderId="170" applyFill="0" applyProtection="0">
      <alignment horizontal="right"/>
    </xf>
    <xf numFmtId="49" fontId="47" fillId="0" borderId="170" applyFill="0" applyProtection="0">
      <alignment horizontal="right"/>
    </xf>
    <xf numFmtId="0" fontId="39" fillId="38" borderId="170" applyNumberFormat="0" applyProtection="0">
      <alignment horizontal="right"/>
    </xf>
    <xf numFmtId="0" fontId="35" fillId="0" borderId="170" applyFill="0" applyProtection="0">
      <alignment horizontal="right" vertical="top" wrapText="1"/>
    </xf>
    <xf numFmtId="0" fontId="62" fillId="60" borderId="170"/>
    <xf numFmtId="2" fontId="47" fillId="0" borderId="170" applyFill="0" applyProtection="0">
      <alignment horizontal="right" vertical="top" wrapText="1"/>
    </xf>
    <xf numFmtId="0" fontId="39" fillId="38" borderId="170" applyNumberFormat="0" applyProtection="0">
      <alignment horizontal="right"/>
    </xf>
    <xf numFmtId="1" fontId="47" fillId="0" borderId="170" applyFill="0" applyProtection="0">
      <alignment horizontal="right" vertical="top" wrapText="1"/>
    </xf>
    <xf numFmtId="0" fontId="39" fillId="38" borderId="170" applyNumberFormat="0" applyProtection="0">
      <alignment horizontal="right"/>
    </xf>
    <xf numFmtId="0" fontId="39" fillId="38" borderId="170" applyNumberFormat="0" applyProtection="0">
      <alignment horizontal="left"/>
    </xf>
    <xf numFmtId="0" fontId="35" fillId="0" borderId="170" applyFill="0" applyProtection="0">
      <alignment horizontal="right" vertical="top" wrapText="1"/>
    </xf>
    <xf numFmtId="0" fontId="39" fillId="38" borderId="170" applyNumberFormat="0" applyProtection="0">
      <alignment horizontal="right"/>
    </xf>
    <xf numFmtId="0" fontId="62" fillId="60" borderId="170"/>
    <xf numFmtId="49" fontId="47" fillId="0" borderId="170" applyFill="0" applyProtection="0">
      <alignment horizontal="right"/>
    </xf>
    <xf numFmtId="0" fontId="62" fillId="60" borderId="170"/>
    <xf numFmtId="0" fontId="35" fillId="54" borderId="169" applyNumberFormat="0" applyFont="0" applyAlignment="0" applyProtection="0"/>
    <xf numFmtId="0" fontId="62" fillId="60" borderId="170"/>
    <xf numFmtId="0" fontId="47" fillId="0" borderId="170" applyFill="0" applyProtection="0">
      <alignment horizontal="right" vertical="top" wrapText="1"/>
    </xf>
    <xf numFmtId="2" fontId="47" fillId="0" borderId="170" applyFill="0" applyProtection="0">
      <alignment horizontal="right" vertical="top" wrapText="1"/>
    </xf>
    <xf numFmtId="0" fontId="35" fillId="0" borderId="170" applyFill="0" applyProtection="0">
      <alignment horizontal="right" vertical="top" wrapText="1"/>
    </xf>
    <xf numFmtId="49" fontId="35" fillId="0" borderId="170" applyFill="0" applyProtection="0">
      <alignment horizontal="right"/>
    </xf>
    <xf numFmtId="1" fontId="35" fillId="0" borderId="170" applyFill="0" applyProtection="0">
      <alignment horizontal="right" vertical="top" wrapText="1"/>
    </xf>
    <xf numFmtId="0" fontId="39" fillId="38" borderId="170" applyNumberFormat="0" applyProtection="0">
      <alignment horizontal="right"/>
    </xf>
    <xf numFmtId="0" fontId="62" fillId="60" borderId="170"/>
    <xf numFmtId="0" fontId="35" fillId="54" borderId="169" applyNumberFormat="0" applyFont="0" applyAlignment="0" applyProtection="0"/>
    <xf numFmtId="0" fontId="62" fillId="60" borderId="170"/>
    <xf numFmtId="0" fontId="62" fillId="60" borderId="170"/>
    <xf numFmtId="0" fontId="39" fillId="38" borderId="170" applyNumberFormat="0" applyProtection="0">
      <alignment horizontal="right"/>
    </xf>
    <xf numFmtId="0" fontId="39" fillId="38" borderId="170" applyNumberFormat="0" applyProtection="0">
      <alignment horizontal="left"/>
    </xf>
    <xf numFmtId="0" fontId="44" fillId="0" borderId="173" applyNumberFormat="0" applyFill="0" applyAlignment="0" applyProtection="0"/>
    <xf numFmtId="1" fontId="47" fillId="0" borderId="170" applyFill="0" applyProtection="0">
      <alignment horizontal="right" vertical="top" wrapText="1"/>
    </xf>
    <xf numFmtId="49" fontId="35" fillId="0" borderId="170" applyFill="0" applyProtection="0">
      <alignment horizontal="right"/>
    </xf>
    <xf numFmtId="0" fontId="62" fillId="60" borderId="170"/>
    <xf numFmtId="0" fontId="51" fillId="36" borderId="171" applyNumberFormat="0" applyAlignment="0" applyProtection="0"/>
    <xf numFmtId="0" fontId="62" fillId="60" borderId="170"/>
    <xf numFmtId="0" fontId="43" fillId="36" borderId="172" applyNumberFormat="0" applyAlignment="0" applyProtection="0"/>
    <xf numFmtId="0" fontId="51" fillId="36" borderId="171" applyNumberFormat="0" applyAlignment="0" applyProtection="0"/>
    <xf numFmtId="1" fontId="47" fillId="0" borderId="170" applyFill="0" applyProtection="0">
      <alignment horizontal="right" vertical="top" wrapText="1"/>
    </xf>
    <xf numFmtId="0" fontId="43" fillId="36" borderId="172" applyNumberFormat="0" applyAlignment="0" applyProtection="0"/>
    <xf numFmtId="1" fontId="35" fillId="0" borderId="170" applyFill="0" applyProtection="0">
      <alignment horizontal="right" vertical="top" wrapText="1"/>
    </xf>
    <xf numFmtId="2" fontId="47" fillId="0" borderId="170" applyFill="0" applyProtection="0">
      <alignment horizontal="right" vertical="top" wrapText="1"/>
    </xf>
    <xf numFmtId="0" fontId="39" fillId="38" borderId="170" applyNumberFormat="0" applyProtection="0">
      <alignment horizontal="right"/>
    </xf>
    <xf numFmtId="0" fontId="51" fillId="36" borderId="171" applyNumberFormat="0" applyAlignment="0" applyProtection="0"/>
    <xf numFmtId="0" fontId="39" fillId="38" borderId="170" applyNumberFormat="0" applyProtection="0">
      <alignment horizontal="right"/>
    </xf>
    <xf numFmtId="0" fontId="41" fillId="35" borderId="171" applyNumberFormat="0" applyAlignment="0" applyProtection="0"/>
    <xf numFmtId="0" fontId="35" fillId="0" borderId="170" applyFill="0" applyProtection="0">
      <alignment horizontal="right" vertical="top" wrapText="1"/>
    </xf>
    <xf numFmtId="0" fontId="44" fillId="0" borderId="173" applyNumberFormat="0" applyFill="0" applyAlignment="0" applyProtection="0"/>
    <xf numFmtId="0" fontId="62" fillId="60" borderId="170"/>
    <xf numFmtId="1" fontId="47" fillId="0" borderId="170" applyFill="0" applyProtection="0">
      <alignment horizontal="right" vertical="top" wrapText="1"/>
    </xf>
    <xf numFmtId="2" fontId="47" fillId="0" borderId="170" applyFill="0" applyProtection="0">
      <alignment horizontal="right" vertical="top" wrapText="1"/>
    </xf>
    <xf numFmtId="49" fontId="35" fillId="0" borderId="170" applyFill="0" applyProtection="0">
      <alignment horizontal="right"/>
    </xf>
    <xf numFmtId="0" fontId="35" fillId="54" borderId="169" applyNumberFormat="0" applyFont="0" applyAlignment="0" applyProtection="0"/>
    <xf numFmtId="0" fontId="39" fillId="38" borderId="170" applyNumberFormat="0" applyProtection="0">
      <alignment horizontal="right"/>
    </xf>
    <xf numFmtId="0" fontId="51" fillId="36" borderId="171" applyNumberFormat="0" applyAlignment="0" applyProtection="0"/>
    <xf numFmtId="2" fontId="47" fillId="0" borderId="170" applyFill="0" applyProtection="0">
      <alignment horizontal="right" vertical="top" wrapText="1"/>
    </xf>
    <xf numFmtId="0" fontId="44" fillId="0" borderId="173" applyNumberFormat="0" applyFill="0" applyAlignment="0" applyProtection="0"/>
    <xf numFmtId="2" fontId="47" fillId="0" borderId="170" applyFill="0" applyProtection="0">
      <alignment horizontal="right" vertical="top" wrapText="1"/>
    </xf>
    <xf numFmtId="0" fontId="43" fillId="36" borderId="172" applyNumberFormat="0" applyAlignment="0" applyProtection="0"/>
    <xf numFmtId="2" fontId="35" fillId="0" borderId="170" applyFill="0" applyProtection="0">
      <alignment horizontal="right" vertical="top" wrapText="1"/>
    </xf>
    <xf numFmtId="2" fontId="47" fillId="0" borderId="170" applyFill="0" applyProtection="0">
      <alignment horizontal="right" vertical="top" wrapText="1"/>
    </xf>
    <xf numFmtId="2" fontId="35" fillId="0" borderId="170" applyFill="0" applyProtection="0">
      <alignment horizontal="right" vertical="top" wrapText="1"/>
    </xf>
    <xf numFmtId="0" fontId="41" fillId="35" borderId="171" applyNumberFormat="0" applyAlignment="0" applyProtection="0"/>
    <xf numFmtId="0" fontId="35" fillId="0" borderId="170" applyFill="0" applyProtection="0">
      <alignment horizontal="right" vertical="top" wrapText="1"/>
    </xf>
    <xf numFmtId="1" fontId="35" fillId="0" borderId="170" applyFill="0" applyProtection="0">
      <alignment horizontal="right" vertical="top" wrapText="1"/>
    </xf>
    <xf numFmtId="1" fontId="47" fillId="0" borderId="170" applyFill="0" applyProtection="0">
      <alignment horizontal="right" vertical="top" wrapText="1"/>
    </xf>
    <xf numFmtId="0" fontId="39" fillId="38" borderId="170" applyNumberFormat="0" applyProtection="0">
      <alignment horizontal="right"/>
    </xf>
    <xf numFmtId="0" fontId="43" fillId="36" borderId="172" applyNumberFormat="0" applyAlignment="0" applyProtection="0"/>
    <xf numFmtId="49" fontId="35" fillId="0" borderId="170" applyFill="0" applyProtection="0">
      <alignment horizontal="right"/>
    </xf>
    <xf numFmtId="2" fontId="47" fillId="0" borderId="170" applyFill="0" applyProtection="0">
      <alignment horizontal="right" vertical="top" wrapText="1"/>
    </xf>
    <xf numFmtId="1" fontId="35" fillId="0" borderId="170" applyFill="0" applyProtection="0">
      <alignment horizontal="right" vertical="top" wrapText="1"/>
    </xf>
    <xf numFmtId="1" fontId="35" fillId="0" borderId="170" applyFill="0" applyProtection="0">
      <alignment horizontal="right" vertical="top" wrapText="1"/>
    </xf>
    <xf numFmtId="49" fontId="47" fillId="0" borderId="170" applyFill="0" applyProtection="0">
      <alignment horizontal="right"/>
    </xf>
    <xf numFmtId="49" fontId="35" fillId="0" borderId="170" applyFill="0" applyProtection="0">
      <alignment horizontal="right"/>
    </xf>
    <xf numFmtId="1" fontId="35" fillId="0" borderId="170" applyFill="0" applyProtection="0">
      <alignment horizontal="right" vertical="top" wrapText="1"/>
    </xf>
    <xf numFmtId="0" fontId="62" fillId="60" borderId="170"/>
    <xf numFmtId="0" fontId="62" fillId="60" borderId="170"/>
    <xf numFmtId="0" fontId="39" fillId="38" borderId="170" applyNumberFormat="0" applyProtection="0">
      <alignment horizontal="left"/>
    </xf>
    <xf numFmtId="2" fontId="47" fillId="0" borderId="170" applyFill="0" applyProtection="0">
      <alignment horizontal="right" vertical="top" wrapText="1"/>
    </xf>
    <xf numFmtId="2" fontId="35" fillId="0" borderId="170" applyFill="0" applyProtection="0">
      <alignment horizontal="right" vertical="top" wrapText="1"/>
    </xf>
    <xf numFmtId="1" fontId="35" fillId="0" borderId="170" applyFill="0" applyProtection="0">
      <alignment horizontal="right" vertical="top" wrapText="1"/>
    </xf>
    <xf numFmtId="0" fontId="51" fillId="36" borderId="171" applyNumberFormat="0" applyAlignment="0" applyProtection="0"/>
    <xf numFmtId="0" fontId="35" fillId="54" borderId="169" applyNumberFormat="0" applyFont="0" applyAlignment="0" applyProtection="0"/>
    <xf numFmtId="1" fontId="35" fillId="0" borderId="170" applyFill="0" applyProtection="0">
      <alignment horizontal="right" vertical="top" wrapText="1"/>
    </xf>
    <xf numFmtId="2" fontId="47" fillId="0" borderId="170" applyFill="0" applyProtection="0">
      <alignment horizontal="right" vertical="top" wrapText="1"/>
    </xf>
    <xf numFmtId="1" fontId="47" fillId="0" borderId="170" applyFill="0" applyProtection="0">
      <alignment horizontal="right" vertical="top" wrapText="1"/>
    </xf>
    <xf numFmtId="0" fontId="44" fillId="0" borderId="173" applyNumberFormat="0" applyFill="0" applyAlignment="0" applyProtection="0"/>
    <xf numFmtId="0" fontId="35" fillId="0" borderId="170" applyFill="0" applyProtection="0">
      <alignment horizontal="right" vertical="top" wrapText="1"/>
    </xf>
    <xf numFmtId="2" fontId="47" fillId="0" borderId="170" applyFill="0" applyProtection="0">
      <alignment horizontal="right" vertical="top" wrapText="1"/>
    </xf>
    <xf numFmtId="49" fontId="35" fillId="0" borderId="170" applyFill="0" applyProtection="0">
      <alignment horizontal="right"/>
    </xf>
    <xf numFmtId="0" fontId="44" fillId="0" borderId="173" applyNumberFormat="0" applyFill="0" applyAlignment="0" applyProtection="0"/>
    <xf numFmtId="2" fontId="47" fillId="0" borderId="170" applyFill="0" applyProtection="0">
      <alignment horizontal="right" vertical="top" wrapText="1"/>
    </xf>
    <xf numFmtId="2" fontId="35" fillId="0" borderId="170" applyFill="0" applyProtection="0">
      <alignment horizontal="right" vertical="top" wrapText="1"/>
    </xf>
    <xf numFmtId="0" fontId="51" fillId="36" borderId="171" applyNumberFormat="0" applyAlignment="0" applyProtection="0"/>
    <xf numFmtId="1" fontId="35" fillId="0" borderId="170" applyFill="0" applyProtection="0">
      <alignment horizontal="right" vertical="top" wrapText="1"/>
    </xf>
    <xf numFmtId="0" fontId="62" fillId="60" borderId="170"/>
    <xf numFmtId="1" fontId="47" fillId="0" borderId="170" applyFill="0" applyProtection="0">
      <alignment horizontal="right" vertical="top" wrapText="1"/>
    </xf>
    <xf numFmtId="0" fontId="62" fillId="60" borderId="170"/>
    <xf numFmtId="0" fontId="43" fillId="36" borderId="172" applyNumberFormat="0" applyAlignment="0" applyProtection="0"/>
    <xf numFmtId="0" fontId="41" fillId="35" borderId="171" applyNumberFormat="0" applyAlignment="0" applyProtection="0"/>
    <xf numFmtId="49" fontId="35" fillId="0" borderId="170" applyFill="0" applyProtection="0">
      <alignment horizontal="right"/>
    </xf>
    <xf numFmtId="0" fontId="39" fillId="38" borderId="170" applyNumberFormat="0" applyProtection="0">
      <alignment horizontal="right"/>
    </xf>
    <xf numFmtId="0" fontId="62" fillId="60" borderId="170"/>
    <xf numFmtId="2" fontId="47" fillId="0" borderId="170" applyFill="0" applyProtection="0">
      <alignment horizontal="right" vertical="top" wrapText="1"/>
    </xf>
    <xf numFmtId="49" fontId="35" fillId="0" borderId="170" applyFill="0" applyProtection="0">
      <alignment horizontal="right"/>
    </xf>
    <xf numFmtId="0" fontId="47" fillId="0" borderId="170" applyFill="0" applyProtection="0">
      <alignment horizontal="right" vertical="top" wrapText="1"/>
    </xf>
    <xf numFmtId="0" fontId="62" fillId="60" borderId="170"/>
    <xf numFmtId="2" fontId="47" fillId="0" borderId="170" applyFill="0" applyProtection="0">
      <alignment horizontal="right" vertical="top" wrapText="1"/>
    </xf>
    <xf numFmtId="0" fontId="35" fillId="0" borderId="170" applyFill="0" applyProtection="0">
      <alignment horizontal="right" vertical="top" wrapText="1"/>
    </xf>
    <xf numFmtId="0" fontId="39" fillId="38" borderId="170" applyNumberFormat="0" applyProtection="0">
      <alignment horizontal="right"/>
    </xf>
    <xf numFmtId="0" fontId="43" fillId="36" borderId="172" applyNumberFormat="0" applyAlignment="0" applyProtection="0"/>
    <xf numFmtId="1" fontId="47" fillId="0" borderId="170" applyFill="0" applyProtection="0">
      <alignment horizontal="right" vertical="top" wrapText="1"/>
    </xf>
    <xf numFmtId="0" fontId="39" fillId="38" borderId="170" applyNumberFormat="0" applyProtection="0">
      <alignment horizontal="left"/>
    </xf>
    <xf numFmtId="0" fontId="44" fillId="0" borderId="173" applyNumberFormat="0" applyFill="0" applyAlignment="0" applyProtection="0"/>
    <xf numFmtId="0" fontId="35" fillId="54" borderId="169" applyNumberFormat="0" applyFont="0" applyAlignment="0" applyProtection="0"/>
    <xf numFmtId="0" fontId="39" fillId="38" borderId="170" applyNumberFormat="0" applyProtection="0">
      <alignment horizontal="right"/>
    </xf>
    <xf numFmtId="0" fontId="35" fillId="0" borderId="170" applyFill="0" applyProtection="0">
      <alignment horizontal="right" vertical="top" wrapText="1"/>
    </xf>
    <xf numFmtId="0" fontId="35" fillId="54" borderId="169" applyNumberFormat="0" applyFont="0" applyAlignment="0" applyProtection="0"/>
    <xf numFmtId="0" fontId="62" fillId="60" borderId="170"/>
    <xf numFmtId="0" fontId="62" fillId="60" borderId="170"/>
    <xf numFmtId="0" fontId="44" fillId="0" borderId="173" applyNumberFormat="0" applyFill="0" applyAlignment="0" applyProtection="0"/>
    <xf numFmtId="0" fontId="62" fillId="60" borderId="170"/>
    <xf numFmtId="1" fontId="35" fillId="0" borderId="170" applyFill="0" applyProtection="0">
      <alignment horizontal="right" vertical="top" wrapText="1"/>
    </xf>
    <xf numFmtId="0" fontId="39" fillId="38" borderId="170" applyNumberFormat="0" applyProtection="0">
      <alignment horizontal="left"/>
    </xf>
    <xf numFmtId="0" fontId="35" fillId="0" borderId="170" applyFill="0" applyProtection="0">
      <alignment horizontal="right" vertical="top" wrapText="1"/>
    </xf>
    <xf numFmtId="0" fontId="39" fillId="38" borderId="170" applyNumberFormat="0" applyProtection="0">
      <alignment horizontal="right"/>
    </xf>
    <xf numFmtId="0" fontId="35" fillId="54" borderId="169" applyNumberFormat="0" applyFont="0" applyAlignment="0" applyProtection="0"/>
    <xf numFmtId="0" fontId="43" fillId="36" borderId="172" applyNumberFormat="0" applyAlignment="0" applyProtection="0"/>
    <xf numFmtId="0" fontId="39" fillId="38" borderId="170" applyNumberFormat="0" applyProtection="0">
      <alignment horizontal="right"/>
    </xf>
    <xf numFmtId="0" fontId="41" fillId="35" borderId="171" applyNumberFormat="0" applyAlignment="0" applyProtection="0"/>
    <xf numFmtId="49" fontId="47" fillId="0" borderId="170" applyFill="0" applyProtection="0">
      <alignment horizontal="right"/>
    </xf>
    <xf numFmtId="1" fontId="35" fillId="0" borderId="170" applyFill="0" applyProtection="0">
      <alignment horizontal="right" vertical="top" wrapText="1"/>
    </xf>
    <xf numFmtId="0" fontId="62" fillId="60" borderId="170"/>
    <xf numFmtId="0" fontId="43" fillId="36" borderId="172" applyNumberFormat="0" applyAlignment="0" applyProtection="0"/>
    <xf numFmtId="1" fontId="47" fillId="0" borderId="170" applyFill="0" applyProtection="0">
      <alignment horizontal="right" vertical="top" wrapText="1"/>
    </xf>
    <xf numFmtId="0" fontId="44" fillId="0" borderId="173" applyNumberFormat="0" applyFill="0" applyAlignment="0" applyProtection="0"/>
    <xf numFmtId="2" fontId="35" fillId="0" borderId="170" applyFill="0" applyProtection="0">
      <alignment horizontal="right" vertical="top" wrapText="1"/>
    </xf>
    <xf numFmtId="0" fontId="35" fillId="54" borderId="169" applyNumberFormat="0" applyFont="0" applyAlignment="0" applyProtection="0"/>
    <xf numFmtId="0" fontId="62" fillId="60" borderId="170"/>
    <xf numFmtId="1" fontId="35" fillId="0" borderId="170" applyFill="0" applyProtection="0">
      <alignment horizontal="right" vertical="top" wrapText="1"/>
    </xf>
    <xf numFmtId="2" fontId="47" fillId="0" borderId="170" applyFill="0" applyProtection="0">
      <alignment horizontal="right" vertical="top" wrapText="1"/>
    </xf>
    <xf numFmtId="0" fontId="35" fillId="54" borderId="169" applyNumberFormat="0" applyFont="0" applyAlignment="0" applyProtection="0"/>
    <xf numFmtId="0" fontId="62" fillId="60" borderId="170"/>
    <xf numFmtId="0" fontId="43" fillId="36" borderId="172" applyNumberFormat="0" applyAlignment="0" applyProtection="0"/>
    <xf numFmtId="0" fontId="62" fillId="60" borderId="170"/>
    <xf numFmtId="0" fontId="39" fillId="38" borderId="170" applyNumberFormat="0" applyProtection="0">
      <alignment horizontal="right"/>
    </xf>
    <xf numFmtId="0" fontId="44" fillId="0" borderId="173" applyNumberFormat="0" applyFill="0" applyAlignment="0" applyProtection="0"/>
    <xf numFmtId="0" fontId="35" fillId="0" borderId="170" applyFill="0" applyProtection="0">
      <alignment horizontal="right" vertical="top" wrapText="1"/>
    </xf>
    <xf numFmtId="0" fontId="39" fillId="38" borderId="170" applyNumberFormat="0" applyProtection="0">
      <alignment horizontal="left"/>
    </xf>
    <xf numFmtId="0" fontId="39" fillId="38" borderId="170" applyNumberFormat="0" applyProtection="0">
      <alignment horizontal="right"/>
    </xf>
    <xf numFmtId="0" fontId="39" fillId="38" borderId="170" applyNumberFormat="0" applyProtection="0">
      <alignment horizontal="left"/>
    </xf>
    <xf numFmtId="2" fontId="35" fillId="0" borderId="170" applyFill="0" applyProtection="0">
      <alignment horizontal="right" vertical="top" wrapText="1"/>
    </xf>
    <xf numFmtId="2" fontId="35" fillId="0" borderId="170" applyFill="0" applyProtection="0">
      <alignment horizontal="right" vertical="top" wrapText="1"/>
    </xf>
    <xf numFmtId="2" fontId="47" fillId="0" borderId="170" applyFill="0" applyProtection="0">
      <alignment horizontal="right" vertical="top" wrapText="1"/>
    </xf>
    <xf numFmtId="2" fontId="35" fillId="0" borderId="170" applyFill="0" applyProtection="0">
      <alignment horizontal="right" vertical="top" wrapText="1"/>
    </xf>
    <xf numFmtId="1" fontId="47" fillId="0" borderId="170" applyFill="0" applyProtection="0">
      <alignment horizontal="right" vertical="top" wrapText="1"/>
    </xf>
    <xf numFmtId="0" fontId="62" fillId="60" borderId="170"/>
    <xf numFmtId="0" fontId="43" fillId="36" borderId="172" applyNumberFormat="0" applyAlignment="0" applyProtection="0"/>
    <xf numFmtId="0" fontId="44" fillId="0" borderId="173" applyNumberFormat="0" applyFill="0" applyAlignment="0" applyProtection="0"/>
    <xf numFmtId="0" fontId="62" fillId="60" borderId="170"/>
    <xf numFmtId="0" fontId="62" fillId="60" borderId="170"/>
    <xf numFmtId="0" fontId="39" fillId="38" borderId="170" applyNumberFormat="0" applyProtection="0">
      <alignment horizontal="right"/>
    </xf>
    <xf numFmtId="0" fontId="39" fillId="38" borderId="170" applyNumberFormat="0" applyProtection="0">
      <alignment horizontal="left"/>
    </xf>
    <xf numFmtId="1" fontId="47" fillId="0" borderId="170" applyFill="0" applyProtection="0">
      <alignment horizontal="right" vertical="top" wrapText="1"/>
    </xf>
    <xf numFmtId="0" fontId="62" fillId="60" borderId="170"/>
    <xf numFmtId="0" fontId="41" fillId="35" borderId="171" applyNumberFormat="0" applyAlignment="0" applyProtection="0"/>
    <xf numFmtId="0" fontId="62" fillId="60" borderId="170"/>
    <xf numFmtId="0" fontId="35" fillId="0" borderId="170" applyFill="0" applyProtection="0">
      <alignment horizontal="right" vertical="top" wrapText="1"/>
    </xf>
    <xf numFmtId="0" fontId="62" fillId="60" borderId="170"/>
    <xf numFmtId="0" fontId="35" fillId="0" borderId="170" applyFill="0" applyProtection="0">
      <alignment horizontal="right" vertical="top" wrapText="1"/>
    </xf>
    <xf numFmtId="0" fontId="62" fillId="60" borderId="170"/>
    <xf numFmtId="0" fontId="35" fillId="0" borderId="170" applyFill="0" applyProtection="0">
      <alignment horizontal="right" vertical="top" wrapText="1"/>
    </xf>
    <xf numFmtId="0" fontId="62" fillId="60" borderId="170"/>
    <xf numFmtId="0" fontId="62" fillId="60" borderId="170"/>
    <xf numFmtId="0" fontId="35" fillId="0" borderId="170" applyFill="0" applyProtection="0">
      <alignment horizontal="right" vertical="top" wrapText="1"/>
    </xf>
    <xf numFmtId="0" fontId="41" fillId="35" borderId="171" applyNumberFormat="0" applyAlignment="0" applyProtection="0"/>
    <xf numFmtId="49" fontId="47" fillId="0" borderId="170" applyFill="0" applyProtection="0">
      <alignment horizontal="right"/>
    </xf>
    <xf numFmtId="0" fontId="62" fillId="60" borderId="170"/>
    <xf numFmtId="49" fontId="35" fillId="0" borderId="170" applyFill="0" applyProtection="0">
      <alignment horizontal="right"/>
    </xf>
    <xf numFmtId="0" fontId="47" fillId="0" borderId="170" applyFill="0" applyProtection="0">
      <alignment horizontal="right" vertical="top" wrapText="1"/>
    </xf>
    <xf numFmtId="0" fontId="39" fillId="38" borderId="170" applyNumberFormat="0" applyProtection="0">
      <alignment horizontal="left"/>
    </xf>
    <xf numFmtId="2" fontId="35" fillId="0" borderId="170" applyFill="0" applyProtection="0">
      <alignment horizontal="right" vertical="top" wrapText="1"/>
    </xf>
    <xf numFmtId="49" fontId="35" fillId="0" borderId="170" applyFill="0" applyProtection="0">
      <alignment horizontal="right"/>
    </xf>
    <xf numFmtId="2" fontId="47" fillId="0" borderId="170" applyFill="0" applyProtection="0">
      <alignment horizontal="right" vertical="top" wrapText="1"/>
    </xf>
    <xf numFmtId="0" fontId="39" fillId="38" borderId="170" applyNumberFormat="0" applyProtection="0">
      <alignment horizontal="right"/>
    </xf>
    <xf numFmtId="0" fontId="62" fillId="60" borderId="170"/>
    <xf numFmtId="0" fontId="35" fillId="0" borderId="170" applyFill="0" applyProtection="0">
      <alignment horizontal="right" vertical="top" wrapText="1"/>
    </xf>
    <xf numFmtId="1" fontId="47" fillId="0" borderId="170" applyFill="0" applyProtection="0">
      <alignment horizontal="right" vertical="top" wrapText="1"/>
    </xf>
    <xf numFmtId="0" fontId="35" fillId="54" borderId="169" applyNumberFormat="0" applyFont="0" applyAlignment="0" applyProtection="0"/>
    <xf numFmtId="49" fontId="47" fillId="0" borderId="170" applyFill="0" applyProtection="0">
      <alignment horizontal="right"/>
    </xf>
    <xf numFmtId="1" fontId="35" fillId="0" borderId="170" applyFill="0" applyProtection="0">
      <alignment horizontal="right" vertical="top" wrapText="1"/>
    </xf>
    <xf numFmtId="1" fontId="47" fillId="0" borderId="170" applyFill="0" applyProtection="0">
      <alignment horizontal="right" vertical="top" wrapText="1"/>
    </xf>
    <xf numFmtId="0" fontId="62" fillId="60" borderId="170"/>
    <xf numFmtId="2" fontId="35" fillId="0" borderId="170" applyFill="0" applyProtection="0">
      <alignment horizontal="right" vertical="top" wrapText="1"/>
    </xf>
    <xf numFmtId="0" fontId="44" fillId="0" borderId="173" applyNumberFormat="0" applyFill="0" applyAlignment="0" applyProtection="0"/>
    <xf numFmtId="49" fontId="35" fillId="0" borderId="170" applyFill="0" applyProtection="0">
      <alignment horizontal="right"/>
    </xf>
    <xf numFmtId="0" fontId="35" fillId="54" borderId="169" applyNumberFormat="0" applyFont="0" applyAlignment="0" applyProtection="0"/>
    <xf numFmtId="0" fontId="39" fillId="38" borderId="170" applyNumberFormat="0" applyProtection="0">
      <alignment horizontal="left"/>
    </xf>
    <xf numFmtId="0" fontId="39" fillId="38" borderId="170" applyNumberFormat="0" applyProtection="0">
      <alignment horizontal="right"/>
    </xf>
    <xf numFmtId="0" fontId="62" fillId="60" borderId="170"/>
    <xf numFmtId="0" fontId="44" fillId="0" borderId="173" applyNumberFormat="0" applyFill="0" applyAlignment="0" applyProtection="0"/>
    <xf numFmtId="0" fontId="41" fillId="35" borderId="171" applyNumberFormat="0" applyAlignment="0" applyProtection="0"/>
    <xf numFmtId="0" fontId="44" fillId="0" borderId="173" applyNumberFormat="0" applyFill="0" applyAlignment="0" applyProtection="0"/>
    <xf numFmtId="0" fontId="43" fillId="36" borderId="172" applyNumberFormat="0" applyAlignment="0" applyProtection="0"/>
    <xf numFmtId="0" fontId="39" fillId="38" borderId="170" applyNumberFormat="0" applyProtection="0">
      <alignment horizontal="right"/>
    </xf>
    <xf numFmtId="49" fontId="35" fillId="0" borderId="170" applyFill="0" applyProtection="0">
      <alignment horizontal="right"/>
    </xf>
    <xf numFmtId="49" fontId="47" fillId="0" borderId="170" applyFill="0" applyProtection="0">
      <alignment horizontal="right"/>
    </xf>
    <xf numFmtId="49" fontId="47" fillId="0" borderId="170" applyFill="0" applyProtection="0">
      <alignment horizontal="right"/>
    </xf>
    <xf numFmtId="1" fontId="47" fillId="0" borderId="170" applyFill="0" applyProtection="0">
      <alignment horizontal="right" vertical="top" wrapText="1"/>
    </xf>
    <xf numFmtId="0" fontId="51" fillId="36" borderId="171" applyNumberFormat="0" applyAlignment="0" applyProtection="0"/>
    <xf numFmtId="0" fontId="43" fillId="36" borderId="172" applyNumberFormat="0" applyAlignment="0" applyProtection="0"/>
    <xf numFmtId="0" fontId="39" fillId="38" borderId="170" applyNumberFormat="0" applyProtection="0">
      <alignment horizontal="left"/>
    </xf>
    <xf numFmtId="0" fontId="43" fillId="36" borderId="172" applyNumberFormat="0" applyAlignment="0" applyProtection="0"/>
    <xf numFmtId="0" fontId="62" fillId="60" borderId="170"/>
    <xf numFmtId="1" fontId="47" fillId="0" borderId="170" applyFill="0" applyProtection="0">
      <alignment horizontal="right" vertical="top" wrapText="1"/>
    </xf>
    <xf numFmtId="0" fontId="35" fillId="0" borderId="170" applyFill="0" applyProtection="0">
      <alignment horizontal="right" vertical="top" wrapText="1"/>
    </xf>
    <xf numFmtId="49" fontId="35" fillId="0" borderId="170" applyFill="0" applyProtection="0">
      <alignment horizontal="right"/>
    </xf>
    <xf numFmtId="1" fontId="35" fillId="0" borderId="170" applyFill="0" applyProtection="0">
      <alignment horizontal="right" vertical="top" wrapText="1"/>
    </xf>
    <xf numFmtId="0" fontId="39" fillId="38" borderId="170" applyNumberFormat="0" applyProtection="0">
      <alignment horizontal="left"/>
    </xf>
    <xf numFmtId="0" fontId="39" fillId="38" borderId="170" applyNumberFormat="0" applyProtection="0">
      <alignment horizontal="right"/>
    </xf>
    <xf numFmtId="0" fontId="39" fillId="38" borderId="170" applyNumberFormat="0" applyProtection="0">
      <alignment horizontal="left"/>
    </xf>
    <xf numFmtId="0" fontId="51" fillId="36" borderId="171" applyNumberFormat="0" applyAlignment="0" applyProtection="0"/>
    <xf numFmtId="0" fontId="39" fillId="38" borderId="170" applyNumberFormat="0" applyProtection="0">
      <alignment horizontal="right"/>
    </xf>
    <xf numFmtId="2" fontId="35" fillId="0" borderId="170" applyFill="0" applyProtection="0">
      <alignment horizontal="right" vertical="top" wrapText="1"/>
    </xf>
    <xf numFmtId="0" fontId="39" fillId="38" borderId="170" applyNumberFormat="0" applyProtection="0">
      <alignment horizontal="right"/>
    </xf>
    <xf numFmtId="0" fontId="62" fillId="60" borderId="170"/>
    <xf numFmtId="1" fontId="35" fillId="0" borderId="170" applyFill="0" applyProtection="0">
      <alignment horizontal="right" vertical="top" wrapText="1"/>
    </xf>
    <xf numFmtId="0" fontId="62" fillId="60" borderId="170"/>
    <xf numFmtId="0" fontId="44" fillId="0" borderId="173" applyNumberFormat="0" applyFill="0" applyAlignment="0" applyProtection="0"/>
    <xf numFmtId="1" fontId="47" fillId="0" borderId="170" applyFill="0" applyProtection="0">
      <alignment horizontal="right" vertical="top" wrapText="1"/>
    </xf>
    <xf numFmtId="1" fontId="35" fillId="0" borderId="170" applyFill="0" applyProtection="0">
      <alignment horizontal="right" vertical="top" wrapText="1"/>
    </xf>
    <xf numFmtId="0" fontId="35" fillId="54" borderId="169" applyNumberFormat="0" applyFont="0" applyAlignment="0" applyProtection="0"/>
    <xf numFmtId="0" fontId="35" fillId="54" borderId="169" applyNumberFormat="0" applyFont="0" applyAlignment="0" applyProtection="0"/>
    <xf numFmtId="0" fontId="39" fillId="38" borderId="170" applyNumberFormat="0" applyProtection="0">
      <alignment horizontal="left"/>
    </xf>
    <xf numFmtId="0" fontId="41" fillId="35" borderId="171" applyNumberFormat="0" applyAlignment="0" applyProtection="0"/>
    <xf numFmtId="0" fontId="62" fillId="60" borderId="170"/>
    <xf numFmtId="0" fontId="39" fillId="38" borderId="170" applyNumberFormat="0" applyProtection="0">
      <alignment horizontal="left"/>
    </xf>
    <xf numFmtId="0" fontId="62" fillId="60" borderId="170"/>
    <xf numFmtId="0" fontId="62" fillId="60" borderId="170"/>
    <xf numFmtId="0" fontId="39" fillId="38" borderId="170" applyNumberFormat="0" applyProtection="0">
      <alignment horizontal="right"/>
    </xf>
    <xf numFmtId="2" fontId="35" fillId="0" borderId="170" applyFill="0" applyProtection="0">
      <alignment horizontal="right" vertical="top" wrapText="1"/>
    </xf>
    <xf numFmtId="0" fontId="39" fillId="38" borderId="170" applyNumberFormat="0" applyProtection="0">
      <alignment horizontal="left"/>
    </xf>
    <xf numFmtId="49" fontId="35" fillId="0" borderId="170" applyFill="0" applyProtection="0">
      <alignment horizontal="right"/>
    </xf>
    <xf numFmtId="0" fontId="43" fillId="36" borderId="172" applyNumberFormat="0" applyAlignment="0" applyProtection="0"/>
    <xf numFmtId="0" fontId="35" fillId="54" borderId="169" applyNumberFormat="0" applyFont="0" applyAlignment="0" applyProtection="0"/>
    <xf numFmtId="49" fontId="47" fillId="0" borderId="170" applyFill="0" applyProtection="0">
      <alignment horizontal="right"/>
    </xf>
    <xf numFmtId="0" fontId="62" fillId="60" borderId="170"/>
    <xf numFmtId="0" fontId="39" fillId="38" borderId="170" applyNumberFormat="0" applyProtection="0">
      <alignment horizontal="left"/>
    </xf>
    <xf numFmtId="0" fontId="62" fillId="60" borderId="170"/>
    <xf numFmtId="1" fontId="47" fillId="0" borderId="170" applyFill="0" applyProtection="0">
      <alignment horizontal="right" vertical="top" wrapText="1"/>
    </xf>
    <xf numFmtId="0" fontId="44" fillId="0" borderId="173" applyNumberFormat="0" applyFill="0" applyAlignment="0" applyProtection="0"/>
    <xf numFmtId="1" fontId="35" fillId="0" borderId="170" applyFill="0" applyProtection="0">
      <alignment horizontal="right" vertical="top" wrapText="1"/>
    </xf>
    <xf numFmtId="1" fontId="35" fillId="0" borderId="170" applyFill="0" applyProtection="0">
      <alignment horizontal="right" vertical="top" wrapText="1"/>
    </xf>
    <xf numFmtId="49" fontId="35" fillId="0" borderId="170" applyFill="0" applyProtection="0">
      <alignment horizontal="right"/>
    </xf>
    <xf numFmtId="0" fontId="62" fillId="60" borderId="170"/>
    <xf numFmtId="1" fontId="47" fillId="0" borderId="170" applyFill="0" applyProtection="0">
      <alignment horizontal="right" vertical="top" wrapText="1"/>
    </xf>
    <xf numFmtId="49" fontId="35" fillId="0" borderId="170" applyFill="0" applyProtection="0">
      <alignment horizontal="right"/>
    </xf>
    <xf numFmtId="0" fontId="47" fillId="0" borderId="170" applyFill="0" applyProtection="0">
      <alignment horizontal="right" vertical="top" wrapText="1"/>
    </xf>
    <xf numFmtId="0" fontId="39" fillId="38" borderId="170" applyNumberFormat="0" applyProtection="0">
      <alignment horizontal="right"/>
    </xf>
    <xf numFmtId="0" fontId="62" fillId="60" borderId="170"/>
    <xf numFmtId="2" fontId="35" fillId="0" borderId="170" applyFill="0" applyProtection="0">
      <alignment horizontal="right" vertical="top" wrapText="1"/>
    </xf>
    <xf numFmtId="1" fontId="47" fillId="0" borderId="170" applyFill="0" applyProtection="0">
      <alignment horizontal="right" vertical="top" wrapText="1"/>
    </xf>
    <xf numFmtId="0" fontId="62" fillId="60" borderId="170"/>
    <xf numFmtId="49" fontId="35" fillId="0" borderId="170" applyFill="0" applyProtection="0">
      <alignment horizontal="right"/>
    </xf>
    <xf numFmtId="2" fontId="35" fillId="0" borderId="170" applyFill="0" applyProtection="0">
      <alignment horizontal="right" vertical="top" wrapText="1"/>
    </xf>
    <xf numFmtId="1" fontId="35" fillId="0" borderId="170" applyFill="0" applyProtection="0">
      <alignment horizontal="right" vertical="top" wrapText="1"/>
    </xf>
    <xf numFmtId="2" fontId="47" fillId="0" borderId="170" applyFill="0" applyProtection="0">
      <alignment horizontal="right" vertical="top" wrapText="1"/>
    </xf>
    <xf numFmtId="0" fontId="43" fillId="36" borderId="172" applyNumberFormat="0" applyAlignment="0" applyProtection="0"/>
    <xf numFmtId="1" fontId="47" fillId="0" borderId="170" applyFill="0" applyProtection="0">
      <alignment horizontal="right" vertical="top" wrapText="1"/>
    </xf>
    <xf numFmtId="2" fontId="47" fillId="0" borderId="170" applyFill="0" applyProtection="0">
      <alignment horizontal="right" vertical="top" wrapText="1"/>
    </xf>
    <xf numFmtId="0" fontId="62" fillId="60" borderId="170"/>
    <xf numFmtId="0" fontId="62" fillId="60" borderId="170"/>
    <xf numFmtId="2" fontId="47" fillId="0" borderId="170" applyFill="0" applyProtection="0">
      <alignment horizontal="right" vertical="top" wrapText="1"/>
    </xf>
    <xf numFmtId="49" fontId="35" fillId="0" borderId="170" applyFill="0" applyProtection="0">
      <alignment horizontal="right"/>
    </xf>
    <xf numFmtId="0" fontId="47" fillId="0" borderId="170" applyFill="0" applyProtection="0">
      <alignment horizontal="right" vertical="top" wrapText="1"/>
    </xf>
    <xf numFmtId="0" fontId="51" fillId="36" borderId="171" applyNumberFormat="0" applyAlignment="0" applyProtection="0"/>
    <xf numFmtId="1" fontId="35" fillId="0" borderId="170" applyFill="0" applyProtection="0">
      <alignment horizontal="right" vertical="top" wrapText="1"/>
    </xf>
    <xf numFmtId="1" fontId="47" fillId="0" borderId="170" applyFill="0" applyProtection="0">
      <alignment horizontal="right" vertical="top" wrapText="1"/>
    </xf>
    <xf numFmtId="0" fontId="62" fillId="60" borderId="170"/>
    <xf numFmtId="0" fontId="62" fillId="60" borderId="170"/>
    <xf numFmtId="0" fontId="39" fillId="38" borderId="170" applyNumberFormat="0" applyProtection="0">
      <alignment horizontal="left"/>
    </xf>
    <xf numFmtId="49" fontId="47" fillId="0" borderId="170" applyFill="0" applyProtection="0">
      <alignment horizontal="right"/>
    </xf>
    <xf numFmtId="2" fontId="35" fillId="0" borderId="170" applyFill="0" applyProtection="0">
      <alignment horizontal="right" vertical="top" wrapText="1"/>
    </xf>
    <xf numFmtId="1" fontId="47" fillId="0" borderId="170" applyFill="0" applyProtection="0">
      <alignment horizontal="right" vertical="top" wrapText="1"/>
    </xf>
    <xf numFmtId="2" fontId="35" fillId="0" borderId="170" applyFill="0" applyProtection="0">
      <alignment horizontal="right" vertical="top" wrapText="1"/>
    </xf>
    <xf numFmtId="0" fontId="43" fillId="36" borderId="172" applyNumberFormat="0" applyAlignment="0" applyProtection="0"/>
    <xf numFmtId="49" fontId="47" fillId="0" borderId="170" applyFill="0" applyProtection="0">
      <alignment horizontal="right"/>
    </xf>
    <xf numFmtId="1" fontId="47" fillId="0" borderId="170" applyFill="0" applyProtection="0">
      <alignment horizontal="right" vertical="top" wrapText="1"/>
    </xf>
    <xf numFmtId="0" fontId="43" fillId="36" borderId="172" applyNumberFormat="0" applyAlignment="0" applyProtection="0"/>
    <xf numFmtId="0" fontId="39" fillId="38" borderId="170" applyNumberFormat="0" applyProtection="0">
      <alignment horizontal="right"/>
    </xf>
    <xf numFmtId="49" fontId="47" fillId="0" borderId="170" applyFill="0" applyProtection="0">
      <alignment horizontal="right"/>
    </xf>
    <xf numFmtId="49" fontId="35" fillId="0" borderId="170" applyFill="0" applyProtection="0">
      <alignment horizontal="right"/>
    </xf>
    <xf numFmtId="49" fontId="35" fillId="0" borderId="170" applyFill="0" applyProtection="0">
      <alignment horizontal="right"/>
    </xf>
    <xf numFmtId="0" fontId="62" fillId="60" borderId="170"/>
    <xf numFmtId="0" fontId="41" fillId="35" borderId="171" applyNumberFormat="0" applyAlignment="0" applyProtection="0"/>
    <xf numFmtId="0" fontId="62" fillId="60" borderId="170"/>
    <xf numFmtId="49" fontId="35" fillId="0" borderId="170" applyFill="0" applyProtection="0">
      <alignment horizontal="right"/>
    </xf>
    <xf numFmtId="0" fontId="35" fillId="0" borderId="170" applyFill="0" applyProtection="0">
      <alignment horizontal="right" vertical="top" wrapText="1"/>
    </xf>
    <xf numFmtId="1" fontId="47" fillId="0" borderId="170" applyFill="0" applyProtection="0">
      <alignment horizontal="right" vertical="top" wrapText="1"/>
    </xf>
    <xf numFmtId="0" fontId="35" fillId="0" borderId="170" applyFill="0" applyProtection="0">
      <alignment horizontal="right" vertical="top" wrapText="1"/>
    </xf>
    <xf numFmtId="0" fontId="43" fillId="36" borderId="172" applyNumberFormat="0" applyAlignment="0" applyProtection="0"/>
    <xf numFmtId="2" fontId="47" fillId="0" borderId="170" applyFill="0" applyProtection="0">
      <alignment horizontal="right" vertical="top" wrapText="1"/>
    </xf>
    <xf numFmtId="0" fontId="62" fillId="60" borderId="170"/>
    <xf numFmtId="49" fontId="35" fillId="0" borderId="170" applyFill="0" applyProtection="0">
      <alignment horizontal="right"/>
    </xf>
    <xf numFmtId="49" fontId="47" fillId="0" borderId="170" applyFill="0" applyProtection="0">
      <alignment horizontal="right"/>
    </xf>
    <xf numFmtId="0" fontId="62" fillId="60" borderId="170"/>
    <xf numFmtId="0" fontId="62" fillId="60" borderId="170"/>
    <xf numFmtId="0" fontId="51" fillId="36" borderId="171" applyNumberFormat="0" applyAlignment="0" applyProtection="0"/>
    <xf numFmtId="0" fontId="39" fillId="38" borderId="170" applyNumberFormat="0" applyProtection="0">
      <alignment horizontal="left"/>
    </xf>
    <xf numFmtId="2" fontId="47" fillId="0" borderId="170" applyFill="0" applyProtection="0">
      <alignment horizontal="right" vertical="top" wrapText="1"/>
    </xf>
    <xf numFmtId="1" fontId="35" fillId="0" borderId="170" applyFill="0" applyProtection="0">
      <alignment horizontal="right" vertical="top" wrapText="1"/>
    </xf>
    <xf numFmtId="49" fontId="47" fillId="0" borderId="170" applyFill="0" applyProtection="0">
      <alignment horizontal="right"/>
    </xf>
    <xf numFmtId="1" fontId="35" fillId="0" borderId="170" applyFill="0" applyProtection="0">
      <alignment horizontal="right" vertical="top" wrapText="1"/>
    </xf>
    <xf numFmtId="0" fontId="62" fillId="60" borderId="170"/>
    <xf numFmtId="0" fontId="39" fillId="38" borderId="170" applyNumberFormat="0" applyProtection="0">
      <alignment horizontal="left"/>
    </xf>
    <xf numFmtId="1" fontId="47" fillId="0" borderId="170" applyFill="0" applyProtection="0">
      <alignment horizontal="right" vertical="top" wrapText="1"/>
    </xf>
    <xf numFmtId="0" fontId="62" fillId="60" borderId="170"/>
    <xf numFmtId="0" fontId="62" fillId="60" borderId="170"/>
    <xf numFmtId="49" fontId="35" fillId="0" borderId="170" applyFill="0" applyProtection="0">
      <alignment horizontal="right"/>
    </xf>
    <xf numFmtId="0" fontId="39" fillId="38" borderId="170" applyNumberFormat="0" applyProtection="0">
      <alignment horizontal="left"/>
    </xf>
    <xf numFmtId="0" fontId="35" fillId="0" borderId="170" applyFill="0" applyProtection="0">
      <alignment horizontal="right" vertical="top" wrapText="1"/>
    </xf>
    <xf numFmtId="0" fontId="35" fillId="54" borderId="169" applyNumberFormat="0" applyFont="0" applyAlignment="0" applyProtection="0"/>
    <xf numFmtId="2" fontId="35" fillId="0" borderId="170" applyFill="0" applyProtection="0">
      <alignment horizontal="right" vertical="top" wrapText="1"/>
    </xf>
    <xf numFmtId="0" fontId="62" fillId="60" borderId="170"/>
    <xf numFmtId="0" fontId="62" fillId="60" borderId="170"/>
    <xf numFmtId="0" fontId="39" fillId="38" borderId="170" applyNumberFormat="0" applyProtection="0">
      <alignment horizontal="right"/>
    </xf>
    <xf numFmtId="0" fontId="47" fillId="0" borderId="170" applyFill="0" applyProtection="0">
      <alignment horizontal="right" vertical="top" wrapText="1"/>
    </xf>
    <xf numFmtId="49" fontId="35" fillId="0" borderId="170" applyFill="0" applyProtection="0">
      <alignment horizontal="right"/>
    </xf>
    <xf numFmtId="0" fontId="35" fillId="54" borderId="169" applyNumberFormat="0" applyFont="0" applyAlignment="0" applyProtection="0"/>
    <xf numFmtId="0" fontId="44" fillId="0" borderId="173" applyNumberFormat="0" applyFill="0" applyAlignment="0" applyProtection="0"/>
    <xf numFmtId="0" fontId="51" fillId="36" borderId="171" applyNumberFormat="0" applyAlignment="0" applyProtection="0"/>
    <xf numFmtId="1" fontId="47" fillId="0" borderId="170" applyFill="0" applyProtection="0">
      <alignment horizontal="right" vertical="top" wrapText="1"/>
    </xf>
    <xf numFmtId="1" fontId="35" fillId="0" borderId="170" applyFill="0" applyProtection="0">
      <alignment horizontal="right" vertical="top" wrapText="1"/>
    </xf>
    <xf numFmtId="0" fontId="62" fillId="60" borderId="170"/>
    <xf numFmtId="0" fontId="39" fillId="38" borderId="170" applyNumberFormat="0" applyProtection="0">
      <alignment horizontal="right"/>
    </xf>
    <xf numFmtId="0" fontId="44" fillId="0" borderId="173" applyNumberFormat="0" applyFill="0" applyAlignment="0" applyProtection="0"/>
    <xf numFmtId="0" fontId="35" fillId="54" borderId="169" applyNumberFormat="0" applyFont="0" applyAlignment="0" applyProtection="0"/>
    <xf numFmtId="0" fontId="62" fillId="60" borderId="170"/>
    <xf numFmtId="0" fontId="43" fillId="36" borderId="172" applyNumberFormat="0" applyAlignment="0" applyProtection="0"/>
    <xf numFmtId="0" fontId="35" fillId="54" borderId="169" applyNumberFormat="0" applyFont="0" applyAlignment="0" applyProtection="0"/>
    <xf numFmtId="0" fontId="47" fillId="0" borderId="170" applyFill="0" applyProtection="0">
      <alignment horizontal="right" vertical="top" wrapText="1"/>
    </xf>
    <xf numFmtId="1" fontId="35" fillId="0" borderId="170" applyFill="0" applyProtection="0">
      <alignment horizontal="right" vertical="top" wrapText="1"/>
    </xf>
    <xf numFmtId="1" fontId="35" fillId="0" borderId="170" applyFill="0" applyProtection="0">
      <alignment horizontal="right" vertical="top" wrapText="1"/>
    </xf>
    <xf numFmtId="0" fontId="35" fillId="0" borderId="170" applyFill="0" applyProtection="0">
      <alignment horizontal="right" vertical="top" wrapText="1"/>
    </xf>
    <xf numFmtId="0" fontId="39" fillId="38" borderId="170" applyNumberFormat="0" applyProtection="0">
      <alignment horizontal="right"/>
    </xf>
    <xf numFmtId="2" fontId="47" fillId="0" borderId="170" applyFill="0" applyProtection="0">
      <alignment horizontal="right" vertical="top" wrapText="1"/>
    </xf>
    <xf numFmtId="0" fontId="62" fillId="60" borderId="170"/>
    <xf numFmtId="1" fontId="47" fillId="0" borderId="170" applyFill="0" applyProtection="0">
      <alignment horizontal="right" vertical="top" wrapText="1"/>
    </xf>
    <xf numFmtId="0" fontId="44" fillId="0" borderId="173" applyNumberFormat="0" applyFill="0" applyAlignment="0" applyProtection="0"/>
    <xf numFmtId="0" fontId="62" fillId="60" borderId="170"/>
    <xf numFmtId="0" fontId="35" fillId="0" borderId="170" applyFill="0" applyProtection="0">
      <alignment horizontal="right" vertical="top" wrapText="1"/>
    </xf>
    <xf numFmtId="2" fontId="35" fillId="0" borderId="170" applyFill="0" applyProtection="0">
      <alignment horizontal="right" vertical="top" wrapText="1"/>
    </xf>
    <xf numFmtId="0" fontId="39" fillId="38" borderId="170" applyNumberFormat="0" applyProtection="0">
      <alignment horizontal="left"/>
    </xf>
    <xf numFmtId="49" fontId="47" fillId="0" borderId="170" applyFill="0" applyProtection="0">
      <alignment horizontal="right"/>
    </xf>
    <xf numFmtId="0" fontId="35" fillId="54" borderId="169" applyNumberFormat="0" applyFont="0" applyAlignment="0" applyProtection="0"/>
    <xf numFmtId="2" fontId="35" fillId="0" borderId="170" applyFill="0" applyProtection="0">
      <alignment horizontal="right" vertical="top" wrapText="1"/>
    </xf>
    <xf numFmtId="49" fontId="35" fillId="0" borderId="170" applyFill="0" applyProtection="0">
      <alignment horizontal="right"/>
    </xf>
    <xf numFmtId="0" fontId="62" fillId="60" borderId="170"/>
    <xf numFmtId="1" fontId="35" fillId="0" borderId="170" applyFill="0" applyProtection="0">
      <alignment horizontal="right" vertical="top" wrapText="1"/>
    </xf>
    <xf numFmtId="0" fontId="62" fillId="60" borderId="170"/>
    <xf numFmtId="0" fontId="43" fillId="36" borderId="172" applyNumberFormat="0" applyAlignment="0" applyProtection="0"/>
    <xf numFmtId="0" fontId="35" fillId="54" borderId="169" applyNumberFormat="0" applyFont="0" applyAlignment="0" applyProtection="0"/>
    <xf numFmtId="49" fontId="47" fillId="0" borderId="170" applyFill="0" applyProtection="0">
      <alignment horizontal="right"/>
    </xf>
    <xf numFmtId="49" fontId="35" fillId="0" borderId="170" applyFill="0" applyProtection="0">
      <alignment horizontal="right"/>
    </xf>
    <xf numFmtId="0" fontId="41" fillId="35" borderId="171" applyNumberFormat="0" applyAlignment="0" applyProtection="0"/>
    <xf numFmtId="1" fontId="47" fillId="0" borderId="170" applyFill="0" applyProtection="0">
      <alignment horizontal="right" vertical="top" wrapText="1"/>
    </xf>
    <xf numFmtId="1" fontId="35" fillId="0" borderId="170" applyFill="0" applyProtection="0">
      <alignment horizontal="right" vertical="top" wrapText="1"/>
    </xf>
    <xf numFmtId="49" fontId="35" fillId="0" borderId="170" applyFill="0" applyProtection="0">
      <alignment horizontal="right"/>
    </xf>
    <xf numFmtId="0" fontId="39" fillId="38" borderId="170" applyNumberFormat="0" applyProtection="0">
      <alignment horizontal="left"/>
    </xf>
    <xf numFmtId="0" fontId="39" fillId="38" borderId="170" applyNumberFormat="0" applyProtection="0">
      <alignment horizontal="left"/>
    </xf>
    <xf numFmtId="2" fontId="35" fillId="0" borderId="170" applyFill="0" applyProtection="0">
      <alignment horizontal="right" vertical="top" wrapText="1"/>
    </xf>
    <xf numFmtId="0" fontId="39" fillId="38" borderId="170" applyNumberFormat="0" applyProtection="0">
      <alignment horizontal="right"/>
    </xf>
    <xf numFmtId="49" fontId="47" fillId="0" borderId="170" applyFill="0" applyProtection="0">
      <alignment horizontal="right"/>
    </xf>
    <xf numFmtId="0" fontId="39" fillId="38" borderId="170" applyNumberFormat="0" applyProtection="0">
      <alignment horizontal="right"/>
    </xf>
    <xf numFmtId="2" fontId="47" fillId="0" borderId="170" applyFill="0" applyProtection="0">
      <alignment horizontal="right" vertical="top" wrapText="1"/>
    </xf>
    <xf numFmtId="0" fontId="44" fillId="0" borderId="173" applyNumberFormat="0" applyFill="0" applyAlignment="0" applyProtection="0"/>
    <xf numFmtId="0" fontId="35" fillId="0" borderId="170" applyFill="0" applyProtection="0">
      <alignment horizontal="right" vertical="top" wrapText="1"/>
    </xf>
    <xf numFmtId="0" fontId="39" fillId="38" borderId="170" applyNumberFormat="0" applyProtection="0">
      <alignment horizontal="right"/>
    </xf>
    <xf numFmtId="49" fontId="47" fillId="0" borderId="170" applyFill="0" applyProtection="0">
      <alignment horizontal="right"/>
    </xf>
    <xf numFmtId="49" fontId="47" fillId="0" borderId="170" applyFill="0" applyProtection="0">
      <alignment horizontal="right"/>
    </xf>
    <xf numFmtId="0" fontId="62" fillId="60" borderId="170"/>
    <xf numFmtId="0" fontId="47" fillId="0" borderId="170" applyFill="0" applyProtection="0">
      <alignment horizontal="right" vertical="top" wrapText="1"/>
    </xf>
    <xf numFmtId="49" fontId="47" fillId="0" borderId="170" applyFill="0" applyProtection="0">
      <alignment horizontal="right"/>
    </xf>
    <xf numFmtId="0" fontId="39" fillId="38" borderId="170" applyNumberFormat="0" applyProtection="0">
      <alignment horizontal="right"/>
    </xf>
    <xf numFmtId="0" fontId="39" fillId="38" borderId="170" applyNumberFormat="0" applyProtection="0">
      <alignment horizontal="left"/>
    </xf>
    <xf numFmtId="0" fontId="62" fillId="60" borderId="170"/>
    <xf numFmtId="49" fontId="35" fillId="0" borderId="170" applyFill="0" applyProtection="0">
      <alignment horizontal="right"/>
    </xf>
    <xf numFmtId="0" fontId="62" fillId="60" borderId="170"/>
    <xf numFmtId="0" fontId="41" fillId="35" borderId="171" applyNumberFormat="0" applyAlignment="0" applyProtection="0"/>
    <xf numFmtId="0" fontId="39" fillId="38" borderId="170" applyNumberFormat="0" applyProtection="0">
      <alignment horizontal="right"/>
    </xf>
    <xf numFmtId="0" fontId="35" fillId="54" borderId="169" applyNumberFormat="0" applyFont="0" applyAlignment="0" applyProtection="0"/>
    <xf numFmtId="0" fontId="43" fillId="36" borderId="172" applyNumberFormat="0" applyAlignment="0" applyProtection="0"/>
    <xf numFmtId="0" fontId="62" fillId="60" borderId="170"/>
    <xf numFmtId="49" fontId="35" fillId="0" borderId="170" applyFill="0" applyProtection="0">
      <alignment horizontal="right"/>
    </xf>
    <xf numFmtId="49" fontId="35" fillId="0" borderId="170" applyFill="0" applyProtection="0">
      <alignment horizontal="right"/>
    </xf>
    <xf numFmtId="0" fontId="39" fillId="38" borderId="170" applyNumberFormat="0" applyProtection="0">
      <alignment horizontal="left"/>
    </xf>
    <xf numFmtId="1" fontId="47" fillId="0" borderId="170" applyFill="0" applyProtection="0">
      <alignment horizontal="right" vertical="top" wrapText="1"/>
    </xf>
    <xf numFmtId="0" fontId="44" fillId="0" borderId="173" applyNumberFormat="0" applyFill="0" applyAlignment="0" applyProtection="0"/>
    <xf numFmtId="2" fontId="35" fillId="0" borderId="170" applyFill="0" applyProtection="0">
      <alignment horizontal="right" vertical="top" wrapText="1"/>
    </xf>
    <xf numFmtId="0" fontId="35" fillId="0" borderId="170" applyFill="0" applyProtection="0">
      <alignment horizontal="right" vertical="top" wrapText="1"/>
    </xf>
    <xf numFmtId="2" fontId="35" fillId="0" borderId="170" applyFill="0" applyProtection="0">
      <alignment horizontal="right" vertical="top" wrapText="1"/>
    </xf>
    <xf numFmtId="0" fontId="39" fillId="38" borderId="170" applyNumberFormat="0" applyProtection="0">
      <alignment horizontal="left"/>
    </xf>
    <xf numFmtId="0" fontId="35" fillId="54" borderId="169" applyNumberFormat="0" applyFont="0" applyAlignment="0" applyProtection="0"/>
    <xf numFmtId="0" fontId="41" fillId="35" borderId="171" applyNumberFormat="0" applyAlignment="0" applyProtection="0"/>
    <xf numFmtId="0" fontId="62" fillId="60" borderId="170"/>
    <xf numFmtId="0" fontId="44" fillId="0" borderId="173" applyNumberFormat="0" applyFill="0" applyAlignment="0" applyProtection="0"/>
    <xf numFmtId="0" fontId="44" fillId="0" borderId="173" applyNumberFormat="0" applyFill="0" applyAlignment="0" applyProtection="0"/>
    <xf numFmtId="49" fontId="35" fillId="0" borderId="170" applyFill="0" applyProtection="0">
      <alignment horizontal="right"/>
    </xf>
    <xf numFmtId="2" fontId="47" fillId="0" borderId="170" applyFill="0" applyProtection="0">
      <alignment horizontal="right" vertical="top" wrapText="1"/>
    </xf>
    <xf numFmtId="0" fontId="39" fillId="38" borderId="170" applyNumberFormat="0" applyProtection="0">
      <alignment horizontal="right"/>
    </xf>
    <xf numFmtId="0" fontId="62" fillId="60" borderId="170"/>
    <xf numFmtId="0" fontId="62" fillId="60" borderId="170"/>
    <xf numFmtId="0" fontId="44" fillId="0" borderId="173" applyNumberFormat="0" applyFill="0" applyAlignment="0" applyProtection="0"/>
    <xf numFmtId="0" fontId="35" fillId="54" borderId="169" applyNumberFormat="0" applyFont="0" applyAlignment="0" applyProtection="0"/>
    <xf numFmtId="0" fontId="51" fillId="36" borderId="171" applyNumberFormat="0" applyAlignment="0" applyProtection="0"/>
    <xf numFmtId="0" fontId="44" fillId="0" borderId="173" applyNumberFormat="0" applyFill="0" applyAlignment="0" applyProtection="0"/>
    <xf numFmtId="2" fontId="47" fillId="0" borderId="170" applyFill="0" applyProtection="0">
      <alignment horizontal="right" vertical="top" wrapText="1"/>
    </xf>
    <xf numFmtId="49" fontId="47" fillId="0" borderId="170" applyFill="0" applyProtection="0">
      <alignment horizontal="right"/>
    </xf>
    <xf numFmtId="0" fontId="39" fillId="38" borderId="170" applyNumberFormat="0" applyProtection="0">
      <alignment horizontal="left"/>
    </xf>
    <xf numFmtId="1" fontId="35" fillId="0" borderId="170" applyFill="0" applyProtection="0">
      <alignment horizontal="right" vertical="top" wrapText="1"/>
    </xf>
    <xf numFmtId="0" fontId="39" fillId="38" borderId="170" applyNumberFormat="0" applyProtection="0">
      <alignment horizontal="left"/>
    </xf>
    <xf numFmtId="0" fontId="62" fillId="60" borderId="170"/>
    <xf numFmtId="0" fontId="62" fillId="60" borderId="170"/>
    <xf numFmtId="2" fontId="35" fillId="0" borderId="170" applyFill="0" applyProtection="0">
      <alignment horizontal="right" vertical="top" wrapText="1"/>
    </xf>
    <xf numFmtId="0" fontId="39" fillId="38" borderId="170" applyNumberFormat="0" applyProtection="0">
      <alignment horizontal="left"/>
    </xf>
    <xf numFmtId="49" fontId="35" fillId="0" borderId="170" applyFill="0" applyProtection="0">
      <alignment horizontal="right"/>
    </xf>
    <xf numFmtId="0" fontId="44" fillId="0" borderId="173" applyNumberFormat="0" applyFill="0" applyAlignment="0" applyProtection="0"/>
    <xf numFmtId="0" fontId="39" fillId="38" borderId="170" applyNumberFormat="0" applyProtection="0">
      <alignment horizontal="left"/>
    </xf>
    <xf numFmtId="0" fontId="62" fillId="60" borderId="170"/>
    <xf numFmtId="0" fontId="62" fillId="60" borderId="170"/>
    <xf numFmtId="1" fontId="35" fillId="0" borderId="170" applyFill="0" applyProtection="0">
      <alignment horizontal="right" vertical="top" wrapText="1"/>
    </xf>
    <xf numFmtId="49" fontId="47" fillId="0" borderId="170" applyFill="0" applyProtection="0">
      <alignment horizontal="right"/>
    </xf>
    <xf numFmtId="0" fontId="35" fillId="0" borderId="170" applyFill="0" applyProtection="0">
      <alignment horizontal="right" vertical="top" wrapText="1"/>
    </xf>
    <xf numFmtId="0" fontId="62" fillId="60" borderId="170"/>
    <xf numFmtId="1" fontId="35" fillId="0" borderId="170" applyFill="0" applyProtection="0">
      <alignment horizontal="right" vertical="top" wrapText="1"/>
    </xf>
    <xf numFmtId="1" fontId="47" fillId="0" borderId="170" applyFill="0" applyProtection="0">
      <alignment horizontal="right" vertical="top" wrapText="1"/>
    </xf>
    <xf numFmtId="1" fontId="35" fillId="0" borderId="170" applyFill="0" applyProtection="0">
      <alignment horizontal="right" vertical="top" wrapText="1"/>
    </xf>
    <xf numFmtId="0" fontId="39" fillId="38" borderId="170" applyNumberFormat="0" applyProtection="0">
      <alignment horizontal="left"/>
    </xf>
    <xf numFmtId="0" fontId="43" fillId="36" borderId="172" applyNumberFormat="0" applyAlignment="0" applyProtection="0"/>
    <xf numFmtId="49" fontId="47" fillId="0" borderId="170" applyFill="0" applyProtection="0">
      <alignment horizontal="right"/>
    </xf>
    <xf numFmtId="0" fontId="39" fillId="38" borderId="170" applyNumberFormat="0" applyProtection="0">
      <alignment horizontal="right"/>
    </xf>
    <xf numFmtId="2" fontId="35" fillId="0" borderId="170" applyFill="0" applyProtection="0">
      <alignment horizontal="right" vertical="top" wrapText="1"/>
    </xf>
    <xf numFmtId="0" fontId="39" fillId="38" borderId="170" applyNumberFormat="0" applyProtection="0">
      <alignment horizontal="left"/>
    </xf>
    <xf numFmtId="2" fontId="47" fillId="0" borderId="170" applyFill="0" applyProtection="0">
      <alignment horizontal="right" vertical="top" wrapText="1"/>
    </xf>
    <xf numFmtId="49" fontId="35" fillId="0" borderId="170" applyFill="0" applyProtection="0">
      <alignment horizontal="right"/>
    </xf>
    <xf numFmtId="2" fontId="35" fillId="0" borderId="170" applyFill="0" applyProtection="0">
      <alignment horizontal="right" vertical="top" wrapText="1"/>
    </xf>
    <xf numFmtId="0" fontId="62" fillId="60" borderId="170"/>
    <xf numFmtId="0" fontId="47" fillId="0" borderId="170" applyFill="0" applyProtection="0">
      <alignment horizontal="right" vertical="top" wrapText="1"/>
    </xf>
    <xf numFmtId="0" fontId="35" fillId="54" borderId="169" applyNumberFormat="0" applyFont="0" applyAlignment="0" applyProtection="0"/>
    <xf numFmtId="0" fontId="39" fillId="38" borderId="170" applyNumberFormat="0" applyProtection="0">
      <alignment horizontal="left"/>
    </xf>
    <xf numFmtId="0" fontId="43" fillId="36" borderId="172" applyNumberFormat="0" applyAlignment="0" applyProtection="0"/>
    <xf numFmtId="1" fontId="47" fillId="0" borderId="170" applyFill="0" applyProtection="0">
      <alignment horizontal="right" vertical="top" wrapText="1"/>
    </xf>
    <xf numFmtId="0" fontId="39" fillId="38" borderId="170" applyNumberFormat="0" applyProtection="0">
      <alignment horizontal="right"/>
    </xf>
    <xf numFmtId="0" fontId="39" fillId="38" borderId="170" applyNumberFormat="0" applyProtection="0">
      <alignment horizontal="right"/>
    </xf>
    <xf numFmtId="1" fontId="35" fillId="0" borderId="170" applyFill="0" applyProtection="0">
      <alignment horizontal="right" vertical="top" wrapText="1"/>
    </xf>
    <xf numFmtId="1" fontId="47" fillId="0" borderId="170" applyFill="0" applyProtection="0">
      <alignment horizontal="right" vertical="top" wrapText="1"/>
    </xf>
    <xf numFmtId="1" fontId="47" fillId="0" borderId="170" applyFill="0" applyProtection="0">
      <alignment horizontal="right" vertical="top" wrapText="1"/>
    </xf>
    <xf numFmtId="2" fontId="35" fillId="0" borderId="170" applyFill="0" applyProtection="0">
      <alignment horizontal="right" vertical="top" wrapText="1"/>
    </xf>
    <xf numFmtId="0" fontId="62" fillId="60" borderId="170"/>
    <xf numFmtId="0" fontId="62" fillId="60" borderId="170"/>
    <xf numFmtId="49" fontId="47" fillId="0" borderId="170" applyFill="0" applyProtection="0">
      <alignment horizontal="right"/>
    </xf>
    <xf numFmtId="49" fontId="47" fillId="0" borderId="170" applyFill="0" applyProtection="0">
      <alignment horizontal="right"/>
    </xf>
    <xf numFmtId="0" fontId="39" fillId="38" borderId="170" applyNumberFormat="0" applyProtection="0">
      <alignment horizontal="right"/>
    </xf>
    <xf numFmtId="49" fontId="47" fillId="0" borderId="170" applyFill="0" applyProtection="0">
      <alignment horizontal="right"/>
    </xf>
    <xf numFmtId="1" fontId="35" fillId="0" borderId="170" applyFill="0" applyProtection="0">
      <alignment horizontal="right" vertical="top" wrapText="1"/>
    </xf>
    <xf numFmtId="0" fontId="62" fillId="60" borderId="170"/>
    <xf numFmtId="49" fontId="35" fillId="0" borderId="170" applyFill="0" applyProtection="0">
      <alignment horizontal="right"/>
    </xf>
    <xf numFmtId="0" fontId="39" fillId="38" borderId="170" applyNumberFormat="0" applyProtection="0">
      <alignment horizontal="right"/>
    </xf>
    <xf numFmtId="2" fontId="47" fillId="0" borderId="170" applyFill="0" applyProtection="0">
      <alignment horizontal="right" vertical="top" wrapText="1"/>
    </xf>
    <xf numFmtId="49" fontId="35" fillId="0" borderId="170" applyFill="0" applyProtection="0">
      <alignment horizontal="right"/>
    </xf>
    <xf numFmtId="0" fontId="62" fillId="60" borderId="170"/>
    <xf numFmtId="49" fontId="47" fillId="0" borderId="170" applyFill="0" applyProtection="0">
      <alignment horizontal="right"/>
    </xf>
    <xf numFmtId="0" fontId="35" fillId="0" borderId="170" applyFill="0" applyProtection="0">
      <alignment horizontal="right" vertical="top" wrapText="1"/>
    </xf>
    <xf numFmtId="0" fontId="62" fillId="60" borderId="170"/>
    <xf numFmtId="0" fontId="35" fillId="54" borderId="169" applyNumberFormat="0" applyFont="0" applyAlignment="0" applyProtection="0"/>
    <xf numFmtId="2" fontId="47" fillId="0" borderId="170" applyFill="0" applyProtection="0">
      <alignment horizontal="right" vertical="top" wrapText="1"/>
    </xf>
    <xf numFmtId="0" fontId="39" fillId="38" borderId="170" applyNumberFormat="0" applyProtection="0">
      <alignment horizontal="right"/>
    </xf>
    <xf numFmtId="1" fontId="35" fillId="0" borderId="170" applyFill="0" applyProtection="0">
      <alignment horizontal="right" vertical="top" wrapText="1"/>
    </xf>
    <xf numFmtId="0" fontId="62" fillId="60" borderId="170"/>
    <xf numFmtId="0" fontId="41" fillId="35" borderId="171" applyNumberFormat="0" applyAlignment="0" applyProtection="0"/>
    <xf numFmtId="0" fontId="47" fillId="0" borderId="170" applyFill="0" applyProtection="0">
      <alignment horizontal="right" vertical="top" wrapText="1"/>
    </xf>
    <xf numFmtId="0" fontId="39" fillId="38" borderId="170" applyNumberFormat="0" applyProtection="0">
      <alignment horizontal="right"/>
    </xf>
    <xf numFmtId="0" fontId="62" fillId="60" borderId="170"/>
    <xf numFmtId="0" fontId="39" fillId="38" borderId="170" applyNumberFormat="0" applyProtection="0">
      <alignment horizontal="left"/>
    </xf>
    <xf numFmtId="0" fontId="35" fillId="54" borderId="169" applyNumberFormat="0" applyFont="0" applyAlignment="0" applyProtection="0"/>
    <xf numFmtId="49" fontId="35" fillId="0" borderId="170" applyFill="0" applyProtection="0">
      <alignment horizontal="right"/>
    </xf>
    <xf numFmtId="0" fontId="44" fillId="0" borderId="173" applyNumberFormat="0" applyFill="0" applyAlignment="0" applyProtection="0"/>
    <xf numFmtId="0" fontId="35" fillId="0" borderId="170" applyFill="0" applyProtection="0">
      <alignment horizontal="right" vertical="top" wrapText="1"/>
    </xf>
    <xf numFmtId="0" fontId="39" fillId="38" borderId="170" applyNumberFormat="0" applyProtection="0">
      <alignment horizontal="right"/>
    </xf>
    <xf numFmtId="0" fontId="62" fillId="60" borderId="170"/>
    <xf numFmtId="1" fontId="47" fillId="0" borderId="170" applyFill="0" applyProtection="0">
      <alignment horizontal="right" vertical="top" wrapText="1"/>
    </xf>
    <xf numFmtId="0" fontId="44" fillId="0" borderId="173" applyNumberFormat="0" applyFill="0" applyAlignment="0" applyProtection="0"/>
    <xf numFmtId="0" fontId="39" fillId="38" borderId="170" applyNumberFormat="0" applyProtection="0">
      <alignment horizontal="right"/>
    </xf>
    <xf numFmtId="2" fontId="47" fillId="0" borderId="170" applyFill="0" applyProtection="0">
      <alignment horizontal="right" vertical="top" wrapText="1"/>
    </xf>
    <xf numFmtId="1" fontId="47" fillId="0" borderId="170" applyFill="0" applyProtection="0">
      <alignment horizontal="right" vertical="top" wrapText="1"/>
    </xf>
    <xf numFmtId="2" fontId="47" fillId="0" borderId="170" applyFill="0" applyProtection="0">
      <alignment horizontal="right" vertical="top" wrapText="1"/>
    </xf>
    <xf numFmtId="0" fontId="43" fillId="36" borderId="172" applyNumberFormat="0" applyAlignment="0" applyProtection="0"/>
    <xf numFmtId="0" fontId="62" fillId="60" borderId="170"/>
    <xf numFmtId="0" fontId="43" fillId="36" borderId="172" applyNumberFormat="0" applyAlignment="0" applyProtection="0"/>
    <xf numFmtId="2" fontId="47" fillId="0" borderId="170" applyFill="0" applyProtection="0">
      <alignment horizontal="right" vertical="top" wrapText="1"/>
    </xf>
    <xf numFmtId="49" fontId="47" fillId="0" borderId="170" applyFill="0" applyProtection="0">
      <alignment horizontal="right"/>
    </xf>
    <xf numFmtId="1" fontId="47" fillId="0" borderId="170" applyFill="0" applyProtection="0">
      <alignment horizontal="right" vertical="top" wrapText="1"/>
    </xf>
    <xf numFmtId="0" fontId="47" fillId="0" borderId="170" applyFill="0" applyProtection="0">
      <alignment horizontal="right" vertical="top" wrapText="1"/>
    </xf>
    <xf numFmtId="2" fontId="35" fillId="0" borderId="170" applyFill="0" applyProtection="0">
      <alignment horizontal="right" vertical="top" wrapText="1"/>
    </xf>
    <xf numFmtId="0" fontId="35" fillId="0" borderId="170" applyFill="0" applyProtection="0">
      <alignment horizontal="right" vertical="top" wrapText="1"/>
    </xf>
    <xf numFmtId="0" fontId="39" fillId="38" borderId="170" applyNumberFormat="0" applyProtection="0">
      <alignment horizontal="left"/>
    </xf>
    <xf numFmtId="0" fontId="39" fillId="38" borderId="170" applyNumberFormat="0" applyProtection="0">
      <alignment horizontal="right"/>
    </xf>
    <xf numFmtId="49" fontId="35" fillId="0" borderId="170" applyFill="0" applyProtection="0">
      <alignment horizontal="right"/>
    </xf>
    <xf numFmtId="0" fontId="41" fillId="35" borderId="171" applyNumberFormat="0" applyAlignment="0" applyProtection="0"/>
    <xf numFmtId="0" fontId="35" fillId="54" borderId="169" applyNumberFormat="0" applyFont="0" applyAlignment="0" applyProtection="0"/>
    <xf numFmtId="0" fontId="35" fillId="54" borderId="169" applyNumberFormat="0" applyFont="0" applyAlignment="0" applyProtection="0"/>
    <xf numFmtId="0" fontId="62" fillId="60" borderId="170"/>
    <xf numFmtId="49" fontId="35" fillId="0" borderId="170" applyFill="0" applyProtection="0">
      <alignment horizontal="right"/>
    </xf>
    <xf numFmtId="0" fontId="62" fillId="60" borderId="170"/>
    <xf numFmtId="0" fontId="39" fillId="38" borderId="170" applyNumberFormat="0" applyProtection="0">
      <alignment horizontal="left"/>
    </xf>
    <xf numFmtId="49" fontId="35" fillId="0" borderId="170" applyFill="0" applyProtection="0">
      <alignment horizontal="right"/>
    </xf>
    <xf numFmtId="49" fontId="47" fillId="0" borderId="170" applyFill="0" applyProtection="0">
      <alignment horizontal="right"/>
    </xf>
    <xf numFmtId="0" fontId="39" fillId="38" borderId="170" applyNumberFormat="0" applyProtection="0">
      <alignment horizontal="left"/>
    </xf>
    <xf numFmtId="0" fontId="62" fillId="60" borderId="170"/>
    <xf numFmtId="0" fontId="35" fillId="54" borderId="169" applyNumberFormat="0" applyFont="0" applyAlignment="0" applyProtection="0"/>
    <xf numFmtId="1" fontId="35" fillId="0" borderId="170" applyFill="0" applyProtection="0">
      <alignment horizontal="right" vertical="top" wrapText="1"/>
    </xf>
    <xf numFmtId="0" fontId="35" fillId="0" borderId="170" applyFill="0" applyProtection="0">
      <alignment horizontal="right" vertical="top" wrapText="1"/>
    </xf>
    <xf numFmtId="0" fontId="39" fillId="38" borderId="170" applyNumberFormat="0" applyProtection="0">
      <alignment horizontal="left"/>
    </xf>
    <xf numFmtId="1" fontId="35" fillId="0" borderId="170" applyFill="0" applyProtection="0">
      <alignment horizontal="right" vertical="top" wrapText="1"/>
    </xf>
    <xf numFmtId="1" fontId="35" fillId="0" borderId="170" applyFill="0" applyProtection="0">
      <alignment horizontal="right" vertical="top" wrapText="1"/>
    </xf>
    <xf numFmtId="2" fontId="47" fillId="0" borderId="170" applyFill="0" applyProtection="0">
      <alignment horizontal="right" vertical="top" wrapText="1"/>
    </xf>
    <xf numFmtId="49" fontId="35" fillId="0" borderId="170" applyFill="0" applyProtection="0">
      <alignment horizontal="right"/>
    </xf>
    <xf numFmtId="2" fontId="47" fillId="0" borderId="170" applyFill="0" applyProtection="0">
      <alignment horizontal="right" vertical="top" wrapText="1"/>
    </xf>
    <xf numFmtId="1" fontId="35" fillId="0" borderId="170" applyFill="0" applyProtection="0">
      <alignment horizontal="right" vertical="top" wrapText="1"/>
    </xf>
    <xf numFmtId="0" fontId="35" fillId="0" borderId="170" applyFill="0" applyProtection="0">
      <alignment horizontal="right" vertical="top" wrapText="1"/>
    </xf>
    <xf numFmtId="49" fontId="35" fillId="0" borderId="170" applyFill="0" applyProtection="0">
      <alignment horizontal="right"/>
    </xf>
    <xf numFmtId="2" fontId="35" fillId="0" borderId="170" applyFill="0" applyProtection="0">
      <alignment horizontal="right" vertical="top" wrapText="1"/>
    </xf>
    <xf numFmtId="1" fontId="47" fillId="0" borderId="170" applyFill="0" applyProtection="0">
      <alignment horizontal="right" vertical="top" wrapText="1"/>
    </xf>
    <xf numFmtId="2" fontId="35" fillId="0" borderId="170" applyFill="0" applyProtection="0">
      <alignment horizontal="right" vertical="top" wrapText="1"/>
    </xf>
    <xf numFmtId="2" fontId="35" fillId="0" borderId="170" applyFill="0" applyProtection="0">
      <alignment horizontal="right" vertical="top" wrapText="1"/>
    </xf>
    <xf numFmtId="0" fontId="44" fillId="0" borderId="173" applyNumberFormat="0" applyFill="0" applyAlignment="0" applyProtection="0"/>
    <xf numFmtId="0" fontId="35" fillId="54" borderId="169" applyNumberFormat="0" applyFont="0" applyAlignment="0" applyProtection="0"/>
    <xf numFmtId="0" fontId="39" fillId="38" borderId="170" applyNumberFormat="0" applyProtection="0">
      <alignment horizontal="left"/>
    </xf>
    <xf numFmtId="1" fontId="47" fillId="0" borderId="170" applyFill="0" applyProtection="0">
      <alignment horizontal="right" vertical="top" wrapText="1"/>
    </xf>
    <xf numFmtId="1" fontId="35" fillId="0" borderId="170" applyFill="0" applyProtection="0">
      <alignment horizontal="right" vertical="top" wrapText="1"/>
    </xf>
    <xf numFmtId="49" fontId="35" fillId="0" borderId="170" applyFill="0" applyProtection="0">
      <alignment horizontal="right"/>
    </xf>
    <xf numFmtId="0" fontId="44" fillId="0" borderId="173" applyNumberFormat="0" applyFill="0" applyAlignment="0" applyProtection="0"/>
    <xf numFmtId="0" fontId="44" fillId="0" borderId="173" applyNumberFormat="0" applyFill="0" applyAlignment="0" applyProtection="0"/>
    <xf numFmtId="49" fontId="35" fillId="0" borderId="170" applyFill="0" applyProtection="0">
      <alignment horizontal="right"/>
    </xf>
    <xf numFmtId="0" fontId="44" fillId="0" borderId="173" applyNumberFormat="0" applyFill="0" applyAlignment="0" applyProtection="0"/>
    <xf numFmtId="1" fontId="35" fillId="0" borderId="170" applyFill="0" applyProtection="0">
      <alignment horizontal="right" vertical="top" wrapText="1"/>
    </xf>
    <xf numFmtId="1" fontId="35" fillId="0" borderId="170" applyFill="0" applyProtection="0">
      <alignment horizontal="right" vertical="top" wrapText="1"/>
    </xf>
    <xf numFmtId="1" fontId="47" fillId="0" borderId="170" applyFill="0" applyProtection="0">
      <alignment horizontal="right" vertical="top" wrapText="1"/>
    </xf>
    <xf numFmtId="0" fontId="44" fillId="0" borderId="173" applyNumberFormat="0" applyFill="0" applyAlignment="0" applyProtection="0"/>
    <xf numFmtId="49" fontId="35" fillId="0" borderId="170" applyFill="0" applyProtection="0">
      <alignment horizontal="right"/>
    </xf>
    <xf numFmtId="0" fontId="44" fillId="0" borderId="173" applyNumberFormat="0" applyFill="0" applyAlignment="0" applyProtection="0"/>
    <xf numFmtId="0" fontId="43" fillId="36" borderId="172" applyNumberFormat="0" applyAlignment="0" applyProtection="0"/>
    <xf numFmtId="2" fontId="35" fillId="0" borderId="170" applyFill="0" applyProtection="0">
      <alignment horizontal="right" vertical="top" wrapText="1"/>
    </xf>
    <xf numFmtId="2" fontId="47" fillId="0" borderId="170" applyFill="0" applyProtection="0">
      <alignment horizontal="right" vertical="top" wrapText="1"/>
    </xf>
    <xf numFmtId="0" fontId="62" fillId="60" borderId="170"/>
    <xf numFmtId="0" fontId="39" fillId="38" borderId="170" applyNumberFormat="0" applyProtection="0">
      <alignment horizontal="right"/>
    </xf>
    <xf numFmtId="0" fontId="44" fillId="0" borderId="173" applyNumberFormat="0" applyFill="0" applyAlignment="0" applyProtection="0"/>
    <xf numFmtId="0" fontId="35" fillId="0" borderId="170" applyFill="0" applyProtection="0">
      <alignment horizontal="right" vertical="top" wrapText="1"/>
    </xf>
    <xf numFmtId="0" fontId="47" fillId="0" borderId="170" applyFill="0" applyProtection="0">
      <alignment horizontal="right" vertical="top" wrapText="1"/>
    </xf>
    <xf numFmtId="0" fontId="43" fillId="36" borderId="172" applyNumberFormat="0" applyAlignment="0" applyProtection="0"/>
    <xf numFmtId="0" fontId="41" fillId="35" borderId="171" applyNumberFormat="0" applyAlignment="0" applyProtection="0"/>
    <xf numFmtId="2" fontId="47" fillId="0" borderId="170" applyFill="0" applyProtection="0">
      <alignment horizontal="right" vertical="top" wrapText="1"/>
    </xf>
    <xf numFmtId="0" fontId="39" fillId="38" borderId="170" applyNumberFormat="0" applyProtection="0">
      <alignment horizontal="left"/>
    </xf>
    <xf numFmtId="0" fontId="62" fillId="60" borderId="170"/>
    <xf numFmtId="0" fontId="62" fillId="60" borderId="170"/>
    <xf numFmtId="0" fontId="35" fillId="54" borderId="169" applyNumberFormat="0" applyFont="0" applyAlignment="0" applyProtection="0"/>
    <xf numFmtId="1" fontId="47" fillId="0" borderId="170" applyFill="0" applyProtection="0">
      <alignment horizontal="right" vertical="top" wrapText="1"/>
    </xf>
    <xf numFmtId="0" fontId="35" fillId="0" borderId="170" applyFill="0" applyProtection="0">
      <alignment horizontal="right" vertical="top" wrapText="1"/>
    </xf>
    <xf numFmtId="0" fontId="39" fillId="38" borderId="170" applyNumberFormat="0" applyProtection="0">
      <alignment horizontal="left"/>
    </xf>
    <xf numFmtId="0" fontId="35" fillId="0" borderId="170" applyFill="0" applyProtection="0">
      <alignment horizontal="right" vertical="top" wrapText="1"/>
    </xf>
    <xf numFmtId="2" fontId="47" fillId="0" borderId="170" applyFill="0" applyProtection="0">
      <alignment horizontal="right" vertical="top" wrapText="1"/>
    </xf>
    <xf numFmtId="49" fontId="47" fillId="0" borderId="170" applyFill="0" applyProtection="0">
      <alignment horizontal="right"/>
    </xf>
    <xf numFmtId="49" fontId="35" fillId="0" borderId="170" applyFill="0" applyProtection="0">
      <alignment horizontal="right"/>
    </xf>
    <xf numFmtId="0" fontId="35" fillId="0" borderId="170" applyFill="0" applyProtection="0">
      <alignment horizontal="right" vertical="top" wrapText="1"/>
    </xf>
    <xf numFmtId="0" fontId="43" fillId="36" borderId="172" applyNumberFormat="0" applyAlignment="0" applyProtection="0"/>
    <xf numFmtId="0" fontId="44" fillId="0" borderId="173" applyNumberFormat="0" applyFill="0" applyAlignment="0" applyProtection="0"/>
    <xf numFmtId="0" fontId="62" fillId="60" borderId="170"/>
    <xf numFmtId="0" fontId="44" fillId="0" borderId="173" applyNumberFormat="0" applyFill="0" applyAlignment="0" applyProtection="0"/>
    <xf numFmtId="0" fontId="62" fillId="60" borderId="170"/>
    <xf numFmtId="49" fontId="35" fillId="0" borderId="170" applyFill="0" applyProtection="0">
      <alignment horizontal="right"/>
    </xf>
    <xf numFmtId="2" fontId="35" fillId="0" borderId="170" applyFill="0" applyProtection="0">
      <alignment horizontal="right" vertical="top" wrapText="1"/>
    </xf>
    <xf numFmtId="1" fontId="35" fillId="0" borderId="170" applyFill="0" applyProtection="0">
      <alignment horizontal="right" vertical="top" wrapText="1"/>
    </xf>
    <xf numFmtId="0" fontId="35" fillId="0" borderId="170" applyFill="0" applyProtection="0">
      <alignment horizontal="right" vertical="top" wrapText="1"/>
    </xf>
    <xf numFmtId="0" fontId="35" fillId="0" borderId="170" applyFill="0" applyProtection="0">
      <alignment horizontal="right" vertical="top" wrapText="1"/>
    </xf>
    <xf numFmtId="2" fontId="35" fillId="0" borderId="170" applyFill="0" applyProtection="0">
      <alignment horizontal="right" vertical="top" wrapText="1"/>
    </xf>
    <xf numFmtId="0" fontId="51" fillId="36" borderId="171" applyNumberFormat="0" applyAlignment="0" applyProtection="0"/>
    <xf numFmtId="0" fontId="35" fillId="0" borderId="170" applyFill="0" applyProtection="0">
      <alignment horizontal="right" vertical="top" wrapText="1"/>
    </xf>
    <xf numFmtId="0" fontId="62" fillId="60" borderId="170"/>
    <xf numFmtId="0" fontId="43" fillId="36" borderId="172" applyNumberFormat="0" applyAlignment="0" applyProtection="0"/>
    <xf numFmtId="0" fontId="35" fillId="0" borderId="170" applyFill="0" applyProtection="0">
      <alignment horizontal="right" vertical="top" wrapText="1"/>
    </xf>
    <xf numFmtId="49" fontId="35" fillId="0" borderId="170" applyFill="0" applyProtection="0">
      <alignment horizontal="right"/>
    </xf>
    <xf numFmtId="0" fontId="39" fillId="38" borderId="170" applyNumberFormat="0" applyProtection="0">
      <alignment horizontal="left"/>
    </xf>
    <xf numFmtId="0" fontId="43" fillId="36" borderId="172" applyNumberFormat="0" applyAlignment="0" applyProtection="0"/>
    <xf numFmtId="2" fontId="47" fillId="0" borderId="170" applyFill="0" applyProtection="0">
      <alignment horizontal="right" vertical="top" wrapText="1"/>
    </xf>
    <xf numFmtId="1" fontId="35" fillId="0" borderId="170" applyFill="0" applyProtection="0">
      <alignment horizontal="right" vertical="top" wrapText="1"/>
    </xf>
    <xf numFmtId="49" fontId="47" fillId="0" borderId="170" applyFill="0" applyProtection="0">
      <alignment horizontal="right"/>
    </xf>
    <xf numFmtId="1" fontId="35" fillId="0" borderId="170" applyFill="0" applyProtection="0">
      <alignment horizontal="right" vertical="top" wrapText="1"/>
    </xf>
    <xf numFmtId="49" fontId="47" fillId="0" borderId="170" applyFill="0" applyProtection="0">
      <alignment horizontal="right"/>
    </xf>
    <xf numFmtId="0" fontId="39" fillId="38" borderId="170" applyNumberFormat="0" applyProtection="0">
      <alignment horizontal="left"/>
    </xf>
    <xf numFmtId="0" fontId="39" fillId="38" borderId="170" applyNumberFormat="0" applyProtection="0">
      <alignment horizontal="left"/>
    </xf>
    <xf numFmtId="0" fontId="62" fillId="60" borderId="170"/>
    <xf numFmtId="2" fontId="35" fillId="0" borderId="170" applyFill="0" applyProtection="0">
      <alignment horizontal="right" vertical="top" wrapText="1"/>
    </xf>
    <xf numFmtId="0" fontId="62" fillId="60" borderId="170"/>
    <xf numFmtId="1" fontId="47" fillId="0" borderId="170" applyFill="0" applyProtection="0">
      <alignment horizontal="right" vertical="top" wrapText="1"/>
    </xf>
    <xf numFmtId="49" fontId="35" fillId="0" borderId="170" applyFill="0" applyProtection="0">
      <alignment horizontal="right"/>
    </xf>
    <xf numFmtId="1" fontId="35" fillId="0" borderId="170" applyFill="0" applyProtection="0">
      <alignment horizontal="right" vertical="top" wrapText="1"/>
    </xf>
    <xf numFmtId="0" fontId="35" fillId="54" borderId="169" applyNumberFormat="0" applyFont="0" applyAlignment="0" applyProtection="0"/>
    <xf numFmtId="0" fontId="62" fillId="60" borderId="170"/>
    <xf numFmtId="49" fontId="47" fillId="0" borderId="170" applyFill="0" applyProtection="0">
      <alignment horizontal="right"/>
    </xf>
    <xf numFmtId="49" fontId="35" fillId="0" borderId="170" applyFill="0" applyProtection="0">
      <alignment horizontal="right"/>
    </xf>
    <xf numFmtId="0" fontId="44" fillId="0" borderId="173" applyNumberFormat="0" applyFill="0" applyAlignment="0" applyProtection="0"/>
    <xf numFmtId="1" fontId="35" fillId="0" borderId="170" applyFill="0" applyProtection="0">
      <alignment horizontal="right" vertical="top" wrapText="1"/>
    </xf>
    <xf numFmtId="0" fontId="39" fillId="38" borderId="170" applyNumberFormat="0" applyProtection="0">
      <alignment horizontal="right"/>
    </xf>
    <xf numFmtId="0" fontId="62" fillId="60" borderId="170"/>
    <xf numFmtId="0" fontId="39" fillId="38" borderId="170" applyNumberFormat="0" applyProtection="0">
      <alignment horizontal="left"/>
    </xf>
    <xf numFmtId="2" fontId="35" fillId="0" borderId="170" applyFill="0" applyProtection="0">
      <alignment horizontal="right" vertical="top" wrapText="1"/>
    </xf>
    <xf numFmtId="0" fontId="62" fillId="60" borderId="170"/>
    <xf numFmtId="0" fontId="41" fillId="35" borderId="171" applyNumberFormat="0" applyAlignment="0" applyProtection="0"/>
    <xf numFmtId="2" fontId="47" fillId="0" borderId="170" applyFill="0" applyProtection="0">
      <alignment horizontal="right" vertical="top" wrapText="1"/>
    </xf>
    <xf numFmtId="0" fontId="51" fillId="36" borderId="171" applyNumberFormat="0" applyAlignment="0" applyProtection="0"/>
    <xf numFmtId="0" fontId="35" fillId="0" borderId="170" applyFill="0" applyProtection="0">
      <alignment horizontal="right" vertical="top" wrapText="1"/>
    </xf>
    <xf numFmtId="0" fontId="41" fillId="35" borderId="171" applyNumberFormat="0" applyAlignment="0" applyProtection="0"/>
    <xf numFmtId="1" fontId="47" fillId="0" borderId="170" applyFill="0" applyProtection="0">
      <alignment horizontal="right" vertical="top" wrapText="1"/>
    </xf>
    <xf numFmtId="0" fontId="43" fillId="36" borderId="172" applyNumberFormat="0" applyAlignment="0" applyProtection="0"/>
    <xf numFmtId="0" fontId="62" fillId="60" borderId="170"/>
    <xf numFmtId="1" fontId="35" fillId="0" borderId="170" applyFill="0" applyProtection="0">
      <alignment horizontal="right" vertical="top" wrapText="1"/>
    </xf>
    <xf numFmtId="2" fontId="35" fillId="0" borderId="170" applyFill="0" applyProtection="0">
      <alignment horizontal="right" vertical="top" wrapText="1"/>
    </xf>
    <xf numFmtId="0" fontId="44" fillId="0" borderId="173" applyNumberFormat="0" applyFill="0" applyAlignment="0" applyProtection="0"/>
    <xf numFmtId="0" fontId="39" fillId="38" borderId="170" applyNumberFormat="0" applyProtection="0">
      <alignment horizontal="right"/>
    </xf>
    <xf numFmtId="0" fontId="41" fillId="35" borderId="171" applyNumberFormat="0" applyAlignment="0" applyProtection="0"/>
    <xf numFmtId="0" fontId="39" fillId="38" borderId="170" applyNumberFormat="0" applyProtection="0">
      <alignment horizontal="right"/>
    </xf>
    <xf numFmtId="0" fontId="35" fillId="54" borderId="169" applyNumberFormat="0" applyFont="0" applyAlignment="0" applyProtection="0"/>
    <xf numFmtId="2" fontId="35" fillId="0" borderId="170" applyFill="0" applyProtection="0">
      <alignment horizontal="right" vertical="top" wrapText="1"/>
    </xf>
    <xf numFmtId="1" fontId="35" fillId="0" borderId="170" applyFill="0" applyProtection="0">
      <alignment horizontal="right" vertical="top" wrapText="1"/>
    </xf>
    <xf numFmtId="0" fontId="43" fillId="36" borderId="172" applyNumberFormat="0" applyAlignment="0" applyProtection="0"/>
    <xf numFmtId="0" fontId="44" fillId="0" borderId="173" applyNumberFormat="0" applyFill="0" applyAlignment="0" applyProtection="0"/>
    <xf numFmtId="0" fontId="41" fillId="35" borderId="171" applyNumberFormat="0" applyAlignment="0" applyProtection="0"/>
    <xf numFmtId="2" fontId="47" fillId="0" borderId="170" applyFill="0" applyProtection="0">
      <alignment horizontal="right" vertical="top" wrapText="1"/>
    </xf>
    <xf numFmtId="1" fontId="35" fillId="0" borderId="170" applyFill="0" applyProtection="0">
      <alignment horizontal="right" vertical="top" wrapText="1"/>
    </xf>
    <xf numFmtId="0" fontId="62" fillId="60" borderId="170"/>
    <xf numFmtId="0" fontId="35" fillId="0" borderId="170" applyFill="0" applyProtection="0">
      <alignment horizontal="right" vertical="top" wrapText="1"/>
    </xf>
    <xf numFmtId="49" fontId="35" fillId="0" borderId="170" applyFill="0" applyProtection="0">
      <alignment horizontal="right"/>
    </xf>
    <xf numFmtId="2" fontId="35" fillId="0" borderId="170" applyFill="0" applyProtection="0">
      <alignment horizontal="right" vertical="top" wrapText="1"/>
    </xf>
    <xf numFmtId="0" fontId="35" fillId="0" borderId="170" applyFill="0" applyProtection="0">
      <alignment horizontal="right" vertical="top" wrapText="1"/>
    </xf>
    <xf numFmtId="49" fontId="35" fillId="0" borderId="170" applyFill="0" applyProtection="0">
      <alignment horizontal="right"/>
    </xf>
    <xf numFmtId="0" fontId="62" fillId="60" borderId="170"/>
    <xf numFmtId="0" fontId="35" fillId="54" borderId="169" applyNumberFormat="0" applyFont="0" applyAlignment="0" applyProtection="0"/>
    <xf numFmtId="0" fontId="44" fillId="0" borderId="173" applyNumberFormat="0" applyFill="0" applyAlignment="0" applyProtection="0"/>
    <xf numFmtId="0" fontId="43" fillId="36" borderId="172" applyNumberFormat="0" applyAlignment="0" applyProtection="0"/>
    <xf numFmtId="0" fontId="62" fillId="60" borderId="170"/>
    <xf numFmtId="0" fontId="62" fillId="60" borderId="170"/>
    <xf numFmtId="0" fontId="35" fillId="0" borderId="170" applyFill="0" applyProtection="0">
      <alignment horizontal="right" vertical="top" wrapText="1"/>
    </xf>
    <xf numFmtId="1" fontId="35" fillId="0" borderId="170" applyFill="0" applyProtection="0">
      <alignment horizontal="right" vertical="top" wrapText="1"/>
    </xf>
    <xf numFmtId="0" fontId="41" fillId="35" borderId="171" applyNumberFormat="0" applyAlignment="0" applyProtection="0"/>
    <xf numFmtId="0" fontId="62" fillId="60" borderId="170"/>
    <xf numFmtId="0" fontId="62" fillId="60" borderId="170"/>
    <xf numFmtId="0" fontId="44" fillId="0" borderId="173" applyNumberFormat="0" applyFill="0" applyAlignment="0" applyProtection="0"/>
    <xf numFmtId="0" fontId="62" fillId="60" borderId="170"/>
    <xf numFmtId="49" fontId="47" fillId="0" borderId="170" applyFill="0" applyProtection="0">
      <alignment horizontal="right"/>
    </xf>
    <xf numFmtId="0" fontId="62" fillId="60" borderId="170"/>
    <xf numFmtId="1" fontId="35" fillId="0" borderId="170" applyFill="0" applyProtection="0">
      <alignment horizontal="right" vertical="top" wrapText="1"/>
    </xf>
    <xf numFmtId="2" fontId="35" fillId="0" borderId="170" applyFill="0" applyProtection="0">
      <alignment horizontal="right" vertical="top" wrapText="1"/>
    </xf>
    <xf numFmtId="0" fontId="35" fillId="0" borderId="170" applyFill="0" applyProtection="0">
      <alignment horizontal="right" vertical="top" wrapText="1"/>
    </xf>
    <xf numFmtId="0" fontId="43" fillId="36" borderId="172" applyNumberFormat="0" applyAlignment="0" applyProtection="0"/>
    <xf numFmtId="0" fontId="35" fillId="54" borderId="169" applyNumberFormat="0" applyFont="0" applyAlignment="0" applyProtection="0"/>
    <xf numFmtId="0" fontId="44" fillId="0" borderId="173" applyNumberFormat="0" applyFill="0" applyAlignment="0" applyProtection="0"/>
    <xf numFmtId="1" fontId="35" fillId="0" borderId="170" applyFill="0" applyProtection="0">
      <alignment horizontal="right" vertical="top" wrapText="1"/>
    </xf>
    <xf numFmtId="0" fontId="35" fillId="54" borderId="169" applyNumberFormat="0" applyFont="0" applyAlignment="0" applyProtection="0"/>
    <xf numFmtId="0" fontId="39" fillId="38" borderId="170" applyNumberFormat="0" applyProtection="0">
      <alignment horizontal="right"/>
    </xf>
    <xf numFmtId="0" fontId="39" fillId="38" borderId="170" applyNumberFormat="0" applyProtection="0">
      <alignment horizontal="right"/>
    </xf>
    <xf numFmtId="0" fontId="35" fillId="54" borderId="169" applyNumberFormat="0" applyFont="0" applyAlignment="0" applyProtection="0"/>
    <xf numFmtId="0" fontId="62" fillId="60" borderId="170"/>
    <xf numFmtId="1" fontId="47" fillId="0" borderId="170" applyFill="0" applyProtection="0">
      <alignment horizontal="right" vertical="top" wrapText="1"/>
    </xf>
    <xf numFmtId="2" fontId="35" fillId="0" borderId="170" applyFill="0" applyProtection="0">
      <alignment horizontal="right" vertical="top" wrapText="1"/>
    </xf>
    <xf numFmtId="1" fontId="35" fillId="0" borderId="170" applyFill="0" applyProtection="0">
      <alignment horizontal="right" vertical="top" wrapText="1"/>
    </xf>
    <xf numFmtId="49" fontId="47" fillId="0" borderId="170" applyFill="0" applyProtection="0">
      <alignment horizontal="right"/>
    </xf>
    <xf numFmtId="0" fontId="35" fillId="0" borderId="170" applyFill="0" applyProtection="0">
      <alignment horizontal="right" vertical="top" wrapText="1"/>
    </xf>
    <xf numFmtId="1" fontId="35" fillId="0" borderId="170" applyFill="0" applyProtection="0">
      <alignment horizontal="right" vertical="top" wrapText="1"/>
    </xf>
    <xf numFmtId="0" fontId="41" fillId="35" borderId="171" applyNumberFormat="0" applyAlignment="0" applyProtection="0"/>
    <xf numFmtId="0" fontId="44" fillId="0" borderId="173" applyNumberFormat="0" applyFill="0" applyAlignment="0" applyProtection="0"/>
    <xf numFmtId="0" fontId="35" fillId="0" borderId="170" applyFill="0" applyProtection="0">
      <alignment horizontal="right" vertical="top" wrapText="1"/>
    </xf>
    <xf numFmtId="1" fontId="47" fillId="0" borderId="170" applyFill="0" applyProtection="0">
      <alignment horizontal="right" vertical="top" wrapText="1"/>
    </xf>
    <xf numFmtId="49" fontId="35" fillId="0" borderId="170" applyFill="0" applyProtection="0">
      <alignment horizontal="right"/>
    </xf>
    <xf numFmtId="0" fontId="62" fillId="60" borderId="170"/>
    <xf numFmtId="0" fontId="62" fillId="60" borderId="170"/>
    <xf numFmtId="0" fontId="39" fillId="38" borderId="170" applyNumberFormat="0" applyProtection="0">
      <alignment horizontal="right"/>
    </xf>
    <xf numFmtId="0" fontId="43" fillId="36" borderId="172" applyNumberFormat="0" applyAlignment="0" applyProtection="0"/>
    <xf numFmtId="2" fontId="35" fillId="0" borderId="170" applyFill="0" applyProtection="0">
      <alignment horizontal="right" vertical="top" wrapText="1"/>
    </xf>
    <xf numFmtId="49" fontId="35" fillId="0" borderId="170" applyFill="0" applyProtection="0">
      <alignment horizontal="right"/>
    </xf>
    <xf numFmtId="1" fontId="35" fillId="0" borderId="170" applyFill="0" applyProtection="0">
      <alignment horizontal="right" vertical="top" wrapText="1"/>
    </xf>
    <xf numFmtId="0" fontId="39" fillId="38" borderId="170" applyNumberFormat="0" applyProtection="0">
      <alignment horizontal="left"/>
    </xf>
    <xf numFmtId="0" fontId="35" fillId="0" borderId="170" applyFill="0" applyProtection="0">
      <alignment horizontal="right" vertical="top" wrapText="1"/>
    </xf>
    <xf numFmtId="0" fontId="62" fillId="60" borderId="170"/>
    <xf numFmtId="0" fontId="39" fillId="38" borderId="170" applyNumberFormat="0" applyProtection="0">
      <alignment horizontal="left"/>
    </xf>
    <xf numFmtId="0" fontId="39" fillId="38" borderId="170" applyNumberFormat="0" applyProtection="0">
      <alignment horizontal="left"/>
    </xf>
    <xf numFmtId="0" fontId="39" fillId="38" borderId="170" applyNumberFormat="0" applyProtection="0">
      <alignment horizontal="left"/>
    </xf>
    <xf numFmtId="0" fontId="62" fillId="60" borderId="170"/>
    <xf numFmtId="0" fontId="35" fillId="0" borderId="170" applyFill="0" applyProtection="0">
      <alignment horizontal="right" vertical="top" wrapText="1"/>
    </xf>
    <xf numFmtId="0" fontId="44" fillId="0" borderId="173" applyNumberFormat="0" applyFill="0" applyAlignment="0" applyProtection="0"/>
    <xf numFmtId="2" fontId="47" fillId="0" borderId="170" applyFill="0" applyProtection="0">
      <alignment horizontal="right" vertical="top" wrapText="1"/>
    </xf>
    <xf numFmtId="2" fontId="35" fillId="0" borderId="170" applyFill="0" applyProtection="0">
      <alignment horizontal="right" vertical="top" wrapText="1"/>
    </xf>
    <xf numFmtId="1" fontId="35" fillId="0" borderId="170" applyFill="0" applyProtection="0">
      <alignment horizontal="right" vertical="top" wrapText="1"/>
    </xf>
    <xf numFmtId="0" fontId="62" fillId="60" borderId="170"/>
    <xf numFmtId="0" fontId="35" fillId="54" borderId="169" applyNumberFormat="0" applyFont="0" applyAlignment="0" applyProtection="0"/>
    <xf numFmtId="0" fontId="41" fillId="35" borderId="171" applyNumberFormat="0" applyAlignment="0" applyProtection="0"/>
    <xf numFmtId="0" fontId="39" fillId="38" borderId="170" applyNumberFormat="0" applyProtection="0">
      <alignment horizontal="right"/>
    </xf>
    <xf numFmtId="0" fontId="62" fillId="60" borderId="170"/>
    <xf numFmtId="0" fontId="47" fillId="0" borderId="170" applyFill="0" applyProtection="0">
      <alignment horizontal="right" vertical="top" wrapText="1"/>
    </xf>
    <xf numFmtId="2" fontId="47" fillId="0" borderId="170" applyFill="0" applyProtection="0">
      <alignment horizontal="right" vertical="top" wrapText="1"/>
    </xf>
    <xf numFmtId="0" fontId="41" fillId="35" borderId="171" applyNumberFormat="0" applyAlignment="0" applyProtection="0"/>
    <xf numFmtId="49" fontId="35" fillId="0" borderId="170" applyFill="0" applyProtection="0">
      <alignment horizontal="right"/>
    </xf>
    <xf numFmtId="2" fontId="47" fillId="0" borderId="170" applyFill="0" applyProtection="0">
      <alignment horizontal="right" vertical="top" wrapText="1"/>
    </xf>
    <xf numFmtId="0" fontId="39" fillId="38" borderId="170" applyNumberFormat="0" applyProtection="0">
      <alignment horizontal="left"/>
    </xf>
    <xf numFmtId="49" fontId="35" fillId="0" borderId="170" applyFill="0" applyProtection="0">
      <alignment horizontal="right"/>
    </xf>
    <xf numFmtId="1" fontId="47" fillId="0" borderId="170" applyFill="0" applyProtection="0">
      <alignment horizontal="right" vertical="top" wrapText="1"/>
    </xf>
    <xf numFmtId="0" fontId="51" fillId="36" borderId="171" applyNumberFormat="0" applyAlignment="0" applyProtection="0"/>
    <xf numFmtId="1" fontId="47" fillId="0" borderId="170" applyFill="0" applyProtection="0">
      <alignment horizontal="right" vertical="top" wrapText="1"/>
    </xf>
    <xf numFmtId="1" fontId="35" fillId="0" borderId="170" applyFill="0" applyProtection="0">
      <alignment horizontal="right" vertical="top" wrapText="1"/>
    </xf>
    <xf numFmtId="0" fontId="35" fillId="0" borderId="170" applyFill="0" applyProtection="0">
      <alignment horizontal="right" vertical="top" wrapText="1"/>
    </xf>
    <xf numFmtId="1" fontId="35" fillId="0" borderId="170" applyFill="0" applyProtection="0">
      <alignment horizontal="right" vertical="top" wrapText="1"/>
    </xf>
    <xf numFmtId="0" fontId="62" fillId="60" borderId="170"/>
    <xf numFmtId="0" fontId="43" fillId="36" borderId="172" applyNumberFormat="0" applyAlignment="0" applyProtection="0"/>
    <xf numFmtId="0" fontId="51" fillId="36" borderId="171" applyNumberFormat="0" applyAlignment="0" applyProtection="0"/>
    <xf numFmtId="0" fontId="44" fillId="0" borderId="173" applyNumberFormat="0" applyFill="0" applyAlignment="0" applyProtection="0"/>
    <xf numFmtId="0" fontId="43" fillId="36" borderId="172" applyNumberFormat="0" applyAlignment="0" applyProtection="0"/>
    <xf numFmtId="0" fontId="39" fillId="38" borderId="170" applyNumberFormat="0" applyProtection="0">
      <alignment horizontal="left"/>
    </xf>
    <xf numFmtId="1" fontId="35" fillId="0" borderId="170" applyFill="0" applyProtection="0">
      <alignment horizontal="right" vertical="top" wrapText="1"/>
    </xf>
    <xf numFmtId="0" fontId="62" fillId="60" borderId="170"/>
    <xf numFmtId="0" fontId="62" fillId="60" borderId="170"/>
    <xf numFmtId="1" fontId="47" fillId="0" borderId="170" applyFill="0" applyProtection="0">
      <alignment horizontal="right" vertical="top" wrapText="1"/>
    </xf>
    <xf numFmtId="0" fontId="35" fillId="54" borderId="169" applyNumberFormat="0" applyFont="0" applyAlignment="0" applyProtection="0"/>
    <xf numFmtId="0" fontId="43" fillId="36" borderId="172" applyNumberFormat="0" applyAlignment="0" applyProtection="0"/>
    <xf numFmtId="0" fontId="43" fillId="36" borderId="172" applyNumberFormat="0" applyAlignment="0" applyProtection="0"/>
    <xf numFmtId="0" fontId="43" fillId="36" borderId="172" applyNumberFormat="0" applyAlignment="0" applyProtection="0"/>
    <xf numFmtId="0" fontId="43" fillId="36" borderId="172" applyNumberFormat="0" applyAlignment="0" applyProtection="0"/>
    <xf numFmtId="0" fontId="39" fillId="38" borderId="170" applyNumberFormat="0" applyProtection="0">
      <alignment horizontal="left"/>
    </xf>
    <xf numFmtId="0" fontId="39" fillId="38" borderId="170" applyNumberFormat="0" applyProtection="0">
      <alignment horizontal="right"/>
    </xf>
    <xf numFmtId="2" fontId="35" fillId="0" borderId="170" applyFill="0" applyProtection="0">
      <alignment horizontal="right" vertical="top" wrapText="1"/>
    </xf>
    <xf numFmtId="1" fontId="47" fillId="0" borderId="170" applyFill="0" applyProtection="0">
      <alignment horizontal="right" vertical="top" wrapText="1"/>
    </xf>
    <xf numFmtId="0" fontId="35" fillId="54" borderId="169" applyNumberFormat="0" applyFont="0" applyAlignment="0" applyProtection="0"/>
    <xf numFmtId="0" fontId="44" fillId="0" borderId="173" applyNumberFormat="0" applyFill="0" applyAlignment="0" applyProtection="0"/>
    <xf numFmtId="2" fontId="47" fillId="0" borderId="170" applyFill="0" applyProtection="0">
      <alignment horizontal="right" vertical="top" wrapText="1"/>
    </xf>
    <xf numFmtId="0" fontId="62" fillId="60" borderId="170"/>
    <xf numFmtId="0" fontId="62" fillId="60" borderId="170"/>
    <xf numFmtId="49" fontId="35" fillId="0" borderId="170" applyFill="0" applyProtection="0">
      <alignment horizontal="right"/>
    </xf>
    <xf numFmtId="49" fontId="35" fillId="0" borderId="170" applyFill="0" applyProtection="0">
      <alignment horizontal="right"/>
    </xf>
    <xf numFmtId="49" fontId="35" fillId="0" borderId="170" applyFill="0" applyProtection="0">
      <alignment horizontal="right"/>
    </xf>
    <xf numFmtId="1" fontId="47" fillId="0" borderId="170" applyFill="0" applyProtection="0">
      <alignment horizontal="right" vertical="top" wrapText="1"/>
    </xf>
    <xf numFmtId="0" fontId="35" fillId="0" borderId="170" applyFill="0" applyProtection="0">
      <alignment horizontal="right" vertical="top" wrapText="1"/>
    </xf>
    <xf numFmtId="0" fontId="35" fillId="54" borderId="169" applyNumberFormat="0" applyFont="0" applyAlignment="0" applyProtection="0"/>
    <xf numFmtId="49" fontId="47" fillId="0" borderId="170" applyFill="0" applyProtection="0">
      <alignment horizontal="right"/>
    </xf>
    <xf numFmtId="0" fontId="39" fillId="38" borderId="170" applyNumberFormat="0" applyProtection="0">
      <alignment horizontal="left"/>
    </xf>
    <xf numFmtId="0" fontId="62" fillId="60" borderId="170"/>
    <xf numFmtId="0" fontId="41" fillId="35" borderId="171" applyNumberFormat="0" applyAlignment="0" applyProtection="0"/>
    <xf numFmtId="0" fontId="62" fillId="60" borderId="170"/>
    <xf numFmtId="0" fontId="43" fillId="36" borderId="172" applyNumberFormat="0" applyAlignment="0" applyProtection="0"/>
    <xf numFmtId="0" fontId="47" fillId="0" borderId="170" applyFill="0" applyProtection="0">
      <alignment horizontal="right" vertical="top" wrapText="1"/>
    </xf>
    <xf numFmtId="0" fontId="35" fillId="0" borderId="170" applyFill="0" applyProtection="0">
      <alignment horizontal="right" vertical="top" wrapText="1"/>
    </xf>
    <xf numFmtId="1" fontId="35" fillId="0" borderId="170" applyFill="0" applyProtection="0">
      <alignment horizontal="right" vertical="top" wrapText="1"/>
    </xf>
    <xf numFmtId="0" fontId="62" fillId="60" borderId="170"/>
    <xf numFmtId="49" fontId="35" fillId="0" borderId="170" applyFill="0" applyProtection="0">
      <alignment horizontal="right"/>
    </xf>
    <xf numFmtId="1" fontId="35" fillId="0" borderId="170" applyFill="0" applyProtection="0">
      <alignment horizontal="right" vertical="top" wrapText="1"/>
    </xf>
    <xf numFmtId="1" fontId="35" fillId="0" borderId="170" applyFill="0" applyProtection="0">
      <alignment horizontal="right" vertical="top" wrapText="1"/>
    </xf>
    <xf numFmtId="1" fontId="47" fillId="0" borderId="170" applyFill="0" applyProtection="0">
      <alignment horizontal="right" vertical="top" wrapText="1"/>
    </xf>
    <xf numFmtId="0" fontId="44" fillId="0" borderId="173" applyNumberFormat="0" applyFill="0" applyAlignment="0" applyProtection="0"/>
    <xf numFmtId="0" fontId="41" fillId="35" borderId="171" applyNumberFormat="0" applyAlignment="0" applyProtection="0"/>
    <xf numFmtId="49" fontId="47" fillId="0" borderId="170" applyFill="0" applyProtection="0">
      <alignment horizontal="right"/>
    </xf>
    <xf numFmtId="1" fontId="47" fillId="0" borderId="170" applyFill="0" applyProtection="0">
      <alignment horizontal="right" vertical="top" wrapText="1"/>
    </xf>
    <xf numFmtId="1" fontId="47" fillId="0" borderId="170" applyFill="0" applyProtection="0">
      <alignment horizontal="right" vertical="top" wrapText="1"/>
    </xf>
    <xf numFmtId="2" fontId="47" fillId="0" borderId="170" applyFill="0" applyProtection="0">
      <alignment horizontal="right" vertical="top" wrapText="1"/>
    </xf>
    <xf numFmtId="0" fontId="62" fillId="60" borderId="170"/>
    <xf numFmtId="2" fontId="35" fillId="0" borderId="170" applyFill="0" applyProtection="0">
      <alignment horizontal="right" vertical="top" wrapText="1"/>
    </xf>
    <xf numFmtId="0" fontId="47" fillId="0" borderId="170" applyFill="0" applyProtection="0">
      <alignment horizontal="right" vertical="top" wrapText="1"/>
    </xf>
    <xf numFmtId="0" fontId="39" fillId="38" borderId="170" applyNumberFormat="0" applyProtection="0">
      <alignment horizontal="left"/>
    </xf>
    <xf numFmtId="2" fontId="35" fillId="0" borderId="170" applyFill="0" applyProtection="0">
      <alignment horizontal="right" vertical="top" wrapText="1"/>
    </xf>
    <xf numFmtId="1" fontId="35" fillId="0" borderId="170" applyFill="0" applyProtection="0">
      <alignment horizontal="right" vertical="top" wrapText="1"/>
    </xf>
    <xf numFmtId="0" fontId="62" fillId="60" borderId="170"/>
    <xf numFmtId="1" fontId="47" fillId="0" borderId="170" applyFill="0" applyProtection="0">
      <alignment horizontal="right" vertical="top" wrapText="1"/>
    </xf>
    <xf numFmtId="0" fontId="43" fillId="36" borderId="172" applyNumberFormat="0" applyAlignment="0" applyProtection="0"/>
    <xf numFmtId="49" fontId="35" fillId="0" borderId="170" applyFill="0" applyProtection="0">
      <alignment horizontal="right"/>
    </xf>
    <xf numFmtId="1" fontId="47" fillId="0" borderId="170" applyFill="0" applyProtection="0">
      <alignment horizontal="right" vertical="top" wrapText="1"/>
    </xf>
    <xf numFmtId="49" fontId="35" fillId="0" borderId="170" applyFill="0" applyProtection="0">
      <alignment horizontal="right"/>
    </xf>
    <xf numFmtId="49" fontId="35" fillId="0" borderId="170" applyFill="0" applyProtection="0">
      <alignment horizontal="right"/>
    </xf>
    <xf numFmtId="0" fontId="62" fillId="60" borderId="170"/>
    <xf numFmtId="49" fontId="47" fillId="0" borderId="170" applyFill="0" applyProtection="0">
      <alignment horizontal="right"/>
    </xf>
    <xf numFmtId="49" fontId="35" fillId="0" borderId="170" applyFill="0" applyProtection="0">
      <alignment horizontal="right"/>
    </xf>
    <xf numFmtId="0" fontId="62" fillId="60" borderId="170"/>
    <xf numFmtId="0" fontId="35" fillId="54" borderId="169" applyNumberFormat="0" applyFont="0" applyAlignment="0" applyProtection="0"/>
    <xf numFmtId="2" fontId="47" fillId="0" borderId="170" applyFill="0" applyProtection="0">
      <alignment horizontal="right" vertical="top" wrapText="1"/>
    </xf>
    <xf numFmtId="2" fontId="35" fillId="0" borderId="170" applyFill="0" applyProtection="0">
      <alignment horizontal="right" vertical="top" wrapText="1"/>
    </xf>
    <xf numFmtId="0" fontId="62" fillId="60" borderId="170"/>
    <xf numFmtId="0" fontId="62" fillId="60" borderId="170"/>
    <xf numFmtId="0" fontId="62" fillId="60" borderId="170"/>
    <xf numFmtId="0" fontId="39" fillId="38" borderId="170" applyNumberFormat="0" applyProtection="0">
      <alignment horizontal="left"/>
    </xf>
    <xf numFmtId="49" fontId="35" fillId="0" borderId="170" applyFill="0" applyProtection="0">
      <alignment horizontal="right"/>
    </xf>
    <xf numFmtId="49" fontId="47" fillId="0" borderId="170" applyFill="0" applyProtection="0">
      <alignment horizontal="right"/>
    </xf>
    <xf numFmtId="0" fontId="41" fillId="35" borderId="171" applyNumberFormat="0" applyAlignment="0" applyProtection="0"/>
    <xf numFmtId="49" fontId="47" fillId="0" borderId="170" applyFill="0" applyProtection="0">
      <alignment horizontal="right"/>
    </xf>
    <xf numFmtId="0" fontId="39" fillId="38" borderId="170" applyNumberFormat="0" applyProtection="0">
      <alignment horizontal="left"/>
    </xf>
    <xf numFmtId="0" fontId="51" fillId="36" borderId="171" applyNumberFormat="0" applyAlignment="0" applyProtection="0"/>
    <xf numFmtId="0" fontId="43" fillId="36" borderId="172" applyNumberFormat="0" applyAlignment="0" applyProtection="0"/>
    <xf numFmtId="1" fontId="35" fillId="0" borderId="170" applyFill="0" applyProtection="0">
      <alignment horizontal="right" vertical="top" wrapText="1"/>
    </xf>
    <xf numFmtId="49" fontId="35" fillId="0" borderId="170" applyFill="0" applyProtection="0">
      <alignment horizontal="right"/>
    </xf>
    <xf numFmtId="0" fontId="39" fillId="38" borderId="170" applyNumberFormat="0" applyProtection="0">
      <alignment horizontal="left"/>
    </xf>
    <xf numFmtId="1" fontId="47" fillId="0" borderId="170" applyFill="0" applyProtection="0">
      <alignment horizontal="right" vertical="top" wrapText="1"/>
    </xf>
    <xf numFmtId="49" fontId="35" fillId="0" borderId="170" applyFill="0" applyProtection="0">
      <alignment horizontal="right"/>
    </xf>
    <xf numFmtId="0" fontId="43" fillId="36" borderId="172" applyNumberFormat="0" applyAlignment="0" applyProtection="0"/>
    <xf numFmtId="49" fontId="47" fillId="0" borderId="170" applyFill="0" applyProtection="0">
      <alignment horizontal="right"/>
    </xf>
    <xf numFmtId="1" fontId="35" fillId="0" borderId="170" applyFill="0" applyProtection="0">
      <alignment horizontal="right" vertical="top" wrapText="1"/>
    </xf>
    <xf numFmtId="0" fontId="43" fillId="36" borderId="172" applyNumberFormat="0" applyAlignment="0" applyProtection="0"/>
    <xf numFmtId="49" fontId="35" fillId="0" borderId="170" applyFill="0" applyProtection="0">
      <alignment horizontal="right"/>
    </xf>
    <xf numFmtId="1" fontId="47" fillId="0" borderId="170" applyFill="0" applyProtection="0">
      <alignment horizontal="right" vertical="top" wrapText="1"/>
    </xf>
    <xf numFmtId="0" fontId="39" fillId="38" borderId="170" applyNumberFormat="0" applyProtection="0">
      <alignment horizontal="right"/>
    </xf>
    <xf numFmtId="1" fontId="47" fillId="0" borderId="170" applyFill="0" applyProtection="0">
      <alignment horizontal="right" vertical="top" wrapText="1"/>
    </xf>
    <xf numFmtId="0" fontId="62" fillId="60" borderId="170"/>
    <xf numFmtId="0" fontId="44" fillId="0" borderId="173" applyNumberFormat="0" applyFill="0" applyAlignment="0" applyProtection="0"/>
    <xf numFmtId="2" fontId="47" fillId="0" borderId="170" applyFill="0" applyProtection="0">
      <alignment horizontal="right" vertical="top" wrapText="1"/>
    </xf>
    <xf numFmtId="0" fontId="47" fillId="0" borderId="170" applyFill="0" applyProtection="0">
      <alignment horizontal="right" vertical="top" wrapText="1"/>
    </xf>
    <xf numFmtId="0" fontId="39" fillId="38" borderId="170" applyNumberFormat="0" applyProtection="0">
      <alignment horizontal="left"/>
    </xf>
    <xf numFmtId="0" fontId="44" fillId="0" borderId="173" applyNumberFormat="0" applyFill="0" applyAlignment="0" applyProtection="0"/>
    <xf numFmtId="0" fontId="39" fillId="38" borderId="170" applyNumberFormat="0" applyProtection="0">
      <alignment horizontal="right"/>
    </xf>
    <xf numFmtId="0" fontId="62" fillId="60" borderId="170"/>
    <xf numFmtId="0" fontId="35" fillId="0" borderId="170" applyFill="0" applyProtection="0">
      <alignment horizontal="right" vertical="top" wrapText="1"/>
    </xf>
    <xf numFmtId="1" fontId="35" fillId="0" borderId="170" applyFill="0" applyProtection="0">
      <alignment horizontal="right" vertical="top" wrapText="1"/>
    </xf>
    <xf numFmtId="0" fontId="44" fillId="0" borderId="173" applyNumberFormat="0" applyFill="0" applyAlignment="0" applyProtection="0"/>
    <xf numFmtId="0" fontId="35" fillId="0" borderId="170" applyFill="0" applyProtection="0">
      <alignment horizontal="right" vertical="top" wrapText="1"/>
    </xf>
    <xf numFmtId="49" fontId="35" fillId="0" borderId="170" applyFill="0" applyProtection="0">
      <alignment horizontal="right"/>
    </xf>
    <xf numFmtId="0" fontId="39" fillId="38" borderId="170" applyNumberFormat="0" applyProtection="0">
      <alignment horizontal="right"/>
    </xf>
    <xf numFmtId="1" fontId="35" fillId="0" borderId="170" applyFill="0" applyProtection="0">
      <alignment horizontal="right" vertical="top" wrapText="1"/>
    </xf>
    <xf numFmtId="49" fontId="35" fillId="0" borderId="170" applyFill="0" applyProtection="0">
      <alignment horizontal="right"/>
    </xf>
    <xf numFmtId="1" fontId="35" fillId="0" borderId="170" applyFill="0" applyProtection="0">
      <alignment horizontal="right" vertical="top" wrapText="1"/>
    </xf>
    <xf numFmtId="0" fontId="62" fillId="60" borderId="170"/>
    <xf numFmtId="0" fontId="62" fillId="60" borderId="170"/>
    <xf numFmtId="0" fontId="62" fillId="60" borderId="170"/>
    <xf numFmtId="0" fontId="62" fillId="60" borderId="170"/>
    <xf numFmtId="1" fontId="35" fillId="0" borderId="170" applyFill="0" applyProtection="0">
      <alignment horizontal="right" vertical="top" wrapText="1"/>
    </xf>
    <xf numFmtId="0" fontId="51" fillId="36" borderId="171" applyNumberFormat="0" applyAlignment="0" applyProtection="0"/>
    <xf numFmtId="0" fontId="62" fillId="60" borderId="170"/>
    <xf numFmtId="0" fontId="47" fillId="0" borderId="170" applyFill="0" applyProtection="0">
      <alignment horizontal="right" vertical="top" wrapText="1"/>
    </xf>
    <xf numFmtId="1" fontId="35" fillId="0" borderId="170" applyFill="0" applyProtection="0">
      <alignment horizontal="right" vertical="top" wrapText="1"/>
    </xf>
    <xf numFmtId="2" fontId="47" fillId="0" borderId="170" applyFill="0" applyProtection="0">
      <alignment horizontal="right" vertical="top" wrapText="1"/>
    </xf>
    <xf numFmtId="0" fontId="62" fillId="60" borderId="170"/>
    <xf numFmtId="1" fontId="47" fillId="0" borderId="170" applyFill="0" applyProtection="0">
      <alignment horizontal="right" vertical="top" wrapText="1"/>
    </xf>
    <xf numFmtId="0" fontId="62" fillId="60" borderId="170"/>
    <xf numFmtId="2" fontId="35" fillId="0" borderId="170" applyFill="0" applyProtection="0">
      <alignment horizontal="right" vertical="top" wrapText="1"/>
    </xf>
    <xf numFmtId="0" fontId="62" fillId="60" borderId="170"/>
    <xf numFmtId="2" fontId="35" fillId="0" borderId="170" applyFill="0" applyProtection="0">
      <alignment horizontal="right" vertical="top" wrapText="1"/>
    </xf>
    <xf numFmtId="1" fontId="47" fillId="0" borderId="170" applyFill="0" applyProtection="0">
      <alignment horizontal="right" vertical="top" wrapText="1"/>
    </xf>
    <xf numFmtId="0" fontId="39" fillId="38" borderId="170" applyNumberFormat="0" applyProtection="0">
      <alignment horizontal="right"/>
    </xf>
    <xf numFmtId="0" fontId="47" fillId="0" borderId="170" applyFill="0" applyProtection="0">
      <alignment horizontal="right" vertical="top" wrapText="1"/>
    </xf>
    <xf numFmtId="49" fontId="35" fillId="0" borderId="170" applyFill="0" applyProtection="0">
      <alignment horizontal="right"/>
    </xf>
    <xf numFmtId="0" fontId="62" fillId="60" borderId="170"/>
    <xf numFmtId="2" fontId="35" fillId="0" borderId="170" applyFill="0" applyProtection="0">
      <alignment horizontal="right" vertical="top" wrapText="1"/>
    </xf>
    <xf numFmtId="0" fontId="39" fillId="38" borderId="170" applyNumberFormat="0" applyProtection="0">
      <alignment horizontal="left"/>
    </xf>
    <xf numFmtId="2" fontId="47" fillId="0" borderId="170" applyFill="0" applyProtection="0">
      <alignment horizontal="right" vertical="top" wrapText="1"/>
    </xf>
    <xf numFmtId="2" fontId="35" fillId="0" borderId="170" applyFill="0" applyProtection="0">
      <alignment horizontal="right" vertical="top" wrapText="1"/>
    </xf>
    <xf numFmtId="0" fontId="62" fillId="60" borderId="170"/>
    <xf numFmtId="0" fontId="62" fillId="60" borderId="170"/>
    <xf numFmtId="0" fontId="39" fillId="38" borderId="170" applyNumberFormat="0" applyProtection="0">
      <alignment horizontal="left"/>
    </xf>
    <xf numFmtId="0" fontId="43" fillId="36" borderId="172" applyNumberFormat="0" applyAlignment="0" applyProtection="0"/>
    <xf numFmtId="49" fontId="47" fillId="0" borderId="170" applyFill="0" applyProtection="0">
      <alignment horizontal="right"/>
    </xf>
    <xf numFmtId="0" fontId="35" fillId="0" borderId="170" applyFill="0" applyProtection="0">
      <alignment horizontal="right" vertical="top" wrapText="1"/>
    </xf>
    <xf numFmtId="0" fontId="62" fillId="60" borderId="170"/>
    <xf numFmtId="1" fontId="35" fillId="0" borderId="170" applyFill="0" applyProtection="0">
      <alignment horizontal="right" vertical="top" wrapText="1"/>
    </xf>
    <xf numFmtId="0" fontId="62" fillId="60" borderId="170"/>
    <xf numFmtId="0" fontId="41" fillId="35" borderId="171" applyNumberFormat="0" applyAlignment="0" applyProtection="0"/>
    <xf numFmtId="0" fontId="62" fillId="60" borderId="170"/>
    <xf numFmtId="0" fontId="35" fillId="54" borderId="169" applyNumberFormat="0" applyFont="0" applyAlignment="0" applyProtection="0"/>
    <xf numFmtId="2" fontId="35" fillId="0" borderId="170" applyFill="0" applyProtection="0">
      <alignment horizontal="right" vertical="top" wrapText="1"/>
    </xf>
    <xf numFmtId="0" fontId="35" fillId="54" borderId="169" applyNumberFormat="0" applyFont="0" applyAlignment="0" applyProtection="0"/>
    <xf numFmtId="0" fontId="39" fillId="38" borderId="170" applyNumberFormat="0" applyProtection="0">
      <alignment horizontal="left"/>
    </xf>
    <xf numFmtId="1" fontId="47" fillId="0" borderId="170" applyFill="0" applyProtection="0">
      <alignment horizontal="right" vertical="top" wrapText="1"/>
    </xf>
    <xf numFmtId="1" fontId="47" fillId="0" borderId="170" applyFill="0" applyProtection="0">
      <alignment horizontal="right" vertical="top" wrapText="1"/>
    </xf>
    <xf numFmtId="2" fontId="35" fillId="0" borderId="170" applyFill="0" applyProtection="0">
      <alignment horizontal="right" vertical="top" wrapText="1"/>
    </xf>
    <xf numFmtId="1" fontId="35" fillId="0" borderId="170" applyFill="0" applyProtection="0">
      <alignment horizontal="right" vertical="top" wrapText="1"/>
    </xf>
    <xf numFmtId="0" fontId="39" fillId="38" borderId="170" applyNumberFormat="0" applyProtection="0">
      <alignment horizontal="right"/>
    </xf>
    <xf numFmtId="2" fontId="35" fillId="0" borderId="170" applyFill="0" applyProtection="0">
      <alignment horizontal="right" vertical="top" wrapText="1"/>
    </xf>
    <xf numFmtId="2" fontId="35" fillId="0" borderId="170" applyFill="0" applyProtection="0">
      <alignment horizontal="right" vertical="top" wrapText="1"/>
    </xf>
    <xf numFmtId="0" fontId="51" fillId="36" borderId="171" applyNumberFormat="0" applyAlignment="0" applyProtection="0"/>
    <xf numFmtId="0" fontId="62" fillId="60" borderId="170"/>
    <xf numFmtId="2" fontId="35" fillId="0" borderId="170" applyFill="0" applyProtection="0">
      <alignment horizontal="right" vertical="top" wrapText="1"/>
    </xf>
    <xf numFmtId="0" fontId="43" fillId="36" borderId="172" applyNumberFormat="0" applyAlignment="0" applyProtection="0"/>
    <xf numFmtId="0" fontId="62" fillId="60" borderId="170"/>
    <xf numFmtId="0" fontId="62" fillId="60" borderId="170"/>
    <xf numFmtId="0" fontId="35" fillId="0" borderId="170" applyFill="0" applyProtection="0">
      <alignment horizontal="right" vertical="top" wrapText="1"/>
    </xf>
    <xf numFmtId="0" fontId="62" fillId="60" borderId="170"/>
    <xf numFmtId="0" fontId="62" fillId="60" borderId="170"/>
    <xf numFmtId="49" fontId="47" fillId="0" borderId="170" applyFill="0" applyProtection="0">
      <alignment horizontal="right"/>
    </xf>
    <xf numFmtId="0" fontId="41" fillId="35" borderId="171" applyNumberFormat="0" applyAlignment="0" applyProtection="0"/>
    <xf numFmtId="0" fontId="39" fillId="38" borderId="170" applyNumberFormat="0" applyProtection="0">
      <alignment horizontal="right"/>
    </xf>
    <xf numFmtId="49" fontId="47" fillId="0" borderId="170" applyFill="0" applyProtection="0">
      <alignment horizontal="right"/>
    </xf>
    <xf numFmtId="2" fontId="35" fillId="0" borderId="170" applyFill="0" applyProtection="0">
      <alignment horizontal="right" vertical="top" wrapText="1"/>
    </xf>
    <xf numFmtId="0" fontId="62" fillId="60" borderId="170"/>
    <xf numFmtId="0" fontId="62" fillId="60" borderId="170"/>
    <xf numFmtId="1" fontId="35" fillId="0" borderId="170" applyFill="0" applyProtection="0">
      <alignment horizontal="right" vertical="top" wrapText="1"/>
    </xf>
    <xf numFmtId="0" fontId="35" fillId="0" borderId="170" applyFill="0" applyProtection="0">
      <alignment horizontal="right" vertical="top" wrapText="1"/>
    </xf>
    <xf numFmtId="0" fontId="62" fillId="60" borderId="170"/>
    <xf numFmtId="0" fontId="35" fillId="0" borderId="170" applyFill="0" applyProtection="0">
      <alignment horizontal="right" vertical="top" wrapText="1"/>
    </xf>
    <xf numFmtId="0" fontId="43" fillId="36" borderId="172" applyNumberFormat="0" applyAlignment="0" applyProtection="0"/>
    <xf numFmtId="0" fontId="62" fillId="60" borderId="170"/>
    <xf numFmtId="49" fontId="35" fillId="0" borderId="170" applyFill="0" applyProtection="0">
      <alignment horizontal="right"/>
    </xf>
    <xf numFmtId="0" fontId="62" fillId="60" borderId="170"/>
    <xf numFmtId="2" fontId="35" fillId="0" borderId="170" applyFill="0" applyProtection="0">
      <alignment horizontal="right" vertical="top" wrapText="1"/>
    </xf>
    <xf numFmtId="0" fontId="35" fillId="54" borderId="169" applyNumberFormat="0" applyFont="0" applyAlignment="0" applyProtection="0"/>
    <xf numFmtId="49" fontId="35" fillId="0" borderId="170" applyFill="0" applyProtection="0">
      <alignment horizontal="right"/>
    </xf>
    <xf numFmtId="1" fontId="35" fillId="0" borderId="170" applyFill="0" applyProtection="0">
      <alignment horizontal="right" vertical="top" wrapText="1"/>
    </xf>
    <xf numFmtId="0" fontId="35" fillId="0" borderId="170" applyFill="0" applyProtection="0">
      <alignment horizontal="right" vertical="top" wrapText="1"/>
    </xf>
    <xf numFmtId="0" fontId="62" fillId="60" borderId="170"/>
    <xf numFmtId="1" fontId="35" fillId="0" borderId="170" applyFill="0" applyProtection="0">
      <alignment horizontal="right" vertical="top" wrapText="1"/>
    </xf>
    <xf numFmtId="0" fontId="62" fillId="60" borderId="170"/>
    <xf numFmtId="0" fontId="39" fillId="38" borderId="170" applyNumberFormat="0" applyProtection="0">
      <alignment horizontal="left"/>
    </xf>
    <xf numFmtId="0" fontId="41" fillId="35" borderId="171" applyNumberFormat="0" applyAlignment="0" applyProtection="0"/>
    <xf numFmtId="0" fontId="62" fillId="60" borderId="170"/>
    <xf numFmtId="0" fontId="62" fillId="60" borderId="170"/>
    <xf numFmtId="2" fontId="35" fillId="0" borderId="170" applyFill="0" applyProtection="0">
      <alignment horizontal="right" vertical="top" wrapText="1"/>
    </xf>
    <xf numFmtId="0" fontId="47" fillId="0" borderId="170" applyFill="0" applyProtection="0">
      <alignment horizontal="right" vertical="top" wrapText="1"/>
    </xf>
    <xf numFmtId="2" fontId="47" fillId="0" borderId="170" applyFill="0" applyProtection="0">
      <alignment horizontal="right" vertical="top" wrapText="1"/>
    </xf>
    <xf numFmtId="2" fontId="47" fillId="0" borderId="170" applyFill="0" applyProtection="0">
      <alignment horizontal="right" vertical="top" wrapText="1"/>
    </xf>
    <xf numFmtId="0" fontId="44" fillId="0" borderId="173" applyNumberFormat="0" applyFill="0" applyAlignment="0" applyProtection="0"/>
    <xf numFmtId="0" fontId="62" fillId="60" borderId="170"/>
    <xf numFmtId="0" fontId="62" fillId="60" borderId="170"/>
    <xf numFmtId="1" fontId="47" fillId="0" borderId="170" applyFill="0" applyProtection="0">
      <alignment horizontal="right" vertical="top" wrapText="1"/>
    </xf>
    <xf numFmtId="49" fontId="47" fillId="0" borderId="170" applyFill="0" applyProtection="0">
      <alignment horizontal="right"/>
    </xf>
    <xf numFmtId="0" fontId="41" fillId="35" borderId="171" applyNumberFormat="0" applyAlignment="0" applyProtection="0"/>
    <xf numFmtId="0" fontId="62" fillId="60" borderId="170"/>
    <xf numFmtId="0" fontId="39" fillId="38" borderId="170" applyNumberFormat="0" applyProtection="0">
      <alignment horizontal="left"/>
    </xf>
    <xf numFmtId="0" fontId="44" fillId="0" borderId="173" applyNumberFormat="0" applyFill="0" applyAlignment="0" applyProtection="0"/>
    <xf numFmtId="0" fontId="44" fillId="0" borderId="173" applyNumberFormat="0" applyFill="0" applyAlignment="0" applyProtection="0"/>
    <xf numFmtId="1" fontId="35" fillId="0" borderId="170" applyFill="0" applyProtection="0">
      <alignment horizontal="right" vertical="top" wrapText="1"/>
    </xf>
    <xf numFmtId="1" fontId="35" fillId="0" borderId="170" applyFill="0" applyProtection="0">
      <alignment horizontal="right" vertical="top" wrapText="1"/>
    </xf>
    <xf numFmtId="2" fontId="47" fillId="0" borderId="170" applyFill="0" applyProtection="0">
      <alignment horizontal="right" vertical="top" wrapText="1"/>
    </xf>
    <xf numFmtId="2" fontId="47" fillId="0" borderId="170" applyFill="0" applyProtection="0">
      <alignment horizontal="right" vertical="top" wrapText="1"/>
    </xf>
    <xf numFmtId="0" fontId="62" fillId="60" borderId="170"/>
    <xf numFmtId="0" fontId="44" fillId="0" borderId="173" applyNumberFormat="0" applyFill="0" applyAlignment="0" applyProtection="0"/>
    <xf numFmtId="0" fontId="43" fillId="36" borderId="172" applyNumberFormat="0" applyAlignment="0" applyProtection="0"/>
    <xf numFmtId="0" fontId="62" fillId="60" borderId="170"/>
    <xf numFmtId="0" fontId="44" fillId="0" borderId="173" applyNumberFormat="0" applyFill="0" applyAlignment="0" applyProtection="0"/>
    <xf numFmtId="0" fontId="62" fillId="60" borderId="170"/>
    <xf numFmtId="49" fontId="35" fillId="0" borderId="170" applyFill="0" applyProtection="0">
      <alignment horizontal="right"/>
    </xf>
    <xf numFmtId="0" fontId="35" fillId="0" borderId="170" applyFill="0" applyProtection="0">
      <alignment horizontal="right" vertical="top" wrapText="1"/>
    </xf>
    <xf numFmtId="1" fontId="35" fillId="0" borderId="170" applyFill="0" applyProtection="0">
      <alignment horizontal="right" vertical="top" wrapText="1"/>
    </xf>
    <xf numFmtId="0" fontId="35" fillId="54" borderId="169" applyNumberFormat="0" applyFont="0" applyAlignment="0" applyProtection="0"/>
    <xf numFmtId="0" fontId="35" fillId="0" borderId="170" applyFill="0" applyProtection="0">
      <alignment horizontal="right" vertical="top" wrapText="1"/>
    </xf>
    <xf numFmtId="0" fontId="35" fillId="54" borderId="169" applyNumberFormat="0" applyFont="0" applyAlignment="0" applyProtection="0"/>
    <xf numFmtId="49" fontId="35" fillId="0" borderId="170" applyFill="0" applyProtection="0">
      <alignment horizontal="right"/>
    </xf>
    <xf numFmtId="0" fontId="39" fillId="38" borderId="170" applyNumberFormat="0" applyProtection="0">
      <alignment horizontal="right"/>
    </xf>
    <xf numFmtId="0" fontId="35" fillId="54" borderId="169" applyNumberFormat="0" applyFont="0" applyAlignment="0" applyProtection="0"/>
    <xf numFmtId="0" fontId="41" fillId="35" borderId="171" applyNumberFormat="0" applyAlignment="0" applyProtection="0"/>
    <xf numFmtId="0" fontId="43" fillId="36" borderId="172" applyNumberFormat="0" applyAlignment="0" applyProtection="0"/>
    <xf numFmtId="1" fontId="47" fillId="0" borderId="170" applyFill="0" applyProtection="0">
      <alignment horizontal="right" vertical="top" wrapText="1"/>
    </xf>
    <xf numFmtId="0" fontId="35" fillId="0" borderId="170" applyFill="0" applyProtection="0">
      <alignment horizontal="right" vertical="top" wrapText="1"/>
    </xf>
    <xf numFmtId="0" fontId="35" fillId="0" borderId="170" applyFill="0" applyProtection="0">
      <alignment horizontal="right" vertical="top" wrapText="1"/>
    </xf>
    <xf numFmtId="49" fontId="47" fillId="0" borderId="170" applyFill="0" applyProtection="0">
      <alignment horizontal="right"/>
    </xf>
    <xf numFmtId="0" fontId="47" fillId="0" borderId="170" applyFill="0" applyProtection="0">
      <alignment horizontal="right" vertical="top" wrapText="1"/>
    </xf>
    <xf numFmtId="2" fontId="35" fillId="0" borderId="170" applyFill="0" applyProtection="0">
      <alignment horizontal="right" vertical="top" wrapText="1"/>
    </xf>
    <xf numFmtId="0" fontId="35" fillId="54" borderId="169" applyNumberFormat="0" applyFont="0" applyAlignment="0" applyProtection="0"/>
    <xf numFmtId="2" fontId="47" fillId="0" borderId="170" applyFill="0" applyProtection="0">
      <alignment horizontal="right" vertical="top" wrapText="1"/>
    </xf>
    <xf numFmtId="1" fontId="47" fillId="0" borderId="170" applyFill="0" applyProtection="0">
      <alignment horizontal="right" vertical="top" wrapText="1"/>
    </xf>
    <xf numFmtId="0" fontId="39" fillId="38" borderId="170" applyNumberFormat="0" applyProtection="0">
      <alignment horizontal="right"/>
    </xf>
    <xf numFmtId="49" fontId="35" fillId="0" borderId="170" applyFill="0" applyProtection="0">
      <alignment horizontal="right"/>
    </xf>
    <xf numFmtId="49" fontId="47" fillId="0" borderId="170" applyFill="0" applyProtection="0">
      <alignment horizontal="right"/>
    </xf>
    <xf numFmtId="0" fontId="62" fillId="60" borderId="170"/>
    <xf numFmtId="49" fontId="35" fillId="0" borderId="170" applyFill="0" applyProtection="0">
      <alignment horizontal="right"/>
    </xf>
    <xf numFmtId="1" fontId="35" fillId="0" borderId="170" applyFill="0" applyProtection="0">
      <alignment horizontal="right" vertical="top" wrapText="1"/>
    </xf>
    <xf numFmtId="0" fontId="39" fillId="38" borderId="170" applyNumberFormat="0" applyProtection="0">
      <alignment horizontal="right"/>
    </xf>
    <xf numFmtId="2" fontId="35" fillId="0" borderId="170" applyFill="0" applyProtection="0">
      <alignment horizontal="right" vertical="top" wrapText="1"/>
    </xf>
    <xf numFmtId="49" fontId="35" fillId="0" borderId="170" applyFill="0" applyProtection="0">
      <alignment horizontal="right"/>
    </xf>
    <xf numFmtId="49" fontId="47" fillId="0" borderId="170" applyFill="0" applyProtection="0">
      <alignment horizontal="right"/>
    </xf>
    <xf numFmtId="0" fontId="39" fillId="38" borderId="170" applyNumberFormat="0" applyProtection="0">
      <alignment horizontal="left"/>
    </xf>
    <xf numFmtId="0" fontId="62" fillId="60" borderId="170"/>
    <xf numFmtId="1" fontId="35" fillId="0" borderId="170" applyFill="0" applyProtection="0">
      <alignment horizontal="right" vertical="top" wrapText="1"/>
    </xf>
    <xf numFmtId="0" fontId="35" fillId="0" borderId="170" applyFill="0" applyProtection="0">
      <alignment horizontal="right" vertical="top" wrapText="1"/>
    </xf>
    <xf numFmtId="49" fontId="35" fillId="0" borderId="170" applyFill="0" applyProtection="0">
      <alignment horizontal="right"/>
    </xf>
    <xf numFmtId="2" fontId="35" fillId="0" borderId="170" applyFill="0" applyProtection="0">
      <alignment horizontal="right" vertical="top" wrapText="1"/>
    </xf>
    <xf numFmtId="0" fontId="39" fillId="38" borderId="170" applyNumberFormat="0" applyProtection="0">
      <alignment horizontal="right"/>
    </xf>
    <xf numFmtId="1" fontId="35" fillId="0" borderId="170" applyFill="0" applyProtection="0">
      <alignment horizontal="right" vertical="top" wrapText="1"/>
    </xf>
    <xf numFmtId="0" fontId="39" fillId="38" borderId="170" applyNumberFormat="0" applyProtection="0">
      <alignment horizontal="left"/>
    </xf>
    <xf numFmtId="2" fontId="47" fillId="0" borderId="170" applyFill="0" applyProtection="0">
      <alignment horizontal="right" vertical="top" wrapText="1"/>
    </xf>
    <xf numFmtId="0" fontId="62" fillId="60" borderId="170"/>
    <xf numFmtId="0" fontId="62" fillId="60" borderId="170"/>
    <xf numFmtId="49" fontId="47" fillId="0" borderId="170" applyFill="0" applyProtection="0">
      <alignment horizontal="right"/>
    </xf>
    <xf numFmtId="0" fontId="62" fillId="60" borderId="170"/>
    <xf numFmtId="49" fontId="47" fillId="0" borderId="170" applyFill="0" applyProtection="0">
      <alignment horizontal="right"/>
    </xf>
    <xf numFmtId="0" fontId="35" fillId="0" borderId="170" applyFill="0" applyProtection="0">
      <alignment horizontal="right" vertical="top" wrapText="1"/>
    </xf>
    <xf numFmtId="0" fontId="39" fillId="38" borderId="170" applyNumberFormat="0" applyProtection="0">
      <alignment horizontal="right"/>
    </xf>
    <xf numFmtId="0" fontId="39" fillId="38" borderId="170" applyNumberFormat="0" applyProtection="0">
      <alignment horizontal="right"/>
    </xf>
    <xf numFmtId="2" fontId="35" fillId="0" borderId="170" applyFill="0" applyProtection="0">
      <alignment horizontal="right" vertical="top" wrapText="1"/>
    </xf>
    <xf numFmtId="0" fontId="39" fillId="38" borderId="170" applyNumberFormat="0" applyProtection="0">
      <alignment horizontal="right"/>
    </xf>
    <xf numFmtId="0" fontId="41" fillId="35" borderId="171" applyNumberFormat="0" applyAlignment="0" applyProtection="0"/>
    <xf numFmtId="0" fontId="39" fillId="38" borderId="170" applyNumberFormat="0" applyProtection="0">
      <alignment horizontal="left"/>
    </xf>
    <xf numFmtId="49" fontId="47" fillId="0" borderId="170" applyFill="0" applyProtection="0">
      <alignment horizontal="right"/>
    </xf>
    <xf numFmtId="0" fontId="62" fillId="60" borderId="170"/>
    <xf numFmtId="49" fontId="47" fillId="0" borderId="170" applyFill="0" applyProtection="0">
      <alignment horizontal="right"/>
    </xf>
    <xf numFmtId="0" fontId="39" fillId="38" borderId="170" applyNumberFormat="0" applyProtection="0">
      <alignment horizontal="left"/>
    </xf>
    <xf numFmtId="0" fontId="41" fillId="35" borderId="171" applyNumberFormat="0" applyAlignment="0" applyProtection="0"/>
    <xf numFmtId="0" fontId="62" fillId="60" borderId="170"/>
    <xf numFmtId="1" fontId="35" fillId="0" borderId="170" applyFill="0" applyProtection="0">
      <alignment horizontal="right" vertical="top" wrapText="1"/>
    </xf>
    <xf numFmtId="0" fontId="39" fillId="38" borderId="170" applyNumberFormat="0" applyProtection="0">
      <alignment horizontal="left"/>
    </xf>
    <xf numFmtId="2" fontId="47" fillId="0" borderId="170" applyFill="0" applyProtection="0">
      <alignment horizontal="right" vertical="top" wrapText="1"/>
    </xf>
    <xf numFmtId="2" fontId="35" fillId="0" borderId="170" applyFill="0" applyProtection="0">
      <alignment horizontal="right" vertical="top" wrapText="1"/>
    </xf>
    <xf numFmtId="2" fontId="47" fillId="0" borderId="170" applyFill="0" applyProtection="0">
      <alignment horizontal="right" vertical="top" wrapText="1"/>
    </xf>
    <xf numFmtId="0" fontId="39" fillId="38" borderId="170" applyNumberFormat="0" applyProtection="0">
      <alignment horizontal="right"/>
    </xf>
    <xf numFmtId="0" fontId="62" fillId="60" borderId="170"/>
    <xf numFmtId="0" fontId="43" fillId="36" borderId="172" applyNumberFormat="0" applyAlignment="0" applyProtection="0"/>
    <xf numFmtId="1" fontId="35" fillId="0" borderId="170" applyFill="0" applyProtection="0">
      <alignment horizontal="right" vertical="top" wrapText="1"/>
    </xf>
    <xf numFmtId="0" fontId="62" fillId="60" borderId="170"/>
    <xf numFmtId="1" fontId="47" fillId="0" borderId="170" applyFill="0" applyProtection="0">
      <alignment horizontal="right" vertical="top" wrapText="1"/>
    </xf>
    <xf numFmtId="0" fontId="44" fillId="0" borderId="173" applyNumberFormat="0" applyFill="0" applyAlignment="0" applyProtection="0"/>
    <xf numFmtId="2" fontId="35" fillId="0" borderId="170" applyFill="0" applyProtection="0">
      <alignment horizontal="right" vertical="top" wrapText="1"/>
    </xf>
    <xf numFmtId="0" fontId="39" fillId="38" borderId="170" applyNumberFormat="0" applyProtection="0">
      <alignment horizontal="left"/>
    </xf>
    <xf numFmtId="49" fontId="35" fillId="0" borderId="170" applyFill="0" applyProtection="0">
      <alignment horizontal="right"/>
    </xf>
    <xf numFmtId="0" fontId="62" fillId="60" borderId="170"/>
    <xf numFmtId="0" fontId="41" fillId="35" borderId="171" applyNumberFormat="0" applyAlignment="0" applyProtection="0"/>
    <xf numFmtId="49" fontId="35" fillId="0" borderId="170" applyFill="0" applyProtection="0">
      <alignment horizontal="right"/>
    </xf>
    <xf numFmtId="0" fontId="35" fillId="0" borderId="170" applyFill="0" applyProtection="0">
      <alignment horizontal="right" vertical="top" wrapText="1"/>
    </xf>
    <xf numFmtId="0" fontId="39" fillId="38" borderId="170" applyNumberFormat="0" applyProtection="0">
      <alignment horizontal="right"/>
    </xf>
    <xf numFmtId="0" fontId="43" fillId="36" borderId="172" applyNumberFormat="0" applyAlignment="0" applyProtection="0"/>
    <xf numFmtId="0" fontId="43" fillId="36" borderId="172" applyNumberFormat="0" applyAlignment="0" applyProtection="0"/>
    <xf numFmtId="0" fontId="62" fillId="60" borderId="170"/>
    <xf numFmtId="0" fontId="62" fillId="60" borderId="170"/>
    <xf numFmtId="49" fontId="47" fillId="0" borderId="170" applyFill="0" applyProtection="0">
      <alignment horizontal="right"/>
    </xf>
    <xf numFmtId="0" fontId="62" fillId="60" borderId="170"/>
    <xf numFmtId="1" fontId="35" fillId="0" borderId="170" applyFill="0" applyProtection="0">
      <alignment horizontal="right" vertical="top" wrapText="1"/>
    </xf>
    <xf numFmtId="0" fontId="51" fillId="36" borderId="171" applyNumberFormat="0" applyAlignment="0" applyProtection="0"/>
    <xf numFmtId="49" fontId="35" fillId="0" borderId="170" applyFill="0" applyProtection="0">
      <alignment horizontal="right"/>
    </xf>
    <xf numFmtId="49" fontId="47" fillId="0" borderId="170" applyFill="0" applyProtection="0">
      <alignment horizontal="right"/>
    </xf>
    <xf numFmtId="2" fontId="47" fillId="0" borderId="170" applyFill="0" applyProtection="0">
      <alignment horizontal="right" vertical="top" wrapText="1"/>
    </xf>
    <xf numFmtId="0" fontId="39" fillId="38" borderId="170" applyNumberFormat="0" applyProtection="0">
      <alignment horizontal="right"/>
    </xf>
    <xf numFmtId="0" fontId="62" fillId="60" borderId="170"/>
    <xf numFmtId="2" fontId="35" fillId="0" borderId="170" applyFill="0" applyProtection="0">
      <alignment horizontal="right" vertical="top" wrapText="1"/>
    </xf>
    <xf numFmtId="49" fontId="35" fillId="0" borderId="170" applyFill="0" applyProtection="0">
      <alignment horizontal="right"/>
    </xf>
    <xf numFmtId="0" fontId="39" fillId="38" borderId="170" applyNumberFormat="0" applyProtection="0">
      <alignment horizontal="left"/>
    </xf>
    <xf numFmtId="0" fontId="35" fillId="0" borderId="170" applyFill="0" applyProtection="0">
      <alignment horizontal="right" vertical="top" wrapText="1"/>
    </xf>
    <xf numFmtId="0" fontId="35" fillId="0" borderId="170" applyFill="0" applyProtection="0">
      <alignment horizontal="right" vertical="top" wrapText="1"/>
    </xf>
    <xf numFmtId="2" fontId="35" fillId="0" borderId="170" applyFill="0" applyProtection="0">
      <alignment horizontal="right" vertical="top" wrapText="1"/>
    </xf>
    <xf numFmtId="0" fontId="39" fillId="38" borderId="170" applyNumberFormat="0" applyProtection="0">
      <alignment horizontal="right"/>
    </xf>
    <xf numFmtId="0" fontId="39" fillId="38" borderId="170" applyNumberFormat="0" applyProtection="0">
      <alignment horizontal="right"/>
    </xf>
    <xf numFmtId="0" fontId="35" fillId="0" borderId="170" applyFill="0" applyProtection="0">
      <alignment horizontal="right" vertical="top" wrapText="1"/>
    </xf>
    <xf numFmtId="1" fontId="47" fillId="0" borderId="170" applyFill="0" applyProtection="0">
      <alignment horizontal="right" vertical="top" wrapText="1"/>
    </xf>
    <xf numFmtId="0" fontId="39" fillId="38" borderId="170" applyNumberFormat="0" applyProtection="0">
      <alignment horizontal="right"/>
    </xf>
    <xf numFmtId="0" fontId="62" fillId="60" borderId="170"/>
    <xf numFmtId="1" fontId="47" fillId="0" borderId="170" applyFill="0" applyProtection="0">
      <alignment horizontal="right" vertical="top" wrapText="1"/>
    </xf>
    <xf numFmtId="0" fontId="44" fillId="0" borderId="173" applyNumberFormat="0" applyFill="0" applyAlignment="0" applyProtection="0"/>
    <xf numFmtId="0" fontId="39" fillId="38" borderId="170" applyNumberFormat="0" applyProtection="0">
      <alignment horizontal="right"/>
    </xf>
    <xf numFmtId="0" fontId="35" fillId="0" borderId="170" applyFill="0" applyProtection="0">
      <alignment horizontal="right" vertical="top" wrapText="1"/>
    </xf>
    <xf numFmtId="0" fontId="35" fillId="0" borderId="170" applyFill="0" applyProtection="0">
      <alignment horizontal="right" vertical="top" wrapText="1"/>
    </xf>
    <xf numFmtId="0" fontId="39" fillId="38" borderId="170" applyNumberFormat="0" applyProtection="0">
      <alignment horizontal="left"/>
    </xf>
    <xf numFmtId="1" fontId="47" fillId="0" borderId="170" applyFill="0" applyProtection="0">
      <alignment horizontal="right" vertical="top" wrapText="1"/>
    </xf>
    <xf numFmtId="0" fontId="62" fillId="60" borderId="170"/>
    <xf numFmtId="2" fontId="35" fillId="0" borderId="170" applyFill="0" applyProtection="0">
      <alignment horizontal="right" vertical="top" wrapText="1"/>
    </xf>
    <xf numFmtId="2" fontId="35" fillId="0" borderId="170" applyFill="0" applyProtection="0">
      <alignment horizontal="right" vertical="top" wrapText="1"/>
    </xf>
    <xf numFmtId="0" fontId="35" fillId="0" borderId="170" applyFill="0" applyProtection="0">
      <alignment horizontal="right" vertical="top" wrapText="1"/>
    </xf>
    <xf numFmtId="0" fontId="44" fillId="0" borderId="173" applyNumberFormat="0" applyFill="0" applyAlignment="0" applyProtection="0"/>
    <xf numFmtId="0" fontId="62" fillId="60" borderId="170"/>
    <xf numFmtId="49" fontId="35" fillId="0" borderId="170" applyFill="0" applyProtection="0">
      <alignment horizontal="right"/>
    </xf>
    <xf numFmtId="1" fontId="35" fillId="0" borderId="170" applyFill="0" applyProtection="0">
      <alignment horizontal="right" vertical="top" wrapText="1"/>
    </xf>
    <xf numFmtId="0" fontId="41" fillId="35" borderId="171" applyNumberFormat="0" applyAlignment="0" applyProtection="0"/>
    <xf numFmtId="2" fontId="47" fillId="0" borderId="170" applyFill="0" applyProtection="0">
      <alignment horizontal="right" vertical="top" wrapText="1"/>
    </xf>
    <xf numFmtId="0" fontId="62" fillId="60" borderId="170"/>
    <xf numFmtId="2" fontId="47" fillId="0" borderId="170" applyFill="0" applyProtection="0">
      <alignment horizontal="right" vertical="top" wrapText="1"/>
    </xf>
    <xf numFmtId="0" fontId="35" fillId="0" borderId="170" applyFill="0" applyProtection="0">
      <alignment horizontal="right" vertical="top" wrapText="1"/>
    </xf>
    <xf numFmtId="0" fontId="35" fillId="0" borderId="170" applyFill="0" applyProtection="0">
      <alignment horizontal="right" vertical="top" wrapText="1"/>
    </xf>
    <xf numFmtId="0" fontId="62" fillId="60" borderId="170"/>
    <xf numFmtId="0" fontId="41" fillId="35" borderId="171" applyNumberFormat="0" applyAlignment="0" applyProtection="0"/>
    <xf numFmtId="49" fontId="35" fillId="0" borderId="170" applyFill="0" applyProtection="0">
      <alignment horizontal="right"/>
    </xf>
    <xf numFmtId="2" fontId="35" fillId="0" borderId="170" applyFill="0" applyProtection="0">
      <alignment horizontal="right" vertical="top" wrapText="1"/>
    </xf>
    <xf numFmtId="0" fontId="35" fillId="0" borderId="170" applyFill="0" applyProtection="0">
      <alignment horizontal="right" vertical="top" wrapText="1"/>
    </xf>
    <xf numFmtId="0" fontId="62" fillId="60" borderId="170"/>
    <xf numFmtId="2" fontId="47" fillId="0" borderId="170" applyFill="0" applyProtection="0">
      <alignment horizontal="right" vertical="top" wrapText="1"/>
    </xf>
    <xf numFmtId="2" fontId="35" fillId="0" borderId="170" applyFill="0" applyProtection="0">
      <alignment horizontal="right" vertical="top" wrapText="1"/>
    </xf>
    <xf numFmtId="2" fontId="35" fillId="0" borderId="170" applyFill="0" applyProtection="0">
      <alignment horizontal="right" vertical="top" wrapText="1"/>
    </xf>
    <xf numFmtId="0" fontId="41" fillId="35" borderId="171" applyNumberFormat="0" applyAlignment="0" applyProtection="0"/>
    <xf numFmtId="0" fontId="35" fillId="0" borderId="170" applyFill="0" applyProtection="0">
      <alignment horizontal="right" vertical="top" wrapText="1"/>
    </xf>
    <xf numFmtId="0" fontId="39" fillId="38" borderId="170" applyNumberFormat="0" applyProtection="0">
      <alignment horizontal="left"/>
    </xf>
    <xf numFmtId="0" fontId="35" fillId="0" borderId="170" applyFill="0" applyProtection="0">
      <alignment horizontal="right" vertical="top" wrapText="1"/>
    </xf>
    <xf numFmtId="0" fontId="62" fillId="60" borderId="170"/>
    <xf numFmtId="0" fontId="44" fillId="0" borderId="173" applyNumberFormat="0" applyFill="0" applyAlignment="0" applyProtection="0"/>
    <xf numFmtId="0" fontId="44" fillId="0" borderId="173" applyNumberFormat="0" applyFill="0" applyAlignment="0" applyProtection="0"/>
    <xf numFmtId="0" fontId="62" fillId="60" borderId="170"/>
    <xf numFmtId="0" fontId="51" fillId="36" borderId="171" applyNumberFormat="0" applyAlignment="0" applyProtection="0"/>
    <xf numFmtId="0" fontId="43" fillId="36" borderId="172" applyNumberFormat="0" applyAlignment="0" applyProtection="0"/>
    <xf numFmtId="0" fontId="62" fillId="60" borderId="170"/>
    <xf numFmtId="0" fontId="35" fillId="0" borderId="170" applyFill="0" applyProtection="0">
      <alignment horizontal="right" vertical="top" wrapText="1"/>
    </xf>
    <xf numFmtId="0" fontId="43" fillId="36" borderId="172" applyNumberFormat="0" applyAlignment="0" applyProtection="0"/>
    <xf numFmtId="1" fontId="35" fillId="0" borderId="170" applyFill="0" applyProtection="0">
      <alignment horizontal="right" vertical="top" wrapText="1"/>
    </xf>
    <xf numFmtId="0" fontId="41" fillId="35" borderId="171" applyNumberFormat="0" applyAlignment="0" applyProtection="0"/>
    <xf numFmtId="0" fontId="62" fillId="60" borderId="170"/>
    <xf numFmtId="2" fontId="35" fillId="0" borderId="170" applyFill="0" applyProtection="0">
      <alignment horizontal="right" vertical="top" wrapText="1"/>
    </xf>
    <xf numFmtId="2" fontId="35" fillId="0" borderId="170" applyFill="0" applyProtection="0">
      <alignment horizontal="right" vertical="top" wrapText="1"/>
    </xf>
    <xf numFmtId="0" fontId="35" fillId="0" borderId="170" applyFill="0" applyProtection="0">
      <alignment horizontal="right" vertical="top" wrapText="1"/>
    </xf>
    <xf numFmtId="0" fontId="39" fillId="38" borderId="170" applyNumberFormat="0" applyProtection="0">
      <alignment horizontal="right"/>
    </xf>
    <xf numFmtId="0" fontId="39" fillId="38" borderId="170" applyNumberFormat="0" applyProtection="0">
      <alignment horizontal="right"/>
    </xf>
    <xf numFmtId="49" fontId="35" fillId="0" borderId="170" applyFill="0" applyProtection="0">
      <alignment horizontal="right"/>
    </xf>
    <xf numFmtId="49" fontId="35" fillId="0" borderId="170" applyFill="0" applyProtection="0">
      <alignment horizontal="right"/>
    </xf>
    <xf numFmtId="49" fontId="35" fillId="0" borderId="170" applyFill="0" applyProtection="0">
      <alignment horizontal="right"/>
    </xf>
    <xf numFmtId="1" fontId="35" fillId="0" borderId="170" applyFill="0" applyProtection="0">
      <alignment horizontal="right" vertical="top" wrapText="1"/>
    </xf>
    <xf numFmtId="49" fontId="35" fillId="0" borderId="170" applyFill="0" applyProtection="0">
      <alignment horizontal="right"/>
    </xf>
    <xf numFmtId="0" fontId="39" fillId="38" borderId="170" applyNumberFormat="0" applyProtection="0">
      <alignment horizontal="right"/>
    </xf>
    <xf numFmtId="0" fontId="44" fillId="0" borderId="173" applyNumberFormat="0" applyFill="0" applyAlignment="0" applyProtection="0"/>
    <xf numFmtId="1" fontId="35" fillId="0" borderId="170" applyFill="0" applyProtection="0">
      <alignment horizontal="right" vertical="top" wrapText="1"/>
    </xf>
    <xf numFmtId="0" fontId="62" fillId="60" borderId="170"/>
    <xf numFmtId="49" fontId="35" fillId="0" borderId="170" applyFill="0" applyProtection="0">
      <alignment horizontal="right"/>
    </xf>
    <xf numFmtId="0" fontId="39" fillId="38" borderId="170" applyNumberFormat="0" applyProtection="0">
      <alignment horizontal="left"/>
    </xf>
    <xf numFmtId="0" fontId="39" fillId="38" borderId="170" applyNumberFormat="0" applyProtection="0">
      <alignment horizontal="left"/>
    </xf>
    <xf numFmtId="0" fontId="62" fillId="60" borderId="170"/>
    <xf numFmtId="0" fontId="39" fillId="38" borderId="170" applyNumberFormat="0" applyProtection="0">
      <alignment horizontal="left"/>
    </xf>
    <xf numFmtId="0" fontId="43" fillId="36" borderId="172" applyNumberFormat="0" applyAlignment="0" applyProtection="0"/>
    <xf numFmtId="0" fontId="62" fillId="60" borderId="170"/>
    <xf numFmtId="0" fontId="35" fillId="0" borderId="170" applyFill="0" applyProtection="0">
      <alignment horizontal="right" vertical="top" wrapText="1"/>
    </xf>
    <xf numFmtId="1" fontId="35" fillId="0" borderId="170" applyFill="0" applyProtection="0">
      <alignment horizontal="right" vertical="top" wrapText="1"/>
    </xf>
    <xf numFmtId="0" fontId="62" fillId="60" borderId="170"/>
    <xf numFmtId="0" fontId="35" fillId="0" borderId="170" applyFill="0" applyProtection="0">
      <alignment horizontal="right" vertical="top" wrapText="1"/>
    </xf>
    <xf numFmtId="0" fontId="43" fillId="36" borderId="172" applyNumberFormat="0" applyAlignment="0" applyProtection="0"/>
    <xf numFmtId="0" fontId="44" fillId="0" borderId="173" applyNumberFormat="0" applyFill="0" applyAlignment="0" applyProtection="0"/>
    <xf numFmtId="0" fontId="35" fillId="0" borderId="170" applyFill="0" applyProtection="0">
      <alignment horizontal="right" vertical="top" wrapText="1"/>
    </xf>
    <xf numFmtId="0" fontId="39" fillId="38" borderId="170" applyNumberFormat="0" applyProtection="0">
      <alignment horizontal="right"/>
    </xf>
    <xf numFmtId="49" fontId="47" fillId="0" borderId="170" applyFill="0" applyProtection="0">
      <alignment horizontal="right"/>
    </xf>
    <xf numFmtId="0" fontId="62" fillId="60" borderId="170"/>
    <xf numFmtId="1" fontId="47" fillId="0" borderId="170" applyFill="0" applyProtection="0">
      <alignment horizontal="right" vertical="top" wrapText="1"/>
    </xf>
    <xf numFmtId="0" fontId="62" fillId="60" borderId="170"/>
    <xf numFmtId="0" fontId="39" fillId="38" borderId="170" applyNumberFormat="0" applyProtection="0">
      <alignment horizontal="left"/>
    </xf>
    <xf numFmtId="1" fontId="35" fillId="0" borderId="170" applyFill="0" applyProtection="0">
      <alignment horizontal="right" vertical="top" wrapText="1"/>
    </xf>
    <xf numFmtId="0" fontId="44" fillId="0" borderId="173" applyNumberFormat="0" applyFill="0" applyAlignment="0" applyProtection="0"/>
    <xf numFmtId="2" fontId="35" fillId="0" borderId="170" applyFill="0" applyProtection="0">
      <alignment horizontal="right" vertical="top" wrapText="1"/>
    </xf>
    <xf numFmtId="49" fontId="35" fillId="0" borderId="170" applyFill="0" applyProtection="0">
      <alignment horizontal="right"/>
    </xf>
    <xf numFmtId="1" fontId="47" fillId="0" borderId="170" applyFill="0" applyProtection="0">
      <alignment horizontal="right" vertical="top" wrapText="1"/>
    </xf>
    <xf numFmtId="0" fontId="39" fillId="38" borderId="170" applyNumberFormat="0" applyProtection="0">
      <alignment horizontal="left"/>
    </xf>
    <xf numFmtId="1" fontId="35" fillId="0" borderId="170" applyFill="0" applyProtection="0">
      <alignment horizontal="right" vertical="top" wrapText="1"/>
    </xf>
    <xf numFmtId="0" fontId="35" fillId="0" borderId="170" applyFill="0" applyProtection="0">
      <alignment horizontal="right" vertical="top" wrapText="1"/>
    </xf>
    <xf numFmtId="0" fontId="35" fillId="0" borderId="170" applyFill="0" applyProtection="0">
      <alignment horizontal="right" vertical="top" wrapText="1"/>
    </xf>
    <xf numFmtId="0" fontId="35" fillId="0" borderId="170" applyFill="0" applyProtection="0">
      <alignment horizontal="right" vertical="top" wrapText="1"/>
    </xf>
    <xf numFmtId="0" fontId="62" fillId="60" borderId="170"/>
    <xf numFmtId="0" fontId="62" fillId="60" borderId="170"/>
    <xf numFmtId="0" fontId="35" fillId="54" borderId="169" applyNumberFormat="0" applyFont="0" applyAlignment="0" applyProtection="0"/>
    <xf numFmtId="0" fontId="39" fillId="38" borderId="170" applyNumberFormat="0" applyProtection="0">
      <alignment horizontal="left"/>
    </xf>
    <xf numFmtId="0" fontId="44" fillId="0" borderId="173" applyNumberFormat="0" applyFill="0" applyAlignment="0" applyProtection="0"/>
    <xf numFmtId="0" fontId="62" fillId="60" borderId="170"/>
    <xf numFmtId="49" fontId="35" fillId="0" borderId="170" applyFill="0" applyProtection="0">
      <alignment horizontal="right"/>
    </xf>
    <xf numFmtId="0" fontId="43" fillId="36" borderId="172" applyNumberFormat="0" applyAlignment="0" applyProtection="0"/>
    <xf numFmtId="1" fontId="47" fillId="0" borderId="170" applyFill="0" applyProtection="0">
      <alignment horizontal="right" vertical="top" wrapText="1"/>
    </xf>
    <xf numFmtId="0" fontId="41" fillId="35" borderId="171" applyNumberFormat="0" applyAlignment="0" applyProtection="0"/>
    <xf numFmtId="2" fontId="47" fillId="0" borderId="170" applyFill="0" applyProtection="0">
      <alignment horizontal="right" vertical="top" wrapText="1"/>
    </xf>
    <xf numFmtId="1" fontId="47" fillId="0" borderId="170" applyFill="0" applyProtection="0">
      <alignment horizontal="right" vertical="top" wrapText="1"/>
    </xf>
    <xf numFmtId="0" fontId="39" fillId="38" borderId="170" applyNumberFormat="0" applyProtection="0">
      <alignment horizontal="left"/>
    </xf>
    <xf numFmtId="49" fontId="47" fillId="0" borderId="170" applyFill="0" applyProtection="0">
      <alignment horizontal="right"/>
    </xf>
    <xf numFmtId="2" fontId="35" fillId="0" borderId="170" applyFill="0" applyProtection="0">
      <alignment horizontal="right" vertical="top" wrapText="1"/>
    </xf>
    <xf numFmtId="0" fontId="35" fillId="0" borderId="170" applyFill="0" applyProtection="0">
      <alignment horizontal="right" vertical="top" wrapText="1"/>
    </xf>
    <xf numFmtId="0" fontId="62" fillId="60" borderId="170"/>
    <xf numFmtId="0" fontId="41" fillId="35" borderId="171" applyNumberFormat="0" applyAlignment="0" applyProtection="0"/>
    <xf numFmtId="0" fontId="39" fillId="38" borderId="170" applyNumberFormat="0" applyProtection="0">
      <alignment horizontal="left"/>
    </xf>
    <xf numFmtId="0" fontId="62" fillId="60" borderId="170"/>
    <xf numFmtId="1" fontId="47" fillId="0" borderId="170" applyFill="0" applyProtection="0">
      <alignment horizontal="right" vertical="top" wrapText="1"/>
    </xf>
    <xf numFmtId="0" fontId="35" fillId="54" borderId="169" applyNumberFormat="0" applyFont="0" applyAlignment="0" applyProtection="0"/>
    <xf numFmtId="2" fontId="47" fillId="0" borderId="170" applyFill="0" applyProtection="0">
      <alignment horizontal="right" vertical="top" wrapText="1"/>
    </xf>
    <xf numFmtId="0" fontId="35" fillId="0" borderId="170" applyFill="0" applyProtection="0">
      <alignment horizontal="right" vertical="top" wrapText="1"/>
    </xf>
    <xf numFmtId="0" fontId="62" fillId="60" borderId="170"/>
    <xf numFmtId="0" fontId="41" fillId="35" borderId="171" applyNumberFormat="0" applyAlignment="0" applyProtection="0"/>
    <xf numFmtId="0" fontId="39" fillId="38" borderId="170" applyNumberFormat="0" applyProtection="0">
      <alignment horizontal="left"/>
    </xf>
    <xf numFmtId="0" fontId="35" fillId="54" borderId="169" applyNumberFormat="0" applyFont="0" applyAlignment="0" applyProtection="0"/>
    <xf numFmtId="0" fontId="62" fillId="60" borderId="170"/>
    <xf numFmtId="0" fontId="62" fillId="60" borderId="170"/>
    <xf numFmtId="0" fontId="62" fillId="60" borderId="170"/>
    <xf numFmtId="49" fontId="47" fillId="0" borderId="170" applyFill="0" applyProtection="0">
      <alignment horizontal="right"/>
    </xf>
    <xf numFmtId="2" fontId="35" fillId="0" borderId="170" applyFill="0" applyProtection="0">
      <alignment horizontal="right" vertical="top" wrapText="1"/>
    </xf>
    <xf numFmtId="49" fontId="35" fillId="0" borderId="170" applyFill="0" applyProtection="0">
      <alignment horizontal="right"/>
    </xf>
    <xf numFmtId="49" fontId="35" fillId="0" borderId="170" applyFill="0" applyProtection="0">
      <alignment horizontal="right"/>
    </xf>
    <xf numFmtId="49" fontId="47" fillId="0" borderId="170" applyFill="0" applyProtection="0">
      <alignment horizontal="right"/>
    </xf>
    <xf numFmtId="2" fontId="35" fillId="0" borderId="170" applyFill="0" applyProtection="0">
      <alignment horizontal="right" vertical="top" wrapText="1"/>
    </xf>
    <xf numFmtId="2" fontId="35" fillId="0" borderId="170" applyFill="0" applyProtection="0">
      <alignment horizontal="right" vertical="top" wrapText="1"/>
    </xf>
    <xf numFmtId="0" fontId="43" fillId="36" borderId="172" applyNumberFormat="0" applyAlignment="0" applyProtection="0"/>
    <xf numFmtId="0" fontId="62" fillId="60" borderId="170"/>
    <xf numFmtId="49" fontId="35" fillId="0" borderId="170" applyFill="0" applyProtection="0">
      <alignment horizontal="right"/>
    </xf>
    <xf numFmtId="0" fontId="47" fillId="0" borderId="170" applyFill="0" applyProtection="0">
      <alignment horizontal="right" vertical="top" wrapText="1"/>
    </xf>
    <xf numFmtId="2" fontId="35" fillId="0" borderId="170" applyFill="0" applyProtection="0">
      <alignment horizontal="right" vertical="top" wrapText="1"/>
    </xf>
    <xf numFmtId="0" fontId="62" fillId="60" borderId="170"/>
    <xf numFmtId="0" fontId="62" fillId="60" borderId="170"/>
    <xf numFmtId="49" fontId="35" fillId="0" borderId="170" applyFill="0" applyProtection="0">
      <alignment horizontal="right"/>
    </xf>
    <xf numFmtId="0" fontId="43" fillId="36" borderId="172" applyNumberFormat="0" applyAlignment="0" applyProtection="0"/>
    <xf numFmtId="0" fontId="39" fillId="38" borderId="170" applyNumberFormat="0" applyProtection="0">
      <alignment horizontal="right"/>
    </xf>
    <xf numFmtId="0" fontId="35" fillId="54" borderId="169" applyNumberFormat="0" applyFont="0" applyAlignment="0" applyProtection="0"/>
    <xf numFmtId="1" fontId="35" fillId="0" borderId="170" applyFill="0" applyProtection="0">
      <alignment horizontal="right" vertical="top" wrapText="1"/>
    </xf>
    <xf numFmtId="2" fontId="35" fillId="0" borderId="170" applyFill="0" applyProtection="0">
      <alignment horizontal="right" vertical="top" wrapText="1"/>
    </xf>
    <xf numFmtId="0" fontId="62" fillId="60" borderId="170"/>
    <xf numFmtId="0" fontId="44" fillId="0" borderId="173" applyNumberFormat="0" applyFill="0" applyAlignment="0" applyProtection="0"/>
    <xf numFmtId="0" fontId="62" fillId="60" borderId="170"/>
    <xf numFmtId="0" fontId="51" fillId="36" borderId="171" applyNumberFormat="0" applyAlignment="0" applyProtection="0"/>
    <xf numFmtId="0" fontId="35" fillId="0" borderId="170" applyFill="0" applyProtection="0">
      <alignment horizontal="right" vertical="top" wrapText="1"/>
    </xf>
    <xf numFmtId="0" fontId="62" fillId="60" borderId="170"/>
    <xf numFmtId="2" fontId="35" fillId="0" borderId="170" applyFill="0" applyProtection="0">
      <alignment horizontal="right" vertical="top" wrapText="1"/>
    </xf>
    <xf numFmtId="0" fontId="62" fillId="60" borderId="170"/>
    <xf numFmtId="0" fontId="62" fillId="60" borderId="170"/>
    <xf numFmtId="2" fontId="35" fillId="0" borderId="170" applyFill="0" applyProtection="0">
      <alignment horizontal="right" vertical="top" wrapText="1"/>
    </xf>
    <xf numFmtId="0" fontId="43" fillId="36" borderId="172" applyNumberFormat="0" applyAlignment="0" applyProtection="0"/>
    <xf numFmtId="0" fontId="62" fillId="60" borderId="170"/>
    <xf numFmtId="0" fontId="35" fillId="0" borderId="170" applyFill="0" applyProtection="0">
      <alignment horizontal="right" vertical="top" wrapText="1"/>
    </xf>
    <xf numFmtId="0" fontId="39" fillId="38" borderId="170" applyNumberFormat="0" applyProtection="0">
      <alignment horizontal="right"/>
    </xf>
    <xf numFmtId="0" fontId="35" fillId="0" borderId="170" applyFill="0" applyProtection="0">
      <alignment horizontal="right" vertical="top" wrapText="1"/>
    </xf>
    <xf numFmtId="0" fontId="35" fillId="54" borderId="169" applyNumberFormat="0" applyFont="0" applyAlignment="0" applyProtection="0"/>
    <xf numFmtId="1" fontId="47" fillId="0" borderId="170" applyFill="0" applyProtection="0">
      <alignment horizontal="right" vertical="top" wrapText="1"/>
    </xf>
    <xf numFmtId="0" fontId="35" fillId="54" borderId="169" applyNumberFormat="0" applyFont="0" applyAlignment="0" applyProtection="0"/>
    <xf numFmtId="0" fontId="43" fillId="36" borderId="172" applyNumberFormat="0" applyAlignment="0" applyProtection="0"/>
    <xf numFmtId="0" fontId="62" fillId="60" borderId="170"/>
    <xf numFmtId="0" fontId="35" fillId="0" borderId="170" applyFill="0" applyProtection="0">
      <alignment horizontal="right" vertical="top" wrapText="1"/>
    </xf>
    <xf numFmtId="0" fontId="44" fillId="0" borderId="173" applyNumberFormat="0" applyFill="0" applyAlignment="0" applyProtection="0"/>
    <xf numFmtId="2" fontId="35" fillId="0" borderId="170" applyFill="0" applyProtection="0">
      <alignment horizontal="right" vertical="top" wrapText="1"/>
    </xf>
    <xf numFmtId="2" fontId="47" fillId="0" borderId="170" applyFill="0" applyProtection="0">
      <alignment horizontal="right" vertical="top" wrapText="1"/>
    </xf>
    <xf numFmtId="49" fontId="35" fillId="0" borderId="170" applyFill="0" applyProtection="0">
      <alignment horizontal="right"/>
    </xf>
    <xf numFmtId="0" fontId="43" fillId="36" borderId="172" applyNumberFormat="0" applyAlignment="0" applyProtection="0"/>
    <xf numFmtId="0" fontId="62" fillId="60" borderId="170"/>
    <xf numFmtId="0" fontId="62" fillId="60" borderId="170"/>
    <xf numFmtId="0" fontId="39" fillId="38" borderId="170" applyNumberFormat="0" applyProtection="0">
      <alignment horizontal="left"/>
    </xf>
    <xf numFmtId="0" fontId="62" fillId="60" borderId="170"/>
    <xf numFmtId="0" fontId="62" fillId="60" borderId="170"/>
    <xf numFmtId="49" fontId="47" fillId="0" borderId="170" applyFill="0" applyProtection="0">
      <alignment horizontal="right"/>
    </xf>
    <xf numFmtId="49" fontId="47" fillId="0" borderId="170" applyFill="0" applyProtection="0">
      <alignment horizontal="right"/>
    </xf>
    <xf numFmtId="2" fontId="47" fillId="0" borderId="170" applyFill="0" applyProtection="0">
      <alignment horizontal="right" vertical="top" wrapText="1"/>
    </xf>
    <xf numFmtId="2" fontId="35" fillId="0" borderId="170" applyFill="0" applyProtection="0">
      <alignment horizontal="right" vertical="top" wrapText="1"/>
    </xf>
    <xf numFmtId="0" fontId="62" fillId="60" borderId="170"/>
    <xf numFmtId="49" fontId="47" fillId="0" borderId="170" applyFill="0" applyProtection="0">
      <alignment horizontal="right"/>
    </xf>
    <xf numFmtId="0" fontId="62" fillId="60" borderId="170"/>
    <xf numFmtId="1" fontId="47" fillId="0" borderId="170" applyFill="0" applyProtection="0">
      <alignment horizontal="right" vertical="top" wrapText="1"/>
    </xf>
    <xf numFmtId="0" fontId="35" fillId="0" borderId="170" applyFill="0" applyProtection="0">
      <alignment horizontal="right" vertical="top" wrapText="1"/>
    </xf>
    <xf numFmtId="2" fontId="35" fillId="0" borderId="170" applyFill="0" applyProtection="0">
      <alignment horizontal="right" vertical="top" wrapText="1"/>
    </xf>
    <xf numFmtId="0" fontId="39" fillId="38" borderId="170" applyNumberFormat="0" applyProtection="0">
      <alignment horizontal="right"/>
    </xf>
    <xf numFmtId="49" fontId="47" fillId="0" borderId="170" applyFill="0" applyProtection="0">
      <alignment horizontal="right"/>
    </xf>
    <xf numFmtId="0" fontId="41" fillId="35" borderId="171" applyNumberFormat="0" applyAlignment="0" applyProtection="0"/>
    <xf numFmtId="0" fontId="62" fillId="60" borderId="170"/>
    <xf numFmtId="0" fontId="62" fillId="60" borderId="170"/>
    <xf numFmtId="0" fontId="62" fillId="60" borderId="170"/>
    <xf numFmtId="49" fontId="35" fillId="0" borderId="170" applyFill="0" applyProtection="0">
      <alignment horizontal="right"/>
    </xf>
    <xf numFmtId="49" fontId="35" fillId="0" borderId="170" applyFill="0" applyProtection="0">
      <alignment horizontal="right"/>
    </xf>
    <xf numFmtId="0" fontId="35" fillId="0" borderId="170" applyFill="0" applyProtection="0">
      <alignment horizontal="right" vertical="top" wrapText="1"/>
    </xf>
    <xf numFmtId="0" fontId="35" fillId="0" borderId="170" applyFill="0" applyProtection="0">
      <alignment horizontal="right" vertical="top" wrapText="1"/>
    </xf>
    <xf numFmtId="2" fontId="35" fillId="0" borderId="170" applyFill="0" applyProtection="0">
      <alignment horizontal="right" vertical="top" wrapText="1"/>
    </xf>
    <xf numFmtId="0" fontId="62" fillId="60" borderId="170"/>
    <xf numFmtId="1" fontId="35" fillId="0" borderId="170" applyFill="0" applyProtection="0">
      <alignment horizontal="right" vertical="top" wrapText="1"/>
    </xf>
    <xf numFmtId="0" fontId="41" fillId="35" borderId="171" applyNumberFormat="0" applyAlignment="0" applyProtection="0"/>
    <xf numFmtId="1" fontId="35" fillId="0" borderId="170" applyFill="0" applyProtection="0">
      <alignment horizontal="right" vertical="top" wrapText="1"/>
    </xf>
    <xf numFmtId="0" fontId="62" fillId="60" borderId="170"/>
    <xf numFmtId="0" fontId="39" fillId="38" borderId="170" applyNumberFormat="0" applyProtection="0">
      <alignment horizontal="right"/>
    </xf>
    <xf numFmtId="0" fontId="39" fillId="38" borderId="170" applyNumberFormat="0" applyProtection="0">
      <alignment horizontal="left"/>
    </xf>
    <xf numFmtId="0" fontId="62" fillId="60" borderId="170"/>
    <xf numFmtId="0" fontId="62" fillId="60" borderId="170"/>
    <xf numFmtId="0" fontId="62" fillId="60" borderId="170"/>
    <xf numFmtId="0" fontId="44" fillId="0" borderId="173" applyNumberFormat="0" applyFill="0" applyAlignment="0" applyProtection="0"/>
    <xf numFmtId="0" fontId="44" fillId="0" borderId="173" applyNumberFormat="0" applyFill="0" applyAlignment="0" applyProtection="0"/>
    <xf numFmtId="0" fontId="62" fillId="60" borderId="170"/>
    <xf numFmtId="0" fontId="39" fillId="38" borderId="170" applyNumberFormat="0" applyProtection="0">
      <alignment horizontal="left"/>
    </xf>
    <xf numFmtId="2" fontId="35" fillId="0" borderId="170" applyFill="0" applyProtection="0">
      <alignment horizontal="right" vertical="top" wrapText="1"/>
    </xf>
    <xf numFmtId="0" fontId="62" fillId="60" borderId="170"/>
    <xf numFmtId="0" fontId="35" fillId="54" borderId="169" applyNumberFormat="0" applyFont="0" applyAlignment="0" applyProtection="0"/>
    <xf numFmtId="0" fontId="44" fillId="0" borderId="173" applyNumberFormat="0" applyFill="0" applyAlignment="0" applyProtection="0"/>
    <xf numFmtId="0" fontId="51" fillId="36" borderId="171" applyNumberFormat="0" applyAlignment="0" applyProtection="0"/>
    <xf numFmtId="0" fontId="41" fillId="35" borderId="171" applyNumberFormat="0" applyAlignment="0" applyProtection="0"/>
    <xf numFmtId="0" fontId="44" fillId="0" borderId="173" applyNumberFormat="0" applyFill="0" applyAlignment="0" applyProtection="0"/>
    <xf numFmtId="0" fontId="62" fillId="60" borderId="170"/>
    <xf numFmtId="0" fontId="62" fillId="60" borderId="170"/>
    <xf numFmtId="1" fontId="35" fillId="0" borderId="170" applyFill="0" applyProtection="0">
      <alignment horizontal="right" vertical="top" wrapText="1"/>
    </xf>
    <xf numFmtId="0" fontId="39" fillId="38" borderId="170" applyNumberFormat="0" applyProtection="0">
      <alignment horizontal="left"/>
    </xf>
    <xf numFmtId="2" fontId="47" fillId="0" borderId="170" applyFill="0" applyProtection="0">
      <alignment horizontal="right" vertical="top" wrapText="1"/>
    </xf>
    <xf numFmtId="49" fontId="47" fillId="0" borderId="170" applyFill="0" applyProtection="0">
      <alignment horizontal="right"/>
    </xf>
    <xf numFmtId="2" fontId="47" fillId="0" borderId="170" applyFill="0" applyProtection="0">
      <alignment horizontal="right" vertical="top" wrapText="1"/>
    </xf>
    <xf numFmtId="0" fontId="39" fillId="38" borderId="170" applyNumberFormat="0" applyProtection="0">
      <alignment horizontal="right"/>
    </xf>
    <xf numFmtId="0" fontId="62" fillId="60" borderId="170"/>
    <xf numFmtId="0" fontId="43" fillId="36" borderId="172" applyNumberFormat="0" applyAlignment="0" applyProtection="0"/>
    <xf numFmtId="0" fontId="35" fillId="0" borderId="170" applyFill="0" applyProtection="0">
      <alignment horizontal="right" vertical="top" wrapText="1"/>
    </xf>
    <xf numFmtId="0" fontId="35" fillId="0" borderId="170" applyFill="0" applyProtection="0">
      <alignment horizontal="right" vertical="top" wrapText="1"/>
    </xf>
    <xf numFmtId="0" fontId="35" fillId="0" borderId="170" applyFill="0" applyProtection="0">
      <alignment horizontal="right" vertical="top" wrapText="1"/>
    </xf>
    <xf numFmtId="0" fontId="62" fillId="60" borderId="170"/>
    <xf numFmtId="49" fontId="47" fillId="0" borderId="170" applyFill="0" applyProtection="0">
      <alignment horizontal="right"/>
    </xf>
    <xf numFmtId="0" fontId="43" fillId="36" borderId="172" applyNumberFormat="0" applyAlignment="0" applyProtection="0"/>
    <xf numFmtId="49" fontId="35" fillId="0" borderId="170" applyFill="0" applyProtection="0">
      <alignment horizontal="right"/>
    </xf>
    <xf numFmtId="49" fontId="47" fillId="0" borderId="170" applyFill="0" applyProtection="0">
      <alignment horizontal="right"/>
    </xf>
    <xf numFmtId="0" fontId="43" fillId="36" borderId="172" applyNumberFormat="0" applyAlignment="0" applyProtection="0"/>
    <xf numFmtId="0" fontId="62" fillId="60" borderId="170"/>
    <xf numFmtId="0" fontId="39" fillId="38" borderId="170" applyNumberFormat="0" applyProtection="0">
      <alignment horizontal="right"/>
    </xf>
    <xf numFmtId="0" fontId="43" fillId="36" borderId="172" applyNumberFormat="0" applyAlignment="0" applyProtection="0"/>
    <xf numFmtId="2" fontId="35" fillId="0" borderId="170" applyFill="0" applyProtection="0">
      <alignment horizontal="right" vertical="top" wrapText="1"/>
    </xf>
    <xf numFmtId="0" fontId="51" fillId="36" borderId="171" applyNumberFormat="0" applyAlignment="0" applyProtection="0"/>
    <xf numFmtId="0" fontId="39" fillId="38" borderId="170" applyNumberFormat="0" applyProtection="0">
      <alignment horizontal="left"/>
    </xf>
    <xf numFmtId="0" fontId="35" fillId="54" borderId="169" applyNumberFormat="0" applyFont="0" applyAlignment="0" applyProtection="0"/>
    <xf numFmtId="0" fontId="35" fillId="0" borderId="170" applyFill="0" applyProtection="0">
      <alignment horizontal="right" vertical="top" wrapText="1"/>
    </xf>
    <xf numFmtId="0" fontId="39" fillId="38" borderId="170" applyNumberFormat="0" applyProtection="0">
      <alignment horizontal="right"/>
    </xf>
    <xf numFmtId="0" fontId="39" fillId="38" borderId="170" applyNumberFormat="0" applyProtection="0">
      <alignment horizontal="right"/>
    </xf>
    <xf numFmtId="2" fontId="35" fillId="0" borderId="170" applyFill="0" applyProtection="0">
      <alignment horizontal="right" vertical="top" wrapText="1"/>
    </xf>
    <xf numFmtId="49" fontId="47" fillId="0" borderId="170" applyFill="0" applyProtection="0">
      <alignment horizontal="right"/>
    </xf>
    <xf numFmtId="0" fontId="51" fillId="36" borderId="171" applyNumberFormat="0" applyAlignment="0" applyProtection="0"/>
    <xf numFmtId="0" fontId="47" fillId="0" borderId="170" applyFill="0" applyProtection="0">
      <alignment horizontal="right" vertical="top" wrapText="1"/>
    </xf>
    <xf numFmtId="0" fontId="35" fillId="0" borderId="170" applyFill="0" applyProtection="0">
      <alignment horizontal="right" vertical="top" wrapText="1"/>
    </xf>
    <xf numFmtId="2" fontId="47" fillId="0" borderId="170" applyFill="0" applyProtection="0">
      <alignment horizontal="right" vertical="top" wrapText="1"/>
    </xf>
    <xf numFmtId="0" fontId="39" fillId="38" borderId="170" applyNumberFormat="0" applyProtection="0">
      <alignment horizontal="left"/>
    </xf>
    <xf numFmtId="2" fontId="47" fillId="0" borderId="170" applyFill="0" applyProtection="0">
      <alignment horizontal="right" vertical="top" wrapText="1"/>
    </xf>
    <xf numFmtId="0" fontId="39" fillId="38" borderId="170" applyNumberFormat="0" applyProtection="0">
      <alignment horizontal="left"/>
    </xf>
    <xf numFmtId="0" fontId="62" fillId="60" borderId="170"/>
    <xf numFmtId="0" fontId="62" fillId="60" borderId="170"/>
    <xf numFmtId="0" fontId="39" fillId="38" borderId="170" applyNumberFormat="0" applyProtection="0">
      <alignment horizontal="left"/>
    </xf>
    <xf numFmtId="0" fontId="62" fillId="60" borderId="170"/>
    <xf numFmtId="0" fontId="39" fillId="38" borderId="170" applyNumberFormat="0" applyProtection="0">
      <alignment horizontal="left"/>
    </xf>
    <xf numFmtId="0" fontId="62" fillId="60" borderId="170"/>
    <xf numFmtId="0" fontId="62" fillId="60" borderId="170"/>
    <xf numFmtId="0" fontId="44" fillId="0" borderId="173" applyNumberFormat="0" applyFill="0" applyAlignment="0" applyProtection="0"/>
    <xf numFmtId="0" fontId="35" fillId="0" borderId="170" applyFill="0" applyProtection="0">
      <alignment horizontal="right" vertical="top" wrapText="1"/>
    </xf>
    <xf numFmtId="0" fontId="39" fillId="38" borderId="170" applyNumberFormat="0" applyProtection="0">
      <alignment horizontal="right"/>
    </xf>
    <xf numFmtId="0" fontId="62" fillId="60" borderId="170"/>
    <xf numFmtId="0" fontId="35" fillId="54" borderId="169" applyNumberFormat="0" applyFont="0" applyAlignment="0" applyProtection="0"/>
    <xf numFmtId="0" fontId="62" fillId="60" borderId="170"/>
    <xf numFmtId="0" fontId="35" fillId="0" borderId="170" applyFill="0" applyProtection="0">
      <alignment horizontal="right" vertical="top" wrapText="1"/>
    </xf>
    <xf numFmtId="0" fontId="62" fillId="60" borderId="170"/>
    <xf numFmtId="2" fontId="47" fillId="0" borderId="170" applyFill="0" applyProtection="0">
      <alignment horizontal="right" vertical="top" wrapText="1"/>
    </xf>
    <xf numFmtId="2" fontId="47" fillId="0" borderId="170" applyFill="0" applyProtection="0">
      <alignment horizontal="right" vertical="top" wrapText="1"/>
    </xf>
    <xf numFmtId="0" fontId="39" fillId="38" borderId="170" applyNumberFormat="0" applyProtection="0">
      <alignment horizontal="left"/>
    </xf>
    <xf numFmtId="1" fontId="47" fillId="0" borderId="170" applyFill="0" applyProtection="0">
      <alignment horizontal="right" vertical="top" wrapText="1"/>
    </xf>
    <xf numFmtId="0" fontId="44" fillId="0" borderId="173" applyNumberFormat="0" applyFill="0" applyAlignment="0" applyProtection="0"/>
    <xf numFmtId="0" fontId="41" fillId="35" borderId="171" applyNumberFormat="0" applyAlignment="0" applyProtection="0"/>
    <xf numFmtId="2" fontId="35" fillId="0" borderId="170" applyFill="0" applyProtection="0">
      <alignment horizontal="right" vertical="top" wrapText="1"/>
    </xf>
    <xf numFmtId="2" fontId="35" fillId="0" borderId="170" applyFill="0" applyProtection="0">
      <alignment horizontal="right" vertical="top" wrapText="1"/>
    </xf>
    <xf numFmtId="49" fontId="47" fillId="0" borderId="170" applyFill="0" applyProtection="0">
      <alignment horizontal="right"/>
    </xf>
    <xf numFmtId="2" fontId="47" fillId="0" borderId="170" applyFill="0" applyProtection="0">
      <alignment horizontal="right" vertical="top" wrapText="1"/>
    </xf>
    <xf numFmtId="0" fontId="39" fillId="38" borderId="170" applyNumberFormat="0" applyProtection="0">
      <alignment horizontal="right"/>
    </xf>
    <xf numFmtId="0" fontId="41" fillId="35" borderId="171" applyNumberFormat="0" applyAlignment="0" applyProtection="0"/>
    <xf numFmtId="1" fontId="35" fillId="0" borderId="170" applyFill="0" applyProtection="0">
      <alignment horizontal="right" vertical="top" wrapText="1"/>
    </xf>
    <xf numFmtId="0" fontId="62" fillId="60" borderId="170"/>
    <xf numFmtId="0" fontId="35" fillId="0" borderId="170" applyFill="0" applyProtection="0">
      <alignment horizontal="right" vertical="top" wrapText="1"/>
    </xf>
    <xf numFmtId="0" fontId="35" fillId="0" borderId="170" applyFill="0" applyProtection="0">
      <alignment horizontal="right" vertical="top" wrapText="1"/>
    </xf>
    <xf numFmtId="49" fontId="47" fillId="0" borderId="170" applyFill="0" applyProtection="0">
      <alignment horizontal="right"/>
    </xf>
    <xf numFmtId="0" fontId="35" fillId="54" borderId="169" applyNumberFormat="0" applyFont="0" applyAlignment="0" applyProtection="0"/>
    <xf numFmtId="0" fontId="35" fillId="0" borderId="170" applyFill="0" applyProtection="0">
      <alignment horizontal="right" vertical="top" wrapText="1"/>
    </xf>
    <xf numFmtId="0" fontId="44" fillId="0" borderId="173" applyNumberFormat="0" applyFill="0" applyAlignment="0" applyProtection="0"/>
    <xf numFmtId="0" fontId="62" fillId="60" borderId="170"/>
    <xf numFmtId="1" fontId="35" fillId="0" borderId="170" applyFill="0" applyProtection="0">
      <alignment horizontal="right" vertical="top" wrapText="1"/>
    </xf>
    <xf numFmtId="0" fontId="43" fillId="36" borderId="172" applyNumberFormat="0" applyAlignment="0" applyProtection="0"/>
    <xf numFmtId="0" fontId="44" fillId="0" borderId="173" applyNumberFormat="0" applyFill="0" applyAlignment="0" applyProtection="0"/>
    <xf numFmtId="1" fontId="47" fillId="0" borderId="170" applyFill="0" applyProtection="0">
      <alignment horizontal="right" vertical="top" wrapText="1"/>
    </xf>
    <xf numFmtId="1" fontId="35" fillId="0" borderId="170" applyFill="0" applyProtection="0">
      <alignment horizontal="right" vertical="top" wrapText="1"/>
    </xf>
    <xf numFmtId="2" fontId="47" fillId="0" borderId="170" applyFill="0" applyProtection="0">
      <alignment horizontal="right" vertical="top" wrapText="1"/>
    </xf>
    <xf numFmtId="0" fontId="43" fillId="36" borderId="172" applyNumberFormat="0" applyAlignment="0" applyProtection="0"/>
    <xf numFmtId="0" fontId="35" fillId="54" borderId="169" applyNumberFormat="0" applyFont="0" applyAlignment="0" applyProtection="0"/>
    <xf numFmtId="2" fontId="35" fillId="0" borderId="170" applyFill="0" applyProtection="0">
      <alignment horizontal="right" vertical="top" wrapText="1"/>
    </xf>
    <xf numFmtId="1" fontId="35" fillId="0" borderId="170" applyFill="0" applyProtection="0">
      <alignment horizontal="right" vertical="top" wrapText="1"/>
    </xf>
    <xf numFmtId="0" fontId="62" fillId="60" borderId="170"/>
    <xf numFmtId="0" fontId="62" fillId="60" borderId="170"/>
    <xf numFmtId="0" fontId="47" fillId="0" borderId="170" applyFill="0" applyProtection="0">
      <alignment horizontal="right" vertical="top" wrapText="1"/>
    </xf>
    <xf numFmtId="0" fontId="62" fillId="60" borderId="170"/>
    <xf numFmtId="49" fontId="35" fillId="0" borderId="170" applyFill="0" applyProtection="0">
      <alignment horizontal="right"/>
    </xf>
    <xf numFmtId="49" fontId="35" fillId="0" borderId="170" applyFill="0" applyProtection="0">
      <alignment horizontal="right"/>
    </xf>
    <xf numFmtId="0" fontId="43" fillId="36" borderId="172" applyNumberFormat="0" applyAlignment="0" applyProtection="0"/>
    <xf numFmtId="0" fontId="35" fillId="0" borderId="170" applyFill="0" applyProtection="0">
      <alignment horizontal="right" vertical="top" wrapText="1"/>
    </xf>
    <xf numFmtId="1" fontId="35" fillId="0" borderId="170" applyFill="0" applyProtection="0">
      <alignment horizontal="right" vertical="top" wrapText="1"/>
    </xf>
    <xf numFmtId="49" fontId="35" fillId="0" borderId="170" applyFill="0" applyProtection="0">
      <alignment horizontal="right"/>
    </xf>
    <xf numFmtId="1" fontId="47" fillId="0" borderId="170" applyFill="0" applyProtection="0">
      <alignment horizontal="right" vertical="top" wrapText="1"/>
    </xf>
    <xf numFmtId="0" fontId="35" fillId="54" borderId="169" applyNumberFormat="0" applyFont="0" applyAlignment="0" applyProtection="0"/>
    <xf numFmtId="49" fontId="35" fillId="0" borderId="170" applyFill="0" applyProtection="0">
      <alignment horizontal="right"/>
    </xf>
    <xf numFmtId="0" fontId="35" fillId="0" borderId="170" applyFill="0" applyProtection="0">
      <alignment horizontal="right" vertical="top" wrapText="1"/>
    </xf>
    <xf numFmtId="0" fontId="62" fillId="60" borderId="170"/>
    <xf numFmtId="0" fontId="51" fillId="36" borderId="171" applyNumberFormat="0" applyAlignment="0" applyProtection="0"/>
    <xf numFmtId="0" fontId="62" fillId="60" borderId="170"/>
    <xf numFmtId="0" fontId="35" fillId="0" borderId="170" applyFill="0" applyProtection="0">
      <alignment horizontal="right" vertical="top" wrapText="1"/>
    </xf>
    <xf numFmtId="0" fontId="62" fillId="60" borderId="170"/>
    <xf numFmtId="49" fontId="47" fillId="0" borderId="170" applyFill="0" applyProtection="0">
      <alignment horizontal="right"/>
    </xf>
    <xf numFmtId="0" fontId="35" fillId="0" borderId="170" applyFill="0" applyProtection="0">
      <alignment horizontal="right" vertical="top" wrapText="1"/>
    </xf>
    <xf numFmtId="0" fontId="35" fillId="54" borderId="169" applyNumberFormat="0" applyFont="0" applyAlignment="0" applyProtection="0"/>
    <xf numFmtId="49" fontId="47" fillId="0" borderId="170" applyFill="0" applyProtection="0">
      <alignment horizontal="right"/>
    </xf>
    <xf numFmtId="0" fontId="35" fillId="0" borderId="170" applyFill="0" applyProtection="0">
      <alignment horizontal="right" vertical="top" wrapText="1"/>
    </xf>
    <xf numFmtId="0" fontId="47" fillId="0" borderId="170" applyFill="0" applyProtection="0">
      <alignment horizontal="right" vertical="top" wrapText="1"/>
    </xf>
    <xf numFmtId="0" fontId="39" fillId="38" borderId="170" applyNumberFormat="0" applyProtection="0">
      <alignment horizontal="right"/>
    </xf>
    <xf numFmtId="2" fontId="35" fillId="0" borderId="170" applyFill="0" applyProtection="0">
      <alignment horizontal="right" vertical="top" wrapText="1"/>
    </xf>
    <xf numFmtId="2" fontId="47" fillId="0" borderId="170" applyFill="0" applyProtection="0">
      <alignment horizontal="right" vertical="top" wrapText="1"/>
    </xf>
    <xf numFmtId="0" fontId="62" fillId="60" borderId="170"/>
    <xf numFmtId="0" fontId="35" fillId="0" borderId="170" applyFill="0" applyProtection="0">
      <alignment horizontal="right" vertical="top" wrapText="1"/>
    </xf>
    <xf numFmtId="0" fontId="43" fillId="36" borderId="172" applyNumberFormat="0" applyAlignment="0" applyProtection="0"/>
    <xf numFmtId="0" fontId="39" fillId="38" borderId="170" applyNumberFormat="0" applyProtection="0">
      <alignment horizontal="left"/>
    </xf>
    <xf numFmtId="49" fontId="47" fillId="0" borderId="170" applyFill="0" applyProtection="0">
      <alignment horizontal="right"/>
    </xf>
    <xf numFmtId="0" fontId="62" fillId="60" borderId="170"/>
    <xf numFmtId="2" fontId="47" fillId="0" borderId="170" applyFill="0" applyProtection="0">
      <alignment horizontal="right" vertical="top" wrapText="1"/>
    </xf>
    <xf numFmtId="0" fontId="62" fillId="60" borderId="170"/>
    <xf numFmtId="1" fontId="35" fillId="0" borderId="170" applyFill="0" applyProtection="0">
      <alignment horizontal="right" vertical="top" wrapText="1"/>
    </xf>
    <xf numFmtId="1" fontId="35" fillId="0" borderId="170" applyFill="0" applyProtection="0">
      <alignment horizontal="right" vertical="top" wrapText="1"/>
    </xf>
    <xf numFmtId="0" fontId="62" fillId="60" borderId="170"/>
    <xf numFmtId="0" fontId="43" fillId="36" borderId="172" applyNumberFormat="0" applyAlignment="0" applyProtection="0"/>
    <xf numFmtId="2" fontId="47" fillId="0" borderId="170" applyFill="0" applyProtection="0">
      <alignment horizontal="right" vertical="top" wrapText="1"/>
    </xf>
    <xf numFmtId="0" fontId="62" fillId="60" borderId="170"/>
    <xf numFmtId="0" fontId="43" fillId="36" borderId="172" applyNumberFormat="0" applyAlignment="0" applyProtection="0"/>
    <xf numFmtId="0" fontId="35" fillId="54" borderId="169" applyNumberFormat="0" applyFont="0" applyAlignment="0" applyProtection="0"/>
    <xf numFmtId="49" fontId="47" fillId="0" borderId="170" applyFill="0" applyProtection="0">
      <alignment horizontal="right"/>
    </xf>
    <xf numFmtId="2" fontId="47" fillId="0" borderId="170" applyFill="0" applyProtection="0">
      <alignment horizontal="right" vertical="top" wrapText="1"/>
    </xf>
    <xf numFmtId="2" fontId="35" fillId="0" borderId="170" applyFill="0" applyProtection="0">
      <alignment horizontal="right" vertical="top" wrapText="1"/>
    </xf>
    <xf numFmtId="0" fontId="41" fillId="35" borderId="171" applyNumberFormat="0" applyAlignment="0" applyProtection="0"/>
    <xf numFmtId="0" fontId="39" fillId="38" borderId="170" applyNumberFormat="0" applyProtection="0">
      <alignment horizontal="left"/>
    </xf>
    <xf numFmtId="0" fontId="62" fillId="60" borderId="170"/>
    <xf numFmtId="0" fontId="62" fillId="60" borderId="170"/>
    <xf numFmtId="0" fontId="39" fillId="38" borderId="170" applyNumberFormat="0" applyProtection="0">
      <alignment horizontal="left"/>
    </xf>
    <xf numFmtId="2" fontId="35" fillId="0" borderId="170" applyFill="0" applyProtection="0">
      <alignment horizontal="right" vertical="top" wrapText="1"/>
    </xf>
    <xf numFmtId="1" fontId="35" fillId="0" borderId="170" applyFill="0" applyProtection="0">
      <alignment horizontal="right" vertical="top" wrapText="1"/>
    </xf>
    <xf numFmtId="0" fontId="35" fillId="0" borderId="170" applyFill="0" applyProtection="0">
      <alignment horizontal="right" vertical="top" wrapText="1"/>
    </xf>
    <xf numFmtId="0" fontId="62" fillId="60" borderId="170"/>
    <xf numFmtId="0" fontId="39" fillId="38" borderId="170" applyNumberFormat="0" applyProtection="0">
      <alignment horizontal="left"/>
    </xf>
    <xf numFmtId="1" fontId="35" fillId="0" borderId="170" applyFill="0" applyProtection="0">
      <alignment horizontal="right" vertical="top" wrapText="1"/>
    </xf>
    <xf numFmtId="0" fontId="62" fillId="60" borderId="170"/>
    <xf numFmtId="0" fontId="35" fillId="0" borderId="170" applyFill="0" applyProtection="0">
      <alignment horizontal="right" vertical="top" wrapText="1"/>
    </xf>
    <xf numFmtId="0" fontId="39" fillId="38" borderId="170" applyNumberFormat="0" applyProtection="0">
      <alignment horizontal="left"/>
    </xf>
    <xf numFmtId="1" fontId="35" fillId="0" borderId="170" applyFill="0" applyProtection="0">
      <alignment horizontal="right" vertical="top" wrapText="1"/>
    </xf>
    <xf numFmtId="0" fontId="39" fillId="38" borderId="170" applyNumberFormat="0" applyProtection="0">
      <alignment horizontal="right"/>
    </xf>
    <xf numFmtId="0" fontId="62" fillId="60" borderId="170"/>
    <xf numFmtId="0" fontId="43" fillId="36" borderId="172" applyNumberFormat="0" applyAlignment="0" applyProtection="0"/>
    <xf numFmtId="0" fontId="62" fillId="60" borderId="170"/>
    <xf numFmtId="0" fontId="35" fillId="0" borderId="170" applyFill="0" applyProtection="0">
      <alignment horizontal="right" vertical="top" wrapText="1"/>
    </xf>
    <xf numFmtId="1" fontId="35" fillId="0" borderId="170" applyFill="0" applyProtection="0">
      <alignment horizontal="right" vertical="top" wrapText="1"/>
    </xf>
    <xf numFmtId="0" fontId="35" fillId="0" borderId="170" applyFill="0" applyProtection="0">
      <alignment horizontal="right" vertical="top" wrapText="1"/>
    </xf>
    <xf numFmtId="2" fontId="47" fillId="0" borderId="170" applyFill="0" applyProtection="0">
      <alignment horizontal="right" vertical="top" wrapText="1"/>
    </xf>
    <xf numFmtId="0" fontId="43" fillId="36" borderId="172" applyNumberFormat="0" applyAlignment="0" applyProtection="0"/>
    <xf numFmtId="0" fontId="43" fillId="36" borderId="172" applyNumberFormat="0" applyAlignment="0" applyProtection="0"/>
    <xf numFmtId="0" fontId="39" fillId="38" borderId="170" applyNumberFormat="0" applyProtection="0">
      <alignment horizontal="left"/>
    </xf>
    <xf numFmtId="0" fontId="35" fillId="0" borderId="170" applyFill="0" applyProtection="0">
      <alignment horizontal="right" vertical="top" wrapText="1"/>
    </xf>
    <xf numFmtId="1" fontId="35" fillId="0" borderId="170" applyFill="0" applyProtection="0">
      <alignment horizontal="right" vertical="top" wrapText="1"/>
    </xf>
    <xf numFmtId="0" fontId="39" fillId="38" borderId="170" applyNumberFormat="0" applyProtection="0">
      <alignment horizontal="left"/>
    </xf>
    <xf numFmtId="0" fontId="39" fillId="38" borderId="170" applyNumberFormat="0" applyProtection="0">
      <alignment horizontal="left"/>
    </xf>
    <xf numFmtId="0" fontId="62" fillId="60" borderId="170"/>
    <xf numFmtId="49" fontId="35" fillId="0" borderId="170" applyFill="0" applyProtection="0">
      <alignment horizontal="right"/>
    </xf>
    <xf numFmtId="0" fontId="35" fillId="0" borderId="170" applyFill="0" applyProtection="0">
      <alignment horizontal="right" vertical="top" wrapText="1"/>
    </xf>
    <xf numFmtId="0" fontId="62" fillId="60" borderId="170"/>
    <xf numFmtId="0" fontId="62" fillId="60" borderId="170"/>
    <xf numFmtId="0" fontId="62" fillId="60" borderId="170"/>
    <xf numFmtId="1" fontId="47" fillId="0" borderId="170" applyFill="0" applyProtection="0">
      <alignment horizontal="right" vertical="top" wrapText="1"/>
    </xf>
    <xf numFmtId="0" fontId="62" fillId="60" borderId="170"/>
    <xf numFmtId="0" fontId="35" fillId="0" borderId="170" applyFill="0" applyProtection="0">
      <alignment horizontal="right" vertical="top" wrapText="1"/>
    </xf>
    <xf numFmtId="0" fontId="62" fillId="60" borderId="170"/>
    <xf numFmtId="0" fontId="35" fillId="0" borderId="170" applyFill="0" applyProtection="0">
      <alignment horizontal="right" vertical="top" wrapText="1"/>
    </xf>
    <xf numFmtId="0" fontId="39" fillId="38" borderId="170" applyNumberFormat="0" applyProtection="0">
      <alignment horizontal="right"/>
    </xf>
    <xf numFmtId="49" fontId="35" fillId="0" borderId="170" applyFill="0" applyProtection="0">
      <alignment horizontal="right"/>
    </xf>
    <xf numFmtId="0" fontId="43" fillId="36" borderId="172" applyNumberFormat="0" applyAlignment="0" applyProtection="0"/>
    <xf numFmtId="2" fontId="35" fillId="0" borderId="170" applyFill="0" applyProtection="0">
      <alignment horizontal="right" vertical="top" wrapText="1"/>
    </xf>
    <xf numFmtId="0" fontId="43" fillId="36" borderId="172" applyNumberFormat="0" applyAlignment="0" applyProtection="0"/>
    <xf numFmtId="0" fontId="62" fillId="60" borderId="170"/>
    <xf numFmtId="49" fontId="35" fillId="0" borderId="170" applyFill="0" applyProtection="0">
      <alignment horizontal="right"/>
    </xf>
    <xf numFmtId="0" fontId="62" fillId="60" borderId="170"/>
    <xf numFmtId="2" fontId="47" fillId="0" borderId="170" applyFill="0" applyProtection="0">
      <alignment horizontal="right" vertical="top" wrapText="1"/>
    </xf>
    <xf numFmtId="2" fontId="47" fillId="0" borderId="170" applyFill="0" applyProtection="0">
      <alignment horizontal="right" vertical="top" wrapText="1"/>
    </xf>
    <xf numFmtId="1" fontId="35" fillId="0" borderId="170" applyFill="0" applyProtection="0">
      <alignment horizontal="right" vertical="top" wrapText="1"/>
    </xf>
    <xf numFmtId="0" fontId="62" fillId="60" borderId="170"/>
    <xf numFmtId="49" fontId="35" fillId="0" borderId="170" applyFill="0" applyProtection="0">
      <alignment horizontal="right"/>
    </xf>
    <xf numFmtId="0" fontId="44" fillId="0" borderId="173" applyNumberFormat="0" applyFill="0" applyAlignment="0" applyProtection="0"/>
    <xf numFmtId="0" fontId="62" fillId="60" borderId="170"/>
    <xf numFmtId="0" fontId="35" fillId="0" borderId="170" applyFill="0" applyProtection="0">
      <alignment horizontal="right" vertical="top" wrapText="1"/>
    </xf>
    <xf numFmtId="0" fontId="35" fillId="0" borderId="170" applyFill="0" applyProtection="0">
      <alignment horizontal="right" vertical="top" wrapText="1"/>
    </xf>
    <xf numFmtId="49" fontId="35" fillId="0" borderId="170" applyFill="0" applyProtection="0">
      <alignment horizontal="right"/>
    </xf>
    <xf numFmtId="0" fontId="62" fillId="60" borderId="170"/>
    <xf numFmtId="0" fontId="44" fillId="0" borderId="173" applyNumberFormat="0" applyFill="0" applyAlignment="0" applyProtection="0"/>
    <xf numFmtId="0" fontId="62" fillId="60" borderId="170"/>
    <xf numFmtId="0" fontId="43" fillId="36" borderId="172" applyNumberFormat="0" applyAlignment="0" applyProtection="0"/>
    <xf numFmtId="0" fontId="51" fillId="36" borderId="171" applyNumberFormat="0" applyAlignment="0" applyProtection="0"/>
    <xf numFmtId="0" fontId="39" fillId="38" borderId="170" applyNumberFormat="0" applyProtection="0">
      <alignment horizontal="left"/>
    </xf>
    <xf numFmtId="0" fontId="39" fillId="38" borderId="170" applyNumberFormat="0" applyProtection="0">
      <alignment horizontal="left"/>
    </xf>
    <xf numFmtId="2" fontId="47" fillId="0" borderId="170" applyFill="0" applyProtection="0">
      <alignment horizontal="right" vertical="top" wrapText="1"/>
    </xf>
    <xf numFmtId="2" fontId="47" fillId="0" borderId="170" applyFill="0" applyProtection="0">
      <alignment horizontal="right" vertical="top" wrapText="1"/>
    </xf>
    <xf numFmtId="2" fontId="35" fillId="0" borderId="170" applyFill="0" applyProtection="0">
      <alignment horizontal="right" vertical="top" wrapText="1"/>
    </xf>
    <xf numFmtId="0" fontId="44" fillId="0" borderId="173" applyNumberFormat="0" applyFill="0" applyAlignment="0" applyProtection="0"/>
    <xf numFmtId="0" fontId="43" fillId="36" borderId="172" applyNumberFormat="0" applyAlignment="0" applyProtection="0"/>
    <xf numFmtId="0" fontId="62" fillId="60" borderId="170"/>
    <xf numFmtId="0" fontId="44" fillId="0" borderId="173" applyNumberFormat="0" applyFill="0" applyAlignment="0" applyProtection="0"/>
    <xf numFmtId="0" fontId="62" fillId="60" borderId="170"/>
    <xf numFmtId="1" fontId="47" fillId="0" borderId="170" applyFill="0" applyProtection="0">
      <alignment horizontal="right" vertical="top" wrapText="1"/>
    </xf>
    <xf numFmtId="0" fontId="35" fillId="54" borderId="169" applyNumberFormat="0" applyFont="0" applyAlignment="0" applyProtection="0"/>
    <xf numFmtId="0" fontId="39" fillId="38" borderId="170" applyNumberFormat="0" applyProtection="0">
      <alignment horizontal="right"/>
    </xf>
    <xf numFmtId="49" fontId="47" fillId="0" borderId="170" applyFill="0" applyProtection="0">
      <alignment horizontal="right"/>
    </xf>
    <xf numFmtId="0" fontId="39" fillId="38" borderId="170" applyNumberFormat="0" applyProtection="0">
      <alignment horizontal="left"/>
    </xf>
    <xf numFmtId="0" fontId="62" fillId="60" borderId="170"/>
    <xf numFmtId="0" fontId="35" fillId="0" borderId="170" applyFill="0" applyProtection="0">
      <alignment horizontal="right" vertical="top" wrapText="1"/>
    </xf>
    <xf numFmtId="2" fontId="35" fillId="0" borderId="170" applyFill="0" applyProtection="0">
      <alignment horizontal="right" vertical="top" wrapText="1"/>
    </xf>
    <xf numFmtId="49" fontId="47" fillId="0" borderId="170" applyFill="0" applyProtection="0">
      <alignment horizontal="right"/>
    </xf>
    <xf numFmtId="0" fontId="35" fillId="54" borderId="169" applyNumberFormat="0" applyFont="0" applyAlignment="0" applyProtection="0"/>
    <xf numFmtId="0" fontId="41" fillId="35" borderId="171" applyNumberFormat="0" applyAlignment="0" applyProtection="0"/>
    <xf numFmtId="0" fontId="35" fillId="54" borderId="169" applyNumberFormat="0" applyFont="0" applyAlignment="0" applyProtection="0"/>
    <xf numFmtId="49" fontId="47" fillId="0" borderId="170" applyFill="0" applyProtection="0">
      <alignment horizontal="right"/>
    </xf>
    <xf numFmtId="0" fontId="39" fillId="38" borderId="170" applyNumberFormat="0" applyProtection="0">
      <alignment horizontal="right"/>
    </xf>
    <xf numFmtId="0" fontId="39" fillId="38" borderId="170" applyNumberFormat="0" applyProtection="0">
      <alignment horizontal="right"/>
    </xf>
    <xf numFmtId="49" fontId="47" fillId="0" borderId="170" applyFill="0" applyProtection="0">
      <alignment horizontal="right"/>
    </xf>
    <xf numFmtId="49" fontId="35" fillId="0" borderId="170" applyFill="0" applyProtection="0">
      <alignment horizontal="right"/>
    </xf>
    <xf numFmtId="1" fontId="47" fillId="0" borderId="170" applyFill="0" applyProtection="0">
      <alignment horizontal="right" vertical="top" wrapText="1"/>
    </xf>
    <xf numFmtId="0" fontId="39" fillId="38" borderId="170" applyNumberFormat="0" applyProtection="0">
      <alignment horizontal="left"/>
    </xf>
    <xf numFmtId="0" fontId="62" fillId="60" borderId="170"/>
    <xf numFmtId="0" fontId="39" fillId="38" borderId="170" applyNumberFormat="0" applyProtection="0">
      <alignment horizontal="left"/>
    </xf>
    <xf numFmtId="0" fontId="62" fillId="60" borderId="170"/>
    <xf numFmtId="0" fontId="47" fillId="0" borderId="170" applyFill="0" applyProtection="0">
      <alignment horizontal="right" vertical="top" wrapText="1"/>
    </xf>
    <xf numFmtId="0" fontId="39" fillId="38" borderId="170" applyNumberFormat="0" applyProtection="0">
      <alignment horizontal="left"/>
    </xf>
    <xf numFmtId="2" fontId="47" fillId="0" borderId="170" applyFill="0" applyProtection="0">
      <alignment horizontal="right" vertical="top" wrapText="1"/>
    </xf>
    <xf numFmtId="0" fontId="39" fillId="38" borderId="170" applyNumberFormat="0" applyProtection="0">
      <alignment horizontal="right"/>
    </xf>
    <xf numFmtId="0" fontId="39" fillId="38" borderId="170" applyNumberFormat="0" applyProtection="0">
      <alignment horizontal="right"/>
    </xf>
    <xf numFmtId="0" fontId="35" fillId="0" borderId="170" applyFill="0" applyProtection="0">
      <alignment horizontal="right" vertical="top" wrapText="1"/>
    </xf>
    <xf numFmtId="1" fontId="35" fillId="0" borderId="170" applyFill="0" applyProtection="0">
      <alignment horizontal="right" vertical="top" wrapText="1"/>
    </xf>
    <xf numFmtId="0" fontId="44" fillId="0" borderId="173" applyNumberFormat="0" applyFill="0" applyAlignment="0" applyProtection="0"/>
    <xf numFmtId="0" fontId="35" fillId="54" borderId="169" applyNumberFormat="0" applyFont="0" applyAlignment="0" applyProtection="0"/>
    <xf numFmtId="0" fontId="43" fillId="36" borderId="172" applyNumberFormat="0" applyAlignment="0" applyProtection="0"/>
    <xf numFmtId="0" fontId="35" fillId="0" borderId="170" applyFill="0" applyProtection="0">
      <alignment horizontal="right" vertical="top" wrapText="1"/>
    </xf>
    <xf numFmtId="49" fontId="47" fillId="0" borderId="170" applyFill="0" applyProtection="0">
      <alignment horizontal="right"/>
    </xf>
    <xf numFmtId="0" fontId="39" fillId="38" borderId="170" applyNumberFormat="0" applyProtection="0">
      <alignment horizontal="right"/>
    </xf>
    <xf numFmtId="0" fontId="39" fillId="38" borderId="170" applyNumberFormat="0" applyProtection="0">
      <alignment horizontal="left"/>
    </xf>
    <xf numFmtId="0" fontId="35" fillId="0" borderId="170" applyFill="0" applyProtection="0">
      <alignment horizontal="right" vertical="top" wrapText="1"/>
    </xf>
    <xf numFmtId="0" fontId="62" fillId="60" borderId="170"/>
    <xf numFmtId="0" fontId="62" fillId="60" borderId="170"/>
    <xf numFmtId="2" fontId="47" fillId="0" borderId="170" applyFill="0" applyProtection="0">
      <alignment horizontal="right" vertical="top" wrapText="1"/>
    </xf>
    <xf numFmtId="0" fontId="62" fillId="60" borderId="170"/>
    <xf numFmtId="2" fontId="35" fillId="0" borderId="170" applyFill="0" applyProtection="0">
      <alignment horizontal="right" vertical="top" wrapText="1"/>
    </xf>
    <xf numFmtId="0" fontId="44" fillId="0" borderId="173" applyNumberFormat="0" applyFill="0" applyAlignment="0" applyProtection="0"/>
    <xf numFmtId="2" fontId="35" fillId="0" borderId="170" applyFill="0" applyProtection="0">
      <alignment horizontal="right" vertical="top" wrapText="1"/>
    </xf>
    <xf numFmtId="0" fontId="41" fillId="35" borderId="171" applyNumberFormat="0" applyAlignment="0" applyProtection="0"/>
    <xf numFmtId="2" fontId="35" fillId="0" borderId="170" applyFill="0" applyProtection="0">
      <alignment horizontal="right" vertical="top" wrapText="1"/>
    </xf>
    <xf numFmtId="1" fontId="47" fillId="0" borderId="170" applyFill="0" applyProtection="0">
      <alignment horizontal="right" vertical="top" wrapText="1"/>
    </xf>
    <xf numFmtId="49" fontId="35" fillId="0" borderId="170" applyFill="0" applyProtection="0">
      <alignment horizontal="right"/>
    </xf>
    <xf numFmtId="0" fontId="35" fillId="54" borderId="169" applyNumberFormat="0" applyFont="0" applyAlignment="0" applyProtection="0"/>
    <xf numFmtId="1" fontId="35" fillId="0" borderId="170" applyFill="0" applyProtection="0">
      <alignment horizontal="right" vertical="top" wrapText="1"/>
    </xf>
    <xf numFmtId="0" fontId="43" fillId="36" borderId="172" applyNumberFormat="0" applyAlignment="0" applyProtection="0"/>
    <xf numFmtId="2" fontId="35" fillId="0" borderId="170" applyFill="0" applyProtection="0">
      <alignment horizontal="right" vertical="top" wrapText="1"/>
    </xf>
    <xf numFmtId="0" fontId="41" fillId="35" borderId="171" applyNumberFormat="0" applyAlignment="0" applyProtection="0"/>
    <xf numFmtId="0" fontId="62" fillId="60" borderId="170"/>
    <xf numFmtId="0" fontId="47" fillId="0" borderId="170" applyFill="0" applyProtection="0">
      <alignment horizontal="right" vertical="top" wrapText="1"/>
    </xf>
    <xf numFmtId="0" fontId="44" fillId="0" borderId="173" applyNumberFormat="0" applyFill="0" applyAlignment="0" applyProtection="0"/>
    <xf numFmtId="0" fontId="41" fillId="35" borderId="171" applyNumberFormat="0" applyAlignment="0" applyProtection="0"/>
    <xf numFmtId="0" fontId="62" fillId="60" borderId="170"/>
    <xf numFmtId="49" fontId="47" fillId="0" borderId="170" applyFill="0" applyProtection="0">
      <alignment horizontal="right"/>
    </xf>
    <xf numFmtId="49" fontId="47" fillId="0" borderId="170" applyFill="0" applyProtection="0">
      <alignment horizontal="right"/>
    </xf>
    <xf numFmtId="2" fontId="47" fillId="0" borderId="170" applyFill="0" applyProtection="0">
      <alignment horizontal="right" vertical="top" wrapText="1"/>
    </xf>
    <xf numFmtId="0" fontId="51" fillId="36" borderId="171" applyNumberFormat="0" applyAlignment="0" applyProtection="0"/>
    <xf numFmtId="2" fontId="35" fillId="0" borderId="170" applyFill="0" applyProtection="0">
      <alignment horizontal="right" vertical="top" wrapText="1"/>
    </xf>
    <xf numFmtId="0" fontId="39" fillId="38" borderId="170" applyNumberFormat="0" applyProtection="0">
      <alignment horizontal="left"/>
    </xf>
    <xf numFmtId="2" fontId="47" fillId="0" borderId="170" applyFill="0" applyProtection="0">
      <alignment horizontal="right" vertical="top" wrapText="1"/>
    </xf>
    <xf numFmtId="0" fontId="43" fillId="36" borderId="172" applyNumberFormat="0" applyAlignment="0" applyProtection="0"/>
    <xf numFmtId="0" fontId="35" fillId="0" borderId="170" applyFill="0" applyProtection="0">
      <alignment horizontal="right" vertical="top" wrapText="1"/>
    </xf>
    <xf numFmtId="0" fontId="47" fillId="0" borderId="170" applyFill="0" applyProtection="0">
      <alignment horizontal="right" vertical="top" wrapText="1"/>
    </xf>
    <xf numFmtId="0" fontId="39" fillId="38" borderId="170" applyNumberFormat="0" applyProtection="0">
      <alignment horizontal="right"/>
    </xf>
    <xf numFmtId="1" fontId="35" fillId="0" borderId="170" applyFill="0" applyProtection="0">
      <alignment horizontal="right" vertical="top" wrapText="1"/>
    </xf>
    <xf numFmtId="49" fontId="35" fillId="0" borderId="170" applyFill="0" applyProtection="0">
      <alignment horizontal="right"/>
    </xf>
    <xf numFmtId="0" fontId="44" fillId="0" borderId="173" applyNumberFormat="0" applyFill="0" applyAlignment="0" applyProtection="0"/>
    <xf numFmtId="49" fontId="47" fillId="0" borderId="170" applyFill="0" applyProtection="0">
      <alignment horizontal="right"/>
    </xf>
    <xf numFmtId="2" fontId="47" fillId="0" borderId="170" applyFill="0" applyProtection="0">
      <alignment horizontal="right" vertical="top" wrapText="1"/>
    </xf>
    <xf numFmtId="0" fontId="43" fillId="36" borderId="172" applyNumberFormat="0" applyAlignment="0" applyProtection="0"/>
    <xf numFmtId="0" fontId="35" fillId="0" borderId="170" applyFill="0" applyProtection="0">
      <alignment horizontal="right" vertical="top" wrapText="1"/>
    </xf>
    <xf numFmtId="49" fontId="35" fillId="0" borderId="170" applyFill="0" applyProtection="0">
      <alignment horizontal="right"/>
    </xf>
    <xf numFmtId="0" fontId="41" fillId="35" borderId="171" applyNumberFormat="0" applyAlignment="0" applyProtection="0"/>
    <xf numFmtId="0" fontId="35" fillId="0" borderId="170" applyFill="0" applyProtection="0">
      <alignment horizontal="right" vertical="top" wrapText="1"/>
    </xf>
    <xf numFmtId="0" fontId="35" fillId="54" borderId="169" applyNumberFormat="0" applyFont="0" applyAlignment="0" applyProtection="0"/>
    <xf numFmtId="0" fontId="41" fillId="35" borderId="171" applyNumberFormat="0" applyAlignment="0" applyProtection="0"/>
    <xf numFmtId="0" fontId="35" fillId="54" borderId="169" applyNumberFormat="0" applyFont="0" applyAlignment="0" applyProtection="0"/>
    <xf numFmtId="1" fontId="47" fillId="0" borderId="170" applyFill="0" applyProtection="0">
      <alignment horizontal="right" vertical="top" wrapText="1"/>
    </xf>
    <xf numFmtId="0" fontId="62" fillId="60" borderId="170"/>
    <xf numFmtId="1" fontId="35" fillId="0" borderId="170" applyFill="0" applyProtection="0">
      <alignment horizontal="right" vertical="top" wrapText="1"/>
    </xf>
    <xf numFmtId="0" fontId="62" fillId="60" borderId="170"/>
    <xf numFmtId="0" fontId="35" fillId="0" borderId="170" applyFill="0" applyProtection="0">
      <alignment horizontal="right" vertical="top" wrapText="1"/>
    </xf>
    <xf numFmtId="0" fontId="62" fillId="60" borderId="170"/>
    <xf numFmtId="49" fontId="35" fillId="0" borderId="170" applyFill="0" applyProtection="0">
      <alignment horizontal="right"/>
    </xf>
    <xf numFmtId="1" fontId="35" fillId="0" borderId="170" applyFill="0" applyProtection="0">
      <alignment horizontal="right" vertical="top" wrapText="1"/>
    </xf>
    <xf numFmtId="1" fontId="35" fillId="0" borderId="170" applyFill="0" applyProtection="0">
      <alignment horizontal="right" vertical="top" wrapText="1"/>
    </xf>
    <xf numFmtId="1" fontId="35" fillId="0" borderId="170" applyFill="0" applyProtection="0">
      <alignment horizontal="right" vertical="top" wrapText="1"/>
    </xf>
    <xf numFmtId="0" fontId="62" fillId="60" borderId="170"/>
    <xf numFmtId="2" fontId="35" fillId="0" borderId="170" applyFill="0" applyProtection="0">
      <alignment horizontal="right" vertical="top" wrapText="1"/>
    </xf>
    <xf numFmtId="2" fontId="47" fillId="0" borderId="170" applyFill="0" applyProtection="0">
      <alignment horizontal="right" vertical="top" wrapText="1"/>
    </xf>
    <xf numFmtId="0" fontId="62" fillId="60" borderId="170"/>
    <xf numFmtId="49" fontId="35" fillId="0" borderId="170" applyFill="0" applyProtection="0">
      <alignment horizontal="right"/>
    </xf>
    <xf numFmtId="0" fontId="62" fillId="60" borderId="170"/>
    <xf numFmtId="0" fontId="35" fillId="0" borderId="170" applyFill="0" applyProtection="0">
      <alignment horizontal="right" vertical="top" wrapText="1"/>
    </xf>
    <xf numFmtId="49" fontId="35" fillId="0" borderId="170" applyFill="0" applyProtection="0">
      <alignment horizontal="right"/>
    </xf>
    <xf numFmtId="2" fontId="47" fillId="0" borderId="170" applyFill="0" applyProtection="0">
      <alignment horizontal="right" vertical="top" wrapText="1"/>
    </xf>
    <xf numFmtId="2" fontId="35" fillId="0" borderId="170" applyFill="0" applyProtection="0">
      <alignment horizontal="right" vertical="top" wrapText="1"/>
    </xf>
    <xf numFmtId="0" fontId="62" fillId="60" borderId="170"/>
    <xf numFmtId="0" fontId="62" fillId="60" borderId="170"/>
    <xf numFmtId="0" fontId="62" fillId="60" borderId="170"/>
    <xf numFmtId="1" fontId="47" fillId="0" borderId="170" applyFill="0" applyProtection="0">
      <alignment horizontal="right" vertical="top" wrapText="1"/>
    </xf>
    <xf numFmtId="0" fontId="43" fillId="36" borderId="172" applyNumberFormat="0" applyAlignment="0" applyProtection="0"/>
    <xf numFmtId="0" fontId="39" fillId="38" borderId="170" applyNumberFormat="0" applyProtection="0">
      <alignment horizontal="right"/>
    </xf>
    <xf numFmtId="2" fontId="35" fillId="0" borderId="170" applyFill="0" applyProtection="0">
      <alignment horizontal="right" vertical="top" wrapText="1"/>
    </xf>
    <xf numFmtId="0" fontId="62" fillId="60" borderId="170"/>
    <xf numFmtId="49" fontId="35" fillId="0" borderId="170" applyFill="0" applyProtection="0">
      <alignment horizontal="right"/>
    </xf>
    <xf numFmtId="49" fontId="35" fillId="0" borderId="170" applyFill="0" applyProtection="0">
      <alignment horizontal="right"/>
    </xf>
    <xf numFmtId="1" fontId="47" fillId="0" borderId="170" applyFill="0" applyProtection="0">
      <alignment horizontal="right" vertical="top" wrapText="1"/>
    </xf>
    <xf numFmtId="1" fontId="35" fillId="0" borderId="170" applyFill="0" applyProtection="0">
      <alignment horizontal="right" vertical="top" wrapText="1"/>
    </xf>
    <xf numFmtId="49" fontId="35" fillId="0" borderId="170" applyFill="0" applyProtection="0">
      <alignment horizontal="right"/>
    </xf>
    <xf numFmtId="0" fontId="39" fillId="38" borderId="170" applyNumberFormat="0" applyProtection="0">
      <alignment horizontal="left"/>
    </xf>
    <xf numFmtId="2" fontId="47" fillId="0" borderId="170" applyFill="0" applyProtection="0">
      <alignment horizontal="right" vertical="top" wrapText="1"/>
    </xf>
    <xf numFmtId="0" fontId="62" fillId="60" borderId="170"/>
    <xf numFmtId="0" fontId="35" fillId="54" borderId="169" applyNumberFormat="0" applyFont="0" applyAlignment="0" applyProtection="0"/>
    <xf numFmtId="0" fontId="62" fillId="60" borderId="170"/>
    <xf numFmtId="49" fontId="47" fillId="0" borderId="170" applyFill="0" applyProtection="0">
      <alignment horizontal="right"/>
    </xf>
    <xf numFmtId="2" fontId="47" fillId="0" borderId="170" applyFill="0" applyProtection="0">
      <alignment horizontal="right" vertical="top" wrapText="1"/>
    </xf>
    <xf numFmtId="49" fontId="35" fillId="0" borderId="170" applyFill="0" applyProtection="0">
      <alignment horizontal="right"/>
    </xf>
    <xf numFmtId="0" fontId="39" fillId="38" borderId="170" applyNumberFormat="0" applyProtection="0">
      <alignment horizontal="right"/>
    </xf>
    <xf numFmtId="0" fontId="51" fillId="36" borderId="171" applyNumberFormat="0" applyAlignment="0" applyProtection="0"/>
    <xf numFmtId="0" fontId="62" fillId="60" borderId="170"/>
    <xf numFmtId="2" fontId="35" fillId="0" borderId="170" applyFill="0" applyProtection="0">
      <alignment horizontal="right" vertical="top" wrapText="1"/>
    </xf>
    <xf numFmtId="2" fontId="47" fillId="0" borderId="170" applyFill="0" applyProtection="0">
      <alignment horizontal="right" vertical="top" wrapText="1"/>
    </xf>
    <xf numFmtId="49" fontId="35" fillId="0" borderId="170" applyFill="0" applyProtection="0">
      <alignment horizontal="right"/>
    </xf>
    <xf numFmtId="2" fontId="47" fillId="0" borderId="170" applyFill="0" applyProtection="0">
      <alignment horizontal="right" vertical="top" wrapText="1"/>
    </xf>
    <xf numFmtId="0" fontId="62" fillId="60" borderId="170"/>
    <xf numFmtId="0" fontId="39" fillId="38" borderId="170" applyNumberFormat="0" applyProtection="0">
      <alignment horizontal="left"/>
    </xf>
    <xf numFmtId="1" fontId="47" fillId="0" borderId="170" applyFill="0" applyProtection="0">
      <alignment horizontal="right" vertical="top" wrapText="1"/>
    </xf>
    <xf numFmtId="0" fontId="62" fillId="60" borderId="170"/>
    <xf numFmtId="49" fontId="47" fillId="0" borderId="170" applyFill="0" applyProtection="0">
      <alignment horizontal="right"/>
    </xf>
    <xf numFmtId="49" fontId="47" fillId="0" borderId="170" applyFill="0" applyProtection="0">
      <alignment horizontal="right"/>
    </xf>
    <xf numFmtId="0" fontId="39" fillId="38" borderId="170" applyNumberFormat="0" applyProtection="0">
      <alignment horizontal="left"/>
    </xf>
    <xf numFmtId="2" fontId="35" fillId="0" borderId="170" applyFill="0" applyProtection="0">
      <alignment horizontal="right" vertical="top" wrapText="1"/>
    </xf>
    <xf numFmtId="0" fontId="44" fillId="0" borderId="173" applyNumberFormat="0" applyFill="0" applyAlignment="0" applyProtection="0"/>
    <xf numFmtId="0" fontId="44" fillId="0" borderId="173" applyNumberFormat="0" applyFill="0" applyAlignment="0" applyProtection="0"/>
    <xf numFmtId="1" fontId="35" fillId="0" borderId="170" applyFill="0" applyProtection="0">
      <alignment horizontal="right" vertical="top" wrapText="1"/>
    </xf>
    <xf numFmtId="0" fontId="62" fillId="60" borderId="170"/>
    <xf numFmtId="0" fontId="44" fillId="0" borderId="173" applyNumberFormat="0" applyFill="0" applyAlignment="0" applyProtection="0"/>
    <xf numFmtId="2" fontId="47" fillId="0" borderId="170" applyFill="0" applyProtection="0">
      <alignment horizontal="right" vertical="top" wrapText="1"/>
    </xf>
    <xf numFmtId="0" fontId="35" fillId="0" borderId="170" applyFill="0" applyProtection="0">
      <alignment horizontal="right" vertical="top" wrapText="1"/>
    </xf>
    <xf numFmtId="0" fontId="62" fillId="60" borderId="170"/>
    <xf numFmtId="49" fontId="35" fillId="0" borderId="170" applyFill="0" applyProtection="0">
      <alignment horizontal="right"/>
    </xf>
    <xf numFmtId="0" fontId="43" fillId="36" borderId="172" applyNumberFormat="0" applyAlignment="0" applyProtection="0"/>
    <xf numFmtId="0" fontId="44" fillId="0" borderId="173" applyNumberFormat="0" applyFill="0" applyAlignment="0" applyProtection="0"/>
    <xf numFmtId="1" fontId="47" fillId="0" borderId="170" applyFill="0" applyProtection="0">
      <alignment horizontal="right" vertical="top" wrapText="1"/>
    </xf>
    <xf numFmtId="0" fontId="39" fillId="38" borderId="170" applyNumberFormat="0" applyProtection="0">
      <alignment horizontal="left"/>
    </xf>
    <xf numFmtId="0" fontId="43" fillId="36" borderId="172" applyNumberFormat="0" applyAlignment="0" applyProtection="0"/>
    <xf numFmtId="0" fontId="47" fillId="0" borderId="170" applyFill="0" applyProtection="0">
      <alignment horizontal="right" vertical="top" wrapText="1"/>
    </xf>
    <xf numFmtId="0" fontId="39" fillId="38" borderId="170" applyNumberFormat="0" applyProtection="0">
      <alignment horizontal="left"/>
    </xf>
    <xf numFmtId="49" fontId="47" fillId="0" borderId="170" applyFill="0" applyProtection="0">
      <alignment horizontal="right"/>
    </xf>
    <xf numFmtId="0" fontId="35" fillId="0" borderId="170" applyFill="0" applyProtection="0">
      <alignment horizontal="right" vertical="top" wrapText="1"/>
    </xf>
    <xf numFmtId="0" fontId="35" fillId="54" borderId="169" applyNumberFormat="0" applyFont="0" applyAlignment="0" applyProtection="0"/>
    <xf numFmtId="0" fontId="39" fillId="38" borderId="170" applyNumberFormat="0" applyProtection="0">
      <alignment horizontal="left"/>
    </xf>
    <xf numFmtId="0" fontId="62" fillId="60" borderId="170"/>
    <xf numFmtId="0" fontId="44" fillId="0" borderId="173" applyNumberFormat="0" applyFill="0" applyAlignment="0" applyProtection="0"/>
    <xf numFmtId="0" fontId="43" fillId="36" borderId="172" applyNumberFormat="0" applyAlignment="0" applyProtection="0"/>
    <xf numFmtId="0" fontId="35" fillId="0" borderId="170" applyFill="0" applyProtection="0">
      <alignment horizontal="right" vertical="top" wrapText="1"/>
    </xf>
    <xf numFmtId="1" fontId="35" fillId="0" borderId="170" applyFill="0" applyProtection="0">
      <alignment horizontal="right" vertical="top" wrapText="1"/>
    </xf>
    <xf numFmtId="0" fontId="35" fillId="0" borderId="170" applyFill="0" applyProtection="0">
      <alignment horizontal="right" vertical="top" wrapText="1"/>
    </xf>
    <xf numFmtId="2" fontId="35" fillId="0" borderId="170" applyFill="0" applyProtection="0">
      <alignment horizontal="right" vertical="top" wrapText="1"/>
    </xf>
    <xf numFmtId="0" fontId="62" fillId="60" borderId="170"/>
    <xf numFmtId="0" fontId="47" fillId="0" borderId="170" applyFill="0" applyProtection="0">
      <alignment horizontal="right" vertical="top" wrapText="1"/>
    </xf>
    <xf numFmtId="0" fontId="39" fillId="38" borderId="170" applyNumberFormat="0" applyProtection="0">
      <alignment horizontal="left"/>
    </xf>
    <xf numFmtId="0" fontId="44" fillId="0" borderId="173" applyNumberFormat="0" applyFill="0" applyAlignment="0" applyProtection="0"/>
    <xf numFmtId="1" fontId="47" fillId="0" borderId="170" applyFill="0" applyProtection="0">
      <alignment horizontal="right" vertical="top" wrapText="1"/>
    </xf>
    <xf numFmtId="0" fontId="62" fillId="60" borderId="170"/>
    <xf numFmtId="0" fontId="39" fillId="38" borderId="170" applyNumberFormat="0" applyProtection="0">
      <alignment horizontal="right"/>
    </xf>
    <xf numFmtId="49" fontId="35" fillId="0" borderId="170" applyFill="0" applyProtection="0">
      <alignment horizontal="right"/>
    </xf>
    <xf numFmtId="49" fontId="47" fillId="0" borderId="170" applyFill="0" applyProtection="0">
      <alignment horizontal="right"/>
    </xf>
    <xf numFmtId="0" fontId="41" fillId="35" borderId="171" applyNumberFormat="0" applyAlignment="0" applyProtection="0"/>
    <xf numFmtId="2" fontId="47" fillId="0" borderId="170" applyFill="0" applyProtection="0">
      <alignment horizontal="right" vertical="top" wrapText="1"/>
    </xf>
    <xf numFmtId="49" fontId="35" fillId="0" borderId="170" applyFill="0" applyProtection="0">
      <alignment horizontal="right"/>
    </xf>
    <xf numFmtId="2" fontId="35" fillId="0" borderId="170" applyFill="0" applyProtection="0">
      <alignment horizontal="right" vertical="top" wrapText="1"/>
    </xf>
    <xf numFmtId="0" fontId="39" fillId="38" borderId="170" applyNumberFormat="0" applyProtection="0">
      <alignment horizontal="right"/>
    </xf>
    <xf numFmtId="1" fontId="35" fillId="0" borderId="170" applyFill="0" applyProtection="0">
      <alignment horizontal="right" vertical="top" wrapText="1"/>
    </xf>
    <xf numFmtId="0" fontId="62" fillId="60" borderId="170"/>
    <xf numFmtId="49" fontId="35" fillId="0" borderId="170" applyFill="0" applyProtection="0">
      <alignment horizontal="right"/>
    </xf>
    <xf numFmtId="0" fontId="62" fillId="60" borderId="170"/>
    <xf numFmtId="0" fontId="35" fillId="0" borderId="170" applyFill="0" applyProtection="0">
      <alignment horizontal="right" vertical="top" wrapText="1"/>
    </xf>
    <xf numFmtId="0" fontId="41" fillId="35" borderId="171" applyNumberFormat="0" applyAlignment="0" applyProtection="0"/>
    <xf numFmtId="0" fontId="35" fillId="54" borderId="169" applyNumberFormat="0" applyFont="0" applyAlignment="0" applyProtection="0"/>
    <xf numFmtId="0" fontId="39" fillId="38" borderId="170" applyNumberFormat="0" applyProtection="0">
      <alignment horizontal="right"/>
    </xf>
    <xf numFmtId="1" fontId="35" fillId="0" borderId="170" applyFill="0" applyProtection="0">
      <alignment horizontal="right" vertical="top" wrapText="1"/>
    </xf>
    <xf numFmtId="2" fontId="35" fillId="0" borderId="170" applyFill="0" applyProtection="0">
      <alignment horizontal="right" vertical="top" wrapText="1"/>
    </xf>
    <xf numFmtId="0" fontId="62" fillId="60" borderId="170"/>
    <xf numFmtId="2" fontId="47" fillId="0" borderId="170" applyFill="0" applyProtection="0">
      <alignment horizontal="right" vertical="top" wrapText="1"/>
    </xf>
    <xf numFmtId="0" fontId="41" fillId="35" borderId="171" applyNumberFormat="0" applyAlignment="0" applyProtection="0"/>
    <xf numFmtId="0" fontId="39" fillId="38" borderId="170" applyNumberFormat="0" applyProtection="0">
      <alignment horizontal="left"/>
    </xf>
    <xf numFmtId="2" fontId="47" fillId="0" borderId="170" applyFill="0" applyProtection="0">
      <alignment horizontal="right" vertical="top" wrapText="1"/>
    </xf>
    <xf numFmtId="0" fontId="39" fillId="38" borderId="170" applyNumberFormat="0" applyProtection="0">
      <alignment horizontal="left"/>
    </xf>
    <xf numFmtId="0" fontId="62" fillId="60" borderId="170"/>
    <xf numFmtId="49" fontId="47" fillId="0" borderId="170" applyFill="0" applyProtection="0">
      <alignment horizontal="right"/>
    </xf>
    <xf numFmtId="1" fontId="47" fillId="0" borderId="170" applyFill="0" applyProtection="0">
      <alignment horizontal="right" vertical="top" wrapText="1"/>
    </xf>
    <xf numFmtId="0" fontId="35" fillId="54" borderId="169" applyNumberFormat="0" applyFont="0" applyAlignment="0" applyProtection="0"/>
    <xf numFmtId="1" fontId="35" fillId="0" borderId="170" applyFill="0" applyProtection="0">
      <alignment horizontal="right" vertical="top" wrapText="1"/>
    </xf>
    <xf numFmtId="49" fontId="47" fillId="0" borderId="170" applyFill="0" applyProtection="0">
      <alignment horizontal="right"/>
    </xf>
    <xf numFmtId="49" fontId="35" fillId="0" borderId="170" applyFill="0" applyProtection="0">
      <alignment horizontal="right"/>
    </xf>
    <xf numFmtId="0" fontId="35" fillId="54" borderId="169" applyNumberFormat="0" applyFont="0" applyAlignment="0" applyProtection="0"/>
    <xf numFmtId="2" fontId="47" fillId="0" borderId="170" applyFill="0" applyProtection="0">
      <alignment horizontal="right" vertical="top" wrapText="1"/>
    </xf>
    <xf numFmtId="0" fontId="39" fillId="38" borderId="170" applyNumberFormat="0" applyProtection="0">
      <alignment horizontal="left"/>
    </xf>
    <xf numFmtId="0" fontId="39" fillId="38" borderId="170" applyNumberFormat="0" applyProtection="0">
      <alignment horizontal="left"/>
    </xf>
    <xf numFmtId="1" fontId="35" fillId="0" borderId="170" applyFill="0" applyProtection="0">
      <alignment horizontal="right" vertical="top" wrapText="1"/>
    </xf>
    <xf numFmtId="49" fontId="35" fillId="0" borderId="170" applyFill="0" applyProtection="0">
      <alignment horizontal="right"/>
    </xf>
    <xf numFmtId="0" fontId="62" fillId="60" borderId="170"/>
    <xf numFmtId="0" fontId="39" fillId="38" borderId="170" applyNumberFormat="0" applyProtection="0">
      <alignment horizontal="left"/>
    </xf>
    <xf numFmtId="49" fontId="35" fillId="0" borderId="170" applyFill="0" applyProtection="0">
      <alignment horizontal="right"/>
    </xf>
    <xf numFmtId="2" fontId="35" fillId="0" borderId="170" applyFill="0" applyProtection="0">
      <alignment horizontal="right" vertical="top" wrapText="1"/>
    </xf>
    <xf numFmtId="0" fontId="62" fillId="60" borderId="170"/>
    <xf numFmtId="0" fontId="35" fillId="54" borderId="169" applyNumberFormat="0" applyFont="0" applyAlignment="0" applyProtection="0"/>
    <xf numFmtId="0" fontId="41" fillId="35" borderId="171" applyNumberFormat="0" applyAlignment="0" applyProtection="0"/>
    <xf numFmtId="0" fontId="62" fillId="60" borderId="170"/>
    <xf numFmtId="0" fontId="39" fillId="38" borderId="170" applyNumberFormat="0" applyProtection="0">
      <alignment horizontal="left"/>
    </xf>
    <xf numFmtId="49" fontId="35" fillId="0" borderId="170" applyFill="0" applyProtection="0">
      <alignment horizontal="right"/>
    </xf>
    <xf numFmtId="0" fontId="47" fillId="0" borderId="170" applyFill="0" applyProtection="0">
      <alignment horizontal="right" vertical="top" wrapText="1"/>
    </xf>
    <xf numFmtId="2" fontId="35" fillId="0" borderId="170" applyFill="0" applyProtection="0">
      <alignment horizontal="right" vertical="top" wrapText="1"/>
    </xf>
    <xf numFmtId="0" fontId="44" fillId="0" borderId="173" applyNumberFormat="0" applyFill="0" applyAlignment="0" applyProtection="0"/>
    <xf numFmtId="49" fontId="35" fillId="0" borderId="170" applyFill="0" applyProtection="0">
      <alignment horizontal="right"/>
    </xf>
    <xf numFmtId="49" fontId="47" fillId="0" borderId="170" applyFill="0" applyProtection="0">
      <alignment horizontal="right"/>
    </xf>
    <xf numFmtId="2" fontId="47" fillId="0" borderId="170" applyFill="0" applyProtection="0">
      <alignment horizontal="right" vertical="top" wrapText="1"/>
    </xf>
    <xf numFmtId="0" fontId="62" fillId="60" borderId="170"/>
    <xf numFmtId="0" fontId="39" fillId="38" borderId="170" applyNumberFormat="0" applyProtection="0">
      <alignment horizontal="right"/>
    </xf>
    <xf numFmtId="2" fontId="35" fillId="0" borderId="170" applyFill="0" applyProtection="0">
      <alignment horizontal="right" vertical="top" wrapText="1"/>
    </xf>
    <xf numFmtId="0" fontId="62" fillId="60" borderId="170"/>
    <xf numFmtId="0" fontId="62" fillId="60" borderId="170"/>
    <xf numFmtId="0" fontId="35" fillId="0" borderId="170" applyFill="0" applyProtection="0">
      <alignment horizontal="right" vertical="top" wrapText="1"/>
    </xf>
    <xf numFmtId="1" fontId="35" fillId="0" borderId="170" applyFill="0" applyProtection="0">
      <alignment horizontal="right" vertical="top" wrapText="1"/>
    </xf>
    <xf numFmtId="0" fontId="62" fillId="60" borderId="170"/>
    <xf numFmtId="2" fontId="47" fillId="0" borderId="170" applyFill="0" applyProtection="0">
      <alignment horizontal="right" vertical="top" wrapText="1"/>
    </xf>
    <xf numFmtId="1" fontId="35" fillId="0" borderId="170" applyFill="0" applyProtection="0">
      <alignment horizontal="right" vertical="top" wrapText="1"/>
    </xf>
    <xf numFmtId="0" fontId="44" fillId="0" borderId="173" applyNumberFormat="0" applyFill="0" applyAlignment="0" applyProtection="0"/>
    <xf numFmtId="0" fontId="51" fillId="36" borderId="171" applyNumberFormat="0" applyAlignment="0" applyProtection="0"/>
    <xf numFmtId="49" fontId="47" fillId="0" borderId="170" applyFill="0" applyProtection="0">
      <alignment horizontal="right"/>
    </xf>
    <xf numFmtId="2" fontId="47" fillId="0" borderId="170" applyFill="0" applyProtection="0">
      <alignment horizontal="right" vertical="top" wrapText="1"/>
    </xf>
    <xf numFmtId="0" fontId="62" fillId="60" borderId="170"/>
    <xf numFmtId="0" fontId="62" fillId="60" borderId="170"/>
    <xf numFmtId="0" fontId="62" fillId="60" borderId="170"/>
    <xf numFmtId="0" fontId="39" fillId="38" borderId="170" applyNumberFormat="0" applyProtection="0">
      <alignment horizontal="right"/>
    </xf>
    <xf numFmtId="1" fontId="35" fillId="0" borderId="170" applyFill="0" applyProtection="0">
      <alignment horizontal="right" vertical="top" wrapText="1"/>
    </xf>
    <xf numFmtId="49" fontId="47" fillId="0" borderId="170" applyFill="0" applyProtection="0">
      <alignment horizontal="right"/>
    </xf>
    <xf numFmtId="49" fontId="47" fillId="0" borderId="170" applyFill="0" applyProtection="0">
      <alignment horizontal="right"/>
    </xf>
    <xf numFmtId="0" fontId="39" fillId="38" borderId="170" applyNumberFormat="0" applyProtection="0">
      <alignment horizontal="right"/>
    </xf>
    <xf numFmtId="0" fontId="39" fillId="38" borderId="170" applyNumberFormat="0" applyProtection="0">
      <alignment horizontal="left"/>
    </xf>
    <xf numFmtId="2" fontId="35" fillId="0" borderId="170" applyFill="0" applyProtection="0">
      <alignment horizontal="right" vertical="top" wrapText="1"/>
    </xf>
    <xf numFmtId="0" fontId="43" fillId="36" borderId="172" applyNumberFormat="0" applyAlignment="0" applyProtection="0"/>
    <xf numFmtId="1" fontId="35" fillId="0" borderId="170" applyFill="0" applyProtection="0">
      <alignment horizontal="right" vertical="top" wrapText="1"/>
    </xf>
    <xf numFmtId="0" fontId="62" fillId="60" borderId="170"/>
    <xf numFmtId="49" fontId="35" fillId="0" borderId="170" applyFill="0" applyProtection="0">
      <alignment horizontal="right"/>
    </xf>
    <xf numFmtId="0" fontId="47" fillId="0" borderId="170" applyFill="0" applyProtection="0">
      <alignment horizontal="right" vertical="top" wrapText="1"/>
    </xf>
    <xf numFmtId="0" fontId="62" fillId="60" borderId="170"/>
    <xf numFmtId="0" fontId="62" fillId="60" borderId="170"/>
    <xf numFmtId="0" fontId="35" fillId="54" borderId="169" applyNumberFormat="0" applyFont="0" applyAlignment="0" applyProtection="0"/>
    <xf numFmtId="0" fontId="44" fillId="0" borderId="173" applyNumberFormat="0" applyFill="0" applyAlignment="0" applyProtection="0"/>
    <xf numFmtId="0" fontId="62" fillId="60" borderId="170"/>
    <xf numFmtId="2" fontId="35" fillId="0" borderId="170" applyFill="0" applyProtection="0">
      <alignment horizontal="right" vertical="top" wrapText="1"/>
    </xf>
    <xf numFmtId="0" fontId="62" fillId="60" borderId="170"/>
    <xf numFmtId="49" fontId="35" fillId="0" borderId="170" applyFill="0" applyProtection="0">
      <alignment horizontal="right"/>
    </xf>
    <xf numFmtId="0" fontId="39" fillId="38" borderId="170" applyNumberFormat="0" applyProtection="0">
      <alignment horizontal="left"/>
    </xf>
    <xf numFmtId="2" fontId="35" fillId="0" borderId="170" applyFill="0" applyProtection="0">
      <alignment horizontal="right" vertical="top" wrapText="1"/>
    </xf>
    <xf numFmtId="0" fontId="62" fillId="60" borderId="170"/>
    <xf numFmtId="0" fontId="43" fillId="36" borderId="172" applyNumberFormat="0" applyAlignment="0" applyProtection="0"/>
    <xf numFmtId="0" fontId="43" fillId="36" borderId="172" applyNumberFormat="0" applyAlignment="0" applyProtection="0"/>
    <xf numFmtId="49" fontId="47" fillId="0" borderId="170" applyFill="0" applyProtection="0">
      <alignment horizontal="right"/>
    </xf>
    <xf numFmtId="1" fontId="47" fillId="0" borderId="170" applyFill="0" applyProtection="0">
      <alignment horizontal="right" vertical="top" wrapText="1"/>
    </xf>
    <xf numFmtId="0" fontId="62" fillId="60" borderId="170"/>
    <xf numFmtId="0" fontId="39" fillId="38" borderId="170" applyNumberFormat="0" applyProtection="0">
      <alignment horizontal="right"/>
    </xf>
    <xf numFmtId="2" fontId="35" fillId="0" borderId="170" applyFill="0" applyProtection="0">
      <alignment horizontal="right" vertical="top" wrapText="1"/>
    </xf>
    <xf numFmtId="2" fontId="47" fillId="0" borderId="170" applyFill="0" applyProtection="0">
      <alignment horizontal="right" vertical="top" wrapText="1"/>
    </xf>
    <xf numFmtId="0" fontId="62" fillId="60" borderId="170"/>
    <xf numFmtId="1" fontId="35" fillId="0" borderId="170" applyFill="0" applyProtection="0">
      <alignment horizontal="right" vertical="top" wrapText="1"/>
    </xf>
    <xf numFmtId="49" fontId="47" fillId="0" borderId="170" applyFill="0" applyProtection="0">
      <alignment horizontal="right"/>
    </xf>
    <xf numFmtId="2" fontId="47" fillId="0" borderId="170" applyFill="0" applyProtection="0">
      <alignment horizontal="right" vertical="top" wrapText="1"/>
    </xf>
    <xf numFmtId="0" fontId="62" fillId="60" borderId="170"/>
    <xf numFmtId="0" fontId="62" fillId="60" borderId="170"/>
    <xf numFmtId="0" fontId="43" fillId="36" borderId="172" applyNumberFormat="0" applyAlignment="0" applyProtection="0"/>
    <xf numFmtId="0" fontId="44" fillId="0" borderId="173" applyNumberFormat="0" applyFill="0" applyAlignment="0" applyProtection="0"/>
    <xf numFmtId="2" fontId="35" fillId="0" borderId="170" applyFill="0" applyProtection="0">
      <alignment horizontal="right" vertical="top" wrapText="1"/>
    </xf>
    <xf numFmtId="0" fontId="39" fillId="38" borderId="170" applyNumberFormat="0" applyProtection="0">
      <alignment horizontal="left"/>
    </xf>
    <xf numFmtId="0" fontId="35" fillId="0" borderId="170" applyFill="0" applyProtection="0">
      <alignment horizontal="right" vertical="top" wrapText="1"/>
    </xf>
    <xf numFmtId="2" fontId="47" fillId="0" borderId="170" applyFill="0" applyProtection="0">
      <alignment horizontal="right" vertical="top" wrapText="1"/>
    </xf>
    <xf numFmtId="0" fontId="35" fillId="0" borderId="170" applyFill="0" applyProtection="0">
      <alignment horizontal="right" vertical="top" wrapText="1"/>
    </xf>
    <xf numFmtId="0" fontId="62" fillId="60" borderId="170"/>
    <xf numFmtId="0" fontId="35" fillId="54" borderId="169" applyNumberFormat="0" applyFont="0" applyAlignment="0" applyProtection="0"/>
    <xf numFmtId="0" fontId="39" fillId="38" borderId="170" applyNumberFormat="0" applyProtection="0">
      <alignment horizontal="left"/>
    </xf>
    <xf numFmtId="2" fontId="35" fillId="0" borderId="170" applyFill="0" applyProtection="0">
      <alignment horizontal="right" vertical="top" wrapText="1"/>
    </xf>
    <xf numFmtId="2" fontId="35" fillId="0" borderId="170" applyFill="0" applyProtection="0">
      <alignment horizontal="right" vertical="top" wrapText="1"/>
    </xf>
    <xf numFmtId="0" fontId="62" fillId="60" borderId="170"/>
    <xf numFmtId="0" fontId="43" fillId="36" borderId="172" applyNumberFormat="0" applyAlignment="0" applyProtection="0"/>
    <xf numFmtId="0" fontId="39" fillId="38" borderId="170" applyNumberFormat="0" applyProtection="0">
      <alignment horizontal="right"/>
    </xf>
    <xf numFmtId="0" fontId="39" fillId="38" borderId="170" applyNumberFormat="0" applyProtection="0">
      <alignment horizontal="left"/>
    </xf>
    <xf numFmtId="0" fontId="62" fillId="60" borderId="170"/>
    <xf numFmtId="2" fontId="35" fillId="0" borderId="170" applyFill="0" applyProtection="0">
      <alignment horizontal="right" vertical="top" wrapText="1"/>
    </xf>
    <xf numFmtId="0" fontId="62" fillId="60" borderId="170"/>
    <xf numFmtId="2" fontId="35" fillId="0" borderId="170" applyFill="0" applyProtection="0">
      <alignment horizontal="right" vertical="top" wrapText="1"/>
    </xf>
    <xf numFmtId="0" fontId="62" fillId="60" borderId="170"/>
    <xf numFmtId="2" fontId="35" fillId="0" borderId="170" applyFill="0" applyProtection="0">
      <alignment horizontal="right" vertical="top" wrapText="1"/>
    </xf>
    <xf numFmtId="0" fontId="62" fillId="60" borderId="170"/>
    <xf numFmtId="0" fontId="39" fillId="38" borderId="170" applyNumberFormat="0" applyProtection="0">
      <alignment horizontal="right"/>
    </xf>
    <xf numFmtId="1" fontId="35" fillId="0" borderId="170" applyFill="0" applyProtection="0">
      <alignment horizontal="right" vertical="top" wrapText="1"/>
    </xf>
    <xf numFmtId="0" fontId="41" fillId="35" borderId="171" applyNumberFormat="0" applyAlignment="0" applyProtection="0"/>
    <xf numFmtId="0" fontId="62" fillId="60" borderId="170"/>
    <xf numFmtId="0" fontId="39" fillId="38" borderId="170" applyNumberFormat="0" applyProtection="0">
      <alignment horizontal="right"/>
    </xf>
    <xf numFmtId="0" fontId="62" fillId="60" borderId="170"/>
    <xf numFmtId="1" fontId="35" fillId="0" borderId="170" applyFill="0" applyProtection="0">
      <alignment horizontal="right" vertical="top" wrapText="1"/>
    </xf>
    <xf numFmtId="49" fontId="35" fillId="0" borderId="170" applyFill="0" applyProtection="0">
      <alignment horizontal="right"/>
    </xf>
    <xf numFmtId="0" fontId="35" fillId="0" borderId="170" applyFill="0" applyProtection="0">
      <alignment horizontal="right" vertical="top" wrapText="1"/>
    </xf>
    <xf numFmtId="0" fontId="62" fillId="60" borderId="170"/>
    <xf numFmtId="49" fontId="47" fillId="0" borderId="170" applyFill="0" applyProtection="0">
      <alignment horizontal="right"/>
    </xf>
    <xf numFmtId="0" fontId="39" fillId="38" borderId="170" applyNumberFormat="0" applyProtection="0">
      <alignment horizontal="left"/>
    </xf>
    <xf numFmtId="0" fontId="47" fillId="0" borderId="170" applyFill="0" applyProtection="0">
      <alignment horizontal="right" vertical="top" wrapText="1"/>
    </xf>
    <xf numFmtId="1" fontId="35" fillId="0" borderId="170" applyFill="0" applyProtection="0">
      <alignment horizontal="right" vertical="top" wrapText="1"/>
    </xf>
    <xf numFmtId="0" fontId="44" fillId="0" borderId="173" applyNumberFormat="0" applyFill="0" applyAlignment="0" applyProtection="0"/>
    <xf numFmtId="0" fontId="35" fillId="0" borderId="170" applyFill="0" applyProtection="0">
      <alignment horizontal="right" vertical="top" wrapText="1"/>
    </xf>
    <xf numFmtId="0" fontId="62" fillId="60" borderId="170"/>
    <xf numFmtId="49" fontId="47" fillId="0" borderId="170" applyFill="0" applyProtection="0">
      <alignment horizontal="right"/>
    </xf>
    <xf numFmtId="49" fontId="35" fillId="0" borderId="170" applyFill="0" applyProtection="0">
      <alignment horizontal="right"/>
    </xf>
    <xf numFmtId="0" fontId="62" fillId="60" borderId="170"/>
    <xf numFmtId="0" fontId="62" fillId="60" borderId="170"/>
    <xf numFmtId="2" fontId="47" fillId="0" borderId="170" applyFill="0" applyProtection="0">
      <alignment horizontal="right" vertical="top" wrapText="1"/>
    </xf>
    <xf numFmtId="0" fontId="43" fillId="36" borderId="172" applyNumberFormat="0" applyAlignment="0" applyProtection="0"/>
    <xf numFmtId="0" fontId="43" fillId="36" borderId="172" applyNumberFormat="0" applyAlignment="0" applyProtection="0"/>
    <xf numFmtId="0" fontId="39" fillId="38" borderId="170" applyNumberFormat="0" applyProtection="0">
      <alignment horizontal="left"/>
    </xf>
    <xf numFmtId="0" fontId="35" fillId="0" borderId="170" applyFill="0" applyProtection="0">
      <alignment horizontal="right" vertical="top" wrapText="1"/>
    </xf>
    <xf numFmtId="0" fontId="35" fillId="0" borderId="170" applyFill="0" applyProtection="0">
      <alignment horizontal="right" vertical="top" wrapText="1"/>
    </xf>
    <xf numFmtId="49" fontId="35" fillId="0" borderId="170" applyFill="0" applyProtection="0">
      <alignment horizontal="right"/>
    </xf>
    <xf numFmtId="0" fontId="62" fillId="60" borderId="170"/>
    <xf numFmtId="0" fontId="51" fillId="36" borderId="171" applyNumberFormat="0" applyAlignment="0" applyProtection="0"/>
    <xf numFmtId="0" fontId="43" fillId="36" borderId="172" applyNumberFormat="0" applyAlignment="0" applyProtection="0"/>
    <xf numFmtId="0" fontId="44" fillId="0" borderId="173" applyNumberFormat="0" applyFill="0" applyAlignment="0" applyProtection="0"/>
    <xf numFmtId="0" fontId="43" fillId="36" borderId="172" applyNumberFormat="0" applyAlignment="0" applyProtection="0"/>
    <xf numFmtId="0" fontId="62" fillId="60" borderId="170"/>
    <xf numFmtId="49" fontId="47" fillId="0" borderId="170" applyFill="0" applyProtection="0">
      <alignment horizontal="right"/>
    </xf>
    <xf numFmtId="0" fontId="62" fillId="60" borderId="170"/>
    <xf numFmtId="0" fontId="39" fillId="38" borderId="170" applyNumberFormat="0" applyProtection="0">
      <alignment horizontal="left"/>
    </xf>
    <xf numFmtId="2" fontId="35" fillId="0" borderId="170" applyFill="0" applyProtection="0">
      <alignment horizontal="right" vertical="top" wrapText="1"/>
    </xf>
    <xf numFmtId="2" fontId="35" fillId="0" borderId="170" applyFill="0" applyProtection="0">
      <alignment horizontal="right" vertical="top" wrapText="1"/>
    </xf>
    <xf numFmtId="49" fontId="47" fillId="0" borderId="170" applyFill="0" applyProtection="0">
      <alignment horizontal="right"/>
    </xf>
    <xf numFmtId="2" fontId="35" fillId="0" borderId="170" applyFill="0" applyProtection="0">
      <alignment horizontal="right" vertical="top" wrapText="1"/>
    </xf>
    <xf numFmtId="0" fontId="35" fillId="54" borderId="169" applyNumberFormat="0" applyFont="0" applyAlignment="0" applyProtection="0"/>
    <xf numFmtId="2" fontId="47" fillId="0" borderId="170" applyFill="0" applyProtection="0">
      <alignment horizontal="right" vertical="top" wrapText="1"/>
    </xf>
    <xf numFmtId="0" fontId="35" fillId="0" borderId="170" applyFill="0" applyProtection="0">
      <alignment horizontal="right" vertical="top" wrapText="1"/>
    </xf>
    <xf numFmtId="0" fontId="35" fillId="0" borderId="170" applyFill="0" applyProtection="0">
      <alignment horizontal="right" vertical="top" wrapText="1"/>
    </xf>
    <xf numFmtId="0" fontId="39" fillId="38" borderId="170" applyNumberFormat="0" applyProtection="0">
      <alignment horizontal="right"/>
    </xf>
    <xf numFmtId="0" fontId="41" fillId="35" borderId="171" applyNumberFormat="0" applyAlignment="0" applyProtection="0"/>
    <xf numFmtId="0" fontId="62" fillId="60" borderId="170"/>
    <xf numFmtId="0" fontId="62" fillId="60" borderId="170"/>
    <xf numFmtId="0" fontId="62" fillId="60" borderId="170"/>
    <xf numFmtId="2" fontId="47" fillId="0" borderId="170" applyFill="0" applyProtection="0">
      <alignment horizontal="right" vertical="top" wrapText="1"/>
    </xf>
    <xf numFmtId="1" fontId="47" fillId="0" borderId="170" applyFill="0" applyProtection="0">
      <alignment horizontal="right" vertical="top" wrapText="1"/>
    </xf>
    <xf numFmtId="2" fontId="47" fillId="0" borderId="170" applyFill="0" applyProtection="0">
      <alignment horizontal="right" vertical="top" wrapText="1"/>
    </xf>
    <xf numFmtId="1" fontId="35" fillId="0" borderId="170" applyFill="0" applyProtection="0">
      <alignment horizontal="right" vertical="top" wrapText="1"/>
    </xf>
    <xf numFmtId="0" fontId="35" fillId="54" borderId="169" applyNumberFormat="0" applyFont="0" applyAlignment="0" applyProtection="0"/>
    <xf numFmtId="1" fontId="35" fillId="0" borderId="170" applyFill="0" applyProtection="0">
      <alignment horizontal="right" vertical="top" wrapText="1"/>
    </xf>
    <xf numFmtId="49" fontId="35" fillId="0" borderId="170" applyFill="0" applyProtection="0">
      <alignment horizontal="right"/>
    </xf>
    <xf numFmtId="2" fontId="35" fillId="0" borderId="170" applyFill="0" applyProtection="0">
      <alignment horizontal="right" vertical="top" wrapText="1"/>
    </xf>
    <xf numFmtId="0" fontId="43" fillId="36" borderId="172" applyNumberFormat="0" applyAlignment="0" applyProtection="0"/>
    <xf numFmtId="0" fontId="35" fillId="0" borderId="170" applyFill="0" applyProtection="0">
      <alignment horizontal="right" vertical="top" wrapText="1"/>
    </xf>
    <xf numFmtId="0" fontId="35" fillId="0" borderId="170" applyFill="0" applyProtection="0">
      <alignment horizontal="right" vertical="top" wrapText="1"/>
    </xf>
    <xf numFmtId="0" fontId="39" fillId="38" borderId="170" applyNumberFormat="0" applyProtection="0">
      <alignment horizontal="right"/>
    </xf>
    <xf numFmtId="0" fontId="39" fillId="38" borderId="170" applyNumberFormat="0" applyProtection="0">
      <alignment horizontal="left"/>
    </xf>
    <xf numFmtId="0" fontId="35" fillId="54" borderId="169" applyNumberFormat="0" applyFont="0" applyAlignment="0" applyProtection="0"/>
    <xf numFmtId="0" fontId="62" fillId="60" borderId="170"/>
    <xf numFmtId="0" fontId="47" fillId="0" borderId="170" applyFill="0" applyProtection="0">
      <alignment horizontal="right" vertical="top" wrapText="1"/>
    </xf>
    <xf numFmtId="49" fontId="47" fillId="0" borderId="170" applyFill="0" applyProtection="0">
      <alignment horizontal="right"/>
    </xf>
    <xf numFmtId="0" fontId="35" fillId="54" borderId="169" applyNumberFormat="0" applyFont="0" applyAlignment="0" applyProtection="0"/>
    <xf numFmtId="0" fontId="62" fillId="60" borderId="170"/>
    <xf numFmtId="0" fontId="62" fillId="60" borderId="170"/>
    <xf numFmtId="0" fontId="44" fillId="0" borderId="173" applyNumberFormat="0" applyFill="0" applyAlignment="0" applyProtection="0"/>
    <xf numFmtId="49" fontId="35" fillId="0" borderId="170" applyFill="0" applyProtection="0">
      <alignment horizontal="right"/>
    </xf>
    <xf numFmtId="0" fontId="39" fillId="38" borderId="170" applyNumberFormat="0" applyProtection="0">
      <alignment horizontal="right"/>
    </xf>
    <xf numFmtId="0" fontId="39" fillId="38" borderId="170" applyNumberFormat="0" applyProtection="0">
      <alignment horizontal="left"/>
    </xf>
    <xf numFmtId="0" fontId="39" fillId="38" borderId="170" applyNumberFormat="0" applyProtection="0">
      <alignment horizontal="left"/>
    </xf>
    <xf numFmtId="2" fontId="35" fillId="0" borderId="170" applyFill="0" applyProtection="0">
      <alignment horizontal="right" vertical="top" wrapText="1"/>
    </xf>
    <xf numFmtId="1" fontId="35" fillId="0" borderId="170" applyFill="0" applyProtection="0">
      <alignment horizontal="right" vertical="top" wrapText="1"/>
    </xf>
    <xf numFmtId="0" fontId="62" fillId="60" borderId="170"/>
    <xf numFmtId="0" fontId="39" fillId="38" borderId="170" applyNumberFormat="0" applyProtection="0">
      <alignment horizontal="right"/>
    </xf>
    <xf numFmtId="0" fontId="39" fillId="38" borderId="170" applyNumberFormat="0" applyProtection="0">
      <alignment horizontal="left"/>
    </xf>
    <xf numFmtId="0" fontId="35" fillId="0" borderId="170" applyFill="0" applyProtection="0">
      <alignment horizontal="right" vertical="top" wrapText="1"/>
    </xf>
    <xf numFmtId="0" fontId="62" fillId="60" borderId="170"/>
    <xf numFmtId="0" fontId="43" fillId="36" borderId="172" applyNumberFormat="0" applyAlignment="0" applyProtection="0"/>
    <xf numFmtId="0" fontId="62" fillId="60" borderId="170"/>
    <xf numFmtId="0" fontId="35" fillId="0" borderId="170" applyFill="0" applyProtection="0">
      <alignment horizontal="right" vertical="top" wrapText="1"/>
    </xf>
    <xf numFmtId="2" fontId="35" fillId="0" borderId="170" applyFill="0" applyProtection="0">
      <alignment horizontal="right" vertical="top" wrapText="1"/>
    </xf>
    <xf numFmtId="0" fontId="35" fillId="0" borderId="170" applyFill="0" applyProtection="0">
      <alignment horizontal="right" vertical="top" wrapText="1"/>
    </xf>
    <xf numFmtId="0" fontId="51" fillId="36" borderId="171" applyNumberFormat="0" applyAlignment="0" applyProtection="0"/>
    <xf numFmtId="2" fontId="47" fillId="0" borderId="170" applyFill="0" applyProtection="0">
      <alignment horizontal="right" vertical="top" wrapText="1"/>
    </xf>
    <xf numFmtId="49" fontId="47" fillId="0" borderId="170" applyFill="0" applyProtection="0">
      <alignment horizontal="right"/>
    </xf>
    <xf numFmtId="0" fontId="43" fillId="36" borderId="172" applyNumberFormat="0" applyAlignment="0" applyProtection="0"/>
    <xf numFmtId="0" fontId="62" fillId="60" borderId="170"/>
    <xf numFmtId="0" fontId="39" fillId="38" borderId="170" applyNumberFormat="0" applyProtection="0">
      <alignment horizontal="right"/>
    </xf>
    <xf numFmtId="49" fontId="35" fillId="0" borderId="170" applyFill="0" applyProtection="0">
      <alignment horizontal="right"/>
    </xf>
    <xf numFmtId="49" fontId="47" fillId="0" borderId="170" applyFill="0" applyProtection="0">
      <alignment horizontal="right"/>
    </xf>
    <xf numFmtId="0" fontId="35" fillId="0" borderId="170" applyFill="0" applyProtection="0">
      <alignment horizontal="right" vertical="top" wrapText="1"/>
    </xf>
    <xf numFmtId="0" fontId="39" fillId="38" borderId="170" applyNumberFormat="0" applyProtection="0">
      <alignment horizontal="left"/>
    </xf>
    <xf numFmtId="49" fontId="35" fillId="0" borderId="170" applyFill="0" applyProtection="0">
      <alignment horizontal="right"/>
    </xf>
    <xf numFmtId="0" fontId="62" fillId="60" borderId="170"/>
    <xf numFmtId="0" fontId="35" fillId="54" borderId="169" applyNumberFormat="0" applyFont="0" applyAlignment="0" applyProtection="0"/>
    <xf numFmtId="1" fontId="35" fillId="0" borderId="170" applyFill="0" applyProtection="0">
      <alignment horizontal="right" vertical="top" wrapText="1"/>
    </xf>
    <xf numFmtId="2" fontId="35" fillId="0" borderId="170" applyFill="0" applyProtection="0">
      <alignment horizontal="right" vertical="top" wrapText="1"/>
    </xf>
    <xf numFmtId="1" fontId="35" fillId="0" borderId="170" applyFill="0" applyProtection="0">
      <alignment horizontal="right" vertical="top" wrapText="1"/>
    </xf>
    <xf numFmtId="0" fontId="62" fillId="60" borderId="170"/>
    <xf numFmtId="0" fontId="35" fillId="0" borderId="170" applyFill="0" applyProtection="0">
      <alignment horizontal="right" vertical="top" wrapText="1"/>
    </xf>
    <xf numFmtId="0" fontId="43" fillId="36" borderId="172" applyNumberFormat="0" applyAlignment="0" applyProtection="0"/>
    <xf numFmtId="0" fontId="35" fillId="0" borderId="170" applyFill="0" applyProtection="0">
      <alignment horizontal="right" vertical="top" wrapText="1"/>
    </xf>
    <xf numFmtId="0" fontId="35" fillId="0" borderId="170" applyFill="0" applyProtection="0">
      <alignment horizontal="right" vertical="top" wrapText="1"/>
    </xf>
    <xf numFmtId="0" fontId="44" fillId="0" borderId="173" applyNumberFormat="0" applyFill="0" applyAlignment="0" applyProtection="0"/>
    <xf numFmtId="0" fontId="35" fillId="0" borderId="170" applyFill="0" applyProtection="0">
      <alignment horizontal="right" vertical="top" wrapText="1"/>
    </xf>
    <xf numFmtId="0" fontId="39" fillId="38" borderId="170" applyNumberFormat="0" applyProtection="0">
      <alignment horizontal="right"/>
    </xf>
    <xf numFmtId="1" fontId="35" fillId="0" borderId="170" applyFill="0" applyProtection="0">
      <alignment horizontal="right" vertical="top" wrapText="1"/>
    </xf>
    <xf numFmtId="0" fontId="62" fillId="60" borderId="170"/>
    <xf numFmtId="0" fontId="62" fillId="60" borderId="170"/>
    <xf numFmtId="0" fontId="43" fillId="36" borderId="172" applyNumberFormat="0" applyAlignment="0" applyProtection="0"/>
    <xf numFmtId="0" fontId="62" fillId="60" borderId="170"/>
    <xf numFmtId="49" fontId="35" fillId="0" borderId="170" applyFill="0" applyProtection="0">
      <alignment horizontal="right"/>
    </xf>
    <xf numFmtId="0" fontId="39" fillId="38" borderId="170" applyNumberFormat="0" applyProtection="0">
      <alignment horizontal="left"/>
    </xf>
    <xf numFmtId="0" fontId="35" fillId="54" borderId="169" applyNumberFormat="0" applyFont="0" applyAlignment="0" applyProtection="0"/>
    <xf numFmtId="0" fontId="39" fillId="38" borderId="170" applyNumberFormat="0" applyProtection="0">
      <alignment horizontal="right"/>
    </xf>
    <xf numFmtId="0" fontId="43" fillId="36" borderId="172" applyNumberFormat="0" applyAlignment="0" applyProtection="0"/>
    <xf numFmtId="1" fontId="47" fillId="0" borderId="170" applyFill="0" applyProtection="0">
      <alignment horizontal="right" vertical="top" wrapText="1"/>
    </xf>
    <xf numFmtId="0" fontId="62" fillId="60" borderId="170"/>
    <xf numFmtId="0" fontId="39" fillId="38" borderId="170" applyNumberFormat="0" applyProtection="0">
      <alignment horizontal="right"/>
    </xf>
    <xf numFmtId="0" fontId="43" fillId="36" borderId="172" applyNumberFormat="0" applyAlignment="0" applyProtection="0"/>
    <xf numFmtId="0" fontId="62" fillId="60" borderId="170"/>
    <xf numFmtId="2" fontId="47" fillId="0" borderId="170" applyFill="0" applyProtection="0">
      <alignment horizontal="right" vertical="top" wrapText="1"/>
    </xf>
    <xf numFmtId="0" fontId="62" fillId="60" borderId="170"/>
    <xf numFmtId="1" fontId="47" fillId="0" borderId="170" applyFill="0" applyProtection="0">
      <alignment horizontal="right" vertical="top" wrapText="1"/>
    </xf>
    <xf numFmtId="2" fontId="35" fillId="0" borderId="170" applyFill="0" applyProtection="0">
      <alignment horizontal="right" vertical="top" wrapText="1"/>
    </xf>
    <xf numFmtId="0" fontId="35" fillId="0" borderId="170" applyFill="0" applyProtection="0">
      <alignment horizontal="right" vertical="top" wrapText="1"/>
    </xf>
    <xf numFmtId="49" fontId="47" fillId="0" borderId="170" applyFill="0" applyProtection="0">
      <alignment horizontal="right"/>
    </xf>
    <xf numFmtId="2" fontId="47" fillId="0" borderId="170" applyFill="0" applyProtection="0">
      <alignment horizontal="right" vertical="top" wrapText="1"/>
    </xf>
    <xf numFmtId="0" fontId="43" fillId="36" borderId="172" applyNumberFormat="0" applyAlignment="0" applyProtection="0"/>
    <xf numFmtId="1" fontId="35" fillId="0" borderId="170" applyFill="0" applyProtection="0">
      <alignment horizontal="right" vertical="top" wrapText="1"/>
    </xf>
    <xf numFmtId="0" fontId="39" fillId="38" borderId="170" applyNumberFormat="0" applyProtection="0">
      <alignment horizontal="left"/>
    </xf>
    <xf numFmtId="1" fontId="35" fillId="0" borderId="170" applyFill="0" applyProtection="0">
      <alignment horizontal="right" vertical="top" wrapText="1"/>
    </xf>
    <xf numFmtId="0" fontId="62" fillId="60" borderId="170"/>
    <xf numFmtId="0" fontId="47" fillId="0" borderId="170" applyFill="0" applyProtection="0">
      <alignment horizontal="right" vertical="top" wrapText="1"/>
    </xf>
    <xf numFmtId="0" fontId="43" fillId="36" borderId="172" applyNumberFormat="0" applyAlignment="0" applyProtection="0"/>
    <xf numFmtId="0" fontId="39" fillId="38" borderId="170" applyNumberFormat="0" applyProtection="0">
      <alignment horizontal="right"/>
    </xf>
    <xf numFmtId="0" fontId="43" fillId="36" borderId="172" applyNumberFormat="0" applyAlignment="0" applyProtection="0"/>
    <xf numFmtId="0" fontId="62" fillId="60" borderId="170"/>
    <xf numFmtId="1" fontId="35" fillId="0" borderId="170" applyFill="0" applyProtection="0">
      <alignment horizontal="right" vertical="top" wrapText="1"/>
    </xf>
    <xf numFmtId="0" fontId="62" fillId="60" borderId="170"/>
    <xf numFmtId="0" fontId="39" fillId="38" borderId="170" applyNumberFormat="0" applyProtection="0">
      <alignment horizontal="left"/>
    </xf>
    <xf numFmtId="0" fontId="39" fillId="38" borderId="170" applyNumberFormat="0" applyProtection="0">
      <alignment horizontal="left"/>
    </xf>
    <xf numFmtId="0" fontId="35" fillId="0" borderId="170" applyFill="0" applyProtection="0">
      <alignment horizontal="right" vertical="top" wrapText="1"/>
    </xf>
    <xf numFmtId="0" fontId="62" fillId="60" borderId="170"/>
    <xf numFmtId="0" fontId="39" fillId="38" borderId="170" applyNumberFormat="0" applyProtection="0">
      <alignment horizontal="right"/>
    </xf>
    <xf numFmtId="0" fontId="51" fillId="36" borderId="171" applyNumberFormat="0" applyAlignment="0" applyProtection="0"/>
    <xf numFmtId="0" fontId="39" fillId="38" borderId="170" applyNumberFormat="0" applyProtection="0">
      <alignment horizontal="right"/>
    </xf>
    <xf numFmtId="0" fontId="39" fillId="38" borderId="170" applyNumberFormat="0" applyProtection="0">
      <alignment horizontal="right"/>
    </xf>
    <xf numFmtId="0" fontId="62" fillId="60" borderId="170"/>
    <xf numFmtId="0" fontId="62" fillId="60" borderId="170"/>
    <xf numFmtId="0" fontId="35" fillId="54" borderId="169" applyNumberFormat="0" applyFont="0" applyAlignment="0" applyProtection="0"/>
    <xf numFmtId="0" fontId="51" fillId="36" borderId="171" applyNumberFormat="0" applyAlignment="0" applyProtection="0"/>
    <xf numFmtId="0" fontId="62" fillId="60" borderId="170"/>
    <xf numFmtId="0" fontId="41" fillId="35" borderId="171" applyNumberFormat="0" applyAlignment="0" applyProtection="0"/>
    <xf numFmtId="0" fontId="44" fillId="0" borderId="173" applyNumberFormat="0" applyFill="0" applyAlignment="0" applyProtection="0"/>
    <xf numFmtId="2" fontId="35" fillId="0" borderId="170" applyFill="0" applyProtection="0">
      <alignment horizontal="right" vertical="top" wrapText="1"/>
    </xf>
    <xf numFmtId="2" fontId="47" fillId="0" borderId="170" applyFill="0" applyProtection="0">
      <alignment horizontal="right" vertical="top" wrapText="1"/>
    </xf>
    <xf numFmtId="1" fontId="47" fillId="0" borderId="170" applyFill="0" applyProtection="0">
      <alignment horizontal="right" vertical="top" wrapText="1"/>
    </xf>
    <xf numFmtId="49" fontId="35" fillId="0" borderId="170" applyFill="0" applyProtection="0">
      <alignment horizontal="right"/>
    </xf>
    <xf numFmtId="1" fontId="47" fillId="0" borderId="170" applyFill="0" applyProtection="0">
      <alignment horizontal="right" vertical="top" wrapText="1"/>
    </xf>
    <xf numFmtId="49" fontId="47" fillId="0" borderId="170" applyFill="0" applyProtection="0">
      <alignment horizontal="right"/>
    </xf>
    <xf numFmtId="49" fontId="35" fillId="0" borderId="170" applyFill="0" applyProtection="0">
      <alignment horizontal="right"/>
    </xf>
    <xf numFmtId="0" fontId="62" fillId="60" borderId="170"/>
    <xf numFmtId="1" fontId="47" fillId="0" borderId="170" applyFill="0" applyProtection="0">
      <alignment horizontal="right" vertical="top" wrapText="1"/>
    </xf>
    <xf numFmtId="1" fontId="47" fillId="0" borderId="170" applyFill="0" applyProtection="0">
      <alignment horizontal="right" vertical="top" wrapText="1"/>
    </xf>
    <xf numFmtId="0" fontId="35" fillId="54" borderId="169" applyNumberFormat="0" applyFont="0" applyAlignment="0" applyProtection="0"/>
    <xf numFmtId="1" fontId="47" fillId="0" borderId="170" applyFill="0" applyProtection="0">
      <alignment horizontal="right" vertical="top" wrapText="1"/>
    </xf>
    <xf numFmtId="1" fontId="35" fillId="0" borderId="170" applyFill="0" applyProtection="0">
      <alignment horizontal="right" vertical="top" wrapText="1"/>
    </xf>
    <xf numFmtId="0" fontId="35" fillId="0" borderId="170" applyFill="0" applyProtection="0">
      <alignment horizontal="right" vertical="top" wrapText="1"/>
    </xf>
    <xf numFmtId="0" fontId="35" fillId="0" borderId="170" applyFill="0" applyProtection="0">
      <alignment horizontal="right" vertical="top" wrapText="1"/>
    </xf>
    <xf numFmtId="0" fontId="39" fillId="38" borderId="170" applyNumberFormat="0" applyProtection="0">
      <alignment horizontal="left"/>
    </xf>
    <xf numFmtId="1" fontId="35" fillId="0" borderId="170" applyFill="0" applyProtection="0">
      <alignment horizontal="right" vertical="top" wrapText="1"/>
    </xf>
    <xf numFmtId="0" fontId="39" fillId="38" borderId="170" applyNumberFormat="0" applyProtection="0">
      <alignment horizontal="left"/>
    </xf>
    <xf numFmtId="0" fontId="62" fillId="60" borderId="170"/>
    <xf numFmtId="49" fontId="47" fillId="0" borderId="170" applyFill="0" applyProtection="0">
      <alignment horizontal="right"/>
    </xf>
    <xf numFmtId="0" fontId="39" fillId="38" borderId="170" applyNumberFormat="0" applyProtection="0">
      <alignment horizontal="left"/>
    </xf>
    <xf numFmtId="0" fontId="44" fillId="0" borderId="173" applyNumberFormat="0" applyFill="0" applyAlignment="0" applyProtection="0"/>
    <xf numFmtId="0" fontId="41" fillId="35" borderId="171" applyNumberFormat="0" applyAlignment="0" applyProtection="0"/>
    <xf numFmtId="2" fontId="47" fillId="0" borderId="170" applyFill="0" applyProtection="0">
      <alignment horizontal="right" vertical="top" wrapText="1"/>
    </xf>
    <xf numFmtId="0" fontId="35" fillId="0" borderId="170" applyFill="0" applyProtection="0">
      <alignment horizontal="right" vertical="top" wrapText="1"/>
    </xf>
    <xf numFmtId="0" fontId="41" fillId="35" borderId="171" applyNumberFormat="0" applyAlignment="0" applyProtection="0"/>
    <xf numFmtId="0" fontId="35" fillId="0" borderId="170" applyFill="0" applyProtection="0">
      <alignment horizontal="right" vertical="top" wrapText="1"/>
    </xf>
    <xf numFmtId="1" fontId="47" fillId="0" borderId="170" applyFill="0" applyProtection="0">
      <alignment horizontal="right" vertical="top" wrapText="1"/>
    </xf>
    <xf numFmtId="1" fontId="35" fillId="0" borderId="170" applyFill="0" applyProtection="0">
      <alignment horizontal="right" vertical="top" wrapText="1"/>
    </xf>
    <xf numFmtId="49" fontId="47" fillId="0" borderId="170" applyFill="0" applyProtection="0">
      <alignment horizontal="right"/>
    </xf>
    <xf numFmtId="2" fontId="47" fillId="0" borderId="170" applyFill="0" applyProtection="0">
      <alignment horizontal="right" vertical="top" wrapText="1"/>
    </xf>
    <xf numFmtId="1" fontId="35" fillId="0" borderId="170" applyFill="0" applyProtection="0">
      <alignment horizontal="right" vertical="top" wrapText="1"/>
    </xf>
    <xf numFmtId="2" fontId="35" fillId="0" borderId="170" applyFill="0" applyProtection="0">
      <alignment horizontal="right" vertical="top" wrapText="1"/>
    </xf>
    <xf numFmtId="0" fontId="62" fillId="60" borderId="170"/>
    <xf numFmtId="49" fontId="47" fillId="0" borderId="170" applyFill="0" applyProtection="0">
      <alignment horizontal="right"/>
    </xf>
    <xf numFmtId="1" fontId="47" fillId="0" borderId="170" applyFill="0" applyProtection="0">
      <alignment horizontal="right" vertical="top" wrapText="1"/>
    </xf>
    <xf numFmtId="1" fontId="47" fillId="0" borderId="170" applyFill="0" applyProtection="0">
      <alignment horizontal="right" vertical="top" wrapText="1"/>
    </xf>
    <xf numFmtId="0" fontId="35" fillId="0" borderId="170" applyFill="0" applyProtection="0">
      <alignment horizontal="right" vertical="top" wrapText="1"/>
    </xf>
    <xf numFmtId="0" fontId="44" fillId="0" borderId="173" applyNumberFormat="0" applyFill="0" applyAlignment="0" applyProtection="0"/>
    <xf numFmtId="49" fontId="47" fillId="0" borderId="170" applyFill="0" applyProtection="0">
      <alignment horizontal="right"/>
    </xf>
    <xf numFmtId="1" fontId="35" fillId="0" borderId="170" applyFill="0" applyProtection="0">
      <alignment horizontal="right" vertical="top" wrapText="1"/>
    </xf>
    <xf numFmtId="0" fontId="44" fillId="0" borderId="173" applyNumberFormat="0" applyFill="0" applyAlignment="0" applyProtection="0"/>
    <xf numFmtId="0" fontId="62" fillId="60" borderId="170"/>
    <xf numFmtId="1" fontId="47" fillId="0" borderId="170" applyFill="0" applyProtection="0">
      <alignment horizontal="right" vertical="top" wrapText="1"/>
    </xf>
    <xf numFmtId="0" fontId="35" fillId="0" borderId="170" applyFill="0" applyProtection="0">
      <alignment horizontal="right" vertical="top" wrapText="1"/>
    </xf>
    <xf numFmtId="0" fontId="39" fillId="38" borderId="170" applyNumberFormat="0" applyProtection="0">
      <alignment horizontal="right"/>
    </xf>
    <xf numFmtId="2" fontId="35" fillId="0" borderId="170" applyFill="0" applyProtection="0">
      <alignment horizontal="right" vertical="top" wrapText="1"/>
    </xf>
    <xf numFmtId="0" fontId="62" fillId="60" borderId="170"/>
    <xf numFmtId="0" fontId="62" fillId="60" borderId="170"/>
    <xf numFmtId="0" fontId="44" fillId="0" borderId="173" applyNumberFormat="0" applyFill="0" applyAlignment="0" applyProtection="0"/>
    <xf numFmtId="0" fontId="39" fillId="38" borderId="170" applyNumberFormat="0" applyProtection="0">
      <alignment horizontal="left"/>
    </xf>
    <xf numFmtId="0" fontId="35" fillId="0" borderId="170" applyFill="0" applyProtection="0">
      <alignment horizontal="right" vertical="top" wrapText="1"/>
    </xf>
    <xf numFmtId="2" fontId="47" fillId="0" borderId="170" applyFill="0" applyProtection="0">
      <alignment horizontal="right" vertical="top" wrapText="1"/>
    </xf>
    <xf numFmtId="0" fontId="62" fillId="60" borderId="170"/>
    <xf numFmtId="2" fontId="35" fillId="0" borderId="170" applyFill="0" applyProtection="0">
      <alignment horizontal="right" vertical="top" wrapText="1"/>
    </xf>
    <xf numFmtId="1" fontId="35" fillId="0" borderId="170" applyFill="0" applyProtection="0">
      <alignment horizontal="right" vertical="top" wrapText="1"/>
    </xf>
    <xf numFmtId="0" fontId="39" fillId="38" borderId="170" applyNumberFormat="0" applyProtection="0">
      <alignment horizontal="right"/>
    </xf>
    <xf numFmtId="49" fontId="35" fillId="0" borderId="170" applyFill="0" applyProtection="0">
      <alignment horizontal="right"/>
    </xf>
    <xf numFmtId="0" fontId="43" fillId="36" borderId="172" applyNumberFormat="0" applyAlignment="0" applyProtection="0"/>
    <xf numFmtId="49" fontId="35" fillId="0" borderId="170" applyFill="0" applyProtection="0">
      <alignment horizontal="right"/>
    </xf>
    <xf numFmtId="0" fontId="39" fillId="38" borderId="170" applyNumberFormat="0" applyProtection="0">
      <alignment horizontal="right"/>
    </xf>
    <xf numFmtId="1" fontId="35" fillId="0" borderId="170" applyFill="0" applyProtection="0">
      <alignment horizontal="right" vertical="top" wrapText="1"/>
    </xf>
    <xf numFmtId="0" fontId="39" fillId="38" borderId="170" applyNumberFormat="0" applyProtection="0">
      <alignment horizontal="right"/>
    </xf>
    <xf numFmtId="0" fontId="62" fillId="60" borderId="170"/>
    <xf numFmtId="0" fontId="43" fillId="36" borderId="172" applyNumberFormat="0" applyAlignment="0" applyProtection="0"/>
    <xf numFmtId="1" fontId="35" fillId="0" borderId="170" applyFill="0" applyProtection="0">
      <alignment horizontal="right" vertical="top" wrapText="1"/>
    </xf>
    <xf numFmtId="0" fontId="44" fillId="0" borderId="173" applyNumberFormat="0" applyFill="0" applyAlignment="0" applyProtection="0"/>
    <xf numFmtId="0" fontId="43" fillId="36" borderId="172" applyNumberFormat="0" applyAlignment="0" applyProtection="0"/>
    <xf numFmtId="0" fontId="35" fillId="0" borderId="170" applyFill="0" applyProtection="0">
      <alignment horizontal="right" vertical="top" wrapText="1"/>
    </xf>
    <xf numFmtId="49" fontId="35" fillId="0" borderId="170" applyFill="0" applyProtection="0">
      <alignment horizontal="right"/>
    </xf>
    <xf numFmtId="0" fontId="39" fillId="38" borderId="170" applyNumberFormat="0" applyProtection="0">
      <alignment horizontal="right"/>
    </xf>
    <xf numFmtId="0" fontId="39" fillId="38" borderId="170" applyNumberFormat="0" applyProtection="0">
      <alignment horizontal="right"/>
    </xf>
    <xf numFmtId="2" fontId="47" fillId="0" borderId="170" applyFill="0" applyProtection="0">
      <alignment horizontal="right" vertical="top" wrapText="1"/>
    </xf>
    <xf numFmtId="0" fontId="43" fillId="36" borderId="172" applyNumberFormat="0" applyAlignment="0" applyProtection="0"/>
    <xf numFmtId="0" fontId="44" fillId="0" borderId="173" applyNumberFormat="0" applyFill="0" applyAlignment="0" applyProtection="0"/>
    <xf numFmtId="0" fontId="35" fillId="54" borderId="169" applyNumberFormat="0" applyFont="0" applyAlignment="0" applyProtection="0"/>
    <xf numFmtId="0" fontId="43" fillId="36" borderId="172" applyNumberFormat="0" applyAlignment="0" applyProtection="0"/>
    <xf numFmtId="49" fontId="35" fillId="0" borderId="170" applyFill="0" applyProtection="0">
      <alignment horizontal="right"/>
    </xf>
    <xf numFmtId="1" fontId="35" fillId="0" borderId="170" applyFill="0" applyProtection="0">
      <alignment horizontal="right" vertical="top" wrapText="1"/>
    </xf>
    <xf numFmtId="49" fontId="35" fillId="0" borderId="170" applyFill="0" applyProtection="0">
      <alignment horizontal="right"/>
    </xf>
    <xf numFmtId="0" fontId="39" fillId="38" borderId="170" applyNumberFormat="0" applyProtection="0">
      <alignment horizontal="right"/>
    </xf>
    <xf numFmtId="2" fontId="35" fillId="0" borderId="170" applyFill="0" applyProtection="0">
      <alignment horizontal="right" vertical="top" wrapText="1"/>
    </xf>
    <xf numFmtId="0" fontId="35" fillId="54" borderId="169" applyNumberFormat="0" applyFont="0" applyAlignment="0" applyProtection="0"/>
    <xf numFmtId="0" fontId="62" fillId="60" borderId="170"/>
    <xf numFmtId="0" fontId="35" fillId="0" borderId="170" applyFill="0" applyProtection="0">
      <alignment horizontal="right" vertical="top" wrapText="1"/>
    </xf>
    <xf numFmtId="49" fontId="35" fillId="0" borderId="170" applyFill="0" applyProtection="0">
      <alignment horizontal="right"/>
    </xf>
    <xf numFmtId="0" fontId="41" fillId="35" borderId="171" applyNumberFormat="0" applyAlignment="0" applyProtection="0"/>
    <xf numFmtId="0" fontId="43" fillId="36" borderId="172" applyNumberFormat="0" applyAlignment="0" applyProtection="0"/>
    <xf numFmtId="0" fontId="39" fillId="38" borderId="170" applyNumberFormat="0" applyProtection="0">
      <alignment horizontal="right"/>
    </xf>
    <xf numFmtId="49" fontId="35" fillId="0" borderId="170" applyFill="0" applyProtection="0">
      <alignment horizontal="right"/>
    </xf>
    <xf numFmtId="0" fontId="62" fillId="60" borderId="170"/>
    <xf numFmtId="0" fontId="62" fillId="60" borderId="170"/>
    <xf numFmtId="0" fontId="39" fillId="38" borderId="170" applyNumberFormat="0" applyProtection="0">
      <alignment horizontal="left"/>
    </xf>
    <xf numFmtId="0" fontId="62" fillId="60" borderId="170"/>
    <xf numFmtId="0" fontId="62" fillId="60" borderId="170"/>
    <xf numFmtId="0" fontId="35" fillId="0" borderId="170" applyFill="0" applyProtection="0">
      <alignment horizontal="right" vertical="top" wrapText="1"/>
    </xf>
    <xf numFmtId="49" fontId="47" fillId="0" borderId="170" applyFill="0" applyProtection="0">
      <alignment horizontal="right"/>
    </xf>
    <xf numFmtId="0" fontId="41" fillId="35" borderId="171" applyNumberFormat="0" applyAlignment="0" applyProtection="0"/>
    <xf numFmtId="49" fontId="47" fillId="0" borderId="170" applyFill="0" applyProtection="0">
      <alignment horizontal="right"/>
    </xf>
    <xf numFmtId="2" fontId="35" fillId="0" borderId="170" applyFill="0" applyProtection="0">
      <alignment horizontal="right" vertical="top" wrapText="1"/>
    </xf>
    <xf numFmtId="0" fontId="47" fillId="0" borderId="170" applyFill="0" applyProtection="0">
      <alignment horizontal="right" vertical="top" wrapText="1"/>
    </xf>
    <xf numFmtId="2" fontId="35" fillId="0" borderId="170" applyFill="0" applyProtection="0">
      <alignment horizontal="right" vertical="top" wrapText="1"/>
    </xf>
    <xf numFmtId="2" fontId="35" fillId="0" borderId="170" applyFill="0" applyProtection="0">
      <alignment horizontal="right" vertical="top" wrapText="1"/>
    </xf>
    <xf numFmtId="0" fontId="39" fillId="38" borderId="170" applyNumberFormat="0" applyProtection="0">
      <alignment horizontal="right"/>
    </xf>
    <xf numFmtId="0" fontId="35" fillId="54" borderId="169" applyNumberFormat="0" applyFont="0" applyAlignment="0" applyProtection="0"/>
    <xf numFmtId="0" fontId="39" fillId="38" borderId="170" applyNumberFormat="0" applyProtection="0">
      <alignment horizontal="left"/>
    </xf>
    <xf numFmtId="49" fontId="35" fillId="0" borderId="170" applyFill="0" applyProtection="0">
      <alignment horizontal="right"/>
    </xf>
    <xf numFmtId="0" fontId="62" fillId="60" borderId="170"/>
    <xf numFmtId="1" fontId="35" fillId="0" borderId="170" applyFill="0" applyProtection="0">
      <alignment horizontal="right" vertical="top" wrapText="1"/>
    </xf>
    <xf numFmtId="0" fontId="51" fillId="36" borderId="171" applyNumberFormat="0" applyAlignment="0" applyProtection="0"/>
    <xf numFmtId="1" fontId="35" fillId="0" borderId="170" applyFill="0" applyProtection="0">
      <alignment horizontal="right" vertical="top" wrapText="1"/>
    </xf>
    <xf numFmtId="0" fontId="62" fillId="60" borderId="170"/>
    <xf numFmtId="0" fontId="62" fillId="60" borderId="170"/>
    <xf numFmtId="49" fontId="47" fillId="0" borderId="170" applyFill="0" applyProtection="0">
      <alignment horizontal="right"/>
    </xf>
    <xf numFmtId="1" fontId="47" fillId="0" borderId="170" applyFill="0" applyProtection="0">
      <alignment horizontal="right" vertical="top" wrapText="1"/>
    </xf>
    <xf numFmtId="0" fontId="62" fillId="60" borderId="170"/>
    <xf numFmtId="0" fontId="41" fillId="35" borderId="171" applyNumberFormat="0" applyAlignment="0" applyProtection="0"/>
    <xf numFmtId="0" fontId="47" fillId="0" borderId="170" applyFill="0" applyProtection="0">
      <alignment horizontal="right" vertical="top" wrapText="1"/>
    </xf>
    <xf numFmtId="49" fontId="35" fillId="0" borderId="170" applyFill="0" applyProtection="0">
      <alignment horizontal="right"/>
    </xf>
    <xf numFmtId="1" fontId="47" fillId="0" borderId="170" applyFill="0" applyProtection="0">
      <alignment horizontal="right" vertical="top" wrapText="1"/>
    </xf>
    <xf numFmtId="1" fontId="47" fillId="0" borderId="170" applyFill="0" applyProtection="0">
      <alignment horizontal="right" vertical="top" wrapText="1"/>
    </xf>
    <xf numFmtId="49" fontId="47" fillId="0" borderId="170" applyFill="0" applyProtection="0">
      <alignment horizontal="right"/>
    </xf>
    <xf numFmtId="0" fontId="62" fillId="60" borderId="170"/>
    <xf numFmtId="2" fontId="47" fillId="0" borderId="170" applyFill="0" applyProtection="0">
      <alignment horizontal="right" vertical="top" wrapText="1"/>
    </xf>
    <xf numFmtId="0" fontId="62" fillId="60" borderId="170"/>
    <xf numFmtId="2" fontId="35" fillId="0" borderId="170" applyFill="0" applyProtection="0">
      <alignment horizontal="right" vertical="top" wrapText="1"/>
    </xf>
    <xf numFmtId="0" fontId="62" fillId="60" borderId="170"/>
    <xf numFmtId="1" fontId="35" fillId="0" borderId="170" applyFill="0" applyProtection="0">
      <alignment horizontal="right" vertical="top" wrapText="1"/>
    </xf>
    <xf numFmtId="0" fontId="39" fillId="38" borderId="170" applyNumberFormat="0" applyProtection="0">
      <alignment horizontal="left"/>
    </xf>
    <xf numFmtId="0" fontId="39" fillId="38" borderId="170" applyNumberFormat="0" applyProtection="0">
      <alignment horizontal="right"/>
    </xf>
    <xf numFmtId="1" fontId="47" fillId="0" borderId="170" applyFill="0" applyProtection="0">
      <alignment horizontal="right" vertical="top" wrapText="1"/>
    </xf>
    <xf numFmtId="0" fontId="62" fillId="60" borderId="170"/>
    <xf numFmtId="0" fontId="47" fillId="0" borderId="170" applyFill="0" applyProtection="0">
      <alignment horizontal="right" vertical="top" wrapText="1"/>
    </xf>
    <xf numFmtId="1" fontId="47" fillId="0" borderId="170" applyFill="0" applyProtection="0">
      <alignment horizontal="right" vertical="top" wrapText="1"/>
    </xf>
    <xf numFmtId="0" fontId="62" fillId="60" borderId="170"/>
    <xf numFmtId="0" fontId="41" fillId="35" borderId="171" applyNumberFormat="0" applyAlignment="0" applyProtection="0"/>
    <xf numFmtId="0" fontId="62" fillId="60" borderId="170"/>
    <xf numFmtId="2" fontId="47" fillId="0" borderId="170" applyFill="0" applyProtection="0">
      <alignment horizontal="right" vertical="top" wrapText="1"/>
    </xf>
    <xf numFmtId="49" fontId="35" fillId="0" borderId="170" applyFill="0" applyProtection="0">
      <alignment horizontal="right"/>
    </xf>
    <xf numFmtId="0" fontId="62" fillId="60" borderId="170"/>
    <xf numFmtId="0" fontId="44" fillId="0" borderId="173" applyNumberFormat="0" applyFill="0" applyAlignment="0" applyProtection="0"/>
    <xf numFmtId="0" fontId="35" fillId="54" borderId="169" applyNumberFormat="0" applyFont="0" applyAlignment="0" applyProtection="0"/>
    <xf numFmtId="2" fontId="35" fillId="0" borderId="170" applyFill="0" applyProtection="0">
      <alignment horizontal="right" vertical="top" wrapText="1"/>
    </xf>
    <xf numFmtId="0" fontId="41" fillId="35" borderId="171" applyNumberFormat="0" applyAlignment="0" applyProtection="0"/>
    <xf numFmtId="1" fontId="35" fillId="0" borderId="170" applyFill="0" applyProtection="0">
      <alignment horizontal="right" vertical="top" wrapText="1"/>
    </xf>
    <xf numFmtId="0" fontId="39" fillId="38" borderId="170" applyNumberFormat="0" applyProtection="0">
      <alignment horizontal="left"/>
    </xf>
    <xf numFmtId="49" fontId="47" fillId="0" borderId="170" applyFill="0" applyProtection="0">
      <alignment horizontal="right"/>
    </xf>
    <xf numFmtId="49" fontId="35" fillId="0" borderId="170" applyFill="0" applyProtection="0">
      <alignment horizontal="right"/>
    </xf>
    <xf numFmtId="0" fontId="35" fillId="54" borderId="169" applyNumberFormat="0" applyFont="0" applyAlignment="0" applyProtection="0"/>
    <xf numFmtId="0" fontId="39" fillId="38" borderId="170" applyNumberFormat="0" applyProtection="0">
      <alignment horizontal="left"/>
    </xf>
    <xf numFmtId="0" fontId="35" fillId="0" borderId="170" applyFill="0" applyProtection="0">
      <alignment horizontal="right" vertical="top" wrapText="1"/>
    </xf>
    <xf numFmtId="0" fontId="35" fillId="0" borderId="170" applyFill="0" applyProtection="0">
      <alignment horizontal="right" vertical="top" wrapText="1"/>
    </xf>
    <xf numFmtId="0" fontId="43" fillId="36" borderId="172" applyNumberFormat="0" applyAlignment="0" applyProtection="0"/>
    <xf numFmtId="0" fontId="35" fillId="0" borderId="170" applyFill="0" applyProtection="0">
      <alignment horizontal="right" vertical="top" wrapText="1"/>
    </xf>
    <xf numFmtId="0" fontId="39" fillId="38" borderId="170" applyNumberFormat="0" applyProtection="0">
      <alignment horizontal="right"/>
    </xf>
    <xf numFmtId="2" fontId="47" fillId="0" borderId="170" applyFill="0" applyProtection="0">
      <alignment horizontal="right" vertical="top" wrapText="1"/>
    </xf>
    <xf numFmtId="2" fontId="35" fillId="0" borderId="170" applyFill="0" applyProtection="0">
      <alignment horizontal="right" vertical="top" wrapText="1"/>
    </xf>
    <xf numFmtId="0" fontId="44" fillId="0" borderId="173" applyNumberFormat="0" applyFill="0" applyAlignment="0" applyProtection="0"/>
    <xf numFmtId="0" fontId="62" fillId="60" borderId="170"/>
    <xf numFmtId="1" fontId="35" fillId="0" borderId="170" applyFill="0" applyProtection="0">
      <alignment horizontal="right" vertical="top" wrapText="1"/>
    </xf>
    <xf numFmtId="0" fontId="35" fillId="54" borderId="169" applyNumberFormat="0" applyFont="0" applyAlignment="0" applyProtection="0"/>
    <xf numFmtId="49" fontId="47" fillId="0" borderId="170" applyFill="0" applyProtection="0">
      <alignment horizontal="right"/>
    </xf>
    <xf numFmtId="0" fontId="35" fillId="0" borderId="170" applyFill="0" applyProtection="0">
      <alignment horizontal="right" vertical="top" wrapText="1"/>
    </xf>
    <xf numFmtId="1" fontId="47" fillId="0" borderId="170" applyFill="0" applyProtection="0">
      <alignment horizontal="right" vertical="top" wrapText="1"/>
    </xf>
    <xf numFmtId="0" fontId="35" fillId="0" borderId="170" applyFill="0" applyProtection="0">
      <alignment horizontal="right" vertical="top" wrapText="1"/>
    </xf>
    <xf numFmtId="0" fontId="35" fillId="0" borderId="170" applyFill="0" applyProtection="0">
      <alignment horizontal="right" vertical="top" wrapText="1"/>
    </xf>
    <xf numFmtId="49" fontId="35" fillId="0" borderId="170" applyFill="0" applyProtection="0">
      <alignment horizontal="right"/>
    </xf>
    <xf numFmtId="1" fontId="35" fillId="0" borderId="170" applyFill="0" applyProtection="0">
      <alignment horizontal="right" vertical="top" wrapText="1"/>
    </xf>
    <xf numFmtId="2" fontId="35" fillId="0" borderId="170" applyFill="0" applyProtection="0">
      <alignment horizontal="right" vertical="top" wrapText="1"/>
    </xf>
    <xf numFmtId="0" fontId="62" fillId="60" borderId="170"/>
    <xf numFmtId="0" fontId="44" fillId="0" borderId="173" applyNumberFormat="0" applyFill="0" applyAlignment="0" applyProtection="0"/>
    <xf numFmtId="49" fontId="35" fillId="0" borderId="170" applyFill="0" applyProtection="0">
      <alignment horizontal="right"/>
    </xf>
    <xf numFmtId="0" fontId="35" fillId="0" borderId="170" applyFill="0" applyProtection="0">
      <alignment horizontal="right" vertical="top" wrapText="1"/>
    </xf>
    <xf numFmtId="2" fontId="47" fillId="0" borderId="170" applyFill="0" applyProtection="0">
      <alignment horizontal="right" vertical="top" wrapText="1"/>
    </xf>
    <xf numFmtId="0" fontId="62" fillId="60" borderId="170"/>
    <xf numFmtId="2" fontId="35" fillId="0" borderId="170" applyFill="0" applyProtection="0">
      <alignment horizontal="right" vertical="top" wrapText="1"/>
    </xf>
    <xf numFmtId="0" fontId="41" fillId="35" borderId="171" applyNumberFormat="0" applyAlignment="0" applyProtection="0"/>
    <xf numFmtId="1" fontId="47" fillId="0" borderId="170" applyFill="0" applyProtection="0">
      <alignment horizontal="right" vertical="top" wrapText="1"/>
    </xf>
    <xf numFmtId="0" fontId="35" fillId="54" borderId="169" applyNumberFormat="0" applyFont="0" applyAlignment="0" applyProtection="0"/>
    <xf numFmtId="0" fontId="47" fillId="0" borderId="170" applyFill="0" applyProtection="0">
      <alignment horizontal="right" vertical="top" wrapText="1"/>
    </xf>
    <xf numFmtId="0" fontId="62" fillId="60" borderId="170"/>
    <xf numFmtId="0" fontId="47" fillId="0" borderId="170" applyFill="0" applyProtection="0">
      <alignment horizontal="right" vertical="top" wrapText="1"/>
    </xf>
    <xf numFmtId="0" fontId="39" fillId="38" borderId="170" applyNumberFormat="0" applyProtection="0">
      <alignment horizontal="right"/>
    </xf>
    <xf numFmtId="0" fontId="62" fillId="60" borderId="170"/>
    <xf numFmtId="0" fontId="39" fillId="38" borderId="170" applyNumberFormat="0" applyProtection="0">
      <alignment horizontal="right"/>
    </xf>
    <xf numFmtId="49" fontId="35" fillId="0" borderId="170" applyFill="0" applyProtection="0">
      <alignment horizontal="right"/>
    </xf>
    <xf numFmtId="0" fontId="39" fillId="38" borderId="170" applyNumberFormat="0" applyProtection="0">
      <alignment horizontal="right"/>
    </xf>
    <xf numFmtId="1" fontId="35" fillId="0" borderId="170" applyFill="0" applyProtection="0">
      <alignment horizontal="right" vertical="top" wrapText="1"/>
    </xf>
    <xf numFmtId="0" fontId="39" fillId="38" borderId="170" applyNumberFormat="0" applyProtection="0">
      <alignment horizontal="right"/>
    </xf>
    <xf numFmtId="0" fontId="47" fillId="0" borderId="170" applyFill="0" applyProtection="0">
      <alignment horizontal="right" vertical="top" wrapText="1"/>
    </xf>
    <xf numFmtId="0" fontId="35" fillId="0" borderId="170" applyFill="0" applyProtection="0">
      <alignment horizontal="right" vertical="top" wrapText="1"/>
    </xf>
    <xf numFmtId="0" fontId="35" fillId="0" borderId="170" applyFill="0" applyProtection="0">
      <alignment horizontal="right" vertical="top" wrapText="1"/>
    </xf>
    <xf numFmtId="2" fontId="47" fillId="0" borderId="170" applyFill="0" applyProtection="0">
      <alignment horizontal="right" vertical="top" wrapText="1"/>
    </xf>
    <xf numFmtId="2" fontId="35" fillId="0" borderId="170" applyFill="0" applyProtection="0">
      <alignment horizontal="right" vertical="top" wrapText="1"/>
    </xf>
    <xf numFmtId="2" fontId="35" fillId="0" borderId="170" applyFill="0" applyProtection="0">
      <alignment horizontal="right" vertical="top" wrapText="1"/>
    </xf>
    <xf numFmtId="0" fontId="62" fillId="60" borderId="170"/>
    <xf numFmtId="0" fontId="43" fillId="36" borderId="172" applyNumberFormat="0" applyAlignment="0" applyProtection="0"/>
    <xf numFmtId="0" fontId="62" fillId="60" borderId="170"/>
    <xf numFmtId="0" fontId="35" fillId="0" borderId="170" applyFill="0" applyProtection="0">
      <alignment horizontal="right" vertical="top" wrapText="1"/>
    </xf>
    <xf numFmtId="0" fontId="47" fillId="0" borderId="170" applyFill="0" applyProtection="0">
      <alignment horizontal="right" vertical="top" wrapText="1"/>
    </xf>
    <xf numFmtId="49" fontId="35" fillId="0" borderId="170" applyFill="0" applyProtection="0">
      <alignment horizontal="right"/>
    </xf>
    <xf numFmtId="2" fontId="47" fillId="0" borderId="170" applyFill="0" applyProtection="0">
      <alignment horizontal="right" vertical="top" wrapText="1"/>
    </xf>
    <xf numFmtId="0" fontId="62" fillId="60" borderId="170"/>
    <xf numFmtId="0" fontId="41" fillId="35" borderId="171" applyNumberFormat="0" applyAlignment="0" applyProtection="0"/>
    <xf numFmtId="49" fontId="35" fillId="0" borderId="170" applyFill="0" applyProtection="0">
      <alignment horizontal="right"/>
    </xf>
    <xf numFmtId="0" fontId="39" fillId="38" borderId="170" applyNumberFormat="0" applyProtection="0">
      <alignment horizontal="left"/>
    </xf>
    <xf numFmtId="49" fontId="35" fillId="0" borderId="170" applyFill="0" applyProtection="0">
      <alignment horizontal="right"/>
    </xf>
    <xf numFmtId="1" fontId="47" fillId="0" borderId="170" applyFill="0" applyProtection="0">
      <alignment horizontal="right" vertical="top" wrapText="1"/>
    </xf>
    <xf numFmtId="0" fontId="62" fillId="60" borderId="170"/>
    <xf numFmtId="0" fontId="44" fillId="0" borderId="173" applyNumberFormat="0" applyFill="0" applyAlignment="0" applyProtection="0"/>
    <xf numFmtId="2" fontId="47" fillId="0" borderId="170" applyFill="0" applyProtection="0">
      <alignment horizontal="right" vertical="top" wrapText="1"/>
    </xf>
    <xf numFmtId="0" fontId="44" fillId="0" borderId="173" applyNumberFormat="0" applyFill="0" applyAlignment="0" applyProtection="0"/>
    <xf numFmtId="0" fontId="62" fillId="60" borderId="170"/>
    <xf numFmtId="1" fontId="35" fillId="0" borderId="170" applyFill="0" applyProtection="0">
      <alignment horizontal="right" vertical="top" wrapText="1"/>
    </xf>
    <xf numFmtId="0" fontId="39" fillId="38" borderId="170" applyNumberFormat="0" applyProtection="0">
      <alignment horizontal="right"/>
    </xf>
    <xf numFmtId="2" fontId="47" fillId="0" borderId="170" applyFill="0" applyProtection="0">
      <alignment horizontal="right" vertical="top" wrapText="1"/>
    </xf>
    <xf numFmtId="0" fontId="39" fillId="38" borderId="170" applyNumberFormat="0" applyProtection="0">
      <alignment horizontal="left"/>
    </xf>
    <xf numFmtId="0" fontId="43" fillId="36" borderId="172" applyNumberFormat="0" applyAlignment="0" applyProtection="0"/>
    <xf numFmtId="2" fontId="47" fillId="0" borderId="170" applyFill="0" applyProtection="0">
      <alignment horizontal="right" vertical="top" wrapText="1"/>
    </xf>
    <xf numFmtId="1" fontId="47" fillId="0" borderId="170" applyFill="0" applyProtection="0">
      <alignment horizontal="right" vertical="top" wrapText="1"/>
    </xf>
    <xf numFmtId="0" fontId="43" fillId="36" borderId="172" applyNumberFormat="0" applyAlignment="0" applyProtection="0"/>
    <xf numFmtId="0" fontId="41" fillId="35" borderId="171" applyNumberFormat="0" applyAlignment="0" applyProtection="0"/>
    <xf numFmtId="0" fontId="62" fillId="60" borderId="170"/>
    <xf numFmtId="0" fontId="44" fillId="0" borderId="173" applyNumberFormat="0" applyFill="0" applyAlignment="0" applyProtection="0"/>
    <xf numFmtId="0" fontId="62" fillId="60" borderId="170"/>
    <xf numFmtId="0" fontId="62" fillId="60" borderId="170"/>
    <xf numFmtId="0" fontId="62" fillId="60" borderId="170"/>
    <xf numFmtId="0" fontId="47" fillId="0" borderId="170" applyFill="0" applyProtection="0">
      <alignment horizontal="right" vertical="top" wrapText="1"/>
    </xf>
    <xf numFmtId="49" fontId="35" fillId="0" borderId="170" applyFill="0" applyProtection="0">
      <alignment horizontal="right"/>
    </xf>
    <xf numFmtId="0" fontId="41" fillId="35" borderId="171" applyNumberFormat="0" applyAlignment="0" applyProtection="0"/>
    <xf numFmtId="0" fontId="39" fillId="38" borderId="170" applyNumberFormat="0" applyProtection="0">
      <alignment horizontal="right"/>
    </xf>
    <xf numFmtId="2" fontId="35" fillId="0" borderId="170" applyFill="0" applyProtection="0">
      <alignment horizontal="right" vertical="top" wrapText="1"/>
    </xf>
    <xf numFmtId="0" fontId="35" fillId="0" borderId="170" applyFill="0" applyProtection="0">
      <alignment horizontal="right" vertical="top" wrapText="1"/>
    </xf>
    <xf numFmtId="0" fontId="35" fillId="54" borderId="169" applyNumberFormat="0" applyFont="0" applyAlignment="0" applyProtection="0"/>
    <xf numFmtId="1" fontId="35" fillId="0" borderId="170" applyFill="0" applyProtection="0">
      <alignment horizontal="right" vertical="top" wrapText="1"/>
    </xf>
    <xf numFmtId="0" fontId="44" fillId="0" borderId="173" applyNumberFormat="0" applyFill="0" applyAlignment="0" applyProtection="0"/>
    <xf numFmtId="2" fontId="47" fillId="0" borderId="170" applyFill="0" applyProtection="0">
      <alignment horizontal="right" vertical="top" wrapText="1"/>
    </xf>
    <xf numFmtId="0" fontId="62" fillId="60" borderId="170"/>
    <xf numFmtId="0" fontId="44" fillId="0" borderId="173" applyNumberFormat="0" applyFill="0" applyAlignment="0" applyProtection="0"/>
    <xf numFmtId="0" fontId="62" fillId="60" borderId="170"/>
    <xf numFmtId="0" fontId="35" fillId="0" borderId="170" applyFill="0" applyProtection="0">
      <alignment horizontal="right" vertical="top" wrapText="1"/>
    </xf>
    <xf numFmtId="0" fontId="35" fillId="0" borderId="170" applyFill="0" applyProtection="0">
      <alignment horizontal="right" vertical="top" wrapText="1"/>
    </xf>
    <xf numFmtId="2" fontId="35" fillId="0" borderId="170" applyFill="0" applyProtection="0">
      <alignment horizontal="right" vertical="top" wrapText="1"/>
    </xf>
    <xf numFmtId="0" fontId="39" fillId="38" borderId="170" applyNumberFormat="0" applyProtection="0">
      <alignment horizontal="left"/>
    </xf>
    <xf numFmtId="1" fontId="35" fillId="0" borderId="170" applyFill="0" applyProtection="0">
      <alignment horizontal="right" vertical="top" wrapText="1"/>
    </xf>
    <xf numFmtId="1" fontId="35" fillId="0" borderId="170" applyFill="0" applyProtection="0">
      <alignment horizontal="right" vertical="top" wrapText="1"/>
    </xf>
    <xf numFmtId="0" fontId="41" fillId="35" borderId="171" applyNumberFormat="0" applyAlignment="0" applyProtection="0"/>
    <xf numFmtId="0" fontId="62" fillId="60" borderId="170"/>
    <xf numFmtId="0" fontId="39" fillId="38" borderId="170" applyNumberFormat="0" applyProtection="0">
      <alignment horizontal="right"/>
    </xf>
    <xf numFmtId="0" fontId="44" fillId="0" borderId="173" applyNumberFormat="0" applyFill="0" applyAlignment="0" applyProtection="0"/>
    <xf numFmtId="0" fontId="39" fillId="38" borderId="170" applyNumberFormat="0" applyProtection="0">
      <alignment horizontal="right"/>
    </xf>
    <xf numFmtId="0" fontId="62" fillId="60" borderId="170"/>
    <xf numFmtId="0" fontId="39" fillId="38" borderId="170" applyNumberFormat="0" applyProtection="0">
      <alignment horizontal="right"/>
    </xf>
    <xf numFmtId="49" fontId="35" fillId="0" borderId="170" applyFill="0" applyProtection="0">
      <alignment horizontal="right"/>
    </xf>
    <xf numFmtId="1" fontId="47" fillId="0" borderId="170" applyFill="0" applyProtection="0">
      <alignment horizontal="right" vertical="top" wrapText="1"/>
    </xf>
    <xf numFmtId="2" fontId="35" fillId="0" borderId="170" applyFill="0" applyProtection="0">
      <alignment horizontal="right" vertical="top" wrapText="1"/>
    </xf>
    <xf numFmtId="0" fontId="62" fillId="60" borderId="170"/>
    <xf numFmtId="1" fontId="35" fillId="0" borderId="170" applyFill="0" applyProtection="0">
      <alignment horizontal="right" vertical="top" wrapText="1"/>
    </xf>
    <xf numFmtId="0" fontId="62" fillId="60" borderId="170"/>
    <xf numFmtId="0" fontId="62" fillId="60" borderId="170"/>
    <xf numFmtId="1" fontId="35" fillId="0" borderId="170" applyFill="0" applyProtection="0">
      <alignment horizontal="right" vertical="top" wrapText="1"/>
    </xf>
    <xf numFmtId="0" fontId="35" fillId="0" borderId="170" applyFill="0" applyProtection="0">
      <alignment horizontal="right" vertical="top" wrapText="1"/>
    </xf>
    <xf numFmtId="2" fontId="47" fillId="0" borderId="170" applyFill="0" applyProtection="0">
      <alignment horizontal="right" vertical="top" wrapText="1"/>
    </xf>
    <xf numFmtId="0" fontId="62" fillId="60" borderId="170"/>
    <xf numFmtId="0" fontId="62" fillId="60" borderId="170"/>
    <xf numFmtId="0" fontId="35" fillId="0" borderId="170" applyFill="0" applyProtection="0">
      <alignment horizontal="right" vertical="top" wrapText="1"/>
    </xf>
    <xf numFmtId="2" fontId="35" fillId="0" borderId="170" applyFill="0" applyProtection="0">
      <alignment horizontal="right" vertical="top" wrapText="1"/>
    </xf>
    <xf numFmtId="0" fontId="62" fillId="60" borderId="170"/>
    <xf numFmtId="0" fontId="62" fillId="60" borderId="170"/>
    <xf numFmtId="0" fontId="35" fillId="54" borderId="169" applyNumberFormat="0" applyFont="0" applyAlignment="0" applyProtection="0"/>
    <xf numFmtId="0" fontId="62" fillId="60" borderId="170"/>
    <xf numFmtId="0" fontId="44" fillId="0" borderId="173" applyNumberFormat="0" applyFill="0" applyAlignment="0" applyProtection="0"/>
    <xf numFmtId="49" fontId="35" fillId="0" borderId="170" applyFill="0" applyProtection="0">
      <alignment horizontal="right"/>
    </xf>
    <xf numFmtId="0" fontId="62" fillId="60" borderId="170"/>
    <xf numFmtId="0" fontId="62" fillId="60" borderId="170"/>
    <xf numFmtId="0" fontId="44" fillId="0" borderId="173" applyNumberFormat="0" applyFill="0" applyAlignment="0" applyProtection="0"/>
    <xf numFmtId="0" fontId="39" fillId="38" borderId="170" applyNumberFormat="0" applyProtection="0">
      <alignment horizontal="left"/>
    </xf>
    <xf numFmtId="0" fontId="62" fillId="60" borderId="170"/>
    <xf numFmtId="0" fontId="41" fillId="35" borderId="171" applyNumberFormat="0" applyAlignment="0" applyProtection="0"/>
    <xf numFmtId="1" fontId="35" fillId="0" borderId="170" applyFill="0" applyProtection="0">
      <alignment horizontal="right" vertical="top" wrapText="1"/>
    </xf>
    <xf numFmtId="0" fontId="62" fillId="60" borderId="170"/>
    <xf numFmtId="2" fontId="47" fillId="0" borderId="170" applyFill="0" applyProtection="0">
      <alignment horizontal="right" vertical="top" wrapText="1"/>
    </xf>
    <xf numFmtId="1" fontId="35" fillId="0" borderId="170" applyFill="0" applyProtection="0">
      <alignment horizontal="right" vertical="top" wrapText="1"/>
    </xf>
    <xf numFmtId="49" fontId="47" fillId="0" borderId="170" applyFill="0" applyProtection="0">
      <alignment horizontal="right"/>
    </xf>
    <xf numFmtId="0" fontId="62" fillId="60" borderId="170"/>
    <xf numFmtId="0" fontId="62" fillId="60" borderId="170"/>
    <xf numFmtId="49" fontId="47" fillId="0" borderId="170" applyFill="0" applyProtection="0">
      <alignment horizontal="right"/>
    </xf>
    <xf numFmtId="49" fontId="35" fillId="0" borderId="170" applyFill="0" applyProtection="0">
      <alignment horizontal="right"/>
    </xf>
    <xf numFmtId="0" fontId="44" fillId="0" borderId="173" applyNumberFormat="0" applyFill="0" applyAlignment="0" applyProtection="0"/>
    <xf numFmtId="0" fontId="51" fillId="36" borderId="171" applyNumberFormat="0" applyAlignment="0" applyProtection="0"/>
    <xf numFmtId="0" fontId="39" fillId="38" borderId="170" applyNumberFormat="0" applyProtection="0">
      <alignment horizontal="right"/>
    </xf>
    <xf numFmtId="0" fontId="39" fillId="38" borderId="170" applyNumberFormat="0" applyProtection="0">
      <alignment horizontal="right"/>
    </xf>
    <xf numFmtId="0" fontId="41" fillId="35" borderId="171" applyNumberFormat="0" applyAlignment="0" applyProtection="0"/>
    <xf numFmtId="0" fontId="62" fillId="60" borderId="170"/>
    <xf numFmtId="0" fontId="35" fillId="0" borderId="170" applyFill="0" applyProtection="0">
      <alignment horizontal="right" vertical="top" wrapText="1"/>
    </xf>
    <xf numFmtId="0" fontId="41" fillId="35" borderId="171" applyNumberFormat="0" applyAlignment="0" applyProtection="0"/>
    <xf numFmtId="0" fontId="43" fillId="36" borderId="172" applyNumberFormat="0" applyAlignment="0" applyProtection="0"/>
    <xf numFmtId="0" fontId="62" fillId="60" borderId="170"/>
    <xf numFmtId="0" fontId="62" fillId="60" borderId="170"/>
    <xf numFmtId="0" fontId="44" fillId="0" borderId="173" applyNumberFormat="0" applyFill="0" applyAlignment="0" applyProtection="0"/>
    <xf numFmtId="0" fontId="35" fillId="54" borderId="169" applyNumberFormat="0" applyFont="0" applyAlignment="0" applyProtection="0"/>
    <xf numFmtId="0" fontId="39" fillId="38" borderId="170" applyNumberFormat="0" applyProtection="0">
      <alignment horizontal="left"/>
    </xf>
    <xf numFmtId="0" fontId="62" fillId="60" borderId="170"/>
    <xf numFmtId="0" fontId="39" fillId="38" borderId="170" applyNumberFormat="0" applyProtection="0">
      <alignment horizontal="right"/>
    </xf>
    <xf numFmtId="0" fontId="39" fillId="38" borderId="170" applyNumberFormat="0" applyProtection="0">
      <alignment horizontal="right"/>
    </xf>
    <xf numFmtId="0" fontId="47" fillId="0" borderId="170" applyFill="0" applyProtection="0">
      <alignment horizontal="right" vertical="top" wrapText="1"/>
    </xf>
    <xf numFmtId="2" fontId="35" fillId="0" borderId="170" applyFill="0" applyProtection="0">
      <alignment horizontal="right" vertical="top" wrapText="1"/>
    </xf>
    <xf numFmtId="2" fontId="35" fillId="0" borderId="170" applyFill="0" applyProtection="0">
      <alignment horizontal="right" vertical="top" wrapText="1"/>
    </xf>
    <xf numFmtId="49" fontId="35" fillId="0" borderId="170" applyFill="0" applyProtection="0">
      <alignment horizontal="right"/>
    </xf>
    <xf numFmtId="0" fontId="43" fillId="36" borderId="172" applyNumberFormat="0" applyAlignment="0" applyProtection="0"/>
    <xf numFmtId="1" fontId="47" fillId="0" borderId="170" applyFill="0" applyProtection="0">
      <alignment horizontal="right" vertical="top" wrapText="1"/>
    </xf>
    <xf numFmtId="0" fontId="39" fillId="38" borderId="170" applyNumberFormat="0" applyProtection="0">
      <alignment horizontal="right"/>
    </xf>
    <xf numFmtId="0" fontId="39" fillId="38" borderId="170" applyNumberFormat="0" applyProtection="0">
      <alignment horizontal="right"/>
    </xf>
    <xf numFmtId="1" fontId="47" fillId="0" borderId="170" applyFill="0" applyProtection="0">
      <alignment horizontal="right" vertical="top" wrapText="1"/>
    </xf>
    <xf numFmtId="0" fontId="43" fillId="36" borderId="172" applyNumberFormat="0" applyAlignment="0" applyProtection="0"/>
    <xf numFmtId="0" fontId="62" fillId="60" borderId="170"/>
    <xf numFmtId="0" fontId="39" fillId="38" borderId="170" applyNumberFormat="0" applyProtection="0">
      <alignment horizontal="left"/>
    </xf>
    <xf numFmtId="0" fontId="44" fillId="0" borderId="173" applyNumberFormat="0" applyFill="0" applyAlignment="0" applyProtection="0"/>
    <xf numFmtId="0" fontId="39" fillId="38" borderId="170" applyNumberFormat="0" applyProtection="0">
      <alignment horizontal="left"/>
    </xf>
    <xf numFmtId="0" fontId="62" fillId="60" borderId="170"/>
    <xf numFmtId="0" fontId="62" fillId="60" borderId="170"/>
    <xf numFmtId="49" fontId="35" fillId="0" borderId="170" applyFill="0" applyProtection="0">
      <alignment horizontal="right"/>
    </xf>
    <xf numFmtId="2" fontId="47" fillId="0" borderId="170" applyFill="0" applyProtection="0">
      <alignment horizontal="right" vertical="top" wrapText="1"/>
    </xf>
    <xf numFmtId="49" fontId="35" fillId="0" borderId="170" applyFill="0" applyProtection="0">
      <alignment horizontal="right"/>
    </xf>
    <xf numFmtId="0" fontId="39" fillId="38" borderId="170" applyNumberFormat="0" applyProtection="0">
      <alignment horizontal="left"/>
    </xf>
    <xf numFmtId="0" fontId="35" fillId="54" borderId="169" applyNumberFormat="0" applyFont="0" applyAlignment="0" applyProtection="0"/>
    <xf numFmtId="1" fontId="35" fillId="0" borderId="170" applyFill="0" applyProtection="0">
      <alignment horizontal="right" vertical="top" wrapText="1"/>
    </xf>
    <xf numFmtId="0" fontId="39" fillId="38" borderId="170" applyNumberFormat="0" applyProtection="0">
      <alignment horizontal="right"/>
    </xf>
    <xf numFmtId="0" fontId="44" fillId="0" borderId="173" applyNumberFormat="0" applyFill="0" applyAlignment="0" applyProtection="0"/>
    <xf numFmtId="1" fontId="35" fillId="0" borderId="170" applyFill="0" applyProtection="0">
      <alignment horizontal="right" vertical="top" wrapText="1"/>
    </xf>
    <xf numFmtId="49" fontId="47" fillId="0" borderId="170" applyFill="0" applyProtection="0">
      <alignment horizontal="right"/>
    </xf>
    <xf numFmtId="2" fontId="35" fillId="0" borderId="170" applyFill="0" applyProtection="0">
      <alignment horizontal="right" vertical="top" wrapText="1"/>
    </xf>
    <xf numFmtId="0" fontId="39" fillId="38" borderId="170" applyNumberFormat="0" applyProtection="0">
      <alignment horizontal="left"/>
    </xf>
    <xf numFmtId="1" fontId="47" fillId="0" borderId="170" applyFill="0" applyProtection="0">
      <alignment horizontal="right" vertical="top" wrapText="1"/>
    </xf>
    <xf numFmtId="1" fontId="35" fillId="0" borderId="170" applyFill="0" applyProtection="0">
      <alignment horizontal="right" vertical="top" wrapText="1"/>
    </xf>
    <xf numFmtId="49" fontId="35" fillId="0" borderId="170" applyFill="0" applyProtection="0">
      <alignment horizontal="right"/>
    </xf>
    <xf numFmtId="0" fontId="62" fillId="60" borderId="170"/>
    <xf numFmtId="0" fontId="35" fillId="54" borderId="169" applyNumberFormat="0" applyFont="0" applyAlignment="0" applyProtection="0"/>
    <xf numFmtId="2" fontId="35" fillId="0" borderId="170" applyFill="0" applyProtection="0">
      <alignment horizontal="right" vertical="top" wrapText="1"/>
    </xf>
    <xf numFmtId="0" fontId="41" fillId="35" borderId="171" applyNumberFormat="0" applyAlignment="0" applyProtection="0"/>
    <xf numFmtId="0" fontId="44" fillId="0" borderId="173" applyNumberFormat="0" applyFill="0" applyAlignment="0" applyProtection="0"/>
    <xf numFmtId="1" fontId="47" fillId="0" borderId="170" applyFill="0" applyProtection="0">
      <alignment horizontal="right" vertical="top" wrapText="1"/>
    </xf>
    <xf numFmtId="0" fontId="62" fillId="60" borderId="170"/>
    <xf numFmtId="0" fontId="39" fillId="38" borderId="170" applyNumberFormat="0" applyProtection="0">
      <alignment horizontal="left"/>
    </xf>
    <xf numFmtId="0" fontId="39" fillId="38" borderId="170" applyNumberFormat="0" applyProtection="0">
      <alignment horizontal="left"/>
    </xf>
    <xf numFmtId="0" fontId="62" fillId="60" borderId="170"/>
    <xf numFmtId="0" fontId="51" fillId="36" borderId="171" applyNumberFormat="0" applyAlignment="0" applyProtection="0"/>
    <xf numFmtId="0" fontId="62" fillId="60" borderId="170"/>
    <xf numFmtId="2" fontId="47" fillId="0" borderId="170" applyFill="0" applyProtection="0">
      <alignment horizontal="right" vertical="top" wrapText="1"/>
    </xf>
    <xf numFmtId="1" fontId="47" fillId="0" borderId="170" applyFill="0" applyProtection="0">
      <alignment horizontal="right" vertical="top" wrapText="1"/>
    </xf>
    <xf numFmtId="0" fontId="47" fillId="0" borderId="170" applyFill="0" applyProtection="0">
      <alignment horizontal="right" vertical="top" wrapText="1"/>
    </xf>
    <xf numFmtId="49" fontId="47" fillId="0" borderId="170" applyFill="0" applyProtection="0">
      <alignment horizontal="right"/>
    </xf>
    <xf numFmtId="49" fontId="47" fillId="0" borderId="170" applyFill="0" applyProtection="0">
      <alignment horizontal="right"/>
    </xf>
    <xf numFmtId="0" fontId="35" fillId="0" borderId="170" applyFill="0" applyProtection="0">
      <alignment horizontal="right" vertical="top" wrapText="1"/>
    </xf>
    <xf numFmtId="0" fontId="35" fillId="0" borderId="170" applyFill="0" applyProtection="0">
      <alignment horizontal="right" vertical="top" wrapText="1"/>
    </xf>
    <xf numFmtId="2" fontId="47" fillId="0" borderId="170" applyFill="0" applyProtection="0">
      <alignment horizontal="right" vertical="top" wrapText="1"/>
    </xf>
    <xf numFmtId="0" fontId="39" fillId="38" borderId="170" applyNumberFormat="0" applyProtection="0">
      <alignment horizontal="right"/>
    </xf>
    <xf numFmtId="0" fontId="62" fillId="60" borderId="170"/>
    <xf numFmtId="0" fontId="39" fillId="38" borderId="170" applyNumberFormat="0" applyProtection="0">
      <alignment horizontal="right"/>
    </xf>
    <xf numFmtId="0" fontId="44" fillId="0" borderId="173" applyNumberFormat="0" applyFill="0" applyAlignment="0" applyProtection="0"/>
    <xf numFmtId="1" fontId="35" fillId="0" borderId="170" applyFill="0" applyProtection="0">
      <alignment horizontal="right" vertical="top" wrapText="1"/>
    </xf>
    <xf numFmtId="0" fontId="44" fillId="0" borderId="173" applyNumberFormat="0" applyFill="0" applyAlignment="0" applyProtection="0"/>
    <xf numFmtId="0" fontId="39" fillId="38" borderId="170" applyNumberFormat="0" applyProtection="0">
      <alignment horizontal="right"/>
    </xf>
    <xf numFmtId="0" fontId="47" fillId="0" borderId="170" applyFill="0" applyProtection="0">
      <alignment horizontal="right" vertical="top" wrapText="1"/>
    </xf>
    <xf numFmtId="0" fontId="62" fillId="60" borderId="170"/>
    <xf numFmtId="0" fontId="62" fillId="60" borderId="170"/>
    <xf numFmtId="1" fontId="35" fillId="0" borderId="170" applyFill="0" applyProtection="0">
      <alignment horizontal="right" vertical="top" wrapText="1"/>
    </xf>
    <xf numFmtId="0" fontId="41" fillId="35" borderId="171" applyNumberFormat="0" applyAlignment="0" applyProtection="0"/>
    <xf numFmtId="0" fontId="62" fillId="60" borderId="170"/>
    <xf numFmtId="2" fontId="47" fillId="0" borderId="170" applyFill="0" applyProtection="0">
      <alignment horizontal="right" vertical="top" wrapText="1"/>
    </xf>
    <xf numFmtId="0" fontId="39" fillId="38" borderId="170" applyNumberFormat="0" applyProtection="0">
      <alignment horizontal="right"/>
    </xf>
    <xf numFmtId="2" fontId="47" fillId="0" borderId="170" applyFill="0" applyProtection="0">
      <alignment horizontal="right" vertical="top" wrapText="1"/>
    </xf>
    <xf numFmtId="2" fontId="35" fillId="0" borderId="170" applyFill="0" applyProtection="0">
      <alignment horizontal="right" vertical="top" wrapText="1"/>
    </xf>
    <xf numFmtId="49" fontId="47" fillId="0" borderId="170" applyFill="0" applyProtection="0">
      <alignment horizontal="right"/>
    </xf>
    <xf numFmtId="0" fontId="35" fillId="0" borderId="170" applyFill="0" applyProtection="0">
      <alignment horizontal="right" vertical="top" wrapText="1"/>
    </xf>
    <xf numFmtId="0" fontId="47" fillId="0" borderId="170" applyFill="0" applyProtection="0">
      <alignment horizontal="right" vertical="top" wrapText="1"/>
    </xf>
    <xf numFmtId="0" fontId="51" fillId="36" borderId="171" applyNumberFormat="0" applyAlignment="0" applyProtection="0"/>
    <xf numFmtId="2" fontId="47" fillId="0" borderId="170" applyFill="0" applyProtection="0">
      <alignment horizontal="right" vertical="top" wrapText="1"/>
    </xf>
    <xf numFmtId="0" fontId="44" fillId="0" borderId="173" applyNumberFormat="0" applyFill="0" applyAlignment="0" applyProtection="0"/>
    <xf numFmtId="49" fontId="35" fillId="0" borderId="170" applyFill="0" applyProtection="0">
      <alignment horizontal="right"/>
    </xf>
    <xf numFmtId="2" fontId="35" fillId="0" borderId="170" applyFill="0" applyProtection="0">
      <alignment horizontal="right" vertical="top" wrapText="1"/>
    </xf>
    <xf numFmtId="0" fontId="62" fillId="60" borderId="170"/>
    <xf numFmtId="0" fontId="62" fillId="60" borderId="170"/>
    <xf numFmtId="0" fontId="35" fillId="54" borderId="169" applyNumberFormat="0" applyFont="0" applyAlignment="0" applyProtection="0"/>
    <xf numFmtId="0" fontId="43" fillId="36" borderId="172" applyNumberFormat="0" applyAlignment="0" applyProtection="0"/>
    <xf numFmtId="0" fontId="43" fillId="36" borderId="172" applyNumberFormat="0" applyAlignment="0" applyProtection="0"/>
    <xf numFmtId="1" fontId="35" fillId="0" borderId="170" applyFill="0" applyProtection="0">
      <alignment horizontal="right" vertical="top" wrapText="1"/>
    </xf>
    <xf numFmtId="1" fontId="47" fillId="0" borderId="170" applyFill="0" applyProtection="0">
      <alignment horizontal="right" vertical="top" wrapText="1"/>
    </xf>
    <xf numFmtId="0" fontId="62" fillId="60" borderId="170"/>
    <xf numFmtId="0" fontId="62" fillId="60" borderId="170"/>
    <xf numFmtId="0" fontId="41" fillId="35" borderId="171" applyNumberFormat="0" applyAlignment="0" applyProtection="0"/>
    <xf numFmtId="0" fontId="35" fillId="54" borderId="169" applyNumberFormat="0" applyFont="0" applyAlignment="0" applyProtection="0"/>
    <xf numFmtId="0" fontId="43" fillId="36" borderId="172" applyNumberFormat="0" applyAlignment="0" applyProtection="0"/>
    <xf numFmtId="0" fontId="62" fillId="60" borderId="170"/>
    <xf numFmtId="0" fontId="43" fillId="36" borderId="172" applyNumberFormat="0" applyAlignment="0" applyProtection="0"/>
    <xf numFmtId="0" fontId="39" fillId="38" borderId="170" applyNumberFormat="0" applyProtection="0">
      <alignment horizontal="left"/>
    </xf>
    <xf numFmtId="0" fontId="35" fillId="0" borderId="170" applyFill="0" applyProtection="0">
      <alignment horizontal="right" vertical="top" wrapText="1"/>
    </xf>
    <xf numFmtId="0" fontId="39" fillId="38" borderId="170" applyNumberFormat="0" applyProtection="0">
      <alignment horizontal="left"/>
    </xf>
    <xf numFmtId="1" fontId="35" fillId="0" borderId="170" applyFill="0" applyProtection="0">
      <alignment horizontal="right" vertical="top" wrapText="1"/>
    </xf>
    <xf numFmtId="2" fontId="35" fillId="0" borderId="170" applyFill="0" applyProtection="0">
      <alignment horizontal="right" vertical="top" wrapText="1"/>
    </xf>
    <xf numFmtId="1" fontId="47" fillId="0" borderId="170" applyFill="0" applyProtection="0">
      <alignment horizontal="right" vertical="top" wrapText="1"/>
    </xf>
    <xf numFmtId="1" fontId="47" fillId="0" borderId="170" applyFill="0" applyProtection="0">
      <alignment horizontal="right" vertical="top" wrapText="1"/>
    </xf>
    <xf numFmtId="0" fontId="39" fillId="38" borderId="170" applyNumberFormat="0" applyProtection="0">
      <alignment horizontal="right"/>
    </xf>
    <xf numFmtId="2" fontId="35" fillId="0" borderId="170" applyFill="0" applyProtection="0">
      <alignment horizontal="right" vertical="top" wrapText="1"/>
    </xf>
    <xf numFmtId="0" fontId="35" fillId="0" borderId="170" applyFill="0" applyProtection="0">
      <alignment horizontal="right" vertical="top" wrapText="1"/>
    </xf>
    <xf numFmtId="1" fontId="35" fillId="0" borderId="170" applyFill="0" applyProtection="0">
      <alignment horizontal="right" vertical="top" wrapText="1"/>
    </xf>
    <xf numFmtId="0" fontId="39" fillId="38" borderId="170" applyNumberFormat="0" applyProtection="0">
      <alignment horizontal="left"/>
    </xf>
    <xf numFmtId="2" fontId="35" fillId="0" borderId="170" applyFill="0" applyProtection="0">
      <alignment horizontal="right" vertical="top" wrapText="1"/>
    </xf>
    <xf numFmtId="49" fontId="35" fillId="0" borderId="170" applyFill="0" applyProtection="0">
      <alignment horizontal="right"/>
    </xf>
    <xf numFmtId="0" fontId="41" fillId="35" borderId="171" applyNumberFormat="0" applyAlignment="0" applyProtection="0"/>
    <xf numFmtId="1" fontId="35" fillId="0" borderId="170" applyFill="0" applyProtection="0">
      <alignment horizontal="right" vertical="top" wrapText="1"/>
    </xf>
    <xf numFmtId="2" fontId="35" fillId="0" borderId="170" applyFill="0" applyProtection="0">
      <alignment horizontal="right" vertical="top" wrapText="1"/>
    </xf>
    <xf numFmtId="0" fontId="39" fillId="38" borderId="170" applyNumberFormat="0" applyProtection="0">
      <alignment horizontal="right"/>
    </xf>
    <xf numFmtId="0" fontId="47" fillId="0" borderId="170" applyFill="0" applyProtection="0">
      <alignment horizontal="right" vertical="top" wrapText="1"/>
    </xf>
    <xf numFmtId="0" fontId="39" fillId="38" borderId="170" applyNumberFormat="0" applyProtection="0">
      <alignment horizontal="left"/>
    </xf>
    <xf numFmtId="0" fontId="62" fillId="60" borderId="170"/>
    <xf numFmtId="0" fontId="62" fillId="60" borderId="170"/>
    <xf numFmtId="0" fontId="51" fillId="36" borderId="171" applyNumberFormat="0" applyAlignment="0" applyProtection="0"/>
    <xf numFmtId="0" fontId="62" fillId="60" borderId="170"/>
    <xf numFmtId="0" fontId="47" fillId="0" borderId="170" applyFill="0" applyProtection="0">
      <alignment horizontal="right" vertical="top" wrapText="1"/>
    </xf>
    <xf numFmtId="0" fontId="62" fillId="60" borderId="170"/>
    <xf numFmtId="0" fontId="39" fillId="38" borderId="170" applyNumberFormat="0" applyProtection="0">
      <alignment horizontal="left"/>
    </xf>
    <xf numFmtId="0" fontId="47" fillId="0" borderId="170" applyFill="0" applyProtection="0">
      <alignment horizontal="right" vertical="top" wrapText="1"/>
    </xf>
    <xf numFmtId="49" fontId="35" fillId="0" borderId="170" applyFill="0" applyProtection="0">
      <alignment horizontal="right"/>
    </xf>
    <xf numFmtId="0" fontId="39" fillId="38" borderId="170" applyNumberFormat="0" applyProtection="0">
      <alignment horizontal="left"/>
    </xf>
    <xf numFmtId="0" fontId="62" fillId="60" borderId="170"/>
    <xf numFmtId="0" fontId="35" fillId="0" borderId="170" applyFill="0" applyProtection="0">
      <alignment horizontal="right" vertical="top" wrapText="1"/>
    </xf>
    <xf numFmtId="2" fontId="47" fillId="0" borderId="170" applyFill="0" applyProtection="0">
      <alignment horizontal="right" vertical="top" wrapText="1"/>
    </xf>
    <xf numFmtId="0" fontId="62" fillId="60" borderId="170"/>
    <xf numFmtId="0" fontId="41" fillId="35" borderId="171" applyNumberFormat="0" applyAlignment="0" applyProtection="0"/>
    <xf numFmtId="49" fontId="35" fillId="0" borderId="170" applyFill="0" applyProtection="0">
      <alignment horizontal="right"/>
    </xf>
    <xf numFmtId="49" fontId="47" fillId="0" borderId="170" applyFill="0" applyProtection="0">
      <alignment horizontal="right"/>
    </xf>
    <xf numFmtId="0" fontId="35" fillId="0" borderId="170" applyFill="0" applyProtection="0">
      <alignment horizontal="right" vertical="top" wrapText="1"/>
    </xf>
    <xf numFmtId="2" fontId="35" fillId="0" borderId="170" applyFill="0" applyProtection="0">
      <alignment horizontal="right" vertical="top" wrapText="1"/>
    </xf>
    <xf numFmtId="0" fontId="47" fillId="0" borderId="170" applyFill="0" applyProtection="0">
      <alignment horizontal="right" vertical="top" wrapText="1"/>
    </xf>
    <xf numFmtId="1" fontId="35" fillId="0" borderId="170" applyFill="0" applyProtection="0">
      <alignment horizontal="right" vertical="top" wrapText="1"/>
    </xf>
    <xf numFmtId="49" fontId="47" fillId="0" borderId="170" applyFill="0" applyProtection="0">
      <alignment horizontal="right"/>
    </xf>
    <xf numFmtId="0" fontId="35" fillId="0" borderId="170" applyFill="0" applyProtection="0">
      <alignment horizontal="right" vertical="top" wrapText="1"/>
    </xf>
    <xf numFmtId="0" fontId="39" fillId="38" borderId="170" applyNumberFormat="0" applyProtection="0">
      <alignment horizontal="right"/>
    </xf>
    <xf numFmtId="2" fontId="47" fillId="0" borderId="170" applyFill="0" applyProtection="0">
      <alignment horizontal="right" vertical="top" wrapText="1"/>
    </xf>
    <xf numFmtId="0" fontId="41" fillId="35" borderId="171" applyNumberFormat="0" applyAlignment="0" applyProtection="0"/>
    <xf numFmtId="0" fontId="62" fillId="60" borderId="170"/>
    <xf numFmtId="49" fontId="35" fillId="0" borderId="170" applyFill="0" applyProtection="0">
      <alignment horizontal="right"/>
    </xf>
    <xf numFmtId="2" fontId="47" fillId="0" borderId="170" applyFill="0" applyProtection="0">
      <alignment horizontal="right" vertical="top" wrapText="1"/>
    </xf>
    <xf numFmtId="0" fontId="62" fillId="60" borderId="170"/>
    <xf numFmtId="49" fontId="47" fillId="0" borderId="170" applyFill="0" applyProtection="0">
      <alignment horizontal="right"/>
    </xf>
    <xf numFmtId="1" fontId="35" fillId="0" borderId="170" applyFill="0" applyProtection="0">
      <alignment horizontal="right" vertical="top" wrapText="1"/>
    </xf>
    <xf numFmtId="49" fontId="35" fillId="0" borderId="170" applyFill="0" applyProtection="0">
      <alignment horizontal="right"/>
    </xf>
    <xf numFmtId="2" fontId="35" fillId="0" borderId="170" applyFill="0" applyProtection="0">
      <alignment horizontal="right" vertical="top" wrapText="1"/>
    </xf>
    <xf numFmtId="49" fontId="47" fillId="0" borderId="170" applyFill="0" applyProtection="0">
      <alignment horizontal="right"/>
    </xf>
    <xf numFmtId="1" fontId="35" fillId="0" borderId="170" applyFill="0" applyProtection="0">
      <alignment horizontal="right" vertical="top" wrapText="1"/>
    </xf>
    <xf numFmtId="0" fontId="62" fillId="60" borderId="170"/>
    <xf numFmtId="0" fontId="51" fillId="36" borderId="171" applyNumberFormat="0" applyAlignment="0" applyProtection="0"/>
    <xf numFmtId="0" fontId="62" fillId="60" borderId="170"/>
    <xf numFmtId="49" fontId="35" fillId="0" borderId="170" applyFill="0" applyProtection="0">
      <alignment horizontal="right"/>
    </xf>
    <xf numFmtId="2" fontId="47" fillId="0" borderId="170" applyFill="0" applyProtection="0">
      <alignment horizontal="right" vertical="top" wrapText="1"/>
    </xf>
    <xf numFmtId="1" fontId="47" fillId="0" borderId="170" applyFill="0" applyProtection="0">
      <alignment horizontal="right" vertical="top" wrapText="1"/>
    </xf>
    <xf numFmtId="0" fontId="62" fillId="60" borderId="170"/>
    <xf numFmtId="0" fontId="39" fillId="38" borderId="170" applyNumberFormat="0" applyProtection="0">
      <alignment horizontal="right"/>
    </xf>
    <xf numFmtId="0" fontId="62" fillId="60" borderId="170"/>
    <xf numFmtId="0" fontId="62" fillId="60" borderId="170"/>
    <xf numFmtId="0" fontId="35" fillId="54" borderId="169" applyNumberFormat="0" applyFont="0" applyAlignment="0" applyProtection="0"/>
    <xf numFmtId="2" fontId="35" fillId="0" borderId="170" applyFill="0" applyProtection="0">
      <alignment horizontal="right" vertical="top" wrapText="1"/>
    </xf>
    <xf numFmtId="49" fontId="47" fillId="0" borderId="170" applyFill="0" applyProtection="0">
      <alignment horizontal="right"/>
    </xf>
    <xf numFmtId="2" fontId="35" fillId="0" borderId="170" applyFill="0" applyProtection="0">
      <alignment horizontal="right" vertical="top" wrapText="1"/>
    </xf>
    <xf numFmtId="0" fontId="41" fillId="35" borderId="171" applyNumberFormat="0" applyAlignment="0" applyProtection="0"/>
    <xf numFmtId="1" fontId="35" fillId="0" borderId="170" applyFill="0" applyProtection="0">
      <alignment horizontal="right" vertical="top" wrapText="1"/>
    </xf>
    <xf numFmtId="0" fontId="43" fillId="36" borderId="172" applyNumberFormat="0" applyAlignment="0" applyProtection="0"/>
    <xf numFmtId="0" fontId="39" fillId="38" borderId="170" applyNumberFormat="0" applyProtection="0">
      <alignment horizontal="left"/>
    </xf>
    <xf numFmtId="49" fontId="47" fillId="0" borderId="170" applyFill="0" applyProtection="0">
      <alignment horizontal="right"/>
    </xf>
    <xf numFmtId="0" fontId="44" fillId="0" borderId="173" applyNumberFormat="0" applyFill="0" applyAlignment="0" applyProtection="0"/>
    <xf numFmtId="0" fontId="39" fillId="38" borderId="170" applyNumberFormat="0" applyProtection="0">
      <alignment horizontal="left"/>
    </xf>
    <xf numFmtId="0" fontId="39" fillId="38" borderId="170" applyNumberFormat="0" applyProtection="0">
      <alignment horizontal="right"/>
    </xf>
    <xf numFmtId="0" fontId="39" fillId="38" borderId="170" applyNumberFormat="0" applyProtection="0">
      <alignment horizontal="left"/>
    </xf>
    <xf numFmtId="2" fontId="47" fillId="0" borderId="170" applyFill="0" applyProtection="0">
      <alignment horizontal="right" vertical="top" wrapText="1"/>
    </xf>
    <xf numFmtId="0" fontId="62" fillId="60" borderId="170"/>
    <xf numFmtId="0" fontId="44" fillId="0" borderId="173" applyNumberFormat="0" applyFill="0" applyAlignment="0" applyProtection="0"/>
    <xf numFmtId="0" fontId="35" fillId="0" borderId="170" applyFill="0" applyProtection="0">
      <alignment horizontal="right" vertical="top" wrapText="1"/>
    </xf>
    <xf numFmtId="0" fontId="39" fillId="38" borderId="170" applyNumberFormat="0" applyProtection="0">
      <alignment horizontal="right"/>
    </xf>
    <xf numFmtId="0" fontId="39" fillId="38" borderId="170" applyNumberFormat="0" applyProtection="0">
      <alignment horizontal="right"/>
    </xf>
    <xf numFmtId="0" fontId="62" fillId="60" borderId="170"/>
    <xf numFmtId="0" fontId="39" fillId="38" borderId="170" applyNumberFormat="0" applyProtection="0">
      <alignment horizontal="right"/>
    </xf>
    <xf numFmtId="0" fontId="39" fillId="38" borderId="170" applyNumberFormat="0" applyProtection="0">
      <alignment horizontal="left"/>
    </xf>
    <xf numFmtId="0" fontId="39" fillId="38" borderId="170" applyNumberFormat="0" applyProtection="0">
      <alignment horizontal="left"/>
    </xf>
    <xf numFmtId="49" fontId="47" fillId="0" borderId="170" applyFill="0" applyProtection="0">
      <alignment horizontal="right"/>
    </xf>
    <xf numFmtId="0" fontId="44" fillId="0" borderId="173" applyNumberFormat="0" applyFill="0" applyAlignment="0" applyProtection="0"/>
    <xf numFmtId="1" fontId="47" fillId="0" borderId="170" applyFill="0" applyProtection="0">
      <alignment horizontal="right" vertical="top" wrapText="1"/>
    </xf>
    <xf numFmtId="2" fontId="47" fillId="0" borderId="170" applyFill="0" applyProtection="0">
      <alignment horizontal="right" vertical="top" wrapText="1"/>
    </xf>
    <xf numFmtId="0" fontId="47" fillId="0" borderId="170" applyFill="0" applyProtection="0">
      <alignment horizontal="right" vertical="top" wrapText="1"/>
    </xf>
    <xf numFmtId="0" fontId="35" fillId="54" borderId="169" applyNumberFormat="0" applyFont="0" applyAlignment="0" applyProtection="0"/>
    <xf numFmtId="0" fontId="44" fillId="0" borderId="173" applyNumberFormat="0" applyFill="0" applyAlignment="0" applyProtection="0"/>
    <xf numFmtId="0" fontId="39" fillId="38" borderId="170" applyNumberFormat="0" applyProtection="0">
      <alignment horizontal="left"/>
    </xf>
    <xf numFmtId="2" fontId="35" fillId="0" borderId="170" applyFill="0" applyProtection="0">
      <alignment horizontal="right" vertical="top" wrapText="1"/>
    </xf>
    <xf numFmtId="0" fontId="35" fillId="0" borderId="170" applyFill="0" applyProtection="0">
      <alignment horizontal="right" vertical="top" wrapText="1"/>
    </xf>
    <xf numFmtId="0" fontId="39" fillId="38" borderId="170" applyNumberFormat="0" applyProtection="0">
      <alignment horizontal="left"/>
    </xf>
    <xf numFmtId="0" fontId="62" fillId="60" borderId="170"/>
    <xf numFmtId="0" fontId="35" fillId="0" borderId="170" applyFill="0" applyProtection="0">
      <alignment horizontal="right" vertical="top" wrapText="1"/>
    </xf>
    <xf numFmtId="1" fontId="35" fillId="0" borderId="170" applyFill="0" applyProtection="0">
      <alignment horizontal="right" vertical="top" wrapText="1"/>
    </xf>
    <xf numFmtId="0" fontId="51" fillId="36" borderId="171" applyNumberFormat="0" applyAlignment="0" applyProtection="0"/>
    <xf numFmtId="0" fontId="39" fillId="38" borderId="170" applyNumberFormat="0" applyProtection="0">
      <alignment horizontal="left"/>
    </xf>
    <xf numFmtId="0" fontId="39" fillId="38" borderId="170" applyNumberFormat="0" applyProtection="0">
      <alignment horizontal="right"/>
    </xf>
    <xf numFmtId="0" fontId="62" fillId="60" borderId="170"/>
    <xf numFmtId="0" fontId="44" fillId="0" borderId="173" applyNumberFormat="0" applyFill="0" applyAlignment="0" applyProtection="0"/>
    <xf numFmtId="2" fontId="47" fillId="0" borderId="170" applyFill="0" applyProtection="0">
      <alignment horizontal="right" vertical="top" wrapText="1"/>
    </xf>
    <xf numFmtId="0" fontId="39" fillId="38" borderId="170" applyNumberFormat="0" applyProtection="0">
      <alignment horizontal="left"/>
    </xf>
    <xf numFmtId="0" fontId="39" fillId="38" borderId="170" applyNumberFormat="0" applyProtection="0">
      <alignment horizontal="right"/>
    </xf>
    <xf numFmtId="0" fontId="62" fillId="60" borderId="170"/>
    <xf numFmtId="0" fontId="62" fillId="60" borderId="170"/>
    <xf numFmtId="49" fontId="47" fillId="0" borderId="170" applyFill="0" applyProtection="0">
      <alignment horizontal="right"/>
    </xf>
    <xf numFmtId="0" fontId="39" fillId="38" borderId="170" applyNumberFormat="0" applyProtection="0">
      <alignment horizontal="right"/>
    </xf>
    <xf numFmtId="2" fontId="47" fillId="0" borderId="170" applyFill="0" applyProtection="0">
      <alignment horizontal="right" vertical="top" wrapText="1"/>
    </xf>
    <xf numFmtId="0" fontId="62" fillId="60" borderId="170"/>
    <xf numFmtId="49" fontId="35" fillId="0" borderId="170" applyFill="0" applyProtection="0">
      <alignment horizontal="right"/>
    </xf>
    <xf numFmtId="1" fontId="35" fillId="0" borderId="170" applyFill="0" applyProtection="0">
      <alignment horizontal="right" vertical="top" wrapText="1"/>
    </xf>
    <xf numFmtId="0" fontId="47" fillId="0" borderId="170" applyFill="0" applyProtection="0">
      <alignment horizontal="right" vertical="top" wrapText="1"/>
    </xf>
    <xf numFmtId="1" fontId="47" fillId="0" borderId="170" applyFill="0" applyProtection="0">
      <alignment horizontal="right" vertical="top" wrapText="1"/>
    </xf>
    <xf numFmtId="0" fontId="39" fillId="38" borderId="170" applyNumberFormat="0" applyProtection="0">
      <alignment horizontal="right"/>
    </xf>
    <xf numFmtId="0" fontId="62" fillId="60" borderId="170"/>
    <xf numFmtId="0" fontId="51" fillId="36" borderId="171" applyNumberFormat="0" applyAlignment="0" applyProtection="0"/>
    <xf numFmtId="2" fontId="47" fillId="0" borderId="170" applyFill="0" applyProtection="0">
      <alignment horizontal="right" vertical="top" wrapText="1"/>
    </xf>
    <xf numFmtId="0" fontId="62" fillId="60" borderId="170"/>
    <xf numFmtId="0" fontId="44" fillId="0" borderId="173" applyNumberFormat="0" applyFill="0" applyAlignment="0" applyProtection="0"/>
    <xf numFmtId="0" fontId="62" fillId="60" borderId="170"/>
    <xf numFmtId="1" fontId="35" fillId="0" borderId="170" applyFill="0" applyProtection="0">
      <alignment horizontal="right" vertical="top" wrapText="1"/>
    </xf>
    <xf numFmtId="0" fontId="39" fillId="38" borderId="170" applyNumberFormat="0" applyProtection="0">
      <alignment horizontal="left"/>
    </xf>
    <xf numFmtId="49" fontId="35" fillId="0" borderId="170" applyFill="0" applyProtection="0">
      <alignment horizontal="right"/>
    </xf>
    <xf numFmtId="0" fontId="62" fillId="60" borderId="170"/>
    <xf numFmtId="0" fontId="62" fillId="60" borderId="170"/>
    <xf numFmtId="49" fontId="47" fillId="0" borderId="170" applyFill="0" applyProtection="0">
      <alignment horizontal="right"/>
    </xf>
    <xf numFmtId="0" fontId="43" fillId="36" borderId="172" applyNumberFormat="0" applyAlignment="0" applyProtection="0"/>
    <xf numFmtId="2" fontId="35" fillId="0" borderId="170" applyFill="0" applyProtection="0">
      <alignment horizontal="right" vertical="top" wrapText="1"/>
    </xf>
    <xf numFmtId="0" fontId="44" fillId="0" borderId="173" applyNumberFormat="0" applyFill="0" applyAlignment="0" applyProtection="0"/>
    <xf numFmtId="0" fontId="62" fillId="60" borderId="170"/>
    <xf numFmtId="0" fontId="39" fillId="38" borderId="170" applyNumberFormat="0" applyProtection="0">
      <alignment horizontal="left"/>
    </xf>
    <xf numFmtId="1" fontId="35" fillId="0" borderId="170" applyFill="0" applyProtection="0">
      <alignment horizontal="right" vertical="top" wrapText="1"/>
    </xf>
    <xf numFmtId="0" fontId="35" fillId="0" borderId="170" applyFill="0" applyProtection="0">
      <alignment horizontal="right" vertical="top" wrapText="1"/>
    </xf>
    <xf numFmtId="1" fontId="47" fillId="0" borderId="170" applyFill="0" applyProtection="0">
      <alignment horizontal="right" vertical="top" wrapText="1"/>
    </xf>
    <xf numFmtId="0" fontId="62" fillId="60" borderId="170"/>
    <xf numFmtId="1" fontId="35" fillId="0" borderId="170" applyFill="0" applyProtection="0">
      <alignment horizontal="right" vertical="top" wrapText="1"/>
    </xf>
    <xf numFmtId="1" fontId="35" fillId="0" borderId="170" applyFill="0" applyProtection="0">
      <alignment horizontal="right" vertical="top" wrapText="1"/>
    </xf>
    <xf numFmtId="0" fontId="62" fillId="60" borderId="170"/>
    <xf numFmtId="0" fontId="35" fillId="54" borderId="169" applyNumberFormat="0" applyFont="0" applyAlignment="0" applyProtection="0"/>
    <xf numFmtId="2" fontId="47" fillId="0" borderId="170" applyFill="0" applyProtection="0">
      <alignment horizontal="right" vertical="top" wrapText="1"/>
    </xf>
    <xf numFmtId="0" fontId="44" fillId="0" borderId="173" applyNumberFormat="0" applyFill="0" applyAlignment="0" applyProtection="0"/>
    <xf numFmtId="0" fontId="62" fillId="60" borderId="170"/>
    <xf numFmtId="1" fontId="35" fillId="0" borderId="170" applyFill="0" applyProtection="0">
      <alignment horizontal="right" vertical="top" wrapText="1"/>
    </xf>
    <xf numFmtId="0" fontId="62" fillId="60" borderId="170"/>
    <xf numFmtId="0" fontId="62" fillId="60" borderId="170"/>
    <xf numFmtId="0" fontId="62" fillId="60" borderId="170"/>
    <xf numFmtId="1" fontId="35" fillId="0" borderId="170" applyFill="0" applyProtection="0">
      <alignment horizontal="right" vertical="top" wrapText="1"/>
    </xf>
    <xf numFmtId="0" fontId="41" fillId="35" borderId="171" applyNumberFormat="0" applyAlignment="0" applyProtection="0"/>
    <xf numFmtId="0" fontId="44" fillId="0" borderId="173" applyNumberFormat="0" applyFill="0" applyAlignment="0" applyProtection="0"/>
    <xf numFmtId="0" fontId="43" fillId="36" borderId="172" applyNumberFormat="0" applyAlignment="0" applyProtection="0"/>
    <xf numFmtId="0" fontId="62" fillId="60" borderId="170"/>
    <xf numFmtId="1" fontId="47" fillId="0" borderId="170" applyFill="0" applyProtection="0">
      <alignment horizontal="right" vertical="top" wrapText="1"/>
    </xf>
    <xf numFmtId="0" fontId="62" fillId="60" borderId="170"/>
    <xf numFmtId="0" fontId="39" fillId="38" borderId="170" applyNumberFormat="0" applyProtection="0">
      <alignment horizontal="right"/>
    </xf>
    <xf numFmtId="0" fontId="39" fillId="38" borderId="170" applyNumberFormat="0" applyProtection="0">
      <alignment horizontal="left"/>
    </xf>
    <xf numFmtId="0" fontId="35" fillId="0" borderId="170" applyFill="0" applyProtection="0">
      <alignment horizontal="right" vertical="top" wrapText="1"/>
    </xf>
    <xf numFmtId="0" fontId="39" fillId="38" borderId="170" applyNumberFormat="0" applyProtection="0">
      <alignment horizontal="left"/>
    </xf>
    <xf numFmtId="0" fontId="41" fillId="35" borderId="171" applyNumberFormat="0" applyAlignment="0" applyProtection="0"/>
    <xf numFmtId="0" fontId="35" fillId="0" borderId="170" applyFill="0" applyProtection="0">
      <alignment horizontal="right" vertical="top" wrapText="1"/>
    </xf>
    <xf numFmtId="0" fontId="35" fillId="0" borderId="170" applyFill="0" applyProtection="0">
      <alignment horizontal="right" vertical="top" wrapText="1"/>
    </xf>
    <xf numFmtId="0" fontId="43" fillId="36" borderId="172" applyNumberFormat="0" applyAlignment="0" applyProtection="0"/>
    <xf numFmtId="0" fontId="44" fillId="0" borderId="173" applyNumberFormat="0" applyFill="0" applyAlignment="0" applyProtection="0"/>
    <xf numFmtId="2" fontId="35" fillId="0" borderId="170" applyFill="0" applyProtection="0">
      <alignment horizontal="right" vertical="top" wrapText="1"/>
    </xf>
    <xf numFmtId="0" fontId="39" fillId="38" borderId="170" applyNumberFormat="0" applyProtection="0">
      <alignment horizontal="left"/>
    </xf>
    <xf numFmtId="2" fontId="35" fillId="0" borderId="170" applyFill="0" applyProtection="0">
      <alignment horizontal="right" vertical="top" wrapText="1"/>
    </xf>
    <xf numFmtId="0" fontId="39" fillId="38" borderId="170" applyNumberFormat="0" applyProtection="0">
      <alignment horizontal="right"/>
    </xf>
    <xf numFmtId="2" fontId="35" fillId="0" borderId="170" applyFill="0" applyProtection="0">
      <alignment horizontal="right" vertical="top" wrapText="1"/>
    </xf>
    <xf numFmtId="0" fontId="43" fillId="36" borderId="172" applyNumberFormat="0" applyAlignment="0" applyProtection="0"/>
    <xf numFmtId="0" fontId="62" fillId="60" borderId="170"/>
    <xf numFmtId="1" fontId="35" fillId="0" borderId="170" applyFill="0" applyProtection="0">
      <alignment horizontal="right" vertical="top" wrapText="1"/>
    </xf>
    <xf numFmtId="0" fontId="39" fillId="38" borderId="170" applyNumberFormat="0" applyProtection="0">
      <alignment horizontal="right"/>
    </xf>
    <xf numFmtId="0" fontId="35" fillId="0" borderId="170" applyFill="0" applyProtection="0">
      <alignment horizontal="right" vertical="top" wrapText="1"/>
    </xf>
    <xf numFmtId="0" fontId="62" fillId="60" borderId="170"/>
    <xf numFmtId="49" fontId="35" fillId="0" borderId="170" applyFill="0" applyProtection="0">
      <alignment horizontal="right"/>
    </xf>
    <xf numFmtId="0" fontId="39" fillId="38" borderId="170" applyNumberFormat="0" applyProtection="0">
      <alignment horizontal="left"/>
    </xf>
    <xf numFmtId="49" fontId="35" fillId="0" borderId="170" applyFill="0" applyProtection="0">
      <alignment horizontal="right"/>
    </xf>
    <xf numFmtId="2" fontId="47" fillId="0" borderId="170" applyFill="0" applyProtection="0">
      <alignment horizontal="right" vertical="top" wrapText="1"/>
    </xf>
    <xf numFmtId="0" fontId="43" fillId="36" borderId="172" applyNumberFormat="0" applyAlignment="0" applyProtection="0"/>
    <xf numFmtId="49" fontId="47" fillId="0" borderId="170" applyFill="0" applyProtection="0">
      <alignment horizontal="right"/>
    </xf>
    <xf numFmtId="0" fontId="44" fillId="0" borderId="173" applyNumberFormat="0" applyFill="0" applyAlignment="0" applyProtection="0"/>
    <xf numFmtId="2" fontId="35" fillId="0" borderId="170" applyFill="0" applyProtection="0">
      <alignment horizontal="right" vertical="top" wrapText="1"/>
    </xf>
    <xf numFmtId="1" fontId="47" fillId="0" borderId="170" applyFill="0" applyProtection="0">
      <alignment horizontal="right" vertical="top" wrapText="1"/>
    </xf>
    <xf numFmtId="0" fontId="62" fillId="60" borderId="170"/>
    <xf numFmtId="0" fontId="35" fillId="54" borderId="169" applyNumberFormat="0" applyFont="0" applyAlignment="0" applyProtection="0"/>
    <xf numFmtId="49" fontId="35" fillId="0" borderId="170" applyFill="0" applyProtection="0">
      <alignment horizontal="right"/>
    </xf>
    <xf numFmtId="0" fontId="44" fillId="0" borderId="173" applyNumberFormat="0" applyFill="0" applyAlignment="0" applyProtection="0"/>
    <xf numFmtId="0" fontId="43" fillId="36" borderId="172" applyNumberFormat="0" applyAlignment="0" applyProtection="0"/>
    <xf numFmtId="1" fontId="47" fillId="0" borderId="170" applyFill="0" applyProtection="0">
      <alignment horizontal="right" vertical="top" wrapText="1"/>
    </xf>
    <xf numFmtId="0" fontId="35" fillId="0" borderId="170" applyFill="0" applyProtection="0">
      <alignment horizontal="right" vertical="top" wrapText="1"/>
    </xf>
    <xf numFmtId="49" fontId="47" fillId="0" borderId="170" applyFill="0" applyProtection="0">
      <alignment horizontal="right"/>
    </xf>
    <xf numFmtId="49" fontId="35" fillId="0" borderId="170" applyFill="0" applyProtection="0">
      <alignment horizontal="right"/>
    </xf>
    <xf numFmtId="0" fontId="39" fillId="38" borderId="170" applyNumberFormat="0" applyProtection="0">
      <alignment horizontal="right"/>
    </xf>
    <xf numFmtId="0" fontId="43" fillId="36" borderId="172" applyNumberFormat="0" applyAlignment="0" applyProtection="0"/>
    <xf numFmtId="0" fontId="44" fillId="0" borderId="173" applyNumberFormat="0" applyFill="0" applyAlignment="0" applyProtection="0"/>
    <xf numFmtId="2" fontId="35" fillId="0" borderId="170" applyFill="0" applyProtection="0">
      <alignment horizontal="right" vertical="top" wrapText="1"/>
    </xf>
    <xf numFmtId="0" fontId="43" fillId="36" borderId="172" applyNumberFormat="0" applyAlignment="0" applyProtection="0"/>
    <xf numFmtId="49" fontId="47" fillId="0" borderId="170" applyFill="0" applyProtection="0">
      <alignment horizontal="right"/>
    </xf>
    <xf numFmtId="0" fontId="35" fillId="0" borderId="170" applyFill="0" applyProtection="0">
      <alignment horizontal="right" vertical="top" wrapText="1"/>
    </xf>
    <xf numFmtId="0" fontId="35" fillId="54" borderId="169" applyNumberFormat="0" applyFont="0" applyAlignment="0" applyProtection="0"/>
    <xf numFmtId="49" fontId="35" fillId="0" borderId="170" applyFill="0" applyProtection="0">
      <alignment horizontal="right"/>
    </xf>
    <xf numFmtId="1" fontId="47" fillId="0" borderId="170" applyFill="0" applyProtection="0">
      <alignment horizontal="right" vertical="top" wrapText="1"/>
    </xf>
    <xf numFmtId="0" fontId="39" fillId="38" borderId="170" applyNumberFormat="0" applyProtection="0">
      <alignment horizontal="right"/>
    </xf>
    <xf numFmtId="0" fontId="62" fillId="60" borderId="170"/>
    <xf numFmtId="1" fontId="35" fillId="0" borderId="170" applyFill="0" applyProtection="0">
      <alignment horizontal="right" vertical="top" wrapText="1"/>
    </xf>
    <xf numFmtId="2" fontId="35" fillId="0" borderId="170" applyFill="0" applyProtection="0">
      <alignment horizontal="right" vertical="top" wrapText="1"/>
    </xf>
    <xf numFmtId="0" fontId="62" fillId="60" borderId="170"/>
    <xf numFmtId="0" fontId="41" fillId="35" borderId="171" applyNumberFormat="0" applyAlignment="0" applyProtection="0"/>
    <xf numFmtId="0" fontId="43" fillId="36" borderId="172" applyNumberFormat="0" applyAlignment="0" applyProtection="0"/>
    <xf numFmtId="2" fontId="47" fillId="0" borderId="170" applyFill="0" applyProtection="0">
      <alignment horizontal="right" vertical="top" wrapText="1"/>
    </xf>
    <xf numFmtId="0" fontId="41" fillId="35" borderId="171" applyNumberFormat="0" applyAlignment="0" applyProtection="0"/>
    <xf numFmtId="0" fontId="35" fillId="0" borderId="170" applyFill="0" applyProtection="0">
      <alignment horizontal="right" vertical="top" wrapText="1"/>
    </xf>
    <xf numFmtId="0" fontId="47" fillId="0" borderId="170" applyFill="0" applyProtection="0">
      <alignment horizontal="right" vertical="top" wrapText="1"/>
    </xf>
    <xf numFmtId="1" fontId="47" fillId="0" borderId="170" applyFill="0" applyProtection="0">
      <alignment horizontal="right" vertical="top" wrapText="1"/>
    </xf>
    <xf numFmtId="1" fontId="35" fillId="0" borderId="170" applyFill="0" applyProtection="0">
      <alignment horizontal="right" vertical="top" wrapText="1"/>
    </xf>
    <xf numFmtId="49" fontId="47" fillId="0" borderId="170" applyFill="0" applyProtection="0">
      <alignment horizontal="right"/>
    </xf>
    <xf numFmtId="0" fontId="62" fillId="60" borderId="170"/>
    <xf numFmtId="49" fontId="35" fillId="0" borderId="170" applyFill="0" applyProtection="0">
      <alignment horizontal="right"/>
    </xf>
    <xf numFmtId="0" fontId="44" fillId="0" borderId="173" applyNumberFormat="0" applyFill="0" applyAlignment="0" applyProtection="0"/>
    <xf numFmtId="0" fontId="44" fillId="0" borderId="173" applyNumberFormat="0" applyFill="0" applyAlignment="0" applyProtection="0"/>
    <xf numFmtId="2" fontId="47" fillId="0" borderId="170" applyFill="0" applyProtection="0">
      <alignment horizontal="right" vertical="top" wrapText="1"/>
    </xf>
    <xf numFmtId="1" fontId="47" fillId="0" borderId="170" applyFill="0" applyProtection="0">
      <alignment horizontal="right" vertical="top" wrapText="1"/>
    </xf>
    <xf numFmtId="0" fontId="43" fillId="36" borderId="172" applyNumberFormat="0" applyAlignment="0" applyProtection="0"/>
    <xf numFmtId="49" fontId="35" fillId="0" borderId="170" applyFill="0" applyProtection="0">
      <alignment horizontal="right"/>
    </xf>
    <xf numFmtId="49" fontId="47" fillId="0" borderId="170" applyFill="0" applyProtection="0">
      <alignment horizontal="right"/>
    </xf>
    <xf numFmtId="1" fontId="35" fillId="0" borderId="170" applyFill="0" applyProtection="0">
      <alignment horizontal="right" vertical="top" wrapText="1"/>
    </xf>
    <xf numFmtId="1" fontId="35" fillId="0" borderId="170" applyFill="0" applyProtection="0">
      <alignment horizontal="right" vertical="top" wrapText="1"/>
    </xf>
    <xf numFmtId="1" fontId="35" fillId="0" borderId="170" applyFill="0" applyProtection="0">
      <alignment horizontal="right" vertical="top" wrapText="1"/>
    </xf>
    <xf numFmtId="1" fontId="47" fillId="0" borderId="170" applyFill="0" applyProtection="0">
      <alignment horizontal="right" vertical="top" wrapText="1"/>
    </xf>
    <xf numFmtId="0" fontId="51" fillId="36" borderId="171" applyNumberFormat="0" applyAlignment="0" applyProtection="0"/>
    <xf numFmtId="2" fontId="35" fillId="0" borderId="170" applyFill="0" applyProtection="0">
      <alignment horizontal="right" vertical="top" wrapText="1"/>
    </xf>
    <xf numFmtId="1" fontId="47" fillId="0" borderId="170" applyFill="0" applyProtection="0">
      <alignment horizontal="right" vertical="top" wrapText="1"/>
    </xf>
    <xf numFmtId="2" fontId="47" fillId="0" borderId="170" applyFill="0" applyProtection="0">
      <alignment horizontal="right" vertical="top" wrapText="1"/>
    </xf>
    <xf numFmtId="1" fontId="35" fillId="0" borderId="170" applyFill="0" applyProtection="0">
      <alignment horizontal="right" vertical="top" wrapText="1"/>
    </xf>
    <xf numFmtId="0" fontId="39" fillId="38" borderId="170" applyNumberFormat="0" applyProtection="0">
      <alignment horizontal="left"/>
    </xf>
    <xf numFmtId="0" fontId="41" fillId="35" borderId="171" applyNumberFormat="0" applyAlignment="0" applyProtection="0"/>
    <xf numFmtId="0" fontId="62" fillId="60" borderId="170"/>
    <xf numFmtId="49" fontId="47" fillId="0" borderId="170" applyFill="0" applyProtection="0">
      <alignment horizontal="right"/>
    </xf>
    <xf numFmtId="1" fontId="35" fillId="0" borderId="170" applyFill="0" applyProtection="0">
      <alignment horizontal="right" vertical="top" wrapText="1"/>
    </xf>
    <xf numFmtId="49" fontId="35" fillId="0" borderId="170" applyFill="0" applyProtection="0">
      <alignment horizontal="right"/>
    </xf>
    <xf numFmtId="0" fontId="62" fillId="60" borderId="170"/>
    <xf numFmtId="0" fontId="62" fillId="60" borderId="170"/>
    <xf numFmtId="1" fontId="35" fillId="0" borderId="170" applyFill="0" applyProtection="0">
      <alignment horizontal="right" vertical="top" wrapText="1"/>
    </xf>
    <xf numFmtId="0" fontId="47" fillId="0" borderId="170" applyFill="0" applyProtection="0">
      <alignment horizontal="right" vertical="top" wrapText="1"/>
    </xf>
    <xf numFmtId="2" fontId="47" fillId="0" borderId="170" applyFill="0" applyProtection="0">
      <alignment horizontal="right" vertical="top" wrapText="1"/>
    </xf>
    <xf numFmtId="1" fontId="35" fillId="0" borderId="170" applyFill="0" applyProtection="0">
      <alignment horizontal="right" vertical="top" wrapText="1"/>
    </xf>
    <xf numFmtId="0" fontId="62" fillId="60" borderId="170"/>
    <xf numFmtId="0" fontId="39" fillId="38" borderId="170" applyNumberFormat="0" applyProtection="0">
      <alignment horizontal="left"/>
    </xf>
    <xf numFmtId="0" fontId="41" fillId="35" borderId="171" applyNumberFormat="0" applyAlignment="0" applyProtection="0"/>
    <xf numFmtId="49" fontId="35" fillId="0" borderId="170" applyFill="0" applyProtection="0">
      <alignment horizontal="right"/>
    </xf>
    <xf numFmtId="0" fontId="43" fillId="36" borderId="172" applyNumberFormat="0" applyAlignment="0" applyProtection="0"/>
    <xf numFmtId="0" fontId="35" fillId="54" borderId="169" applyNumberFormat="0" applyFont="0" applyAlignment="0" applyProtection="0"/>
    <xf numFmtId="2" fontId="47" fillId="0" borderId="170" applyFill="0" applyProtection="0">
      <alignment horizontal="right" vertical="top" wrapText="1"/>
    </xf>
    <xf numFmtId="49" fontId="35" fillId="0" borderId="170" applyFill="0" applyProtection="0">
      <alignment horizontal="right"/>
    </xf>
    <xf numFmtId="0" fontId="43" fillId="36" borderId="172" applyNumberFormat="0" applyAlignment="0" applyProtection="0"/>
    <xf numFmtId="0" fontId="62" fillId="60" borderId="170"/>
    <xf numFmtId="1" fontId="35" fillId="0" borderId="170" applyFill="0" applyProtection="0">
      <alignment horizontal="right" vertical="top" wrapText="1"/>
    </xf>
    <xf numFmtId="0" fontId="39" fillId="38" borderId="170" applyNumberFormat="0" applyProtection="0">
      <alignment horizontal="left"/>
    </xf>
    <xf numFmtId="49" fontId="47" fillId="0" borderId="170" applyFill="0" applyProtection="0">
      <alignment horizontal="right"/>
    </xf>
    <xf numFmtId="0" fontId="62" fillId="60" borderId="170"/>
    <xf numFmtId="0" fontId="39" fillId="38" borderId="170" applyNumberFormat="0" applyProtection="0">
      <alignment horizontal="right"/>
    </xf>
    <xf numFmtId="0" fontId="51" fillId="36" borderId="171" applyNumberFormat="0" applyAlignment="0" applyProtection="0"/>
    <xf numFmtId="49" fontId="47" fillId="0" borderId="170" applyFill="0" applyProtection="0">
      <alignment horizontal="right"/>
    </xf>
    <xf numFmtId="0" fontId="44" fillId="0" borderId="173" applyNumberFormat="0" applyFill="0" applyAlignment="0" applyProtection="0"/>
    <xf numFmtId="0" fontId="35" fillId="0" borderId="170" applyFill="0" applyProtection="0">
      <alignment horizontal="right" vertical="top" wrapText="1"/>
    </xf>
    <xf numFmtId="2" fontId="47" fillId="0" borderId="170" applyFill="0" applyProtection="0">
      <alignment horizontal="right" vertical="top" wrapText="1"/>
    </xf>
    <xf numFmtId="49" fontId="35" fillId="0" borderId="170" applyFill="0" applyProtection="0">
      <alignment horizontal="right"/>
    </xf>
    <xf numFmtId="0" fontId="62" fillId="60" borderId="170"/>
    <xf numFmtId="1" fontId="35" fillId="0" borderId="170" applyFill="0" applyProtection="0">
      <alignment horizontal="right" vertical="top" wrapText="1"/>
    </xf>
    <xf numFmtId="0" fontId="39" fillId="38" borderId="170" applyNumberFormat="0" applyProtection="0">
      <alignment horizontal="right"/>
    </xf>
    <xf numFmtId="0" fontId="43" fillId="36" borderId="172" applyNumberFormat="0" applyAlignment="0" applyProtection="0"/>
    <xf numFmtId="0" fontId="62" fillId="60" borderId="170"/>
    <xf numFmtId="0" fontId="44" fillId="0" borderId="173" applyNumberFormat="0" applyFill="0" applyAlignment="0" applyProtection="0"/>
    <xf numFmtId="0" fontId="39" fillId="38" borderId="170" applyNumberFormat="0" applyProtection="0">
      <alignment horizontal="left"/>
    </xf>
    <xf numFmtId="0" fontId="62" fillId="60" borderId="170"/>
    <xf numFmtId="0" fontId="39" fillId="38" borderId="170" applyNumberFormat="0" applyProtection="0">
      <alignment horizontal="left"/>
    </xf>
    <xf numFmtId="0" fontId="62" fillId="60" borderId="170"/>
    <xf numFmtId="0" fontId="44" fillId="0" borderId="173" applyNumberFormat="0" applyFill="0" applyAlignment="0" applyProtection="0"/>
    <xf numFmtId="0" fontId="62" fillId="60" borderId="170"/>
    <xf numFmtId="0" fontId="47" fillId="0" borderId="170" applyFill="0" applyProtection="0">
      <alignment horizontal="right" vertical="top" wrapText="1"/>
    </xf>
    <xf numFmtId="0" fontId="39" fillId="38" borderId="170" applyNumberFormat="0" applyProtection="0">
      <alignment horizontal="right"/>
    </xf>
    <xf numFmtId="0" fontId="35" fillId="0" borderId="170" applyFill="0" applyProtection="0">
      <alignment horizontal="right" vertical="top" wrapText="1"/>
    </xf>
    <xf numFmtId="49" fontId="47" fillId="0" borderId="170" applyFill="0" applyProtection="0">
      <alignment horizontal="right"/>
    </xf>
    <xf numFmtId="0" fontId="44" fillId="0" borderId="173" applyNumberFormat="0" applyFill="0" applyAlignment="0" applyProtection="0"/>
    <xf numFmtId="1" fontId="35" fillId="0" borderId="170" applyFill="0" applyProtection="0">
      <alignment horizontal="right" vertical="top" wrapText="1"/>
    </xf>
    <xf numFmtId="0" fontId="62" fillId="60" borderId="170"/>
    <xf numFmtId="1" fontId="47" fillId="0" borderId="170" applyFill="0" applyProtection="0">
      <alignment horizontal="right" vertical="top" wrapText="1"/>
    </xf>
    <xf numFmtId="0" fontId="39" fillId="38" borderId="170" applyNumberFormat="0" applyProtection="0">
      <alignment horizontal="left"/>
    </xf>
    <xf numFmtId="0" fontId="62" fillId="60" borderId="170"/>
    <xf numFmtId="0" fontId="39" fillId="38" borderId="170" applyNumberFormat="0" applyProtection="0">
      <alignment horizontal="left"/>
    </xf>
    <xf numFmtId="0" fontId="39" fillId="38" borderId="170" applyNumberFormat="0" applyProtection="0">
      <alignment horizontal="right"/>
    </xf>
    <xf numFmtId="1" fontId="35" fillId="0" borderId="170" applyFill="0" applyProtection="0">
      <alignment horizontal="right" vertical="top" wrapText="1"/>
    </xf>
    <xf numFmtId="1" fontId="47" fillId="0" borderId="170" applyFill="0" applyProtection="0">
      <alignment horizontal="right" vertical="top" wrapText="1"/>
    </xf>
    <xf numFmtId="0" fontId="62" fillId="60" borderId="170"/>
    <xf numFmtId="1" fontId="35" fillId="0" borderId="170" applyFill="0" applyProtection="0">
      <alignment horizontal="right" vertical="top" wrapText="1"/>
    </xf>
    <xf numFmtId="0" fontId="41" fillId="35" borderId="171" applyNumberFormat="0" applyAlignment="0" applyProtection="0"/>
    <xf numFmtId="2" fontId="47" fillId="0" borderId="170" applyFill="0" applyProtection="0">
      <alignment horizontal="right" vertical="top" wrapText="1"/>
    </xf>
    <xf numFmtId="2" fontId="35" fillId="0" borderId="170" applyFill="0" applyProtection="0">
      <alignment horizontal="right" vertical="top" wrapText="1"/>
    </xf>
    <xf numFmtId="0" fontId="41" fillId="35" borderId="171" applyNumberFormat="0" applyAlignment="0" applyProtection="0"/>
    <xf numFmtId="0" fontId="39" fillId="38" borderId="170" applyNumberFormat="0" applyProtection="0">
      <alignment horizontal="left"/>
    </xf>
    <xf numFmtId="0" fontId="35" fillId="0" borderId="170" applyFill="0" applyProtection="0">
      <alignment horizontal="right" vertical="top" wrapText="1"/>
    </xf>
    <xf numFmtId="0" fontId="62" fillId="60" borderId="170"/>
    <xf numFmtId="0" fontId="43" fillId="36" borderId="172" applyNumberFormat="0" applyAlignment="0" applyProtection="0"/>
    <xf numFmtId="0" fontId="39" fillId="38" borderId="170" applyNumberFormat="0" applyProtection="0">
      <alignment horizontal="right"/>
    </xf>
    <xf numFmtId="0" fontId="41" fillId="35" borderId="171" applyNumberFormat="0" applyAlignment="0" applyProtection="0"/>
    <xf numFmtId="2" fontId="35" fillId="0" borderId="170" applyFill="0" applyProtection="0">
      <alignment horizontal="right" vertical="top" wrapText="1"/>
    </xf>
    <xf numFmtId="49" fontId="35" fillId="0" borderId="170" applyFill="0" applyProtection="0">
      <alignment horizontal="right"/>
    </xf>
    <xf numFmtId="0" fontId="39" fillId="38" borderId="170" applyNumberFormat="0" applyProtection="0">
      <alignment horizontal="right"/>
    </xf>
    <xf numFmtId="1" fontId="35" fillId="0" borderId="170" applyFill="0" applyProtection="0">
      <alignment horizontal="right" vertical="top" wrapText="1"/>
    </xf>
    <xf numFmtId="0" fontId="62" fillId="60" borderId="170"/>
    <xf numFmtId="1" fontId="35" fillId="0" borderId="170" applyFill="0" applyProtection="0">
      <alignment horizontal="right" vertical="top" wrapText="1"/>
    </xf>
    <xf numFmtId="0" fontId="62" fillId="60" borderId="170"/>
    <xf numFmtId="0" fontId="39" fillId="38" borderId="170" applyNumberFormat="0" applyProtection="0">
      <alignment horizontal="left"/>
    </xf>
    <xf numFmtId="0" fontId="35" fillId="0" borderId="170" applyFill="0" applyProtection="0">
      <alignment horizontal="right" vertical="top" wrapText="1"/>
    </xf>
    <xf numFmtId="0" fontId="43" fillId="36" borderId="172" applyNumberFormat="0" applyAlignment="0" applyProtection="0"/>
    <xf numFmtId="0" fontId="47" fillId="0" borderId="170" applyFill="0" applyProtection="0">
      <alignment horizontal="right" vertical="top" wrapText="1"/>
    </xf>
    <xf numFmtId="0" fontId="41" fillId="35" borderId="171" applyNumberFormat="0" applyAlignment="0" applyProtection="0"/>
    <xf numFmtId="2" fontId="35" fillId="0" borderId="170" applyFill="0" applyProtection="0">
      <alignment horizontal="right" vertical="top" wrapText="1"/>
    </xf>
    <xf numFmtId="0" fontId="35" fillId="54" borderId="169" applyNumberFormat="0" applyFont="0" applyAlignment="0" applyProtection="0"/>
    <xf numFmtId="49" fontId="47" fillId="0" borderId="170" applyFill="0" applyProtection="0">
      <alignment horizontal="right"/>
    </xf>
    <xf numFmtId="2" fontId="35" fillId="0" borderId="170" applyFill="0" applyProtection="0">
      <alignment horizontal="right" vertical="top" wrapText="1"/>
    </xf>
    <xf numFmtId="1" fontId="35" fillId="0" borderId="170" applyFill="0" applyProtection="0">
      <alignment horizontal="right" vertical="top" wrapText="1"/>
    </xf>
    <xf numFmtId="0" fontId="62" fillId="60" borderId="170"/>
    <xf numFmtId="0" fontId="44" fillId="0" borderId="173" applyNumberFormat="0" applyFill="0" applyAlignment="0" applyProtection="0"/>
    <xf numFmtId="2" fontId="47" fillId="0" borderId="170" applyFill="0" applyProtection="0">
      <alignment horizontal="right" vertical="top" wrapText="1"/>
    </xf>
    <xf numFmtId="1" fontId="47" fillId="0" borderId="170" applyFill="0" applyProtection="0">
      <alignment horizontal="right" vertical="top" wrapText="1"/>
    </xf>
    <xf numFmtId="2" fontId="35" fillId="0" borderId="170" applyFill="0" applyProtection="0">
      <alignment horizontal="right" vertical="top" wrapText="1"/>
    </xf>
    <xf numFmtId="0" fontId="62" fillId="60" borderId="170"/>
    <xf numFmtId="0" fontId="62" fillId="60" borderId="170"/>
    <xf numFmtId="0" fontId="35" fillId="0" borderId="170" applyFill="0" applyProtection="0">
      <alignment horizontal="right" vertical="top" wrapText="1"/>
    </xf>
    <xf numFmtId="0" fontId="35" fillId="0" borderId="170" applyFill="0" applyProtection="0">
      <alignment horizontal="right" vertical="top" wrapText="1"/>
    </xf>
    <xf numFmtId="0" fontId="62" fillId="60" borderId="170"/>
    <xf numFmtId="1" fontId="47" fillId="0" borderId="170" applyFill="0" applyProtection="0">
      <alignment horizontal="right" vertical="top" wrapText="1"/>
    </xf>
    <xf numFmtId="2" fontId="35" fillId="0" borderId="170" applyFill="0" applyProtection="0">
      <alignment horizontal="right" vertical="top" wrapText="1"/>
    </xf>
    <xf numFmtId="0" fontId="39" fillId="38" borderId="170" applyNumberFormat="0" applyProtection="0">
      <alignment horizontal="left"/>
    </xf>
    <xf numFmtId="0" fontId="39" fillId="38" borderId="170" applyNumberFormat="0" applyProtection="0">
      <alignment horizontal="right"/>
    </xf>
    <xf numFmtId="0" fontId="43" fillId="36" borderId="172" applyNumberFormat="0" applyAlignment="0" applyProtection="0"/>
    <xf numFmtId="0" fontId="43" fillId="36" borderId="172" applyNumberFormat="0" applyAlignment="0" applyProtection="0"/>
    <xf numFmtId="0" fontId="62" fillId="60" borderId="170"/>
    <xf numFmtId="0" fontId="44" fillId="0" borderId="173" applyNumberFormat="0" applyFill="0" applyAlignment="0" applyProtection="0"/>
    <xf numFmtId="0" fontId="43" fillId="36" borderId="172" applyNumberFormat="0" applyAlignment="0" applyProtection="0"/>
    <xf numFmtId="0" fontId="62" fillId="60" borderId="170"/>
    <xf numFmtId="1" fontId="35" fillId="0" borderId="170" applyFill="0" applyProtection="0">
      <alignment horizontal="right" vertical="top" wrapText="1"/>
    </xf>
    <xf numFmtId="0" fontId="41" fillId="35" borderId="171" applyNumberFormat="0" applyAlignment="0" applyProtection="0"/>
    <xf numFmtId="49" fontId="47" fillId="0" borderId="170" applyFill="0" applyProtection="0">
      <alignment horizontal="right"/>
    </xf>
    <xf numFmtId="0" fontId="62" fillId="60" borderId="170"/>
    <xf numFmtId="0" fontId="51" fillId="36" borderId="171" applyNumberFormat="0" applyAlignment="0" applyProtection="0"/>
    <xf numFmtId="2" fontId="47" fillId="0" borderId="170" applyFill="0" applyProtection="0">
      <alignment horizontal="right" vertical="top" wrapText="1"/>
    </xf>
    <xf numFmtId="0" fontId="35" fillId="0" borderId="170" applyFill="0" applyProtection="0">
      <alignment horizontal="right" vertical="top" wrapText="1"/>
    </xf>
    <xf numFmtId="0" fontId="39" fillId="38" borderId="170" applyNumberFormat="0" applyProtection="0">
      <alignment horizontal="right"/>
    </xf>
    <xf numFmtId="0" fontId="39" fillId="38" borderId="170" applyNumberFormat="0" applyProtection="0">
      <alignment horizontal="right"/>
    </xf>
    <xf numFmtId="0" fontId="43" fillId="36" borderId="172" applyNumberFormat="0" applyAlignment="0" applyProtection="0"/>
    <xf numFmtId="0" fontId="35" fillId="0" borderId="170" applyFill="0" applyProtection="0">
      <alignment horizontal="right" vertical="top" wrapText="1"/>
    </xf>
    <xf numFmtId="49" fontId="47" fillId="0" borderId="170" applyFill="0" applyProtection="0">
      <alignment horizontal="right"/>
    </xf>
    <xf numFmtId="2" fontId="35" fillId="0" borderId="170" applyFill="0" applyProtection="0">
      <alignment horizontal="right" vertical="top" wrapText="1"/>
    </xf>
    <xf numFmtId="49" fontId="47" fillId="0" borderId="170" applyFill="0" applyProtection="0">
      <alignment horizontal="right"/>
    </xf>
    <xf numFmtId="2" fontId="47" fillId="0" borderId="170" applyFill="0" applyProtection="0">
      <alignment horizontal="right" vertical="top" wrapText="1"/>
    </xf>
    <xf numFmtId="49" fontId="35" fillId="0" borderId="170" applyFill="0" applyProtection="0">
      <alignment horizontal="right"/>
    </xf>
    <xf numFmtId="0" fontId="44" fillId="0" borderId="173" applyNumberFormat="0" applyFill="0" applyAlignment="0" applyProtection="0"/>
    <xf numFmtId="49" fontId="35" fillId="0" borderId="170" applyFill="0" applyProtection="0">
      <alignment horizontal="right"/>
    </xf>
    <xf numFmtId="0" fontId="62" fillId="60" borderId="170"/>
    <xf numFmtId="1" fontId="35" fillId="0" borderId="170" applyFill="0" applyProtection="0">
      <alignment horizontal="right" vertical="top" wrapText="1"/>
    </xf>
    <xf numFmtId="49" fontId="35" fillId="0" borderId="170" applyFill="0" applyProtection="0">
      <alignment horizontal="right"/>
    </xf>
    <xf numFmtId="0" fontId="39" fillId="38" borderId="170" applyNumberFormat="0" applyProtection="0">
      <alignment horizontal="right"/>
    </xf>
    <xf numFmtId="0" fontId="62" fillId="60" borderId="170"/>
    <xf numFmtId="0" fontId="35" fillId="0" borderId="170" applyFill="0" applyProtection="0">
      <alignment horizontal="right" vertical="top" wrapText="1"/>
    </xf>
    <xf numFmtId="0" fontId="43" fillId="36" borderId="172" applyNumberFormat="0" applyAlignment="0" applyProtection="0"/>
    <xf numFmtId="0" fontId="62" fillId="60" borderId="170"/>
    <xf numFmtId="49" fontId="47" fillId="0" borderId="170" applyFill="0" applyProtection="0">
      <alignment horizontal="right"/>
    </xf>
    <xf numFmtId="2" fontId="35" fillId="0" borderId="170" applyFill="0" applyProtection="0">
      <alignment horizontal="right" vertical="top" wrapText="1"/>
    </xf>
    <xf numFmtId="0" fontId="39" fillId="38" borderId="170" applyNumberFormat="0" applyProtection="0">
      <alignment horizontal="left"/>
    </xf>
    <xf numFmtId="1" fontId="47" fillId="0" borderId="170" applyFill="0" applyProtection="0">
      <alignment horizontal="right" vertical="top" wrapText="1"/>
    </xf>
    <xf numFmtId="0" fontId="43" fillId="36" borderId="172" applyNumberFormat="0" applyAlignment="0" applyProtection="0"/>
    <xf numFmtId="0" fontId="39" fillId="38" borderId="170" applyNumberFormat="0" applyProtection="0">
      <alignment horizontal="right"/>
    </xf>
    <xf numFmtId="0" fontId="39" fillId="38" borderId="170" applyNumberFormat="0" applyProtection="0">
      <alignment horizontal="left"/>
    </xf>
    <xf numFmtId="0" fontId="39" fillId="38" borderId="170" applyNumberFormat="0" applyProtection="0">
      <alignment horizontal="left"/>
    </xf>
    <xf numFmtId="49" fontId="35" fillId="0" borderId="170" applyFill="0" applyProtection="0">
      <alignment horizontal="right"/>
    </xf>
    <xf numFmtId="0" fontId="62" fillId="60" borderId="170"/>
    <xf numFmtId="1" fontId="35" fillId="0" borderId="170" applyFill="0" applyProtection="0">
      <alignment horizontal="right" vertical="top" wrapText="1"/>
    </xf>
    <xf numFmtId="0" fontId="43" fillId="36" borderId="172" applyNumberFormat="0" applyAlignment="0" applyProtection="0"/>
    <xf numFmtId="1" fontId="35" fillId="0" borderId="170" applyFill="0" applyProtection="0">
      <alignment horizontal="right" vertical="top" wrapText="1"/>
    </xf>
    <xf numFmtId="49" fontId="47" fillId="0" borderId="170" applyFill="0" applyProtection="0">
      <alignment horizontal="right"/>
    </xf>
    <xf numFmtId="0" fontId="62" fillId="60" borderId="170"/>
    <xf numFmtId="0" fontId="62" fillId="60" borderId="170"/>
    <xf numFmtId="2" fontId="47" fillId="0" borderId="170" applyFill="0" applyProtection="0">
      <alignment horizontal="right" vertical="top" wrapText="1"/>
    </xf>
    <xf numFmtId="2" fontId="47" fillId="0" borderId="170" applyFill="0" applyProtection="0">
      <alignment horizontal="right" vertical="top" wrapText="1"/>
    </xf>
    <xf numFmtId="49" fontId="35" fillId="0" borderId="170" applyFill="0" applyProtection="0">
      <alignment horizontal="right"/>
    </xf>
    <xf numFmtId="49" fontId="47" fillId="0" borderId="170" applyFill="0" applyProtection="0">
      <alignment horizontal="right"/>
    </xf>
    <xf numFmtId="49" fontId="47" fillId="0" borderId="170" applyFill="0" applyProtection="0">
      <alignment horizontal="right"/>
    </xf>
    <xf numFmtId="1" fontId="47" fillId="0" borderId="170" applyFill="0" applyProtection="0">
      <alignment horizontal="right" vertical="top" wrapText="1"/>
    </xf>
    <xf numFmtId="2" fontId="47" fillId="0" borderId="170" applyFill="0" applyProtection="0">
      <alignment horizontal="right" vertical="top" wrapText="1"/>
    </xf>
    <xf numFmtId="0" fontId="41" fillId="35" borderId="171" applyNumberFormat="0" applyAlignment="0" applyProtection="0"/>
    <xf numFmtId="0" fontId="62" fillId="60" borderId="170"/>
    <xf numFmtId="2" fontId="35" fillId="0" borderId="170" applyFill="0" applyProtection="0">
      <alignment horizontal="right" vertical="top" wrapText="1"/>
    </xf>
    <xf numFmtId="49" fontId="47" fillId="0" borderId="170" applyFill="0" applyProtection="0">
      <alignment horizontal="right"/>
    </xf>
    <xf numFmtId="0" fontId="43" fillId="36" borderId="172" applyNumberFormat="0" applyAlignment="0" applyProtection="0"/>
    <xf numFmtId="0" fontId="51" fillId="36" borderId="171" applyNumberFormat="0" applyAlignment="0" applyProtection="0"/>
    <xf numFmtId="0" fontId="35" fillId="0" borderId="170" applyFill="0" applyProtection="0">
      <alignment horizontal="right" vertical="top" wrapText="1"/>
    </xf>
    <xf numFmtId="0" fontId="44" fillId="0" borderId="173" applyNumberFormat="0" applyFill="0" applyAlignment="0" applyProtection="0"/>
    <xf numFmtId="0" fontId="39" fillId="38" borderId="170" applyNumberFormat="0" applyProtection="0">
      <alignment horizontal="left"/>
    </xf>
    <xf numFmtId="0" fontId="44" fillId="0" borderId="173" applyNumberFormat="0" applyFill="0" applyAlignment="0" applyProtection="0"/>
    <xf numFmtId="0" fontId="62" fillId="60" borderId="170"/>
    <xf numFmtId="2" fontId="47" fillId="0" borderId="170" applyFill="0" applyProtection="0">
      <alignment horizontal="right" vertical="top" wrapText="1"/>
    </xf>
    <xf numFmtId="0" fontId="62" fillId="60" borderId="170"/>
    <xf numFmtId="0" fontId="39" fillId="38" borderId="170" applyNumberFormat="0" applyProtection="0">
      <alignment horizontal="left"/>
    </xf>
    <xf numFmtId="0" fontId="62" fillId="60" borderId="170"/>
    <xf numFmtId="0" fontId="39" fillId="38" borderId="170" applyNumberFormat="0" applyProtection="0">
      <alignment horizontal="right"/>
    </xf>
    <xf numFmtId="49" fontId="47" fillId="0" borderId="170" applyFill="0" applyProtection="0">
      <alignment horizontal="right"/>
    </xf>
    <xf numFmtId="0" fontId="41" fillId="35" borderId="171" applyNumberFormat="0" applyAlignment="0" applyProtection="0"/>
    <xf numFmtId="1" fontId="47" fillId="0" borderId="170" applyFill="0" applyProtection="0">
      <alignment horizontal="right" vertical="top" wrapText="1"/>
    </xf>
    <xf numFmtId="0" fontId="44" fillId="0" borderId="173" applyNumberFormat="0" applyFill="0" applyAlignment="0" applyProtection="0"/>
    <xf numFmtId="0" fontId="47" fillId="0" borderId="170" applyFill="0" applyProtection="0">
      <alignment horizontal="right" vertical="top" wrapText="1"/>
    </xf>
    <xf numFmtId="0" fontId="62" fillId="60" borderId="170"/>
    <xf numFmtId="1" fontId="47" fillId="0" borderId="170" applyFill="0" applyProtection="0">
      <alignment horizontal="right" vertical="top" wrapText="1"/>
    </xf>
    <xf numFmtId="0" fontId="44" fillId="0" borderId="173" applyNumberFormat="0" applyFill="0" applyAlignment="0" applyProtection="0"/>
    <xf numFmtId="0" fontId="62" fillId="60" borderId="170"/>
    <xf numFmtId="0" fontId="41" fillId="35" borderId="171" applyNumberFormat="0" applyAlignment="0" applyProtection="0"/>
    <xf numFmtId="0" fontId="62" fillId="60" borderId="170"/>
    <xf numFmtId="0" fontId="62" fillId="60" borderId="170"/>
    <xf numFmtId="2" fontId="35" fillId="0" borderId="170" applyFill="0" applyProtection="0">
      <alignment horizontal="right" vertical="top" wrapText="1"/>
    </xf>
    <xf numFmtId="0" fontId="62" fillId="60" borderId="170"/>
    <xf numFmtId="2" fontId="47" fillId="0" borderId="170" applyFill="0" applyProtection="0">
      <alignment horizontal="right" vertical="top" wrapText="1"/>
    </xf>
    <xf numFmtId="2" fontId="47" fillId="0" borderId="170" applyFill="0" applyProtection="0">
      <alignment horizontal="right" vertical="top" wrapText="1"/>
    </xf>
    <xf numFmtId="49" fontId="35" fillId="0" borderId="170" applyFill="0" applyProtection="0">
      <alignment horizontal="right"/>
    </xf>
    <xf numFmtId="1" fontId="35" fillId="0" borderId="170" applyFill="0" applyProtection="0">
      <alignment horizontal="right" vertical="top" wrapText="1"/>
    </xf>
    <xf numFmtId="1" fontId="35" fillId="0" borderId="170" applyFill="0" applyProtection="0">
      <alignment horizontal="right" vertical="top" wrapText="1"/>
    </xf>
    <xf numFmtId="1" fontId="35" fillId="0" borderId="170" applyFill="0" applyProtection="0">
      <alignment horizontal="right" vertical="top" wrapText="1"/>
    </xf>
    <xf numFmtId="49" fontId="47" fillId="0" borderId="170" applyFill="0" applyProtection="0">
      <alignment horizontal="right"/>
    </xf>
    <xf numFmtId="0" fontId="62" fillId="60" borderId="170"/>
    <xf numFmtId="0" fontId="35" fillId="54" borderId="169" applyNumberFormat="0" applyFont="0" applyAlignment="0" applyProtection="0"/>
    <xf numFmtId="0" fontId="62" fillId="60" borderId="170"/>
    <xf numFmtId="0" fontId="47" fillId="0" borderId="170" applyFill="0" applyProtection="0">
      <alignment horizontal="right" vertical="top" wrapText="1"/>
    </xf>
    <xf numFmtId="0" fontId="62" fillId="60" borderId="170"/>
    <xf numFmtId="0" fontId="35" fillId="0" borderId="170" applyFill="0" applyProtection="0">
      <alignment horizontal="right" vertical="top" wrapText="1"/>
    </xf>
    <xf numFmtId="0" fontId="62" fillId="60" borderId="170"/>
    <xf numFmtId="0" fontId="62" fillId="60" borderId="170"/>
    <xf numFmtId="2" fontId="35" fillId="0" borderId="170" applyFill="0" applyProtection="0">
      <alignment horizontal="right" vertical="top" wrapText="1"/>
    </xf>
    <xf numFmtId="0" fontId="44" fillId="0" borderId="173" applyNumberFormat="0" applyFill="0" applyAlignment="0" applyProtection="0"/>
    <xf numFmtId="0" fontId="39" fillId="38" borderId="170" applyNumberFormat="0" applyProtection="0">
      <alignment horizontal="left"/>
    </xf>
    <xf numFmtId="0" fontId="62" fillId="60" borderId="170"/>
    <xf numFmtId="1" fontId="47" fillId="0" borderId="170" applyFill="0" applyProtection="0">
      <alignment horizontal="right" vertical="top" wrapText="1"/>
    </xf>
    <xf numFmtId="1" fontId="35" fillId="0" borderId="170" applyFill="0" applyProtection="0">
      <alignment horizontal="right" vertical="top" wrapText="1"/>
    </xf>
    <xf numFmtId="49" fontId="47" fillId="0" borderId="170" applyFill="0" applyProtection="0">
      <alignment horizontal="right"/>
    </xf>
    <xf numFmtId="0" fontId="62" fillId="60" borderId="170"/>
    <xf numFmtId="0" fontId="39" fillId="38" borderId="170" applyNumberFormat="0" applyProtection="0">
      <alignment horizontal="right"/>
    </xf>
    <xf numFmtId="0" fontId="51" fillId="36" borderId="171" applyNumberFormat="0" applyAlignment="0" applyProtection="0"/>
    <xf numFmtId="0" fontId="39" fillId="38" borderId="170" applyNumberFormat="0" applyProtection="0">
      <alignment horizontal="right"/>
    </xf>
    <xf numFmtId="0" fontId="44" fillId="0" borderId="173" applyNumberFormat="0" applyFill="0" applyAlignment="0" applyProtection="0"/>
    <xf numFmtId="49" fontId="35" fillId="0" borderId="170" applyFill="0" applyProtection="0">
      <alignment horizontal="right"/>
    </xf>
    <xf numFmtId="0" fontId="35" fillId="0" borderId="170" applyFill="0" applyProtection="0">
      <alignment horizontal="right" vertical="top" wrapText="1"/>
    </xf>
    <xf numFmtId="0" fontId="62" fillId="60" borderId="170"/>
    <xf numFmtId="1" fontId="35" fillId="0" borderId="170" applyFill="0" applyProtection="0">
      <alignment horizontal="right" vertical="top" wrapText="1"/>
    </xf>
    <xf numFmtId="2" fontId="35" fillId="0" borderId="170" applyFill="0" applyProtection="0">
      <alignment horizontal="right" vertical="top" wrapText="1"/>
    </xf>
    <xf numFmtId="0" fontId="39" fillId="38" borderId="170" applyNumberFormat="0" applyProtection="0">
      <alignment horizontal="left"/>
    </xf>
    <xf numFmtId="2" fontId="35" fillId="0" borderId="170" applyFill="0" applyProtection="0">
      <alignment horizontal="right" vertical="top" wrapText="1"/>
    </xf>
    <xf numFmtId="0" fontId="35" fillId="0" borderId="170" applyFill="0" applyProtection="0">
      <alignment horizontal="right" vertical="top" wrapText="1"/>
    </xf>
    <xf numFmtId="1" fontId="47" fillId="0" borderId="170" applyFill="0" applyProtection="0">
      <alignment horizontal="right" vertical="top" wrapText="1"/>
    </xf>
    <xf numFmtId="0" fontId="62" fillId="60" borderId="170"/>
    <xf numFmtId="0" fontId="35" fillId="54" borderId="169" applyNumberFormat="0" applyFont="0" applyAlignment="0" applyProtection="0"/>
    <xf numFmtId="0" fontId="44" fillId="0" borderId="173" applyNumberFormat="0" applyFill="0" applyAlignment="0" applyProtection="0"/>
    <xf numFmtId="0" fontId="44" fillId="0" borderId="173" applyNumberFormat="0" applyFill="0" applyAlignment="0" applyProtection="0"/>
    <xf numFmtId="49" fontId="47" fillId="0" borderId="170" applyFill="0" applyProtection="0">
      <alignment horizontal="right"/>
    </xf>
    <xf numFmtId="49" fontId="47" fillId="0" borderId="170" applyFill="0" applyProtection="0">
      <alignment horizontal="right"/>
    </xf>
    <xf numFmtId="0" fontId="44" fillId="0" borderId="173" applyNumberFormat="0" applyFill="0" applyAlignment="0" applyProtection="0"/>
    <xf numFmtId="49" fontId="35" fillId="0" borderId="170" applyFill="0" applyProtection="0">
      <alignment horizontal="right"/>
    </xf>
    <xf numFmtId="0" fontId="39" fillId="38" borderId="170" applyNumberFormat="0" applyProtection="0">
      <alignment horizontal="right"/>
    </xf>
    <xf numFmtId="0" fontId="39" fillId="38" borderId="170" applyNumberFormat="0" applyProtection="0">
      <alignment horizontal="left"/>
    </xf>
    <xf numFmtId="49" fontId="47" fillId="0" borderId="170" applyFill="0" applyProtection="0">
      <alignment horizontal="right"/>
    </xf>
    <xf numFmtId="0" fontId="62" fillId="60" borderId="170"/>
    <xf numFmtId="0" fontId="62" fillId="60" borderId="170"/>
    <xf numFmtId="49" fontId="35" fillId="0" borderId="170" applyFill="0" applyProtection="0">
      <alignment horizontal="right"/>
    </xf>
    <xf numFmtId="0" fontId="62" fillId="60" borderId="170"/>
    <xf numFmtId="0" fontId="41" fillId="35" borderId="171" applyNumberFormat="0" applyAlignment="0" applyProtection="0"/>
    <xf numFmtId="0" fontId="35" fillId="0" borderId="170" applyFill="0" applyProtection="0">
      <alignment horizontal="right" vertical="top" wrapText="1"/>
    </xf>
    <xf numFmtId="0" fontId="47" fillId="0" borderId="170" applyFill="0" applyProtection="0">
      <alignment horizontal="right" vertical="top" wrapText="1"/>
    </xf>
    <xf numFmtId="49" fontId="47" fillId="0" borderId="170" applyFill="0" applyProtection="0">
      <alignment horizontal="right"/>
    </xf>
    <xf numFmtId="1" fontId="35" fillId="0" borderId="170" applyFill="0" applyProtection="0">
      <alignment horizontal="right" vertical="top" wrapText="1"/>
    </xf>
    <xf numFmtId="0" fontId="62" fillId="60" borderId="170"/>
    <xf numFmtId="0" fontId="62" fillId="60" borderId="170"/>
    <xf numFmtId="0" fontId="41" fillId="35" borderId="171" applyNumberFormat="0" applyAlignment="0" applyProtection="0"/>
    <xf numFmtId="0" fontId="62" fillId="60" borderId="170"/>
    <xf numFmtId="0" fontId="35" fillId="0" borderId="170" applyFill="0" applyProtection="0">
      <alignment horizontal="right" vertical="top" wrapText="1"/>
    </xf>
    <xf numFmtId="1" fontId="35" fillId="0" borderId="170" applyFill="0" applyProtection="0">
      <alignment horizontal="right" vertical="top" wrapText="1"/>
    </xf>
    <xf numFmtId="0" fontId="35" fillId="0" borderId="170" applyFill="0" applyProtection="0">
      <alignment horizontal="right" vertical="top" wrapText="1"/>
    </xf>
    <xf numFmtId="1" fontId="35" fillId="0" borderId="170" applyFill="0" applyProtection="0">
      <alignment horizontal="right" vertical="top" wrapText="1"/>
    </xf>
    <xf numFmtId="2" fontId="35" fillId="0" borderId="170" applyFill="0" applyProtection="0">
      <alignment horizontal="right" vertical="top" wrapText="1"/>
    </xf>
    <xf numFmtId="0" fontId="62" fillId="60" borderId="170"/>
    <xf numFmtId="0" fontId="62" fillId="60" borderId="170"/>
    <xf numFmtId="1" fontId="35" fillId="0" borderId="170" applyFill="0" applyProtection="0">
      <alignment horizontal="right" vertical="top" wrapText="1"/>
    </xf>
    <xf numFmtId="1" fontId="35" fillId="0" borderId="170" applyFill="0" applyProtection="0">
      <alignment horizontal="right" vertical="top" wrapText="1"/>
    </xf>
    <xf numFmtId="1" fontId="47" fillId="0" borderId="170" applyFill="0" applyProtection="0">
      <alignment horizontal="right" vertical="top" wrapText="1"/>
    </xf>
    <xf numFmtId="0" fontId="39" fillId="38" borderId="170" applyNumberFormat="0" applyProtection="0">
      <alignment horizontal="right"/>
    </xf>
    <xf numFmtId="1" fontId="35" fillId="0" borderId="170" applyFill="0" applyProtection="0">
      <alignment horizontal="right" vertical="top" wrapText="1"/>
    </xf>
    <xf numFmtId="49" fontId="35" fillId="0" borderId="170" applyFill="0" applyProtection="0">
      <alignment horizontal="right"/>
    </xf>
    <xf numFmtId="1" fontId="35" fillId="0" borderId="170" applyFill="0" applyProtection="0">
      <alignment horizontal="right" vertical="top" wrapText="1"/>
    </xf>
    <xf numFmtId="2" fontId="35" fillId="0" borderId="170" applyFill="0" applyProtection="0">
      <alignment horizontal="right" vertical="top" wrapText="1"/>
    </xf>
    <xf numFmtId="0" fontId="35" fillId="54" borderId="169" applyNumberFormat="0" applyFont="0" applyAlignment="0" applyProtection="0"/>
    <xf numFmtId="2" fontId="35" fillId="0" borderId="170" applyFill="0" applyProtection="0">
      <alignment horizontal="right" vertical="top" wrapText="1"/>
    </xf>
    <xf numFmtId="2" fontId="35" fillId="0" borderId="170" applyFill="0" applyProtection="0">
      <alignment horizontal="right" vertical="top" wrapText="1"/>
    </xf>
    <xf numFmtId="49" fontId="47" fillId="0" borderId="170" applyFill="0" applyProtection="0">
      <alignment horizontal="right"/>
    </xf>
    <xf numFmtId="2" fontId="47" fillId="0" borderId="170" applyFill="0" applyProtection="0">
      <alignment horizontal="right" vertical="top" wrapText="1"/>
    </xf>
    <xf numFmtId="0" fontId="51" fillId="36" borderId="171" applyNumberFormat="0" applyAlignment="0" applyProtection="0"/>
    <xf numFmtId="0" fontId="62" fillId="60" borderId="170"/>
    <xf numFmtId="0" fontId="62" fillId="60" borderId="170"/>
    <xf numFmtId="0" fontId="44" fillId="0" borderId="173" applyNumberFormat="0" applyFill="0" applyAlignment="0" applyProtection="0"/>
    <xf numFmtId="0" fontId="43" fillId="36" borderId="172" applyNumberFormat="0" applyAlignment="0" applyProtection="0"/>
    <xf numFmtId="0" fontId="47" fillId="0" borderId="170" applyFill="0" applyProtection="0">
      <alignment horizontal="right" vertical="top" wrapText="1"/>
    </xf>
    <xf numFmtId="0" fontId="39" fillId="38" borderId="170" applyNumberFormat="0" applyProtection="0">
      <alignment horizontal="right"/>
    </xf>
    <xf numFmtId="0" fontId="62" fillId="60" borderId="170"/>
    <xf numFmtId="0" fontId="43" fillId="36" borderId="172" applyNumberFormat="0" applyAlignment="0" applyProtection="0"/>
    <xf numFmtId="2" fontId="35" fillId="0" borderId="170" applyFill="0" applyProtection="0">
      <alignment horizontal="right" vertical="top" wrapText="1"/>
    </xf>
    <xf numFmtId="0" fontId="43" fillId="36" borderId="172" applyNumberFormat="0" applyAlignment="0" applyProtection="0"/>
    <xf numFmtId="0" fontId="41" fillId="35" borderId="171" applyNumberFormat="0" applyAlignment="0" applyProtection="0"/>
    <xf numFmtId="2" fontId="47" fillId="0" borderId="170" applyFill="0" applyProtection="0">
      <alignment horizontal="right" vertical="top" wrapText="1"/>
    </xf>
    <xf numFmtId="0" fontId="43" fillId="36" borderId="172" applyNumberFormat="0" applyAlignment="0" applyProtection="0"/>
    <xf numFmtId="0" fontId="39" fillId="38" borderId="170" applyNumberFormat="0" applyProtection="0">
      <alignment horizontal="right"/>
    </xf>
    <xf numFmtId="49" fontId="47" fillId="0" borderId="170" applyFill="0" applyProtection="0">
      <alignment horizontal="right"/>
    </xf>
    <xf numFmtId="2" fontId="35" fillId="0" borderId="170" applyFill="0" applyProtection="0">
      <alignment horizontal="right" vertical="top" wrapText="1"/>
    </xf>
    <xf numFmtId="0" fontId="39" fillId="38" borderId="170" applyNumberFormat="0" applyProtection="0">
      <alignment horizontal="right"/>
    </xf>
    <xf numFmtId="0" fontId="51" fillId="36" borderId="171" applyNumberFormat="0" applyAlignment="0" applyProtection="0"/>
    <xf numFmtId="0" fontId="62" fillId="60" borderId="170"/>
    <xf numFmtId="0" fontId="62" fillId="60" borderId="170"/>
    <xf numFmtId="0" fontId="39" fillId="38" borderId="170" applyNumberFormat="0" applyProtection="0">
      <alignment horizontal="left"/>
    </xf>
    <xf numFmtId="1" fontId="35" fillId="0" borderId="170" applyFill="0" applyProtection="0">
      <alignment horizontal="right" vertical="top" wrapText="1"/>
    </xf>
    <xf numFmtId="0" fontId="35" fillId="0" borderId="170" applyFill="0" applyProtection="0">
      <alignment horizontal="right" vertical="top" wrapText="1"/>
    </xf>
    <xf numFmtId="0" fontId="39" fillId="38" borderId="170" applyNumberFormat="0" applyProtection="0">
      <alignment horizontal="right"/>
    </xf>
    <xf numFmtId="2" fontId="35" fillId="0" borderId="170" applyFill="0" applyProtection="0">
      <alignment horizontal="right" vertical="top" wrapText="1"/>
    </xf>
    <xf numFmtId="0" fontId="62" fillId="60" borderId="170"/>
    <xf numFmtId="0" fontId="43" fillId="36" borderId="172" applyNumberFormat="0" applyAlignment="0" applyProtection="0"/>
    <xf numFmtId="0" fontId="62" fillId="60" borderId="170"/>
    <xf numFmtId="0" fontId="62" fillId="60" borderId="170"/>
    <xf numFmtId="0" fontId="35" fillId="0" borderId="170" applyFill="0" applyProtection="0">
      <alignment horizontal="right" vertical="top" wrapText="1"/>
    </xf>
    <xf numFmtId="0" fontId="39" fillId="38" borderId="170" applyNumberFormat="0" applyProtection="0">
      <alignment horizontal="right"/>
    </xf>
    <xf numFmtId="0" fontId="62" fillId="60" borderId="170"/>
    <xf numFmtId="2" fontId="35" fillId="0" borderId="170" applyFill="0" applyProtection="0">
      <alignment horizontal="right" vertical="top" wrapText="1"/>
    </xf>
    <xf numFmtId="0" fontId="41" fillId="35" borderId="171" applyNumberFormat="0" applyAlignment="0" applyProtection="0"/>
    <xf numFmtId="49" fontId="47" fillId="0" borderId="170" applyFill="0" applyProtection="0">
      <alignment horizontal="right"/>
    </xf>
    <xf numFmtId="0" fontId="62" fillId="60" borderId="170"/>
    <xf numFmtId="0" fontId="35" fillId="54" borderId="169" applyNumberFormat="0" applyFont="0" applyAlignment="0" applyProtection="0"/>
    <xf numFmtId="49" fontId="35" fillId="0" borderId="170" applyFill="0" applyProtection="0">
      <alignment horizontal="right"/>
    </xf>
    <xf numFmtId="1" fontId="35" fillId="0" borderId="170" applyFill="0" applyProtection="0">
      <alignment horizontal="right" vertical="top" wrapText="1"/>
    </xf>
    <xf numFmtId="2" fontId="35" fillId="0" borderId="170" applyFill="0" applyProtection="0">
      <alignment horizontal="right" vertical="top" wrapText="1"/>
    </xf>
    <xf numFmtId="49" fontId="47" fillId="0" borderId="170" applyFill="0" applyProtection="0">
      <alignment horizontal="right"/>
    </xf>
    <xf numFmtId="0" fontId="35" fillId="0" borderId="170" applyFill="0" applyProtection="0">
      <alignment horizontal="right" vertical="top" wrapText="1"/>
    </xf>
    <xf numFmtId="0" fontId="39" fillId="38" borderId="170" applyNumberFormat="0" applyProtection="0">
      <alignment horizontal="left"/>
    </xf>
    <xf numFmtId="0" fontId="62" fillId="60" borderId="170"/>
    <xf numFmtId="1" fontId="47" fillId="0" borderId="170" applyFill="0" applyProtection="0">
      <alignment horizontal="right" vertical="top" wrapText="1"/>
    </xf>
    <xf numFmtId="49" fontId="47" fillId="0" borderId="170" applyFill="0" applyProtection="0">
      <alignment horizontal="right"/>
    </xf>
    <xf numFmtId="2" fontId="35" fillId="0" borderId="170" applyFill="0" applyProtection="0">
      <alignment horizontal="right" vertical="top" wrapText="1"/>
    </xf>
    <xf numFmtId="0" fontId="51" fillId="36" borderId="171" applyNumberFormat="0" applyAlignment="0" applyProtection="0"/>
    <xf numFmtId="49" fontId="47" fillId="0" borderId="170" applyFill="0" applyProtection="0">
      <alignment horizontal="right"/>
    </xf>
    <xf numFmtId="0" fontId="39" fillId="38" borderId="170" applyNumberFormat="0" applyProtection="0">
      <alignment horizontal="right"/>
    </xf>
    <xf numFmtId="49" fontId="35" fillId="0" borderId="170" applyFill="0" applyProtection="0">
      <alignment horizontal="right"/>
    </xf>
    <xf numFmtId="1" fontId="47" fillId="0" borderId="170" applyFill="0" applyProtection="0">
      <alignment horizontal="right" vertical="top" wrapText="1"/>
    </xf>
    <xf numFmtId="0" fontId="39" fillId="38" borderId="170" applyNumberFormat="0" applyProtection="0">
      <alignment horizontal="right"/>
    </xf>
    <xf numFmtId="0" fontId="39" fillId="38" borderId="170" applyNumberFormat="0" applyProtection="0">
      <alignment horizontal="right"/>
    </xf>
    <xf numFmtId="0" fontId="35" fillId="0" borderId="170" applyFill="0" applyProtection="0">
      <alignment horizontal="right" vertical="top" wrapText="1"/>
    </xf>
    <xf numFmtId="0" fontId="35" fillId="54" borderId="169" applyNumberFormat="0" applyFont="0" applyAlignment="0" applyProtection="0"/>
    <xf numFmtId="0" fontId="39" fillId="38" borderId="170" applyNumberFormat="0" applyProtection="0">
      <alignment horizontal="right"/>
    </xf>
    <xf numFmtId="0" fontId="62" fillId="60" borderId="170"/>
    <xf numFmtId="0" fontId="39" fillId="38" borderId="170" applyNumberFormat="0" applyProtection="0">
      <alignment horizontal="right"/>
    </xf>
    <xf numFmtId="49" fontId="47" fillId="0" borderId="170" applyFill="0" applyProtection="0">
      <alignment horizontal="right"/>
    </xf>
    <xf numFmtId="49" fontId="35" fillId="0" borderId="170" applyFill="0" applyProtection="0">
      <alignment horizontal="right"/>
    </xf>
    <xf numFmtId="2" fontId="35" fillId="0" borderId="170" applyFill="0" applyProtection="0">
      <alignment horizontal="right" vertical="top" wrapText="1"/>
    </xf>
    <xf numFmtId="1" fontId="35" fillId="0" borderId="170" applyFill="0" applyProtection="0">
      <alignment horizontal="right" vertical="top" wrapText="1"/>
    </xf>
    <xf numFmtId="0" fontId="62" fillId="60" borderId="170"/>
    <xf numFmtId="0" fontId="39" fillId="38" borderId="170" applyNumberFormat="0" applyProtection="0">
      <alignment horizontal="right"/>
    </xf>
    <xf numFmtId="2" fontId="35" fillId="0" borderId="170" applyFill="0" applyProtection="0">
      <alignment horizontal="right" vertical="top" wrapText="1"/>
    </xf>
    <xf numFmtId="1" fontId="47" fillId="0" borderId="170" applyFill="0" applyProtection="0">
      <alignment horizontal="right" vertical="top" wrapText="1"/>
    </xf>
    <xf numFmtId="1" fontId="47" fillId="0" borderId="170" applyFill="0" applyProtection="0">
      <alignment horizontal="right" vertical="top" wrapText="1"/>
    </xf>
    <xf numFmtId="0" fontId="39" fillId="38" borderId="170" applyNumberFormat="0" applyProtection="0">
      <alignment horizontal="right"/>
    </xf>
    <xf numFmtId="1" fontId="35" fillId="0" borderId="170" applyFill="0" applyProtection="0">
      <alignment horizontal="right" vertical="top" wrapText="1"/>
    </xf>
    <xf numFmtId="0" fontId="35" fillId="54" borderId="169" applyNumberFormat="0" applyFont="0" applyAlignment="0" applyProtection="0"/>
    <xf numFmtId="0" fontId="62" fillId="60" borderId="170"/>
    <xf numFmtId="0" fontId="35" fillId="0" borderId="170" applyFill="0" applyProtection="0">
      <alignment horizontal="right" vertical="top" wrapText="1"/>
    </xf>
    <xf numFmtId="2" fontId="47" fillId="0" borderId="170" applyFill="0" applyProtection="0">
      <alignment horizontal="right" vertical="top" wrapText="1"/>
    </xf>
    <xf numFmtId="1" fontId="35" fillId="0" borderId="170" applyFill="0" applyProtection="0">
      <alignment horizontal="right" vertical="top" wrapText="1"/>
    </xf>
    <xf numFmtId="0" fontId="39" fillId="38" borderId="170" applyNumberFormat="0" applyProtection="0">
      <alignment horizontal="right"/>
    </xf>
    <xf numFmtId="1" fontId="47" fillId="0" borderId="170" applyFill="0" applyProtection="0">
      <alignment horizontal="right" vertical="top" wrapText="1"/>
    </xf>
    <xf numFmtId="0" fontId="41" fillId="35" borderId="171" applyNumberFormat="0" applyAlignment="0" applyProtection="0"/>
    <xf numFmtId="0" fontId="41" fillId="35" borderId="171" applyNumberFormat="0" applyAlignment="0" applyProtection="0"/>
    <xf numFmtId="0" fontId="62" fillId="60" borderId="170"/>
    <xf numFmtId="0" fontId="35" fillId="0" borderId="170" applyFill="0" applyProtection="0">
      <alignment horizontal="right" vertical="top" wrapText="1"/>
    </xf>
    <xf numFmtId="1" fontId="35" fillId="0" borderId="170" applyFill="0" applyProtection="0">
      <alignment horizontal="right" vertical="top" wrapText="1"/>
    </xf>
    <xf numFmtId="0" fontId="39" fillId="38" borderId="170" applyNumberFormat="0" applyProtection="0">
      <alignment horizontal="right"/>
    </xf>
    <xf numFmtId="2" fontId="35" fillId="0" borderId="170" applyFill="0" applyProtection="0">
      <alignment horizontal="right" vertical="top" wrapText="1"/>
    </xf>
    <xf numFmtId="0" fontId="39" fillId="38" borderId="170" applyNumberFormat="0" applyProtection="0">
      <alignment horizontal="right"/>
    </xf>
    <xf numFmtId="0" fontId="43" fillId="36" borderId="172" applyNumberFormat="0" applyAlignment="0" applyProtection="0"/>
    <xf numFmtId="2" fontId="47" fillId="0" borderId="170" applyFill="0" applyProtection="0">
      <alignment horizontal="right" vertical="top" wrapText="1"/>
    </xf>
    <xf numFmtId="0" fontId="35" fillId="0" borderId="170" applyFill="0" applyProtection="0">
      <alignment horizontal="right" vertical="top" wrapText="1"/>
    </xf>
    <xf numFmtId="0" fontId="43" fillId="36" borderId="172" applyNumberFormat="0" applyAlignment="0" applyProtection="0"/>
    <xf numFmtId="0" fontId="44" fillId="0" borderId="173" applyNumberFormat="0" applyFill="0" applyAlignment="0" applyProtection="0"/>
    <xf numFmtId="0" fontId="62" fillId="60" borderId="170"/>
    <xf numFmtId="2" fontId="35" fillId="0" borderId="170" applyFill="0" applyProtection="0">
      <alignment horizontal="right" vertical="top" wrapText="1"/>
    </xf>
    <xf numFmtId="49" fontId="47" fillId="0" borderId="170" applyFill="0" applyProtection="0">
      <alignment horizontal="right"/>
    </xf>
    <xf numFmtId="0" fontId="62" fillId="60" borderId="170"/>
    <xf numFmtId="0" fontId="62" fillId="60" borderId="170"/>
    <xf numFmtId="1" fontId="35" fillId="0" borderId="170" applyFill="0" applyProtection="0">
      <alignment horizontal="right" vertical="top" wrapText="1"/>
    </xf>
    <xf numFmtId="0" fontId="35" fillId="0" borderId="170" applyFill="0" applyProtection="0">
      <alignment horizontal="right" vertical="top" wrapText="1"/>
    </xf>
    <xf numFmtId="0" fontId="62" fillId="60" borderId="170"/>
    <xf numFmtId="0" fontId="39" fillId="38" borderId="170" applyNumberFormat="0" applyProtection="0">
      <alignment horizontal="left"/>
    </xf>
    <xf numFmtId="0" fontId="39" fillId="38" borderId="170" applyNumberFormat="0" applyProtection="0">
      <alignment horizontal="left"/>
    </xf>
    <xf numFmtId="1" fontId="35" fillId="0" borderId="170" applyFill="0" applyProtection="0">
      <alignment horizontal="right" vertical="top" wrapText="1"/>
    </xf>
    <xf numFmtId="0" fontId="39" fillId="38" borderId="170" applyNumberFormat="0" applyProtection="0">
      <alignment horizontal="left"/>
    </xf>
    <xf numFmtId="2" fontId="47" fillId="0" borderId="170" applyFill="0" applyProtection="0">
      <alignment horizontal="right" vertical="top" wrapText="1"/>
    </xf>
    <xf numFmtId="0" fontId="44" fillId="0" borderId="173" applyNumberFormat="0" applyFill="0" applyAlignment="0" applyProtection="0"/>
    <xf numFmtId="0" fontId="39" fillId="38" borderId="170" applyNumberFormat="0" applyProtection="0">
      <alignment horizontal="left"/>
    </xf>
    <xf numFmtId="1" fontId="35" fillId="0" borderId="170" applyFill="0" applyProtection="0">
      <alignment horizontal="right" vertical="top" wrapText="1"/>
    </xf>
    <xf numFmtId="49" fontId="47" fillId="0" borderId="170" applyFill="0" applyProtection="0">
      <alignment horizontal="right"/>
    </xf>
    <xf numFmtId="2" fontId="47" fillId="0" borderId="170" applyFill="0" applyProtection="0">
      <alignment horizontal="right" vertical="top" wrapText="1"/>
    </xf>
    <xf numFmtId="49" fontId="35" fillId="0" borderId="170" applyFill="0" applyProtection="0">
      <alignment horizontal="right"/>
    </xf>
    <xf numFmtId="2" fontId="35" fillId="0" borderId="170" applyFill="0" applyProtection="0">
      <alignment horizontal="right" vertical="top" wrapText="1"/>
    </xf>
    <xf numFmtId="49" fontId="35" fillId="0" borderId="170" applyFill="0" applyProtection="0">
      <alignment horizontal="right"/>
    </xf>
    <xf numFmtId="0" fontId="47" fillId="0" borderId="170" applyFill="0" applyProtection="0">
      <alignment horizontal="right" vertical="top" wrapText="1"/>
    </xf>
    <xf numFmtId="1" fontId="47" fillId="0" borderId="170" applyFill="0" applyProtection="0">
      <alignment horizontal="right" vertical="top" wrapText="1"/>
    </xf>
    <xf numFmtId="0" fontId="62" fillId="60" borderId="170"/>
    <xf numFmtId="0" fontId="44" fillId="0" borderId="173" applyNumberFormat="0" applyFill="0" applyAlignment="0" applyProtection="0"/>
    <xf numFmtId="0" fontId="35" fillId="0" borderId="170" applyFill="0" applyProtection="0">
      <alignment horizontal="right" vertical="top" wrapText="1"/>
    </xf>
    <xf numFmtId="0" fontId="35" fillId="54" borderId="169" applyNumberFormat="0" applyFont="0" applyAlignment="0" applyProtection="0"/>
    <xf numFmtId="2" fontId="35" fillId="0" borderId="170" applyFill="0" applyProtection="0">
      <alignment horizontal="right" vertical="top" wrapText="1"/>
    </xf>
    <xf numFmtId="0" fontId="39" fillId="38" borderId="170" applyNumberFormat="0" applyProtection="0">
      <alignment horizontal="left"/>
    </xf>
    <xf numFmtId="0" fontId="62" fillId="60" borderId="170"/>
    <xf numFmtId="1" fontId="47" fillId="0" borderId="170" applyFill="0" applyProtection="0">
      <alignment horizontal="right" vertical="top" wrapText="1"/>
    </xf>
    <xf numFmtId="2" fontId="47" fillId="0" borderId="170" applyFill="0" applyProtection="0">
      <alignment horizontal="right" vertical="top" wrapText="1"/>
    </xf>
    <xf numFmtId="0" fontId="39" fillId="38" borderId="170" applyNumberFormat="0" applyProtection="0">
      <alignment horizontal="left"/>
    </xf>
    <xf numFmtId="49" fontId="35" fillId="0" borderId="170" applyFill="0" applyProtection="0">
      <alignment horizontal="right"/>
    </xf>
    <xf numFmtId="2" fontId="35" fillId="0" borderId="170" applyFill="0" applyProtection="0">
      <alignment horizontal="right" vertical="top" wrapText="1"/>
    </xf>
    <xf numFmtId="49" fontId="35" fillId="0" borderId="170" applyFill="0" applyProtection="0">
      <alignment horizontal="right"/>
    </xf>
    <xf numFmtId="0" fontId="39" fillId="38" borderId="170" applyNumberFormat="0" applyProtection="0">
      <alignment horizontal="left"/>
    </xf>
    <xf numFmtId="49" fontId="35" fillId="0" borderId="170" applyFill="0" applyProtection="0">
      <alignment horizontal="right"/>
    </xf>
    <xf numFmtId="0" fontId="35" fillId="0" borderId="170" applyFill="0" applyProtection="0">
      <alignment horizontal="right" vertical="top" wrapText="1"/>
    </xf>
    <xf numFmtId="2" fontId="47" fillId="0" borderId="170" applyFill="0" applyProtection="0">
      <alignment horizontal="right" vertical="top" wrapText="1"/>
    </xf>
    <xf numFmtId="2" fontId="35" fillId="0" borderId="170" applyFill="0" applyProtection="0">
      <alignment horizontal="right" vertical="top" wrapText="1"/>
    </xf>
    <xf numFmtId="0" fontId="39" fillId="38" borderId="170" applyNumberFormat="0" applyProtection="0">
      <alignment horizontal="right"/>
    </xf>
    <xf numFmtId="0" fontId="39" fillId="38" borderId="170" applyNumberFormat="0" applyProtection="0">
      <alignment horizontal="right"/>
    </xf>
    <xf numFmtId="0" fontId="39" fillId="38" borderId="170" applyNumberFormat="0" applyProtection="0">
      <alignment horizontal="left"/>
    </xf>
    <xf numFmtId="0" fontId="62" fillId="60" borderId="170"/>
    <xf numFmtId="0" fontId="62" fillId="60" borderId="170"/>
    <xf numFmtId="0" fontId="51" fillId="36" borderId="171" applyNumberFormat="0" applyAlignment="0" applyProtection="0"/>
    <xf numFmtId="49" fontId="47" fillId="0" borderId="170" applyFill="0" applyProtection="0">
      <alignment horizontal="right"/>
    </xf>
    <xf numFmtId="0" fontId="62" fillId="60" borderId="170"/>
    <xf numFmtId="0" fontId="43" fillId="36" borderId="172" applyNumberFormat="0" applyAlignment="0" applyProtection="0"/>
    <xf numFmtId="0" fontId="62" fillId="60" borderId="170"/>
    <xf numFmtId="49" fontId="47" fillId="0" borderId="170" applyFill="0" applyProtection="0">
      <alignment horizontal="right"/>
    </xf>
    <xf numFmtId="0" fontId="43" fillId="36" borderId="172" applyNumberFormat="0" applyAlignment="0" applyProtection="0"/>
    <xf numFmtId="1" fontId="35" fillId="0" borderId="170" applyFill="0" applyProtection="0">
      <alignment horizontal="right" vertical="top" wrapText="1"/>
    </xf>
    <xf numFmtId="0" fontId="51" fillId="36" borderId="171" applyNumberFormat="0" applyAlignment="0" applyProtection="0"/>
    <xf numFmtId="0" fontId="62" fillId="60" borderId="170"/>
    <xf numFmtId="0" fontId="62" fillId="60" borderId="170"/>
    <xf numFmtId="0" fontId="35" fillId="54" borderId="169" applyNumberFormat="0" applyFont="0" applyAlignment="0" applyProtection="0"/>
    <xf numFmtId="2" fontId="47" fillId="0" borderId="170" applyFill="0" applyProtection="0">
      <alignment horizontal="right" vertical="top" wrapText="1"/>
    </xf>
    <xf numFmtId="49" fontId="35" fillId="0" borderId="170" applyFill="0" applyProtection="0">
      <alignment horizontal="right"/>
    </xf>
    <xf numFmtId="0" fontId="47" fillId="0" borderId="170" applyFill="0" applyProtection="0">
      <alignment horizontal="right" vertical="top" wrapText="1"/>
    </xf>
    <xf numFmtId="0" fontId="39" fillId="38" borderId="170" applyNumberFormat="0" applyProtection="0">
      <alignment horizontal="left"/>
    </xf>
    <xf numFmtId="0" fontId="47" fillId="0" borderId="170" applyFill="0" applyProtection="0">
      <alignment horizontal="right" vertical="top" wrapText="1"/>
    </xf>
    <xf numFmtId="49" fontId="35" fillId="0" borderId="170" applyFill="0" applyProtection="0">
      <alignment horizontal="right"/>
    </xf>
    <xf numFmtId="2" fontId="47" fillId="0" borderId="170" applyFill="0" applyProtection="0">
      <alignment horizontal="right" vertical="top" wrapText="1"/>
    </xf>
    <xf numFmtId="2" fontId="35" fillId="0" borderId="170" applyFill="0" applyProtection="0">
      <alignment horizontal="right" vertical="top" wrapText="1"/>
    </xf>
    <xf numFmtId="2" fontId="35" fillId="0" borderId="170" applyFill="0" applyProtection="0">
      <alignment horizontal="right" vertical="top" wrapText="1"/>
    </xf>
    <xf numFmtId="0" fontId="39" fillId="38" borderId="170" applyNumberFormat="0" applyProtection="0">
      <alignment horizontal="right"/>
    </xf>
    <xf numFmtId="0" fontId="41" fillId="35" borderId="171" applyNumberFormat="0" applyAlignment="0" applyProtection="0"/>
    <xf numFmtId="0" fontId="51" fillId="36" borderId="171" applyNumberFormat="0" applyAlignment="0" applyProtection="0"/>
    <xf numFmtId="0" fontId="62" fillId="60" borderId="170"/>
    <xf numFmtId="0" fontId="43" fillId="36" borderId="172" applyNumberFormat="0" applyAlignment="0" applyProtection="0"/>
    <xf numFmtId="0" fontId="62" fillId="60" borderId="170"/>
    <xf numFmtId="0" fontId="35" fillId="54" borderId="169" applyNumberFormat="0" applyFont="0" applyAlignment="0" applyProtection="0"/>
    <xf numFmtId="0" fontId="47" fillId="0" borderId="170" applyFill="0" applyProtection="0">
      <alignment horizontal="right" vertical="top" wrapText="1"/>
    </xf>
    <xf numFmtId="0" fontId="62" fillId="60" borderId="170"/>
    <xf numFmtId="0" fontId="39" fillId="38" borderId="170" applyNumberFormat="0" applyProtection="0">
      <alignment horizontal="right"/>
    </xf>
    <xf numFmtId="1" fontId="35" fillId="0" borderId="170" applyFill="0" applyProtection="0">
      <alignment horizontal="right" vertical="top" wrapText="1"/>
    </xf>
    <xf numFmtId="0" fontId="44" fillId="0" borderId="173" applyNumberFormat="0" applyFill="0" applyAlignment="0" applyProtection="0"/>
    <xf numFmtId="0" fontId="44" fillId="0" borderId="173" applyNumberFormat="0" applyFill="0" applyAlignment="0" applyProtection="0"/>
    <xf numFmtId="0" fontId="35" fillId="0" borderId="170" applyFill="0" applyProtection="0">
      <alignment horizontal="right" vertical="top" wrapText="1"/>
    </xf>
    <xf numFmtId="0" fontId="35" fillId="0" borderId="170" applyFill="0" applyProtection="0">
      <alignment horizontal="right" vertical="top" wrapText="1"/>
    </xf>
    <xf numFmtId="0" fontId="35" fillId="0" borderId="170" applyFill="0" applyProtection="0">
      <alignment horizontal="right" vertical="top" wrapText="1"/>
    </xf>
    <xf numFmtId="2" fontId="35" fillId="0" borderId="170" applyFill="0" applyProtection="0">
      <alignment horizontal="right" vertical="top" wrapText="1"/>
    </xf>
    <xf numFmtId="0" fontId="44" fillId="0" borderId="173" applyNumberFormat="0" applyFill="0" applyAlignment="0" applyProtection="0"/>
    <xf numFmtId="0" fontId="39" fillId="38" borderId="170" applyNumberFormat="0" applyProtection="0">
      <alignment horizontal="left"/>
    </xf>
    <xf numFmtId="0" fontId="35" fillId="0" borderId="170" applyFill="0" applyProtection="0">
      <alignment horizontal="right" vertical="top" wrapText="1"/>
    </xf>
    <xf numFmtId="0" fontId="44" fillId="0" borderId="173" applyNumberFormat="0" applyFill="0" applyAlignment="0" applyProtection="0"/>
    <xf numFmtId="0" fontId="62" fillId="60" borderId="170"/>
    <xf numFmtId="0" fontId="47" fillId="0" borderId="170" applyFill="0" applyProtection="0">
      <alignment horizontal="right" vertical="top" wrapText="1"/>
    </xf>
    <xf numFmtId="0" fontId="39" fillId="38" borderId="170" applyNumberFormat="0" applyProtection="0">
      <alignment horizontal="right"/>
    </xf>
    <xf numFmtId="0" fontId="62" fillId="60" borderId="170"/>
    <xf numFmtId="0" fontId="35" fillId="0" borderId="170" applyFill="0" applyProtection="0">
      <alignment horizontal="right" vertical="top" wrapText="1"/>
    </xf>
    <xf numFmtId="0" fontId="39" fillId="38" borderId="170" applyNumberFormat="0" applyProtection="0">
      <alignment horizontal="left"/>
    </xf>
    <xf numFmtId="2" fontId="35" fillId="0" borderId="170" applyFill="0" applyProtection="0">
      <alignment horizontal="right" vertical="top" wrapText="1"/>
    </xf>
    <xf numFmtId="0" fontId="39" fillId="38" borderId="170" applyNumberFormat="0" applyProtection="0">
      <alignment horizontal="left"/>
    </xf>
    <xf numFmtId="0" fontId="62" fillId="60" borderId="170"/>
    <xf numFmtId="0" fontId="39" fillId="38" borderId="170" applyNumberFormat="0" applyProtection="0">
      <alignment horizontal="left"/>
    </xf>
    <xf numFmtId="0" fontId="62" fillId="60" borderId="170"/>
    <xf numFmtId="0" fontId="62" fillId="60" borderId="170"/>
    <xf numFmtId="0" fontId="47" fillId="0" borderId="170" applyFill="0" applyProtection="0">
      <alignment horizontal="right" vertical="top" wrapText="1"/>
    </xf>
    <xf numFmtId="1" fontId="47" fillId="0" borderId="170" applyFill="0" applyProtection="0">
      <alignment horizontal="right" vertical="top" wrapText="1"/>
    </xf>
    <xf numFmtId="0" fontId="62" fillId="60" borderId="170"/>
    <xf numFmtId="1" fontId="47" fillId="0" borderId="170" applyFill="0" applyProtection="0">
      <alignment horizontal="right" vertical="top" wrapText="1"/>
    </xf>
    <xf numFmtId="1" fontId="35" fillId="0" borderId="170" applyFill="0" applyProtection="0">
      <alignment horizontal="right" vertical="top" wrapText="1"/>
    </xf>
    <xf numFmtId="1" fontId="47" fillId="0" borderId="170" applyFill="0" applyProtection="0">
      <alignment horizontal="right" vertical="top" wrapText="1"/>
    </xf>
    <xf numFmtId="1" fontId="35" fillId="0" borderId="170" applyFill="0" applyProtection="0">
      <alignment horizontal="right" vertical="top" wrapText="1"/>
    </xf>
    <xf numFmtId="1" fontId="35" fillId="0" borderId="170" applyFill="0" applyProtection="0">
      <alignment horizontal="right" vertical="top" wrapText="1"/>
    </xf>
    <xf numFmtId="0" fontId="44" fillId="0" borderId="173" applyNumberFormat="0" applyFill="0" applyAlignment="0" applyProtection="0"/>
    <xf numFmtId="49" fontId="47" fillId="0" borderId="170" applyFill="0" applyProtection="0">
      <alignment horizontal="right"/>
    </xf>
    <xf numFmtId="1" fontId="47" fillId="0" borderId="170" applyFill="0" applyProtection="0">
      <alignment horizontal="right" vertical="top" wrapText="1"/>
    </xf>
    <xf numFmtId="1" fontId="47" fillId="0" borderId="170" applyFill="0" applyProtection="0">
      <alignment horizontal="right" vertical="top" wrapText="1"/>
    </xf>
    <xf numFmtId="0" fontId="47" fillId="0" borderId="170" applyFill="0" applyProtection="0">
      <alignment horizontal="right" vertical="top" wrapText="1"/>
    </xf>
    <xf numFmtId="0" fontId="44" fillId="0" borderId="173" applyNumberFormat="0" applyFill="0" applyAlignment="0" applyProtection="0"/>
    <xf numFmtId="0" fontId="35" fillId="54" borderId="169" applyNumberFormat="0" applyFont="0" applyAlignment="0" applyProtection="0"/>
    <xf numFmtId="0" fontId="39" fillId="38" borderId="170" applyNumberFormat="0" applyProtection="0">
      <alignment horizontal="right"/>
    </xf>
    <xf numFmtId="0" fontId="51" fillId="36" borderId="171" applyNumberFormat="0" applyAlignment="0" applyProtection="0"/>
    <xf numFmtId="0" fontId="39" fillId="38" borderId="170" applyNumberFormat="0" applyProtection="0">
      <alignment horizontal="right"/>
    </xf>
    <xf numFmtId="49" fontId="47" fillId="0" borderId="170" applyFill="0" applyProtection="0">
      <alignment horizontal="right"/>
    </xf>
    <xf numFmtId="49" fontId="47" fillId="0" borderId="170" applyFill="0" applyProtection="0">
      <alignment horizontal="right"/>
    </xf>
    <xf numFmtId="0" fontId="62" fillId="60" borderId="170"/>
    <xf numFmtId="0" fontId="35" fillId="0" borderId="170" applyFill="0" applyProtection="0">
      <alignment horizontal="right" vertical="top" wrapText="1"/>
    </xf>
    <xf numFmtId="0" fontId="44" fillId="0" borderId="173" applyNumberFormat="0" applyFill="0" applyAlignment="0" applyProtection="0"/>
    <xf numFmtId="0" fontId="43" fillId="36" borderId="172" applyNumberFormat="0" applyAlignment="0" applyProtection="0"/>
    <xf numFmtId="1" fontId="35" fillId="0" borderId="170" applyFill="0" applyProtection="0">
      <alignment horizontal="right" vertical="top" wrapText="1"/>
    </xf>
    <xf numFmtId="0" fontId="44" fillId="0" borderId="173" applyNumberFormat="0" applyFill="0" applyAlignment="0" applyProtection="0"/>
    <xf numFmtId="0" fontId="62" fillId="60" borderId="170"/>
    <xf numFmtId="0" fontId="39" fillId="38" borderId="170" applyNumberFormat="0" applyProtection="0">
      <alignment horizontal="right"/>
    </xf>
    <xf numFmtId="0" fontId="35" fillId="0" borderId="170" applyFill="0" applyProtection="0">
      <alignment horizontal="right" vertical="top" wrapText="1"/>
    </xf>
    <xf numFmtId="0" fontId="35" fillId="0" borderId="170" applyFill="0" applyProtection="0">
      <alignment horizontal="right" vertical="top" wrapText="1"/>
    </xf>
    <xf numFmtId="0" fontId="62" fillId="60" borderId="170"/>
    <xf numFmtId="0" fontId="62" fillId="60" borderId="170"/>
    <xf numFmtId="0" fontId="47" fillId="0" borderId="170" applyFill="0" applyProtection="0">
      <alignment horizontal="right" vertical="top" wrapText="1"/>
    </xf>
    <xf numFmtId="2" fontId="35" fillId="0" borderId="170" applyFill="0" applyProtection="0">
      <alignment horizontal="right" vertical="top" wrapText="1"/>
    </xf>
    <xf numFmtId="0" fontId="62" fillId="60" borderId="170"/>
    <xf numFmtId="1" fontId="35" fillId="0" borderId="170" applyFill="0" applyProtection="0">
      <alignment horizontal="right" vertical="top" wrapText="1"/>
    </xf>
    <xf numFmtId="0" fontId="41" fillId="35" borderId="171" applyNumberFormat="0" applyAlignment="0" applyProtection="0"/>
    <xf numFmtId="0" fontId="62" fillId="60" borderId="170"/>
    <xf numFmtId="1" fontId="47" fillId="0" borderId="170" applyFill="0" applyProtection="0">
      <alignment horizontal="right" vertical="top" wrapText="1"/>
    </xf>
    <xf numFmtId="0" fontId="62" fillId="60" borderId="170"/>
    <xf numFmtId="0" fontId="43" fillId="36" borderId="172" applyNumberFormat="0" applyAlignment="0" applyProtection="0"/>
    <xf numFmtId="0" fontId="44" fillId="0" borderId="173" applyNumberFormat="0" applyFill="0" applyAlignment="0" applyProtection="0"/>
    <xf numFmtId="2" fontId="47" fillId="0" borderId="170" applyFill="0" applyProtection="0">
      <alignment horizontal="right" vertical="top" wrapText="1"/>
    </xf>
    <xf numFmtId="1" fontId="47" fillId="0" borderId="170" applyFill="0" applyProtection="0">
      <alignment horizontal="right" vertical="top" wrapText="1"/>
    </xf>
    <xf numFmtId="2" fontId="47" fillId="0" borderId="170" applyFill="0" applyProtection="0">
      <alignment horizontal="right" vertical="top" wrapText="1"/>
    </xf>
    <xf numFmtId="2" fontId="47" fillId="0" borderId="170" applyFill="0" applyProtection="0">
      <alignment horizontal="right" vertical="top" wrapText="1"/>
    </xf>
    <xf numFmtId="0" fontId="43" fillId="36" borderId="172" applyNumberFormat="0" applyAlignment="0" applyProtection="0"/>
    <xf numFmtId="0" fontId="44" fillId="0" borderId="173" applyNumberFormat="0" applyFill="0" applyAlignment="0" applyProtection="0"/>
    <xf numFmtId="0" fontId="41" fillId="35" borderId="171" applyNumberFormat="0" applyAlignment="0" applyProtection="0"/>
    <xf numFmtId="49" fontId="47" fillId="0" borderId="170" applyFill="0" applyProtection="0">
      <alignment horizontal="right"/>
    </xf>
    <xf numFmtId="0" fontId="35" fillId="0" borderId="170" applyFill="0" applyProtection="0">
      <alignment horizontal="right" vertical="top" wrapText="1"/>
    </xf>
    <xf numFmtId="0" fontId="43" fillId="36" borderId="172" applyNumberFormat="0" applyAlignment="0" applyProtection="0"/>
    <xf numFmtId="0" fontId="44" fillId="0" borderId="173" applyNumberFormat="0" applyFill="0" applyAlignment="0" applyProtection="0"/>
    <xf numFmtId="49" fontId="47" fillId="0" borderId="170" applyFill="0" applyProtection="0">
      <alignment horizontal="right"/>
    </xf>
    <xf numFmtId="2" fontId="35" fillId="0" borderId="170" applyFill="0" applyProtection="0">
      <alignment horizontal="right" vertical="top" wrapText="1"/>
    </xf>
    <xf numFmtId="0" fontId="47" fillId="0" borderId="170" applyFill="0" applyProtection="0">
      <alignment horizontal="right" vertical="top" wrapText="1"/>
    </xf>
    <xf numFmtId="1" fontId="47" fillId="0" borderId="170" applyFill="0" applyProtection="0">
      <alignment horizontal="right" vertical="top" wrapText="1"/>
    </xf>
    <xf numFmtId="2" fontId="47" fillId="0" borderId="170" applyFill="0" applyProtection="0">
      <alignment horizontal="right" vertical="top" wrapText="1"/>
    </xf>
    <xf numFmtId="0" fontId="51" fillId="36" borderId="171" applyNumberFormat="0" applyAlignment="0" applyProtection="0"/>
    <xf numFmtId="0" fontId="35" fillId="0" borderId="170" applyFill="0" applyProtection="0">
      <alignment horizontal="right" vertical="top" wrapText="1"/>
    </xf>
    <xf numFmtId="0" fontId="35" fillId="0" borderId="170" applyFill="0" applyProtection="0">
      <alignment horizontal="right" vertical="top" wrapText="1"/>
    </xf>
    <xf numFmtId="0" fontId="62" fillId="60" borderId="170"/>
    <xf numFmtId="1" fontId="47" fillId="0" borderId="170" applyFill="0" applyProtection="0">
      <alignment horizontal="right" vertical="top" wrapText="1"/>
    </xf>
    <xf numFmtId="0" fontId="41" fillId="35" borderId="171" applyNumberFormat="0" applyAlignment="0" applyProtection="0"/>
    <xf numFmtId="2" fontId="47" fillId="0" borderId="170" applyFill="0" applyProtection="0">
      <alignment horizontal="right" vertical="top" wrapText="1"/>
    </xf>
    <xf numFmtId="49" fontId="35" fillId="0" borderId="170" applyFill="0" applyProtection="0">
      <alignment horizontal="right"/>
    </xf>
    <xf numFmtId="49" fontId="47" fillId="0" borderId="170" applyFill="0" applyProtection="0">
      <alignment horizontal="right"/>
    </xf>
    <xf numFmtId="1" fontId="47" fillId="0" borderId="170" applyFill="0" applyProtection="0">
      <alignment horizontal="right" vertical="top" wrapText="1"/>
    </xf>
    <xf numFmtId="0" fontId="62" fillId="60" borderId="170"/>
    <xf numFmtId="0" fontId="39" fillId="38" borderId="170" applyNumberFormat="0" applyProtection="0">
      <alignment horizontal="left"/>
    </xf>
    <xf numFmtId="0" fontId="62" fillId="60" borderId="170"/>
    <xf numFmtId="49" fontId="35" fillId="0" borderId="170" applyFill="0" applyProtection="0">
      <alignment horizontal="right"/>
    </xf>
    <xf numFmtId="1" fontId="35" fillId="0" borderId="170" applyFill="0" applyProtection="0">
      <alignment horizontal="right" vertical="top" wrapText="1"/>
    </xf>
    <xf numFmtId="0" fontId="39" fillId="38" borderId="170" applyNumberFormat="0" applyProtection="0">
      <alignment horizontal="left"/>
    </xf>
    <xf numFmtId="0" fontId="47" fillId="0" borderId="170" applyFill="0" applyProtection="0">
      <alignment horizontal="right" vertical="top" wrapText="1"/>
    </xf>
    <xf numFmtId="1" fontId="35" fillId="0" borderId="170" applyFill="0" applyProtection="0">
      <alignment horizontal="right" vertical="top" wrapText="1"/>
    </xf>
    <xf numFmtId="2" fontId="35" fillId="0" borderId="170" applyFill="0" applyProtection="0">
      <alignment horizontal="right" vertical="top" wrapText="1"/>
    </xf>
    <xf numFmtId="0" fontId="44" fillId="0" borderId="173" applyNumberFormat="0" applyFill="0" applyAlignment="0" applyProtection="0"/>
    <xf numFmtId="0" fontId="35" fillId="0" borderId="170" applyFill="0" applyProtection="0">
      <alignment horizontal="right" vertical="top" wrapText="1"/>
    </xf>
    <xf numFmtId="0" fontId="62" fillId="60" borderId="170"/>
    <xf numFmtId="0" fontId="62" fillId="60" borderId="170"/>
    <xf numFmtId="49" fontId="47" fillId="0" borderId="170" applyFill="0" applyProtection="0">
      <alignment horizontal="right"/>
    </xf>
    <xf numFmtId="2" fontId="47" fillId="0" borderId="170" applyFill="0" applyProtection="0">
      <alignment horizontal="right" vertical="top" wrapText="1"/>
    </xf>
    <xf numFmtId="0" fontId="43" fillId="36" borderId="172" applyNumberFormat="0" applyAlignment="0" applyProtection="0"/>
    <xf numFmtId="0" fontId="62" fillId="60" borderId="170"/>
    <xf numFmtId="0" fontId="62" fillId="60" borderId="170"/>
    <xf numFmtId="2" fontId="35" fillId="0" borderId="170" applyFill="0" applyProtection="0">
      <alignment horizontal="right" vertical="top" wrapText="1"/>
    </xf>
    <xf numFmtId="1" fontId="47" fillId="0" borderId="170" applyFill="0" applyProtection="0">
      <alignment horizontal="right" vertical="top" wrapText="1"/>
    </xf>
    <xf numFmtId="2" fontId="35" fillId="0" borderId="170" applyFill="0" applyProtection="0">
      <alignment horizontal="right" vertical="top" wrapText="1"/>
    </xf>
    <xf numFmtId="0" fontId="35" fillId="0" borderId="170" applyFill="0" applyProtection="0">
      <alignment horizontal="right" vertical="top" wrapText="1"/>
    </xf>
    <xf numFmtId="0" fontId="47" fillId="0" borderId="170" applyFill="0" applyProtection="0">
      <alignment horizontal="right" vertical="top" wrapText="1"/>
    </xf>
    <xf numFmtId="0" fontId="35" fillId="0" borderId="170" applyFill="0" applyProtection="0">
      <alignment horizontal="right" vertical="top" wrapText="1"/>
    </xf>
    <xf numFmtId="0" fontId="62" fillId="60" borderId="170"/>
    <xf numFmtId="0" fontId="44" fillId="0" borderId="173" applyNumberFormat="0" applyFill="0" applyAlignment="0" applyProtection="0"/>
    <xf numFmtId="0" fontId="39" fillId="38" borderId="170" applyNumberFormat="0" applyProtection="0">
      <alignment horizontal="right"/>
    </xf>
    <xf numFmtId="0" fontId="35" fillId="0" borderId="170" applyFill="0" applyProtection="0">
      <alignment horizontal="right" vertical="top" wrapText="1"/>
    </xf>
    <xf numFmtId="49" fontId="47" fillId="0" borderId="170" applyFill="0" applyProtection="0">
      <alignment horizontal="right"/>
    </xf>
    <xf numFmtId="0" fontId="39" fillId="38" borderId="170" applyNumberFormat="0" applyProtection="0">
      <alignment horizontal="left"/>
    </xf>
    <xf numFmtId="0" fontId="43" fillId="36" borderId="172" applyNumberFormat="0" applyAlignment="0" applyProtection="0"/>
    <xf numFmtId="0" fontId="35" fillId="0" borderId="170" applyFill="0" applyProtection="0">
      <alignment horizontal="right" vertical="top" wrapText="1"/>
    </xf>
    <xf numFmtId="0" fontId="39" fillId="38" borderId="170" applyNumberFormat="0" applyProtection="0">
      <alignment horizontal="right"/>
    </xf>
    <xf numFmtId="0" fontId="43" fillId="36" borderId="172" applyNumberFormat="0" applyAlignment="0" applyProtection="0"/>
    <xf numFmtId="2" fontId="35" fillId="0" borderId="170" applyFill="0" applyProtection="0">
      <alignment horizontal="right" vertical="top" wrapText="1"/>
    </xf>
    <xf numFmtId="1" fontId="35" fillId="0" borderId="170" applyFill="0" applyProtection="0">
      <alignment horizontal="right" vertical="top" wrapText="1"/>
    </xf>
    <xf numFmtId="0" fontId="43" fillId="36" borderId="172" applyNumberFormat="0" applyAlignment="0" applyProtection="0"/>
    <xf numFmtId="1" fontId="47" fillId="0" borderId="170" applyFill="0" applyProtection="0">
      <alignment horizontal="right" vertical="top" wrapText="1"/>
    </xf>
    <xf numFmtId="0" fontId="35" fillId="54" borderId="169" applyNumberFormat="0" applyFont="0" applyAlignment="0" applyProtection="0"/>
    <xf numFmtId="0" fontId="62" fillId="60" borderId="170"/>
    <xf numFmtId="49" fontId="47" fillId="0" borderId="170" applyFill="0" applyProtection="0">
      <alignment horizontal="right"/>
    </xf>
    <xf numFmtId="0" fontId="62" fillId="60" borderId="170"/>
    <xf numFmtId="0" fontId="47" fillId="0" borderId="170" applyFill="0" applyProtection="0">
      <alignment horizontal="right" vertical="top" wrapText="1"/>
    </xf>
    <xf numFmtId="0" fontId="35" fillId="0" borderId="170" applyFill="0" applyProtection="0">
      <alignment horizontal="right" vertical="top" wrapText="1"/>
    </xf>
    <xf numFmtId="0" fontId="62" fillId="60" borderId="170"/>
    <xf numFmtId="0" fontId="39" fillId="38" borderId="170" applyNumberFormat="0" applyProtection="0">
      <alignment horizontal="right"/>
    </xf>
    <xf numFmtId="49" fontId="47" fillId="0" borderId="170" applyFill="0" applyProtection="0">
      <alignment horizontal="right"/>
    </xf>
    <xf numFmtId="2" fontId="47" fillId="0" borderId="170" applyFill="0" applyProtection="0">
      <alignment horizontal="right" vertical="top" wrapText="1"/>
    </xf>
    <xf numFmtId="2" fontId="35" fillId="0" borderId="170" applyFill="0" applyProtection="0">
      <alignment horizontal="right" vertical="top" wrapText="1"/>
    </xf>
    <xf numFmtId="0" fontId="39" fillId="38" borderId="170" applyNumberFormat="0" applyProtection="0">
      <alignment horizontal="left"/>
    </xf>
    <xf numFmtId="49" fontId="35" fillId="0" borderId="170" applyFill="0" applyProtection="0">
      <alignment horizontal="right"/>
    </xf>
    <xf numFmtId="0" fontId="35" fillId="54" borderId="169" applyNumberFormat="0" applyFont="0" applyAlignment="0" applyProtection="0"/>
    <xf numFmtId="0" fontId="39" fillId="38" borderId="170" applyNumberFormat="0" applyProtection="0">
      <alignment horizontal="left"/>
    </xf>
    <xf numFmtId="1" fontId="47" fillId="0" borderId="170" applyFill="0" applyProtection="0">
      <alignment horizontal="right" vertical="top" wrapText="1"/>
    </xf>
    <xf numFmtId="1" fontId="47" fillId="0" borderId="170" applyFill="0" applyProtection="0">
      <alignment horizontal="right" vertical="top" wrapText="1"/>
    </xf>
    <xf numFmtId="1" fontId="47" fillId="0" borderId="170" applyFill="0" applyProtection="0">
      <alignment horizontal="right" vertical="top" wrapText="1"/>
    </xf>
    <xf numFmtId="0" fontId="62" fillId="60" borderId="170"/>
    <xf numFmtId="0" fontId="35" fillId="0" borderId="170" applyFill="0" applyProtection="0">
      <alignment horizontal="right" vertical="top" wrapText="1"/>
    </xf>
    <xf numFmtId="0" fontId="39" fillId="38" borderId="170" applyNumberFormat="0" applyProtection="0">
      <alignment horizontal="left"/>
    </xf>
    <xf numFmtId="0" fontId="51" fillId="36" borderId="171" applyNumberFormat="0" applyAlignment="0" applyProtection="0"/>
    <xf numFmtId="0" fontId="35" fillId="54" borderId="169" applyNumberFormat="0" applyFont="0" applyAlignment="0" applyProtection="0"/>
    <xf numFmtId="2" fontId="47" fillId="0" borderId="170" applyFill="0" applyProtection="0">
      <alignment horizontal="right" vertical="top" wrapText="1"/>
    </xf>
    <xf numFmtId="49" fontId="35" fillId="0" borderId="170" applyFill="0" applyProtection="0">
      <alignment horizontal="right"/>
    </xf>
    <xf numFmtId="0" fontId="41" fillId="35" borderId="171" applyNumberFormat="0" applyAlignment="0" applyProtection="0"/>
    <xf numFmtId="0" fontId="39" fillId="38" borderId="170" applyNumberFormat="0" applyProtection="0">
      <alignment horizontal="right"/>
    </xf>
    <xf numFmtId="0" fontId="43" fillId="36" borderId="172" applyNumberFormat="0" applyAlignment="0" applyProtection="0"/>
    <xf numFmtId="0" fontId="35" fillId="0" borderId="170" applyFill="0" applyProtection="0">
      <alignment horizontal="right" vertical="top" wrapText="1"/>
    </xf>
    <xf numFmtId="0" fontId="35" fillId="0" borderId="170" applyFill="0" applyProtection="0">
      <alignment horizontal="right" vertical="top" wrapText="1"/>
    </xf>
    <xf numFmtId="0" fontId="39" fillId="38" borderId="170" applyNumberFormat="0" applyProtection="0">
      <alignment horizontal="right"/>
    </xf>
    <xf numFmtId="0" fontId="39" fillId="38" borderId="170" applyNumberFormat="0" applyProtection="0">
      <alignment horizontal="right"/>
    </xf>
    <xf numFmtId="0" fontId="43" fillId="36" borderId="172" applyNumberFormat="0" applyAlignment="0" applyProtection="0"/>
    <xf numFmtId="0" fontId="39" fillId="38" borderId="170" applyNumberFormat="0" applyProtection="0">
      <alignment horizontal="right"/>
    </xf>
    <xf numFmtId="0" fontId="47" fillId="0" borderId="170" applyFill="0" applyProtection="0">
      <alignment horizontal="right" vertical="top" wrapText="1"/>
    </xf>
    <xf numFmtId="2" fontId="35" fillId="0" borderId="170" applyFill="0" applyProtection="0">
      <alignment horizontal="right" vertical="top" wrapText="1"/>
    </xf>
    <xf numFmtId="0" fontId="35" fillId="54" borderId="169" applyNumberFormat="0" applyFont="0" applyAlignment="0" applyProtection="0"/>
    <xf numFmtId="0" fontId="43" fillId="36" borderId="172" applyNumberFormat="0" applyAlignment="0" applyProtection="0"/>
    <xf numFmtId="0" fontId="62" fillId="60" borderId="170"/>
    <xf numFmtId="0" fontId="41" fillId="35" borderId="171" applyNumberFormat="0" applyAlignment="0" applyProtection="0"/>
    <xf numFmtId="0" fontId="35" fillId="54" borderId="169" applyNumberFormat="0" applyFont="0" applyAlignment="0" applyProtection="0"/>
    <xf numFmtId="2" fontId="35" fillId="0" borderId="170" applyFill="0" applyProtection="0">
      <alignment horizontal="right" vertical="top" wrapText="1"/>
    </xf>
    <xf numFmtId="49" fontId="47" fillId="0" borderId="170" applyFill="0" applyProtection="0">
      <alignment horizontal="right"/>
    </xf>
    <xf numFmtId="0" fontId="39" fillId="38" borderId="170" applyNumberFormat="0" applyProtection="0">
      <alignment horizontal="left"/>
    </xf>
    <xf numFmtId="49" fontId="35" fillId="0" borderId="170" applyFill="0" applyProtection="0">
      <alignment horizontal="right"/>
    </xf>
    <xf numFmtId="0" fontId="62" fillId="60" borderId="170"/>
    <xf numFmtId="0" fontId="35" fillId="54" borderId="169" applyNumberFormat="0" applyFont="0" applyAlignment="0" applyProtection="0"/>
    <xf numFmtId="2" fontId="47" fillId="0" borderId="170" applyFill="0" applyProtection="0">
      <alignment horizontal="right" vertical="top" wrapText="1"/>
    </xf>
    <xf numFmtId="1" fontId="35" fillId="0" borderId="170" applyFill="0" applyProtection="0">
      <alignment horizontal="right" vertical="top" wrapText="1"/>
    </xf>
    <xf numFmtId="0" fontId="39" fillId="38" borderId="170" applyNumberFormat="0" applyProtection="0">
      <alignment horizontal="left"/>
    </xf>
    <xf numFmtId="0" fontId="41" fillId="35" borderId="171" applyNumberFormat="0" applyAlignment="0" applyProtection="0"/>
    <xf numFmtId="0" fontId="35" fillId="0" borderId="170" applyFill="0" applyProtection="0">
      <alignment horizontal="right" vertical="top" wrapText="1"/>
    </xf>
    <xf numFmtId="1" fontId="47" fillId="0" borderId="170" applyFill="0" applyProtection="0">
      <alignment horizontal="right" vertical="top" wrapText="1"/>
    </xf>
    <xf numFmtId="49" fontId="35" fillId="0" borderId="170" applyFill="0" applyProtection="0">
      <alignment horizontal="right"/>
    </xf>
    <xf numFmtId="0" fontId="44" fillId="0" borderId="173" applyNumberFormat="0" applyFill="0" applyAlignment="0" applyProtection="0"/>
    <xf numFmtId="0" fontId="62" fillId="60" borderId="170"/>
    <xf numFmtId="0" fontId="47" fillId="0" borderId="170" applyFill="0" applyProtection="0">
      <alignment horizontal="right" vertical="top" wrapText="1"/>
    </xf>
    <xf numFmtId="2" fontId="47" fillId="0" borderId="170" applyFill="0" applyProtection="0">
      <alignment horizontal="right" vertical="top" wrapText="1"/>
    </xf>
    <xf numFmtId="1" fontId="47" fillId="0" borderId="170" applyFill="0" applyProtection="0">
      <alignment horizontal="right" vertical="top" wrapText="1"/>
    </xf>
    <xf numFmtId="49" fontId="47" fillId="0" borderId="170" applyFill="0" applyProtection="0">
      <alignment horizontal="right"/>
    </xf>
    <xf numFmtId="1" fontId="35" fillId="0" borderId="170" applyFill="0" applyProtection="0">
      <alignment horizontal="right" vertical="top" wrapText="1"/>
    </xf>
    <xf numFmtId="0" fontId="39" fillId="38" borderId="170" applyNumberFormat="0" applyProtection="0">
      <alignment horizontal="left"/>
    </xf>
    <xf numFmtId="0" fontId="62" fillId="60" borderId="170"/>
    <xf numFmtId="0" fontId="43" fillId="36" borderId="172" applyNumberFormat="0" applyAlignment="0" applyProtection="0"/>
    <xf numFmtId="0" fontId="47" fillId="0" borderId="170" applyFill="0" applyProtection="0">
      <alignment horizontal="right" vertical="top" wrapText="1"/>
    </xf>
    <xf numFmtId="2" fontId="35" fillId="0" borderId="170" applyFill="0" applyProtection="0">
      <alignment horizontal="right" vertical="top" wrapText="1"/>
    </xf>
    <xf numFmtId="0" fontId="39" fillId="38" borderId="170" applyNumberFormat="0" applyProtection="0">
      <alignment horizontal="left"/>
    </xf>
    <xf numFmtId="2" fontId="47" fillId="0" borderId="170" applyFill="0" applyProtection="0">
      <alignment horizontal="right" vertical="top" wrapText="1"/>
    </xf>
    <xf numFmtId="0" fontId="44" fillId="0" borderId="173" applyNumberFormat="0" applyFill="0" applyAlignment="0" applyProtection="0"/>
    <xf numFmtId="0" fontId="35" fillId="54" borderId="169" applyNumberFormat="0" applyFont="0" applyAlignment="0" applyProtection="0"/>
    <xf numFmtId="49" fontId="35" fillId="0" borderId="170" applyFill="0" applyProtection="0">
      <alignment horizontal="right"/>
    </xf>
    <xf numFmtId="49" fontId="35" fillId="0" borderId="170" applyFill="0" applyProtection="0">
      <alignment horizontal="right"/>
    </xf>
    <xf numFmtId="0" fontId="44" fillId="0" borderId="173" applyNumberFormat="0" applyFill="0" applyAlignment="0" applyProtection="0"/>
    <xf numFmtId="0" fontId="62" fillId="60" borderId="170"/>
    <xf numFmtId="1" fontId="35" fillId="0" borderId="170" applyFill="0" applyProtection="0">
      <alignment horizontal="right" vertical="top" wrapText="1"/>
    </xf>
    <xf numFmtId="1" fontId="47" fillId="0" borderId="170" applyFill="0" applyProtection="0">
      <alignment horizontal="right" vertical="top" wrapText="1"/>
    </xf>
    <xf numFmtId="1" fontId="35" fillId="0" borderId="170" applyFill="0" applyProtection="0">
      <alignment horizontal="right" vertical="top" wrapText="1"/>
    </xf>
    <xf numFmtId="0" fontId="41" fillId="35" borderId="171" applyNumberFormat="0" applyAlignment="0" applyProtection="0"/>
    <xf numFmtId="1" fontId="35" fillId="0" borderId="170" applyFill="0" applyProtection="0">
      <alignment horizontal="right" vertical="top" wrapText="1"/>
    </xf>
    <xf numFmtId="0" fontId="39" fillId="38" borderId="170" applyNumberFormat="0" applyProtection="0">
      <alignment horizontal="left"/>
    </xf>
    <xf numFmtId="0" fontId="43" fillId="36" borderId="172" applyNumberFormat="0" applyAlignment="0" applyProtection="0"/>
    <xf numFmtId="0" fontId="44" fillId="0" borderId="173" applyNumberFormat="0" applyFill="0" applyAlignment="0" applyProtection="0"/>
    <xf numFmtId="1" fontId="35" fillId="0" borderId="170" applyFill="0" applyProtection="0">
      <alignment horizontal="right" vertical="top" wrapText="1"/>
    </xf>
    <xf numFmtId="49" fontId="35" fillId="0" borderId="170" applyFill="0" applyProtection="0">
      <alignment horizontal="right"/>
    </xf>
    <xf numFmtId="0" fontId="62" fillId="60" borderId="170"/>
    <xf numFmtId="0" fontId="35" fillId="0" borderId="170" applyFill="0" applyProtection="0">
      <alignment horizontal="right" vertical="top" wrapText="1"/>
    </xf>
    <xf numFmtId="0" fontId="62" fillId="60" borderId="170"/>
    <xf numFmtId="1" fontId="47" fillId="0" borderId="170" applyFill="0" applyProtection="0">
      <alignment horizontal="right" vertical="top" wrapText="1"/>
    </xf>
    <xf numFmtId="1" fontId="47" fillId="0" borderId="170" applyFill="0" applyProtection="0">
      <alignment horizontal="right" vertical="top" wrapText="1"/>
    </xf>
    <xf numFmtId="0" fontId="44" fillId="0" borderId="173" applyNumberFormat="0" applyFill="0" applyAlignment="0" applyProtection="0"/>
    <xf numFmtId="0" fontId="39" fillId="38" borderId="170" applyNumberFormat="0" applyProtection="0">
      <alignment horizontal="right"/>
    </xf>
    <xf numFmtId="0" fontId="39" fillId="38" borderId="170" applyNumberFormat="0" applyProtection="0">
      <alignment horizontal="left"/>
    </xf>
    <xf numFmtId="0" fontId="39" fillId="38" borderId="170" applyNumberFormat="0" applyProtection="0">
      <alignment horizontal="left"/>
    </xf>
    <xf numFmtId="2" fontId="47" fillId="0" borderId="170" applyFill="0" applyProtection="0">
      <alignment horizontal="right" vertical="top" wrapText="1"/>
    </xf>
    <xf numFmtId="0" fontId="39" fillId="38" borderId="170" applyNumberFormat="0" applyProtection="0">
      <alignment horizontal="right"/>
    </xf>
    <xf numFmtId="0" fontId="62" fillId="60" borderId="170"/>
    <xf numFmtId="0" fontId="35" fillId="0" borderId="170" applyFill="0" applyProtection="0">
      <alignment horizontal="right" vertical="top" wrapText="1"/>
    </xf>
    <xf numFmtId="0" fontId="39" fillId="38" borderId="170" applyNumberFormat="0" applyProtection="0">
      <alignment horizontal="left"/>
    </xf>
    <xf numFmtId="2" fontId="35" fillId="0" borderId="170" applyFill="0" applyProtection="0">
      <alignment horizontal="right" vertical="top" wrapText="1"/>
    </xf>
    <xf numFmtId="0" fontId="62" fillId="60" borderId="170"/>
    <xf numFmtId="0" fontId="39" fillId="38" borderId="170" applyNumberFormat="0" applyProtection="0">
      <alignment horizontal="right"/>
    </xf>
    <xf numFmtId="0" fontId="62" fillId="60" borderId="170"/>
    <xf numFmtId="0" fontId="62" fillId="60" borderId="170"/>
    <xf numFmtId="0" fontId="51" fillId="36" borderId="171" applyNumberFormat="0" applyAlignment="0" applyProtection="0"/>
    <xf numFmtId="0" fontId="62" fillId="60" borderId="170"/>
    <xf numFmtId="0" fontId="35" fillId="54" borderId="169" applyNumberFormat="0" applyFont="0" applyAlignment="0" applyProtection="0"/>
    <xf numFmtId="1" fontId="35" fillId="0" borderId="170" applyFill="0" applyProtection="0">
      <alignment horizontal="right" vertical="top" wrapText="1"/>
    </xf>
    <xf numFmtId="1" fontId="35" fillId="0" borderId="170" applyFill="0" applyProtection="0">
      <alignment horizontal="right" vertical="top" wrapText="1"/>
    </xf>
    <xf numFmtId="2" fontId="35" fillId="0" borderId="170" applyFill="0" applyProtection="0">
      <alignment horizontal="right" vertical="top" wrapText="1"/>
    </xf>
    <xf numFmtId="0" fontId="35" fillId="0" borderId="170" applyFill="0" applyProtection="0">
      <alignment horizontal="right" vertical="top" wrapText="1"/>
    </xf>
    <xf numFmtId="0" fontId="62" fillId="60" borderId="170"/>
    <xf numFmtId="0" fontId="62" fillId="60" borderId="170"/>
    <xf numFmtId="0" fontId="62" fillId="60" borderId="170"/>
    <xf numFmtId="0" fontId="43" fillId="36" borderId="172" applyNumberFormat="0" applyAlignment="0" applyProtection="0"/>
    <xf numFmtId="0" fontId="62" fillId="60" borderId="170"/>
    <xf numFmtId="0" fontId="62" fillId="60" borderId="170"/>
    <xf numFmtId="0" fontId="62" fillId="60" borderId="170"/>
    <xf numFmtId="1" fontId="47" fillId="0" borderId="170" applyFill="0" applyProtection="0">
      <alignment horizontal="right" vertical="top" wrapText="1"/>
    </xf>
    <xf numFmtId="0" fontId="41" fillId="35" borderId="171" applyNumberFormat="0" applyAlignment="0" applyProtection="0"/>
    <xf numFmtId="49" fontId="47" fillId="0" borderId="170" applyFill="0" applyProtection="0">
      <alignment horizontal="right"/>
    </xf>
    <xf numFmtId="2" fontId="35" fillId="0" borderId="170" applyFill="0" applyProtection="0">
      <alignment horizontal="right" vertical="top" wrapText="1"/>
    </xf>
    <xf numFmtId="0" fontId="62" fillId="60" borderId="170"/>
    <xf numFmtId="2" fontId="47" fillId="0" borderId="170" applyFill="0" applyProtection="0">
      <alignment horizontal="right" vertical="top" wrapText="1"/>
    </xf>
    <xf numFmtId="0" fontId="62" fillId="60" borderId="170"/>
    <xf numFmtId="0" fontId="35" fillId="54" borderId="169" applyNumberFormat="0" applyFont="0" applyAlignment="0" applyProtection="0"/>
    <xf numFmtId="1" fontId="47" fillId="0" borderId="170" applyFill="0" applyProtection="0">
      <alignment horizontal="right" vertical="top" wrapText="1"/>
    </xf>
    <xf numFmtId="49" fontId="47" fillId="0" borderId="170" applyFill="0" applyProtection="0">
      <alignment horizontal="right"/>
    </xf>
    <xf numFmtId="0" fontId="35" fillId="54" borderId="169" applyNumberFormat="0" applyFont="0" applyAlignment="0" applyProtection="0"/>
    <xf numFmtId="1" fontId="35" fillId="0" borderId="170" applyFill="0" applyProtection="0">
      <alignment horizontal="right" vertical="top" wrapText="1"/>
    </xf>
    <xf numFmtId="49" fontId="47" fillId="0" borderId="170" applyFill="0" applyProtection="0">
      <alignment horizontal="right"/>
    </xf>
    <xf numFmtId="0" fontId="62" fillId="60" borderId="170"/>
    <xf numFmtId="1" fontId="35" fillId="0" borderId="170" applyFill="0" applyProtection="0">
      <alignment horizontal="right" vertical="top" wrapText="1"/>
    </xf>
    <xf numFmtId="2" fontId="47" fillId="0" borderId="170" applyFill="0" applyProtection="0">
      <alignment horizontal="right" vertical="top" wrapText="1"/>
    </xf>
    <xf numFmtId="0" fontId="62" fillId="60" borderId="170"/>
    <xf numFmtId="1" fontId="35" fillId="0" borderId="170" applyFill="0" applyProtection="0">
      <alignment horizontal="right" vertical="top" wrapText="1"/>
    </xf>
    <xf numFmtId="0" fontId="62" fillId="60" borderId="170"/>
    <xf numFmtId="0" fontId="35" fillId="54" borderId="169" applyNumberFormat="0" applyFont="0" applyAlignment="0" applyProtection="0"/>
    <xf numFmtId="0" fontId="39" fillId="38" borderId="170" applyNumberFormat="0" applyProtection="0">
      <alignment horizontal="right"/>
    </xf>
    <xf numFmtId="49" fontId="47" fillId="0" borderId="170" applyFill="0" applyProtection="0">
      <alignment horizontal="right"/>
    </xf>
    <xf numFmtId="0" fontId="62" fillId="60" borderId="170"/>
    <xf numFmtId="0" fontId="35" fillId="54" borderId="169" applyNumberFormat="0" applyFont="0" applyAlignment="0" applyProtection="0"/>
    <xf numFmtId="0" fontId="62" fillId="60" borderId="170"/>
    <xf numFmtId="0" fontId="39" fillId="38" borderId="170" applyNumberFormat="0" applyProtection="0">
      <alignment horizontal="left"/>
    </xf>
    <xf numFmtId="0" fontId="62" fillId="60" borderId="170"/>
    <xf numFmtId="49" fontId="47" fillId="0" borderId="170" applyFill="0" applyProtection="0">
      <alignment horizontal="right"/>
    </xf>
    <xf numFmtId="0" fontId="51" fillId="36" borderId="171" applyNumberFormat="0" applyAlignment="0" applyProtection="0"/>
    <xf numFmtId="0" fontId="39" fillId="38" borderId="170" applyNumberFormat="0" applyProtection="0">
      <alignment horizontal="right"/>
    </xf>
    <xf numFmtId="0" fontId="39" fillId="38" borderId="170" applyNumberFormat="0" applyProtection="0">
      <alignment horizontal="left"/>
    </xf>
    <xf numFmtId="0" fontId="62" fillId="60" borderId="170"/>
    <xf numFmtId="1" fontId="47" fillId="0" borderId="170" applyFill="0" applyProtection="0">
      <alignment horizontal="right" vertical="top" wrapText="1"/>
    </xf>
    <xf numFmtId="0" fontId="39" fillId="38" borderId="170" applyNumberFormat="0" applyProtection="0">
      <alignment horizontal="left"/>
    </xf>
    <xf numFmtId="49" fontId="35" fillId="0" borderId="170" applyFill="0" applyProtection="0">
      <alignment horizontal="right"/>
    </xf>
    <xf numFmtId="0" fontId="41" fillId="35" borderId="171" applyNumberFormat="0" applyAlignment="0" applyProtection="0"/>
    <xf numFmtId="1" fontId="47" fillId="0" borderId="170" applyFill="0" applyProtection="0">
      <alignment horizontal="right" vertical="top" wrapText="1"/>
    </xf>
    <xf numFmtId="0" fontId="62" fillId="60" borderId="170"/>
    <xf numFmtId="0" fontId="39" fillId="38" borderId="170" applyNumberFormat="0" applyProtection="0">
      <alignment horizontal="right"/>
    </xf>
    <xf numFmtId="0" fontId="35" fillId="0" borderId="170" applyFill="0" applyProtection="0">
      <alignment horizontal="right" vertical="top" wrapText="1"/>
    </xf>
    <xf numFmtId="1" fontId="47" fillId="0" borderId="170" applyFill="0" applyProtection="0">
      <alignment horizontal="right" vertical="top" wrapText="1"/>
    </xf>
    <xf numFmtId="2" fontId="35" fillId="0" borderId="170" applyFill="0" applyProtection="0">
      <alignment horizontal="right" vertical="top" wrapText="1"/>
    </xf>
    <xf numFmtId="0" fontId="51" fillId="36" borderId="171" applyNumberFormat="0" applyAlignment="0" applyProtection="0"/>
    <xf numFmtId="0" fontId="62" fillId="60" borderId="170"/>
    <xf numFmtId="0" fontId="35" fillId="0" borderId="170" applyFill="0" applyProtection="0">
      <alignment horizontal="right" vertical="top" wrapText="1"/>
    </xf>
    <xf numFmtId="2" fontId="47" fillId="0" borderId="170" applyFill="0" applyProtection="0">
      <alignment horizontal="right" vertical="top" wrapText="1"/>
    </xf>
    <xf numFmtId="49" fontId="47" fillId="0" borderId="170" applyFill="0" applyProtection="0">
      <alignment horizontal="right"/>
    </xf>
    <xf numFmtId="2" fontId="35" fillId="0" borderId="170" applyFill="0" applyProtection="0">
      <alignment horizontal="right" vertical="top" wrapText="1"/>
    </xf>
    <xf numFmtId="2" fontId="35" fillId="0" borderId="170" applyFill="0" applyProtection="0">
      <alignment horizontal="right" vertical="top" wrapText="1"/>
    </xf>
    <xf numFmtId="0" fontId="39" fillId="38" borderId="170" applyNumberFormat="0" applyProtection="0">
      <alignment horizontal="left"/>
    </xf>
    <xf numFmtId="49" fontId="47" fillId="0" borderId="170" applyFill="0" applyProtection="0">
      <alignment horizontal="right"/>
    </xf>
    <xf numFmtId="0" fontId="35" fillId="0" borderId="170" applyFill="0" applyProtection="0">
      <alignment horizontal="right" vertical="top" wrapText="1"/>
    </xf>
    <xf numFmtId="0" fontId="44" fillId="0" borderId="173" applyNumberFormat="0" applyFill="0" applyAlignment="0" applyProtection="0"/>
    <xf numFmtId="0" fontId="35" fillId="0" borderId="170" applyFill="0" applyProtection="0">
      <alignment horizontal="right" vertical="top" wrapText="1"/>
    </xf>
    <xf numFmtId="1" fontId="47" fillId="0" borderId="170" applyFill="0" applyProtection="0">
      <alignment horizontal="right" vertical="top" wrapText="1"/>
    </xf>
    <xf numFmtId="0" fontId="62" fillId="60" borderId="170"/>
    <xf numFmtId="2" fontId="47" fillId="0" borderId="170" applyFill="0" applyProtection="0">
      <alignment horizontal="right" vertical="top" wrapText="1"/>
    </xf>
    <xf numFmtId="0" fontId="62" fillId="60" borderId="170"/>
    <xf numFmtId="0" fontId="62" fillId="60" borderId="170"/>
    <xf numFmtId="0" fontId="62" fillId="60" borderId="170"/>
    <xf numFmtId="0" fontId="35" fillId="54" borderId="169" applyNumberFormat="0" applyFont="0" applyAlignment="0" applyProtection="0"/>
    <xf numFmtId="49" fontId="35" fillId="0" borderId="170" applyFill="0" applyProtection="0">
      <alignment horizontal="right"/>
    </xf>
    <xf numFmtId="2" fontId="35" fillId="0" borderId="170" applyFill="0" applyProtection="0">
      <alignment horizontal="right" vertical="top" wrapText="1"/>
    </xf>
    <xf numFmtId="49" fontId="35" fillId="0" borderId="170" applyFill="0" applyProtection="0">
      <alignment horizontal="right"/>
    </xf>
    <xf numFmtId="2" fontId="35" fillId="0" borderId="170" applyFill="0" applyProtection="0">
      <alignment horizontal="right" vertical="top" wrapText="1"/>
    </xf>
    <xf numFmtId="0" fontId="62" fillId="60" borderId="170"/>
    <xf numFmtId="2" fontId="35" fillId="0" borderId="170" applyFill="0" applyProtection="0">
      <alignment horizontal="right" vertical="top" wrapText="1"/>
    </xf>
    <xf numFmtId="0" fontId="39" fillId="38" borderId="170" applyNumberFormat="0" applyProtection="0">
      <alignment horizontal="left"/>
    </xf>
    <xf numFmtId="0" fontId="44" fillId="0" borderId="173" applyNumberFormat="0" applyFill="0" applyAlignment="0" applyProtection="0"/>
    <xf numFmtId="0" fontId="47" fillId="0" borderId="170" applyFill="0" applyProtection="0">
      <alignment horizontal="right" vertical="top" wrapText="1"/>
    </xf>
    <xf numFmtId="0" fontId="62" fillId="60" borderId="170"/>
    <xf numFmtId="0" fontId="39" fillId="38" borderId="170" applyNumberFormat="0" applyProtection="0">
      <alignment horizontal="right"/>
    </xf>
    <xf numFmtId="0" fontId="62" fillId="60" borderId="170"/>
    <xf numFmtId="1" fontId="47" fillId="0" borderId="170" applyFill="0" applyProtection="0">
      <alignment horizontal="right" vertical="top" wrapText="1"/>
    </xf>
    <xf numFmtId="0" fontId="47" fillId="0" borderId="170" applyFill="0" applyProtection="0">
      <alignment horizontal="right" vertical="top" wrapText="1"/>
    </xf>
    <xf numFmtId="0" fontId="62" fillId="60" borderId="170"/>
    <xf numFmtId="0" fontId="39" fillId="38" borderId="170" applyNumberFormat="0" applyProtection="0">
      <alignment horizontal="left"/>
    </xf>
    <xf numFmtId="0" fontId="35" fillId="0" borderId="170" applyFill="0" applyProtection="0">
      <alignment horizontal="right" vertical="top" wrapText="1"/>
    </xf>
    <xf numFmtId="1" fontId="47" fillId="0" borderId="170" applyFill="0" applyProtection="0">
      <alignment horizontal="right" vertical="top" wrapText="1"/>
    </xf>
    <xf numFmtId="0" fontId="39" fillId="38" borderId="170" applyNumberFormat="0" applyProtection="0">
      <alignment horizontal="right"/>
    </xf>
    <xf numFmtId="0" fontId="62" fillId="60" borderId="170"/>
    <xf numFmtId="49" fontId="35" fillId="0" borderId="170" applyFill="0" applyProtection="0">
      <alignment horizontal="right"/>
    </xf>
    <xf numFmtId="0" fontId="44" fillId="0" borderId="173" applyNumberFormat="0" applyFill="0" applyAlignment="0" applyProtection="0"/>
    <xf numFmtId="0" fontId="43" fillId="36" borderId="172" applyNumberFormat="0" applyAlignment="0" applyProtection="0"/>
    <xf numFmtId="0" fontId="39" fillId="38" borderId="170" applyNumberFormat="0" applyProtection="0">
      <alignment horizontal="left"/>
    </xf>
    <xf numFmtId="0" fontId="39" fillId="38" borderId="170" applyNumberFormat="0" applyProtection="0">
      <alignment horizontal="right"/>
    </xf>
    <xf numFmtId="0" fontId="39" fillId="38" borderId="170" applyNumberFormat="0" applyProtection="0">
      <alignment horizontal="left"/>
    </xf>
    <xf numFmtId="0" fontId="35" fillId="54" borderId="169" applyNumberFormat="0" applyFont="0" applyAlignment="0" applyProtection="0"/>
    <xf numFmtId="0" fontId="35" fillId="0" borderId="170" applyFill="0" applyProtection="0">
      <alignment horizontal="right" vertical="top" wrapText="1"/>
    </xf>
    <xf numFmtId="0" fontId="39" fillId="38" borderId="170" applyNumberFormat="0" applyProtection="0">
      <alignment horizontal="left"/>
    </xf>
    <xf numFmtId="0" fontId="62" fillId="60" borderId="170"/>
    <xf numFmtId="0" fontId="35" fillId="0" borderId="170" applyFill="0" applyProtection="0">
      <alignment horizontal="right" vertical="top" wrapText="1"/>
    </xf>
    <xf numFmtId="0" fontId="62" fillId="60" borderId="170"/>
    <xf numFmtId="0" fontId="62" fillId="60" borderId="170"/>
    <xf numFmtId="0" fontId="62" fillId="60" borderId="170"/>
    <xf numFmtId="0" fontId="62" fillId="60" borderId="170"/>
    <xf numFmtId="0" fontId="35" fillId="0" borderId="170" applyFill="0" applyProtection="0">
      <alignment horizontal="right" vertical="top" wrapText="1"/>
    </xf>
    <xf numFmtId="0" fontId="43" fillId="36" borderId="172" applyNumberFormat="0" applyAlignment="0" applyProtection="0"/>
    <xf numFmtId="0" fontId="62" fillId="60" borderId="170"/>
    <xf numFmtId="0" fontId="39" fillId="38" borderId="170" applyNumberFormat="0" applyProtection="0">
      <alignment horizontal="right"/>
    </xf>
    <xf numFmtId="0" fontId="41" fillId="35" borderId="171" applyNumberFormat="0" applyAlignment="0" applyProtection="0"/>
    <xf numFmtId="1" fontId="47" fillId="0" borderId="170" applyFill="0" applyProtection="0">
      <alignment horizontal="right" vertical="top" wrapText="1"/>
    </xf>
    <xf numFmtId="0" fontId="62" fillId="60" borderId="170"/>
    <xf numFmtId="0" fontId="62" fillId="60" borderId="170"/>
    <xf numFmtId="0" fontId="62" fillId="60" borderId="170"/>
    <xf numFmtId="49" fontId="35" fillId="0" borderId="170" applyFill="0" applyProtection="0">
      <alignment horizontal="right"/>
    </xf>
    <xf numFmtId="0" fontId="39" fillId="38" borderId="170" applyNumberFormat="0" applyProtection="0">
      <alignment horizontal="left"/>
    </xf>
    <xf numFmtId="0" fontId="62" fillId="60" borderId="170"/>
    <xf numFmtId="1" fontId="47" fillId="0" borderId="170" applyFill="0" applyProtection="0">
      <alignment horizontal="right" vertical="top" wrapText="1"/>
    </xf>
    <xf numFmtId="49" fontId="47" fillId="0" borderId="170" applyFill="0" applyProtection="0">
      <alignment horizontal="right"/>
    </xf>
    <xf numFmtId="0" fontId="62" fillId="60" borderId="170"/>
    <xf numFmtId="2" fontId="47" fillId="0" borderId="170" applyFill="0" applyProtection="0">
      <alignment horizontal="right" vertical="top" wrapText="1"/>
    </xf>
    <xf numFmtId="2" fontId="35" fillId="0" borderId="170" applyFill="0" applyProtection="0">
      <alignment horizontal="right" vertical="top" wrapText="1"/>
    </xf>
    <xf numFmtId="2" fontId="35" fillId="0" borderId="170" applyFill="0" applyProtection="0">
      <alignment horizontal="right" vertical="top" wrapText="1"/>
    </xf>
    <xf numFmtId="0" fontId="62" fillId="60" borderId="170"/>
    <xf numFmtId="1" fontId="47" fillId="0" borderId="170" applyFill="0" applyProtection="0">
      <alignment horizontal="right" vertical="top" wrapText="1"/>
    </xf>
    <xf numFmtId="1" fontId="35" fillId="0" borderId="170" applyFill="0" applyProtection="0">
      <alignment horizontal="right" vertical="top" wrapText="1"/>
    </xf>
    <xf numFmtId="2" fontId="47" fillId="0" borderId="170" applyFill="0" applyProtection="0">
      <alignment horizontal="right" vertical="top" wrapText="1"/>
    </xf>
    <xf numFmtId="0" fontId="39" fillId="38" borderId="170" applyNumberFormat="0" applyProtection="0">
      <alignment horizontal="right"/>
    </xf>
    <xf numFmtId="0" fontId="43" fillId="36" borderId="172" applyNumberFormat="0" applyAlignment="0" applyProtection="0"/>
    <xf numFmtId="0" fontId="35" fillId="0" borderId="170" applyFill="0" applyProtection="0">
      <alignment horizontal="right" vertical="top" wrapText="1"/>
    </xf>
    <xf numFmtId="0" fontId="51" fillId="36" borderId="171" applyNumberFormat="0" applyAlignment="0" applyProtection="0"/>
    <xf numFmtId="0" fontId="47" fillId="0" borderId="170" applyFill="0" applyProtection="0">
      <alignment horizontal="right" vertical="top" wrapText="1"/>
    </xf>
    <xf numFmtId="0" fontId="39" fillId="38" borderId="170" applyNumberFormat="0" applyProtection="0">
      <alignment horizontal="left"/>
    </xf>
    <xf numFmtId="0" fontId="35" fillId="54" borderId="169" applyNumberFormat="0" applyFont="0" applyAlignment="0" applyProtection="0"/>
    <xf numFmtId="0" fontId="62" fillId="60" borderId="170"/>
    <xf numFmtId="0" fontId="41" fillId="35" borderId="171" applyNumberFormat="0" applyAlignment="0" applyProtection="0"/>
    <xf numFmtId="0" fontId="44" fillId="0" borderId="173" applyNumberFormat="0" applyFill="0" applyAlignment="0" applyProtection="0"/>
    <xf numFmtId="0" fontId="44" fillId="0" borderId="173" applyNumberFormat="0" applyFill="0" applyAlignment="0" applyProtection="0"/>
    <xf numFmtId="49" fontId="35" fillId="0" borderId="170" applyFill="0" applyProtection="0">
      <alignment horizontal="right"/>
    </xf>
    <xf numFmtId="0" fontId="39" fillId="38" borderId="170" applyNumberFormat="0" applyProtection="0">
      <alignment horizontal="right"/>
    </xf>
    <xf numFmtId="0" fontId="35" fillId="0" borderId="170" applyFill="0" applyProtection="0">
      <alignment horizontal="right" vertical="top" wrapText="1"/>
    </xf>
    <xf numFmtId="0" fontId="35" fillId="0" borderId="170" applyFill="0" applyProtection="0">
      <alignment horizontal="right" vertical="top" wrapText="1"/>
    </xf>
    <xf numFmtId="1" fontId="35" fillId="0" borderId="170" applyFill="0" applyProtection="0">
      <alignment horizontal="right" vertical="top" wrapText="1"/>
    </xf>
    <xf numFmtId="0" fontId="43" fillId="36" borderId="172" applyNumberFormat="0" applyAlignment="0" applyProtection="0"/>
    <xf numFmtId="0" fontId="44" fillId="0" borderId="173" applyNumberFormat="0" applyFill="0" applyAlignment="0" applyProtection="0"/>
    <xf numFmtId="0" fontId="39" fillId="38" borderId="170" applyNumberFormat="0" applyProtection="0">
      <alignment horizontal="right"/>
    </xf>
    <xf numFmtId="0" fontId="44" fillId="0" borderId="173" applyNumberFormat="0" applyFill="0" applyAlignment="0" applyProtection="0"/>
    <xf numFmtId="0" fontId="39" fillId="38" borderId="170" applyNumberFormat="0" applyProtection="0">
      <alignment horizontal="left"/>
    </xf>
    <xf numFmtId="1" fontId="35" fillId="0" borderId="170" applyFill="0" applyProtection="0">
      <alignment horizontal="right" vertical="top" wrapText="1"/>
    </xf>
    <xf numFmtId="0" fontId="39" fillId="38" borderId="170" applyNumberFormat="0" applyProtection="0">
      <alignment horizontal="right"/>
    </xf>
    <xf numFmtId="1" fontId="35" fillId="0" borderId="170" applyFill="0" applyProtection="0">
      <alignment horizontal="right" vertical="top" wrapText="1"/>
    </xf>
    <xf numFmtId="0" fontId="47" fillId="0" borderId="170" applyFill="0" applyProtection="0">
      <alignment horizontal="right" vertical="top" wrapText="1"/>
    </xf>
    <xf numFmtId="0" fontId="41" fillId="35" borderId="171" applyNumberFormat="0" applyAlignment="0" applyProtection="0"/>
    <xf numFmtId="0" fontId="41" fillId="35" borderId="171" applyNumberFormat="0" applyAlignment="0" applyProtection="0"/>
    <xf numFmtId="1" fontId="35" fillId="0" borderId="170" applyFill="0" applyProtection="0">
      <alignment horizontal="right" vertical="top" wrapText="1"/>
    </xf>
    <xf numFmtId="0" fontId="41" fillId="35" borderId="171" applyNumberFormat="0" applyAlignment="0" applyProtection="0"/>
    <xf numFmtId="0" fontId="62" fillId="60" borderId="170"/>
    <xf numFmtId="1" fontId="35" fillId="0" borderId="170" applyFill="0" applyProtection="0">
      <alignment horizontal="right" vertical="top" wrapText="1"/>
    </xf>
    <xf numFmtId="0" fontId="39" fillId="38" borderId="170" applyNumberFormat="0" applyProtection="0">
      <alignment horizontal="left"/>
    </xf>
    <xf numFmtId="49" fontId="35" fillId="0" borderId="170" applyFill="0" applyProtection="0">
      <alignment horizontal="right"/>
    </xf>
    <xf numFmtId="0" fontId="39" fillId="38" borderId="170" applyNumberFormat="0" applyProtection="0">
      <alignment horizontal="right"/>
    </xf>
    <xf numFmtId="2" fontId="35" fillId="0" borderId="170" applyFill="0" applyProtection="0">
      <alignment horizontal="right" vertical="top" wrapText="1"/>
    </xf>
    <xf numFmtId="49" fontId="35" fillId="0" borderId="170" applyFill="0" applyProtection="0">
      <alignment horizontal="right"/>
    </xf>
    <xf numFmtId="0" fontId="51" fillId="36" borderId="171" applyNumberFormat="0" applyAlignment="0" applyProtection="0"/>
    <xf numFmtId="2" fontId="47" fillId="0" borderId="170" applyFill="0" applyProtection="0">
      <alignment horizontal="right" vertical="top" wrapText="1"/>
    </xf>
    <xf numFmtId="1" fontId="35" fillId="0" borderId="170" applyFill="0" applyProtection="0">
      <alignment horizontal="right" vertical="top" wrapText="1"/>
    </xf>
    <xf numFmtId="2" fontId="35" fillId="0" borderId="170" applyFill="0" applyProtection="0">
      <alignment horizontal="right" vertical="top" wrapText="1"/>
    </xf>
    <xf numFmtId="1" fontId="35" fillId="0" borderId="170" applyFill="0" applyProtection="0">
      <alignment horizontal="right" vertical="top" wrapText="1"/>
    </xf>
    <xf numFmtId="0" fontId="62" fillId="60" borderId="170"/>
    <xf numFmtId="0" fontId="62" fillId="60" borderId="170"/>
    <xf numFmtId="0" fontId="39" fillId="38" borderId="170" applyNumberFormat="0" applyProtection="0">
      <alignment horizontal="right"/>
    </xf>
    <xf numFmtId="0" fontId="62" fillId="60" borderId="170"/>
    <xf numFmtId="0" fontId="62" fillId="60" borderId="170"/>
    <xf numFmtId="1" fontId="35" fillId="0" borderId="170" applyFill="0" applyProtection="0">
      <alignment horizontal="right" vertical="top" wrapText="1"/>
    </xf>
    <xf numFmtId="1" fontId="35" fillId="0" borderId="170" applyFill="0" applyProtection="0">
      <alignment horizontal="right" vertical="top" wrapText="1"/>
    </xf>
    <xf numFmtId="49" fontId="35" fillId="0" borderId="170" applyFill="0" applyProtection="0">
      <alignment horizontal="right"/>
    </xf>
    <xf numFmtId="2" fontId="35" fillId="0" borderId="170" applyFill="0" applyProtection="0">
      <alignment horizontal="right" vertical="top" wrapText="1"/>
    </xf>
    <xf numFmtId="0" fontId="35" fillId="0" borderId="170" applyFill="0" applyProtection="0">
      <alignment horizontal="right" vertical="top" wrapText="1"/>
    </xf>
    <xf numFmtId="0" fontId="39" fillId="38" borderId="170" applyNumberFormat="0" applyProtection="0">
      <alignment horizontal="left"/>
    </xf>
    <xf numFmtId="2" fontId="47" fillId="0" borderId="170" applyFill="0" applyProtection="0">
      <alignment horizontal="right" vertical="top" wrapText="1"/>
    </xf>
    <xf numFmtId="0" fontId="43" fillId="36" borderId="172" applyNumberFormat="0" applyAlignment="0" applyProtection="0"/>
    <xf numFmtId="49" fontId="47" fillId="0" borderId="170" applyFill="0" applyProtection="0">
      <alignment horizontal="right"/>
    </xf>
    <xf numFmtId="0" fontId="47" fillId="0" borderId="170" applyFill="0" applyProtection="0">
      <alignment horizontal="right" vertical="top" wrapText="1"/>
    </xf>
    <xf numFmtId="0" fontId="35" fillId="0" borderId="170" applyFill="0" applyProtection="0">
      <alignment horizontal="right" vertical="top" wrapText="1"/>
    </xf>
    <xf numFmtId="0" fontId="43" fillId="36" borderId="172" applyNumberFormat="0" applyAlignment="0" applyProtection="0"/>
    <xf numFmtId="0" fontId="44" fillId="0" borderId="173" applyNumberFormat="0" applyFill="0" applyAlignment="0" applyProtection="0"/>
    <xf numFmtId="2" fontId="35" fillId="0" borderId="170" applyFill="0" applyProtection="0">
      <alignment horizontal="right" vertical="top" wrapText="1"/>
    </xf>
    <xf numFmtId="1" fontId="35" fillId="0" borderId="170" applyFill="0" applyProtection="0">
      <alignment horizontal="right" vertical="top" wrapText="1"/>
    </xf>
    <xf numFmtId="2" fontId="47" fillId="0" borderId="170" applyFill="0" applyProtection="0">
      <alignment horizontal="right" vertical="top" wrapText="1"/>
    </xf>
    <xf numFmtId="0" fontId="62" fillId="60" borderId="170"/>
    <xf numFmtId="49" fontId="35" fillId="0" borderId="170" applyFill="0" applyProtection="0">
      <alignment horizontal="right"/>
    </xf>
    <xf numFmtId="1" fontId="35" fillId="0" borderId="170" applyFill="0" applyProtection="0">
      <alignment horizontal="right" vertical="top" wrapText="1"/>
    </xf>
    <xf numFmtId="1" fontId="47" fillId="0" borderId="170" applyFill="0" applyProtection="0">
      <alignment horizontal="right" vertical="top" wrapText="1"/>
    </xf>
    <xf numFmtId="0" fontId="39" fillId="38" borderId="170" applyNumberFormat="0" applyProtection="0">
      <alignment horizontal="right"/>
    </xf>
    <xf numFmtId="49" fontId="47" fillId="0" borderId="170" applyFill="0" applyProtection="0">
      <alignment horizontal="right"/>
    </xf>
    <xf numFmtId="0" fontId="62" fillId="60" borderId="170"/>
    <xf numFmtId="0" fontId="62" fillId="60" borderId="170"/>
    <xf numFmtId="0" fontId="62" fillId="60" borderId="170"/>
    <xf numFmtId="1" fontId="35" fillId="0" borderId="170" applyFill="0" applyProtection="0">
      <alignment horizontal="right" vertical="top" wrapText="1"/>
    </xf>
    <xf numFmtId="49" fontId="35" fillId="0" borderId="170" applyFill="0" applyProtection="0">
      <alignment horizontal="right"/>
    </xf>
    <xf numFmtId="2" fontId="47" fillId="0" borderId="170" applyFill="0" applyProtection="0">
      <alignment horizontal="right" vertical="top" wrapText="1"/>
    </xf>
    <xf numFmtId="0" fontId="35" fillId="54" borderId="169" applyNumberFormat="0" applyFont="0" applyAlignment="0" applyProtection="0"/>
    <xf numFmtId="49" fontId="47" fillId="0" borderId="170" applyFill="0" applyProtection="0">
      <alignment horizontal="right"/>
    </xf>
    <xf numFmtId="49" fontId="35" fillId="0" borderId="170" applyFill="0" applyProtection="0">
      <alignment horizontal="right"/>
    </xf>
    <xf numFmtId="0" fontId="62" fillId="60" borderId="170"/>
    <xf numFmtId="0" fontId="43" fillId="36" borderId="172" applyNumberFormat="0" applyAlignment="0" applyProtection="0"/>
    <xf numFmtId="0" fontId="39" fillId="38" borderId="170" applyNumberFormat="0" applyProtection="0">
      <alignment horizontal="right"/>
    </xf>
    <xf numFmtId="0" fontId="43" fillId="36" borderId="172" applyNumberFormat="0" applyAlignment="0" applyProtection="0"/>
    <xf numFmtId="1" fontId="47" fillId="0" borderId="170" applyFill="0" applyProtection="0">
      <alignment horizontal="right" vertical="top" wrapText="1"/>
    </xf>
    <xf numFmtId="0" fontId="43" fillId="36" borderId="172" applyNumberFormat="0" applyAlignment="0" applyProtection="0"/>
    <xf numFmtId="49" fontId="35" fillId="0" borderId="170" applyFill="0" applyProtection="0">
      <alignment horizontal="right"/>
    </xf>
    <xf numFmtId="0" fontId="39" fillId="38" borderId="170" applyNumberFormat="0" applyProtection="0">
      <alignment horizontal="right"/>
    </xf>
    <xf numFmtId="0" fontId="62" fillId="60" borderId="170"/>
    <xf numFmtId="0" fontId="44" fillId="0" borderId="173" applyNumberFormat="0" applyFill="0" applyAlignment="0" applyProtection="0"/>
    <xf numFmtId="1" fontId="47" fillId="0" borderId="170" applyFill="0" applyProtection="0">
      <alignment horizontal="right" vertical="top" wrapText="1"/>
    </xf>
    <xf numFmtId="49" fontId="35" fillId="0" borderId="170" applyFill="0" applyProtection="0">
      <alignment horizontal="right"/>
    </xf>
    <xf numFmtId="0" fontId="41" fillId="35" borderId="171" applyNumberFormat="0" applyAlignment="0" applyProtection="0"/>
    <xf numFmtId="1" fontId="35" fillId="0" borderId="170" applyFill="0" applyProtection="0">
      <alignment horizontal="right" vertical="top" wrapText="1"/>
    </xf>
    <xf numFmtId="1" fontId="35" fillId="0" borderId="170" applyFill="0" applyProtection="0">
      <alignment horizontal="right" vertical="top" wrapText="1"/>
    </xf>
    <xf numFmtId="0" fontId="44" fillId="0" borderId="173" applyNumberFormat="0" applyFill="0" applyAlignment="0" applyProtection="0"/>
    <xf numFmtId="0" fontId="62" fillId="60" borderId="170"/>
    <xf numFmtId="1" fontId="35" fillId="0" borderId="170" applyFill="0" applyProtection="0">
      <alignment horizontal="right" vertical="top" wrapText="1"/>
    </xf>
    <xf numFmtId="0" fontId="43" fillId="36" borderId="172" applyNumberFormat="0" applyAlignment="0" applyProtection="0"/>
    <xf numFmtId="0" fontId="39" fillId="38" borderId="170" applyNumberFormat="0" applyProtection="0">
      <alignment horizontal="left"/>
    </xf>
    <xf numFmtId="0" fontId="62" fillId="60" borderId="170"/>
    <xf numFmtId="0" fontId="44" fillId="0" borderId="173" applyNumberFormat="0" applyFill="0" applyAlignment="0" applyProtection="0"/>
    <xf numFmtId="0" fontId="39" fillId="38" borderId="170" applyNumberFormat="0" applyProtection="0">
      <alignment horizontal="left"/>
    </xf>
    <xf numFmtId="0" fontId="51" fillId="36" borderId="171" applyNumberFormat="0" applyAlignment="0" applyProtection="0"/>
    <xf numFmtId="0" fontId="44" fillId="0" borderId="173" applyNumberFormat="0" applyFill="0" applyAlignment="0" applyProtection="0"/>
    <xf numFmtId="0" fontId="62" fillId="60" borderId="170"/>
    <xf numFmtId="1" fontId="35" fillId="0" borderId="170" applyFill="0" applyProtection="0">
      <alignment horizontal="right" vertical="top" wrapText="1"/>
    </xf>
    <xf numFmtId="0" fontId="62" fillId="60" borderId="170"/>
    <xf numFmtId="0" fontId="47" fillId="0" borderId="170" applyFill="0" applyProtection="0">
      <alignment horizontal="right" vertical="top" wrapText="1"/>
    </xf>
    <xf numFmtId="2" fontId="47" fillId="0" borderId="170" applyFill="0" applyProtection="0">
      <alignment horizontal="right" vertical="top" wrapText="1"/>
    </xf>
    <xf numFmtId="0" fontId="44" fillId="0" borderId="173" applyNumberFormat="0" applyFill="0" applyAlignment="0" applyProtection="0"/>
    <xf numFmtId="49" fontId="47" fillId="0" borderId="170" applyFill="0" applyProtection="0">
      <alignment horizontal="right"/>
    </xf>
    <xf numFmtId="0" fontId="35" fillId="0" borderId="170" applyFill="0" applyProtection="0">
      <alignment horizontal="right" vertical="top" wrapText="1"/>
    </xf>
    <xf numFmtId="0" fontId="39" fillId="38" borderId="170" applyNumberFormat="0" applyProtection="0">
      <alignment horizontal="left"/>
    </xf>
    <xf numFmtId="2" fontId="47" fillId="0" borderId="170" applyFill="0" applyProtection="0">
      <alignment horizontal="right" vertical="top" wrapText="1"/>
    </xf>
    <xf numFmtId="0" fontId="62" fillId="60" borderId="170"/>
    <xf numFmtId="0" fontId="39" fillId="38" borderId="170" applyNumberFormat="0" applyProtection="0">
      <alignment horizontal="left"/>
    </xf>
    <xf numFmtId="0" fontId="62" fillId="60" borderId="170"/>
    <xf numFmtId="0" fontId="35" fillId="0" borderId="170" applyFill="0" applyProtection="0">
      <alignment horizontal="right" vertical="top" wrapText="1"/>
    </xf>
    <xf numFmtId="49" fontId="35" fillId="0" borderId="170" applyFill="0" applyProtection="0">
      <alignment horizontal="right"/>
    </xf>
    <xf numFmtId="2" fontId="35" fillId="0" borderId="170" applyFill="0" applyProtection="0">
      <alignment horizontal="right" vertical="top" wrapText="1"/>
    </xf>
    <xf numFmtId="0" fontId="39" fillId="38" borderId="170" applyNumberFormat="0" applyProtection="0">
      <alignment horizontal="left"/>
    </xf>
    <xf numFmtId="2" fontId="35" fillId="0" borderId="170" applyFill="0" applyProtection="0">
      <alignment horizontal="right" vertical="top" wrapText="1"/>
    </xf>
    <xf numFmtId="0" fontId="62" fillId="60" borderId="170"/>
    <xf numFmtId="0" fontId="62" fillId="60" borderId="170"/>
    <xf numFmtId="1" fontId="35" fillId="0" borderId="170" applyFill="0" applyProtection="0">
      <alignment horizontal="right" vertical="top" wrapText="1"/>
    </xf>
    <xf numFmtId="0" fontId="62" fillId="60" borderId="170"/>
    <xf numFmtId="0" fontId="39" fillId="38" borderId="170" applyNumberFormat="0" applyProtection="0">
      <alignment horizontal="left"/>
    </xf>
    <xf numFmtId="0" fontId="62" fillId="60" borderId="170"/>
    <xf numFmtId="2" fontId="47" fillId="0" borderId="170" applyFill="0" applyProtection="0">
      <alignment horizontal="right" vertical="top" wrapText="1"/>
    </xf>
    <xf numFmtId="2" fontId="35" fillId="0" borderId="170" applyFill="0" applyProtection="0">
      <alignment horizontal="right" vertical="top" wrapText="1"/>
    </xf>
    <xf numFmtId="0" fontId="51" fillId="36" borderId="171" applyNumberFormat="0" applyAlignment="0" applyProtection="0"/>
    <xf numFmtId="49" fontId="35" fillId="0" borderId="170" applyFill="0" applyProtection="0">
      <alignment horizontal="right"/>
    </xf>
    <xf numFmtId="49" fontId="47" fillId="0" borderId="170" applyFill="0" applyProtection="0">
      <alignment horizontal="right"/>
    </xf>
    <xf numFmtId="1" fontId="47" fillId="0" borderId="170" applyFill="0" applyProtection="0">
      <alignment horizontal="right" vertical="top" wrapText="1"/>
    </xf>
    <xf numFmtId="0" fontId="35" fillId="0" borderId="170" applyFill="0" applyProtection="0">
      <alignment horizontal="right" vertical="top" wrapText="1"/>
    </xf>
    <xf numFmtId="1" fontId="35" fillId="0" borderId="170" applyFill="0" applyProtection="0">
      <alignment horizontal="right" vertical="top" wrapText="1"/>
    </xf>
    <xf numFmtId="0" fontId="41" fillId="35" borderId="171" applyNumberFormat="0" applyAlignment="0" applyProtection="0"/>
    <xf numFmtId="1" fontId="35" fillId="0" borderId="170" applyFill="0" applyProtection="0">
      <alignment horizontal="right" vertical="top" wrapText="1"/>
    </xf>
    <xf numFmtId="2" fontId="47" fillId="0" borderId="170" applyFill="0" applyProtection="0">
      <alignment horizontal="right" vertical="top" wrapText="1"/>
    </xf>
    <xf numFmtId="0" fontId="41" fillId="35" borderId="171" applyNumberFormat="0" applyAlignment="0" applyProtection="0"/>
    <xf numFmtId="2" fontId="47" fillId="0" borderId="170" applyFill="0" applyProtection="0">
      <alignment horizontal="right" vertical="top" wrapText="1"/>
    </xf>
    <xf numFmtId="2" fontId="35" fillId="0" borderId="170" applyFill="0" applyProtection="0">
      <alignment horizontal="right" vertical="top" wrapText="1"/>
    </xf>
    <xf numFmtId="1" fontId="47" fillId="0" borderId="170" applyFill="0" applyProtection="0">
      <alignment horizontal="right" vertical="top" wrapText="1"/>
    </xf>
    <xf numFmtId="0" fontId="35" fillId="0" borderId="170" applyFill="0" applyProtection="0">
      <alignment horizontal="right" vertical="top" wrapText="1"/>
    </xf>
    <xf numFmtId="0" fontId="41" fillId="35" borderId="171" applyNumberFormat="0" applyAlignment="0" applyProtection="0"/>
    <xf numFmtId="0" fontId="62" fillId="60" borderId="170"/>
    <xf numFmtId="0" fontId="62" fillId="60" borderId="170"/>
    <xf numFmtId="0" fontId="43" fillId="36" borderId="172" applyNumberFormat="0" applyAlignment="0" applyProtection="0"/>
    <xf numFmtId="2" fontId="35" fillId="0" borderId="170" applyFill="0" applyProtection="0">
      <alignment horizontal="right" vertical="top" wrapText="1"/>
    </xf>
    <xf numFmtId="49" fontId="35" fillId="0" borderId="170" applyFill="0" applyProtection="0">
      <alignment horizontal="right"/>
    </xf>
    <xf numFmtId="0" fontId="39" fillId="38" borderId="170" applyNumberFormat="0" applyProtection="0">
      <alignment horizontal="right"/>
    </xf>
    <xf numFmtId="2" fontId="35" fillId="0" borderId="170" applyFill="0" applyProtection="0">
      <alignment horizontal="right" vertical="top" wrapText="1"/>
    </xf>
    <xf numFmtId="2" fontId="47" fillId="0" borderId="170" applyFill="0" applyProtection="0">
      <alignment horizontal="right" vertical="top" wrapText="1"/>
    </xf>
    <xf numFmtId="1" fontId="47" fillId="0" borderId="170" applyFill="0" applyProtection="0">
      <alignment horizontal="right" vertical="top" wrapText="1"/>
    </xf>
    <xf numFmtId="0" fontId="35" fillId="0" borderId="170" applyFill="0" applyProtection="0">
      <alignment horizontal="right" vertical="top" wrapText="1"/>
    </xf>
    <xf numFmtId="0" fontId="62" fillId="60" borderId="170"/>
    <xf numFmtId="49" fontId="47" fillId="0" borderId="170" applyFill="0" applyProtection="0">
      <alignment horizontal="right"/>
    </xf>
    <xf numFmtId="0" fontId="39" fillId="38" borderId="170" applyNumberFormat="0" applyProtection="0">
      <alignment horizontal="right"/>
    </xf>
    <xf numFmtId="0" fontId="39" fillId="38" borderId="170" applyNumberFormat="0" applyProtection="0">
      <alignment horizontal="right"/>
    </xf>
    <xf numFmtId="49" fontId="47" fillId="0" borderId="170" applyFill="0" applyProtection="0">
      <alignment horizontal="right"/>
    </xf>
    <xf numFmtId="0" fontId="35" fillId="0" borderId="170" applyFill="0" applyProtection="0">
      <alignment horizontal="right" vertical="top" wrapText="1"/>
    </xf>
    <xf numFmtId="49" fontId="35" fillId="0" borderId="170" applyFill="0" applyProtection="0">
      <alignment horizontal="right"/>
    </xf>
    <xf numFmtId="0" fontId="35" fillId="0" borderId="170" applyFill="0" applyProtection="0">
      <alignment horizontal="right" vertical="top" wrapText="1"/>
    </xf>
    <xf numFmtId="0" fontId="62" fillId="60" borderId="170"/>
    <xf numFmtId="0" fontId="35" fillId="0" borderId="170" applyFill="0" applyProtection="0">
      <alignment horizontal="right" vertical="top" wrapText="1"/>
    </xf>
    <xf numFmtId="1" fontId="35" fillId="0" borderId="170" applyFill="0" applyProtection="0">
      <alignment horizontal="right" vertical="top" wrapText="1"/>
    </xf>
    <xf numFmtId="0" fontId="62" fillId="60" borderId="170"/>
    <xf numFmtId="2" fontId="35" fillId="0" borderId="170" applyFill="0" applyProtection="0">
      <alignment horizontal="right" vertical="top" wrapText="1"/>
    </xf>
    <xf numFmtId="0" fontId="35" fillId="0" borderId="170" applyFill="0" applyProtection="0">
      <alignment horizontal="right" vertical="top" wrapText="1"/>
    </xf>
    <xf numFmtId="0" fontId="43" fillId="36" borderId="172" applyNumberFormat="0" applyAlignment="0" applyProtection="0"/>
    <xf numFmtId="0" fontId="35" fillId="54" borderId="169" applyNumberFormat="0" applyFont="0" applyAlignment="0" applyProtection="0"/>
    <xf numFmtId="0" fontId="62" fillId="60" borderId="170"/>
    <xf numFmtId="2" fontId="47" fillId="0" borderId="170" applyFill="0" applyProtection="0">
      <alignment horizontal="right" vertical="top" wrapText="1"/>
    </xf>
    <xf numFmtId="0" fontId="43" fillId="36" borderId="172" applyNumberFormat="0" applyAlignment="0" applyProtection="0"/>
    <xf numFmtId="0" fontId="35" fillId="0" borderId="170" applyFill="0" applyProtection="0">
      <alignment horizontal="right" vertical="top" wrapText="1"/>
    </xf>
    <xf numFmtId="0" fontId="62" fillId="60" borderId="170"/>
    <xf numFmtId="2" fontId="47" fillId="0" borderId="170" applyFill="0" applyProtection="0">
      <alignment horizontal="right" vertical="top" wrapText="1"/>
    </xf>
    <xf numFmtId="0" fontId="35" fillId="0" borderId="170" applyFill="0" applyProtection="0">
      <alignment horizontal="right" vertical="top" wrapText="1"/>
    </xf>
    <xf numFmtId="1" fontId="35" fillId="0" borderId="170" applyFill="0" applyProtection="0">
      <alignment horizontal="right" vertical="top" wrapText="1"/>
    </xf>
    <xf numFmtId="0" fontId="39" fillId="38" borderId="170" applyNumberFormat="0" applyProtection="0">
      <alignment horizontal="right"/>
    </xf>
    <xf numFmtId="0" fontId="62" fillId="60" borderId="170"/>
    <xf numFmtId="0" fontId="35" fillId="0" borderId="170" applyFill="0" applyProtection="0">
      <alignment horizontal="right" vertical="top" wrapText="1"/>
    </xf>
    <xf numFmtId="0" fontId="62" fillId="60" borderId="170"/>
    <xf numFmtId="49" fontId="47" fillId="0" borderId="170" applyFill="0" applyProtection="0">
      <alignment horizontal="right"/>
    </xf>
    <xf numFmtId="0" fontId="39" fillId="38" borderId="170" applyNumberFormat="0" applyProtection="0">
      <alignment horizontal="right"/>
    </xf>
    <xf numFmtId="0" fontId="62" fillId="60" borderId="170"/>
    <xf numFmtId="0" fontId="39" fillId="38" borderId="170" applyNumberFormat="0" applyProtection="0">
      <alignment horizontal="left"/>
    </xf>
    <xf numFmtId="0" fontId="39" fillId="38" borderId="170" applyNumberFormat="0" applyProtection="0">
      <alignment horizontal="left"/>
    </xf>
    <xf numFmtId="0" fontId="39" fillId="38" borderId="170" applyNumberFormat="0" applyProtection="0">
      <alignment horizontal="right"/>
    </xf>
    <xf numFmtId="0" fontId="41" fillId="35" borderId="171" applyNumberFormat="0" applyAlignment="0" applyProtection="0"/>
    <xf numFmtId="0" fontId="62" fillId="60" borderId="170"/>
    <xf numFmtId="0" fontId="35" fillId="54" borderId="169" applyNumberFormat="0" applyFont="0" applyAlignment="0" applyProtection="0"/>
    <xf numFmtId="0" fontId="39" fillId="38" borderId="170" applyNumberFormat="0" applyProtection="0">
      <alignment horizontal="left"/>
    </xf>
    <xf numFmtId="0" fontId="35" fillId="0" borderId="170" applyFill="0" applyProtection="0">
      <alignment horizontal="right" vertical="top" wrapText="1"/>
    </xf>
    <xf numFmtId="0" fontId="35" fillId="0" borderId="170" applyFill="0" applyProtection="0">
      <alignment horizontal="right" vertical="top" wrapText="1"/>
    </xf>
    <xf numFmtId="49" fontId="47" fillId="0" borderId="170" applyFill="0" applyProtection="0">
      <alignment horizontal="right"/>
    </xf>
    <xf numFmtId="2" fontId="47" fillId="0" borderId="170" applyFill="0" applyProtection="0">
      <alignment horizontal="right" vertical="top" wrapText="1"/>
    </xf>
    <xf numFmtId="0" fontId="35" fillId="54" borderId="169" applyNumberFormat="0" applyFont="0" applyAlignment="0" applyProtection="0"/>
    <xf numFmtId="49" fontId="35" fillId="0" borderId="170" applyFill="0" applyProtection="0">
      <alignment horizontal="right"/>
    </xf>
    <xf numFmtId="2" fontId="35" fillId="0" borderId="170" applyFill="0" applyProtection="0">
      <alignment horizontal="right" vertical="top" wrapText="1"/>
    </xf>
    <xf numFmtId="0" fontId="62" fillId="60" borderId="170"/>
    <xf numFmtId="0" fontId="47" fillId="0" borderId="170" applyFill="0" applyProtection="0">
      <alignment horizontal="right" vertical="top" wrapText="1"/>
    </xf>
    <xf numFmtId="0" fontId="39" fillId="38" borderId="170" applyNumberFormat="0" applyProtection="0">
      <alignment horizontal="right"/>
    </xf>
    <xf numFmtId="0" fontId="62" fillId="60" borderId="170"/>
    <xf numFmtId="0" fontId="35" fillId="0" borderId="170" applyFill="0" applyProtection="0">
      <alignment horizontal="right" vertical="top" wrapText="1"/>
    </xf>
    <xf numFmtId="2" fontId="35" fillId="0" borderId="170" applyFill="0" applyProtection="0">
      <alignment horizontal="right" vertical="top" wrapText="1"/>
    </xf>
    <xf numFmtId="0" fontId="44" fillId="0" borderId="173" applyNumberFormat="0" applyFill="0" applyAlignment="0" applyProtection="0"/>
    <xf numFmtId="1" fontId="47" fillId="0" borderId="170" applyFill="0" applyProtection="0">
      <alignment horizontal="right" vertical="top" wrapText="1"/>
    </xf>
    <xf numFmtId="2" fontId="35" fillId="0" borderId="170" applyFill="0" applyProtection="0">
      <alignment horizontal="right" vertical="top" wrapText="1"/>
    </xf>
    <xf numFmtId="2" fontId="47" fillId="0" borderId="170" applyFill="0" applyProtection="0">
      <alignment horizontal="right" vertical="top" wrapText="1"/>
    </xf>
    <xf numFmtId="1" fontId="47" fillId="0" borderId="170" applyFill="0" applyProtection="0">
      <alignment horizontal="right" vertical="top" wrapText="1"/>
    </xf>
    <xf numFmtId="0" fontId="44" fillId="0" borderId="173" applyNumberFormat="0" applyFill="0" applyAlignment="0" applyProtection="0"/>
    <xf numFmtId="0" fontId="62" fillId="60" borderId="170"/>
    <xf numFmtId="0" fontId="62" fillId="60" borderId="170"/>
    <xf numFmtId="0" fontId="43" fillId="36" borderId="172" applyNumberFormat="0" applyAlignment="0" applyProtection="0"/>
    <xf numFmtId="0" fontId="44" fillId="0" borderId="173" applyNumberFormat="0" applyFill="0" applyAlignment="0" applyProtection="0"/>
    <xf numFmtId="0" fontId="39" fillId="38" borderId="170" applyNumberFormat="0" applyProtection="0">
      <alignment horizontal="right"/>
    </xf>
    <xf numFmtId="2" fontId="47" fillId="0" borderId="170" applyFill="0" applyProtection="0">
      <alignment horizontal="right" vertical="top" wrapText="1"/>
    </xf>
    <xf numFmtId="49" fontId="35" fillId="0" borderId="170" applyFill="0" applyProtection="0">
      <alignment horizontal="right"/>
    </xf>
    <xf numFmtId="49" fontId="35" fillId="0" borderId="170" applyFill="0" applyProtection="0">
      <alignment horizontal="right"/>
    </xf>
    <xf numFmtId="2" fontId="47" fillId="0" borderId="170" applyFill="0" applyProtection="0">
      <alignment horizontal="right" vertical="top" wrapText="1"/>
    </xf>
    <xf numFmtId="0" fontId="44" fillId="0" borderId="173" applyNumberFormat="0" applyFill="0" applyAlignment="0" applyProtection="0"/>
    <xf numFmtId="0" fontId="35" fillId="54" borderId="169" applyNumberFormat="0" applyFont="0" applyAlignment="0" applyProtection="0"/>
    <xf numFmtId="0" fontId="41" fillId="35" borderId="171" applyNumberFormat="0" applyAlignment="0" applyProtection="0"/>
    <xf numFmtId="0" fontId="44" fillId="0" borderId="173" applyNumberFormat="0" applyFill="0" applyAlignment="0" applyProtection="0"/>
    <xf numFmtId="0" fontId="35" fillId="0" borderId="170" applyFill="0" applyProtection="0">
      <alignment horizontal="right" vertical="top" wrapText="1"/>
    </xf>
    <xf numFmtId="0" fontId="39" fillId="38" borderId="170" applyNumberFormat="0" applyProtection="0">
      <alignment horizontal="right"/>
    </xf>
    <xf numFmtId="0" fontId="39" fillId="38" borderId="170" applyNumberFormat="0" applyProtection="0">
      <alignment horizontal="right"/>
    </xf>
    <xf numFmtId="2" fontId="35" fillId="0" borderId="170" applyFill="0" applyProtection="0">
      <alignment horizontal="right" vertical="top" wrapText="1"/>
    </xf>
    <xf numFmtId="0" fontId="41" fillId="35" borderId="171" applyNumberFormat="0" applyAlignment="0" applyProtection="0"/>
    <xf numFmtId="2" fontId="47" fillId="0" borderId="170" applyFill="0" applyProtection="0">
      <alignment horizontal="right" vertical="top" wrapText="1"/>
    </xf>
    <xf numFmtId="1" fontId="47" fillId="0" borderId="170" applyFill="0" applyProtection="0">
      <alignment horizontal="right" vertical="top" wrapText="1"/>
    </xf>
    <xf numFmtId="1" fontId="35" fillId="0" borderId="170" applyFill="0" applyProtection="0">
      <alignment horizontal="right" vertical="top" wrapText="1"/>
    </xf>
    <xf numFmtId="0" fontId="62" fillId="60" borderId="170"/>
    <xf numFmtId="0" fontId="62" fillId="60" borderId="170"/>
    <xf numFmtId="0" fontId="44" fillId="0" borderId="173" applyNumberFormat="0" applyFill="0" applyAlignment="0" applyProtection="0"/>
    <xf numFmtId="49" fontId="35" fillId="0" borderId="170" applyFill="0" applyProtection="0">
      <alignment horizontal="right"/>
    </xf>
    <xf numFmtId="0" fontId="39" fillId="38" borderId="170" applyNumberFormat="0" applyProtection="0">
      <alignment horizontal="left"/>
    </xf>
    <xf numFmtId="2" fontId="35" fillId="0" borderId="170" applyFill="0" applyProtection="0">
      <alignment horizontal="right" vertical="top" wrapText="1"/>
    </xf>
    <xf numFmtId="0" fontId="41" fillId="35" borderId="171" applyNumberFormat="0" applyAlignment="0" applyProtection="0"/>
    <xf numFmtId="0" fontId="43" fillId="36" borderId="172" applyNumberFormat="0" applyAlignment="0" applyProtection="0"/>
    <xf numFmtId="2" fontId="35" fillId="0" borderId="170" applyFill="0" applyProtection="0">
      <alignment horizontal="right" vertical="top" wrapText="1"/>
    </xf>
    <xf numFmtId="1" fontId="47" fillId="0" borderId="170" applyFill="0" applyProtection="0">
      <alignment horizontal="right" vertical="top" wrapText="1"/>
    </xf>
    <xf numFmtId="0" fontId="44" fillId="0" borderId="173" applyNumberFormat="0" applyFill="0" applyAlignment="0" applyProtection="0"/>
    <xf numFmtId="1" fontId="47" fillId="0" borderId="170" applyFill="0" applyProtection="0">
      <alignment horizontal="right" vertical="top" wrapText="1"/>
    </xf>
    <xf numFmtId="0" fontId="39" fillId="38" borderId="170" applyNumberFormat="0" applyProtection="0">
      <alignment horizontal="right"/>
    </xf>
    <xf numFmtId="0" fontId="35" fillId="0" borderId="170" applyFill="0" applyProtection="0">
      <alignment horizontal="right" vertical="top" wrapText="1"/>
    </xf>
    <xf numFmtId="49" fontId="35" fillId="0" borderId="170" applyFill="0" applyProtection="0">
      <alignment horizontal="right"/>
    </xf>
    <xf numFmtId="2" fontId="47" fillId="0" borderId="170" applyFill="0" applyProtection="0">
      <alignment horizontal="right" vertical="top" wrapText="1"/>
    </xf>
    <xf numFmtId="0" fontId="62" fillId="60" borderId="170"/>
    <xf numFmtId="0" fontId="51" fillId="36" borderId="171" applyNumberFormat="0" applyAlignment="0" applyProtection="0"/>
    <xf numFmtId="49" fontId="35" fillId="0" borderId="170" applyFill="0" applyProtection="0">
      <alignment horizontal="right"/>
    </xf>
    <xf numFmtId="1" fontId="35" fillId="0" borderId="170" applyFill="0" applyProtection="0">
      <alignment horizontal="right" vertical="top" wrapText="1"/>
    </xf>
    <xf numFmtId="1" fontId="35" fillId="0" borderId="170" applyFill="0" applyProtection="0">
      <alignment horizontal="right" vertical="top" wrapText="1"/>
    </xf>
    <xf numFmtId="1" fontId="47" fillId="0" borderId="170" applyFill="0" applyProtection="0">
      <alignment horizontal="right" vertical="top" wrapText="1"/>
    </xf>
    <xf numFmtId="0" fontId="62" fillId="60" borderId="170"/>
    <xf numFmtId="0" fontId="62" fillId="60" borderId="170"/>
    <xf numFmtId="0" fontId="62" fillId="60" borderId="170"/>
    <xf numFmtId="1" fontId="47" fillId="0" borderId="170" applyFill="0" applyProtection="0">
      <alignment horizontal="right" vertical="top" wrapText="1"/>
    </xf>
    <xf numFmtId="49" fontId="35" fillId="0" borderId="170" applyFill="0" applyProtection="0">
      <alignment horizontal="right"/>
    </xf>
    <xf numFmtId="0" fontId="35" fillId="0" borderId="170" applyFill="0" applyProtection="0">
      <alignment horizontal="right" vertical="top" wrapText="1"/>
    </xf>
    <xf numFmtId="0" fontId="35" fillId="0" borderId="170" applyFill="0" applyProtection="0">
      <alignment horizontal="right" vertical="top" wrapText="1"/>
    </xf>
    <xf numFmtId="0" fontId="62" fillId="60" borderId="170"/>
    <xf numFmtId="1" fontId="47" fillId="0" borderId="170" applyFill="0" applyProtection="0">
      <alignment horizontal="right" vertical="top" wrapText="1"/>
    </xf>
    <xf numFmtId="0" fontId="39" fillId="38" borderId="170" applyNumberFormat="0" applyProtection="0">
      <alignment horizontal="right"/>
    </xf>
    <xf numFmtId="2" fontId="47" fillId="0" borderId="170" applyFill="0" applyProtection="0">
      <alignment horizontal="right" vertical="top" wrapText="1"/>
    </xf>
    <xf numFmtId="0" fontId="35" fillId="54" borderId="169" applyNumberFormat="0" applyFont="0" applyAlignment="0" applyProtection="0"/>
    <xf numFmtId="0" fontId="62" fillId="60" borderId="170"/>
    <xf numFmtId="2" fontId="35" fillId="0" borderId="170" applyFill="0" applyProtection="0">
      <alignment horizontal="right" vertical="top" wrapText="1"/>
    </xf>
    <xf numFmtId="2" fontId="35" fillId="0" borderId="170" applyFill="0" applyProtection="0">
      <alignment horizontal="right" vertical="top" wrapText="1"/>
    </xf>
    <xf numFmtId="0" fontId="62" fillId="60" borderId="170"/>
    <xf numFmtId="0" fontId="44" fillId="0" borderId="173" applyNumberFormat="0" applyFill="0" applyAlignment="0" applyProtection="0"/>
    <xf numFmtId="49" fontId="47" fillId="0" borderId="170" applyFill="0" applyProtection="0">
      <alignment horizontal="right"/>
    </xf>
    <xf numFmtId="0" fontId="62" fillId="60" borderId="170"/>
    <xf numFmtId="0" fontId="35" fillId="54" borderId="169" applyNumberFormat="0" applyFont="0" applyAlignment="0" applyProtection="0"/>
    <xf numFmtId="0" fontId="39" fillId="38" borderId="170" applyNumberFormat="0" applyProtection="0">
      <alignment horizontal="left"/>
    </xf>
    <xf numFmtId="1" fontId="35" fillId="0" borderId="170" applyFill="0" applyProtection="0">
      <alignment horizontal="right" vertical="top" wrapText="1"/>
    </xf>
    <xf numFmtId="49" fontId="47" fillId="0" borderId="170" applyFill="0" applyProtection="0">
      <alignment horizontal="right"/>
    </xf>
    <xf numFmtId="0" fontId="35" fillId="0" borderId="170" applyFill="0" applyProtection="0">
      <alignment horizontal="right" vertical="top" wrapText="1"/>
    </xf>
    <xf numFmtId="0" fontId="62" fillId="60" borderId="170"/>
    <xf numFmtId="2" fontId="47" fillId="0" borderId="170" applyFill="0" applyProtection="0">
      <alignment horizontal="right" vertical="top" wrapText="1"/>
    </xf>
    <xf numFmtId="0" fontId="35" fillId="0" borderId="170" applyFill="0" applyProtection="0">
      <alignment horizontal="right" vertical="top" wrapText="1"/>
    </xf>
    <xf numFmtId="0" fontId="35" fillId="54" borderId="169" applyNumberFormat="0" applyFont="0" applyAlignment="0" applyProtection="0"/>
    <xf numFmtId="0" fontId="35" fillId="54" borderId="169" applyNumberFormat="0" applyFont="0" applyAlignment="0" applyProtection="0"/>
    <xf numFmtId="0" fontId="47" fillId="0" borderId="170" applyFill="0" applyProtection="0">
      <alignment horizontal="right" vertical="top" wrapText="1"/>
    </xf>
    <xf numFmtId="0" fontId="39" fillId="38" borderId="170" applyNumberFormat="0" applyProtection="0">
      <alignment horizontal="right"/>
    </xf>
    <xf numFmtId="0" fontId="35" fillId="54" borderId="169" applyNumberFormat="0" applyFont="0" applyAlignment="0" applyProtection="0"/>
    <xf numFmtId="0" fontId="62" fillId="60" borderId="170"/>
    <xf numFmtId="1" fontId="35" fillId="0" borderId="170" applyFill="0" applyProtection="0">
      <alignment horizontal="right" vertical="top" wrapText="1"/>
    </xf>
    <xf numFmtId="49" fontId="35" fillId="0" borderId="170" applyFill="0" applyProtection="0">
      <alignment horizontal="right"/>
    </xf>
    <xf numFmtId="0" fontId="43" fillId="36" borderId="172" applyNumberFormat="0" applyAlignment="0" applyProtection="0"/>
    <xf numFmtId="0" fontId="62" fillId="60" borderId="170"/>
    <xf numFmtId="0" fontId="62" fillId="60" borderId="170"/>
    <xf numFmtId="0" fontId="62" fillId="60" borderId="170"/>
    <xf numFmtId="0" fontId="62" fillId="60" borderId="170"/>
    <xf numFmtId="49" fontId="35" fillId="0" borderId="170" applyFill="0" applyProtection="0">
      <alignment horizontal="right"/>
    </xf>
    <xf numFmtId="1" fontId="35" fillId="0" borderId="170" applyFill="0" applyProtection="0">
      <alignment horizontal="right" vertical="top" wrapText="1"/>
    </xf>
    <xf numFmtId="0" fontId="35" fillId="0" borderId="170" applyFill="0" applyProtection="0">
      <alignment horizontal="right" vertical="top" wrapText="1"/>
    </xf>
    <xf numFmtId="2" fontId="35" fillId="0" borderId="170" applyFill="0" applyProtection="0">
      <alignment horizontal="right" vertical="top" wrapText="1"/>
    </xf>
    <xf numFmtId="0" fontId="35" fillId="0" borderId="170" applyFill="0" applyProtection="0">
      <alignment horizontal="right" vertical="top" wrapText="1"/>
    </xf>
    <xf numFmtId="0" fontId="44" fillId="0" borderId="173" applyNumberFormat="0" applyFill="0" applyAlignment="0" applyProtection="0"/>
    <xf numFmtId="1" fontId="35" fillId="0" borderId="170" applyFill="0" applyProtection="0">
      <alignment horizontal="right" vertical="top" wrapText="1"/>
    </xf>
    <xf numFmtId="49" fontId="35" fillId="0" borderId="170" applyFill="0" applyProtection="0">
      <alignment horizontal="right"/>
    </xf>
    <xf numFmtId="0" fontId="39" fillId="38" borderId="170" applyNumberFormat="0" applyProtection="0">
      <alignment horizontal="left"/>
    </xf>
    <xf numFmtId="0" fontId="39" fillId="38" borderId="170" applyNumberFormat="0" applyProtection="0">
      <alignment horizontal="left"/>
    </xf>
    <xf numFmtId="0" fontId="43" fillId="36" borderId="172" applyNumberFormat="0" applyAlignment="0" applyProtection="0"/>
    <xf numFmtId="0" fontId="43" fillId="36" borderId="172" applyNumberFormat="0" applyAlignment="0" applyProtection="0"/>
    <xf numFmtId="49" fontId="47" fillId="0" borderId="170" applyFill="0" applyProtection="0">
      <alignment horizontal="right"/>
    </xf>
    <xf numFmtId="1" fontId="35" fillId="0" borderId="170" applyFill="0" applyProtection="0">
      <alignment horizontal="right" vertical="top" wrapText="1"/>
    </xf>
    <xf numFmtId="0" fontId="39" fillId="38" borderId="170" applyNumberFormat="0" applyProtection="0">
      <alignment horizontal="left"/>
    </xf>
    <xf numFmtId="1" fontId="35" fillId="0" borderId="170" applyFill="0" applyProtection="0">
      <alignment horizontal="right" vertical="top" wrapText="1"/>
    </xf>
    <xf numFmtId="0" fontId="62" fillId="60" borderId="170"/>
    <xf numFmtId="1" fontId="35" fillId="0" borderId="170" applyFill="0" applyProtection="0">
      <alignment horizontal="right" vertical="top" wrapText="1"/>
    </xf>
    <xf numFmtId="0" fontId="62" fillId="60" borderId="170"/>
    <xf numFmtId="0" fontId="35" fillId="0" borderId="170" applyFill="0" applyProtection="0">
      <alignment horizontal="right" vertical="top" wrapText="1"/>
    </xf>
    <xf numFmtId="0" fontId="35" fillId="0" borderId="170" applyFill="0" applyProtection="0">
      <alignment horizontal="right" vertical="top" wrapText="1"/>
    </xf>
    <xf numFmtId="1" fontId="47" fillId="0" borderId="170" applyFill="0" applyProtection="0">
      <alignment horizontal="right" vertical="top" wrapText="1"/>
    </xf>
    <xf numFmtId="0" fontId="39" fillId="38" borderId="170" applyNumberFormat="0" applyProtection="0">
      <alignment horizontal="right"/>
    </xf>
    <xf numFmtId="0" fontId="39" fillId="38" borderId="170" applyNumberFormat="0" applyProtection="0">
      <alignment horizontal="right"/>
    </xf>
    <xf numFmtId="49" fontId="35" fillId="0" borderId="170" applyFill="0" applyProtection="0">
      <alignment horizontal="right"/>
    </xf>
    <xf numFmtId="49" fontId="47" fillId="0" borderId="170" applyFill="0" applyProtection="0">
      <alignment horizontal="right"/>
    </xf>
    <xf numFmtId="2" fontId="47" fillId="0" borderId="170" applyFill="0" applyProtection="0">
      <alignment horizontal="right" vertical="top" wrapText="1"/>
    </xf>
    <xf numFmtId="1" fontId="47" fillId="0" borderId="170" applyFill="0" applyProtection="0">
      <alignment horizontal="right" vertical="top" wrapText="1"/>
    </xf>
    <xf numFmtId="0" fontId="35" fillId="0" borderId="170" applyFill="0" applyProtection="0">
      <alignment horizontal="right" vertical="top" wrapText="1"/>
    </xf>
    <xf numFmtId="0" fontId="43" fillId="36" borderId="172" applyNumberFormat="0" applyAlignment="0" applyProtection="0"/>
    <xf numFmtId="2" fontId="47" fillId="0" borderId="170" applyFill="0" applyProtection="0">
      <alignment horizontal="right" vertical="top" wrapText="1"/>
    </xf>
    <xf numFmtId="49" fontId="47" fillId="0" borderId="170" applyFill="0" applyProtection="0">
      <alignment horizontal="right"/>
    </xf>
    <xf numFmtId="0" fontId="62" fillId="60" borderId="170"/>
    <xf numFmtId="0" fontId="43" fillId="36" borderId="172" applyNumberFormat="0" applyAlignment="0" applyProtection="0"/>
    <xf numFmtId="0" fontId="39" fillId="38" borderId="170" applyNumberFormat="0" applyProtection="0">
      <alignment horizontal="right"/>
    </xf>
    <xf numFmtId="2" fontId="35" fillId="0" borderId="170" applyFill="0" applyProtection="0">
      <alignment horizontal="right" vertical="top" wrapText="1"/>
    </xf>
    <xf numFmtId="1" fontId="35" fillId="0" borderId="170" applyFill="0" applyProtection="0">
      <alignment horizontal="right" vertical="top" wrapText="1"/>
    </xf>
    <xf numFmtId="49" fontId="35" fillId="0" borderId="170" applyFill="0" applyProtection="0">
      <alignment horizontal="right"/>
    </xf>
    <xf numFmtId="2" fontId="35" fillId="0" borderId="170" applyFill="0" applyProtection="0">
      <alignment horizontal="right" vertical="top" wrapText="1"/>
    </xf>
    <xf numFmtId="0" fontId="39" fillId="38" borderId="170" applyNumberFormat="0" applyProtection="0">
      <alignment horizontal="right"/>
    </xf>
    <xf numFmtId="49" fontId="35" fillId="0" borderId="170" applyFill="0" applyProtection="0">
      <alignment horizontal="right"/>
    </xf>
    <xf numFmtId="0" fontId="41" fillId="35" borderId="171" applyNumberFormat="0" applyAlignment="0" applyProtection="0"/>
    <xf numFmtId="0" fontId="35" fillId="54" borderId="169" applyNumberFormat="0" applyFont="0" applyAlignment="0" applyProtection="0"/>
    <xf numFmtId="2" fontId="47" fillId="0" borderId="170" applyFill="0" applyProtection="0">
      <alignment horizontal="right" vertical="top" wrapText="1"/>
    </xf>
    <xf numFmtId="2" fontId="47" fillId="0" borderId="170" applyFill="0" applyProtection="0">
      <alignment horizontal="right" vertical="top" wrapText="1"/>
    </xf>
    <xf numFmtId="49" fontId="35" fillId="0" borderId="170" applyFill="0" applyProtection="0">
      <alignment horizontal="right"/>
    </xf>
    <xf numFmtId="0" fontId="62" fillId="60" borderId="170"/>
    <xf numFmtId="0" fontId="51" fillId="36" borderId="171" applyNumberFormat="0" applyAlignment="0" applyProtection="0"/>
    <xf numFmtId="2" fontId="47" fillId="0" borderId="170" applyFill="0" applyProtection="0">
      <alignment horizontal="right" vertical="top" wrapText="1"/>
    </xf>
    <xf numFmtId="0" fontId="44" fillId="0" borderId="173" applyNumberFormat="0" applyFill="0" applyAlignment="0" applyProtection="0"/>
    <xf numFmtId="49" fontId="47" fillId="0" borderId="170" applyFill="0" applyProtection="0">
      <alignment horizontal="right"/>
    </xf>
    <xf numFmtId="0" fontId="62" fillId="60" borderId="170"/>
    <xf numFmtId="2" fontId="47" fillId="0" borderId="170" applyFill="0" applyProtection="0">
      <alignment horizontal="right" vertical="top" wrapText="1"/>
    </xf>
    <xf numFmtId="2" fontId="35" fillId="0" borderId="170" applyFill="0" applyProtection="0">
      <alignment horizontal="right" vertical="top" wrapText="1"/>
    </xf>
    <xf numFmtId="0" fontId="35" fillId="54" borderId="169" applyNumberFormat="0" applyFont="0" applyAlignment="0" applyProtection="0"/>
    <xf numFmtId="0" fontId="62" fillId="60" borderId="170"/>
    <xf numFmtId="0" fontId="43" fillId="36" borderId="172" applyNumberFormat="0" applyAlignment="0" applyProtection="0"/>
    <xf numFmtId="0" fontId="43" fillId="36" borderId="172" applyNumberFormat="0" applyAlignment="0" applyProtection="0"/>
    <xf numFmtId="0" fontId="62" fillId="60" borderId="170"/>
    <xf numFmtId="2" fontId="35" fillId="0" borderId="170" applyFill="0" applyProtection="0">
      <alignment horizontal="right" vertical="top" wrapText="1"/>
    </xf>
    <xf numFmtId="0" fontId="62" fillId="60" borderId="170"/>
    <xf numFmtId="1" fontId="35" fillId="0" borderId="170" applyFill="0" applyProtection="0">
      <alignment horizontal="right" vertical="top" wrapText="1"/>
    </xf>
    <xf numFmtId="0" fontId="43" fillId="36" borderId="172" applyNumberFormat="0" applyAlignment="0" applyProtection="0"/>
    <xf numFmtId="1" fontId="35" fillId="0" borderId="170" applyFill="0" applyProtection="0">
      <alignment horizontal="right" vertical="top" wrapText="1"/>
    </xf>
    <xf numFmtId="0" fontId="51" fillId="36" borderId="171" applyNumberFormat="0" applyAlignment="0" applyProtection="0"/>
    <xf numFmtId="49" fontId="35" fillId="0" borderId="170" applyFill="0" applyProtection="0">
      <alignment horizontal="right"/>
    </xf>
    <xf numFmtId="0" fontId="41" fillId="35" borderId="171" applyNumberFormat="0" applyAlignment="0" applyProtection="0"/>
    <xf numFmtId="0" fontId="47" fillId="0" borderId="170" applyFill="0" applyProtection="0">
      <alignment horizontal="right" vertical="top" wrapText="1"/>
    </xf>
    <xf numFmtId="2" fontId="47" fillId="0" borderId="170" applyFill="0" applyProtection="0">
      <alignment horizontal="right" vertical="top" wrapText="1"/>
    </xf>
    <xf numFmtId="49" fontId="35" fillId="0" borderId="170" applyFill="0" applyProtection="0">
      <alignment horizontal="right"/>
    </xf>
    <xf numFmtId="0" fontId="44" fillId="0" borderId="173" applyNumberFormat="0" applyFill="0" applyAlignment="0" applyProtection="0"/>
    <xf numFmtId="0" fontId="41" fillId="35" borderId="171" applyNumberFormat="0" applyAlignment="0" applyProtection="0"/>
    <xf numFmtId="0" fontId="62" fillId="60" borderId="170"/>
    <xf numFmtId="0" fontId="44" fillId="0" borderId="173" applyNumberFormat="0" applyFill="0" applyAlignment="0" applyProtection="0"/>
    <xf numFmtId="0" fontId="43" fillId="36" borderId="172" applyNumberFormat="0" applyAlignment="0" applyProtection="0"/>
    <xf numFmtId="0" fontId="39" fillId="38" borderId="170" applyNumberFormat="0" applyProtection="0">
      <alignment horizontal="right"/>
    </xf>
    <xf numFmtId="0" fontId="39" fillId="38" borderId="170" applyNumberFormat="0" applyProtection="0">
      <alignment horizontal="right"/>
    </xf>
    <xf numFmtId="0" fontId="35" fillId="0" borderId="170" applyFill="0" applyProtection="0">
      <alignment horizontal="right" vertical="top" wrapText="1"/>
    </xf>
    <xf numFmtId="0" fontId="35" fillId="54" borderId="169" applyNumberFormat="0" applyFont="0" applyAlignment="0" applyProtection="0"/>
    <xf numFmtId="0" fontId="43" fillId="36" borderId="172" applyNumberFormat="0" applyAlignment="0" applyProtection="0"/>
    <xf numFmtId="0" fontId="39" fillId="38" borderId="170" applyNumberFormat="0" applyProtection="0">
      <alignment horizontal="right"/>
    </xf>
    <xf numFmtId="1" fontId="35" fillId="0" borderId="170" applyFill="0" applyProtection="0">
      <alignment horizontal="right" vertical="top" wrapText="1"/>
    </xf>
    <xf numFmtId="2" fontId="35" fillId="0" borderId="170" applyFill="0" applyProtection="0">
      <alignment horizontal="right" vertical="top" wrapText="1"/>
    </xf>
    <xf numFmtId="2" fontId="47" fillId="0" borderId="170" applyFill="0" applyProtection="0">
      <alignment horizontal="right" vertical="top" wrapText="1"/>
    </xf>
    <xf numFmtId="2" fontId="35" fillId="0" borderId="170" applyFill="0" applyProtection="0">
      <alignment horizontal="right" vertical="top" wrapText="1"/>
    </xf>
    <xf numFmtId="0" fontId="39" fillId="38" borderId="170" applyNumberFormat="0" applyProtection="0">
      <alignment horizontal="left"/>
    </xf>
    <xf numFmtId="0" fontId="44" fillId="0" borderId="173" applyNumberFormat="0" applyFill="0" applyAlignment="0" applyProtection="0"/>
    <xf numFmtId="49" fontId="47" fillId="0" borderId="170" applyFill="0" applyProtection="0">
      <alignment horizontal="right"/>
    </xf>
    <xf numFmtId="0" fontId="43" fillId="36" borderId="172" applyNumberFormat="0" applyAlignment="0" applyProtection="0"/>
    <xf numFmtId="0" fontId="62" fillId="60" borderId="170"/>
    <xf numFmtId="0" fontId="47" fillId="0" borderId="170" applyFill="0" applyProtection="0">
      <alignment horizontal="right" vertical="top" wrapText="1"/>
    </xf>
    <xf numFmtId="0" fontId="39" fillId="38" borderId="170" applyNumberFormat="0" applyProtection="0">
      <alignment horizontal="right"/>
    </xf>
    <xf numFmtId="0" fontId="39" fillId="38" borderId="170" applyNumberFormat="0" applyProtection="0">
      <alignment horizontal="right"/>
    </xf>
    <xf numFmtId="1" fontId="35" fillId="0" borderId="170" applyFill="0" applyProtection="0">
      <alignment horizontal="right" vertical="top" wrapText="1"/>
    </xf>
    <xf numFmtId="1" fontId="35" fillId="0" borderId="170" applyFill="0" applyProtection="0">
      <alignment horizontal="right" vertical="top" wrapText="1"/>
    </xf>
    <xf numFmtId="0" fontId="39" fillId="38" borderId="170" applyNumberFormat="0" applyProtection="0">
      <alignment horizontal="right"/>
    </xf>
    <xf numFmtId="0" fontId="62" fillId="60" borderId="170"/>
    <xf numFmtId="49" fontId="35" fillId="0" borderId="170" applyFill="0" applyProtection="0">
      <alignment horizontal="right"/>
    </xf>
    <xf numFmtId="0" fontId="39" fillId="38" borderId="170" applyNumberFormat="0" applyProtection="0">
      <alignment horizontal="right"/>
    </xf>
    <xf numFmtId="0" fontId="43" fillId="36" borderId="172" applyNumberFormat="0" applyAlignment="0" applyProtection="0"/>
    <xf numFmtId="2" fontId="35" fillId="0" borderId="170" applyFill="0" applyProtection="0">
      <alignment horizontal="right" vertical="top" wrapText="1"/>
    </xf>
    <xf numFmtId="0" fontId="41" fillId="35" borderId="171" applyNumberFormat="0" applyAlignment="0" applyProtection="0"/>
    <xf numFmtId="0" fontId="43" fillId="36" borderId="172" applyNumberFormat="0" applyAlignment="0" applyProtection="0"/>
    <xf numFmtId="49" fontId="35" fillId="0" borderId="170" applyFill="0" applyProtection="0">
      <alignment horizontal="right"/>
    </xf>
    <xf numFmtId="0" fontId="35" fillId="0" borderId="170" applyFill="0" applyProtection="0">
      <alignment horizontal="right" vertical="top" wrapText="1"/>
    </xf>
    <xf numFmtId="49" fontId="35" fillId="0" borderId="170" applyFill="0" applyProtection="0">
      <alignment horizontal="right"/>
    </xf>
    <xf numFmtId="49" fontId="47" fillId="0" borderId="170" applyFill="0" applyProtection="0">
      <alignment horizontal="right"/>
    </xf>
    <xf numFmtId="49" fontId="47" fillId="0" borderId="170" applyFill="0" applyProtection="0">
      <alignment horizontal="right"/>
    </xf>
    <xf numFmtId="2" fontId="35" fillId="0" borderId="170" applyFill="0" applyProtection="0">
      <alignment horizontal="right" vertical="top" wrapText="1"/>
    </xf>
    <xf numFmtId="2" fontId="47" fillId="0" borderId="170" applyFill="0" applyProtection="0">
      <alignment horizontal="right" vertical="top" wrapText="1"/>
    </xf>
    <xf numFmtId="0" fontId="35" fillId="0" borderId="170" applyFill="0" applyProtection="0">
      <alignment horizontal="right" vertical="top" wrapText="1"/>
    </xf>
    <xf numFmtId="0" fontId="62" fillId="60" borderId="170"/>
    <xf numFmtId="0" fontId="62" fillId="60" borderId="170"/>
    <xf numFmtId="0" fontId="62" fillId="60" borderId="170"/>
    <xf numFmtId="0" fontId="35" fillId="0" borderId="170" applyFill="0" applyProtection="0">
      <alignment horizontal="right" vertical="top" wrapText="1"/>
    </xf>
    <xf numFmtId="0" fontId="43" fillId="36" borderId="172" applyNumberFormat="0" applyAlignment="0" applyProtection="0"/>
    <xf numFmtId="0" fontId="35" fillId="54" borderId="169" applyNumberFormat="0" applyFont="0" applyAlignment="0" applyProtection="0"/>
    <xf numFmtId="0" fontId="62" fillId="60" borderId="170"/>
    <xf numFmtId="0" fontId="35" fillId="0" borderId="170" applyFill="0" applyProtection="0">
      <alignment horizontal="right" vertical="top" wrapText="1"/>
    </xf>
    <xf numFmtId="49" fontId="35" fillId="0" borderId="170" applyFill="0" applyProtection="0">
      <alignment horizontal="right"/>
    </xf>
    <xf numFmtId="0" fontId="62" fillId="60" borderId="170"/>
    <xf numFmtId="0" fontId="35" fillId="54" borderId="169" applyNumberFormat="0" applyFont="0" applyAlignment="0" applyProtection="0"/>
    <xf numFmtId="2" fontId="35" fillId="0" borderId="170" applyFill="0" applyProtection="0">
      <alignment horizontal="right" vertical="top" wrapText="1"/>
    </xf>
    <xf numFmtId="0" fontId="39" fillId="38" borderId="170" applyNumberFormat="0" applyProtection="0">
      <alignment horizontal="left"/>
    </xf>
    <xf numFmtId="0" fontId="39" fillId="38" borderId="170" applyNumberFormat="0" applyProtection="0">
      <alignment horizontal="left"/>
    </xf>
    <xf numFmtId="1" fontId="35" fillId="0" borderId="170" applyFill="0" applyProtection="0">
      <alignment horizontal="right" vertical="top" wrapText="1"/>
    </xf>
    <xf numFmtId="0" fontId="62" fillId="60" borderId="170"/>
    <xf numFmtId="0" fontId="62" fillId="60" borderId="170"/>
    <xf numFmtId="0" fontId="39" fillId="38" borderId="170" applyNumberFormat="0" applyProtection="0">
      <alignment horizontal="right"/>
    </xf>
    <xf numFmtId="49" fontId="47" fillId="0" borderId="170" applyFill="0" applyProtection="0">
      <alignment horizontal="right"/>
    </xf>
    <xf numFmtId="0" fontId="62" fillId="60" borderId="170"/>
    <xf numFmtId="0" fontId="35" fillId="0" borderId="170" applyFill="0" applyProtection="0">
      <alignment horizontal="right" vertical="top" wrapText="1"/>
    </xf>
    <xf numFmtId="49" fontId="47" fillId="0" borderId="170" applyFill="0" applyProtection="0">
      <alignment horizontal="right"/>
    </xf>
    <xf numFmtId="0" fontId="41" fillId="35" borderId="171" applyNumberFormat="0" applyAlignment="0" applyProtection="0"/>
    <xf numFmtId="2" fontId="35" fillId="0" borderId="170" applyFill="0" applyProtection="0">
      <alignment horizontal="right" vertical="top" wrapText="1"/>
    </xf>
    <xf numFmtId="1" fontId="47" fillId="0" borderId="170" applyFill="0" applyProtection="0">
      <alignment horizontal="right" vertical="top" wrapText="1"/>
    </xf>
    <xf numFmtId="0" fontId="35" fillId="0" borderId="170" applyFill="0" applyProtection="0">
      <alignment horizontal="right" vertical="top" wrapText="1"/>
    </xf>
    <xf numFmtId="1" fontId="47" fillId="0" borderId="170" applyFill="0" applyProtection="0">
      <alignment horizontal="right" vertical="top" wrapText="1"/>
    </xf>
    <xf numFmtId="0" fontId="62" fillId="60" borderId="170"/>
    <xf numFmtId="2" fontId="35" fillId="0" borderId="170" applyFill="0" applyProtection="0">
      <alignment horizontal="right" vertical="top" wrapText="1"/>
    </xf>
    <xf numFmtId="1" fontId="47" fillId="0" borderId="170" applyFill="0" applyProtection="0">
      <alignment horizontal="right" vertical="top" wrapText="1"/>
    </xf>
    <xf numFmtId="0" fontId="39" fillId="38" borderId="170" applyNumberFormat="0" applyProtection="0">
      <alignment horizontal="left"/>
    </xf>
    <xf numFmtId="0" fontId="35" fillId="0" borderId="170" applyFill="0" applyProtection="0">
      <alignment horizontal="right" vertical="top" wrapText="1"/>
    </xf>
    <xf numFmtId="0" fontId="62" fillId="60" borderId="170"/>
    <xf numFmtId="2" fontId="47" fillId="0" borderId="170" applyFill="0" applyProtection="0">
      <alignment horizontal="right" vertical="top" wrapText="1"/>
    </xf>
    <xf numFmtId="0" fontId="62" fillId="60" borderId="170"/>
    <xf numFmtId="2" fontId="35" fillId="0" borderId="170" applyFill="0" applyProtection="0">
      <alignment horizontal="right" vertical="top" wrapText="1"/>
    </xf>
    <xf numFmtId="2" fontId="35" fillId="0" borderId="170" applyFill="0" applyProtection="0">
      <alignment horizontal="right" vertical="top" wrapText="1"/>
    </xf>
    <xf numFmtId="0" fontId="43" fillId="36" borderId="172" applyNumberFormat="0" applyAlignment="0" applyProtection="0"/>
    <xf numFmtId="0" fontId="44" fillId="0" borderId="173" applyNumberFormat="0" applyFill="0" applyAlignment="0" applyProtection="0"/>
    <xf numFmtId="1" fontId="47" fillId="0" borderId="170" applyFill="0" applyProtection="0">
      <alignment horizontal="right" vertical="top" wrapText="1"/>
    </xf>
    <xf numFmtId="0" fontId="51" fillId="36" borderId="171" applyNumberFormat="0" applyAlignment="0" applyProtection="0"/>
    <xf numFmtId="49" fontId="47" fillId="0" borderId="170" applyFill="0" applyProtection="0">
      <alignment horizontal="right"/>
    </xf>
    <xf numFmtId="0" fontId="62" fillId="60" borderId="170"/>
    <xf numFmtId="1" fontId="47" fillId="0" borderId="170" applyFill="0" applyProtection="0">
      <alignment horizontal="right" vertical="top" wrapText="1"/>
    </xf>
    <xf numFmtId="0" fontId="35" fillId="0" borderId="170" applyFill="0" applyProtection="0">
      <alignment horizontal="right" vertical="top" wrapText="1"/>
    </xf>
    <xf numFmtId="1" fontId="35" fillId="0" borderId="170" applyFill="0" applyProtection="0">
      <alignment horizontal="right" vertical="top" wrapText="1"/>
    </xf>
    <xf numFmtId="0" fontId="39" fillId="38" borderId="170" applyNumberFormat="0" applyProtection="0">
      <alignment horizontal="right"/>
    </xf>
    <xf numFmtId="2" fontId="35" fillId="0" borderId="170" applyFill="0" applyProtection="0">
      <alignment horizontal="right" vertical="top" wrapText="1"/>
    </xf>
    <xf numFmtId="49" fontId="47" fillId="0" borderId="170" applyFill="0" applyProtection="0">
      <alignment horizontal="right"/>
    </xf>
    <xf numFmtId="2" fontId="35" fillId="0" borderId="170" applyFill="0" applyProtection="0">
      <alignment horizontal="right" vertical="top" wrapText="1"/>
    </xf>
    <xf numFmtId="0" fontId="39" fillId="38" borderId="170" applyNumberFormat="0" applyProtection="0">
      <alignment horizontal="right"/>
    </xf>
    <xf numFmtId="0" fontId="44" fillId="0" borderId="173" applyNumberFormat="0" applyFill="0" applyAlignment="0" applyProtection="0"/>
    <xf numFmtId="0" fontId="62" fillId="60" borderId="170"/>
    <xf numFmtId="0" fontId="39" fillId="38" borderId="170" applyNumberFormat="0" applyProtection="0">
      <alignment horizontal="left"/>
    </xf>
    <xf numFmtId="0" fontId="39" fillId="38" borderId="170" applyNumberFormat="0" applyProtection="0">
      <alignment horizontal="right"/>
    </xf>
    <xf numFmtId="0" fontId="39" fillId="38" borderId="170" applyNumberFormat="0" applyProtection="0">
      <alignment horizontal="left"/>
    </xf>
    <xf numFmtId="0" fontId="62" fillId="60" borderId="170"/>
    <xf numFmtId="0" fontId="62" fillId="60" borderId="170"/>
    <xf numFmtId="0" fontId="35" fillId="0" borderId="170" applyFill="0" applyProtection="0">
      <alignment horizontal="right" vertical="top" wrapText="1"/>
    </xf>
    <xf numFmtId="0" fontId="43" fillId="36" borderId="172" applyNumberFormat="0" applyAlignment="0" applyProtection="0"/>
    <xf numFmtId="0" fontId="35" fillId="0" borderId="170" applyFill="0" applyProtection="0">
      <alignment horizontal="right" vertical="top" wrapText="1"/>
    </xf>
    <xf numFmtId="2" fontId="35" fillId="0" borderId="170" applyFill="0" applyProtection="0">
      <alignment horizontal="right" vertical="top" wrapText="1"/>
    </xf>
    <xf numFmtId="0" fontId="35" fillId="0" borderId="170" applyFill="0" applyProtection="0">
      <alignment horizontal="right" vertical="top" wrapText="1"/>
    </xf>
    <xf numFmtId="2" fontId="35" fillId="0" borderId="170" applyFill="0" applyProtection="0">
      <alignment horizontal="right" vertical="top" wrapText="1"/>
    </xf>
    <xf numFmtId="0" fontId="39" fillId="38" borderId="170" applyNumberFormat="0" applyProtection="0">
      <alignment horizontal="right"/>
    </xf>
    <xf numFmtId="0" fontId="39" fillId="38" borderId="170" applyNumberFormat="0" applyProtection="0">
      <alignment horizontal="right"/>
    </xf>
    <xf numFmtId="0" fontId="62" fillId="60" borderId="170"/>
    <xf numFmtId="0" fontId="43" fillId="36" borderId="172" applyNumberFormat="0" applyAlignment="0" applyProtection="0"/>
    <xf numFmtId="2" fontId="35" fillId="0" borderId="170" applyFill="0" applyProtection="0">
      <alignment horizontal="right" vertical="top" wrapText="1"/>
    </xf>
    <xf numFmtId="0" fontId="35" fillId="0" borderId="170" applyFill="0" applyProtection="0">
      <alignment horizontal="right" vertical="top" wrapText="1"/>
    </xf>
    <xf numFmtId="0" fontId="39" fillId="38" borderId="170" applyNumberFormat="0" applyProtection="0">
      <alignment horizontal="right"/>
    </xf>
    <xf numFmtId="0" fontId="35" fillId="0" borderId="170" applyFill="0" applyProtection="0">
      <alignment horizontal="right" vertical="top" wrapText="1"/>
    </xf>
    <xf numFmtId="49" fontId="47" fillId="0" borderId="170" applyFill="0" applyProtection="0">
      <alignment horizontal="right"/>
    </xf>
    <xf numFmtId="0" fontId="35" fillId="0" borderId="170" applyFill="0" applyProtection="0">
      <alignment horizontal="right" vertical="top" wrapText="1"/>
    </xf>
    <xf numFmtId="49" fontId="35" fillId="0" borderId="170" applyFill="0" applyProtection="0">
      <alignment horizontal="right"/>
    </xf>
    <xf numFmtId="0" fontId="35" fillId="54" borderId="169" applyNumberFormat="0" applyFont="0" applyAlignment="0" applyProtection="0"/>
    <xf numFmtId="0" fontId="35" fillId="0" borderId="170" applyFill="0" applyProtection="0">
      <alignment horizontal="right" vertical="top" wrapText="1"/>
    </xf>
    <xf numFmtId="2" fontId="35" fillId="0" borderId="170" applyFill="0" applyProtection="0">
      <alignment horizontal="right" vertical="top" wrapText="1"/>
    </xf>
    <xf numFmtId="0" fontId="62" fillId="60" borderId="170"/>
    <xf numFmtId="0" fontId="62" fillId="60" borderId="170"/>
    <xf numFmtId="2" fontId="35" fillId="0" borderId="170" applyFill="0" applyProtection="0">
      <alignment horizontal="right" vertical="top" wrapText="1"/>
    </xf>
    <xf numFmtId="0" fontId="51" fillId="36" borderId="171" applyNumberFormat="0" applyAlignment="0" applyProtection="0"/>
    <xf numFmtId="0" fontId="43" fillId="36" borderId="172" applyNumberFormat="0" applyAlignment="0" applyProtection="0"/>
    <xf numFmtId="49" fontId="35" fillId="0" borderId="170" applyFill="0" applyProtection="0">
      <alignment horizontal="right"/>
    </xf>
    <xf numFmtId="0" fontId="51" fillId="36" borderId="171" applyNumberFormat="0" applyAlignment="0" applyProtection="0"/>
    <xf numFmtId="1" fontId="35" fillId="0" borderId="170" applyFill="0" applyProtection="0">
      <alignment horizontal="right" vertical="top" wrapText="1"/>
    </xf>
    <xf numFmtId="0" fontId="39" fillId="38" borderId="170" applyNumberFormat="0" applyProtection="0">
      <alignment horizontal="right"/>
    </xf>
    <xf numFmtId="49" fontId="47" fillId="0" borderId="170" applyFill="0" applyProtection="0">
      <alignment horizontal="right"/>
    </xf>
    <xf numFmtId="0" fontId="35" fillId="0" borderId="170" applyFill="0" applyProtection="0">
      <alignment horizontal="right" vertical="top" wrapText="1"/>
    </xf>
    <xf numFmtId="1" fontId="47" fillId="0" borderId="170" applyFill="0" applyProtection="0">
      <alignment horizontal="right" vertical="top" wrapText="1"/>
    </xf>
    <xf numFmtId="49" fontId="35" fillId="0" borderId="170" applyFill="0" applyProtection="0">
      <alignment horizontal="right"/>
    </xf>
    <xf numFmtId="49" fontId="35" fillId="0" borderId="170" applyFill="0" applyProtection="0">
      <alignment horizontal="right"/>
    </xf>
    <xf numFmtId="0" fontId="62" fillId="60" borderId="170"/>
    <xf numFmtId="0" fontId="62" fillId="60" borderId="170"/>
    <xf numFmtId="0" fontId="41" fillId="35" borderId="171" applyNumberFormat="0" applyAlignment="0" applyProtection="0"/>
    <xf numFmtId="49" fontId="47" fillId="0" borderId="170" applyFill="0" applyProtection="0">
      <alignment horizontal="right"/>
    </xf>
    <xf numFmtId="49" fontId="47" fillId="0" borderId="170" applyFill="0" applyProtection="0">
      <alignment horizontal="right"/>
    </xf>
    <xf numFmtId="1" fontId="35" fillId="0" borderId="170" applyFill="0" applyProtection="0">
      <alignment horizontal="right" vertical="top" wrapText="1"/>
    </xf>
    <xf numFmtId="49" fontId="35" fillId="0" borderId="170" applyFill="0" applyProtection="0">
      <alignment horizontal="right"/>
    </xf>
    <xf numFmtId="0" fontId="62" fillId="60" borderId="170"/>
    <xf numFmtId="0" fontId="39" fillId="38" borderId="170" applyNumberFormat="0" applyProtection="0">
      <alignment horizontal="left"/>
    </xf>
    <xf numFmtId="0" fontId="51" fillId="36" borderId="171" applyNumberFormat="0" applyAlignment="0" applyProtection="0"/>
    <xf numFmtId="1" fontId="47" fillId="0" borderId="170" applyFill="0" applyProtection="0">
      <alignment horizontal="right" vertical="top" wrapText="1"/>
    </xf>
    <xf numFmtId="0" fontId="62" fillId="60" borderId="170"/>
    <xf numFmtId="2" fontId="35" fillId="0" borderId="170" applyFill="0" applyProtection="0">
      <alignment horizontal="right" vertical="top" wrapText="1"/>
    </xf>
    <xf numFmtId="0" fontId="39" fillId="38" borderId="170" applyNumberFormat="0" applyProtection="0">
      <alignment horizontal="right"/>
    </xf>
    <xf numFmtId="0" fontId="51" fillId="36" borderId="171" applyNumberFormat="0" applyAlignment="0" applyProtection="0"/>
    <xf numFmtId="0" fontId="35" fillId="54" borderId="169" applyNumberFormat="0" applyFont="0" applyAlignment="0" applyProtection="0"/>
    <xf numFmtId="1" fontId="47" fillId="0" borderId="170" applyFill="0" applyProtection="0">
      <alignment horizontal="right" vertical="top" wrapText="1"/>
    </xf>
    <xf numFmtId="0" fontId="51" fillId="36" borderId="171" applyNumberFormat="0" applyAlignment="0" applyProtection="0"/>
    <xf numFmtId="49" fontId="35" fillId="0" borderId="170" applyFill="0" applyProtection="0">
      <alignment horizontal="right"/>
    </xf>
    <xf numFmtId="0" fontId="43" fillId="36" borderId="172" applyNumberFormat="0" applyAlignment="0" applyProtection="0"/>
    <xf numFmtId="2" fontId="35" fillId="0" borderId="170" applyFill="0" applyProtection="0">
      <alignment horizontal="right" vertical="top" wrapText="1"/>
    </xf>
    <xf numFmtId="49" fontId="47" fillId="0" borderId="170" applyFill="0" applyProtection="0">
      <alignment horizontal="right"/>
    </xf>
    <xf numFmtId="49" fontId="35" fillId="0" borderId="170" applyFill="0" applyProtection="0">
      <alignment horizontal="right"/>
    </xf>
    <xf numFmtId="2" fontId="35" fillId="0" borderId="170" applyFill="0" applyProtection="0">
      <alignment horizontal="right" vertical="top" wrapText="1"/>
    </xf>
    <xf numFmtId="0" fontId="39" fillId="38" borderId="170" applyNumberFormat="0" applyProtection="0">
      <alignment horizontal="right"/>
    </xf>
    <xf numFmtId="0" fontId="39" fillId="38" borderId="170" applyNumberFormat="0" applyProtection="0">
      <alignment horizontal="right"/>
    </xf>
    <xf numFmtId="0" fontId="43" fillId="36" borderId="172" applyNumberFormat="0" applyAlignment="0" applyProtection="0"/>
    <xf numFmtId="49" fontId="47" fillId="0" borderId="170" applyFill="0" applyProtection="0">
      <alignment horizontal="right"/>
    </xf>
    <xf numFmtId="49" fontId="47" fillId="0" borderId="170" applyFill="0" applyProtection="0">
      <alignment horizontal="right"/>
    </xf>
    <xf numFmtId="2" fontId="35" fillId="0" borderId="170" applyFill="0" applyProtection="0">
      <alignment horizontal="right" vertical="top" wrapText="1"/>
    </xf>
    <xf numFmtId="0" fontId="39" fillId="38" borderId="170" applyNumberFormat="0" applyProtection="0">
      <alignment horizontal="right"/>
    </xf>
    <xf numFmtId="0" fontId="35" fillId="54" borderId="169" applyNumberFormat="0" applyFont="0" applyAlignment="0" applyProtection="0"/>
    <xf numFmtId="0" fontId="62" fillId="60" borderId="170"/>
    <xf numFmtId="0" fontId="41" fillId="35" borderId="171" applyNumberFormat="0" applyAlignment="0" applyProtection="0"/>
    <xf numFmtId="0" fontId="44" fillId="0" borderId="173" applyNumberFormat="0" applyFill="0" applyAlignment="0" applyProtection="0"/>
    <xf numFmtId="0" fontId="44" fillId="0" borderId="173" applyNumberFormat="0" applyFill="0" applyAlignment="0" applyProtection="0"/>
    <xf numFmtId="0" fontId="62" fillId="60" borderId="170"/>
    <xf numFmtId="0" fontId="62" fillId="60" borderId="170"/>
    <xf numFmtId="0" fontId="39" fillId="38" borderId="170" applyNumberFormat="0" applyProtection="0">
      <alignment horizontal="left"/>
    </xf>
    <xf numFmtId="0" fontId="39" fillId="38" borderId="170" applyNumberFormat="0" applyProtection="0">
      <alignment horizontal="left"/>
    </xf>
    <xf numFmtId="0" fontId="62" fillId="60" borderId="170"/>
    <xf numFmtId="0" fontId="41" fillId="35" borderId="171" applyNumberFormat="0" applyAlignment="0" applyProtection="0"/>
    <xf numFmtId="0" fontId="44" fillId="0" borderId="173" applyNumberFormat="0" applyFill="0" applyAlignment="0" applyProtection="0"/>
    <xf numFmtId="0" fontId="43" fillId="36" borderId="172" applyNumberFormat="0" applyAlignment="0" applyProtection="0"/>
    <xf numFmtId="0" fontId="44" fillId="0" borderId="173" applyNumberFormat="0" applyFill="0" applyAlignment="0" applyProtection="0"/>
    <xf numFmtId="0" fontId="62" fillId="60" borderId="170"/>
    <xf numFmtId="0" fontId="35" fillId="0" borderId="170" applyFill="0" applyProtection="0">
      <alignment horizontal="right" vertical="top" wrapText="1"/>
    </xf>
    <xf numFmtId="0" fontId="39" fillId="38" borderId="170" applyNumberFormat="0" applyProtection="0">
      <alignment horizontal="left"/>
    </xf>
    <xf numFmtId="0" fontId="35" fillId="0" borderId="170" applyFill="0" applyProtection="0">
      <alignment horizontal="right" vertical="top" wrapText="1"/>
    </xf>
    <xf numFmtId="0" fontId="39" fillId="38" borderId="170" applyNumberFormat="0" applyProtection="0">
      <alignment horizontal="left"/>
    </xf>
    <xf numFmtId="2" fontId="35" fillId="0" borderId="170" applyFill="0" applyProtection="0">
      <alignment horizontal="right" vertical="top" wrapText="1"/>
    </xf>
    <xf numFmtId="0" fontId="62" fillId="60" borderId="170"/>
    <xf numFmtId="49" fontId="47" fillId="0" borderId="170" applyFill="0" applyProtection="0">
      <alignment horizontal="right"/>
    </xf>
    <xf numFmtId="0" fontId="62" fillId="60" borderId="170"/>
    <xf numFmtId="0" fontId="62" fillId="60" borderId="170"/>
    <xf numFmtId="0" fontId="39" fillId="38" borderId="170" applyNumberFormat="0" applyProtection="0">
      <alignment horizontal="left"/>
    </xf>
    <xf numFmtId="1" fontId="35" fillId="0" borderId="170" applyFill="0" applyProtection="0">
      <alignment horizontal="right" vertical="top" wrapText="1"/>
    </xf>
    <xf numFmtId="2" fontId="47" fillId="0" borderId="170" applyFill="0" applyProtection="0">
      <alignment horizontal="right" vertical="top" wrapText="1"/>
    </xf>
    <xf numFmtId="1" fontId="35" fillId="0" borderId="170" applyFill="0" applyProtection="0">
      <alignment horizontal="right" vertical="top" wrapText="1"/>
    </xf>
    <xf numFmtId="0" fontId="43" fillId="36" borderId="172" applyNumberFormat="0" applyAlignment="0" applyProtection="0"/>
    <xf numFmtId="0" fontId="41" fillId="35" borderId="171" applyNumberFormat="0" applyAlignment="0" applyProtection="0"/>
    <xf numFmtId="0" fontId="35" fillId="0" borderId="170" applyFill="0" applyProtection="0">
      <alignment horizontal="right" vertical="top" wrapText="1"/>
    </xf>
    <xf numFmtId="1" fontId="47" fillId="0" borderId="170" applyFill="0" applyProtection="0">
      <alignment horizontal="right" vertical="top" wrapText="1"/>
    </xf>
    <xf numFmtId="0" fontId="39" fillId="38" borderId="170" applyNumberFormat="0" applyProtection="0">
      <alignment horizontal="left"/>
    </xf>
    <xf numFmtId="49" fontId="47" fillId="0" borderId="170" applyFill="0" applyProtection="0">
      <alignment horizontal="right"/>
    </xf>
    <xf numFmtId="0" fontId="39" fillId="38" borderId="170" applyNumberFormat="0" applyProtection="0">
      <alignment horizontal="right"/>
    </xf>
    <xf numFmtId="1" fontId="47" fillId="0" borderId="170" applyFill="0" applyProtection="0">
      <alignment horizontal="right" vertical="top" wrapText="1"/>
    </xf>
    <xf numFmtId="1" fontId="35" fillId="0" borderId="170" applyFill="0" applyProtection="0">
      <alignment horizontal="right" vertical="top" wrapText="1"/>
    </xf>
    <xf numFmtId="2" fontId="35" fillId="0" borderId="170" applyFill="0" applyProtection="0">
      <alignment horizontal="right" vertical="top" wrapText="1"/>
    </xf>
    <xf numFmtId="0" fontId="62" fillId="60" borderId="170"/>
    <xf numFmtId="2" fontId="35" fillId="0" borderId="170" applyFill="0" applyProtection="0">
      <alignment horizontal="right" vertical="top" wrapText="1"/>
    </xf>
    <xf numFmtId="1" fontId="35" fillId="0" borderId="170" applyFill="0" applyProtection="0">
      <alignment horizontal="right" vertical="top" wrapText="1"/>
    </xf>
    <xf numFmtId="0" fontId="62" fillId="60" borderId="170"/>
    <xf numFmtId="2" fontId="35" fillId="0" borderId="170" applyFill="0" applyProtection="0">
      <alignment horizontal="right" vertical="top" wrapText="1"/>
    </xf>
    <xf numFmtId="1" fontId="35" fillId="0" borderId="170" applyFill="0" applyProtection="0">
      <alignment horizontal="right" vertical="top" wrapText="1"/>
    </xf>
    <xf numFmtId="0" fontId="62" fillId="60" borderId="170"/>
    <xf numFmtId="1" fontId="47" fillId="0" borderId="170" applyFill="0" applyProtection="0">
      <alignment horizontal="right" vertical="top" wrapText="1"/>
    </xf>
    <xf numFmtId="1" fontId="47" fillId="0" borderId="170" applyFill="0" applyProtection="0">
      <alignment horizontal="right" vertical="top" wrapText="1"/>
    </xf>
    <xf numFmtId="0" fontId="35" fillId="0" borderId="170" applyFill="0" applyProtection="0">
      <alignment horizontal="right" vertical="top" wrapText="1"/>
    </xf>
    <xf numFmtId="2" fontId="47" fillId="0" borderId="170" applyFill="0" applyProtection="0">
      <alignment horizontal="right" vertical="top" wrapText="1"/>
    </xf>
    <xf numFmtId="2" fontId="35" fillId="0" borderId="170" applyFill="0" applyProtection="0">
      <alignment horizontal="right" vertical="top" wrapText="1"/>
    </xf>
    <xf numFmtId="0" fontId="62" fillId="60" borderId="170"/>
    <xf numFmtId="1" fontId="35" fillId="0" borderId="170" applyFill="0" applyProtection="0">
      <alignment horizontal="right" vertical="top" wrapText="1"/>
    </xf>
    <xf numFmtId="0" fontId="39" fillId="38" borderId="170" applyNumberFormat="0" applyProtection="0">
      <alignment horizontal="right"/>
    </xf>
    <xf numFmtId="0" fontId="35" fillId="54" borderId="169" applyNumberFormat="0" applyFont="0" applyAlignment="0" applyProtection="0"/>
    <xf numFmtId="0" fontId="35" fillId="0" borderId="170" applyFill="0" applyProtection="0">
      <alignment horizontal="right" vertical="top" wrapText="1"/>
    </xf>
    <xf numFmtId="1" fontId="35" fillId="0" borderId="170" applyFill="0" applyProtection="0">
      <alignment horizontal="right" vertical="top" wrapText="1"/>
    </xf>
    <xf numFmtId="49" fontId="47" fillId="0" borderId="170" applyFill="0" applyProtection="0">
      <alignment horizontal="right"/>
    </xf>
    <xf numFmtId="1" fontId="35" fillId="0" borderId="170" applyFill="0" applyProtection="0">
      <alignment horizontal="right" vertical="top" wrapText="1"/>
    </xf>
    <xf numFmtId="0" fontId="62" fillId="60" borderId="170"/>
    <xf numFmtId="0" fontId="43" fillId="36" borderId="172" applyNumberFormat="0" applyAlignment="0" applyProtection="0"/>
    <xf numFmtId="0" fontId="51" fillId="36" borderId="171" applyNumberFormat="0" applyAlignment="0" applyProtection="0"/>
    <xf numFmtId="0" fontId="43" fillId="36" borderId="172" applyNumberFormat="0" applyAlignment="0" applyProtection="0"/>
    <xf numFmtId="0" fontId="62" fillId="60" borderId="170"/>
    <xf numFmtId="2" fontId="35" fillId="0" borderId="170" applyFill="0" applyProtection="0">
      <alignment horizontal="right" vertical="top" wrapText="1"/>
    </xf>
    <xf numFmtId="2" fontId="35" fillId="0" borderId="170" applyFill="0" applyProtection="0">
      <alignment horizontal="right" vertical="top" wrapText="1"/>
    </xf>
    <xf numFmtId="0" fontId="39" fillId="38" borderId="170" applyNumberFormat="0" applyProtection="0">
      <alignment horizontal="left"/>
    </xf>
    <xf numFmtId="0" fontId="62" fillId="60" borderId="170"/>
    <xf numFmtId="0" fontId="47" fillId="0" borderId="170" applyFill="0" applyProtection="0">
      <alignment horizontal="right" vertical="top" wrapText="1"/>
    </xf>
    <xf numFmtId="1" fontId="47" fillId="0" borderId="170" applyFill="0" applyProtection="0">
      <alignment horizontal="right" vertical="top" wrapText="1"/>
    </xf>
    <xf numFmtId="0" fontId="35" fillId="0" borderId="170" applyFill="0" applyProtection="0">
      <alignment horizontal="right" vertical="top" wrapText="1"/>
    </xf>
    <xf numFmtId="0" fontId="35" fillId="0" borderId="170" applyFill="0" applyProtection="0">
      <alignment horizontal="right" vertical="top" wrapText="1"/>
    </xf>
    <xf numFmtId="0" fontId="62" fillId="60" borderId="170"/>
    <xf numFmtId="0" fontId="62" fillId="60" borderId="170"/>
    <xf numFmtId="0" fontId="39" fillId="38" borderId="170" applyNumberFormat="0" applyProtection="0">
      <alignment horizontal="left"/>
    </xf>
    <xf numFmtId="0" fontId="39" fillId="38" borderId="170" applyNumberFormat="0" applyProtection="0">
      <alignment horizontal="right"/>
    </xf>
    <xf numFmtId="2" fontId="47" fillId="0" borderId="170" applyFill="0" applyProtection="0">
      <alignment horizontal="right" vertical="top" wrapText="1"/>
    </xf>
    <xf numFmtId="0" fontId="62" fillId="60" borderId="170"/>
    <xf numFmtId="0" fontId="62" fillId="60" borderId="170"/>
    <xf numFmtId="0" fontId="39" fillId="38" borderId="170" applyNumberFormat="0" applyProtection="0">
      <alignment horizontal="right"/>
    </xf>
    <xf numFmtId="0" fontId="41" fillId="35" borderId="171" applyNumberFormat="0" applyAlignment="0" applyProtection="0"/>
    <xf numFmtId="0" fontId="62" fillId="60" borderId="170"/>
    <xf numFmtId="0" fontId="51" fillId="36" borderId="171" applyNumberFormat="0" applyAlignment="0" applyProtection="0"/>
    <xf numFmtId="1" fontId="47" fillId="0" borderId="170" applyFill="0" applyProtection="0">
      <alignment horizontal="right" vertical="top" wrapText="1"/>
    </xf>
    <xf numFmtId="0" fontId="51" fillId="36" borderId="171" applyNumberFormat="0" applyAlignment="0" applyProtection="0"/>
    <xf numFmtId="0" fontId="62" fillId="60" borderId="170"/>
    <xf numFmtId="0" fontId="39" fillId="38" borderId="170" applyNumberFormat="0" applyProtection="0">
      <alignment horizontal="left"/>
    </xf>
    <xf numFmtId="0" fontId="44" fillId="0" borderId="173" applyNumberFormat="0" applyFill="0" applyAlignment="0" applyProtection="0"/>
    <xf numFmtId="49" fontId="35" fillId="0" borderId="170" applyFill="0" applyProtection="0">
      <alignment horizontal="right"/>
    </xf>
    <xf numFmtId="49" fontId="47" fillId="0" borderId="170" applyFill="0" applyProtection="0">
      <alignment horizontal="right"/>
    </xf>
    <xf numFmtId="0" fontId="43" fillId="36" borderId="172" applyNumberFormat="0" applyAlignment="0" applyProtection="0"/>
    <xf numFmtId="1" fontId="35" fillId="0" borderId="170" applyFill="0" applyProtection="0">
      <alignment horizontal="right" vertical="top" wrapText="1"/>
    </xf>
    <xf numFmtId="0" fontId="39" fillId="38" borderId="170" applyNumberFormat="0" applyProtection="0">
      <alignment horizontal="right"/>
    </xf>
    <xf numFmtId="0" fontId="35" fillId="0" borderId="170" applyFill="0" applyProtection="0">
      <alignment horizontal="right" vertical="top" wrapText="1"/>
    </xf>
    <xf numFmtId="2" fontId="47" fillId="0" borderId="170" applyFill="0" applyProtection="0">
      <alignment horizontal="right" vertical="top" wrapText="1"/>
    </xf>
    <xf numFmtId="0" fontId="62" fillId="60" borderId="170"/>
    <xf numFmtId="0" fontId="41" fillId="35" borderId="171" applyNumberFormat="0" applyAlignment="0" applyProtection="0"/>
    <xf numFmtId="49" fontId="35" fillId="0" borderId="170" applyFill="0" applyProtection="0">
      <alignment horizontal="right"/>
    </xf>
    <xf numFmtId="0" fontId="62" fillId="60" borderId="170"/>
    <xf numFmtId="0" fontId="39" fillId="38" borderId="170" applyNumberFormat="0" applyProtection="0">
      <alignment horizontal="left"/>
    </xf>
    <xf numFmtId="0" fontId="51" fillId="36" borderId="171" applyNumberFormat="0" applyAlignment="0" applyProtection="0"/>
    <xf numFmtId="1" fontId="35" fillId="0" borderId="170" applyFill="0" applyProtection="0">
      <alignment horizontal="right" vertical="top" wrapText="1"/>
    </xf>
    <xf numFmtId="0" fontId="41" fillId="35" borderId="171" applyNumberFormat="0" applyAlignment="0" applyProtection="0"/>
    <xf numFmtId="0" fontId="62" fillId="60" borderId="170"/>
    <xf numFmtId="1" fontId="47" fillId="0" borderId="170" applyFill="0" applyProtection="0">
      <alignment horizontal="right" vertical="top" wrapText="1"/>
    </xf>
    <xf numFmtId="0" fontId="39" fillId="38" borderId="170" applyNumberFormat="0" applyProtection="0">
      <alignment horizontal="right"/>
    </xf>
    <xf numFmtId="0" fontId="35" fillId="0" borderId="170" applyFill="0" applyProtection="0">
      <alignment horizontal="right" vertical="top" wrapText="1"/>
    </xf>
    <xf numFmtId="1" fontId="35" fillId="0" borderId="170" applyFill="0" applyProtection="0">
      <alignment horizontal="right" vertical="top" wrapText="1"/>
    </xf>
    <xf numFmtId="0" fontId="47" fillId="0" borderId="170" applyFill="0" applyProtection="0">
      <alignment horizontal="right" vertical="top" wrapText="1"/>
    </xf>
    <xf numFmtId="0" fontId="41" fillId="35" borderId="171" applyNumberFormat="0" applyAlignment="0" applyProtection="0"/>
    <xf numFmtId="0" fontId="39" fillId="38" borderId="170" applyNumberFormat="0" applyProtection="0">
      <alignment horizontal="left"/>
    </xf>
    <xf numFmtId="0" fontId="35" fillId="0" borderId="170" applyFill="0" applyProtection="0">
      <alignment horizontal="right" vertical="top" wrapText="1"/>
    </xf>
    <xf numFmtId="2" fontId="35" fillId="0" borderId="170" applyFill="0" applyProtection="0">
      <alignment horizontal="right" vertical="top" wrapText="1"/>
    </xf>
    <xf numFmtId="0" fontId="62" fillId="60" borderId="170"/>
    <xf numFmtId="0" fontId="39" fillId="38" borderId="170" applyNumberFormat="0" applyProtection="0">
      <alignment horizontal="right"/>
    </xf>
    <xf numFmtId="0" fontId="62" fillId="60" borderId="170"/>
    <xf numFmtId="2" fontId="35" fillId="0" borderId="170" applyFill="0" applyProtection="0">
      <alignment horizontal="right" vertical="top" wrapText="1"/>
    </xf>
    <xf numFmtId="2" fontId="47" fillId="0" borderId="170" applyFill="0" applyProtection="0">
      <alignment horizontal="right" vertical="top" wrapText="1"/>
    </xf>
    <xf numFmtId="0" fontId="62" fillId="60" borderId="170"/>
    <xf numFmtId="2" fontId="47" fillId="0" borderId="170" applyFill="0" applyProtection="0">
      <alignment horizontal="right" vertical="top" wrapText="1"/>
    </xf>
    <xf numFmtId="2" fontId="35" fillId="0" borderId="170" applyFill="0" applyProtection="0">
      <alignment horizontal="right" vertical="top" wrapText="1"/>
    </xf>
    <xf numFmtId="2" fontId="35" fillId="0" borderId="170" applyFill="0" applyProtection="0">
      <alignment horizontal="right" vertical="top" wrapText="1"/>
    </xf>
    <xf numFmtId="49" fontId="35" fillId="0" borderId="170" applyFill="0" applyProtection="0">
      <alignment horizontal="right"/>
    </xf>
    <xf numFmtId="0" fontId="35" fillId="54" borderId="169" applyNumberFormat="0" applyFont="0" applyAlignment="0" applyProtection="0"/>
    <xf numFmtId="0" fontId="35" fillId="0" borderId="170" applyFill="0" applyProtection="0">
      <alignment horizontal="right" vertical="top" wrapText="1"/>
    </xf>
    <xf numFmtId="1" fontId="35" fillId="0" borderId="170" applyFill="0" applyProtection="0">
      <alignment horizontal="right" vertical="top" wrapText="1"/>
    </xf>
    <xf numFmtId="0" fontId="62" fillId="60" borderId="170"/>
    <xf numFmtId="1" fontId="35" fillId="0" borderId="170" applyFill="0" applyProtection="0">
      <alignment horizontal="right" vertical="top" wrapText="1"/>
    </xf>
    <xf numFmtId="1" fontId="35" fillId="0" borderId="170" applyFill="0" applyProtection="0">
      <alignment horizontal="right" vertical="top" wrapText="1"/>
    </xf>
    <xf numFmtId="1" fontId="47" fillId="0" borderId="170" applyFill="0" applyProtection="0">
      <alignment horizontal="right" vertical="top" wrapText="1"/>
    </xf>
    <xf numFmtId="49" fontId="35" fillId="0" borderId="170" applyFill="0" applyProtection="0">
      <alignment horizontal="right"/>
    </xf>
    <xf numFmtId="0" fontId="35" fillId="0" borderId="170" applyFill="0" applyProtection="0">
      <alignment horizontal="right" vertical="top" wrapText="1"/>
    </xf>
    <xf numFmtId="0" fontId="62" fillId="60" borderId="170"/>
    <xf numFmtId="0" fontId="39" fillId="38" borderId="170" applyNumberFormat="0" applyProtection="0">
      <alignment horizontal="left"/>
    </xf>
    <xf numFmtId="0" fontId="35" fillId="54" borderId="169" applyNumberFormat="0" applyFont="0" applyAlignment="0" applyProtection="0"/>
    <xf numFmtId="49" fontId="35" fillId="0" borderId="170" applyFill="0" applyProtection="0">
      <alignment horizontal="right"/>
    </xf>
    <xf numFmtId="0" fontId="62" fillId="60" borderId="170"/>
    <xf numFmtId="0" fontId="62" fillId="60" borderId="170"/>
    <xf numFmtId="0" fontId="62" fillId="60" borderId="170"/>
    <xf numFmtId="1" fontId="35" fillId="0" borderId="170" applyFill="0" applyProtection="0">
      <alignment horizontal="right" vertical="top" wrapText="1"/>
    </xf>
    <xf numFmtId="0" fontId="51" fillId="36" borderId="171" applyNumberFormat="0" applyAlignment="0" applyProtection="0"/>
    <xf numFmtId="0" fontId="43" fillId="36" borderId="172" applyNumberFormat="0" applyAlignment="0" applyProtection="0"/>
    <xf numFmtId="2" fontId="35" fillId="0" borderId="170" applyFill="0" applyProtection="0">
      <alignment horizontal="right" vertical="top" wrapText="1"/>
    </xf>
    <xf numFmtId="0" fontId="39" fillId="38" borderId="170" applyNumberFormat="0" applyProtection="0">
      <alignment horizontal="left"/>
    </xf>
    <xf numFmtId="2" fontId="47" fillId="0" borderId="170" applyFill="0" applyProtection="0">
      <alignment horizontal="right" vertical="top" wrapText="1"/>
    </xf>
    <xf numFmtId="2" fontId="35" fillId="0" borderId="170" applyFill="0" applyProtection="0">
      <alignment horizontal="right" vertical="top" wrapText="1"/>
    </xf>
    <xf numFmtId="0" fontId="62" fillId="60" borderId="170"/>
    <xf numFmtId="1" fontId="47" fillId="0" borderId="170" applyFill="0" applyProtection="0">
      <alignment horizontal="right" vertical="top" wrapText="1"/>
    </xf>
    <xf numFmtId="2" fontId="47" fillId="0" borderId="170" applyFill="0" applyProtection="0">
      <alignment horizontal="right" vertical="top" wrapText="1"/>
    </xf>
    <xf numFmtId="0" fontId="62" fillId="60" borderId="170"/>
    <xf numFmtId="0" fontId="35" fillId="54" borderId="169" applyNumberFormat="0" applyFont="0" applyAlignment="0" applyProtection="0"/>
    <xf numFmtId="0" fontId="39" fillId="38" borderId="170" applyNumberFormat="0" applyProtection="0">
      <alignment horizontal="right"/>
    </xf>
    <xf numFmtId="1" fontId="35" fillId="0" borderId="170" applyFill="0" applyProtection="0">
      <alignment horizontal="right" vertical="top" wrapText="1"/>
    </xf>
    <xf numFmtId="2" fontId="47" fillId="0" borderId="170" applyFill="0" applyProtection="0">
      <alignment horizontal="right" vertical="top" wrapText="1"/>
    </xf>
    <xf numFmtId="49" fontId="35" fillId="0" borderId="170" applyFill="0" applyProtection="0">
      <alignment horizontal="right"/>
    </xf>
    <xf numFmtId="1" fontId="35" fillId="0" borderId="170" applyFill="0" applyProtection="0">
      <alignment horizontal="right" vertical="top" wrapText="1"/>
    </xf>
    <xf numFmtId="2" fontId="35" fillId="0" borderId="170" applyFill="0" applyProtection="0">
      <alignment horizontal="right" vertical="top" wrapText="1"/>
    </xf>
    <xf numFmtId="0" fontId="35" fillId="0" borderId="170" applyFill="0" applyProtection="0">
      <alignment horizontal="right" vertical="top" wrapText="1"/>
    </xf>
    <xf numFmtId="0" fontId="35" fillId="0" borderId="170" applyFill="0" applyProtection="0">
      <alignment horizontal="right" vertical="top" wrapText="1"/>
    </xf>
    <xf numFmtId="0" fontId="35" fillId="0" borderId="170" applyFill="0" applyProtection="0">
      <alignment horizontal="right" vertical="top" wrapText="1"/>
    </xf>
    <xf numFmtId="0" fontId="41" fillId="35" borderId="171" applyNumberFormat="0" applyAlignment="0" applyProtection="0"/>
    <xf numFmtId="0" fontId="62" fillId="60" borderId="170"/>
    <xf numFmtId="49" fontId="35" fillId="0" borderId="170" applyFill="0" applyProtection="0">
      <alignment horizontal="right"/>
    </xf>
    <xf numFmtId="0" fontId="43" fillId="36" borderId="172" applyNumberFormat="0" applyAlignment="0" applyProtection="0"/>
    <xf numFmtId="0" fontId="51" fillId="36" borderId="171" applyNumberFormat="0" applyAlignment="0" applyProtection="0"/>
    <xf numFmtId="2" fontId="35" fillId="0" borderId="170" applyFill="0" applyProtection="0">
      <alignment horizontal="right" vertical="top" wrapText="1"/>
    </xf>
    <xf numFmtId="2" fontId="35" fillId="0" borderId="170" applyFill="0" applyProtection="0">
      <alignment horizontal="right" vertical="top" wrapText="1"/>
    </xf>
    <xf numFmtId="0" fontId="62" fillId="60" borderId="170"/>
    <xf numFmtId="49" fontId="47" fillId="0" borderId="170" applyFill="0" applyProtection="0">
      <alignment horizontal="right"/>
    </xf>
    <xf numFmtId="0" fontId="35" fillId="54" borderId="169" applyNumberFormat="0" applyFont="0" applyAlignment="0" applyProtection="0"/>
    <xf numFmtId="0" fontId="39" fillId="38" borderId="170" applyNumberFormat="0" applyProtection="0">
      <alignment horizontal="left"/>
    </xf>
    <xf numFmtId="0" fontId="35" fillId="0" borderId="170" applyFill="0" applyProtection="0">
      <alignment horizontal="right" vertical="top" wrapText="1"/>
    </xf>
    <xf numFmtId="2" fontId="47" fillId="0" borderId="170" applyFill="0" applyProtection="0">
      <alignment horizontal="right" vertical="top" wrapText="1"/>
    </xf>
    <xf numFmtId="0" fontId="35" fillId="54" borderId="169" applyNumberFormat="0" applyFont="0" applyAlignment="0" applyProtection="0"/>
    <xf numFmtId="2" fontId="35" fillId="0" borderId="170" applyFill="0" applyProtection="0">
      <alignment horizontal="right" vertical="top" wrapText="1"/>
    </xf>
    <xf numFmtId="0" fontId="62" fillId="60" borderId="170"/>
    <xf numFmtId="0" fontId="35" fillId="0" borderId="170" applyFill="0" applyProtection="0">
      <alignment horizontal="right" vertical="top" wrapText="1"/>
    </xf>
    <xf numFmtId="0" fontId="62" fillId="60" borderId="170"/>
    <xf numFmtId="0" fontId="44" fillId="0" borderId="173" applyNumberFormat="0" applyFill="0" applyAlignment="0" applyProtection="0"/>
    <xf numFmtId="0" fontId="39" fillId="38" borderId="170" applyNumberFormat="0" applyProtection="0">
      <alignment horizontal="right"/>
    </xf>
    <xf numFmtId="0" fontId="43" fillId="36" borderId="172" applyNumberFormat="0" applyAlignment="0" applyProtection="0"/>
    <xf numFmtId="0" fontId="62" fillId="60" borderId="170"/>
    <xf numFmtId="0" fontId="41" fillId="35" borderId="171" applyNumberFormat="0" applyAlignment="0" applyProtection="0"/>
    <xf numFmtId="0" fontId="44" fillId="0" borderId="173" applyNumberFormat="0" applyFill="0" applyAlignment="0" applyProtection="0"/>
    <xf numFmtId="0" fontId="62" fillId="60" borderId="170"/>
    <xf numFmtId="2" fontId="47" fillId="0" borderId="170" applyFill="0" applyProtection="0">
      <alignment horizontal="right" vertical="top" wrapText="1"/>
    </xf>
    <xf numFmtId="1" fontId="35" fillId="0" borderId="170" applyFill="0" applyProtection="0">
      <alignment horizontal="right" vertical="top" wrapText="1"/>
    </xf>
    <xf numFmtId="49" fontId="35" fillId="0" borderId="170" applyFill="0" applyProtection="0">
      <alignment horizontal="right"/>
    </xf>
    <xf numFmtId="2" fontId="35" fillId="0" borderId="170" applyFill="0" applyProtection="0">
      <alignment horizontal="right" vertical="top" wrapText="1"/>
    </xf>
    <xf numFmtId="0" fontId="62" fillId="60" borderId="170"/>
    <xf numFmtId="0" fontId="35" fillId="0" borderId="170" applyFill="0" applyProtection="0">
      <alignment horizontal="right" vertical="top" wrapText="1"/>
    </xf>
    <xf numFmtId="0" fontId="62" fillId="60" borderId="170"/>
    <xf numFmtId="0" fontId="62" fillId="60" borderId="170"/>
    <xf numFmtId="2" fontId="35" fillId="0" borderId="170" applyFill="0" applyProtection="0">
      <alignment horizontal="right" vertical="top" wrapText="1"/>
    </xf>
    <xf numFmtId="0" fontId="39" fillId="38" borderId="170" applyNumberFormat="0" applyProtection="0">
      <alignment horizontal="right"/>
    </xf>
    <xf numFmtId="0" fontId="62" fillId="60" borderId="170"/>
    <xf numFmtId="1" fontId="35" fillId="0" borderId="170" applyFill="0" applyProtection="0">
      <alignment horizontal="right" vertical="top" wrapText="1"/>
    </xf>
    <xf numFmtId="1" fontId="35" fillId="0" borderId="170" applyFill="0" applyProtection="0">
      <alignment horizontal="right" vertical="top" wrapText="1"/>
    </xf>
    <xf numFmtId="2" fontId="47" fillId="0" borderId="170" applyFill="0" applyProtection="0">
      <alignment horizontal="right" vertical="top" wrapText="1"/>
    </xf>
    <xf numFmtId="0" fontId="43" fillId="36" borderId="172" applyNumberFormat="0" applyAlignment="0" applyProtection="0"/>
    <xf numFmtId="0" fontId="44" fillId="0" borderId="173" applyNumberFormat="0" applyFill="0" applyAlignment="0" applyProtection="0"/>
    <xf numFmtId="1" fontId="47" fillId="0" borderId="170" applyFill="0" applyProtection="0">
      <alignment horizontal="right" vertical="top" wrapText="1"/>
    </xf>
    <xf numFmtId="49" fontId="35" fillId="0" borderId="170" applyFill="0" applyProtection="0">
      <alignment horizontal="right"/>
    </xf>
    <xf numFmtId="0" fontId="39" fillId="38" borderId="170" applyNumberFormat="0" applyProtection="0">
      <alignment horizontal="left"/>
    </xf>
    <xf numFmtId="0" fontId="39" fillId="38" borderId="170" applyNumberFormat="0" applyProtection="0">
      <alignment horizontal="left"/>
    </xf>
    <xf numFmtId="0" fontId="62" fillId="60" borderId="170"/>
    <xf numFmtId="0" fontId="62" fillId="60" borderId="170"/>
    <xf numFmtId="0" fontId="62" fillId="60" borderId="170"/>
    <xf numFmtId="0" fontId="43" fillId="36" borderId="172" applyNumberFormat="0" applyAlignment="0" applyProtection="0"/>
    <xf numFmtId="0" fontId="44" fillId="0" borderId="173" applyNumberFormat="0" applyFill="0" applyAlignment="0" applyProtection="0"/>
    <xf numFmtId="0" fontId="62" fillId="60" borderId="170"/>
    <xf numFmtId="0" fontId="62" fillId="60" borderId="170"/>
    <xf numFmtId="0" fontId="51" fillId="36" borderId="171" applyNumberFormat="0" applyAlignment="0" applyProtection="0"/>
    <xf numFmtId="0" fontId="35" fillId="0" borderId="170" applyFill="0" applyProtection="0">
      <alignment horizontal="right" vertical="top" wrapText="1"/>
    </xf>
    <xf numFmtId="0" fontId="41" fillId="35" borderId="171" applyNumberFormat="0" applyAlignment="0" applyProtection="0"/>
    <xf numFmtId="0" fontId="44" fillId="0" borderId="173" applyNumberFormat="0" applyFill="0" applyAlignment="0" applyProtection="0"/>
    <xf numFmtId="0" fontId="43" fillId="36" borderId="172" applyNumberFormat="0" applyAlignment="0" applyProtection="0"/>
    <xf numFmtId="0" fontId="62" fillId="60" borderId="170"/>
    <xf numFmtId="0" fontId="44" fillId="0" borderId="173" applyNumberFormat="0" applyFill="0" applyAlignment="0" applyProtection="0"/>
    <xf numFmtId="2" fontId="47" fillId="0" borderId="170" applyFill="0" applyProtection="0">
      <alignment horizontal="right" vertical="top" wrapText="1"/>
    </xf>
    <xf numFmtId="0" fontId="41" fillId="35" borderId="171" applyNumberFormat="0" applyAlignment="0" applyProtection="0"/>
    <xf numFmtId="2" fontId="35" fillId="0" borderId="170" applyFill="0" applyProtection="0">
      <alignment horizontal="right" vertical="top" wrapText="1"/>
    </xf>
    <xf numFmtId="2" fontId="35" fillId="0" borderId="170" applyFill="0" applyProtection="0">
      <alignment horizontal="right" vertical="top" wrapText="1"/>
    </xf>
    <xf numFmtId="2" fontId="35" fillId="0" borderId="170" applyFill="0" applyProtection="0">
      <alignment horizontal="right" vertical="top" wrapText="1"/>
    </xf>
    <xf numFmtId="2" fontId="47" fillId="0" borderId="170" applyFill="0" applyProtection="0">
      <alignment horizontal="right" vertical="top" wrapText="1"/>
    </xf>
    <xf numFmtId="0" fontId="35" fillId="0" borderId="170" applyFill="0" applyProtection="0">
      <alignment horizontal="right" vertical="top" wrapText="1"/>
    </xf>
    <xf numFmtId="0" fontId="39" fillId="38" borderId="170" applyNumberFormat="0" applyProtection="0">
      <alignment horizontal="left"/>
    </xf>
    <xf numFmtId="0" fontId="62" fillId="60" borderId="170"/>
    <xf numFmtId="0" fontId="51" fillId="36" borderId="171" applyNumberFormat="0" applyAlignment="0" applyProtection="0"/>
    <xf numFmtId="0" fontId="62" fillId="60" borderId="170"/>
    <xf numFmtId="0" fontId="44" fillId="0" borderId="173" applyNumberFormat="0" applyFill="0" applyAlignment="0" applyProtection="0"/>
    <xf numFmtId="1" fontId="47" fillId="0" borderId="170" applyFill="0" applyProtection="0">
      <alignment horizontal="right" vertical="top" wrapText="1"/>
    </xf>
    <xf numFmtId="0" fontId="43" fillId="36" borderId="172" applyNumberFormat="0" applyAlignment="0" applyProtection="0"/>
    <xf numFmtId="49" fontId="47" fillId="0" borderId="170" applyFill="0" applyProtection="0">
      <alignment horizontal="right"/>
    </xf>
    <xf numFmtId="0" fontId="39" fillId="38" borderId="170" applyNumberFormat="0" applyProtection="0">
      <alignment horizontal="left"/>
    </xf>
    <xf numFmtId="1" fontId="35" fillId="0" borderId="170" applyFill="0" applyProtection="0">
      <alignment horizontal="right" vertical="top" wrapText="1"/>
    </xf>
    <xf numFmtId="0" fontId="35" fillId="0" borderId="170" applyFill="0" applyProtection="0">
      <alignment horizontal="right" vertical="top" wrapText="1"/>
    </xf>
    <xf numFmtId="0" fontId="39" fillId="38" borderId="170" applyNumberFormat="0" applyProtection="0">
      <alignment horizontal="right"/>
    </xf>
    <xf numFmtId="0" fontId="39" fillId="38" borderId="170" applyNumberFormat="0" applyProtection="0">
      <alignment horizontal="left"/>
    </xf>
    <xf numFmtId="1" fontId="35" fillId="0" borderId="170" applyFill="0" applyProtection="0">
      <alignment horizontal="right" vertical="top" wrapText="1"/>
    </xf>
    <xf numFmtId="0" fontId="35" fillId="0" borderId="170" applyFill="0" applyProtection="0">
      <alignment horizontal="right" vertical="top" wrapText="1"/>
    </xf>
    <xf numFmtId="0" fontId="43" fillId="36" borderId="172" applyNumberFormat="0" applyAlignment="0" applyProtection="0"/>
    <xf numFmtId="1" fontId="47" fillId="0" borderId="170" applyFill="0" applyProtection="0">
      <alignment horizontal="right" vertical="top" wrapText="1"/>
    </xf>
    <xf numFmtId="2" fontId="35" fillId="0" borderId="170" applyFill="0" applyProtection="0">
      <alignment horizontal="right" vertical="top" wrapText="1"/>
    </xf>
    <xf numFmtId="2" fontId="35" fillId="0" borderId="170" applyFill="0" applyProtection="0">
      <alignment horizontal="right" vertical="top" wrapText="1"/>
    </xf>
    <xf numFmtId="2" fontId="35" fillId="0" borderId="170" applyFill="0" applyProtection="0">
      <alignment horizontal="right" vertical="top" wrapText="1"/>
    </xf>
    <xf numFmtId="0" fontId="39" fillId="38" borderId="170" applyNumberFormat="0" applyProtection="0">
      <alignment horizontal="left"/>
    </xf>
    <xf numFmtId="0" fontId="35" fillId="0" borderId="170" applyFill="0" applyProtection="0">
      <alignment horizontal="right" vertical="top" wrapText="1"/>
    </xf>
    <xf numFmtId="0" fontId="62" fillId="60" borderId="170"/>
    <xf numFmtId="0" fontId="39" fillId="38" borderId="170" applyNumberFormat="0" applyProtection="0">
      <alignment horizontal="right"/>
    </xf>
    <xf numFmtId="0" fontId="39" fillId="38" borderId="170" applyNumberFormat="0" applyProtection="0">
      <alignment horizontal="right"/>
    </xf>
    <xf numFmtId="0" fontId="62" fillId="60" borderId="170"/>
    <xf numFmtId="0" fontId="51" fillId="36" borderId="171" applyNumberFormat="0" applyAlignment="0" applyProtection="0"/>
    <xf numFmtId="0" fontId="35" fillId="0" borderId="170" applyFill="0" applyProtection="0">
      <alignment horizontal="right" vertical="top" wrapText="1"/>
    </xf>
    <xf numFmtId="0" fontId="62" fillId="60" borderId="170"/>
    <xf numFmtId="2" fontId="47" fillId="0" borderId="170" applyFill="0" applyProtection="0">
      <alignment horizontal="right" vertical="top" wrapText="1"/>
    </xf>
    <xf numFmtId="1" fontId="35" fillId="0" borderId="170" applyFill="0" applyProtection="0">
      <alignment horizontal="right" vertical="top" wrapText="1"/>
    </xf>
    <xf numFmtId="0" fontId="62" fillId="60" borderId="170"/>
    <xf numFmtId="49" fontId="47" fillId="0" borderId="170" applyFill="0" applyProtection="0">
      <alignment horizontal="right"/>
    </xf>
    <xf numFmtId="1" fontId="47" fillId="0" borderId="170" applyFill="0" applyProtection="0">
      <alignment horizontal="right" vertical="top" wrapText="1"/>
    </xf>
    <xf numFmtId="49" fontId="47" fillId="0" borderId="170" applyFill="0" applyProtection="0">
      <alignment horizontal="right"/>
    </xf>
    <xf numFmtId="0" fontId="62" fillId="60" borderId="170"/>
    <xf numFmtId="2" fontId="47" fillId="0" borderId="170" applyFill="0" applyProtection="0">
      <alignment horizontal="right" vertical="top" wrapText="1"/>
    </xf>
    <xf numFmtId="0" fontId="62" fillId="60" borderId="170"/>
    <xf numFmtId="0" fontId="39" fillId="38" borderId="170" applyNumberFormat="0" applyProtection="0">
      <alignment horizontal="right"/>
    </xf>
    <xf numFmtId="0" fontId="35" fillId="0" borderId="170" applyFill="0" applyProtection="0">
      <alignment horizontal="right" vertical="top" wrapText="1"/>
    </xf>
    <xf numFmtId="0" fontId="39" fillId="38" borderId="170" applyNumberFormat="0" applyProtection="0">
      <alignment horizontal="right"/>
    </xf>
    <xf numFmtId="2" fontId="35" fillId="0" borderId="170" applyFill="0" applyProtection="0">
      <alignment horizontal="right" vertical="top" wrapText="1"/>
    </xf>
    <xf numFmtId="2" fontId="47" fillId="0" borderId="170" applyFill="0" applyProtection="0">
      <alignment horizontal="right" vertical="top" wrapText="1"/>
    </xf>
    <xf numFmtId="0" fontId="35" fillId="0" borderId="170" applyFill="0" applyProtection="0">
      <alignment horizontal="right" vertical="top" wrapText="1"/>
    </xf>
    <xf numFmtId="0" fontId="35" fillId="0" borderId="170" applyFill="0" applyProtection="0">
      <alignment horizontal="right" vertical="top" wrapText="1"/>
    </xf>
    <xf numFmtId="0" fontId="39" fillId="38" borderId="170" applyNumberFormat="0" applyProtection="0">
      <alignment horizontal="right"/>
    </xf>
    <xf numFmtId="0" fontId="39" fillId="38" borderId="170" applyNumberFormat="0" applyProtection="0">
      <alignment horizontal="right"/>
    </xf>
    <xf numFmtId="0" fontId="62" fillId="60" borderId="170"/>
    <xf numFmtId="1" fontId="47" fillId="0" borderId="170" applyFill="0" applyProtection="0">
      <alignment horizontal="right" vertical="top" wrapText="1"/>
    </xf>
    <xf numFmtId="0" fontId="35" fillId="0" borderId="170" applyFill="0" applyProtection="0">
      <alignment horizontal="right" vertical="top" wrapText="1"/>
    </xf>
    <xf numFmtId="0" fontId="62" fillId="60" borderId="170"/>
    <xf numFmtId="0" fontId="51" fillId="36" borderId="171" applyNumberFormat="0" applyAlignment="0" applyProtection="0"/>
    <xf numFmtId="0" fontId="35" fillId="0" borderId="170" applyFill="0" applyProtection="0">
      <alignment horizontal="right" vertical="top" wrapText="1"/>
    </xf>
    <xf numFmtId="1" fontId="47" fillId="0" borderId="170" applyFill="0" applyProtection="0">
      <alignment horizontal="right" vertical="top" wrapText="1"/>
    </xf>
    <xf numFmtId="1" fontId="47" fillId="0" borderId="170" applyFill="0" applyProtection="0">
      <alignment horizontal="right" vertical="top" wrapText="1"/>
    </xf>
    <xf numFmtId="1" fontId="35" fillId="0" borderId="170" applyFill="0" applyProtection="0">
      <alignment horizontal="right" vertical="top" wrapText="1"/>
    </xf>
    <xf numFmtId="49" fontId="35" fillId="0" borderId="170" applyFill="0" applyProtection="0">
      <alignment horizontal="right"/>
    </xf>
    <xf numFmtId="1" fontId="35" fillId="0" borderId="170" applyFill="0" applyProtection="0">
      <alignment horizontal="right" vertical="top" wrapText="1"/>
    </xf>
    <xf numFmtId="0" fontId="62" fillId="60" borderId="170"/>
    <xf numFmtId="0" fontId="41" fillId="35" borderId="171" applyNumberFormat="0" applyAlignment="0" applyProtection="0"/>
    <xf numFmtId="2" fontId="35" fillId="0" borderId="170" applyFill="0" applyProtection="0">
      <alignment horizontal="right" vertical="top" wrapText="1"/>
    </xf>
    <xf numFmtId="0" fontId="39" fillId="38" borderId="170" applyNumberFormat="0" applyProtection="0">
      <alignment horizontal="left"/>
    </xf>
    <xf numFmtId="0" fontId="39" fillId="38" borderId="170" applyNumberFormat="0" applyProtection="0">
      <alignment horizontal="right"/>
    </xf>
    <xf numFmtId="49" fontId="35" fillId="0" borderId="170" applyFill="0" applyProtection="0">
      <alignment horizontal="right"/>
    </xf>
    <xf numFmtId="0" fontId="62" fillId="60" borderId="170"/>
    <xf numFmtId="0" fontId="39" fillId="38" borderId="170" applyNumberFormat="0" applyProtection="0">
      <alignment horizontal="right"/>
    </xf>
    <xf numFmtId="1" fontId="47" fillId="0" borderId="170" applyFill="0" applyProtection="0">
      <alignment horizontal="right" vertical="top" wrapText="1"/>
    </xf>
    <xf numFmtId="49" fontId="47" fillId="0" borderId="170" applyFill="0" applyProtection="0">
      <alignment horizontal="right"/>
    </xf>
    <xf numFmtId="0" fontId="41" fillId="35" borderId="171" applyNumberFormat="0" applyAlignment="0" applyProtection="0"/>
    <xf numFmtId="1" fontId="35" fillId="0" borderId="170" applyFill="0" applyProtection="0">
      <alignment horizontal="right" vertical="top" wrapText="1"/>
    </xf>
    <xf numFmtId="2" fontId="35" fillId="0" borderId="170" applyFill="0" applyProtection="0">
      <alignment horizontal="right" vertical="top" wrapText="1"/>
    </xf>
    <xf numFmtId="1" fontId="35" fillId="0" borderId="170" applyFill="0" applyProtection="0">
      <alignment horizontal="right" vertical="top" wrapText="1"/>
    </xf>
    <xf numFmtId="49" fontId="47" fillId="0" borderId="170" applyFill="0" applyProtection="0">
      <alignment horizontal="right"/>
    </xf>
    <xf numFmtId="0" fontId="43" fillId="36" borderId="172" applyNumberFormat="0" applyAlignment="0" applyProtection="0"/>
    <xf numFmtId="0" fontId="62" fillId="60" borderId="170"/>
    <xf numFmtId="0" fontId="62" fillId="60" borderId="170"/>
    <xf numFmtId="49" fontId="47" fillId="0" borderId="170" applyFill="0" applyProtection="0">
      <alignment horizontal="right"/>
    </xf>
    <xf numFmtId="0" fontId="62" fillId="60" borderId="170"/>
    <xf numFmtId="49" fontId="47" fillId="0" borderId="170" applyFill="0" applyProtection="0">
      <alignment horizontal="right"/>
    </xf>
    <xf numFmtId="49" fontId="47" fillId="0" borderId="170" applyFill="0" applyProtection="0">
      <alignment horizontal="right"/>
    </xf>
    <xf numFmtId="0" fontId="39" fillId="38" borderId="170" applyNumberFormat="0" applyProtection="0">
      <alignment horizontal="left"/>
    </xf>
    <xf numFmtId="1" fontId="35" fillId="0" borderId="170" applyFill="0" applyProtection="0">
      <alignment horizontal="right" vertical="top" wrapText="1"/>
    </xf>
    <xf numFmtId="0" fontId="44" fillId="0" borderId="173" applyNumberFormat="0" applyFill="0" applyAlignment="0" applyProtection="0"/>
    <xf numFmtId="0" fontId="35" fillId="0" borderId="170" applyFill="0" applyProtection="0">
      <alignment horizontal="right" vertical="top" wrapText="1"/>
    </xf>
    <xf numFmtId="0" fontId="62" fillId="60" borderId="170"/>
    <xf numFmtId="0" fontId="62" fillId="60" borderId="170"/>
    <xf numFmtId="2" fontId="35" fillId="0" borderId="170" applyFill="0" applyProtection="0">
      <alignment horizontal="right" vertical="top" wrapText="1"/>
    </xf>
    <xf numFmtId="0" fontId="62" fillId="60" borderId="170"/>
    <xf numFmtId="49" fontId="47" fillId="0" borderId="170" applyFill="0" applyProtection="0">
      <alignment horizontal="right"/>
    </xf>
    <xf numFmtId="49" fontId="47" fillId="0" borderId="170" applyFill="0" applyProtection="0">
      <alignment horizontal="right"/>
    </xf>
    <xf numFmtId="0" fontId="35" fillId="0" borderId="170" applyFill="0" applyProtection="0">
      <alignment horizontal="right" vertical="top" wrapText="1"/>
    </xf>
    <xf numFmtId="0" fontId="39" fillId="38" borderId="170" applyNumberFormat="0" applyProtection="0">
      <alignment horizontal="left"/>
    </xf>
    <xf numFmtId="0" fontId="44" fillId="0" borderId="173" applyNumberFormat="0" applyFill="0" applyAlignment="0" applyProtection="0"/>
    <xf numFmtId="49" fontId="47" fillId="0" borderId="170" applyFill="0" applyProtection="0">
      <alignment horizontal="right"/>
    </xf>
    <xf numFmtId="2" fontId="47" fillId="0" borderId="170" applyFill="0" applyProtection="0">
      <alignment horizontal="right" vertical="top" wrapText="1"/>
    </xf>
    <xf numFmtId="2" fontId="35" fillId="0" borderId="170" applyFill="0" applyProtection="0">
      <alignment horizontal="right" vertical="top" wrapText="1"/>
    </xf>
    <xf numFmtId="0" fontId="44" fillId="0" borderId="173" applyNumberFormat="0" applyFill="0" applyAlignment="0" applyProtection="0"/>
    <xf numFmtId="0" fontId="62" fillId="60" borderId="170"/>
    <xf numFmtId="0" fontId="44" fillId="0" borderId="173" applyNumberFormat="0" applyFill="0" applyAlignment="0" applyProtection="0"/>
    <xf numFmtId="49" fontId="47" fillId="0" borderId="170" applyFill="0" applyProtection="0">
      <alignment horizontal="right"/>
    </xf>
    <xf numFmtId="0" fontId="62" fillId="60" borderId="170"/>
    <xf numFmtId="0" fontId="39" fillId="38" borderId="170" applyNumberFormat="0" applyProtection="0">
      <alignment horizontal="right"/>
    </xf>
    <xf numFmtId="0" fontId="39" fillId="38" borderId="170" applyNumberFormat="0" applyProtection="0">
      <alignment horizontal="left"/>
    </xf>
    <xf numFmtId="1" fontId="35" fillId="0" borderId="170" applyFill="0" applyProtection="0">
      <alignment horizontal="right" vertical="top" wrapText="1"/>
    </xf>
    <xf numFmtId="0" fontId="41" fillId="35" borderId="171" applyNumberFormat="0" applyAlignment="0" applyProtection="0"/>
    <xf numFmtId="2" fontId="35" fillId="0" borderId="170" applyFill="0" applyProtection="0">
      <alignment horizontal="right" vertical="top" wrapText="1"/>
    </xf>
    <xf numFmtId="0" fontId="35" fillId="54" borderId="169" applyNumberFormat="0" applyFont="0" applyAlignment="0" applyProtection="0"/>
    <xf numFmtId="2" fontId="35" fillId="0" borderId="170" applyFill="0" applyProtection="0">
      <alignment horizontal="right" vertical="top" wrapText="1"/>
    </xf>
    <xf numFmtId="0" fontId="62" fillId="60" borderId="170"/>
    <xf numFmtId="49" fontId="47" fillId="0" borderId="170" applyFill="0" applyProtection="0">
      <alignment horizontal="right"/>
    </xf>
    <xf numFmtId="2" fontId="35" fillId="0" borderId="170" applyFill="0" applyProtection="0">
      <alignment horizontal="right" vertical="top" wrapText="1"/>
    </xf>
    <xf numFmtId="0" fontId="35" fillId="54" borderId="169" applyNumberFormat="0" applyFont="0" applyAlignment="0" applyProtection="0"/>
    <xf numFmtId="0" fontId="62" fillId="60" borderId="170"/>
    <xf numFmtId="0" fontId="62" fillId="60" borderId="170"/>
    <xf numFmtId="1" fontId="47" fillId="0" borderId="170" applyFill="0" applyProtection="0">
      <alignment horizontal="right" vertical="top" wrapText="1"/>
    </xf>
    <xf numFmtId="1" fontId="47" fillId="0" borderId="170" applyFill="0" applyProtection="0">
      <alignment horizontal="right" vertical="top" wrapText="1"/>
    </xf>
    <xf numFmtId="0" fontId="39" fillId="38" borderId="170" applyNumberFormat="0" applyProtection="0">
      <alignment horizontal="right"/>
    </xf>
    <xf numFmtId="49" fontId="47" fillId="0" borderId="170" applyFill="0" applyProtection="0">
      <alignment horizontal="right"/>
    </xf>
    <xf numFmtId="0" fontId="62" fillId="60" borderId="170"/>
    <xf numFmtId="0" fontId="62" fillId="60" borderId="170"/>
    <xf numFmtId="0" fontId="39" fillId="38" borderId="170" applyNumberFormat="0" applyProtection="0">
      <alignment horizontal="right"/>
    </xf>
    <xf numFmtId="49" fontId="35" fillId="0" borderId="170" applyFill="0" applyProtection="0">
      <alignment horizontal="right"/>
    </xf>
    <xf numFmtId="0" fontId="39" fillId="38" borderId="170" applyNumberFormat="0" applyProtection="0">
      <alignment horizontal="right"/>
    </xf>
    <xf numFmtId="0" fontId="62" fillId="60" borderId="170"/>
    <xf numFmtId="0" fontId="39" fillId="38" borderId="170" applyNumberFormat="0" applyProtection="0">
      <alignment horizontal="right"/>
    </xf>
    <xf numFmtId="1" fontId="35" fillId="0" borderId="170" applyFill="0" applyProtection="0">
      <alignment horizontal="right" vertical="top" wrapText="1"/>
    </xf>
    <xf numFmtId="0" fontId="47" fillId="0" borderId="170" applyFill="0" applyProtection="0">
      <alignment horizontal="right" vertical="top" wrapText="1"/>
    </xf>
    <xf numFmtId="0" fontId="62" fillId="60" borderId="170"/>
    <xf numFmtId="0" fontId="35" fillId="0" borderId="170" applyFill="0" applyProtection="0">
      <alignment horizontal="right" vertical="top" wrapText="1"/>
    </xf>
    <xf numFmtId="0" fontId="51" fillId="36" borderId="171" applyNumberFormat="0" applyAlignment="0" applyProtection="0"/>
    <xf numFmtId="0" fontId="62" fillId="60" borderId="170"/>
    <xf numFmtId="0" fontId="41" fillId="35" borderId="171" applyNumberFormat="0" applyAlignment="0" applyProtection="0"/>
    <xf numFmtId="0" fontId="44" fillId="0" borderId="173" applyNumberFormat="0" applyFill="0" applyAlignment="0" applyProtection="0"/>
    <xf numFmtId="0" fontId="44" fillId="0" borderId="173" applyNumberFormat="0" applyFill="0" applyAlignment="0" applyProtection="0"/>
    <xf numFmtId="1" fontId="47" fillId="0" borderId="170" applyFill="0" applyProtection="0">
      <alignment horizontal="right" vertical="top" wrapText="1"/>
    </xf>
    <xf numFmtId="49" fontId="47" fillId="0" borderId="170" applyFill="0" applyProtection="0">
      <alignment horizontal="right"/>
    </xf>
    <xf numFmtId="0" fontId="44" fillId="0" borderId="173" applyNumberFormat="0" applyFill="0" applyAlignment="0" applyProtection="0"/>
    <xf numFmtId="0" fontId="39" fillId="38" borderId="170" applyNumberFormat="0" applyProtection="0">
      <alignment horizontal="left"/>
    </xf>
    <xf numFmtId="0" fontId="62" fillId="60" borderId="170"/>
    <xf numFmtId="0" fontId="43" fillId="36" borderId="172" applyNumberFormat="0" applyAlignment="0" applyProtection="0"/>
    <xf numFmtId="1" fontId="47" fillId="0" borderId="170" applyFill="0" applyProtection="0">
      <alignment horizontal="right" vertical="top" wrapText="1"/>
    </xf>
    <xf numFmtId="0" fontId="62" fillId="60" borderId="170"/>
    <xf numFmtId="0" fontId="62" fillId="60" borderId="170"/>
    <xf numFmtId="1" fontId="35" fillId="0" borderId="170" applyFill="0" applyProtection="0">
      <alignment horizontal="right" vertical="top" wrapText="1"/>
    </xf>
    <xf numFmtId="1" fontId="35" fillId="0" borderId="170" applyFill="0" applyProtection="0">
      <alignment horizontal="right" vertical="top" wrapText="1"/>
    </xf>
    <xf numFmtId="49" fontId="35" fillId="0" borderId="170" applyFill="0" applyProtection="0">
      <alignment horizontal="right"/>
    </xf>
    <xf numFmtId="1" fontId="35" fillId="0" borderId="170" applyFill="0" applyProtection="0">
      <alignment horizontal="right" vertical="top" wrapText="1"/>
    </xf>
    <xf numFmtId="49" fontId="35" fillId="0" borderId="170" applyFill="0" applyProtection="0">
      <alignment horizontal="right"/>
    </xf>
    <xf numFmtId="0" fontId="35" fillId="0" borderId="170" applyFill="0" applyProtection="0">
      <alignment horizontal="right" vertical="top" wrapText="1"/>
    </xf>
    <xf numFmtId="1" fontId="47" fillId="0" borderId="170" applyFill="0" applyProtection="0">
      <alignment horizontal="right" vertical="top" wrapText="1"/>
    </xf>
    <xf numFmtId="0" fontId="39" fillId="38" borderId="170" applyNumberFormat="0" applyProtection="0">
      <alignment horizontal="right"/>
    </xf>
    <xf numFmtId="0" fontId="39" fillId="38" borderId="170" applyNumberFormat="0" applyProtection="0">
      <alignment horizontal="left"/>
    </xf>
    <xf numFmtId="2" fontId="47" fillId="0" borderId="170" applyFill="0" applyProtection="0">
      <alignment horizontal="right" vertical="top" wrapText="1"/>
    </xf>
    <xf numFmtId="1" fontId="35" fillId="0" borderId="170" applyFill="0" applyProtection="0">
      <alignment horizontal="right" vertical="top" wrapText="1"/>
    </xf>
    <xf numFmtId="0" fontId="43" fillId="36" borderId="172" applyNumberFormat="0" applyAlignment="0" applyProtection="0"/>
    <xf numFmtId="0" fontId="39" fillId="38" borderId="170" applyNumberFormat="0" applyProtection="0">
      <alignment horizontal="left"/>
    </xf>
    <xf numFmtId="0" fontId="62" fillId="60" borderId="170"/>
    <xf numFmtId="0" fontId="39" fillId="38" borderId="170" applyNumberFormat="0" applyProtection="0">
      <alignment horizontal="left"/>
    </xf>
    <xf numFmtId="0" fontId="39" fillId="38" borderId="170" applyNumberFormat="0" applyProtection="0">
      <alignment horizontal="right"/>
    </xf>
    <xf numFmtId="0" fontId="39" fillId="38" borderId="170" applyNumberFormat="0" applyProtection="0">
      <alignment horizontal="left"/>
    </xf>
    <xf numFmtId="0" fontId="35" fillId="0" borderId="170" applyFill="0" applyProtection="0">
      <alignment horizontal="right" vertical="top" wrapText="1"/>
    </xf>
    <xf numFmtId="0" fontId="35" fillId="54" borderId="169" applyNumberFormat="0" applyFont="0" applyAlignment="0" applyProtection="0"/>
    <xf numFmtId="0" fontId="44" fillId="0" borderId="173" applyNumberFormat="0" applyFill="0" applyAlignment="0" applyProtection="0"/>
    <xf numFmtId="0" fontId="39" fillId="38" borderId="170" applyNumberFormat="0" applyProtection="0">
      <alignment horizontal="left"/>
    </xf>
    <xf numFmtId="2" fontId="35" fillId="0" borderId="170" applyFill="0" applyProtection="0">
      <alignment horizontal="right" vertical="top" wrapText="1"/>
    </xf>
    <xf numFmtId="49" fontId="35" fillId="0" borderId="170" applyFill="0" applyProtection="0">
      <alignment horizontal="right"/>
    </xf>
    <xf numFmtId="0" fontId="62" fillId="60" borderId="170"/>
    <xf numFmtId="0" fontId="62" fillId="60" borderId="170"/>
    <xf numFmtId="0" fontId="44" fillId="0" borderId="173" applyNumberFormat="0" applyFill="0" applyAlignment="0" applyProtection="0"/>
    <xf numFmtId="0" fontId="62" fillId="60" borderId="170"/>
    <xf numFmtId="0" fontId="62" fillId="60" borderId="170"/>
    <xf numFmtId="1" fontId="47" fillId="0" borderId="170" applyFill="0" applyProtection="0">
      <alignment horizontal="right" vertical="top" wrapText="1"/>
    </xf>
    <xf numFmtId="0" fontId="35" fillId="54" borderId="169" applyNumberFormat="0" applyFont="0" applyAlignment="0" applyProtection="0"/>
    <xf numFmtId="0" fontId="47" fillId="0" borderId="170" applyFill="0" applyProtection="0">
      <alignment horizontal="right" vertical="top" wrapText="1"/>
    </xf>
    <xf numFmtId="0" fontId="35" fillId="0" borderId="170" applyFill="0" applyProtection="0">
      <alignment horizontal="right" vertical="top" wrapText="1"/>
    </xf>
    <xf numFmtId="2" fontId="35" fillId="0" borderId="170" applyFill="0" applyProtection="0">
      <alignment horizontal="right" vertical="top" wrapText="1"/>
    </xf>
    <xf numFmtId="2" fontId="35" fillId="0" borderId="170" applyFill="0" applyProtection="0">
      <alignment horizontal="right" vertical="top" wrapText="1"/>
    </xf>
    <xf numFmtId="0" fontId="39" fillId="38" borderId="170" applyNumberFormat="0" applyProtection="0">
      <alignment horizontal="right"/>
    </xf>
    <xf numFmtId="49" fontId="35" fillId="0" borderId="170" applyFill="0" applyProtection="0">
      <alignment horizontal="right"/>
    </xf>
    <xf numFmtId="2" fontId="47" fillId="0" borderId="170" applyFill="0" applyProtection="0">
      <alignment horizontal="right" vertical="top" wrapText="1"/>
    </xf>
    <xf numFmtId="0" fontId="62" fillId="60" borderId="170"/>
    <xf numFmtId="49" fontId="47" fillId="0" borderId="170" applyFill="0" applyProtection="0">
      <alignment horizontal="right"/>
    </xf>
    <xf numFmtId="0" fontId="39" fillId="38" borderId="170" applyNumberFormat="0" applyProtection="0">
      <alignment horizontal="right"/>
    </xf>
    <xf numFmtId="2" fontId="35" fillId="0" borderId="170" applyFill="0" applyProtection="0">
      <alignment horizontal="right" vertical="top" wrapText="1"/>
    </xf>
    <xf numFmtId="0" fontId="62" fillId="60" borderId="170"/>
    <xf numFmtId="0" fontId="51" fillId="36" borderId="171" applyNumberFormat="0" applyAlignment="0" applyProtection="0"/>
    <xf numFmtId="2" fontId="35" fillId="0" borderId="170" applyFill="0" applyProtection="0">
      <alignment horizontal="right" vertical="top" wrapText="1"/>
    </xf>
    <xf numFmtId="0" fontId="43" fillId="36" borderId="172" applyNumberFormat="0" applyAlignment="0" applyProtection="0"/>
    <xf numFmtId="0" fontId="47" fillId="0" borderId="170" applyFill="0" applyProtection="0">
      <alignment horizontal="right" vertical="top" wrapText="1"/>
    </xf>
    <xf numFmtId="0" fontId="62" fillId="60" borderId="170"/>
    <xf numFmtId="0" fontId="44" fillId="0" borderId="173" applyNumberFormat="0" applyFill="0" applyAlignment="0" applyProtection="0"/>
    <xf numFmtId="1" fontId="47" fillId="0" borderId="170" applyFill="0" applyProtection="0">
      <alignment horizontal="right" vertical="top" wrapText="1"/>
    </xf>
    <xf numFmtId="0" fontId="35" fillId="0" borderId="170" applyFill="0" applyProtection="0">
      <alignment horizontal="right" vertical="top" wrapText="1"/>
    </xf>
    <xf numFmtId="0" fontId="39" fillId="38" borderId="170" applyNumberFormat="0" applyProtection="0">
      <alignment horizontal="right"/>
    </xf>
    <xf numFmtId="0" fontId="35" fillId="54" borderId="169" applyNumberFormat="0" applyFont="0" applyAlignment="0" applyProtection="0"/>
    <xf numFmtId="1" fontId="35" fillId="0" borderId="170" applyFill="0" applyProtection="0">
      <alignment horizontal="right" vertical="top" wrapText="1"/>
    </xf>
    <xf numFmtId="0" fontId="51" fillId="36" borderId="171" applyNumberFormat="0" applyAlignment="0" applyProtection="0"/>
    <xf numFmtId="2" fontId="35" fillId="0" borderId="170" applyFill="0" applyProtection="0">
      <alignment horizontal="right" vertical="top" wrapText="1"/>
    </xf>
    <xf numFmtId="1" fontId="47" fillId="0" borderId="170" applyFill="0" applyProtection="0">
      <alignment horizontal="right" vertical="top" wrapText="1"/>
    </xf>
    <xf numFmtId="0" fontId="43" fillId="36" borderId="172" applyNumberFormat="0" applyAlignment="0" applyProtection="0"/>
    <xf numFmtId="2" fontId="47" fillId="0" borderId="170" applyFill="0" applyProtection="0">
      <alignment horizontal="right" vertical="top" wrapText="1"/>
    </xf>
    <xf numFmtId="0" fontId="39" fillId="38" borderId="170" applyNumberFormat="0" applyProtection="0">
      <alignment horizontal="right"/>
    </xf>
    <xf numFmtId="1" fontId="47" fillId="0" borderId="170" applyFill="0" applyProtection="0">
      <alignment horizontal="right" vertical="top" wrapText="1"/>
    </xf>
    <xf numFmtId="0" fontId="43" fillId="36" borderId="172" applyNumberFormat="0" applyAlignment="0" applyProtection="0"/>
    <xf numFmtId="49" fontId="35" fillId="0" borderId="170" applyFill="0" applyProtection="0">
      <alignment horizontal="right"/>
    </xf>
    <xf numFmtId="1" fontId="35" fillId="0" borderId="170" applyFill="0" applyProtection="0">
      <alignment horizontal="right" vertical="top" wrapText="1"/>
    </xf>
    <xf numFmtId="1" fontId="35" fillId="0" borderId="170" applyFill="0" applyProtection="0">
      <alignment horizontal="right" vertical="top" wrapText="1"/>
    </xf>
    <xf numFmtId="0" fontId="44" fillId="0" borderId="173" applyNumberFormat="0" applyFill="0" applyAlignment="0" applyProtection="0"/>
    <xf numFmtId="0" fontId="39" fillId="38" borderId="170" applyNumberFormat="0" applyProtection="0">
      <alignment horizontal="left"/>
    </xf>
    <xf numFmtId="49" fontId="47" fillId="0" borderId="170" applyFill="0" applyProtection="0">
      <alignment horizontal="right"/>
    </xf>
    <xf numFmtId="0" fontId="41" fillId="35" borderId="171" applyNumberFormat="0" applyAlignment="0" applyProtection="0"/>
    <xf numFmtId="0" fontId="43" fillId="36" borderId="172" applyNumberFormat="0" applyAlignment="0" applyProtection="0"/>
    <xf numFmtId="49" fontId="47" fillId="0" borderId="170" applyFill="0" applyProtection="0">
      <alignment horizontal="right"/>
    </xf>
    <xf numFmtId="49" fontId="47" fillId="0" borderId="170" applyFill="0" applyProtection="0">
      <alignment horizontal="right"/>
    </xf>
    <xf numFmtId="0" fontId="35" fillId="0" borderId="170" applyFill="0" applyProtection="0">
      <alignment horizontal="right" vertical="top" wrapText="1"/>
    </xf>
    <xf numFmtId="0" fontId="51" fillId="36" borderId="171" applyNumberFormat="0" applyAlignment="0" applyProtection="0"/>
    <xf numFmtId="0" fontId="39" fillId="38" borderId="170" applyNumberFormat="0" applyProtection="0">
      <alignment horizontal="right"/>
    </xf>
    <xf numFmtId="0" fontId="62" fillId="60" borderId="170"/>
    <xf numFmtId="1" fontId="35" fillId="0" borderId="170" applyFill="0" applyProtection="0">
      <alignment horizontal="right" vertical="top" wrapText="1"/>
    </xf>
    <xf numFmtId="0" fontId="39" fillId="38" borderId="170" applyNumberFormat="0" applyProtection="0">
      <alignment horizontal="left"/>
    </xf>
    <xf numFmtId="0" fontId="62" fillId="60" borderId="170"/>
    <xf numFmtId="0" fontId="39" fillId="38" borderId="170" applyNumberFormat="0" applyProtection="0">
      <alignment horizontal="right"/>
    </xf>
    <xf numFmtId="49" fontId="35" fillId="0" borderId="170" applyFill="0" applyProtection="0">
      <alignment horizontal="right"/>
    </xf>
    <xf numFmtId="1" fontId="47" fillId="0" borderId="170" applyFill="0" applyProtection="0">
      <alignment horizontal="right" vertical="top" wrapText="1"/>
    </xf>
    <xf numFmtId="0" fontId="44" fillId="0" borderId="173" applyNumberFormat="0" applyFill="0" applyAlignment="0" applyProtection="0"/>
    <xf numFmtId="0" fontId="62" fillId="60" borderId="170"/>
    <xf numFmtId="0" fontId="62" fillId="60" borderId="170"/>
    <xf numFmtId="1" fontId="35" fillId="0" borderId="170" applyFill="0" applyProtection="0">
      <alignment horizontal="right" vertical="top" wrapText="1"/>
    </xf>
    <xf numFmtId="49" fontId="47" fillId="0" borderId="170" applyFill="0" applyProtection="0">
      <alignment horizontal="right"/>
    </xf>
    <xf numFmtId="0" fontId="62" fillId="60" borderId="170"/>
    <xf numFmtId="0" fontId="62" fillId="60" borderId="170"/>
    <xf numFmtId="1" fontId="47" fillId="0" borderId="170" applyFill="0" applyProtection="0">
      <alignment horizontal="right" vertical="top" wrapText="1"/>
    </xf>
    <xf numFmtId="0" fontId="43" fillId="36" borderId="172" applyNumberFormat="0" applyAlignment="0" applyProtection="0"/>
    <xf numFmtId="49" fontId="47" fillId="0" borderId="170" applyFill="0" applyProtection="0">
      <alignment horizontal="right"/>
    </xf>
    <xf numFmtId="1" fontId="35" fillId="0" borderId="170" applyFill="0" applyProtection="0">
      <alignment horizontal="right" vertical="top" wrapText="1"/>
    </xf>
    <xf numFmtId="0" fontId="43" fillId="36" borderId="172" applyNumberFormat="0" applyAlignment="0" applyProtection="0"/>
    <xf numFmtId="0" fontId="35" fillId="0" borderId="170" applyFill="0" applyProtection="0">
      <alignment horizontal="right" vertical="top" wrapText="1"/>
    </xf>
    <xf numFmtId="0" fontId="62" fillId="60" borderId="170"/>
    <xf numFmtId="0" fontId="62" fillId="60" borderId="170"/>
    <xf numFmtId="49" fontId="35" fillId="0" borderId="170" applyFill="0" applyProtection="0">
      <alignment horizontal="right"/>
    </xf>
    <xf numFmtId="0" fontId="41" fillId="35" borderId="171" applyNumberFormat="0" applyAlignment="0" applyProtection="0"/>
    <xf numFmtId="0" fontId="35" fillId="0" borderId="170" applyFill="0" applyProtection="0">
      <alignment horizontal="right" vertical="top" wrapText="1"/>
    </xf>
    <xf numFmtId="0" fontId="43" fillId="36" borderId="172" applyNumberFormat="0" applyAlignment="0" applyProtection="0"/>
    <xf numFmtId="49" fontId="35" fillId="0" borderId="170" applyFill="0" applyProtection="0">
      <alignment horizontal="right"/>
    </xf>
    <xf numFmtId="49" fontId="47" fillId="0" borderId="170" applyFill="0" applyProtection="0">
      <alignment horizontal="right"/>
    </xf>
    <xf numFmtId="1" fontId="47" fillId="0" borderId="170" applyFill="0" applyProtection="0">
      <alignment horizontal="right" vertical="top" wrapText="1"/>
    </xf>
    <xf numFmtId="0" fontId="62" fillId="60" borderId="170"/>
    <xf numFmtId="1" fontId="35" fillId="0" borderId="170" applyFill="0" applyProtection="0">
      <alignment horizontal="right" vertical="top" wrapText="1"/>
    </xf>
    <xf numFmtId="49" fontId="47" fillId="0" borderId="170" applyFill="0" applyProtection="0">
      <alignment horizontal="right"/>
    </xf>
    <xf numFmtId="49" fontId="35" fillId="0" borderId="170" applyFill="0" applyProtection="0">
      <alignment horizontal="right"/>
    </xf>
    <xf numFmtId="0" fontId="39" fillId="38" borderId="170" applyNumberFormat="0" applyProtection="0">
      <alignment horizontal="left"/>
    </xf>
    <xf numFmtId="2" fontId="47" fillId="0" borderId="170" applyFill="0" applyProtection="0">
      <alignment horizontal="right" vertical="top" wrapText="1"/>
    </xf>
    <xf numFmtId="0" fontId="62" fillId="60" borderId="170"/>
    <xf numFmtId="0" fontId="62" fillId="60" borderId="170"/>
    <xf numFmtId="0" fontId="35" fillId="54" borderId="169" applyNumberFormat="0" applyFont="0" applyAlignment="0" applyProtection="0"/>
    <xf numFmtId="0" fontId="43" fillId="36" borderId="172" applyNumberFormat="0" applyAlignment="0" applyProtection="0"/>
    <xf numFmtId="0" fontId="35" fillId="0" borderId="170" applyFill="0" applyProtection="0">
      <alignment horizontal="right" vertical="top" wrapText="1"/>
    </xf>
    <xf numFmtId="0" fontId="35" fillId="54" borderId="169" applyNumberFormat="0" applyFont="0" applyAlignment="0" applyProtection="0"/>
    <xf numFmtId="0" fontId="39" fillId="38" borderId="170" applyNumberFormat="0" applyProtection="0">
      <alignment horizontal="right"/>
    </xf>
    <xf numFmtId="0" fontId="62" fillId="60" borderId="170"/>
    <xf numFmtId="49" fontId="47" fillId="0" borderId="170" applyFill="0" applyProtection="0">
      <alignment horizontal="right"/>
    </xf>
    <xf numFmtId="0" fontId="35" fillId="54" borderId="169" applyNumberFormat="0" applyFont="0" applyAlignment="0" applyProtection="0"/>
    <xf numFmtId="0" fontId="39" fillId="38" borderId="170" applyNumberFormat="0" applyProtection="0">
      <alignment horizontal="left"/>
    </xf>
    <xf numFmtId="0" fontId="62" fillId="60" borderId="170"/>
    <xf numFmtId="1" fontId="35" fillId="0" borderId="170" applyFill="0" applyProtection="0">
      <alignment horizontal="right" vertical="top" wrapText="1"/>
    </xf>
    <xf numFmtId="0" fontId="62" fillId="60" borderId="170"/>
    <xf numFmtId="49" fontId="47" fillId="0" borderId="170" applyFill="0" applyProtection="0">
      <alignment horizontal="right"/>
    </xf>
    <xf numFmtId="0" fontId="62" fillId="60" borderId="170"/>
    <xf numFmtId="0" fontId="62" fillId="60" borderId="170"/>
    <xf numFmtId="0" fontId="39" fillId="38" borderId="170" applyNumberFormat="0" applyProtection="0">
      <alignment horizontal="left"/>
    </xf>
    <xf numFmtId="2" fontId="35" fillId="0" borderId="170" applyFill="0" applyProtection="0">
      <alignment horizontal="right" vertical="top" wrapText="1"/>
    </xf>
    <xf numFmtId="0" fontId="35" fillId="0" borderId="170" applyFill="0" applyProtection="0">
      <alignment horizontal="right" vertical="top" wrapText="1"/>
    </xf>
    <xf numFmtId="0" fontId="35" fillId="0" borderId="170" applyFill="0" applyProtection="0">
      <alignment horizontal="right" vertical="top" wrapText="1"/>
    </xf>
    <xf numFmtId="0" fontId="62" fillId="60" borderId="170"/>
    <xf numFmtId="0" fontId="35" fillId="54" borderId="169" applyNumberFormat="0" applyFont="0" applyAlignment="0" applyProtection="0"/>
    <xf numFmtId="0" fontId="35" fillId="54" borderId="169" applyNumberFormat="0" applyFont="0" applyAlignment="0" applyProtection="0"/>
    <xf numFmtId="1" fontId="35" fillId="0" borderId="170" applyFill="0" applyProtection="0">
      <alignment horizontal="right" vertical="top" wrapText="1"/>
    </xf>
    <xf numFmtId="0" fontId="35" fillId="0" borderId="170" applyFill="0" applyProtection="0">
      <alignment horizontal="right" vertical="top" wrapText="1"/>
    </xf>
    <xf numFmtId="2" fontId="47" fillId="0" borderId="170" applyFill="0" applyProtection="0">
      <alignment horizontal="right" vertical="top" wrapText="1"/>
    </xf>
    <xf numFmtId="0" fontId="39" fillId="38" borderId="170" applyNumberFormat="0" applyProtection="0">
      <alignment horizontal="right"/>
    </xf>
    <xf numFmtId="0" fontId="39" fillId="38" borderId="170" applyNumberFormat="0" applyProtection="0">
      <alignment horizontal="right"/>
    </xf>
    <xf numFmtId="1" fontId="47" fillId="0" borderId="170" applyFill="0" applyProtection="0">
      <alignment horizontal="right" vertical="top" wrapText="1"/>
    </xf>
    <xf numFmtId="0" fontId="43" fillId="36" borderId="172" applyNumberFormat="0" applyAlignment="0" applyProtection="0"/>
    <xf numFmtId="0" fontId="62" fillId="60" borderId="170"/>
    <xf numFmtId="0" fontId="39" fillId="38" borderId="170" applyNumberFormat="0" applyProtection="0">
      <alignment horizontal="right"/>
    </xf>
    <xf numFmtId="0" fontId="44" fillId="0" borderId="173" applyNumberFormat="0" applyFill="0" applyAlignment="0" applyProtection="0"/>
    <xf numFmtId="0" fontId="39" fillId="38" borderId="170" applyNumberFormat="0" applyProtection="0">
      <alignment horizontal="right"/>
    </xf>
    <xf numFmtId="49" fontId="47" fillId="0" borderId="170" applyFill="0" applyProtection="0">
      <alignment horizontal="right"/>
    </xf>
    <xf numFmtId="1" fontId="47" fillId="0" borderId="170" applyFill="0" applyProtection="0">
      <alignment horizontal="right" vertical="top" wrapText="1"/>
    </xf>
    <xf numFmtId="0" fontId="62" fillId="60" borderId="170"/>
    <xf numFmtId="0" fontId="39" fillId="38" borderId="170" applyNumberFormat="0" applyProtection="0">
      <alignment horizontal="left"/>
    </xf>
    <xf numFmtId="0" fontId="41" fillId="35" borderId="171" applyNumberFormat="0" applyAlignment="0" applyProtection="0"/>
    <xf numFmtId="2" fontId="35" fillId="0" borderId="170" applyFill="0" applyProtection="0">
      <alignment horizontal="right" vertical="top" wrapText="1"/>
    </xf>
    <xf numFmtId="0" fontId="35" fillId="0" borderId="170" applyFill="0" applyProtection="0">
      <alignment horizontal="right" vertical="top" wrapText="1"/>
    </xf>
    <xf numFmtId="0" fontId="35" fillId="0" borderId="170" applyFill="0" applyProtection="0">
      <alignment horizontal="right" vertical="top" wrapText="1"/>
    </xf>
    <xf numFmtId="49" fontId="35" fillId="0" borderId="170" applyFill="0" applyProtection="0">
      <alignment horizontal="right"/>
    </xf>
    <xf numFmtId="0" fontId="62" fillId="60" borderId="170"/>
    <xf numFmtId="0" fontId="62" fillId="60" borderId="170"/>
    <xf numFmtId="0" fontId="62" fillId="60" borderId="170"/>
    <xf numFmtId="0" fontId="43" fillId="36" borderId="172" applyNumberFormat="0" applyAlignment="0" applyProtection="0"/>
    <xf numFmtId="0" fontId="44" fillId="0" borderId="173" applyNumberFormat="0" applyFill="0" applyAlignment="0" applyProtection="0"/>
    <xf numFmtId="2" fontId="47" fillId="0" borderId="170" applyFill="0" applyProtection="0">
      <alignment horizontal="right" vertical="top" wrapText="1"/>
    </xf>
    <xf numFmtId="0" fontId="35" fillId="0" borderId="170" applyFill="0" applyProtection="0">
      <alignment horizontal="right" vertical="top" wrapText="1"/>
    </xf>
    <xf numFmtId="0" fontId="39" fillId="38" borderId="170" applyNumberFormat="0" applyProtection="0">
      <alignment horizontal="right"/>
    </xf>
    <xf numFmtId="2" fontId="35" fillId="0" borderId="170" applyFill="0" applyProtection="0">
      <alignment horizontal="right" vertical="top" wrapText="1"/>
    </xf>
    <xf numFmtId="1" fontId="35" fillId="0" borderId="170" applyFill="0" applyProtection="0">
      <alignment horizontal="right" vertical="top" wrapText="1"/>
    </xf>
    <xf numFmtId="0" fontId="44" fillId="0" borderId="173" applyNumberFormat="0" applyFill="0" applyAlignment="0" applyProtection="0"/>
    <xf numFmtId="0" fontId="51" fillId="36" borderId="171" applyNumberFormat="0" applyAlignment="0" applyProtection="0"/>
    <xf numFmtId="0" fontId="41" fillId="35" borderId="171" applyNumberFormat="0" applyAlignment="0" applyProtection="0"/>
    <xf numFmtId="0" fontId="44" fillId="0" borderId="173" applyNumberFormat="0" applyFill="0" applyAlignment="0" applyProtection="0"/>
    <xf numFmtId="49" fontId="35" fillId="0" borderId="170" applyFill="0" applyProtection="0">
      <alignment horizontal="right"/>
    </xf>
    <xf numFmtId="0" fontId="39" fillId="38" borderId="170" applyNumberFormat="0" applyProtection="0">
      <alignment horizontal="right"/>
    </xf>
    <xf numFmtId="49" fontId="35" fillId="0" borderId="170" applyFill="0" applyProtection="0">
      <alignment horizontal="right"/>
    </xf>
    <xf numFmtId="49" fontId="35" fillId="0" borderId="170" applyFill="0" applyProtection="0">
      <alignment horizontal="right"/>
    </xf>
    <xf numFmtId="0" fontId="35" fillId="54" borderId="169" applyNumberFormat="0" applyFont="0" applyAlignment="0" applyProtection="0"/>
    <xf numFmtId="1" fontId="47" fillId="0" borderId="170" applyFill="0" applyProtection="0">
      <alignment horizontal="right" vertical="top" wrapText="1"/>
    </xf>
    <xf numFmtId="2" fontId="35" fillId="0" borderId="170" applyFill="0" applyProtection="0">
      <alignment horizontal="right" vertical="top" wrapText="1"/>
    </xf>
    <xf numFmtId="0" fontId="35" fillId="0" borderId="170" applyFill="0" applyProtection="0">
      <alignment horizontal="right" vertical="top" wrapText="1"/>
    </xf>
    <xf numFmtId="0" fontId="62" fillId="60" borderId="170"/>
    <xf numFmtId="1" fontId="35" fillId="0" borderId="170" applyFill="0" applyProtection="0">
      <alignment horizontal="right" vertical="top" wrapText="1"/>
    </xf>
    <xf numFmtId="2" fontId="35" fillId="0" borderId="170" applyFill="0" applyProtection="0">
      <alignment horizontal="right" vertical="top" wrapText="1"/>
    </xf>
    <xf numFmtId="0" fontId="39" fillId="38" borderId="170" applyNumberFormat="0" applyProtection="0">
      <alignment horizontal="right"/>
    </xf>
    <xf numFmtId="2" fontId="47" fillId="0" borderId="170" applyFill="0" applyProtection="0">
      <alignment horizontal="right" vertical="top" wrapText="1"/>
    </xf>
    <xf numFmtId="0" fontId="39" fillId="38" borderId="170" applyNumberFormat="0" applyProtection="0">
      <alignment horizontal="right"/>
    </xf>
    <xf numFmtId="0" fontId="35" fillId="0" borderId="170" applyFill="0" applyProtection="0">
      <alignment horizontal="right" vertical="top" wrapText="1"/>
    </xf>
    <xf numFmtId="1" fontId="47" fillId="0" borderId="170" applyFill="0" applyProtection="0">
      <alignment horizontal="right" vertical="top" wrapText="1"/>
    </xf>
    <xf numFmtId="2" fontId="47" fillId="0" borderId="170" applyFill="0" applyProtection="0">
      <alignment horizontal="right" vertical="top" wrapText="1"/>
    </xf>
    <xf numFmtId="49" fontId="47" fillId="0" borderId="170" applyFill="0" applyProtection="0">
      <alignment horizontal="right"/>
    </xf>
    <xf numFmtId="0" fontId="62" fillId="60" borderId="170"/>
    <xf numFmtId="2" fontId="35" fillId="0" borderId="170" applyFill="0" applyProtection="0">
      <alignment horizontal="right" vertical="top" wrapText="1"/>
    </xf>
    <xf numFmtId="0" fontId="39" fillId="38" borderId="170" applyNumberFormat="0" applyProtection="0">
      <alignment horizontal="right"/>
    </xf>
    <xf numFmtId="0" fontId="39" fillId="38" borderId="170" applyNumberFormat="0" applyProtection="0">
      <alignment horizontal="left"/>
    </xf>
    <xf numFmtId="2" fontId="35" fillId="0" borderId="170" applyFill="0" applyProtection="0">
      <alignment horizontal="right" vertical="top" wrapText="1"/>
    </xf>
    <xf numFmtId="0" fontId="35" fillId="54" borderId="169" applyNumberFormat="0" applyFont="0" applyAlignment="0" applyProtection="0"/>
    <xf numFmtId="0" fontId="62" fillId="60" borderId="170"/>
    <xf numFmtId="1" fontId="35" fillId="0" borderId="170" applyFill="0" applyProtection="0">
      <alignment horizontal="right" vertical="top" wrapText="1"/>
    </xf>
    <xf numFmtId="0" fontId="39" fillId="38" borderId="170" applyNumberFormat="0" applyProtection="0">
      <alignment horizontal="right"/>
    </xf>
    <xf numFmtId="1" fontId="47" fillId="0" borderId="170" applyFill="0" applyProtection="0">
      <alignment horizontal="right" vertical="top" wrapText="1"/>
    </xf>
    <xf numFmtId="0" fontId="39" fillId="38" borderId="170" applyNumberFormat="0" applyProtection="0">
      <alignment horizontal="left"/>
    </xf>
    <xf numFmtId="0" fontId="39" fillId="38" borderId="170" applyNumberFormat="0" applyProtection="0">
      <alignment horizontal="right"/>
    </xf>
    <xf numFmtId="0" fontId="35" fillId="0" borderId="170" applyFill="0" applyProtection="0">
      <alignment horizontal="right" vertical="top" wrapText="1"/>
    </xf>
    <xf numFmtId="2" fontId="47" fillId="0" borderId="170" applyFill="0" applyProtection="0">
      <alignment horizontal="right" vertical="top" wrapText="1"/>
    </xf>
    <xf numFmtId="1" fontId="47" fillId="0" borderId="170" applyFill="0" applyProtection="0">
      <alignment horizontal="right" vertical="top" wrapText="1"/>
    </xf>
    <xf numFmtId="49" fontId="47" fillId="0" borderId="170" applyFill="0" applyProtection="0">
      <alignment horizontal="right"/>
    </xf>
    <xf numFmtId="0" fontId="35" fillId="0" borderId="170" applyFill="0" applyProtection="0">
      <alignment horizontal="right" vertical="top" wrapText="1"/>
    </xf>
    <xf numFmtId="0" fontId="62" fillId="60" borderId="170"/>
    <xf numFmtId="49" fontId="35" fillId="0" borderId="170" applyFill="0" applyProtection="0">
      <alignment horizontal="right"/>
    </xf>
    <xf numFmtId="0" fontId="39" fillId="38" borderId="170" applyNumberFormat="0" applyProtection="0">
      <alignment horizontal="right"/>
    </xf>
    <xf numFmtId="0" fontId="35" fillId="0" borderId="170" applyFill="0" applyProtection="0">
      <alignment horizontal="right" vertical="top" wrapText="1"/>
    </xf>
    <xf numFmtId="2" fontId="35" fillId="0" borderId="170" applyFill="0" applyProtection="0">
      <alignment horizontal="right" vertical="top" wrapText="1"/>
    </xf>
    <xf numFmtId="49" fontId="35" fillId="0" borderId="170" applyFill="0" applyProtection="0">
      <alignment horizontal="right"/>
    </xf>
    <xf numFmtId="49" fontId="47" fillId="0" borderId="170" applyFill="0" applyProtection="0">
      <alignment horizontal="right"/>
    </xf>
    <xf numFmtId="0" fontId="44" fillId="0" borderId="173" applyNumberFormat="0" applyFill="0" applyAlignment="0" applyProtection="0"/>
    <xf numFmtId="0" fontId="62" fillId="60" borderId="170"/>
    <xf numFmtId="2" fontId="35" fillId="0" borderId="170" applyFill="0" applyProtection="0">
      <alignment horizontal="right" vertical="top" wrapText="1"/>
    </xf>
    <xf numFmtId="0" fontId="62" fillId="60" borderId="170"/>
    <xf numFmtId="0" fontId="35" fillId="54" borderId="169" applyNumberFormat="0" applyFont="0" applyAlignment="0" applyProtection="0"/>
    <xf numFmtId="0" fontId="62" fillId="60" borderId="170"/>
    <xf numFmtId="2" fontId="35" fillId="0" borderId="170" applyFill="0" applyProtection="0">
      <alignment horizontal="right" vertical="top" wrapText="1"/>
    </xf>
    <xf numFmtId="1" fontId="35" fillId="0" borderId="170" applyFill="0" applyProtection="0">
      <alignment horizontal="right" vertical="top" wrapText="1"/>
    </xf>
    <xf numFmtId="0" fontId="35" fillId="54" borderId="169" applyNumberFormat="0" applyFont="0" applyAlignment="0" applyProtection="0"/>
    <xf numFmtId="2" fontId="35" fillId="0" borderId="170" applyFill="0" applyProtection="0">
      <alignment horizontal="right" vertical="top" wrapText="1"/>
    </xf>
    <xf numFmtId="0" fontId="62" fillId="60" borderId="170"/>
    <xf numFmtId="1" fontId="35" fillId="0" borderId="170" applyFill="0" applyProtection="0">
      <alignment horizontal="right" vertical="top" wrapText="1"/>
    </xf>
    <xf numFmtId="0" fontId="47" fillId="0" borderId="170" applyFill="0" applyProtection="0">
      <alignment horizontal="right" vertical="top" wrapText="1"/>
    </xf>
    <xf numFmtId="49" fontId="35" fillId="0" borderId="170" applyFill="0" applyProtection="0">
      <alignment horizontal="right"/>
    </xf>
    <xf numFmtId="0" fontId="62" fillId="60" borderId="170"/>
    <xf numFmtId="0" fontId="44" fillId="0" borderId="173" applyNumberFormat="0" applyFill="0" applyAlignment="0" applyProtection="0"/>
    <xf numFmtId="0" fontId="62" fillId="60" borderId="170"/>
    <xf numFmtId="49" fontId="47" fillId="0" borderId="170" applyFill="0" applyProtection="0">
      <alignment horizontal="right"/>
    </xf>
    <xf numFmtId="49" fontId="35" fillId="0" borderId="170" applyFill="0" applyProtection="0">
      <alignment horizontal="right"/>
    </xf>
    <xf numFmtId="2" fontId="47" fillId="0" borderId="170" applyFill="0" applyProtection="0">
      <alignment horizontal="right" vertical="top" wrapText="1"/>
    </xf>
    <xf numFmtId="49" fontId="35" fillId="0" borderId="170" applyFill="0" applyProtection="0">
      <alignment horizontal="right"/>
    </xf>
    <xf numFmtId="0" fontId="39" fillId="38" borderId="170" applyNumberFormat="0" applyProtection="0">
      <alignment horizontal="right"/>
    </xf>
    <xf numFmtId="0" fontId="35" fillId="0" borderId="170" applyFill="0" applyProtection="0">
      <alignment horizontal="right" vertical="top" wrapText="1"/>
    </xf>
    <xf numFmtId="2" fontId="47" fillId="0" borderId="170" applyFill="0" applyProtection="0">
      <alignment horizontal="right" vertical="top" wrapText="1"/>
    </xf>
    <xf numFmtId="0" fontId="62" fillId="60" borderId="170"/>
    <xf numFmtId="0" fontId="62" fillId="60" borderId="170"/>
    <xf numFmtId="0" fontId="39" fillId="38" borderId="170" applyNumberFormat="0" applyProtection="0">
      <alignment horizontal="right"/>
    </xf>
    <xf numFmtId="1" fontId="35" fillId="0" borderId="170" applyFill="0" applyProtection="0">
      <alignment horizontal="right" vertical="top" wrapText="1"/>
    </xf>
    <xf numFmtId="1" fontId="35" fillId="0" borderId="170" applyFill="0" applyProtection="0">
      <alignment horizontal="right" vertical="top" wrapText="1"/>
    </xf>
    <xf numFmtId="2" fontId="35" fillId="0" borderId="170" applyFill="0" applyProtection="0">
      <alignment horizontal="right" vertical="top" wrapText="1"/>
    </xf>
    <xf numFmtId="0" fontId="44" fillId="0" borderId="173" applyNumberFormat="0" applyFill="0" applyAlignment="0" applyProtection="0"/>
    <xf numFmtId="0" fontId="35" fillId="54" borderId="169" applyNumberFormat="0" applyFont="0" applyAlignment="0" applyProtection="0"/>
    <xf numFmtId="0" fontId="43" fillId="36" borderId="172" applyNumberFormat="0" applyAlignment="0" applyProtection="0"/>
    <xf numFmtId="0" fontId="44" fillId="0" borderId="173" applyNumberFormat="0" applyFill="0" applyAlignment="0" applyProtection="0"/>
    <xf numFmtId="0" fontId="39" fillId="38" borderId="170" applyNumberFormat="0" applyProtection="0">
      <alignment horizontal="right"/>
    </xf>
    <xf numFmtId="1" fontId="35" fillId="0" borderId="170" applyFill="0" applyProtection="0">
      <alignment horizontal="right" vertical="top" wrapText="1"/>
    </xf>
    <xf numFmtId="49" fontId="35" fillId="0" borderId="170" applyFill="0" applyProtection="0">
      <alignment horizontal="right"/>
    </xf>
    <xf numFmtId="49" fontId="35" fillId="0" borderId="170" applyFill="0" applyProtection="0">
      <alignment horizontal="right"/>
    </xf>
    <xf numFmtId="0" fontId="35" fillId="54" borderId="169" applyNumberFormat="0" applyFont="0" applyAlignment="0" applyProtection="0"/>
    <xf numFmtId="0" fontId="62" fillId="60" borderId="170"/>
    <xf numFmtId="0" fontId="39" fillId="38" borderId="170" applyNumberFormat="0" applyProtection="0">
      <alignment horizontal="right"/>
    </xf>
    <xf numFmtId="2" fontId="35" fillId="0" borderId="170" applyFill="0" applyProtection="0">
      <alignment horizontal="right" vertical="top" wrapText="1"/>
    </xf>
    <xf numFmtId="0" fontId="41" fillId="35" borderId="171" applyNumberFormat="0" applyAlignment="0" applyProtection="0"/>
    <xf numFmtId="0" fontId="62" fillId="60" borderId="170"/>
    <xf numFmtId="1" fontId="47" fillId="0" borderId="170" applyFill="0" applyProtection="0">
      <alignment horizontal="right" vertical="top" wrapText="1"/>
    </xf>
    <xf numFmtId="0" fontId="62" fillId="60" borderId="170"/>
    <xf numFmtId="1" fontId="47" fillId="0" borderId="170" applyFill="0" applyProtection="0">
      <alignment horizontal="right" vertical="top" wrapText="1"/>
    </xf>
    <xf numFmtId="0" fontId="35" fillId="54" borderId="169" applyNumberFormat="0" applyFont="0" applyAlignment="0" applyProtection="0"/>
    <xf numFmtId="0" fontId="43" fillId="36" borderId="172" applyNumberFormat="0" applyAlignment="0" applyProtection="0"/>
    <xf numFmtId="0" fontId="39" fillId="38" borderId="170" applyNumberFormat="0" applyProtection="0">
      <alignment horizontal="right"/>
    </xf>
    <xf numFmtId="0" fontId="35" fillId="0" borderId="170" applyFill="0" applyProtection="0">
      <alignment horizontal="right" vertical="top" wrapText="1"/>
    </xf>
    <xf numFmtId="0" fontId="62" fillId="60" borderId="170"/>
    <xf numFmtId="2" fontId="35" fillId="0" borderId="170" applyFill="0" applyProtection="0">
      <alignment horizontal="right" vertical="top" wrapText="1"/>
    </xf>
    <xf numFmtId="49" fontId="35" fillId="0" borderId="170" applyFill="0" applyProtection="0">
      <alignment horizontal="right"/>
    </xf>
    <xf numFmtId="0" fontId="39" fillId="38" borderId="170" applyNumberFormat="0" applyProtection="0">
      <alignment horizontal="right"/>
    </xf>
    <xf numFmtId="1" fontId="35" fillId="0" borderId="170" applyFill="0" applyProtection="0">
      <alignment horizontal="right" vertical="top" wrapText="1"/>
    </xf>
    <xf numFmtId="49" fontId="47" fillId="0" borderId="170" applyFill="0" applyProtection="0">
      <alignment horizontal="right"/>
    </xf>
    <xf numFmtId="0" fontId="35" fillId="0" borderId="170" applyFill="0" applyProtection="0">
      <alignment horizontal="right" vertical="top" wrapText="1"/>
    </xf>
    <xf numFmtId="0" fontId="62" fillId="60" borderId="170"/>
    <xf numFmtId="49" fontId="47" fillId="0" borderId="170" applyFill="0" applyProtection="0">
      <alignment horizontal="right"/>
    </xf>
    <xf numFmtId="2" fontId="35" fillId="0" borderId="170" applyFill="0" applyProtection="0">
      <alignment horizontal="right" vertical="top" wrapText="1"/>
    </xf>
    <xf numFmtId="2" fontId="35" fillId="0" borderId="170" applyFill="0" applyProtection="0">
      <alignment horizontal="right" vertical="top" wrapText="1"/>
    </xf>
    <xf numFmtId="49" fontId="47" fillId="0" borderId="170" applyFill="0" applyProtection="0">
      <alignment horizontal="right"/>
    </xf>
    <xf numFmtId="0" fontId="51" fillId="36" borderId="171" applyNumberFormat="0" applyAlignment="0" applyProtection="0"/>
    <xf numFmtId="0" fontId="62" fillId="60" borderId="170"/>
    <xf numFmtId="0" fontId="62" fillId="60" borderId="170"/>
    <xf numFmtId="49" fontId="47" fillId="0" borderId="170" applyFill="0" applyProtection="0">
      <alignment horizontal="right"/>
    </xf>
    <xf numFmtId="49" fontId="47" fillId="0" borderId="170" applyFill="0" applyProtection="0">
      <alignment horizontal="right"/>
    </xf>
    <xf numFmtId="1" fontId="35" fillId="0" borderId="170" applyFill="0" applyProtection="0">
      <alignment horizontal="right" vertical="top" wrapText="1"/>
    </xf>
    <xf numFmtId="49" fontId="35" fillId="0" borderId="170" applyFill="0" applyProtection="0">
      <alignment horizontal="right"/>
    </xf>
    <xf numFmtId="0" fontId="62" fillId="60" borderId="170"/>
    <xf numFmtId="2" fontId="35" fillId="0" borderId="170" applyFill="0" applyProtection="0">
      <alignment horizontal="right" vertical="top" wrapText="1"/>
    </xf>
    <xf numFmtId="49" fontId="47" fillId="0" borderId="170" applyFill="0" applyProtection="0">
      <alignment horizontal="right"/>
    </xf>
    <xf numFmtId="0" fontId="62" fillId="60" borderId="170"/>
    <xf numFmtId="0" fontId="62" fillId="60" borderId="170"/>
    <xf numFmtId="0" fontId="62" fillId="60" borderId="170"/>
    <xf numFmtId="49" fontId="47" fillId="0" borderId="170" applyFill="0" applyProtection="0">
      <alignment horizontal="right"/>
    </xf>
    <xf numFmtId="2" fontId="35" fillId="0" borderId="170" applyFill="0" applyProtection="0">
      <alignment horizontal="right" vertical="top" wrapText="1"/>
    </xf>
    <xf numFmtId="0" fontId="39" fillId="38" borderId="170" applyNumberFormat="0" applyProtection="0">
      <alignment horizontal="right"/>
    </xf>
    <xf numFmtId="49" fontId="47" fillId="0" borderId="170" applyFill="0" applyProtection="0">
      <alignment horizontal="right"/>
    </xf>
    <xf numFmtId="0" fontId="43" fillId="36" borderId="172" applyNumberFormat="0" applyAlignment="0" applyProtection="0"/>
    <xf numFmtId="0" fontId="35" fillId="54" borderId="169" applyNumberFormat="0" applyFont="0" applyAlignment="0" applyProtection="0"/>
    <xf numFmtId="2" fontId="35" fillId="0" borderId="170" applyFill="0" applyProtection="0">
      <alignment horizontal="right" vertical="top" wrapText="1"/>
    </xf>
    <xf numFmtId="0" fontId="62" fillId="60" borderId="170"/>
    <xf numFmtId="0" fontId="44" fillId="0" borderId="173" applyNumberFormat="0" applyFill="0" applyAlignment="0" applyProtection="0"/>
    <xf numFmtId="1" fontId="35" fillId="0" borderId="170" applyFill="0" applyProtection="0">
      <alignment horizontal="right" vertical="top" wrapText="1"/>
    </xf>
    <xf numFmtId="1" fontId="35" fillId="0" borderId="170" applyFill="0" applyProtection="0">
      <alignment horizontal="right" vertical="top" wrapText="1"/>
    </xf>
    <xf numFmtId="0" fontId="35" fillId="54" borderId="169" applyNumberFormat="0" applyFont="0" applyAlignment="0" applyProtection="0"/>
    <xf numFmtId="0" fontId="35" fillId="0" borderId="170" applyFill="0" applyProtection="0">
      <alignment horizontal="right" vertical="top" wrapText="1"/>
    </xf>
    <xf numFmtId="1" fontId="35" fillId="0" borderId="170" applyFill="0" applyProtection="0">
      <alignment horizontal="right" vertical="top" wrapText="1"/>
    </xf>
    <xf numFmtId="49" fontId="47" fillId="0" borderId="170" applyFill="0" applyProtection="0">
      <alignment horizontal="right"/>
    </xf>
    <xf numFmtId="0" fontId="35" fillId="54" borderId="169" applyNumberFormat="0" applyFont="0" applyAlignment="0" applyProtection="0"/>
    <xf numFmtId="0" fontId="62" fillId="60" borderId="170"/>
    <xf numFmtId="0" fontId="62" fillId="60" borderId="170"/>
    <xf numFmtId="49" fontId="35" fillId="0" borderId="170" applyFill="0" applyProtection="0">
      <alignment horizontal="right"/>
    </xf>
    <xf numFmtId="2" fontId="47" fillId="0" borderId="170" applyFill="0" applyProtection="0">
      <alignment horizontal="right" vertical="top" wrapText="1"/>
    </xf>
    <xf numFmtId="0" fontId="62" fillId="60" borderId="170"/>
    <xf numFmtId="0" fontId="62" fillId="60" borderId="170"/>
    <xf numFmtId="0" fontId="39" fillId="38" borderId="170" applyNumberFormat="0" applyProtection="0">
      <alignment horizontal="right"/>
    </xf>
    <xf numFmtId="0" fontId="39" fillId="38" borderId="170" applyNumberFormat="0" applyProtection="0">
      <alignment horizontal="left"/>
    </xf>
    <xf numFmtId="0" fontId="39" fillId="38" borderId="170" applyNumberFormat="0" applyProtection="0">
      <alignment horizontal="left"/>
    </xf>
    <xf numFmtId="49" fontId="35" fillId="0" borderId="170" applyFill="0" applyProtection="0">
      <alignment horizontal="right"/>
    </xf>
    <xf numFmtId="49" fontId="35" fillId="0" borderId="170" applyFill="0" applyProtection="0">
      <alignment horizontal="right"/>
    </xf>
    <xf numFmtId="2" fontId="47" fillId="0" borderId="170" applyFill="0" applyProtection="0">
      <alignment horizontal="right" vertical="top" wrapText="1"/>
    </xf>
    <xf numFmtId="0" fontId="35" fillId="0" borderId="170" applyFill="0" applyProtection="0">
      <alignment horizontal="right" vertical="top" wrapText="1"/>
    </xf>
    <xf numFmtId="0" fontId="62" fillId="60" borderId="170"/>
    <xf numFmtId="0" fontId="44" fillId="0" borderId="173" applyNumberFormat="0" applyFill="0" applyAlignment="0" applyProtection="0"/>
    <xf numFmtId="0" fontId="62" fillId="60" borderId="170"/>
    <xf numFmtId="1" fontId="47" fillId="0" borderId="170" applyFill="0" applyProtection="0">
      <alignment horizontal="right" vertical="top" wrapText="1"/>
    </xf>
    <xf numFmtId="0" fontId="62" fillId="60" borderId="170"/>
    <xf numFmtId="0" fontId="62" fillId="60" borderId="170"/>
    <xf numFmtId="49" fontId="47" fillId="0" borderId="170" applyFill="0" applyProtection="0">
      <alignment horizontal="right"/>
    </xf>
    <xf numFmtId="49" fontId="47" fillId="0" borderId="170" applyFill="0" applyProtection="0">
      <alignment horizontal="right"/>
    </xf>
    <xf numFmtId="0" fontId="43" fillId="36" borderId="172" applyNumberFormat="0" applyAlignment="0" applyProtection="0"/>
    <xf numFmtId="1" fontId="47" fillId="0" borderId="170" applyFill="0" applyProtection="0">
      <alignment horizontal="right" vertical="top" wrapText="1"/>
    </xf>
    <xf numFmtId="0" fontId="62" fillId="60" borderId="170"/>
    <xf numFmtId="2" fontId="35" fillId="0" borderId="170" applyFill="0" applyProtection="0">
      <alignment horizontal="right" vertical="top" wrapText="1"/>
    </xf>
    <xf numFmtId="0" fontId="35" fillId="54" borderId="169" applyNumberFormat="0" applyFont="0" applyAlignment="0" applyProtection="0"/>
    <xf numFmtId="0" fontId="35" fillId="0" borderId="170" applyFill="0" applyProtection="0">
      <alignment horizontal="right" vertical="top" wrapText="1"/>
    </xf>
    <xf numFmtId="0" fontId="43" fillId="36" borderId="172" applyNumberFormat="0" applyAlignment="0" applyProtection="0"/>
    <xf numFmtId="1" fontId="47" fillId="0" borderId="170" applyFill="0" applyProtection="0">
      <alignment horizontal="right" vertical="top" wrapText="1"/>
    </xf>
    <xf numFmtId="0" fontId="62" fillId="60" borderId="170"/>
    <xf numFmtId="49" fontId="35" fillId="0" borderId="170" applyFill="0" applyProtection="0">
      <alignment horizontal="right"/>
    </xf>
    <xf numFmtId="0" fontId="41" fillId="35" borderId="171" applyNumberFormat="0" applyAlignment="0" applyProtection="0"/>
    <xf numFmtId="49" fontId="47" fillId="0" borderId="170" applyFill="0" applyProtection="0">
      <alignment horizontal="right"/>
    </xf>
    <xf numFmtId="49" fontId="35" fillId="0" borderId="170" applyFill="0" applyProtection="0">
      <alignment horizontal="right"/>
    </xf>
    <xf numFmtId="0" fontId="62" fillId="60" borderId="170"/>
    <xf numFmtId="1" fontId="35" fillId="0" borderId="170" applyFill="0" applyProtection="0">
      <alignment horizontal="right" vertical="top" wrapText="1"/>
    </xf>
    <xf numFmtId="2" fontId="35" fillId="0" borderId="170" applyFill="0" applyProtection="0">
      <alignment horizontal="right" vertical="top" wrapText="1"/>
    </xf>
    <xf numFmtId="0" fontId="39" fillId="38" borderId="170" applyNumberFormat="0" applyProtection="0">
      <alignment horizontal="right"/>
    </xf>
    <xf numFmtId="0" fontId="35" fillId="0" borderId="170" applyFill="0" applyProtection="0">
      <alignment horizontal="right" vertical="top" wrapText="1"/>
    </xf>
    <xf numFmtId="0" fontId="35" fillId="0" borderId="170" applyFill="0" applyProtection="0">
      <alignment horizontal="right" vertical="top" wrapText="1"/>
    </xf>
    <xf numFmtId="0" fontId="62" fillId="60" borderId="170"/>
    <xf numFmtId="0" fontId="35" fillId="0" borderId="170" applyFill="0" applyProtection="0">
      <alignment horizontal="right" vertical="top" wrapText="1"/>
    </xf>
    <xf numFmtId="0" fontId="62" fillId="60" borderId="170"/>
    <xf numFmtId="2" fontId="47" fillId="0" borderId="170" applyFill="0" applyProtection="0">
      <alignment horizontal="right" vertical="top" wrapText="1"/>
    </xf>
    <xf numFmtId="0" fontId="44" fillId="0" borderId="173" applyNumberFormat="0" applyFill="0" applyAlignment="0" applyProtection="0"/>
    <xf numFmtId="49" fontId="35" fillId="0" borderId="170" applyFill="0" applyProtection="0">
      <alignment horizontal="right"/>
    </xf>
    <xf numFmtId="49" fontId="35" fillId="0" borderId="170" applyFill="0" applyProtection="0">
      <alignment horizontal="right"/>
    </xf>
    <xf numFmtId="0" fontId="39" fillId="38" borderId="170" applyNumberFormat="0" applyProtection="0">
      <alignment horizontal="left"/>
    </xf>
    <xf numFmtId="0" fontId="39" fillId="38" borderId="170" applyNumberFormat="0" applyProtection="0">
      <alignment horizontal="left"/>
    </xf>
    <xf numFmtId="2" fontId="35" fillId="0" borderId="170" applyFill="0" applyProtection="0">
      <alignment horizontal="right" vertical="top" wrapText="1"/>
    </xf>
    <xf numFmtId="0" fontId="39" fillId="38" borderId="170" applyNumberFormat="0" applyProtection="0">
      <alignment horizontal="right"/>
    </xf>
    <xf numFmtId="0" fontId="43" fillId="36" borderId="172" applyNumberFormat="0" applyAlignment="0" applyProtection="0"/>
    <xf numFmtId="0" fontId="62" fillId="60" borderId="170"/>
    <xf numFmtId="0" fontId="62" fillId="60" borderId="170"/>
    <xf numFmtId="49" fontId="35" fillId="0" borderId="170" applyFill="0" applyProtection="0">
      <alignment horizontal="right"/>
    </xf>
    <xf numFmtId="2" fontId="35" fillId="0" borderId="170" applyFill="0" applyProtection="0">
      <alignment horizontal="right" vertical="top" wrapText="1"/>
    </xf>
    <xf numFmtId="0" fontId="44" fillId="0" borderId="173" applyNumberFormat="0" applyFill="0" applyAlignment="0" applyProtection="0"/>
    <xf numFmtId="0" fontId="41" fillId="35" borderId="171" applyNumberFormat="0" applyAlignment="0" applyProtection="0"/>
    <xf numFmtId="0" fontId="62" fillId="60" borderId="170"/>
    <xf numFmtId="0" fontId="43" fillId="36" borderId="172" applyNumberFormat="0" applyAlignment="0" applyProtection="0"/>
    <xf numFmtId="0" fontId="43" fillId="36" borderId="172" applyNumberFormat="0" applyAlignment="0" applyProtection="0"/>
    <xf numFmtId="0" fontId="35" fillId="0" borderId="170" applyFill="0" applyProtection="0">
      <alignment horizontal="right" vertical="top" wrapText="1"/>
    </xf>
    <xf numFmtId="0" fontId="62" fillId="60" borderId="170"/>
    <xf numFmtId="0" fontId="62" fillId="60" borderId="170"/>
    <xf numFmtId="0" fontId="51" fillId="36" borderId="171" applyNumberFormat="0" applyAlignment="0" applyProtection="0"/>
    <xf numFmtId="0" fontId="41" fillId="35" borderId="171" applyNumberFormat="0" applyAlignment="0" applyProtection="0"/>
    <xf numFmtId="0" fontId="43" fillId="36" borderId="172" applyNumberFormat="0" applyAlignment="0" applyProtection="0"/>
    <xf numFmtId="0" fontId="44" fillId="0" borderId="173" applyNumberFormat="0" applyFill="0" applyAlignment="0" applyProtection="0"/>
    <xf numFmtId="0" fontId="62" fillId="60" borderId="170"/>
    <xf numFmtId="0" fontId="43" fillId="36" borderId="172" applyNumberFormat="0" applyAlignment="0" applyProtection="0"/>
    <xf numFmtId="0" fontId="35" fillId="54" borderId="169" applyNumberFormat="0" applyFont="0" applyAlignment="0" applyProtection="0"/>
    <xf numFmtId="49" fontId="35" fillId="0" borderId="170" applyFill="0" applyProtection="0">
      <alignment horizontal="right"/>
    </xf>
    <xf numFmtId="0" fontId="51" fillId="36" borderId="171" applyNumberFormat="0" applyAlignment="0" applyProtection="0"/>
    <xf numFmtId="0" fontId="39" fillId="38" borderId="170" applyNumberFormat="0" applyProtection="0">
      <alignment horizontal="left"/>
    </xf>
    <xf numFmtId="1" fontId="47" fillId="0" borderId="170" applyFill="0" applyProtection="0">
      <alignment horizontal="right" vertical="top" wrapText="1"/>
    </xf>
    <xf numFmtId="0" fontId="62" fillId="60" borderId="170"/>
    <xf numFmtId="0" fontId="35" fillId="54" borderId="169" applyNumberFormat="0" applyFont="0" applyAlignment="0" applyProtection="0"/>
    <xf numFmtId="2" fontId="35" fillId="0" borderId="170" applyFill="0" applyProtection="0">
      <alignment horizontal="right" vertical="top" wrapText="1"/>
    </xf>
    <xf numFmtId="1" fontId="35" fillId="0" borderId="170" applyFill="0" applyProtection="0">
      <alignment horizontal="right" vertical="top" wrapText="1"/>
    </xf>
    <xf numFmtId="0" fontId="39" fillId="38" borderId="170" applyNumberFormat="0" applyProtection="0">
      <alignment horizontal="right"/>
    </xf>
    <xf numFmtId="2" fontId="47" fillId="0" borderId="170" applyFill="0" applyProtection="0">
      <alignment horizontal="right" vertical="top" wrapText="1"/>
    </xf>
    <xf numFmtId="0" fontId="41" fillId="35" borderId="171" applyNumberFormat="0" applyAlignment="0" applyProtection="0"/>
    <xf numFmtId="1" fontId="35" fillId="0" borderId="170" applyFill="0" applyProtection="0">
      <alignment horizontal="right" vertical="top" wrapText="1"/>
    </xf>
    <xf numFmtId="0" fontId="35" fillId="0" borderId="170" applyFill="0" applyProtection="0">
      <alignment horizontal="right" vertical="top" wrapText="1"/>
    </xf>
    <xf numFmtId="1" fontId="35" fillId="0" borderId="170" applyFill="0" applyProtection="0">
      <alignment horizontal="right" vertical="top" wrapText="1"/>
    </xf>
    <xf numFmtId="0" fontId="35" fillId="0" borderId="170" applyFill="0" applyProtection="0">
      <alignment horizontal="right" vertical="top" wrapText="1"/>
    </xf>
    <xf numFmtId="0" fontId="39" fillId="38" borderId="170" applyNumberFormat="0" applyProtection="0">
      <alignment horizontal="right"/>
    </xf>
    <xf numFmtId="49" fontId="35" fillId="0" borderId="170" applyFill="0" applyProtection="0">
      <alignment horizontal="right"/>
    </xf>
    <xf numFmtId="1" fontId="47" fillId="0" borderId="170" applyFill="0" applyProtection="0">
      <alignment horizontal="right" vertical="top" wrapText="1"/>
    </xf>
    <xf numFmtId="0" fontId="35" fillId="54" borderId="169" applyNumberFormat="0" applyFont="0" applyAlignment="0" applyProtection="0"/>
    <xf numFmtId="0" fontId="39" fillId="38" borderId="170" applyNumberFormat="0" applyProtection="0">
      <alignment horizontal="right"/>
    </xf>
    <xf numFmtId="1" fontId="47" fillId="0" borderId="170" applyFill="0" applyProtection="0">
      <alignment horizontal="right" vertical="top" wrapText="1"/>
    </xf>
    <xf numFmtId="0" fontId="62" fillId="60" borderId="170"/>
    <xf numFmtId="1" fontId="47" fillId="0" borderId="170" applyFill="0" applyProtection="0">
      <alignment horizontal="right" vertical="top" wrapText="1"/>
    </xf>
    <xf numFmtId="0" fontId="35" fillId="54" borderId="169" applyNumberFormat="0" applyFont="0" applyAlignment="0" applyProtection="0"/>
    <xf numFmtId="2" fontId="35" fillId="0" borderId="170" applyFill="0" applyProtection="0">
      <alignment horizontal="right" vertical="top" wrapText="1"/>
    </xf>
    <xf numFmtId="0" fontId="39" fillId="38" borderId="170" applyNumberFormat="0" applyProtection="0">
      <alignment horizontal="left"/>
    </xf>
    <xf numFmtId="49" fontId="47" fillId="0" borderId="170" applyFill="0" applyProtection="0">
      <alignment horizontal="right"/>
    </xf>
    <xf numFmtId="0" fontId="39" fillId="38" borderId="170" applyNumberFormat="0" applyProtection="0">
      <alignment horizontal="right"/>
    </xf>
    <xf numFmtId="2" fontId="47" fillId="0" borderId="170" applyFill="0" applyProtection="0">
      <alignment horizontal="right" vertical="top" wrapText="1"/>
    </xf>
    <xf numFmtId="0" fontId="62" fillId="60" borderId="170"/>
    <xf numFmtId="2" fontId="35" fillId="0" borderId="170" applyFill="0" applyProtection="0">
      <alignment horizontal="right" vertical="top" wrapText="1"/>
    </xf>
    <xf numFmtId="0" fontId="35" fillId="54" borderId="169" applyNumberFormat="0" applyFont="0" applyAlignment="0" applyProtection="0"/>
    <xf numFmtId="0" fontId="62" fillId="60" borderId="170"/>
    <xf numFmtId="0" fontId="62" fillId="60" borderId="170"/>
    <xf numFmtId="0" fontId="39" fillId="38" borderId="170" applyNumberFormat="0" applyProtection="0">
      <alignment horizontal="right"/>
    </xf>
    <xf numFmtId="2" fontId="35" fillId="0" borderId="170" applyFill="0" applyProtection="0">
      <alignment horizontal="right" vertical="top" wrapText="1"/>
    </xf>
    <xf numFmtId="0" fontId="62" fillId="60" borderId="170"/>
    <xf numFmtId="0" fontId="51" fillId="36" borderId="171" applyNumberFormat="0" applyAlignment="0" applyProtection="0"/>
    <xf numFmtId="0" fontId="39" fillId="38" borderId="170" applyNumberFormat="0" applyProtection="0">
      <alignment horizontal="right"/>
    </xf>
    <xf numFmtId="1" fontId="47" fillId="0" borderId="170" applyFill="0" applyProtection="0">
      <alignment horizontal="right" vertical="top" wrapText="1"/>
    </xf>
    <xf numFmtId="0" fontId="35" fillId="54" borderId="169" applyNumberFormat="0" applyFont="0" applyAlignment="0" applyProtection="0"/>
    <xf numFmtId="2" fontId="47" fillId="0" borderId="170" applyFill="0" applyProtection="0">
      <alignment horizontal="right" vertical="top" wrapText="1"/>
    </xf>
    <xf numFmtId="0" fontId="35" fillId="0" borderId="170" applyFill="0" applyProtection="0">
      <alignment horizontal="right" vertical="top" wrapText="1"/>
    </xf>
    <xf numFmtId="2" fontId="47" fillId="0" borderId="170" applyFill="0" applyProtection="0">
      <alignment horizontal="right" vertical="top" wrapText="1"/>
    </xf>
    <xf numFmtId="0" fontId="62" fillId="60" borderId="170"/>
    <xf numFmtId="0" fontId="35" fillId="54" borderId="169" applyNumberFormat="0" applyFont="0" applyAlignment="0" applyProtection="0"/>
    <xf numFmtId="0" fontId="39" fillId="38" borderId="170" applyNumberFormat="0" applyProtection="0">
      <alignment horizontal="right"/>
    </xf>
    <xf numFmtId="2" fontId="35" fillId="0" borderId="170" applyFill="0" applyProtection="0">
      <alignment horizontal="right" vertical="top" wrapText="1"/>
    </xf>
    <xf numFmtId="0" fontId="62" fillId="60" borderId="170"/>
    <xf numFmtId="49" fontId="35" fillId="0" borderId="170" applyFill="0" applyProtection="0">
      <alignment horizontal="right"/>
    </xf>
    <xf numFmtId="0" fontId="43" fillId="36" borderId="172" applyNumberFormat="0" applyAlignment="0" applyProtection="0"/>
    <xf numFmtId="1" fontId="35" fillId="0" borderId="170" applyFill="0" applyProtection="0">
      <alignment horizontal="right" vertical="top" wrapText="1"/>
    </xf>
    <xf numFmtId="49" fontId="35" fillId="0" borderId="170" applyFill="0" applyProtection="0">
      <alignment horizontal="right"/>
    </xf>
    <xf numFmtId="0" fontId="51" fillId="36" borderId="171" applyNumberFormat="0" applyAlignment="0" applyProtection="0"/>
    <xf numFmtId="1" fontId="47" fillId="0" borderId="170" applyFill="0" applyProtection="0">
      <alignment horizontal="right" vertical="top" wrapText="1"/>
    </xf>
    <xf numFmtId="0" fontId="62" fillId="60" borderId="170"/>
    <xf numFmtId="0" fontId="44" fillId="0" borderId="173" applyNumberFormat="0" applyFill="0" applyAlignment="0" applyProtection="0"/>
    <xf numFmtId="0" fontId="62" fillId="60" borderId="170"/>
    <xf numFmtId="49" fontId="47" fillId="0" borderId="170" applyFill="0" applyProtection="0">
      <alignment horizontal="right"/>
    </xf>
    <xf numFmtId="49" fontId="35" fillId="0" borderId="170" applyFill="0" applyProtection="0">
      <alignment horizontal="right"/>
    </xf>
    <xf numFmtId="0" fontId="47" fillId="0" borderId="170" applyFill="0" applyProtection="0">
      <alignment horizontal="right" vertical="top" wrapText="1"/>
    </xf>
    <xf numFmtId="0" fontId="62" fillId="60" borderId="170"/>
    <xf numFmtId="0" fontId="47" fillId="0" borderId="170" applyFill="0" applyProtection="0">
      <alignment horizontal="right" vertical="top" wrapText="1"/>
    </xf>
    <xf numFmtId="0" fontId="35" fillId="54" borderId="169" applyNumberFormat="0" applyFont="0" applyAlignment="0" applyProtection="0"/>
    <xf numFmtId="0" fontId="62" fillId="60" borderId="170"/>
    <xf numFmtId="0" fontId="41" fillId="35" borderId="171" applyNumberFormat="0" applyAlignment="0" applyProtection="0"/>
    <xf numFmtId="49" fontId="47" fillId="0" borderId="170" applyFill="0" applyProtection="0">
      <alignment horizontal="right"/>
    </xf>
    <xf numFmtId="1" fontId="35" fillId="0" borderId="170" applyFill="0" applyProtection="0">
      <alignment horizontal="right" vertical="top" wrapText="1"/>
    </xf>
    <xf numFmtId="49" fontId="47" fillId="0" borderId="170" applyFill="0" applyProtection="0">
      <alignment horizontal="right"/>
    </xf>
    <xf numFmtId="0" fontId="39" fillId="38" borderId="170" applyNumberFormat="0" applyProtection="0">
      <alignment horizontal="left"/>
    </xf>
    <xf numFmtId="0" fontId="35" fillId="0" borderId="170" applyFill="0" applyProtection="0">
      <alignment horizontal="right" vertical="top" wrapText="1"/>
    </xf>
    <xf numFmtId="0" fontId="44" fillId="0" borderId="173" applyNumberFormat="0" applyFill="0" applyAlignment="0" applyProtection="0"/>
    <xf numFmtId="0" fontId="62" fillId="60" borderId="170"/>
    <xf numFmtId="49" fontId="47" fillId="0" borderId="170" applyFill="0" applyProtection="0">
      <alignment horizontal="right"/>
    </xf>
    <xf numFmtId="0" fontId="44" fillId="0" borderId="173" applyNumberFormat="0" applyFill="0" applyAlignment="0" applyProtection="0"/>
    <xf numFmtId="0" fontId="39" fillId="38" borderId="170" applyNumberFormat="0" applyProtection="0">
      <alignment horizontal="right"/>
    </xf>
    <xf numFmtId="1" fontId="47" fillId="0" borderId="170" applyFill="0" applyProtection="0">
      <alignment horizontal="right" vertical="top" wrapText="1"/>
    </xf>
    <xf numFmtId="0" fontId="41" fillId="35" borderId="171" applyNumberFormat="0" applyAlignment="0" applyProtection="0"/>
    <xf numFmtId="0" fontId="35" fillId="0" borderId="170" applyFill="0" applyProtection="0">
      <alignment horizontal="right" vertical="top" wrapText="1"/>
    </xf>
    <xf numFmtId="0" fontId="43" fillId="36" borderId="172" applyNumberFormat="0" applyAlignment="0" applyProtection="0"/>
    <xf numFmtId="0" fontId="62" fillId="60" borderId="170"/>
    <xf numFmtId="1" fontId="47" fillId="0" borderId="170" applyFill="0" applyProtection="0">
      <alignment horizontal="right" vertical="top" wrapText="1"/>
    </xf>
    <xf numFmtId="49" fontId="47" fillId="0" borderId="170" applyFill="0" applyProtection="0">
      <alignment horizontal="right"/>
    </xf>
    <xf numFmtId="49" fontId="47" fillId="0" borderId="170" applyFill="0" applyProtection="0">
      <alignment horizontal="right"/>
    </xf>
    <xf numFmtId="0" fontId="43" fillId="36" borderId="172" applyNumberFormat="0" applyAlignment="0" applyProtection="0"/>
    <xf numFmtId="0" fontId="62" fillId="60" borderId="170"/>
    <xf numFmtId="2" fontId="35" fillId="0" borderId="170" applyFill="0" applyProtection="0">
      <alignment horizontal="right" vertical="top" wrapText="1"/>
    </xf>
    <xf numFmtId="0" fontId="35" fillId="0" borderId="170" applyFill="0" applyProtection="0">
      <alignment horizontal="right" vertical="top" wrapText="1"/>
    </xf>
    <xf numFmtId="2" fontId="47" fillId="0" borderId="170" applyFill="0" applyProtection="0">
      <alignment horizontal="right" vertical="top" wrapText="1"/>
    </xf>
    <xf numFmtId="49" fontId="35" fillId="0" borderId="170" applyFill="0" applyProtection="0">
      <alignment horizontal="right"/>
    </xf>
    <xf numFmtId="0" fontId="39" fillId="38" borderId="170" applyNumberFormat="0" applyProtection="0">
      <alignment horizontal="right"/>
    </xf>
    <xf numFmtId="0" fontId="41" fillId="35" borderId="171" applyNumberFormat="0" applyAlignment="0" applyProtection="0"/>
    <xf numFmtId="0" fontId="39" fillId="38" borderId="170" applyNumberFormat="0" applyProtection="0">
      <alignment horizontal="right"/>
    </xf>
    <xf numFmtId="49" fontId="47" fillId="0" borderId="170" applyFill="0" applyProtection="0">
      <alignment horizontal="right"/>
    </xf>
    <xf numFmtId="49" fontId="47" fillId="0" borderId="170" applyFill="0" applyProtection="0">
      <alignment horizontal="right"/>
    </xf>
    <xf numFmtId="0" fontId="62" fillId="60" borderId="170"/>
    <xf numFmtId="49" fontId="35" fillId="0" borderId="170" applyFill="0" applyProtection="0">
      <alignment horizontal="right"/>
    </xf>
    <xf numFmtId="0" fontId="62" fillId="60" borderId="170"/>
    <xf numFmtId="2" fontId="47" fillId="0" borderId="170" applyFill="0" applyProtection="0">
      <alignment horizontal="right" vertical="top" wrapText="1"/>
    </xf>
    <xf numFmtId="1" fontId="35" fillId="0" borderId="170" applyFill="0" applyProtection="0">
      <alignment horizontal="right" vertical="top" wrapText="1"/>
    </xf>
    <xf numFmtId="0" fontId="35" fillId="0" borderId="170" applyFill="0" applyProtection="0">
      <alignment horizontal="right" vertical="top" wrapText="1"/>
    </xf>
    <xf numFmtId="1" fontId="47" fillId="0" borderId="170" applyFill="0" applyProtection="0">
      <alignment horizontal="right" vertical="top" wrapText="1"/>
    </xf>
    <xf numFmtId="49" fontId="47" fillId="0" borderId="170" applyFill="0" applyProtection="0">
      <alignment horizontal="right"/>
    </xf>
    <xf numFmtId="0" fontId="62" fillId="60" borderId="170"/>
    <xf numFmtId="0" fontId="43" fillId="36" borderId="172" applyNumberFormat="0" applyAlignment="0" applyProtection="0"/>
    <xf numFmtId="0" fontId="39" fillId="38" borderId="170" applyNumberFormat="0" applyProtection="0">
      <alignment horizontal="right"/>
    </xf>
    <xf numFmtId="0" fontId="41" fillId="35" borderId="171" applyNumberFormat="0" applyAlignment="0" applyProtection="0"/>
    <xf numFmtId="1" fontId="35" fillId="0" borderId="170" applyFill="0" applyProtection="0">
      <alignment horizontal="right" vertical="top" wrapText="1"/>
    </xf>
    <xf numFmtId="49" fontId="47" fillId="0" borderId="170" applyFill="0" applyProtection="0">
      <alignment horizontal="right"/>
    </xf>
    <xf numFmtId="0" fontId="62" fillId="60" borderId="170"/>
    <xf numFmtId="1" fontId="47" fillId="0" borderId="170" applyFill="0" applyProtection="0">
      <alignment horizontal="right" vertical="top" wrapText="1"/>
    </xf>
    <xf numFmtId="2" fontId="35" fillId="0" borderId="170" applyFill="0" applyProtection="0">
      <alignment horizontal="right" vertical="top" wrapText="1"/>
    </xf>
    <xf numFmtId="2" fontId="47" fillId="0" borderId="170" applyFill="0" applyProtection="0">
      <alignment horizontal="right" vertical="top" wrapText="1"/>
    </xf>
    <xf numFmtId="0" fontId="62" fillId="60" borderId="170"/>
    <xf numFmtId="0" fontId="62" fillId="60" borderId="170"/>
    <xf numFmtId="0" fontId="44" fillId="0" borderId="173" applyNumberFormat="0" applyFill="0" applyAlignment="0" applyProtection="0"/>
    <xf numFmtId="2" fontId="35" fillId="0" borderId="170" applyFill="0" applyProtection="0">
      <alignment horizontal="right" vertical="top" wrapText="1"/>
    </xf>
    <xf numFmtId="0" fontId="62" fillId="60" borderId="170"/>
    <xf numFmtId="2" fontId="47" fillId="0" borderId="170" applyFill="0" applyProtection="0">
      <alignment horizontal="right" vertical="top" wrapText="1"/>
    </xf>
    <xf numFmtId="0" fontId="62" fillId="60" borderId="170"/>
    <xf numFmtId="0" fontId="35" fillId="0" borderId="170" applyFill="0" applyProtection="0">
      <alignment horizontal="right" vertical="top" wrapText="1"/>
    </xf>
    <xf numFmtId="1" fontId="47" fillId="0" borderId="170" applyFill="0" applyProtection="0">
      <alignment horizontal="right" vertical="top" wrapText="1"/>
    </xf>
    <xf numFmtId="1" fontId="35" fillId="0" borderId="170" applyFill="0" applyProtection="0">
      <alignment horizontal="right" vertical="top" wrapText="1"/>
    </xf>
    <xf numFmtId="0" fontId="39" fillId="38" borderId="170" applyNumberFormat="0" applyProtection="0">
      <alignment horizontal="left"/>
    </xf>
    <xf numFmtId="0" fontId="62" fillId="60" borderId="170"/>
    <xf numFmtId="0" fontId="44" fillId="0" borderId="173" applyNumberFormat="0" applyFill="0" applyAlignment="0" applyProtection="0"/>
    <xf numFmtId="49" fontId="35" fillId="0" borderId="170" applyFill="0" applyProtection="0">
      <alignment horizontal="right"/>
    </xf>
    <xf numFmtId="1" fontId="47" fillId="0" borderId="170" applyFill="0" applyProtection="0">
      <alignment horizontal="right" vertical="top" wrapText="1"/>
    </xf>
    <xf numFmtId="1" fontId="35" fillId="0" borderId="170" applyFill="0" applyProtection="0">
      <alignment horizontal="right" vertical="top" wrapText="1"/>
    </xf>
    <xf numFmtId="2" fontId="35" fillId="0" borderId="170" applyFill="0" applyProtection="0">
      <alignment horizontal="right" vertical="top" wrapText="1"/>
    </xf>
    <xf numFmtId="0" fontId="62" fillId="60" borderId="170"/>
    <xf numFmtId="0" fontId="39" fillId="38" borderId="170" applyNumberFormat="0" applyProtection="0">
      <alignment horizontal="right"/>
    </xf>
    <xf numFmtId="0" fontId="62" fillId="60" borderId="170"/>
    <xf numFmtId="0" fontId="41" fillId="35" borderId="171" applyNumberFormat="0" applyAlignment="0" applyProtection="0"/>
    <xf numFmtId="0" fontId="62" fillId="60" borderId="170"/>
    <xf numFmtId="1" fontId="35" fillId="0" borderId="170" applyFill="0" applyProtection="0">
      <alignment horizontal="right" vertical="top" wrapText="1"/>
    </xf>
    <xf numFmtId="0" fontId="39" fillId="38" borderId="170" applyNumberFormat="0" applyProtection="0">
      <alignment horizontal="right"/>
    </xf>
    <xf numFmtId="0" fontId="41" fillId="35" borderId="171" applyNumberFormat="0" applyAlignment="0" applyProtection="0"/>
    <xf numFmtId="0" fontId="43" fillId="36" borderId="172" applyNumberFormat="0" applyAlignment="0" applyProtection="0"/>
    <xf numFmtId="0" fontId="43" fillId="36" borderId="172" applyNumberFormat="0" applyAlignment="0" applyProtection="0"/>
    <xf numFmtId="0" fontId="47" fillId="0" borderId="170" applyFill="0" applyProtection="0">
      <alignment horizontal="right" vertical="top" wrapText="1"/>
    </xf>
    <xf numFmtId="0" fontId="62" fillId="60" borderId="170"/>
    <xf numFmtId="0" fontId="44" fillId="0" borderId="173" applyNumberFormat="0" applyFill="0" applyAlignment="0" applyProtection="0"/>
    <xf numFmtId="1" fontId="35" fillId="0" borderId="170" applyFill="0" applyProtection="0">
      <alignment horizontal="right" vertical="top" wrapText="1"/>
    </xf>
    <xf numFmtId="0" fontId="43" fillId="36" borderId="172" applyNumberFormat="0" applyAlignment="0" applyProtection="0"/>
    <xf numFmtId="0" fontId="41" fillId="35" borderId="171" applyNumberFormat="0" applyAlignment="0" applyProtection="0"/>
    <xf numFmtId="0" fontId="35" fillId="54" borderId="169" applyNumberFormat="0" applyFont="0" applyAlignment="0" applyProtection="0"/>
    <xf numFmtId="0" fontId="41" fillId="35" borderId="171" applyNumberFormat="0" applyAlignment="0" applyProtection="0"/>
    <xf numFmtId="0" fontId="44" fillId="0" borderId="173" applyNumberFormat="0" applyFill="0" applyAlignment="0" applyProtection="0"/>
    <xf numFmtId="2" fontId="35" fillId="0" borderId="170" applyFill="0" applyProtection="0">
      <alignment horizontal="right" vertical="top" wrapText="1"/>
    </xf>
    <xf numFmtId="0" fontId="39" fillId="38" borderId="170" applyNumberFormat="0" applyProtection="0">
      <alignment horizontal="right"/>
    </xf>
    <xf numFmtId="0" fontId="43" fillId="36" borderId="172" applyNumberFormat="0" applyAlignment="0" applyProtection="0"/>
    <xf numFmtId="49" fontId="35" fillId="0" borderId="170" applyFill="0" applyProtection="0">
      <alignment horizontal="right"/>
    </xf>
    <xf numFmtId="0" fontId="62" fillId="60" borderId="170"/>
    <xf numFmtId="0" fontId="39" fillId="38" borderId="170" applyNumberFormat="0" applyProtection="0">
      <alignment horizontal="right"/>
    </xf>
    <xf numFmtId="0" fontId="39" fillId="38" borderId="170" applyNumberFormat="0" applyProtection="0">
      <alignment horizontal="right"/>
    </xf>
    <xf numFmtId="2" fontId="47" fillId="0" borderId="170" applyFill="0" applyProtection="0">
      <alignment horizontal="right" vertical="top" wrapText="1"/>
    </xf>
    <xf numFmtId="2" fontId="35" fillId="0" borderId="170" applyFill="0" applyProtection="0">
      <alignment horizontal="right" vertical="top" wrapText="1"/>
    </xf>
    <xf numFmtId="0" fontId="44" fillId="0" borderId="173" applyNumberFormat="0" applyFill="0" applyAlignment="0" applyProtection="0"/>
    <xf numFmtId="0" fontId="44" fillId="0" borderId="173" applyNumberFormat="0" applyFill="0" applyAlignment="0" applyProtection="0"/>
    <xf numFmtId="0" fontId="43" fillId="36" borderId="172" applyNumberFormat="0" applyAlignment="0" applyProtection="0"/>
    <xf numFmtId="2" fontId="47" fillId="0" borderId="170" applyFill="0" applyProtection="0">
      <alignment horizontal="right" vertical="top" wrapText="1"/>
    </xf>
    <xf numFmtId="0" fontId="39" fillId="38" borderId="170" applyNumberFormat="0" applyProtection="0">
      <alignment horizontal="left"/>
    </xf>
    <xf numFmtId="2" fontId="35" fillId="0" borderId="170" applyFill="0" applyProtection="0">
      <alignment horizontal="right" vertical="top" wrapText="1"/>
    </xf>
    <xf numFmtId="1" fontId="35" fillId="0" borderId="170" applyFill="0" applyProtection="0">
      <alignment horizontal="right" vertical="top" wrapText="1"/>
    </xf>
    <xf numFmtId="0" fontId="41" fillId="35" borderId="171" applyNumberFormat="0" applyAlignment="0" applyProtection="0"/>
    <xf numFmtId="1" fontId="35" fillId="0" borderId="170" applyFill="0" applyProtection="0">
      <alignment horizontal="right" vertical="top" wrapText="1"/>
    </xf>
    <xf numFmtId="0" fontId="62" fillId="60" borderId="170"/>
    <xf numFmtId="0" fontId="44" fillId="0" borderId="173" applyNumberFormat="0" applyFill="0" applyAlignment="0" applyProtection="0"/>
    <xf numFmtId="0" fontId="39" fillId="38" borderId="170" applyNumberFormat="0" applyProtection="0">
      <alignment horizontal="right"/>
    </xf>
    <xf numFmtId="49" fontId="35" fillId="0" borderId="170" applyFill="0" applyProtection="0">
      <alignment horizontal="right"/>
    </xf>
    <xf numFmtId="0" fontId="35" fillId="0" borderId="170" applyFill="0" applyProtection="0">
      <alignment horizontal="right" vertical="top" wrapText="1"/>
    </xf>
    <xf numFmtId="1" fontId="35" fillId="0" borderId="170" applyFill="0" applyProtection="0">
      <alignment horizontal="right" vertical="top" wrapText="1"/>
    </xf>
    <xf numFmtId="0" fontId="39" fillId="38" borderId="170" applyNumberFormat="0" applyProtection="0">
      <alignment horizontal="right"/>
    </xf>
    <xf numFmtId="0" fontId="41" fillId="35" borderId="171" applyNumberFormat="0" applyAlignment="0" applyProtection="0"/>
    <xf numFmtId="2" fontId="47" fillId="0" borderId="170" applyFill="0" applyProtection="0">
      <alignment horizontal="right" vertical="top" wrapText="1"/>
    </xf>
    <xf numFmtId="1" fontId="47" fillId="0" borderId="170" applyFill="0" applyProtection="0">
      <alignment horizontal="right" vertical="top" wrapText="1"/>
    </xf>
    <xf numFmtId="0" fontId="39" fillId="38" borderId="170" applyNumberFormat="0" applyProtection="0">
      <alignment horizontal="right"/>
    </xf>
    <xf numFmtId="1" fontId="47" fillId="0" borderId="170" applyFill="0" applyProtection="0">
      <alignment horizontal="right" vertical="top" wrapText="1"/>
    </xf>
    <xf numFmtId="0" fontId="62" fillId="60" borderId="170"/>
    <xf numFmtId="0" fontId="62" fillId="60" borderId="170"/>
    <xf numFmtId="0" fontId="39" fillId="38" borderId="170" applyNumberFormat="0" applyProtection="0">
      <alignment horizontal="left"/>
    </xf>
    <xf numFmtId="1" fontId="47" fillId="0" borderId="170" applyFill="0" applyProtection="0">
      <alignment horizontal="right" vertical="top" wrapText="1"/>
    </xf>
    <xf numFmtId="0" fontId="62" fillId="60" borderId="170"/>
    <xf numFmtId="0" fontId="62" fillId="60" borderId="170"/>
    <xf numFmtId="0" fontId="62" fillId="60" borderId="170"/>
    <xf numFmtId="1" fontId="47" fillId="0" borderId="170" applyFill="0" applyProtection="0">
      <alignment horizontal="right" vertical="top" wrapText="1"/>
    </xf>
    <xf numFmtId="2" fontId="35" fillId="0" borderId="170" applyFill="0" applyProtection="0">
      <alignment horizontal="right" vertical="top" wrapText="1"/>
    </xf>
    <xf numFmtId="1" fontId="35" fillId="0" borderId="170" applyFill="0" applyProtection="0">
      <alignment horizontal="right" vertical="top" wrapText="1"/>
    </xf>
    <xf numFmtId="0" fontId="39" fillId="38" borderId="170" applyNumberFormat="0" applyProtection="0">
      <alignment horizontal="left"/>
    </xf>
    <xf numFmtId="0" fontId="62" fillId="60" borderId="170"/>
    <xf numFmtId="0" fontId="62" fillId="60" borderId="170"/>
    <xf numFmtId="2" fontId="47" fillId="0" borderId="170" applyFill="0" applyProtection="0">
      <alignment horizontal="right" vertical="top" wrapText="1"/>
    </xf>
    <xf numFmtId="0" fontId="41" fillId="35" borderId="171" applyNumberFormat="0" applyAlignment="0" applyProtection="0"/>
    <xf numFmtId="0" fontId="39" fillId="38" borderId="170" applyNumberFormat="0" applyProtection="0">
      <alignment horizontal="right"/>
    </xf>
    <xf numFmtId="0" fontId="62" fillId="60" borderId="170"/>
    <xf numFmtId="0" fontId="39" fillId="38" borderId="170" applyNumberFormat="0" applyProtection="0">
      <alignment horizontal="left"/>
    </xf>
    <xf numFmtId="0" fontId="62" fillId="60" borderId="170"/>
    <xf numFmtId="49" fontId="35" fillId="0" borderId="170" applyFill="0" applyProtection="0">
      <alignment horizontal="right"/>
    </xf>
    <xf numFmtId="2" fontId="35" fillId="0" borderId="170" applyFill="0" applyProtection="0">
      <alignment horizontal="right" vertical="top" wrapText="1"/>
    </xf>
    <xf numFmtId="0" fontId="39" fillId="38" borderId="170" applyNumberFormat="0" applyProtection="0">
      <alignment horizontal="right"/>
    </xf>
    <xf numFmtId="1" fontId="35" fillId="0" borderId="170" applyFill="0" applyProtection="0">
      <alignment horizontal="right" vertical="top" wrapText="1"/>
    </xf>
    <xf numFmtId="49" fontId="47" fillId="0" borderId="170" applyFill="0" applyProtection="0">
      <alignment horizontal="right"/>
    </xf>
    <xf numFmtId="0" fontId="62" fillId="60" borderId="170"/>
    <xf numFmtId="0" fontId="35" fillId="0" borderId="170" applyFill="0" applyProtection="0">
      <alignment horizontal="right" vertical="top" wrapText="1"/>
    </xf>
    <xf numFmtId="0" fontId="35" fillId="0" borderId="170" applyFill="0" applyProtection="0">
      <alignment horizontal="right" vertical="top" wrapText="1"/>
    </xf>
    <xf numFmtId="0" fontId="62" fillId="60" borderId="170"/>
    <xf numFmtId="0" fontId="39" fillId="38" borderId="170" applyNumberFormat="0" applyProtection="0">
      <alignment horizontal="left"/>
    </xf>
    <xf numFmtId="0" fontId="62" fillId="60" borderId="170"/>
    <xf numFmtId="0" fontId="62" fillId="60" borderId="170"/>
    <xf numFmtId="2" fontId="47" fillId="0" borderId="170" applyFill="0" applyProtection="0">
      <alignment horizontal="right" vertical="top" wrapText="1"/>
    </xf>
    <xf numFmtId="1" fontId="47" fillId="0" borderId="170" applyFill="0" applyProtection="0">
      <alignment horizontal="right" vertical="top" wrapText="1"/>
    </xf>
    <xf numFmtId="0" fontId="62" fillId="60" borderId="170"/>
    <xf numFmtId="0" fontId="62" fillId="60" borderId="170"/>
    <xf numFmtId="0" fontId="41" fillId="35" borderId="171" applyNumberFormat="0" applyAlignment="0" applyProtection="0"/>
    <xf numFmtId="0" fontId="62" fillId="60" borderId="170"/>
    <xf numFmtId="49" fontId="47" fillId="0" borderId="170" applyFill="0" applyProtection="0">
      <alignment horizontal="right"/>
    </xf>
    <xf numFmtId="0" fontId="62" fillId="60" borderId="170"/>
    <xf numFmtId="0" fontId="35" fillId="0" borderId="170" applyFill="0" applyProtection="0">
      <alignment horizontal="right" vertical="top" wrapText="1"/>
    </xf>
    <xf numFmtId="2" fontId="35" fillId="0" borderId="170" applyFill="0" applyProtection="0">
      <alignment horizontal="right" vertical="top" wrapText="1"/>
    </xf>
    <xf numFmtId="49" fontId="47" fillId="0" borderId="170" applyFill="0" applyProtection="0">
      <alignment horizontal="right"/>
    </xf>
    <xf numFmtId="0" fontId="47" fillId="0" borderId="170" applyFill="0" applyProtection="0">
      <alignment horizontal="right" vertical="top" wrapText="1"/>
    </xf>
    <xf numFmtId="2" fontId="35" fillId="0" borderId="170" applyFill="0" applyProtection="0">
      <alignment horizontal="right" vertical="top" wrapText="1"/>
    </xf>
    <xf numFmtId="0" fontId="35" fillId="54" borderId="169" applyNumberFormat="0" applyFont="0" applyAlignment="0" applyProtection="0"/>
    <xf numFmtId="0" fontId="62" fillId="60" borderId="170"/>
    <xf numFmtId="49" fontId="35" fillId="0" borderId="170" applyFill="0" applyProtection="0">
      <alignment horizontal="right"/>
    </xf>
    <xf numFmtId="49" fontId="35" fillId="0" borderId="170" applyFill="0" applyProtection="0">
      <alignment horizontal="right"/>
    </xf>
    <xf numFmtId="1" fontId="35" fillId="0" borderId="170" applyFill="0" applyProtection="0">
      <alignment horizontal="right" vertical="top" wrapText="1"/>
    </xf>
    <xf numFmtId="49" fontId="47" fillId="0" borderId="170" applyFill="0" applyProtection="0">
      <alignment horizontal="right"/>
    </xf>
    <xf numFmtId="0" fontId="62" fillId="60" borderId="170"/>
    <xf numFmtId="0" fontId="43" fillId="36" borderId="172" applyNumberFormat="0" applyAlignment="0" applyProtection="0"/>
    <xf numFmtId="0" fontId="62" fillId="60" borderId="170"/>
    <xf numFmtId="2" fontId="47" fillId="0" borderId="170" applyFill="0" applyProtection="0">
      <alignment horizontal="right" vertical="top" wrapText="1"/>
    </xf>
    <xf numFmtId="49" fontId="35" fillId="0" borderId="170" applyFill="0" applyProtection="0">
      <alignment horizontal="right"/>
    </xf>
    <xf numFmtId="1" fontId="35" fillId="0" borderId="170" applyFill="0" applyProtection="0">
      <alignment horizontal="right" vertical="top" wrapText="1"/>
    </xf>
    <xf numFmtId="0" fontId="35" fillId="54" borderId="169" applyNumberFormat="0" applyFont="0" applyAlignment="0" applyProtection="0"/>
    <xf numFmtId="2" fontId="35" fillId="0" borderId="170" applyFill="0" applyProtection="0">
      <alignment horizontal="right" vertical="top" wrapText="1"/>
    </xf>
    <xf numFmtId="1" fontId="35" fillId="0" borderId="170" applyFill="0" applyProtection="0">
      <alignment horizontal="right" vertical="top" wrapText="1"/>
    </xf>
    <xf numFmtId="0" fontId="62" fillId="60" borderId="170"/>
    <xf numFmtId="0" fontId="44" fillId="0" borderId="173" applyNumberFormat="0" applyFill="0" applyAlignment="0" applyProtection="0"/>
    <xf numFmtId="0" fontId="43" fillId="36" borderId="172" applyNumberFormat="0" applyAlignment="0" applyProtection="0"/>
    <xf numFmtId="0" fontId="62" fillId="60" borderId="170"/>
    <xf numFmtId="0" fontId="62" fillId="60" borderId="170"/>
    <xf numFmtId="49" fontId="47" fillId="0" borderId="170" applyFill="0" applyProtection="0">
      <alignment horizontal="right"/>
    </xf>
    <xf numFmtId="0" fontId="39" fillId="38" borderId="170" applyNumberFormat="0" applyProtection="0">
      <alignment horizontal="left"/>
    </xf>
    <xf numFmtId="1" fontId="47" fillId="0" borderId="170" applyFill="0" applyProtection="0">
      <alignment horizontal="right" vertical="top" wrapText="1"/>
    </xf>
    <xf numFmtId="2" fontId="35" fillId="0" borderId="170" applyFill="0" applyProtection="0">
      <alignment horizontal="right" vertical="top" wrapText="1"/>
    </xf>
    <xf numFmtId="49" fontId="35" fillId="0" borderId="170" applyFill="0" applyProtection="0">
      <alignment horizontal="right"/>
    </xf>
    <xf numFmtId="0" fontId="35" fillId="54" borderId="169" applyNumberFormat="0" applyFont="0" applyAlignment="0" applyProtection="0"/>
    <xf numFmtId="0" fontId="39" fillId="38" borderId="170" applyNumberFormat="0" applyProtection="0">
      <alignment horizontal="right"/>
    </xf>
    <xf numFmtId="49" fontId="47" fillId="0" borderId="170" applyFill="0" applyProtection="0">
      <alignment horizontal="right"/>
    </xf>
    <xf numFmtId="0" fontId="39" fillId="38" borderId="170" applyNumberFormat="0" applyProtection="0">
      <alignment horizontal="left"/>
    </xf>
    <xf numFmtId="0" fontId="62" fillId="60" borderId="170"/>
    <xf numFmtId="0" fontId="44" fillId="0" borderId="173" applyNumberFormat="0" applyFill="0" applyAlignment="0" applyProtection="0"/>
    <xf numFmtId="2" fontId="35" fillId="0" borderId="170" applyFill="0" applyProtection="0">
      <alignment horizontal="right" vertical="top" wrapText="1"/>
    </xf>
    <xf numFmtId="1" fontId="35" fillId="0" borderId="170" applyFill="0" applyProtection="0">
      <alignment horizontal="right" vertical="top" wrapText="1"/>
    </xf>
    <xf numFmtId="2" fontId="35" fillId="0" borderId="170" applyFill="0" applyProtection="0">
      <alignment horizontal="right" vertical="top" wrapText="1"/>
    </xf>
    <xf numFmtId="0" fontId="62" fillId="60" borderId="170"/>
    <xf numFmtId="49" fontId="47" fillId="0" borderId="170" applyFill="0" applyProtection="0">
      <alignment horizontal="right"/>
    </xf>
    <xf numFmtId="49" fontId="35" fillId="0" borderId="170" applyFill="0" applyProtection="0">
      <alignment horizontal="right"/>
    </xf>
    <xf numFmtId="0" fontId="39" fillId="38" borderId="170" applyNumberFormat="0" applyProtection="0">
      <alignment horizontal="left"/>
    </xf>
    <xf numFmtId="2" fontId="35" fillId="0" borderId="170" applyFill="0" applyProtection="0">
      <alignment horizontal="right" vertical="top" wrapText="1"/>
    </xf>
    <xf numFmtId="0" fontId="35" fillId="0" borderId="170" applyFill="0" applyProtection="0">
      <alignment horizontal="right" vertical="top" wrapText="1"/>
    </xf>
    <xf numFmtId="0" fontId="39" fillId="38" borderId="170" applyNumberFormat="0" applyProtection="0">
      <alignment horizontal="right"/>
    </xf>
    <xf numFmtId="1" fontId="35" fillId="0" borderId="170" applyFill="0" applyProtection="0">
      <alignment horizontal="right" vertical="top" wrapText="1"/>
    </xf>
    <xf numFmtId="0" fontId="62" fillId="60" borderId="170"/>
    <xf numFmtId="49" fontId="35" fillId="0" borderId="170" applyFill="0" applyProtection="0">
      <alignment horizontal="right"/>
    </xf>
    <xf numFmtId="0" fontId="43" fillId="36" borderId="172" applyNumberFormat="0" applyAlignment="0" applyProtection="0"/>
    <xf numFmtId="0" fontId="35" fillId="0" borderId="170" applyFill="0" applyProtection="0">
      <alignment horizontal="right" vertical="top" wrapText="1"/>
    </xf>
    <xf numFmtId="0" fontId="39" fillId="38" borderId="170" applyNumberFormat="0" applyProtection="0">
      <alignment horizontal="left"/>
    </xf>
    <xf numFmtId="0" fontId="39" fillId="38" borderId="170" applyNumberFormat="0" applyProtection="0">
      <alignment horizontal="right"/>
    </xf>
    <xf numFmtId="0" fontId="35" fillId="0" borderId="170" applyFill="0" applyProtection="0">
      <alignment horizontal="right" vertical="top" wrapText="1"/>
    </xf>
    <xf numFmtId="0" fontId="39" fillId="38" borderId="170" applyNumberFormat="0" applyProtection="0">
      <alignment horizontal="left"/>
    </xf>
    <xf numFmtId="0" fontId="35" fillId="54" borderId="169" applyNumberFormat="0" applyFont="0" applyAlignment="0" applyProtection="0"/>
    <xf numFmtId="0" fontId="44" fillId="0" borderId="173" applyNumberFormat="0" applyFill="0" applyAlignment="0" applyProtection="0"/>
    <xf numFmtId="0" fontId="39" fillId="38" borderId="170" applyNumberFormat="0" applyProtection="0">
      <alignment horizontal="right"/>
    </xf>
    <xf numFmtId="0" fontId="39" fillId="38" borderId="170" applyNumberFormat="0" applyProtection="0">
      <alignment horizontal="right"/>
    </xf>
    <xf numFmtId="0" fontId="62" fillId="60" borderId="170"/>
    <xf numFmtId="1" fontId="35" fillId="0" borderId="170" applyFill="0" applyProtection="0">
      <alignment horizontal="right" vertical="top" wrapText="1"/>
    </xf>
    <xf numFmtId="0" fontId="62" fillId="60" borderId="170"/>
    <xf numFmtId="0" fontId="62" fillId="60" borderId="170"/>
    <xf numFmtId="2" fontId="35" fillId="0" borderId="170" applyFill="0" applyProtection="0">
      <alignment horizontal="right" vertical="top" wrapText="1"/>
    </xf>
    <xf numFmtId="0" fontId="35" fillId="54" borderId="169" applyNumberFormat="0" applyFont="0" applyAlignment="0" applyProtection="0"/>
    <xf numFmtId="0" fontId="35" fillId="54" borderId="169" applyNumberFormat="0" applyFont="0" applyAlignment="0" applyProtection="0"/>
    <xf numFmtId="2" fontId="47" fillId="0" borderId="170" applyFill="0" applyProtection="0">
      <alignment horizontal="right" vertical="top" wrapText="1"/>
    </xf>
    <xf numFmtId="0" fontId="35" fillId="0" borderId="170" applyFill="0" applyProtection="0">
      <alignment horizontal="right" vertical="top" wrapText="1"/>
    </xf>
    <xf numFmtId="1" fontId="35" fillId="0" borderId="170" applyFill="0" applyProtection="0">
      <alignment horizontal="right" vertical="top" wrapText="1"/>
    </xf>
    <xf numFmtId="0" fontId="35" fillId="0" borderId="170" applyFill="0" applyProtection="0">
      <alignment horizontal="right" vertical="top" wrapText="1"/>
    </xf>
    <xf numFmtId="0" fontId="62" fillId="60" borderId="170"/>
    <xf numFmtId="0" fontId="62" fillId="60" borderId="170"/>
    <xf numFmtId="0" fontId="62" fillId="60" borderId="170"/>
    <xf numFmtId="0" fontId="44" fillId="0" borderId="173" applyNumberFormat="0" applyFill="0" applyAlignment="0" applyProtection="0"/>
    <xf numFmtId="0" fontId="62" fillId="60" borderId="170"/>
    <xf numFmtId="1" fontId="35" fillId="0" borderId="170" applyFill="0" applyProtection="0">
      <alignment horizontal="right" vertical="top" wrapText="1"/>
    </xf>
    <xf numFmtId="0" fontId="39" fillId="38" borderId="170" applyNumberFormat="0" applyProtection="0">
      <alignment horizontal="left"/>
    </xf>
    <xf numFmtId="0" fontId="44" fillId="0" borderId="173" applyNumberFormat="0" applyFill="0" applyAlignment="0" applyProtection="0"/>
    <xf numFmtId="0" fontId="35" fillId="54" borderId="169" applyNumberFormat="0" applyFont="0" applyAlignment="0" applyProtection="0"/>
    <xf numFmtId="0" fontId="62" fillId="60" borderId="170"/>
    <xf numFmtId="2" fontId="35" fillId="0" borderId="170" applyFill="0" applyProtection="0">
      <alignment horizontal="right" vertical="top" wrapText="1"/>
    </xf>
    <xf numFmtId="0" fontId="41" fillId="35" borderId="171" applyNumberFormat="0" applyAlignment="0" applyProtection="0"/>
    <xf numFmtId="49" fontId="35" fillId="0" borderId="170" applyFill="0" applyProtection="0">
      <alignment horizontal="right"/>
    </xf>
    <xf numFmtId="49" fontId="47" fillId="0" borderId="170" applyFill="0" applyProtection="0">
      <alignment horizontal="right"/>
    </xf>
    <xf numFmtId="0" fontId="43" fillId="36" borderId="172" applyNumberFormat="0" applyAlignment="0" applyProtection="0"/>
    <xf numFmtId="0" fontId="62" fillId="60" borderId="170"/>
    <xf numFmtId="0" fontId="39" fillId="38" borderId="170" applyNumberFormat="0" applyProtection="0">
      <alignment horizontal="left"/>
    </xf>
    <xf numFmtId="0" fontId="44" fillId="0" borderId="173" applyNumberFormat="0" applyFill="0" applyAlignment="0" applyProtection="0"/>
    <xf numFmtId="0" fontId="43" fillId="36" borderId="172" applyNumberFormat="0" applyAlignment="0" applyProtection="0"/>
    <xf numFmtId="0" fontId="62" fillId="60" borderId="170"/>
    <xf numFmtId="1" fontId="47" fillId="0" borderId="170" applyFill="0" applyProtection="0">
      <alignment horizontal="right" vertical="top" wrapText="1"/>
    </xf>
    <xf numFmtId="49" fontId="35" fillId="0" borderId="170" applyFill="0" applyProtection="0">
      <alignment horizontal="right"/>
    </xf>
    <xf numFmtId="0" fontId="62" fillId="60" borderId="170"/>
    <xf numFmtId="49" fontId="35" fillId="0" borderId="170" applyFill="0" applyProtection="0">
      <alignment horizontal="right"/>
    </xf>
    <xf numFmtId="49" fontId="47" fillId="0" borderId="170" applyFill="0" applyProtection="0">
      <alignment horizontal="right"/>
    </xf>
    <xf numFmtId="0" fontId="62" fillId="60" borderId="170"/>
    <xf numFmtId="0" fontId="39" fillId="38" borderId="170" applyNumberFormat="0" applyProtection="0">
      <alignment horizontal="left"/>
    </xf>
    <xf numFmtId="0" fontId="62" fillId="60" borderId="170"/>
    <xf numFmtId="0" fontId="62" fillId="60" borderId="170"/>
    <xf numFmtId="0" fontId="62" fillId="60" borderId="170"/>
    <xf numFmtId="0" fontId="62" fillId="60" borderId="170"/>
    <xf numFmtId="0" fontId="62" fillId="60" borderId="170"/>
    <xf numFmtId="1" fontId="47" fillId="0" borderId="170" applyFill="0" applyProtection="0">
      <alignment horizontal="right" vertical="top" wrapText="1"/>
    </xf>
    <xf numFmtId="2" fontId="47" fillId="0" borderId="170" applyFill="0" applyProtection="0">
      <alignment horizontal="right" vertical="top" wrapText="1"/>
    </xf>
    <xf numFmtId="0" fontId="39" fillId="38" borderId="170" applyNumberFormat="0" applyProtection="0">
      <alignment horizontal="left"/>
    </xf>
    <xf numFmtId="0" fontId="43" fillId="36" borderId="172" applyNumberFormat="0" applyAlignment="0" applyProtection="0"/>
    <xf numFmtId="1" fontId="35" fillId="0" borderId="170" applyFill="0" applyProtection="0">
      <alignment horizontal="right" vertical="top" wrapText="1"/>
    </xf>
    <xf numFmtId="0" fontId="35" fillId="54" borderId="169" applyNumberFormat="0" applyFont="0" applyAlignment="0" applyProtection="0"/>
    <xf numFmtId="0" fontId="39" fillId="38" borderId="170" applyNumberFormat="0" applyProtection="0">
      <alignment horizontal="left"/>
    </xf>
    <xf numFmtId="0" fontId="39" fillId="38" borderId="170" applyNumberFormat="0" applyProtection="0">
      <alignment horizontal="left"/>
    </xf>
    <xf numFmtId="1" fontId="35" fillId="0" borderId="170" applyFill="0" applyProtection="0">
      <alignment horizontal="right" vertical="top" wrapText="1"/>
    </xf>
    <xf numFmtId="0" fontId="51" fillId="36" borderId="171" applyNumberFormat="0" applyAlignment="0" applyProtection="0"/>
    <xf numFmtId="2" fontId="35" fillId="0" borderId="170" applyFill="0" applyProtection="0">
      <alignment horizontal="right" vertical="top" wrapText="1"/>
    </xf>
    <xf numFmtId="2" fontId="35" fillId="0" borderId="170" applyFill="0" applyProtection="0">
      <alignment horizontal="right" vertical="top" wrapText="1"/>
    </xf>
    <xf numFmtId="0" fontId="62" fillId="60" borderId="170"/>
    <xf numFmtId="0" fontId="43" fillId="36" borderId="172" applyNumberFormat="0" applyAlignment="0" applyProtection="0"/>
    <xf numFmtId="49" fontId="35" fillId="0" borderId="170" applyFill="0" applyProtection="0">
      <alignment horizontal="right"/>
    </xf>
    <xf numFmtId="2" fontId="47" fillId="0" borderId="170" applyFill="0" applyProtection="0">
      <alignment horizontal="right" vertical="top" wrapText="1"/>
    </xf>
    <xf numFmtId="0" fontId="62" fillId="60" borderId="170"/>
    <xf numFmtId="1" fontId="47" fillId="0" borderId="170" applyFill="0" applyProtection="0">
      <alignment horizontal="right" vertical="top" wrapText="1"/>
    </xf>
    <xf numFmtId="0" fontId="62" fillId="60" borderId="170"/>
    <xf numFmtId="2" fontId="47" fillId="0" borderId="170" applyFill="0" applyProtection="0">
      <alignment horizontal="right" vertical="top" wrapText="1"/>
    </xf>
    <xf numFmtId="1" fontId="35" fillId="0" borderId="170" applyFill="0" applyProtection="0">
      <alignment horizontal="right" vertical="top" wrapText="1"/>
    </xf>
    <xf numFmtId="0" fontId="35" fillId="0" borderId="170" applyFill="0" applyProtection="0">
      <alignment horizontal="right" vertical="top" wrapText="1"/>
    </xf>
    <xf numFmtId="0" fontId="43" fillId="36" borderId="172" applyNumberFormat="0" applyAlignment="0" applyProtection="0"/>
    <xf numFmtId="2" fontId="35" fillId="0" borderId="170" applyFill="0" applyProtection="0">
      <alignment horizontal="right" vertical="top" wrapText="1"/>
    </xf>
    <xf numFmtId="1" fontId="35" fillId="0" borderId="170" applyFill="0" applyProtection="0">
      <alignment horizontal="right" vertical="top" wrapText="1"/>
    </xf>
    <xf numFmtId="2" fontId="47" fillId="0" borderId="170" applyFill="0" applyProtection="0">
      <alignment horizontal="right" vertical="top" wrapText="1"/>
    </xf>
    <xf numFmtId="1" fontId="35" fillId="0" borderId="170" applyFill="0" applyProtection="0">
      <alignment horizontal="right" vertical="top" wrapText="1"/>
    </xf>
    <xf numFmtId="0" fontId="62" fillId="60" borderId="170"/>
    <xf numFmtId="0" fontId="41" fillId="35" borderId="171" applyNumberFormat="0" applyAlignment="0" applyProtection="0"/>
    <xf numFmtId="0" fontId="62" fillId="60" borderId="170"/>
    <xf numFmtId="0" fontId="35" fillId="54" borderId="169" applyNumberFormat="0" applyFont="0" applyAlignment="0" applyProtection="0"/>
    <xf numFmtId="0" fontId="44" fillId="0" borderId="173" applyNumberFormat="0" applyFill="0" applyAlignment="0" applyProtection="0"/>
    <xf numFmtId="0" fontId="39" fillId="38" borderId="170" applyNumberFormat="0" applyProtection="0">
      <alignment horizontal="right"/>
    </xf>
    <xf numFmtId="0" fontId="39" fillId="38" borderId="170" applyNumberFormat="0" applyProtection="0">
      <alignment horizontal="right"/>
    </xf>
    <xf numFmtId="2" fontId="47" fillId="0" borderId="170" applyFill="0" applyProtection="0">
      <alignment horizontal="right" vertical="top" wrapText="1"/>
    </xf>
    <xf numFmtId="2" fontId="35" fillId="0" borderId="170" applyFill="0" applyProtection="0">
      <alignment horizontal="right" vertical="top" wrapText="1"/>
    </xf>
    <xf numFmtId="0" fontId="39" fillId="38" borderId="170" applyNumberFormat="0" applyProtection="0">
      <alignment horizontal="left"/>
    </xf>
    <xf numFmtId="0" fontId="43" fillId="36" borderId="172" applyNumberFormat="0" applyAlignment="0" applyProtection="0"/>
    <xf numFmtId="0" fontId="44" fillId="0" borderId="173" applyNumberFormat="0" applyFill="0" applyAlignment="0" applyProtection="0"/>
    <xf numFmtId="0" fontId="35" fillId="0" borderId="170" applyFill="0" applyProtection="0">
      <alignment horizontal="right" vertical="top" wrapText="1"/>
    </xf>
    <xf numFmtId="0" fontId="44" fillId="0" borderId="173" applyNumberFormat="0" applyFill="0" applyAlignment="0" applyProtection="0"/>
    <xf numFmtId="0" fontId="62" fillId="60" borderId="170"/>
    <xf numFmtId="0" fontId="39" fillId="38" borderId="170" applyNumberFormat="0" applyProtection="0">
      <alignment horizontal="left"/>
    </xf>
    <xf numFmtId="2" fontId="47" fillId="0" borderId="170" applyFill="0" applyProtection="0">
      <alignment horizontal="right" vertical="top" wrapText="1"/>
    </xf>
    <xf numFmtId="2" fontId="35" fillId="0" borderId="170" applyFill="0" applyProtection="0">
      <alignment horizontal="right" vertical="top" wrapText="1"/>
    </xf>
    <xf numFmtId="0" fontId="62" fillId="60" borderId="170"/>
    <xf numFmtId="49" fontId="47" fillId="0" borderId="170" applyFill="0" applyProtection="0">
      <alignment horizontal="right"/>
    </xf>
    <xf numFmtId="0" fontId="62" fillId="60" borderId="170"/>
    <xf numFmtId="0" fontId="39" fillId="38" borderId="170" applyNumberFormat="0" applyProtection="0">
      <alignment horizontal="right"/>
    </xf>
    <xf numFmtId="0" fontId="35" fillId="54" borderId="169" applyNumberFormat="0" applyFont="0" applyAlignment="0" applyProtection="0"/>
    <xf numFmtId="0" fontId="62" fillId="60" borderId="170"/>
    <xf numFmtId="49" fontId="35" fillId="0" borderId="170" applyFill="0" applyProtection="0">
      <alignment horizontal="right"/>
    </xf>
    <xf numFmtId="49" fontId="35" fillId="0" borderId="170" applyFill="0" applyProtection="0">
      <alignment horizontal="right"/>
    </xf>
    <xf numFmtId="49" fontId="35" fillId="0" borderId="170" applyFill="0" applyProtection="0">
      <alignment horizontal="right"/>
    </xf>
    <xf numFmtId="2" fontId="47" fillId="0" borderId="170" applyFill="0" applyProtection="0">
      <alignment horizontal="right" vertical="top" wrapText="1"/>
    </xf>
    <xf numFmtId="1" fontId="35" fillId="0" borderId="170" applyFill="0" applyProtection="0">
      <alignment horizontal="right" vertical="top" wrapText="1"/>
    </xf>
    <xf numFmtId="0" fontId="43" fillId="36" borderId="172" applyNumberFormat="0" applyAlignment="0" applyProtection="0"/>
    <xf numFmtId="0" fontId="35" fillId="0" borderId="170" applyFill="0" applyProtection="0">
      <alignment horizontal="right" vertical="top" wrapText="1"/>
    </xf>
    <xf numFmtId="49" fontId="47" fillId="0" borderId="170" applyFill="0" applyProtection="0">
      <alignment horizontal="right"/>
    </xf>
    <xf numFmtId="2" fontId="47" fillId="0" borderId="170" applyFill="0" applyProtection="0">
      <alignment horizontal="right" vertical="top" wrapText="1"/>
    </xf>
    <xf numFmtId="1" fontId="47" fillId="0" borderId="170" applyFill="0" applyProtection="0">
      <alignment horizontal="right" vertical="top" wrapText="1"/>
    </xf>
    <xf numFmtId="49" fontId="35" fillId="0" borderId="170" applyFill="0" applyProtection="0">
      <alignment horizontal="right"/>
    </xf>
    <xf numFmtId="0" fontId="62" fillId="60" borderId="170"/>
    <xf numFmtId="2" fontId="35" fillId="0" borderId="170" applyFill="0" applyProtection="0">
      <alignment horizontal="right" vertical="top" wrapText="1"/>
    </xf>
    <xf numFmtId="0" fontId="35" fillId="0" borderId="170" applyFill="0" applyProtection="0">
      <alignment horizontal="right" vertical="top" wrapText="1"/>
    </xf>
    <xf numFmtId="0" fontId="62" fillId="60" borderId="170"/>
    <xf numFmtId="0" fontId="62" fillId="60" borderId="170"/>
    <xf numFmtId="2" fontId="35" fillId="0" borderId="170" applyFill="0" applyProtection="0">
      <alignment horizontal="right" vertical="top" wrapText="1"/>
    </xf>
    <xf numFmtId="0" fontId="35" fillId="0" borderId="170" applyFill="0" applyProtection="0">
      <alignment horizontal="right" vertical="top" wrapText="1"/>
    </xf>
    <xf numFmtId="1" fontId="35" fillId="0" borderId="170" applyFill="0" applyProtection="0">
      <alignment horizontal="right" vertical="top" wrapText="1"/>
    </xf>
    <xf numFmtId="1" fontId="35" fillId="0" borderId="170" applyFill="0" applyProtection="0">
      <alignment horizontal="right" vertical="top" wrapText="1"/>
    </xf>
    <xf numFmtId="49" fontId="47" fillId="0" borderId="170" applyFill="0" applyProtection="0">
      <alignment horizontal="right"/>
    </xf>
    <xf numFmtId="49" fontId="47" fillId="0" borderId="170" applyFill="0" applyProtection="0">
      <alignment horizontal="right"/>
    </xf>
    <xf numFmtId="1" fontId="47" fillId="0" borderId="170" applyFill="0" applyProtection="0">
      <alignment horizontal="right" vertical="top" wrapText="1"/>
    </xf>
    <xf numFmtId="49" fontId="35" fillId="0" borderId="170" applyFill="0" applyProtection="0">
      <alignment horizontal="right"/>
    </xf>
    <xf numFmtId="49" fontId="35" fillId="0" borderId="170" applyFill="0" applyProtection="0">
      <alignment horizontal="right"/>
    </xf>
    <xf numFmtId="1" fontId="47" fillId="0" borderId="170" applyFill="0" applyProtection="0">
      <alignment horizontal="right" vertical="top" wrapText="1"/>
    </xf>
    <xf numFmtId="49" fontId="35" fillId="0" borderId="170" applyFill="0" applyProtection="0">
      <alignment horizontal="right"/>
    </xf>
    <xf numFmtId="0" fontId="43" fillId="36" borderId="172" applyNumberFormat="0" applyAlignment="0" applyProtection="0"/>
    <xf numFmtId="0" fontId="41" fillId="35" borderId="171" applyNumberFormat="0" applyAlignment="0" applyProtection="0"/>
    <xf numFmtId="0" fontId="35" fillId="54" borderId="169" applyNumberFormat="0" applyFont="0" applyAlignment="0" applyProtection="0"/>
    <xf numFmtId="2" fontId="35" fillId="0" borderId="170" applyFill="0" applyProtection="0">
      <alignment horizontal="right" vertical="top" wrapText="1"/>
    </xf>
    <xf numFmtId="0" fontId="47" fillId="0" borderId="170" applyFill="0" applyProtection="0">
      <alignment horizontal="right" vertical="top" wrapText="1"/>
    </xf>
    <xf numFmtId="2" fontId="35" fillId="0" borderId="170" applyFill="0" applyProtection="0">
      <alignment horizontal="right" vertical="top" wrapText="1"/>
    </xf>
    <xf numFmtId="49" fontId="47" fillId="0" borderId="170" applyFill="0" applyProtection="0">
      <alignment horizontal="right"/>
    </xf>
    <xf numFmtId="0" fontId="35" fillId="54" borderId="169" applyNumberFormat="0" applyFont="0" applyAlignment="0" applyProtection="0"/>
    <xf numFmtId="49" fontId="35" fillId="0" borderId="170" applyFill="0" applyProtection="0">
      <alignment horizontal="right"/>
    </xf>
    <xf numFmtId="1" fontId="47" fillId="0" borderId="170" applyFill="0" applyProtection="0">
      <alignment horizontal="right" vertical="top" wrapText="1"/>
    </xf>
    <xf numFmtId="49" fontId="35" fillId="0" borderId="170" applyFill="0" applyProtection="0">
      <alignment horizontal="right"/>
    </xf>
    <xf numFmtId="0" fontId="62" fillId="60" borderId="170"/>
    <xf numFmtId="0" fontId="62" fillId="60" borderId="170"/>
    <xf numFmtId="0" fontId="62" fillId="60" borderId="170"/>
    <xf numFmtId="49" fontId="35" fillId="0" borderId="170" applyFill="0" applyProtection="0">
      <alignment horizontal="right"/>
    </xf>
    <xf numFmtId="0" fontId="39" fillId="38" borderId="170" applyNumberFormat="0" applyProtection="0">
      <alignment horizontal="left"/>
    </xf>
    <xf numFmtId="0" fontId="39" fillId="38" borderId="170" applyNumberFormat="0" applyProtection="0">
      <alignment horizontal="right"/>
    </xf>
    <xf numFmtId="0" fontId="51" fillId="36" borderId="171" applyNumberFormat="0" applyAlignment="0" applyProtection="0"/>
    <xf numFmtId="2" fontId="47" fillId="0" borderId="170" applyFill="0" applyProtection="0">
      <alignment horizontal="right" vertical="top" wrapText="1"/>
    </xf>
    <xf numFmtId="2" fontId="47" fillId="0" borderId="170" applyFill="0" applyProtection="0">
      <alignment horizontal="right" vertical="top" wrapText="1"/>
    </xf>
    <xf numFmtId="0" fontId="35" fillId="54" borderId="169" applyNumberFormat="0" applyFont="0" applyAlignment="0" applyProtection="0"/>
    <xf numFmtId="0" fontId="35" fillId="54" borderId="169" applyNumberFormat="0" applyFont="0" applyAlignment="0" applyProtection="0"/>
    <xf numFmtId="0" fontId="39" fillId="38" borderId="170" applyNumberFormat="0" applyProtection="0">
      <alignment horizontal="right"/>
    </xf>
    <xf numFmtId="0" fontId="62" fillId="60" borderId="170"/>
    <xf numFmtId="2" fontId="47" fillId="0" borderId="170" applyFill="0" applyProtection="0">
      <alignment horizontal="right" vertical="top" wrapText="1"/>
    </xf>
    <xf numFmtId="0" fontId="35" fillId="54" borderId="169" applyNumberFormat="0" applyFont="0" applyAlignment="0" applyProtection="0"/>
    <xf numFmtId="1" fontId="47" fillId="0" borderId="170" applyFill="0" applyProtection="0">
      <alignment horizontal="right" vertical="top" wrapText="1"/>
    </xf>
    <xf numFmtId="0" fontId="62" fillId="60" borderId="170"/>
    <xf numFmtId="1" fontId="35" fillId="0" borderId="170" applyFill="0" applyProtection="0">
      <alignment horizontal="right" vertical="top" wrapText="1"/>
    </xf>
    <xf numFmtId="0" fontId="44" fillId="0" borderId="173" applyNumberFormat="0" applyFill="0" applyAlignment="0" applyProtection="0"/>
    <xf numFmtId="1" fontId="35" fillId="0" borderId="170" applyFill="0" applyProtection="0">
      <alignment horizontal="right" vertical="top" wrapText="1"/>
    </xf>
    <xf numFmtId="0" fontId="62" fillId="60" borderId="170"/>
    <xf numFmtId="2" fontId="47" fillId="0" borderId="170" applyFill="0" applyProtection="0">
      <alignment horizontal="right" vertical="top" wrapText="1"/>
    </xf>
    <xf numFmtId="0" fontId="39" fillId="38" borderId="170" applyNumberFormat="0" applyProtection="0">
      <alignment horizontal="left"/>
    </xf>
    <xf numFmtId="0" fontId="39" fillId="38" borderId="170" applyNumberFormat="0" applyProtection="0">
      <alignment horizontal="right"/>
    </xf>
    <xf numFmtId="0" fontId="44" fillId="0" borderId="173" applyNumberFormat="0" applyFill="0" applyAlignment="0" applyProtection="0"/>
    <xf numFmtId="1" fontId="47" fillId="0" borderId="170" applyFill="0" applyProtection="0">
      <alignment horizontal="right" vertical="top" wrapText="1"/>
    </xf>
    <xf numFmtId="0" fontId="62" fillId="60" borderId="170"/>
    <xf numFmtId="0" fontId="44" fillId="0" borderId="173" applyNumberFormat="0" applyFill="0" applyAlignment="0" applyProtection="0"/>
    <xf numFmtId="49" fontId="35" fillId="0" borderId="170" applyFill="0" applyProtection="0">
      <alignment horizontal="right"/>
    </xf>
    <xf numFmtId="0" fontId="62" fillId="60" borderId="170"/>
    <xf numFmtId="0" fontId="44" fillId="0" borderId="173" applyNumberFormat="0" applyFill="0" applyAlignment="0" applyProtection="0"/>
    <xf numFmtId="0" fontId="35" fillId="0" borderId="170" applyFill="0" applyProtection="0">
      <alignment horizontal="right" vertical="top" wrapText="1"/>
    </xf>
    <xf numFmtId="0" fontId="51" fillId="36" borderId="171" applyNumberFormat="0" applyAlignment="0" applyProtection="0"/>
    <xf numFmtId="0" fontId="43" fillId="36" borderId="172" applyNumberFormat="0" applyAlignment="0" applyProtection="0"/>
    <xf numFmtId="0" fontId="44" fillId="0" borderId="173" applyNumberFormat="0" applyFill="0" applyAlignment="0" applyProtection="0"/>
    <xf numFmtId="2" fontId="35" fillId="0" borderId="170" applyFill="0" applyProtection="0">
      <alignment horizontal="right" vertical="top" wrapText="1"/>
    </xf>
    <xf numFmtId="0" fontId="62" fillId="60" borderId="170"/>
    <xf numFmtId="0" fontId="62" fillId="60" borderId="170"/>
    <xf numFmtId="49" fontId="35" fillId="0" borderId="170" applyFill="0" applyProtection="0">
      <alignment horizontal="right"/>
    </xf>
    <xf numFmtId="0" fontId="44" fillId="0" borderId="173" applyNumberFormat="0" applyFill="0" applyAlignment="0" applyProtection="0"/>
    <xf numFmtId="1" fontId="47" fillId="0" borderId="170" applyFill="0" applyProtection="0">
      <alignment horizontal="right" vertical="top" wrapText="1"/>
    </xf>
    <xf numFmtId="49" fontId="47" fillId="0" borderId="170" applyFill="0" applyProtection="0">
      <alignment horizontal="right"/>
    </xf>
    <xf numFmtId="0" fontId="39" fillId="38" borderId="170" applyNumberFormat="0" applyProtection="0">
      <alignment horizontal="right"/>
    </xf>
    <xf numFmtId="2" fontId="35" fillId="0" borderId="170" applyFill="0" applyProtection="0">
      <alignment horizontal="right" vertical="top" wrapText="1"/>
    </xf>
    <xf numFmtId="0" fontId="39" fillId="38" borderId="170" applyNumberFormat="0" applyProtection="0">
      <alignment horizontal="right"/>
    </xf>
    <xf numFmtId="1" fontId="35" fillId="0" borderId="170" applyFill="0" applyProtection="0">
      <alignment horizontal="right" vertical="top" wrapText="1"/>
    </xf>
    <xf numFmtId="1" fontId="47" fillId="0" borderId="170" applyFill="0" applyProtection="0">
      <alignment horizontal="right" vertical="top" wrapText="1"/>
    </xf>
    <xf numFmtId="0" fontId="62" fillId="60" borderId="170"/>
    <xf numFmtId="0" fontId="35" fillId="54" borderId="169" applyNumberFormat="0" applyFont="0" applyAlignment="0" applyProtection="0"/>
    <xf numFmtId="0" fontId="39" fillId="38" borderId="170" applyNumberFormat="0" applyProtection="0">
      <alignment horizontal="right"/>
    </xf>
    <xf numFmtId="0" fontId="62" fillId="60" borderId="170"/>
    <xf numFmtId="0" fontId="35" fillId="54" borderId="169" applyNumberFormat="0" applyFont="0" applyAlignment="0" applyProtection="0"/>
    <xf numFmtId="0" fontId="62" fillId="60" borderId="170"/>
    <xf numFmtId="49" fontId="35" fillId="0" borderId="170" applyFill="0" applyProtection="0">
      <alignment horizontal="right"/>
    </xf>
    <xf numFmtId="2" fontId="35" fillId="0" borderId="170" applyFill="0" applyProtection="0">
      <alignment horizontal="right" vertical="top" wrapText="1"/>
    </xf>
    <xf numFmtId="0" fontId="62" fillId="60" borderId="170"/>
    <xf numFmtId="0" fontId="62" fillId="60" borderId="170"/>
    <xf numFmtId="0" fontId="39" fillId="38" borderId="170" applyNumberFormat="0" applyProtection="0">
      <alignment horizontal="right"/>
    </xf>
    <xf numFmtId="0" fontId="62" fillId="60" borderId="170"/>
    <xf numFmtId="0" fontId="35" fillId="54" borderId="169" applyNumberFormat="0" applyFont="0" applyAlignment="0" applyProtection="0"/>
    <xf numFmtId="0" fontId="62" fillId="60" borderId="170"/>
    <xf numFmtId="2" fontId="47" fillId="0" borderId="170" applyFill="0" applyProtection="0">
      <alignment horizontal="right" vertical="top" wrapText="1"/>
    </xf>
    <xf numFmtId="0" fontId="35" fillId="0" borderId="170" applyFill="0" applyProtection="0">
      <alignment horizontal="right" vertical="top" wrapText="1"/>
    </xf>
    <xf numFmtId="0" fontId="47" fillId="0" borderId="170" applyFill="0" applyProtection="0">
      <alignment horizontal="right" vertical="top" wrapText="1"/>
    </xf>
    <xf numFmtId="2" fontId="35" fillId="0" borderId="170" applyFill="0" applyProtection="0">
      <alignment horizontal="right" vertical="top" wrapText="1"/>
    </xf>
    <xf numFmtId="2" fontId="47" fillId="0" borderId="170" applyFill="0" applyProtection="0">
      <alignment horizontal="right" vertical="top" wrapText="1"/>
    </xf>
    <xf numFmtId="0" fontId="62" fillId="60" borderId="170"/>
    <xf numFmtId="0" fontId="62" fillId="60" borderId="170"/>
    <xf numFmtId="0" fontId="43" fillId="36" borderId="172" applyNumberFormat="0" applyAlignment="0" applyProtection="0"/>
    <xf numFmtId="0" fontId="35" fillId="54" borderId="169" applyNumberFormat="0" applyFont="0" applyAlignment="0" applyProtection="0"/>
    <xf numFmtId="49" fontId="35" fillId="0" borderId="170" applyFill="0" applyProtection="0">
      <alignment horizontal="right"/>
    </xf>
    <xf numFmtId="0" fontId="35" fillId="54" borderId="169" applyNumberFormat="0" applyFont="0" applyAlignment="0" applyProtection="0"/>
    <xf numFmtId="0" fontId="62" fillId="60" borderId="170"/>
    <xf numFmtId="0" fontId="39" fillId="38" borderId="170" applyNumberFormat="0" applyProtection="0">
      <alignment horizontal="left"/>
    </xf>
    <xf numFmtId="0" fontId="35" fillId="54" borderId="169" applyNumberFormat="0" applyFont="0" applyAlignment="0" applyProtection="0"/>
    <xf numFmtId="0" fontId="62" fillId="60" borderId="170"/>
    <xf numFmtId="2" fontId="47" fillId="0" borderId="170" applyFill="0" applyProtection="0">
      <alignment horizontal="right" vertical="top" wrapText="1"/>
    </xf>
    <xf numFmtId="0" fontId="44" fillId="0" borderId="173" applyNumberFormat="0" applyFill="0" applyAlignment="0" applyProtection="0"/>
    <xf numFmtId="0" fontId="35" fillId="0" borderId="170" applyFill="0" applyProtection="0">
      <alignment horizontal="right" vertical="top" wrapText="1"/>
    </xf>
    <xf numFmtId="1" fontId="47" fillId="0" borderId="170" applyFill="0" applyProtection="0">
      <alignment horizontal="right" vertical="top" wrapText="1"/>
    </xf>
    <xf numFmtId="0" fontId="62" fillId="60" borderId="170"/>
    <xf numFmtId="0" fontId="35" fillId="0" borderId="170" applyFill="0" applyProtection="0">
      <alignment horizontal="right" vertical="top" wrapText="1"/>
    </xf>
    <xf numFmtId="0" fontId="62" fillId="60" borderId="170"/>
    <xf numFmtId="0" fontId="35" fillId="0" borderId="170" applyFill="0" applyProtection="0">
      <alignment horizontal="right" vertical="top" wrapText="1"/>
    </xf>
    <xf numFmtId="2" fontId="35" fillId="0" borderId="170" applyFill="0" applyProtection="0">
      <alignment horizontal="right" vertical="top" wrapText="1"/>
    </xf>
    <xf numFmtId="0" fontId="62" fillId="60" borderId="170"/>
    <xf numFmtId="0" fontId="35" fillId="54" borderId="169" applyNumberFormat="0" applyFont="0" applyAlignment="0" applyProtection="0"/>
    <xf numFmtId="0" fontId="39" fillId="38" borderId="170" applyNumberFormat="0" applyProtection="0">
      <alignment horizontal="left"/>
    </xf>
    <xf numFmtId="0" fontId="39" fillId="38" borderId="170" applyNumberFormat="0" applyProtection="0">
      <alignment horizontal="right"/>
    </xf>
    <xf numFmtId="0" fontId="62" fillId="60" borderId="170"/>
    <xf numFmtId="0" fontId="62" fillId="60" borderId="170"/>
    <xf numFmtId="0" fontId="35" fillId="0" borderId="170" applyFill="0" applyProtection="0">
      <alignment horizontal="right" vertical="top" wrapText="1"/>
    </xf>
    <xf numFmtId="1" fontId="35" fillId="0" borderId="170" applyFill="0" applyProtection="0">
      <alignment horizontal="right" vertical="top" wrapText="1"/>
    </xf>
    <xf numFmtId="2" fontId="47" fillId="0" borderId="170" applyFill="0" applyProtection="0">
      <alignment horizontal="right" vertical="top" wrapText="1"/>
    </xf>
    <xf numFmtId="1" fontId="35" fillId="0" borderId="170" applyFill="0" applyProtection="0">
      <alignment horizontal="right" vertical="top" wrapText="1"/>
    </xf>
    <xf numFmtId="2" fontId="35" fillId="0" borderId="170" applyFill="0" applyProtection="0">
      <alignment horizontal="right" vertical="top" wrapText="1"/>
    </xf>
    <xf numFmtId="1" fontId="35" fillId="0" borderId="170" applyFill="0" applyProtection="0">
      <alignment horizontal="right" vertical="top" wrapText="1"/>
    </xf>
    <xf numFmtId="0" fontId="47" fillId="0" borderId="170" applyFill="0" applyProtection="0">
      <alignment horizontal="right" vertical="top" wrapText="1"/>
    </xf>
    <xf numFmtId="0" fontId="39" fillId="38" borderId="170" applyNumberFormat="0" applyProtection="0">
      <alignment horizontal="left"/>
    </xf>
    <xf numFmtId="0" fontId="44" fillId="0" borderId="173" applyNumberFormat="0" applyFill="0" applyAlignment="0" applyProtection="0"/>
    <xf numFmtId="0" fontId="43" fillId="36" borderId="172" applyNumberFormat="0" applyAlignment="0" applyProtection="0"/>
    <xf numFmtId="0" fontId="62" fillId="60" borderId="170"/>
    <xf numFmtId="2" fontId="35" fillId="0" borderId="170" applyFill="0" applyProtection="0">
      <alignment horizontal="right" vertical="top" wrapText="1"/>
    </xf>
    <xf numFmtId="0" fontId="43" fillId="36" borderId="172" applyNumberFormat="0" applyAlignment="0" applyProtection="0"/>
    <xf numFmtId="49" fontId="35" fillId="0" borderId="170" applyFill="0" applyProtection="0">
      <alignment horizontal="right"/>
    </xf>
    <xf numFmtId="2" fontId="35" fillId="0" borderId="170" applyFill="0" applyProtection="0">
      <alignment horizontal="right" vertical="top" wrapText="1"/>
    </xf>
    <xf numFmtId="1" fontId="47" fillId="0" borderId="170" applyFill="0" applyProtection="0">
      <alignment horizontal="right" vertical="top" wrapText="1"/>
    </xf>
    <xf numFmtId="0" fontId="39" fillId="38" borderId="170" applyNumberFormat="0" applyProtection="0">
      <alignment horizontal="left"/>
    </xf>
    <xf numFmtId="0" fontId="39" fillId="38" borderId="170" applyNumberFormat="0" applyProtection="0">
      <alignment horizontal="right"/>
    </xf>
    <xf numFmtId="0" fontId="47" fillId="0" borderId="170" applyFill="0" applyProtection="0">
      <alignment horizontal="right" vertical="top" wrapText="1"/>
    </xf>
    <xf numFmtId="0" fontId="62" fillId="60" borderId="170"/>
    <xf numFmtId="0" fontId="62" fillId="60" borderId="170"/>
    <xf numFmtId="1" fontId="35" fillId="0" borderId="170" applyFill="0" applyProtection="0">
      <alignment horizontal="right" vertical="top" wrapText="1"/>
    </xf>
    <xf numFmtId="1" fontId="47" fillId="0" borderId="170" applyFill="0" applyProtection="0">
      <alignment horizontal="right" vertical="top" wrapText="1"/>
    </xf>
    <xf numFmtId="0" fontId="35" fillId="0" borderId="170" applyFill="0" applyProtection="0">
      <alignment horizontal="right" vertical="top" wrapText="1"/>
    </xf>
    <xf numFmtId="0" fontId="43" fillId="36" borderId="172" applyNumberFormat="0" applyAlignment="0" applyProtection="0"/>
    <xf numFmtId="49" fontId="35" fillId="0" borderId="170" applyFill="0" applyProtection="0">
      <alignment horizontal="right"/>
    </xf>
    <xf numFmtId="0" fontId="62" fillId="60" borderId="170"/>
    <xf numFmtId="0" fontId="39" fillId="38" borderId="170" applyNumberFormat="0" applyProtection="0">
      <alignment horizontal="right"/>
    </xf>
    <xf numFmtId="0" fontId="62" fillId="60" borderId="170"/>
    <xf numFmtId="2" fontId="35" fillId="0" borderId="170" applyFill="0" applyProtection="0">
      <alignment horizontal="right" vertical="top" wrapText="1"/>
    </xf>
    <xf numFmtId="1" fontId="35" fillId="0" borderId="170" applyFill="0" applyProtection="0">
      <alignment horizontal="right" vertical="top" wrapText="1"/>
    </xf>
    <xf numFmtId="0" fontId="39" fillId="38" borderId="170" applyNumberFormat="0" applyProtection="0">
      <alignment horizontal="left"/>
    </xf>
    <xf numFmtId="0" fontId="47" fillId="0" borderId="170" applyFill="0" applyProtection="0">
      <alignment horizontal="right" vertical="top" wrapText="1"/>
    </xf>
    <xf numFmtId="1" fontId="47" fillId="0" borderId="170" applyFill="0" applyProtection="0">
      <alignment horizontal="right" vertical="top" wrapText="1"/>
    </xf>
    <xf numFmtId="2" fontId="47" fillId="0" borderId="170" applyFill="0" applyProtection="0">
      <alignment horizontal="right" vertical="top" wrapText="1"/>
    </xf>
    <xf numFmtId="0" fontId="35" fillId="54" borderId="169" applyNumberFormat="0" applyFont="0" applyAlignment="0" applyProtection="0"/>
    <xf numFmtId="0" fontId="39" fillId="38" borderId="170" applyNumberFormat="0" applyProtection="0">
      <alignment horizontal="left"/>
    </xf>
    <xf numFmtId="0" fontId="35" fillId="54" borderId="169" applyNumberFormat="0" applyFont="0" applyAlignment="0" applyProtection="0"/>
    <xf numFmtId="1" fontId="47" fillId="0" borderId="170" applyFill="0" applyProtection="0">
      <alignment horizontal="right" vertical="top" wrapText="1"/>
    </xf>
    <xf numFmtId="1" fontId="35" fillId="0" borderId="170" applyFill="0" applyProtection="0">
      <alignment horizontal="right" vertical="top" wrapText="1"/>
    </xf>
    <xf numFmtId="0" fontId="44" fillId="0" borderId="173" applyNumberFormat="0" applyFill="0" applyAlignment="0" applyProtection="0"/>
    <xf numFmtId="0" fontId="51" fillId="36" borderId="171" applyNumberFormat="0" applyAlignment="0" applyProtection="0"/>
    <xf numFmtId="2" fontId="35" fillId="0" borderId="170" applyFill="0" applyProtection="0">
      <alignment horizontal="right" vertical="top" wrapText="1"/>
    </xf>
    <xf numFmtId="0" fontId="43" fillId="36" borderId="172" applyNumberFormat="0" applyAlignment="0" applyProtection="0"/>
    <xf numFmtId="0" fontId="43" fillId="36" borderId="172" applyNumberFormat="0" applyAlignment="0" applyProtection="0"/>
    <xf numFmtId="0" fontId="39" fillId="38" borderId="170" applyNumberFormat="0" applyProtection="0">
      <alignment horizontal="right"/>
    </xf>
    <xf numFmtId="0" fontId="62" fillId="60" borderId="170"/>
    <xf numFmtId="0" fontId="62" fillId="60" borderId="170"/>
    <xf numFmtId="0" fontId="39" fillId="38" borderId="170" applyNumberFormat="0" applyProtection="0">
      <alignment horizontal="left"/>
    </xf>
    <xf numFmtId="1" fontId="47" fillId="0" borderId="170" applyFill="0" applyProtection="0">
      <alignment horizontal="right" vertical="top" wrapText="1"/>
    </xf>
    <xf numFmtId="0" fontId="43" fillId="36" borderId="172" applyNumberFormat="0" applyAlignment="0" applyProtection="0"/>
    <xf numFmtId="0" fontId="41" fillId="35" borderId="171" applyNumberFormat="0" applyAlignment="0" applyProtection="0"/>
    <xf numFmtId="0" fontId="35" fillId="54" borderId="169" applyNumberFormat="0" applyFont="0" applyAlignment="0" applyProtection="0"/>
    <xf numFmtId="0" fontId="43" fillId="36" borderId="172" applyNumberFormat="0" applyAlignment="0" applyProtection="0"/>
    <xf numFmtId="2" fontId="35" fillId="0" borderId="170" applyFill="0" applyProtection="0">
      <alignment horizontal="right" vertical="top" wrapText="1"/>
    </xf>
    <xf numFmtId="2" fontId="35" fillId="0" borderId="170" applyFill="0" applyProtection="0">
      <alignment horizontal="right" vertical="top" wrapText="1"/>
    </xf>
    <xf numFmtId="0" fontId="35" fillId="0" borderId="170" applyFill="0" applyProtection="0">
      <alignment horizontal="right" vertical="top" wrapText="1"/>
    </xf>
    <xf numFmtId="0" fontId="35" fillId="0" borderId="170" applyFill="0" applyProtection="0">
      <alignment horizontal="right" vertical="top" wrapText="1"/>
    </xf>
    <xf numFmtId="49" fontId="47" fillId="0" borderId="170" applyFill="0" applyProtection="0">
      <alignment horizontal="right"/>
    </xf>
    <xf numFmtId="0" fontId="39" fillId="38" borderId="170" applyNumberFormat="0" applyProtection="0">
      <alignment horizontal="left"/>
    </xf>
    <xf numFmtId="0" fontId="62" fillId="60" borderId="170"/>
    <xf numFmtId="49" fontId="35" fillId="0" borderId="170" applyFill="0" applyProtection="0">
      <alignment horizontal="right"/>
    </xf>
    <xf numFmtId="0" fontId="47" fillId="0" borderId="170" applyFill="0" applyProtection="0">
      <alignment horizontal="right" vertical="top" wrapText="1"/>
    </xf>
    <xf numFmtId="2" fontId="35" fillId="0" borderId="170" applyFill="0" applyProtection="0">
      <alignment horizontal="right" vertical="top" wrapText="1"/>
    </xf>
    <xf numFmtId="0" fontId="39" fillId="38" borderId="170" applyNumberFormat="0" applyProtection="0">
      <alignment horizontal="left"/>
    </xf>
    <xf numFmtId="1" fontId="35" fillId="0" borderId="170" applyFill="0" applyProtection="0">
      <alignment horizontal="right" vertical="top" wrapText="1"/>
    </xf>
    <xf numFmtId="0" fontId="44" fillId="0" borderId="173" applyNumberFormat="0" applyFill="0" applyAlignment="0" applyProtection="0"/>
    <xf numFmtId="1" fontId="35" fillId="0" borderId="170" applyFill="0" applyProtection="0">
      <alignment horizontal="right" vertical="top" wrapText="1"/>
    </xf>
    <xf numFmtId="0" fontId="62" fillId="60" borderId="170"/>
    <xf numFmtId="0" fontId="39" fillId="38" borderId="170" applyNumberFormat="0" applyProtection="0">
      <alignment horizontal="left"/>
    </xf>
    <xf numFmtId="1" fontId="35" fillId="0" borderId="170" applyFill="0" applyProtection="0">
      <alignment horizontal="right" vertical="top" wrapText="1"/>
    </xf>
    <xf numFmtId="49" fontId="47" fillId="0" borderId="170" applyFill="0" applyProtection="0">
      <alignment horizontal="right"/>
    </xf>
    <xf numFmtId="2" fontId="35" fillId="0" borderId="170" applyFill="0" applyProtection="0">
      <alignment horizontal="right" vertical="top" wrapText="1"/>
    </xf>
    <xf numFmtId="0" fontId="35" fillId="54" borderId="169" applyNumberFormat="0" applyFont="0" applyAlignment="0" applyProtection="0"/>
    <xf numFmtId="2" fontId="47" fillId="0" borderId="170" applyFill="0" applyProtection="0">
      <alignment horizontal="right" vertical="top" wrapText="1"/>
    </xf>
    <xf numFmtId="0" fontId="39" fillId="38" borderId="170" applyNumberFormat="0" applyProtection="0">
      <alignment horizontal="left"/>
    </xf>
    <xf numFmtId="2" fontId="35" fillId="0" borderId="170" applyFill="0" applyProtection="0">
      <alignment horizontal="right" vertical="top" wrapText="1"/>
    </xf>
    <xf numFmtId="1" fontId="47" fillId="0" borderId="170" applyFill="0" applyProtection="0">
      <alignment horizontal="right" vertical="top" wrapText="1"/>
    </xf>
    <xf numFmtId="0" fontId="62" fillId="60" borderId="170"/>
    <xf numFmtId="0" fontId="47" fillId="0" borderId="170" applyFill="0" applyProtection="0">
      <alignment horizontal="right" vertical="top" wrapText="1"/>
    </xf>
    <xf numFmtId="1" fontId="35" fillId="0" borderId="170" applyFill="0" applyProtection="0">
      <alignment horizontal="right" vertical="top" wrapText="1"/>
    </xf>
    <xf numFmtId="2" fontId="47" fillId="0" borderId="170" applyFill="0" applyProtection="0">
      <alignment horizontal="right" vertical="top" wrapText="1"/>
    </xf>
    <xf numFmtId="2" fontId="35" fillId="0" borderId="170" applyFill="0" applyProtection="0">
      <alignment horizontal="right" vertical="top" wrapText="1"/>
    </xf>
    <xf numFmtId="49" fontId="47" fillId="0" borderId="170" applyFill="0" applyProtection="0">
      <alignment horizontal="right"/>
    </xf>
    <xf numFmtId="2" fontId="47" fillId="0" borderId="170" applyFill="0" applyProtection="0">
      <alignment horizontal="right" vertical="top" wrapText="1"/>
    </xf>
    <xf numFmtId="0" fontId="62" fillId="60" borderId="170"/>
    <xf numFmtId="0" fontId="62" fillId="60" borderId="170"/>
    <xf numFmtId="1" fontId="35" fillId="0" borderId="170" applyFill="0" applyProtection="0">
      <alignment horizontal="right" vertical="top" wrapText="1"/>
    </xf>
    <xf numFmtId="1" fontId="47" fillId="0" borderId="170" applyFill="0" applyProtection="0">
      <alignment horizontal="right" vertical="top" wrapText="1"/>
    </xf>
    <xf numFmtId="0" fontId="51" fillId="36" borderId="171" applyNumberFormat="0" applyAlignment="0" applyProtection="0"/>
    <xf numFmtId="49" fontId="35" fillId="0" borderId="170" applyFill="0" applyProtection="0">
      <alignment horizontal="right"/>
    </xf>
    <xf numFmtId="2" fontId="35" fillId="0" borderId="170" applyFill="0" applyProtection="0">
      <alignment horizontal="right" vertical="top" wrapText="1"/>
    </xf>
    <xf numFmtId="0" fontId="35" fillId="0" borderId="170" applyFill="0" applyProtection="0">
      <alignment horizontal="right" vertical="top" wrapText="1"/>
    </xf>
    <xf numFmtId="49" fontId="47" fillId="0" borderId="170" applyFill="0" applyProtection="0">
      <alignment horizontal="right"/>
    </xf>
    <xf numFmtId="49" fontId="47" fillId="0" borderId="170" applyFill="0" applyProtection="0">
      <alignment horizontal="right"/>
    </xf>
    <xf numFmtId="2" fontId="35" fillId="0" borderId="170" applyFill="0" applyProtection="0">
      <alignment horizontal="right" vertical="top" wrapText="1"/>
    </xf>
    <xf numFmtId="1" fontId="47" fillId="0" borderId="170" applyFill="0" applyProtection="0">
      <alignment horizontal="right" vertical="top" wrapText="1"/>
    </xf>
    <xf numFmtId="2" fontId="35" fillId="0" borderId="170" applyFill="0" applyProtection="0">
      <alignment horizontal="right" vertical="top" wrapText="1"/>
    </xf>
    <xf numFmtId="0" fontId="62" fillId="60" borderId="170"/>
    <xf numFmtId="0" fontId="39" fillId="38" borderId="170" applyNumberFormat="0" applyProtection="0">
      <alignment horizontal="right"/>
    </xf>
    <xf numFmtId="0" fontId="62" fillId="60" borderId="170"/>
    <xf numFmtId="1" fontId="35" fillId="0" borderId="170" applyFill="0" applyProtection="0">
      <alignment horizontal="right" vertical="top" wrapText="1"/>
    </xf>
    <xf numFmtId="49" fontId="47" fillId="0" borderId="170" applyFill="0" applyProtection="0">
      <alignment horizontal="right"/>
    </xf>
    <xf numFmtId="49" fontId="47" fillId="0" borderId="170" applyFill="0" applyProtection="0">
      <alignment horizontal="right"/>
    </xf>
    <xf numFmtId="0" fontId="39" fillId="38" borderId="170" applyNumberFormat="0" applyProtection="0">
      <alignment horizontal="right"/>
    </xf>
    <xf numFmtId="49" fontId="35" fillId="0" borderId="170" applyFill="0" applyProtection="0">
      <alignment horizontal="right"/>
    </xf>
    <xf numFmtId="1" fontId="35" fillId="0" borderId="170" applyFill="0" applyProtection="0">
      <alignment horizontal="right" vertical="top" wrapText="1"/>
    </xf>
    <xf numFmtId="49" fontId="35" fillId="0" borderId="170" applyFill="0" applyProtection="0">
      <alignment horizontal="right"/>
    </xf>
    <xf numFmtId="0" fontId="62" fillId="60" borderId="170"/>
    <xf numFmtId="1" fontId="47" fillId="0" borderId="170" applyFill="0" applyProtection="0">
      <alignment horizontal="right" vertical="top" wrapText="1"/>
    </xf>
    <xf numFmtId="0" fontId="62" fillId="60" borderId="170"/>
    <xf numFmtId="0" fontId="62" fillId="60" borderId="170"/>
    <xf numFmtId="0" fontId="43" fillId="36" borderId="172" applyNumberFormat="0" applyAlignment="0" applyProtection="0"/>
    <xf numFmtId="49" fontId="35" fillId="0" borderId="170" applyFill="0" applyProtection="0">
      <alignment horizontal="right"/>
    </xf>
    <xf numFmtId="0" fontId="35" fillId="0" borderId="170" applyFill="0" applyProtection="0">
      <alignment horizontal="right" vertical="top" wrapText="1"/>
    </xf>
    <xf numFmtId="0" fontId="51" fillId="36" borderId="171" applyNumberFormat="0" applyAlignment="0" applyProtection="0"/>
    <xf numFmtId="0" fontId="62" fillId="60" borderId="170"/>
    <xf numFmtId="2" fontId="47" fillId="0" borderId="170" applyFill="0" applyProtection="0">
      <alignment horizontal="right" vertical="top" wrapText="1"/>
    </xf>
    <xf numFmtId="0" fontId="62" fillId="60" borderId="170"/>
    <xf numFmtId="0" fontId="39" fillId="38" borderId="170" applyNumberFormat="0" applyProtection="0">
      <alignment horizontal="left"/>
    </xf>
    <xf numFmtId="0" fontId="62" fillId="60" borderId="170"/>
    <xf numFmtId="49" fontId="35" fillId="0" borderId="170" applyFill="0" applyProtection="0">
      <alignment horizontal="right"/>
    </xf>
    <xf numFmtId="0" fontId="39" fillId="38" borderId="170" applyNumberFormat="0" applyProtection="0">
      <alignment horizontal="right"/>
    </xf>
    <xf numFmtId="0" fontId="47" fillId="0" borderId="170" applyFill="0" applyProtection="0">
      <alignment horizontal="right" vertical="top" wrapText="1"/>
    </xf>
    <xf numFmtId="0" fontId="39" fillId="38" borderId="170" applyNumberFormat="0" applyProtection="0">
      <alignment horizontal="left"/>
    </xf>
    <xf numFmtId="2" fontId="35" fillId="0" borderId="170" applyFill="0" applyProtection="0">
      <alignment horizontal="right" vertical="top" wrapText="1"/>
    </xf>
    <xf numFmtId="2" fontId="35" fillId="0" borderId="170" applyFill="0" applyProtection="0">
      <alignment horizontal="right" vertical="top" wrapText="1"/>
    </xf>
    <xf numFmtId="1" fontId="35" fillId="0" borderId="170" applyFill="0" applyProtection="0">
      <alignment horizontal="right" vertical="top" wrapText="1"/>
    </xf>
    <xf numFmtId="49" fontId="35" fillId="0" borderId="170" applyFill="0" applyProtection="0">
      <alignment horizontal="right"/>
    </xf>
    <xf numFmtId="49" fontId="35" fillId="0" borderId="170" applyFill="0" applyProtection="0">
      <alignment horizontal="right"/>
    </xf>
    <xf numFmtId="2" fontId="35" fillId="0" borderId="170" applyFill="0" applyProtection="0">
      <alignment horizontal="right" vertical="top" wrapText="1"/>
    </xf>
    <xf numFmtId="1" fontId="35" fillId="0" borderId="170" applyFill="0" applyProtection="0">
      <alignment horizontal="right" vertical="top" wrapText="1"/>
    </xf>
    <xf numFmtId="49" fontId="35" fillId="0" borderId="170" applyFill="0" applyProtection="0">
      <alignment horizontal="right"/>
    </xf>
    <xf numFmtId="1" fontId="35" fillId="0" borderId="170" applyFill="0" applyProtection="0">
      <alignment horizontal="right" vertical="top" wrapText="1"/>
    </xf>
    <xf numFmtId="0" fontId="44" fillId="0" borderId="173" applyNumberFormat="0" applyFill="0" applyAlignment="0" applyProtection="0"/>
    <xf numFmtId="0" fontId="35" fillId="54" borderId="169" applyNumberFormat="0" applyFont="0" applyAlignment="0" applyProtection="0"/>
    <xf numFmtId="1" fontId="35" fillId="0" borderId="170" applyFill="0" applyProtection="0">
      <alignment horizontal="right" vertical="top" wrapText="1"/>
    </xf>
    <xf numFmtId="2" fontId="47" fillId="0" borderId="170" applyFill="0" applyProtection="0">
      <alignment horizontal="right" vertical="top" wrapText="1"/>
    </xf>
    <xf numFmtId="0" fontId="62" fillId="60" borderId="170"/>
    <xf numFmtId="0" fontId="62" fillId="60" borderId="170"/>
    <xf numFmtId="0" fontId="62" fillId="60" borderId="170"/>
    <xf numFmtId="49" fontId="35" fillId="0" borderId="170" applyFill="0" applyProtection="0">
      <alignment horizontal="right"/>
    </xf>
    <xf numFmtId="0" fontId="35" fillId="0" borderId="170" applyFill="0" applyProtection="0">
      <alignment horizontal="right" vertical="top" wrapText="1"/>
    </xf>
    <xf numFmtId="0" fontId="39" fillId="38" borderId="170" applyNumberFormat="0" applyProtection="0">
      <alignment horizontal="right"/>
    </xf>
    <xf numFmtId="0" fontId="39" fillId="38" borderId="170" applyNumberFormat="0" applyProtection="0">
      <alignment horizontal="left"/>
    </xf>
    <xf numFmtId="0" fontId="39" fillId="38" borderId="170" applyNumberFormat="0" applyProtection="0">
      <alignment horizontal="left"/>
    </xf>
    <xf numFmtId="0" fontId="39" fillId="38" borderId="170" applyNumberFormat="0" applyProtection="0">
      <alignment horizontal="left"/>
    </xf>
    <xf numFmtId="49" fontId="47" fillId="0" borderId="170" applyFill="0" applyProtection="0">
      <alignment horizontal="right"/>
    </xf>
    <xf numFmtId="0" fontId="44" fillId="0" borderId="173" applyNumberFormat="0" applyFill="0" applyAlignment="0" applyProtection="0"/>
    <xf numFmtId="1" fontId="35" fillId="0" borderId="170" applyFill="0" applyProtection="0">
      <alignment horizontal="right" vertical="top" wrapText="1"/>
    </xf>
    <xf numFmtId="1" fontId="47" fillId="0" borderId="170" applyFill="0" applyProtection="0">
      <alignment horizontal="right" vertical="top" wrapText="1"/>
    </xf>
    <xf numFmtId="49" fontId="47" fillId="0" borderId="170" applyFill="0" applyProtection="0">
      <alignment horizontal="right"/>
    </xf>
    <xf numFmtId="0" fontId="62" fillId="60" borderId="170"/>
    <xf numFmtId="49" fontId="47" fillId="0" borderId="170" applyFill="0" applyProtection="0">
      <alignment horizontal="right"/>
    </xf>
    <xf numFmtId="1" fontId="47" fillId="0" borderId="170" applyFill="0" applyProtection="0">
      <alignment horizontal="right" vertical="top" wrapText="1"/>
    </xf>
    <xf numFmtId="49" fontId="35" fillId="0" borderId="170" applyFill="0" applyProtection="0">
      <alignment horizontal="right"/>
    </xf>
    <xf numFmtId="1" fontId="47" fillId="0" borderId="170" applyFill="0" applyProtection="0">
      <alignment horizontal="right" vertical="top" wrapText="1"/>
    </xf>
    <xf numFmtId="0" fontId="35" fillId="0" borderId="170" applyFill="0" applyProtection="0">
      <alignment horizontal="right" vertical="top" wrapText="1"/>
    </xf>
    <xf numFmtId="0" fontId="35" fillId="0" borderId="170" applyFill="0" applyProtection="0">
      <alignment horizontal="right" vertical="top" wrapText="1"/>
    </xf>
    <xf numFmtId="1" fontId="35" fillId="0" borderId="170" applyFill="0" applyProtection="0">
      <alignment horizontal="right" vertical="top" wrapText="1"/>
    </xf>
    <xf numFmtId="49" fontId="35" fillId="0" borderId="170" applyFill="0" applyProtection="0">
      <alignment horizontal="right"/>
    </xf>
    <xf numFmtId="1" fontId="47" fillId="0" borderId="170" applyFill="0" applyProtection="0">
      <alignment horizontal="right" vertical="top" wrapText="1"/>
    </xf>
    <xf numFmtId="0" fontId="35" fillId="0" borderId="170" applyFill="0" applyProtection="0">
      <alignment horizontal="right" vertical="top" wrapText="1"/>
    </xf>
    <xf numFmtId="0" fontId="39" fillId="38" borderId="170" applyNumberFormat="0" applyProtection="0">
      <alignment horizontal="right"/>
    </xf>
    <xf numFmtId="49" fontId="47" fillId="0" borderId="170" applyFill="0" applyProtection="0">
      <alignment horizontal="right"/>
    </xf>
    <xf numFmtId="0" fontId="39" fillId="38" borderId="170" applyNumberFormat="0" applyProtection="0">
      <alignment horizontal="right"/>
    </xf>
    <xf numFmtId="1" fontId="35" fillId="0" borderId="170" applyFill="0" applyProtection="0">
      <alignment horizontal="right" vertical="top" wrapText="1"/>
    </xf>
    <xf numFmtId="2" fontId="47" fillId="0" borderId="170" applyFill="0" applyProtection="0">
      <alignment horizontal="right" vertical="top" wrapText="1"/>
    </xf>
    <xf numFmtId="2" fontId="35" fillId="0" borderId="170" applyFill="0" applyProtection="0">
      <alignment horizontal="right" vertical="top" wrapText="1"/>
    </xf>
    <xf numFmtId="2" fontId="47" fillId="0" borderId="170" applyFill="0" applyProtection="0">
      <alignment horizontal="right" vertical="top" wrapText="1"/>
    </xf>
    <xf numFmtId="2" fontId="35" fillId="0" borderId="170" applyFill="0" applyProtection="0">
      <alignment horizontal="right" vertical="top" wrapText="1"/>
    </xf>
    <xf numFmtId="0" fontId="47" fillId="0" borderId="170" applyFill="0" applyProtection="0">
      <alignment horizontal="right" vertical="top" wrapText="1"/>
    </xf>
    <xf numFmtId="0" fontId="62" fillId="60" borderId="170"/>
    <xf numFmtId="0" fontId="39" fillId="38" borderId="170" applyNumberFormat="0" applyProtection="0">
      <alignment horizontal="left"/>
    </xf>
    <xf numFmtId="49" fontId="47" fillId="0" borderId="170" applyFill="0" applyProtection="0">
      <alignment horizontal="right"/>
    </xf>
    <xf numFmtId="0" fontId="39" fillId="38" borderId="170" applyNumberFormat="0" applyProtection="0">
      <alignment horizontal="right"/>
    </xf>
    <xf numFmtId="49" fontId="47" fillId="0" borderId="170" applyFill="0" applyProtection="0">
      <alignment horizontal="right"/>
    </xf>
    <xf numFmtId="0" fontId="35" fillId="0" borderId="170" applyFill="0" applyProtection="0">
      <alignment horizontal="right" vertical="top" wrapText="1"/>
    </xf>
    <xf numFmtId="49" fontId="47" fillId="0" borderId="170" applyFill="0" applyProtection="0">
      <alignment horizontal="right"/>
    </xf>
    <xf numFmtId="0" fontId="41" fillId="35" borderId="171" applyNumberFormat="0" applyAlignment="0" applyProtection="0"/>
    <xf numFmtId="0" fontId="41" fillId="35" borderId="171" applyNumberFormat="0" applyAlignment="0" applyProtection="0"/>
    <xf numFmtId="0" fontId="62" fillId="60" borderId="170"/>
    <xf numFmtId="0" fontId="35" fillId="0" borderId="170" applyFill="0" applyProtection="0">
      <alignment horizontal="right" vertical="top" wrapText="1"/>
    </xf>
    <xf numFmtId="0" fontId="35" fillId="0" borderId="170" applyFill="0" applyProtection="0">
      <alignment horizontal="right" vertical="top" wrapText="1"/>
    </xf>
    <xf numFmtId="0" fontId="39" fillId="38" borderId="170" applyNumberFormat="0" applyProtection="0">
      <alignment horizontal="right"/>
    </xf>
    <xf numFmtId="0" fontId="39" fillId="38" borderId="170" applyNumberFormat="0" applyProtection="0">
      <alignment horizontal="right"/>
    </xf>
    <xf numFmtId="0" fontId="43" fillId="36" borderId="172" applyNumberFormat="0" applyAlignment="0" applyProtection="0"/>
    <xf numFmtId="0" fontId="44" fillId="0" borderId="173" applyNumberFormat="0" applyFill="0" applyAlignment="0" applyProtection="0"/>
    <xf numFmtId="0" fontId="62" fillId="60" borderId="170"/>
    <xf numFmtId="1" fontId="47" fillId="0" borderId="170" applyFill="0" applyProtection="0">
      <alignment horizontal="right" vertical="top" wrapText="1"/>
    </xf>
    <xf numFmtId="2" fontId="47" fillId="0" borderId="170" applyFill="0" applyProtection="0">
      <alignment horizontal="right" vertical="top" wrapText="1"/>
    </xf>
    <xf numFmtId="0" fontId="62" fillId="60" borderId="170"/>
    <xf numFmtId="1" fontId="47" fillId="0" borderId="170" applyFill="0" applyProtection="0">
      <alignment horizontal="right" vertical="top" wrapText="1"/>
    </xf>
    <xf numFmtId="0" fontId="39" fillId="38" borderId="170" applyNumberFormat="0" applyProtection="0">
      <alignment horizontal="left"/>
    </xf>
    <xf numFmtId="0" fontId="43" fillId="36" borderId="172" applyNumberFormat="0" applyAlignment="0" applyProtection="0"/>
    <xf numFmtId="1" fontId="47" fillId="0" borderId="170" applyFill="0" applyProtection="0">
      <alignment horizontal="right" vertical="top" wrapText="1"/>
    </xf>
    <xf numFmtId="0" fontId="62" fillId="60" borderId="170"/>
    <xf numFmtId="0" fontId="44" fillId="0" borderId="173" applyNumberFormat="0" applyFill="0" applyAlignment="0" applyProtection="0"/>
    <xf numFmtId="0" fontId="43" fillId="36" borderId="172" applyNumberFormat="0" applyAlignment="0" applyProtection="0"/>
    <xf numFmtId="0" fontId="62" fillId="60" borderId="170"/>
    <xf numFmtId="0" fontId="35" fillId="0" borderId="170" applyFill="0" applyProtection="0">
      <alignment horizontal="right" vertical="top" wrapText="1"/>
    </xf>
    <xf numFmtId="49" fontId="47" fillId="0" borderId="170" applyFill="0" applyProtection="0">
      <alignment horizontal="right"/>
    </xf>
    <xf numFmtId="0" fontId="62" fillId="60" borderId="170"/>
    <xf numFmtId="0" fontId="62" fillId="60" borderId="170"/>
    <xf numFmtId="0" fontId="39" fillId="38" borderId="170" applyNumberFormat="0" applyProtection="0">
      <alignment horizontal="right"/>
    </xf>
    <xf numFmtId="2" fontId="35" fillId="0" borderId="170" applyFill="0" applyProtection="0">
      <alignment horizontal="right" vertical="top" wrapText="1"/>
    </xf>
    <xf numFmtId="0" fontId="62" fillId="60" borderId="170"/>
    <xf numFmtId="49" fontId="35" fillId="0" borderId="170" applyFill="0" applyProtection="0">
      <alignment horizontal="right"/>
    </xf>
    <xf numFmtId="1" fontId="35" fillId="0" borderId="170" applyFill="0" applyProtection="0">
      <alignment horizontal="right" vertical="top" wrapText="1"/>
    </xf>
    <xf numFmtId="0" fontId="47" fillId="0" borderId="170" applyFill="0" applyProtection="0">
      <alignment horizontal="right" vertical="top" wrapText="1"/>
    </xf>
    <xf numFmtId="49" fontId="35" fillId="0" borderId="170" applyFill="0" applyProtection="0">
      <alignment horizontal="right"/>
    </xf>
    <xf numFmtId="2" fontId="35" fillId="0" borderId="170" applyFill="0" applyProtection="0">
      <alignment horizontal="right" vertical="top" wrapText="1"/>
    </xf>
    <xf numFmtId="0" fontId="44" fillId="0" borderId="173" applyNumberFormat="0" applyFill="0" applyAlignment="0" applyProtection="0"/>
    <xf numFmtId="49" fontId="35" fillId="0" borderId="170" applyFill="0" applyProtection="0">
      <alignment horizontal="right"/>
    </xf>
    <xf numFmtId="49" fontId="35" fillId="0" borderId="170" applyFill="0" applyProtection="0">
      <alignment horizontal="right"/>
    </xf>
    <xf numFmtId="0" fontId="39" fillId="38" borderId="170" applyNumberFormat="0" applyProtection="0">
      <alignment horizontal="left"/>
    </xf>
    <xf numFmtId="0" fontId="35" fillId="0" borderId="170" applyFill="0" applyProtection="0">
      <alignment horizontal="right" vertical="top" wrapText="1"/>
    </xf>
    <xf numFmtId="0" fontId="41" fillId="35" borderId="171" applyNumberFormat="0" applyAlignment="0" applyProtection="0"/>
    <xf numFmtId="49" fontId="35" fillId="0" borderId="170" applyFill="0" applyProtection="0">
      <alignment horizontal="right"/>
    </xf>
    <xf numFmtId="0" fontId="35" fillId="0" borderId="170" applyFill="0" applyProtection="0">
      <alignment horizontal="right" vertical="top" wrapText="1"/>
    </xf>
    <xf numFmtId="0" fontId="62" fillId="60" borderId="170"/>
    <xf numFmtId="2" fontId="47" fillId="0" borderId="170" applyFill="0" applyProtection="0">
      <alignment horizontal="right" vertical="top" wrapText="1"/>
    </xf>
    <xf numFmtId="0" fontId="62" fillId="60" borderId="170"/>
    <xf numFmtId="0" fontId="43" fillId="36" borderId="172" applyNumberFormat="0" applyAlignment="0" applyProtection="0"/>
    <xf numFmtId="0" fontId="47" fillId="0" borderId="170" applyFill="0" applyProtection="0">
      <alignment horizontal="right" vertical="top" wrapText="1"/>
    </xf>
    <xf numFmtId="0" fontId="35" fillId="54" borderId="169" applyNumberFormat="0" applyFont="0" applyAlignment="0" applyProtection="0"/>
    <xf numFmtId="0" fontId="41" fillId="35" borderId="171" applyNumberFormat="0" applyAlignment="0" applyProtection="0"/>
    <xf numFmtId="1" fontId="35" fillId="0" borderId="170" applyFill="0" applyProtection="0">
      <alignment horizontal="right" vertical="top" wrapText="1"/>
    </xf>
    <xf numFmtId="0" fontId="39" fillId="38" borderId="170" applyNumberFormat="0" applyProtection="0">
      <alignment horizontal="right"/>
    </xf>
    <xf numFmtId="1" fontId="35" fillId="0" borderId="170" applyFill="0" applyProtection="0">
      <alignment horizontal="right" vertical="top" wrapText="1"/>
    </xf>
    <xf numFmtId="0" fontId="39" fillId="38" borderId="170" applyNumberFormat="0" applyProtection="0">
      <alignment horizontal="right"/>
    </xf>
    <xf numFmtId="1" fontId="47" fillId="0" borderId="170" applyFill="0" applyProtection="0">
      <alignment horizontal="right" vertical="top" wrapText="1"/>
    </xf>
    <xf numFmtId="2" fontId="47" fillId="0" borderId="170" applyFill="0" applyProtection="0">
      <alignment horizontal="right" vertical="top" wrapText="1"/>
    </xf>
    <xf numFmtId="2" fontId="35" fillId="0" borderId="170" applyFill="0" applyProtection="0">
      <alignment horizontal="right" vertical="top" wrapText="1"/>
    </xf>
    <xf numFmtId="2" fontId="47" fillId="0" borderId="170" applyFill="0" applyProtection="0">
      <alignment horizontal="right" vertical="top" wrapText="1"/>
    </xf>
    <xf numFmtId="0" fontId="62" fillId="60" borderId="170"/>
    <xf numFmtId="49" fontId="35" fillId="0" borderId="170" applyFill="0" applyProtection="0">
      <alignment horizontal="right"/>
    </xf>
    <xf numFmtId="0" fontId="44" fillId="0" borderId="173" applyNumberFormat="0" applyFill="0" applyAlignment="0" applyProtection="0"/>
    <xf numFmtId="0" fontId="62" fillId="60" borderId="170"/>
    <xf numFmtId="49" fontId="35" fillId="0" borderId="170" applyFill="0" applyProtection="0">
      <alignment horizontal="right"/>
    </xf>
    <xf numFmtId="49" fontId="47" fillId="0" borderId="170" applyFill="0" applyProtection="0">
      <alignment horizontal="right"/>
    </xf>
    <xf numFmtId="0" fontId="62" fillId="60" borderId="170"/>
    <xf numFmtId="2" fontId="35" fillId="0" borderId="170" applyFill="0" applyProtection="0">
      <alignment horizontal="right" vertical="top" wrapText="1"/>
    </xf>
    <xf numFmtId="0" fontId="44" fillId="0" borderId="173" applyNumberFormat="0" applyFill="0" applyAlignment="0" applyProtection="0"/>
    <xf numFmtId="0" fontId="35" fillId="54" borderId="169" applyNumberFormat="0" applyFont="0" applyAlignment="0" applyProtection="0"/>
    <xf numFmtId="0" fontId="43" fillId="36" borderId="172" applyNumberFormat="0" applyAlignment="0" applyProtection="0"/>
    <xf numFmtId="0" fontId="51" fillId="36" borderId="171" applyNumberFormat="0" applyAlignment="0" applyProtection="0"/>
    <xf numFmtId="0" fontId="43" fillId="36" borderId="172" applyNumberFormat="0" applyAlignment="0" applyProtection="0"/>
    <xf numFmtId="0" fontId="39" fillId="38" borderId="170" applyNumberFormat="0" applyProtection="0">
      <alignment horizontal="right"/>
    </xf>
    <xf numFmtId="0" fontId="35" fillId="0" borderId="170" applyFill="0" applyProtection="0">
      <alignment horizontal="right" vertical="top" wrapText="1"/>
    </xf>
    <xf numFmtId="0" fontId="39" fillId="38" borderId="170" applyNumberFormat="0" applyProtection="0">
      <alignment horizontal="left"/>
    </xf>
    <xf numFmtId="0" fontId="62" fillId="60" borderId="170"/>
    <xf numFmtId="0" fontId="35" fillId="0" borderId="170" applyFill="0" applyProtection="0">
      <alignment horizontal="right" vertical="top" wrapText="1"/>
    </xf>
    <xf numFmtId="1" fontId="35" fillId="0" borderId="170" applyFill="0" applyProtection="0">
      <alignment horizontal="right" vertical="top" wrapText="1"/>
    </xf>
    <xf numFmtId="0" fontId="62" fillId="60" borderId="170"/>
    <xf numFmtId="0" fontId="43" fillId="36" borderId="172" applyNumberFormat="0" applyAlignment="0" applyProtection="0"/>
    <xf numFmtId="0" fontId="39" fillId="38" borderId="170" applyNumberFormat="0" applyProtection="0">
      <alignment horizontal="right"/>
    </xf>
    <xf numFmtId="1" fontId="35" fillId="0" borderId="170" applyFill="0" applyProtection="0">
      <alignment horizontal="right" vertical="top" wrapText="1"/>
    </xf>
    <xf numFmtId="0" fontId="39" fillId="38" borderId="170" applyNumberFormat="0" applyProtection="0">
      <alignment horizontal="right"/>
    </xf>
    <xf numFmtId="0" fontId="62" fillId="60" borderId="170"/>
    <xf numFmtId="49" fontId="47" fillId="0" borderId="170" applyFill="0" applyProtection="0">
      <alignment horizontal="right"/>
    </xf>
    <xf numFmtId="1" fontId="35" fillId="0" borderId="170" applyFill="0" applyProtection="0">
      <alignment horizontal="right" vertical="top" wrapText="1"/>
    </xf>
    <xf numFmtId="0" fontId="47" fillId="0" borderId="170" applyFill="0" applyProtection="0">
      <alignment horizontal="right" vertical="top" wrapText="1"/>
    </xf>
    <xf numFmtId="0" fontId="39" fillId="38" borderId="170" applyNumberFormat="0" applyProtection="0">
      <alignment horizontal="left"/>
    </xf>
    <xf numFmtId="0" fontId="39" fillId="38" borderId="170" applyNumberFormat="0" applyProtection="0">
      <alignment horizontal="left"/>
    </xf>
    <xf numFmtId="0" fontId="39" fillId="38" borderId="170" applyNumberFormat="0" applyProtection="0">
      <alignment horizontal="right"/>
    </xf>
    <xf numFmtId="0" fontId="35" fillId="54" borderId="169" applyNumberFormat="0" applyFont="0" applyAlignment="0" applyProtection="0"/>
    <xf numFmtId="0" fontId="62" fillId="60" borderId="170"/>
    <xf numFmtId="49" fontId="35" fillId="0" borderId="170" applyFill="0" applyProtection="0">
      <alignment horizontal="right"/>
    </xf>
    <xf numFmtId="0" fontId="62" fillId="60" borderId="170"/>
    <xf numFmtId="0" fontId="35" fillId="54" borderId="169" applyNumberFormat="0" applyFont="0" applyAlignment="0" applyProtection="0"/>
    <xf numFmtId="0" fontId="43" fillId="36" borderId="172" applyNumberFormat="0" applyAlignment="0" applyProtection="0"/>
    <xf numFmtId="2" fontId="35" fillId="0" borderId="170" applyFill="0" applyProtection="0">
      <alignment horizontal="right" vertical="top" wrapText="1"/>
    </xf>
    <xf numFmtId="0" fontId="35" fillId="54" borderId="169" applyNumberFormat="0" applyFont="0" applyAlignment="0" applyProtection="0"/>
    <xf numFmtId="0" fontId="39" fillId="38" borderId="170" applyNumberFormat="0" applyProtection="0">
      <alignment horizontal="right"/>
    </xf>
    <xf numFmtId="49" fontId="35" fillId="0" borderId="170" applyFill="0" applyProtection="0">
      <alignment horizontal="right"/>
    </xf>
    <xf numFmtId="0" fontId="39" fillId="38" borderId="170" applyNumberFormat="0" applyProtection="0">
      <alignment horizontal="right"/>
    </xf>
    <xf numFmtId="0" fontId="62" fillId="60" borderId="170"/>
    <xf numFmtId="1" fontId="35" fillId="0" borderId="170" applyFill="0" applyProtection="0">
      <alignment horizontal="right" vertical="top" wrapText="1"/>
    </xf>
    <xf numFmtId="0" fontId="62" fillId="60" borderId="170"/>
    <xf numFmtId="2" fontId="35" fillId="0" borderId="170" applyFill="0" applyProtection="0">
      <alignment horizontal="right" vertical="top" wrapText="1"/>
    </xf>
    <xf numFmtId="2" fontId="47" fillId="0" borderId="170" applyFill="0" applyProtection="0">
      <alignment horizontal="right" vertical="top" wrapText="1"/>
    </xf>
    <xf numFmtId="1" fontId="47" fillId="0" borderId="170" applyFill="0" applyProtection="0">
      <alignment horizontal="right" vertical="top" wrapText="1"/>
    </xf>
    <xf numFmtId="0" fontId="62" fillId="60" borderId="170"/>
    <xf numFmtId="0" fontId="35" fillId="0" borderId="170" applyFill="0" applyProtection="0">
      <alignment horizontal="right" vertical="top" wrapText="1"/>
    </xf>
    <xf numFmtId="0" fontId="41" fillId="35" borderId="171" applyNumberFormat="0" applyAlignment="0" applyProtection="0"/>
    <xf numFmtId="0" fontId="44" fillId="0" borderId="173" applyNumberFormat="0" applyFill="0" applyAlignment="0" applyProtection="0"/>
    <xf numFmtId="0" fontId="47" fillId="0" borderId="170" applyFill="0" applyProtection="0">
      <alignment horizontal="right" vertical="top" wrapText="1"/>
    </xf>
    <xf numFmtId="49" fontId="47" fillId="0" borderId="170" applyFill="0" applyProtection="0">
      <alignment horizontal="right"/>
    </xf>
    <xf numFmtId="2" fontId="47" fillId="0" borderId="170" applyFill="0" applyProtection="0">
      <alignment horizontal="right" vertical="top" wrapText="1"/>
    </xf>
    <xf numFmtId="0" fontId="39" fillId="38" borderId="170" applyNumberFormat="0" applyProtection="0">
      <alignment horizontal="left"/>
    </xf>
    <xf numFmtId="0" fontId="51" fillId="36" borderId="171" applyNumberFormat="0" applyAlignment="0" applyProtection="0"/>
    <xf numFmtId="0" fontId="62" fillId="60" borderId="170"/>
    <xf numFmtId="0" fontId="39" fillId="38" borderId="170" applyNumberFormat="0" applyProtection="0">
      <alignment horizontal="left"/>
    </xf>
    <xf numFmtId="0" fontId="43" fillId="36" borderId="172" applyNumberFormat="0" applyAlignment="0" applyProtection="0"/>
    <xf numFmtId="1" fontId="35" fillId="0" borderId="170" applyFill="0" applyProtection="0">
      <alignment horizontal="right" vertical="top" wrapText="1"/>
    </xf>
    <xf numFmtId="49" fontId="35" fillId="0" borderId="170" applyFill="0" applyProtection="0">
      <alignment horizontal="right"/>
    </xf>
    <xf numFmtId="0" fontId="62" fillId="60" borderId="170"/>
    <xf numFmtId="0" fontId="35" fillId="0" borderId="170" applyFill="0" applyProtection="0">
      <alignment horizontal="right" vertical="top" wrapText="1"/>
    </xf>
    <xf numFmtId="0" fontId="43" fillId="36" borderId="172" applyNumberFormat="0" applyAlignment="0" applyProtection="0"/>
    <xf numFmtId="0" fontId="35" fillId="0" borderId="170" applyFill="0" applyProtection="0">
      <alignment horizontal="right" vertical="top" wrapText="1"/>
    </xf>
    <xf numFmtId="2" fontId="35" fillId="0" borderId="170" applyFill="0" applyProtection="0">
      <alignment horizontal="right" vertical="top" wrapText="1"/>
    </xf>
    <xf numFmtId="0" fontId="44" fillId="0" borderId="173" applyNumberFormat="0" applyFill="0" applyAlignment="0" applyProtection="0"/>
    <xf numFmtId="0" fontId="62" fillId="60" borderId="170"/>
    <xf numFmtId="0" fontId="35" fillId="0" borderId="170" applyFill="0" applyProtection="0">
      <alignment horizontal="right" vertical="top" wrapText="1"/>
    </xf>
    <xf numFmtId="49" fontId="47" fillId="0" borderId="170" applyFill="0" applyProtection="0">
      <alignment horizontal="right"/>
    </xf>
    <xf numFmtId="0" fontId="35" fillId="0" borderId="170" applyFill="0" applyProtection="0">
      <alignment horizontal="right" vertical="top" wrapText="1"/>
    </xf>
    <xf numFmtId="49" fontId="47" fillId="0" borderId="170" applyFill="0" applyProtection="0">
      <alignment horizontal="right"/>
    </xf>
    <xf numFmtId="1" fontId="35" fillId="0" borderId="170" applyFill="0" applyProtection="0">
      <alignment horizontal="right" vertical="top" wrapText="1"/>
    </xf>
    <xf numFmtId="1" fontId="47" fillId="0" borderId="170" applyFill="0" applyProtection="0">
      <alignment horizontal="right" vertical="top" wrapText="1"/>
    </xf>
    <xf numFmtId="2" fontId="35" fillId="0" borderId="170" applyFill="0" applyProtection="0">
      <alignment horizontal="right" vertical="top" wrapText="1"/>
    </xf>
    <xf numFmtId="49" fontId="35" fillId="0" borderId="170" applyFill="0" applyProtection="0">
      <alignment horizontal="right"/>
    </xf>
    <xf numFmtId="0" fontId="35" fillId="0" borderId="170" applyFill="0" applyProtection="0">
      <alignment horizontal="right" vertical="top" wrapText="1"/>
    </xf>
    <xf numFmtId="0" fontId="62" fillId="60" borderId="170"/>
    <xf numFmtId="0" fontId="62" fillId="60" borderId="170"/>
    <xf numFmtId="0" fontId="39" fillId="38" borderId="170" applyNumberFormat="0" applyProtection="0">
      <alignment horizontal="right"/>
    </xf>
    <xf numFmtId="0" fontId="51" fillId="36" borderId="171" applyNumberFormat="0" applyAlignment="0" applyProtection="0"/>
    <xf numFmtId="0" fontId="43" fillId="36" borderId="172" applyNumberFormat="0" applyAlignment="0" applyProtection="0"/>
    <xf numFmtId="49" fontId="35" fillId="0" borderId="170" applyFill="0" applyProtection="0">
      <alignment horizontal="right"/>
    </xf>
    <xf numFmtId="0" fontId="35" fillId="0" borderId="170" applyFill="0" applyProtection="0">
      <alignment horizontal="right" vertical="top" wrapText="1"/>
    </xf>
    <xf numFmtId="2" fontId="35" fillId="0" borderId="170" applyFill="0" applyProtection="0">
      <alignment horizontal="right" vertical="top" wrapText="1"/>
    </xf>
    <xf numFmtId="0" fontId="35" fillId="0" borderId="170" applyFill="0" applyProtection="0">
      <alignment horizontal="right" vertical="top" wrapText="1"/>
    </xf>
    <xf numFmtId="0" fontId="62" fillId="60" borderId="170"/>
    <xf numFmtId="0" fontId="35" fillId="54" borderId="169" applyNumberFormat="0" applyFont="0" applyAlignment="0" applyProtection="0"/>
    <xf numFmtId="1" fontId="35" fillId="0" borderId="170" applyFill="0" applyProtection="0">
      <alignment horizontal="right" vertical="top" wrapText="1"/>
    </xf>
    <xf numFmtId="1" fontId="47" fillId="0" borderId="170" applyFill="0" applyProtection="0">
      <alignment horizontal="right" vertical="top" wrapText="1"/>
    </xf>
    <xf numFmtId="1" fontId="35" fillId="0" borderId="170" applyFill="0" applyProtection="0">
      <alignment horizontal="right" vertical="top" wrapText="1"/>
    </xf>
    <xf numFmtId="0" fontId="62" fillId="60" borderId="170"/>
    <xf numFmtId="0" fontId="62" fillId="60" borderId="170"/>
    <xf numFmtId="0" fontId="35" fillId="0" borderId="170" applyFill="0" applyProtection="0">
      <alignment horizontal="right" vertical="top" wrapText="1"/>
    </xf>
    <xf numFmtId="1" fontId="35" fillId="0" borderId="170" applyFill="0" applyProtection="0">
      <alignment horizontal="right" vertical="top" wrapText="1"/>
    </xf>
    <xf numFmtId="0" fontId="43" fillId="36" borderId="172" applyNumberFormat="0" applyAlignment="0" applyProtection="0"/>
    <xf numFmtId="0" fontId="39" fillId="38" borderId="170" applyNumberFormat="0" applyProtection="0">
      <alignment horizontal="right"/>
    </xf>
    <xf numFmtId="1" fontId="35" fillId="0" borderId="170" applyFill="0" applyProtection="0">
      <alignment horizontal="right" vertical="top" wrapText="1"/>
    </xf>
    <xf numFmtId="0" fontId="62" fillId="60" borderId="170"/>
    <xf numFmtId="0" fontId="35" fillId="0" borderId="170" applyFill="0" applyProtection="0">
      <alignment horizontal="right" vertical="top" wrapText="1"/>
    </xf>
    <xf numFmtId="0" fontId="62" fillId="60" borderId="170"/>
    <xf numFmtId="1" fontId="47" fillId="0" borderId="170" applyFill="0" applyProtection="0">
      <alignment horizontal="right" vertical="top" wrapText="1"/>
    </xf>
    <xf numFmtId="0" fontId="43" fillId="36" borderId="172" applyNumberFormat="0" applyAlignment="0" applyProtection="0"/>
    <xf numFmtId="0" fontId="35" fillId="0" borderId="170" applyFill="0" applyProtection="0">
      <alignment horizontal="right" vertical="top" wrapText="1"/>
    </xf>
    <xf numFmtId="49" fontId="47" fillId="0" borderId="170" applyFill="0" applyProtection="0">
      <alignment horizontal="right"/>
    </xf>
    <xf numFmtId="1" fontId="35" fillId="0" borderId="170" applyFill="0" applyProtection="0">
      <alignment horizontal="right" vertical="top" wrapText="1"/>
    </xf>
    <xf numFmtId="2" fontId="47" fillId="0" borderId="170" applyFill="0" applyProtection="0">
      <alignment horizontal="right" vertical="top" wrapText="1"/>
    </xf>
    <xf numFmtId="0" fontId="39" fillId="38" borderId="170" applyNumberFormat="0" applyProtection="0">
      <alignment horizontal="right"/>
    </xf>
    <xf numFmtId="0" fontId="62" fillId="60" borderId="170"/>
    <xf numFmtId="1" fontId="35" fillId="0" borderId="170" applyFill="0" applyProtection="0">
      <alignment horizontal="right" vertical="top" wrapText="1"/>
    </xf>
    <xf numFmtId="0" fontId="39" fillId="38" borderId="170" applyNumberFormat="0" applyProtection="0">
      <alignment horizontal="right"/>
    </xf>
    <xf numFmtId="0" fontId="35" fillId="54" borderId="169" applyNumberFormat="0" applyFont="0" applyAlignment="0" applyProtection="0"/>
    <xf numFmtId="0" fontId="62" fillId="60" borderId="170"/>
    <xf numFmtId="0" fontId="35" fillId="54" borderId="169" applyNumberFormat="0" applyFont="0" applyAlignment="0" applyProtection="0"/>
    <xf numFmtId="0" fontId="39" fillId="38" borderId="170" applyNumberFormat="0" applyProtection="0">
      <alignment horizontal="right"/>
    </xf>
    <xf numFmtId="0" fontId="39" fillId="38" borderId="170" applyNumberFormat="0" applyProtection="0">
      <alignment horizontal="right"/>
    </xf>
    <xf numFmtId="0" fontId="39" fillId="38" borderId="170" applyNumberFormat="0" applyProtection="0">
      <alignment horizontal="right"/>
    </xf>
    <xf numFmtId="0" fontId="43" fillId="36" borderId="172" applyNumberFormat="0" applyAlignment="0" applyProtection="0"/>
    <xf numFmtId="0" fontId="39" fillId="38" borderId="170" applyNumberFormat="0" applyProtection="0">
      <alignment horizontal="right"/>
    </xf>
    <xf numFmtId="0" fontId="39" fillId="38" borderId="170" applyNumberFormat="0" applyProtection="0">
      <alignment horizontal="right"/>
    </xf>
    <xf numFmtId="0" fontId="35" fillId="0" borderId="170" applyFill="0" applyProtection="0">
      <alignment horizontal="right" vertical="top" wrapText="1"/>
    </xf>
    <xf numFmtId="2" fontId="35" fillId="0" borderId="170" applyFill="0" applyProtection="0">
      <alignment horizontal="right" vertical="top" wrapText="1"/>
    </xf>
    <xf numFmtId="0" fontId="43" fillId="36" borderId="172" applyNumberFormat="0" applyAlignment="0" applyProtection="0"/>
    <xf numFmtId="0" fontId="44" fillId="0" borderId="173" applyNumberFormat="0" applyFill="0" applyAlignment="0" applyProtection="0"/>
    <xf numFmtId="0" fontId="35" fillId="54" borderId="169" applyNumberFormat="0" applyFont="0" applyAlignment="0" applyProtection="0"/>
    <xf numFmtId="0" fontId="43" fillId="36" borderId="172" applyNumberFormat="0" applyAlignment="0" applyProtection="0"/>
    <xf numFmtId="0" fontId="44" fillId="0" borderId="173" applyNumberFormat="0" applyFill="0" applyAlignment="0" applyProtection="0"/>
    <xf numFmtId="0" fontId="62" fillId="60" borderId="170"/>
    <xf numFmtId="0" fontId="62" fillId="60" borderId="170"/>
    <xf numFmtId="0" fontId="62" fillId="60" borderId="170"/>
    <xf numFmtId="0" fontId="62" fillId="60" borderId="170"/>
    <xf numFmtId="0" fontId="51" fillId="36" borderId="171" applyNumberFormat="0" applyAlignment="0" applyProtection="0"/>
    <xf numFmtId="0" fontId="41" fillId="35" borderId="171" applyNumberFormat="0" applyAlignment="0" applyProtection="0"/>
    <xf numFmtId="0" fontId="44" fillId="0" borderId="173" applyNumberFormat="0" applyFill="0" applyAlignment="0" applyProtection="0"/>
    <xf numFmtId="0" fontId="44" fillId="0" borderId="173" applyNumberFormat="0" applyFill="0" applyAlignment="0" applyProtection="0"/>
    <xf numFmtId="0" fontId="44" fillId="0" borderId="173" applyNumberFormat="0" applyFill="0" applyAlignment="0" applyProtection="0"/>
    <xf numFmtId="2" fontId="35" fillId="0" borderId="170" applyFill="0" applyProtection="0">
      <alignment horizontal="right" vertical="top" wrapText="1"/>
    </xf>
    <xf numFmtId="2" fontId="35" fillId="0" borderId="170" applyFill="0" applyProtection="0">
      <alignment horizontal="right" vertical="top" wrapText="1"/>
    </xf>
    <xf numFmtId="0" fontId="35" fillId="0" borderId="170" applyFill="0" applyProtection="0">
      <alignment horizontal="right" vertical="top" wrapText="1"/>
    </xf>
    <xf numFmtId="0" fontId="39" fillId="38" borderId="170" applyNumberFormat="0" applyProtection="0">
      <alignment horizontal="right"/>
    </xf>
    <xf numFmtId="0" fontId="39" fillId="38" borderId="170" applyNumberFormat="0" applyProtection="0">
      <alignment horizontal="right"/>
    </xf>
    <xf numFmtId="0" fontId="62" fillId="60" borderId="170"/>
    <xf numFmtId="1" fontId="35" fillId="0" borderId="170" applyFill="0" applyProtection="0">
      <alignment horizontal="right" vertical="top" wrapText="1"/>
    </xf>
    <xf numFmtId="1" fontId="35" fillId="0" borderId="170" applyFill="0" applyProtection="0">
      <alignment horizontal="right" vertical="top" wrapText="1"/>
    </xf>
    <xf numFmtId="0" fontId="62" fillId="60" borderId="170"/>
    <xf numFmtId="0" fontId="62" fillId="60" borderId="170"/>
    <xf numFmtId="0" fontId="39" fillId="38" borderId="170" applyNumberFormat="0" applyProtection="0">
      <alignment horizontal="right"/>
    </xf>
    <xf numFmtId="2" fontId="35" fillId="0" borderId="170" applyFill="0" applyProtection="0">
      <alignment horizontal="right" vertical="top" wrapText="1"/>
    </xf>
    <xf numFmtId="49" fontId="35" fillId="0" borderId="170" applyFill="0" applyProtection="0">
      <alignment horizontal="right"/>
    </xf>
    <xf numFmtId="0" fontId="62" fillId="60" borderId="170"/>
    <xf numFmtId="0" fontId="62" fillId="60" borderId="170"/>
    <xf numFmtId="0" fontId="62" fillId="60" borderId="170"/>
    <xf numFmtId="0" fontId="35" fillId="54" borderId="169" applyNumberFormat="0" applyFont="0" applyAlignment="0" applyProtection="0"/>
    <xf numFmtId="0" fontId="35" fillId="54" borderId="169" applyNumberFormat="0" applyFont="0" applyAlignment="0" applyProtection="0"/>
    <xf numFmtId="0" fontId="62" fillId="60" borderId="170"/>
    <xf numFmtId="0" fontId="51" fillId="36" borderId="171" applyNumberFormat="0" applyAlignment="0" applyProtection="0"/>
    <xf numFmtId="1" fontId="47" fillId="0" borderId="170" applyFill="0" applyProtection="0">
      <alignment horizontal="right" vertical="top" wrapText="1"/>
    </xf>
    <xf numFmtId="1" fontId="35" fillId="0" borderId="170" applyFill="0" applyProtection="0">
      <alignment horizontal="right" vertical="top" wrapText="1"/>
    </xf>
    <xf numFmtId="0" fontId="35" fillId="54" borderId="169" applyNumberFormat="0" applyFont="0" applyAlignment="0" applyProtection="0"/>
    <xf numFmtId="1" fontId="35" fillId="0" borderId="170" applyFill="0" applyProtection="0">
      <alignment horizontal="right" vertical="top" wrapText="1"/>
    </xf>
    <xf numFmtId="0" fontId="62" fillId="60" borderId="170"/>
    <xf numFmtId="2" fontId="47" fillId="0" borderId="170" applyFill="0" applyProtection="0">
      <alignment horizontal="right" vertical="top" wrapText="1"/>
    </xf>
    <xf numFmtId="2" fontId="35" fillId="0" borderId="170" applyFill="0" applyProtection="0">
      <alignment horizontal="right" vertical="top" wrapText="1"/>
    </xf>
    <xf numFmtId="0" fontId="62" fillId="60" borderId="170"/>
    <xf numFmtId="0" fontId="35" fillId="0" borderId="170" applyFill="0" applyProtection="0">
      <alignment horizontal="right" vertical="top" wrapText="1"/>
    </xf>
    <xf numFmtId="2" fontId="47" fillId="0" borderId="170" applyFill="0" applyProtection="0">
      <alignment horizontal="right" vertical="top" wrapText="1"/>
    </xf>
    <xf numFmtId="0" fontId="62" fillId="60" borderId="170"/>
    <xf numFmtId="2" fontId="47" fillId="0" borderId="170" applyFill="0" applyProtection="0">
      <alignment horizontal="right" vertical="top" wrapText="1"/>
    </xf>
    <xf numFmtId="2" fontId="47" fillId="0" borderId="170" applyFill="0" applyProtection="0">
      <alignment horizontal="right" vertical="top" wrapText="1"/>
    </xf>
    <xf numFmtId="0" fontId="35" fillId="0" borderId="170" applyFill="0" applyProtection="0">
      <alignment horizontal="right" vertical="top" wrapText="1"/>
    </xf>
    <xf numFmtId="0" fontId="62" fillId="60" borderId="170"/>
    <xf numFmtId="0" fontId="62" fillId="60" borderId="170"/>
    <xf numFmtId="49" fontId="47" fillId="0" borderId="170" applyFill="0" applyProtection="0">
      <alignment horizontal="right"/>
    </xf>
    <xf numFmtId="49" fontId="35" fillId="0" borderId="170" applyFill="0" applyProtection="0">
      <alignment horizontal="right"/>
    </xf>
    <xf numFmtId="2" fontId="47" fillId="0" borderId="170" applyFill="0" applyProtection="0">
      <alignment horizontal="right" vertical="top" wrapText="1"/>
    </xf>
    <xf numFmtId="0" fontId="51" fillId="36" borderId="171" applyNumberFormat="0" applyAlignment="0" applyProtection="0"/>
    <xf numFmtId="0" fontId="39" fillId="38" borderId="170" applyNumberFormat="0" applyProtection="0">
      <alignment horizontal="right"/>
    </xf>
    <xf numFmtId="0" fontId="35" fillId="0" borderId="170" applyFill="0" applyProtection="0">
      <alignment horizontal="right" vertical="top" wrapText="1"/>
    </xf>
    <xf numFmtId="2" fontId="47" fillId="0" borderId="170" applyFill="0" applyProtection="0">
      <alignment horizontal="right" vertical="top" wrapText="1"/>
    </xf>
    <xf numFmtId="0" fontId="39" fillId="38" borderId="170" applyNumberFormat="0" applyProtection="0">
      <alignment horizontal="left"/>
    </xf>
    <xf numFmtId="0" fontId="62" fillId="60" borderId="170"/>
    <xf numFmtId="49" fontId="47" fillId="0" borderId="170" applyFill="0" applyProtection="0">
      <alignment horizontal="right"/>
    </xf>
    <xf numFmtId="0" fontId="35" fillId="0" borderId="170" applyFill="0" applyProtection="0">
      <alignment horizontal="right" vertical="top" wrapText="1"/>
    </xf>
    <xf numFmtId="0" fontId="62" fillId="60" borderId="170"/>
    <xf numFmtId="0" fontId="62" fillId="60" borderId="170"/>
    <xf numFmtId="2" fontId="47" fillId="0" borderId="170" applyFill="0" applyProtection="0">
      <alignment horizontal="right" vertical="top" wrapText="1"/>
    </xf>
    <xf numFmtId="0" fontId="62" fillId="60" borderId="170"/>
    <xf numFmtId="0" fontId="39" fillId="38" borderId="170" applyNumberFormat="0" applyProtection="0">
      <alignment horizontal="right"/>
    </xf>
    <xf numFmtId="0" fontId="62" fillId="60" borderId="170"/>
    <xf numFmtId="0" fontId="35" fillId="0" borderId="170" applyFill="0" applyProtection="0">
      <alignment horizontal="right" vertical="top" wrapText="1"/>
    </xf>
    <xf numFmtId="0" fontId="35" fillId="54" borderId="169" applyNumberFormat="0" applyFont="0" applyAlignment="0" applyProtection="0"/>
    <xf numFmtId="49" fontId="47" fillId="0" borderId="170" applyFill="0" applyProtection="0">
      <alignment horizontal="right"/>
    </xf>
    <xf numFmtId="49" fontId="47" fillId="0" borderId="170" applyFill="0" applyProtection="0">
      <alignment horizontal="right"/>
    </xf>
    <xf numFmtId="0" fontId="62" fillId="60" borderId="170"/>
    <xf numFmtId="0" fontId="35" fillId="54" borderId="169" applyNumberFormat="0" applyFont="0" applyAlignment="0" applyProtection="0"/>
    <xf numFmtId="1" fontId="47" fillId="0" borderId="170" applyFill="0" applyProtection="0">
      <alignment horizontal="right" vertical="top" wrapText="1"/>
    </xf>
    <xf numFmtId="0" fontId="62" fillId="60" borderId="170"/>
    <xf numFmtId="1" fontId="47" fillId="0" borderId="170" applyFill="0" applyProtection="0">
      <alignment horizontal="right" vertical="top" wrapText="1"/>
    </xf>
    <xf numFmtId="1" fontId="47" fillId="0" borderId="170" applyFill="0" applyProtection="0">
      <alignment horizontal="right" vertical="top" wrapText="1"/>
    </xf>
    <xf numFmtId="0" fontId="62" fillId="60" borderId="170"/>
    <xf numFmtId="1" fontId="35" fillId="0" borderId="170" applyFill="0" applyProtection="0">
      <alignment horizontal="right" vertical="top" wrapText="1"/>
    </xf>
    <xf numFmtId="1" fontId="35" fillId="0" borderId="170" applyFill="0" applyProtection="0">
      <alignment horizontal="right" vertical="top" wrapText="1"/>
    </xf>
    <xf numFmtId="0" fontId="62" fillId="60" borderId="170"/>
    <xf numFmtId="2" fontId="47" fillId="0" borderId="170" applyFill="0" applyProtection="0">
      <alignment horizontal="right" vertical="top" wrapText="1"/>
    </xf>
    <xf numFmtId="0" fontId="39" fillId="38" borderId="170" applyNumberFormat="0" applyProtection="0">
      <alignment horizontal="right"/>
    </xf>
    <xf numFmtId="49" fontId="35" fillId="0" borderId="170" applyFill="0" applyProtection="0">
      <alignment horizontal="right"/>
    </xf>
    <xf numFmtId="0" fontId="51" fillId="36" borderId="171" applyNumberFormat="0" applyAlignment="0" applyProtection="0"/>
    <xf numFmtId="0" fontId="39" fillId="38" borderId="170" applyNumberFormat="0" applyProtection="0">
      <alignment horizontal="right"/>
    </xf>
    <xf numFmtId="0" fontId="44" fillId="0" borderId="173" applyNumberFormat="0" applyFill="0" applyAlignment="0" applyProtection="0"/>
    <xf numFmtId="2" fontId="35" fillId="0" borderId="170" applyFill="0" applyProtection="0">
      <alignment horizontal="right" vertical="top" wrapText="1"/>
    </xf>
    <xf numFmtId="0" fontId="35" fillId="54" borderId="169" applyNumberFormat="0" applyFont="0" applyAlignment="0" applyProtection="0"/>
    <xf numFmtId="0" fontId="44" fillId="0" borderId="173" applyNumberFormat="0" applyFill="0" applyAlignment="0" applyProtection="0"/>
    <xf numFmtId="2" fontId="35" fillId="0" borderId="170" applyFill="0" applyProtection="0">
      <alignment horizontal="right" vertical="top" wrapText="1"/>
    </xf>
    <xf numFmtId="0" fontId="39" fillId="38" borderId="170" applyNumberFormat="0" applyProtection="0">
      <alignment horizontal="right"/>
    </xf>
    <xf numFmtId="2" fontId="35" fillId="0" borderId="170" applyFill="0" applyProtection="0">
      <alignment horizontal="right" vertical="top" wrapText="1"/>
    </xf>
    <xf numFmtId="0" fontId="44" fillId="0" borderId="173" applyNumberFormat="0" applyFill="0" applyAlignment="0" applyProtection="0"/>
    <xf numFmtId="0" fontId="62" fillId="60" borderId="170"/>
    <xf numFmtId="0" fontId="62" fillId="60" borderId="170"/>
    <xf numFmtId="0" fontId="39" fillId="38" borderId="170" applyNumberFormat="0" applyProtection="0">
      <alignment horizontal="left"/>
    </xf>
    <xf numFmtId="0" fontId="62" fillId="60" borderId="170"/>
    <xf numFmtId="2" fontId="35" fillId="0" borderId="170" applyFill="0" applyProtection="0">
      <alignment horizontal="right" vertical="top" wrapText="1"/>
    </xf>
    <xf numFmtId="49" fontId="47" fillId="0" borderId="170" applyFill="0" applyProtection="0">
      <alignment horizontal="right"/>
    </xf>
    <xf numFmtId="2" fontId="35" fillId="0" borderId="170" applyFill="0" applyProtection="0">
      <alignment horizontal="right" vertical="top" wrapText="1"/>
    </xf>
    <xf numFmtId="0" fontId="41" fillId="35" borderId="171" applyNumberFormat="0" applyAlignment="0" applyProtection="0"/>
    <xf numFmtId="0" fontId="39" fillId="38" borderId="170" applyNumberFormat="0" applyProtection="0">
      <alignment horizontal="left"/>
    </xf>
    <xf numFmtId="0" fontId="62" fillId="60" borderId="170"/>
    <xf numFmtId="0" fontId="39" fillId="38" borderId="170" applyNumberFormat="0" applyProtection="0">
      <alignment horizontal="left"/>
    </xf>
    <xf numFmtId="0" fontId="62" fillId="60" borderId="170"/>
    <xf numFmtId="0" fontId="39" fillId="38" borderId="170" applyNumberFormat="0" applyProtection="0">
      <alignment horizontal="left"/>
    </xf>
    <xf numFmtId="1" fontId="35" fillId="0" borderId="170" applyFill="0" applyProtection="0">
      <alignment horizontal="right" vertical="top" wrapText="1"/>
    </xf>
    <xf numFmtId="1" fontId="47" fillId="0" borderId="170" applyFill="0" applyProtection="0">
      <alignment horizontal="right" vertical="top" wrapText="1"/>
    </xf>
    <xf numFmtId="49" fontId="35" fillId="0" borderId="170" applyFill="0" applyProtection="0">
      <alignment horizontal="right"/>
    </xf>
    <xf numFmtId="49" fontId="47" fillId="0" borderId="170" applyFill="0" applyProtection="0">
      <alignment horizontal="right"/>
    </xf>
    <xf numFmtId="0" fontId="35" fillId="54" borderId="169" applyNumberFormat="0" applyFont="0" applyAlignment="0" applyProtection="0"/>
    <xf numFmtId="0" fontId="62" fillId="60" borderId="170"/>
    <xf numFmtId="1" fontId="47" fillId="0" borderId="170" applyFill="0" applyProtection="0">
      <alignment horizontal="right" vertical="top" wrapText="1"/>
    </xf>
    <xf numFmtId="0" fontId="62" fillId="60" borderId="170"/>
    <xf numFmtId="0" fontId="43" fillId="36" borderId="172" applyNumberFormat="0" applyAlignment="0" applyProtection="0"/>
    <xf numFmtId="1" fontId="35" fillId="0" borderId="170" applyFill="0" applyProtection="0">
      <alignment horizontal="right" vertical="top" wrapText="1"/>
    </xf>
    <xf numFmtId="2" fontId="35" fillId="0" borderId="170" applyFill="0" applyProtection="0">
      <alignment horizontal="right" vertical="top" wrapText="1"/>
    </xf>
    <xf numFmtId="1" fontId="35" fillId="0" borderId="170" applyFill="0" applyProtection="0">
      <alignment horizontal="right" vertical="top" wrapText="1"/>
    </xf>
    <xf numFmtId="0" fontId="35" fillId="54" borderId="169" applyNumberFormat="0" applyFont="0" applyAlignment="0" applyProtection="0"/>
    <xf numFmtId="0" fontId="39" fillId="38" borderId="170" applyNumberFormat="0" applyProtection="0">
      <alignment horizontal="right"/>
    </xf>
    <xf numFmtId="0" fontId="35" fillId="0" borderId="170" applyFill="0" applyProtection="0">
      <alignment horizontal="right" vertical="top" wrapText="1"/>
    </xf>
    <xf numFmtId="0" fontId="51" fillId="36" borderId="171" applyNumberFormat="0" applyAlignment="0" applyProtection="0"/>
    <xf numFmtId="1" fontId="35" fillId="0" borderId="170" applyFill="0" applyProtection="0">
      <alignment horizontal="right" vertical="top" wrapText="1"/>
    </xf>
    <xf numFmtId="2" fontId="35" fillId="0" borderId="170" applyFill="0" applyProtection="0">
      <alignment horizontal="right" vertical="top" wrapText="1"/>
    </xf>
    <xf numFmtId="1" fontId="47" fillId="0" borderId="170" applyFill="0" applyProtection="0">
      <alignment horizontal="right" vertical="top" wrapText="1"/>
    </xf>
    <xf numFmtId="49" fontId="35" fillId="0" borderId="170" applyFill="0" applyProtection="0">
      <alignment horizontal="right"/>
    </xf>
    <xf numFmtId="0" fontId="39" fillId="38" borderId="170" applyNumberFormat="0" applyProtection="0">
      <alignment horizontal="left"/>
    </xf>
    <xf numFmtId="49" fontId="35" fillId="0" borderId="170" applyFill="0" applyProtection="0">
      <alignment horizontal="right"/>
    </xf>
    <xf numFmtId="1" fontId="47" fillId="0" borderId="170" applyFill="0" applyProtection="0">
      <alignment horizontal="right" vertical="top" wrapText="1"/>
    </xf>
    <xf numFmtId="0" fontId="62" fillId="60" borderId="170"/>
    <xf numFmtId="0" fontId="62" fillId="60" borderId="170"/>
    <xf numFmtId="1" fontId="35" fillId="0" borderId="170" applyFill="0" applyProtection="0">
      <alignment horizontal="right" vertical="top" wrapText="1"/>
    </xf>
    <xf numFmtId="0" fontId="51" fillId="36" borderId="171" applyNumberFormat="0" applyAlignment="0" applyProtection="0"/>
    <xf numFmtId="0" fontId="62" fillId="60" borderId="170"/>
    <xf numFmtId="49" fontId="47" fillId="0" borderId="170" applyFill="0" applyProtection="0">
      <alignment horizontal="right"/>
    </xf>
    <xf numFmtId="0" fontId="62" fillId="60" borderId="170"/>
    <xf numFmtId="0" fontId="62" fillId="60" borderId="170"/>
    <xf numFmtId="0" fontId="39" fillId="38" borderId="170" applyNumberFormat="0" applyProtection="0">
      <alignment horizontal="right"/>
    </xf>
    <xf numFmtId="0" fontId="51" fillId="36" borderId="171" applyNumberFormat="0" applyAlignment="0" applyProtection="0"/>
    <xf numFmtId="0" fontId="44" fillId="0" borderId="173" applyNumberFormat="0" applyFill="0" applyAlignment="0" applyProtection="0"/>
    <xf numFmtId="49" fontId="35" fillId="0" borderId="170" applyFill="0" applyProtection="0">
      <alignment horizontal="right"/>
    </xf>
    <xf numFmtId="0" fontId="62" fillId="60" borderId="170"/>
    <xf numFmtId="1" fontId="35" fillId="0" borderId="170" applyFill="0" applyProtection="0">
      <alignment horizontal="right" vertical="top" wrapText="1"/>
    </xf>
    <xf numFmtId="0" fontId="35" fillId="0" borderId="170" applyFill="0" applyProtection="0">
      <alignment horizontal="right" vertical="top" wrapText="1"/>
    </xf>
    <xf numFmtId="1" fontId="35" fillId="0" borderId="170" applyFill="0" applyProtection="0">
      <alignment horizontal="right" vertical="top" wrapText="1"/>
    </xf>
    <xf numFmtId="0" fontId="39" fillId="38" borderId="170" applyNumberFormat="0" applyProtection="0">
      <alignment horizontal="right"/>
    </xf>
    <xf numFmtId="0" fontId="51" fillId="36" borderId="171" applyNumberFormat="0" applyAlignment="0" applyProtection="0"/>
    <xf numFmtId="0" fontId="62" fillId="60" borderId="170"/>
    <xf numFmtId="2" fontId="47" fillId="0" borderId="170" applyFill="0" applyProtection="0">
      <alignment horizontal="right" vertical="top" wrapText="1"/>
    </xf>
    <xf numFmtId="49" fontId="47" fillId="0" borderId="170" applyFill="0" applyProtection="0">
      <alignment horizontal="right"/>
    </xf>
    <xf numFmtId="0" fontId="39" fillId="38" borderId="170" applyNumberFormat="0" applyProtection="0">
      <alignment horizontal="left"/>
    </xf>
    <xf numFmtId="49" fontId="47" fillId="0" borderId="170" applyFill="0" applyProtection="0">
      <alignment horizontal="right"/>
    </xf>
    <xf numFmtId="49" fontId="35" fillId="0" borderId="170" applyFill="0" applyProtection="0">
      <alignment horizontal="right"/>
    </xf>
    <xf numFmtId="0" fontId="39" fillId="38" borderId="170" applyNumberFormat="0" applyProtection="0">
      <alignment horizontal="right"/>
    </xf>
    <xf numFmtId="0" fontId="44" fillId="0" borderId="173" applyNumberFormat="0" applyFill="0" applyAlignment="0" applyProtection="0"/>
    <xf numFmtId="2" fontId="47" fillId="0" borderId="170" applyFill="0" applyProtection="0">
      <alignment horizontal="right" vertical="top" wrapText="1"/>
    </xf>
    <xf numFmtId="49" fontId="35" fillId="0" borderId="170" applyFill="0" applyProtection="0">
      <alignment horizontal="right"/>
    </xf>
    <xf numFmtId="0" fontId="39" fillId="38" borderId="170" applyNumberFormat="0" applyProtection="0">
      <alignment horizontal="right"/>
    </xf>
    <xf numFmtId="1" fontId="35" fillId="0" borderId="170" applyFill="0" applyProtection="0">
      <alignment horizontal="right" vertical="top" wrapText="1"/>
    </xf>
    <xf numFmtId="0" fontId="39" fillId="38" borderId="170" applyNumberFormat="0" applyProtection="0">
      <alignment horizontal="left"/>
    </xf>
    <xf numFmtId="1" fontId="47" fillId="0" borderId="170" applyFill="0" applyProtection="0">
      <alignment horizontal="right" vertical="top" wrapText="1"/>
    </xf>
    <xf numFmtId="0" fontId="44" fillId="0" borderId="173" applyNumberFormat="0" applyFill="0" applyAlignment="0" applyProtection="0"/>
    <xf numFmtId="0" fontId="51" fillId="36" borderId="171" applyNumberFormat="0" applyAlignment="0" applyProtection="0"/>
    <xf numFmtId="0" fontId="39" fillId="38" borderId="170" applyNumberFormat="0" applyProtection="0">
      <alignment horizontal="right"/>
    </xf>
    <xf numFmtId="1" fontId="35" fillId="0" borderId="170" applyFill="0" applyProtection="0">
      <alignment horizontal="right" vertical="top" wrapText="1"/>
    </xf>
    <xf numFmtId="0" fontId="62" fillId="60" borderId="170"/>
    <xf numFmtId="0" fontId="62" fillId="60" borderId="170"/>
    <xf numFmtId="0" fontId="35" fillId="0" borderId="170" applyFill="0" applyProtection="0">
      <alignment horizontal="right" vertical="top" wrapText="1"/>
    </xf>
    <xf numFmtId="0" fontId="39" fillId="38" borderId="170" applyNumberFormat="0" applyProtection="0">
      <alignment horizontal="right"/>
    </xf>
    <xf numFmtId="0" fontId="47" fillId="0" borderId="170" applyFill="0" applyProtection="0">
      <alignment horizontal="right" vertical="top" wrapText="1"/>
    </xf>
    <xf numFmtId="2" fontId="35" fillId="0" borderId="170" applyFill="0" applyProtection="0">
      <alignment horizontal="right" vertical="top" wrapText="1"/>
    </xf>
    <xf numFmtId="0" fontId="35" fillId="0" borderId="170" applyFill="0" applyProtection="0">
      <alignment horizontal="right" vertical="top" wrapText="1"/>
    </xf>
    <xf numFmtId="1" fontId="35" fillId="0" borderId="170" applyFill="0" applyProtection="0">
      <alignment horizontal="right" vertical="top" wrapText="1"/>
    </xf>
    <xf numFmtId="0" fontId="47" fillId="0" borderId="170" applyFill="0" applyProtection="0">
      <alignment horizontal="right" vertical="top" wrapText="1"/>
    </xf>
    <xf numFmtId="0" fontId="35" fillId="0" borderId="170" applyFill="0" applyProtection="0">
      <alignment horizontal="right" vertical="top" wrapText="1"/>
    </xf>
    <xf numFmtId="0" fontId="39" fillId="38" borderId="170" applyNumberFormat="0" applyProtection="0">
      <alignment horizontal="left"/>
    </xf>
    <xf numFmtId="0" fontId="39" fillId="38" borderId="170" applyNumberFormat="0" applyProtection="0">
      <alignment horizontal="left"/>
    </xf>
    <xf numFmtId="1" fontId="47" fillId="0" borderId="170" applyFill="0" applyProtection="0">
      <alignment horizontal="right" vertical="top" wrapText="1"/>
    </xf>
    <xf numFmtId="0" fontId="44" fillId="0" borderId="173" applyNumberFormat="0" applyFill="0" applyAlignment="0" applyProtection="0"/>
    <xf numFmtId="0" fontId="62" fillId="60" borderId="170"/>
    <xf numFmtId="0" fontId="62" fillId="60" borderId="170"/>
    <xf numFmtId="0" fontId="62" fillId="60" borderId="170"/>
    <xf numFmtId="0" fontId="43" fillId="36" borderId="172" applyNumberFormat="0" applyAlignment="0" applyProtection="0"/>
    <xf numFmtId="1" fontId="47" fillId="0" borderId="170" applyFill="0" applyProtection="0">
      <alignment horizontal="right" vertical="top" wrapText="1"/>
    </xf>
    <xf numFmtId="2" fontId="35" fillId="0" borderId="170" applyFill="0" applyProtection="0">
      <alignment horizontal="right" vertical="top" wrapText="1"/>
    </xf>
    <xf numFmtId="0" fontId="39" fillId="38" borderId="170" applyNumberFormat="0" applyProtection="0">
      <alignment horizontal="left"/>
    </xf>
    <xf numFmtId="0" fontId="35" fillId="54" borderId="169" applyNumberFormat="0" applyFont="0" applyAlignment="0" applyProtection="0"/>
    <xf numFmtId="0" fontId="39" fillId="38" borderId="170" applyNumberFormat="0" applyProtection="0">
      <alignment horizontal="left"/>
    </xf>
    <xf numFmtId="0" fontId="62" fillId="60" borderId="170"/>
    <xf numFmtId="0" fontId="35" fillId="54" borderId="169" applyNumberFormat="0" applyFont="0" applyAlignment="0" applyProtection="0"/>
    <xf numFmtId="0" fontId="62" fillId="60" borderId="170"/>
    <xf numFmtId="0" fontId="35" fillId="54" borderId="169" applyNumberFormat="0" applyFont="0" applyAlignment="0" applyProtection="0"/>
    <xf numFmtId="0" fontId="44" fillId="0" borderId="173" applyNumberFormat="0" applyFill="0" applyAlignment="0" applyProtection="0"/>
    <xf numFmtId="1" fontId="47" fillId="0" borderId="170" applyFill="0" applyProtection="0">
      <alignment horizontal="right" vertical="top" wrapText="1"/>
    </xf>
    <xf numFmtId="0" fontId="39" fillId="38" borderId="170" applyNumberFormat="0" applyProtection="0">
      <alignment horizontal="right"/>
    </xf>
    <xf numFmtId="2" fontId="47" fillId="0" borderId="170" applyFill="0" applyProtection="0">
      <alignment horizontal="right" vertical="top" wrapText="1"/>
    </xf>
    <xf numFmtId="0" fontId="62" fillId="60" borderId="170"/>
    <xf numFmtId="0" fontId="39" fillId="38" borderId="170" applyNumberFormat="0" applyProtection="0">
      <alignment horizontal="right"/>
    </xf>
    <xf numFmtId="0" fontId="43" fillId="36" borderId="172" applyNumberFormat="0" applyAlignment="0" applyProtection="0"/>
    <xf numFmtId="0" fontId="35" fillId="0" borderId="170" applyFill="0" applyProtection="0">
      <alignment horizontal="right" vertical="top" wrapText="1"/>
    </xf>
    <xf numFmtId="0" fontId="35" fillId="0" borderId="170" applyFill="0" applyProtection="0">
      <alignment horizontal="right" vertical="top" wrapText="1"/>
    </xf>
    <xf numFmtId="2" fontId="35" fillId="0" borderId="170" applyFill="0" applyProtection="0">
      <alignment horizontal="right" vertical="top" wrapText="1"/>
    </xf>
    <xf numFmtId="2" fontId="35" fillId="0" borderId="170" applyFill="0" applyProtection="0">
      <alignment horizontal="right" vertical="top" wrapText="1"/>
    </xf>
    <xf numFmtId="0" fontId="41" fillId="35" borderId="171" applyNumberFormat="0" applyAlignment="0" applyProtection="0"/>
    <xf numFmtId="0" fontId="62" fillId="60" borderId="170"/>
    <xf numFmtId="0" fontId="47" fillId="0" borderId="170" applyFill="0" applyProtection="0">
      <alignment horizontal="right" vertical="top" wrapText="1"/>
    </xf>
    <xf numFmtId="0" fontId="43" fillId="36" borderId="172" applyNumberFormat="0" applyAlignment="0" applyProtection="0"/>
    <xf numFmtId="0" fontId="43" fillId="36" borderId="172" applyNumberFormat="0" applyAlignment="0" applyProtection="0"/>
    <xf numFmtId="0" fontId="62" fillId="60" borderId="170"/>
    <xf numFmtId="2" fontId="35" fillId="0" borderId="170" applyFill="0" applyProtection="0">
      <alignment horizontal="right" vertical="top" wrapText="1"/>
    </xf>
    <xf numFmtId="0" fontId="47" fillId="0" borderId="170" applyFill="0" applyProtection="0">
      <alignment horizontal="right" vertical="top" wrapText="1"/>
    </xf>
    <xf numFmtId="2" fontId="35" fillId="0" borderId="170" applyFill="0" applyProtection="0">
      <alignment horizontal="right" vertical="top" wrapText="1"/>
    </xf>
    <xf numFmtId="0" fontId="35" fillId="54" borderId="169" applyNumberFormat="0" applyFont="0" applyAlignment="0" applyProtection="0"/>
    <xf numFmtId="0" fontId="43" fillId="36" borderId="172" applyNumberFormat="0" applyAlignment="0" applyProtection="0"/>
    <xf numFmtId="0" fontId="44" fillId="0" borderId="173" applyNumberFormat="0" applyFill="0" applyAlignment="0" applyProtection="0"/>
    <xf numFmtId="0" fontId="62" fillId="60" borderId="170"/>
    <xf numFmtId="0" fontId="43" fillId="36" borderId="172" applyNumberFormat="0" applyAlignment="0" applyProtection="0"/>
    <xf numFmtId="0" fontId="51" fillId="36" borderId="171" applyNumberFormat="0" applyAlignment="0" applyProtection="0"/>
    <xf numFmtId="0" fontId="62" fillId="60" borderId="170"/>
    <xf numFmtId="1" fontId="35" fillId="0" borderId="170" applyFill="0" applyProtection="0">
      <alignment horizontal="right" vertical="top" wrapText="1"/>
    </xf>
    <xf numFmtId="0" fontId="35" fillId="0" borderId="170" applyFill="0" applyProtection="0">
      <alignment horizontal="right" vertical="top" wrapText="1"/>
    </xf>
    <xf numFmtId="0" fontId="62" fillId="60" borderId="170"/>
    <xf numFmtId="0" fontId="39" fillId="38" borderId="170" applyNumberFormat="0" applyProtection="0">
      <alignment horizontal="left"/>
    </xf>
    <xf numFmtId="0" fontId="62" fillId="60" borderId="170"/>
    <xf numFmtId="0" fontId="39" fillId="38" borderId="170" applyNumberFormat="0" applyProtection="0">
      <alignment horizontal="right"/>
    </xf>
    <xf numFmtId="0" fontId="62" fillId="60" borderId="170"/>
    <xf numFmtId="1" fontId="35" fillId="0" borderId="170" applyFill="0" applyProtection="0">
      <alignment horizontal="right" vertical="top" wrapText="1"/>
    </xf>
    <xf numFmtId="0" fontId="43" fillId="36" borderId="172" applyNumberFormat="0" applyAlignment="0" applyProtection="0"/>
    <xf numFmtId="0" fontId="44" fillId="0" borderId="173" applyNumberFormat="0" applyFill="0" applyAlignment="0" applyProtection="0"/>
    <xf numFmtId="2" fontId="35" fillId="0" borderId="170" applyFill="0" applyProtection="0">
      <alignment horizontal="right" vertical="top" wrapText="1"/>
    </xf>
    <xf numFmtId="0" fontId="62" fillId="60" borderId="170"/>
    <xf numFmtId="0" fontId="39" fillId="38" borderId="170" applyNumberFormat="0" applyProtection="0">
      <alignment horizontal="right"/>
    </xf>
    <xf numFmtId="0" fontId="35" fillId="0" borderId="170" applyFill="0" applyProtection="0">
      <alignment horizontal="right" vertical="top" wrapText="1"/>
    </xf>
    <xf numFmtId="0" fontId="62" fillId="60" borderId="170"/>
    <xf numFmtId="0" fontId="62" fillId="60" borderId="170"/>
    <xf numFmtId="0" fontId="35" fillId="0" borderId="170" applyFill="0" applyProtection="0">
      <alignment horizontal="right" vertical="top" wrapText="1"/>
    </xf>
    <xf numFmtId="0" fontId="62" fillId="60" borderId="170"/>
    <xf numFmtId="0" fontId="62" fillId="60" borderId="170"/>
    <xf numFmtId="0" fontId="47" fillId="0" borderId="170" applyFill="0" applyProtection="0">
      <alignment horizontal="right" vertical="top" wrapText="1"/>
    </xf>
    <xf numFmtId="2" fontId="47" fillId="0" borderId="170" applyFill="0" applyProtection="0">
      <alignment horizontal="right" vertical="top" wrapText="1"/>
    </xf>
    <xf numFmtId="2" fontId="47" fillId="0" borderId="170" applyFill="0" applyProtection="0">
      <alignment horizontal="right" vertical="top" wrapText="1"/>
    </xf>
    <xf numFmtId="1" fontId="35" fillId="0" borderId="170" applyFill="0" applyProtection="0">
      <alignment horizontal="right" vertical="top" wrapText="1"/>
    </xf>
    <xf numFmtId="0" fontId="62" fillId="60" borderId="170"/>
    <xf numFmtId="0" fontId="35" fillId="0" borderId="170" applyFill="0" applyProtection="0">
      <alignment horizontal="right" vertical="top" wrapText="1"/>
    </xf>
    <xf numFmtId="1" fontId="47" fillId="0" borderId="170" applyFill="0" applyProtection="0">
      <alignment horizontal="right" vertical="top" wrapText="1"/>
    </xf>
    <xf numFmtId="0" fontId="39" fillId="38" borderId="170" applyNumberFormat="0" applyProtection="0">
      <alignment horizontal="right"/>
    </xf>
    <xf numFmtId="0" fontId="47" fillId="0" borderId="170" applyFill="0" applyProtection="0">
      <alignment horizontal="right" vertical="top" wrapText="1"/>
    </xf>
    <xf numFmtId="0" fontId="41" fillId="35" borderId="171" applyNumberFormat="0" applyAlignment="0" applyProtection="0"/>
    <xf numFmtId="2" fontId="35" fillId="0" borderId="170" applyFill="0" applyProtection="0">
      <alignment horizontal="right" vertical="top" wrapText="1"/>
    </xf>
    <xf numFmtId="0" fontId="62" fillId="60" borderId="170"/>
    <xf numFmtId="2" fontId="47" fillId="0" borderId="170" applyFill="0" applyProtection="0">
      <alignment horizontal="right" vertical="top" wrapText="1"/>
    </xf>
    <xf numFmtId="49" fontId="47" fillId="0" borderId="170" applyFill="0" applyProtection="0">
      <alignment horizontal="right"/>
    </xf>
    <xf numFmtId="0" fontId="41" fillId="35" borderId="171" applyNumberFormat="0" applyAlignment="0" applyProtection="0"/>
    <xf numFmtId="1" fontId="47" fillId="0" borderId="170" applyFill="0" applyProtection="0">
      <alignment horizontal="right" vertical="top" wrapText="1"/>
    </xf>
    <xf numFmtId="49" fontId="35" fillId="0" borderId="170" applyFill="0" applyProtection="0">
      <alignment horizontal="right"/>
    </xf>
    <xf numFmtId="0" fontId="62" fillId="60" borderId="170"/>
    <xf numFmtId="0" fontId="62" fillId="60" borderId="170"/>
    <xf numFmtId="49" fontId="47" fillId="0" borderId="170" applyFill="0" applyProtection="0">
      <alignment horizontal="right"/>
    </xf>
    <xf numFmtId="2" fontId="35" fillId="0" borderId="170" applyFill="0" applyProtection="0">
      <alignment horizontal="right" vertical="top" wrapText="1"/>
    </xf>
    <xf numFmtId="0" fontId="62" fillId="60" borderId="170"/>
    <xf numFmtId="2" fontId="35" fillId="0" borderId="170" applyFill="0" applyProtection="0">
      <alignment horizontal="right" vertical="top" wrapText="1"/>
    </xf>
    <xf numFmtId="0" fontId="35" fillId="54" borderId="169" applyNumberFormat="0" applyFont="0" applyAlignment="0" applyProtection="0"/>
    <xf numFmtId="2" fontId="35" fillId="0" borderId="170" applyFill="0" applyProtection="0">
      <alignment horizontal="right" vertical="top" wrapText="1"/>
    </xf>
    <xf numFmtId="2" fontId="47" fillId="0" borderId="170" applyFill="0" applyProtection="0">
      <alignment horizontal="right" vertical="top" wrapText="1"/>
    </xf>
    <xf numFmtId="0" fontId="35" fillId="0" borderId="170" applyFill="0" applyProtection="0">
      <alignment horizontal="right" vertical="top" wrapText="1"/>
    </xf>
    <xf numFmtId="1" fontId="35" fillId="0" borderId="170" applyFill="0" applyProtection="0">
      <alignment horizontal="right" vertical="top" wrapText="1"/>
    </xf>
    <xf numFmtId="0" fontId="62" fillId="60" borderId="170"/>
    <xf numFmtId="2" fontId="35" fillId="0" borderId="170" applyFill="0" applyProtection="0">
      <alignment horizontal="right" vertical="top" wrapText="1"/>
    </xf>
    <xf numFmtId="0" fontId="62" fillId="60" borderId="170"/>
    <xf numFmtId="0" fontId="35" fillId="0" borderId="170" applyFill="0" applyProtection="0">
      <alignment horizontal="right" vertical="top" wrapText="1"/>
    </xf>
    <xf numFmtId="0" fontId="39" fillId="38" borderId="170" applyNumberFormat="0" applyProtection="0">
      <alignment horizontal="right"/>
    </xf>
    <xf numFmtId="0" fontId="62" fillId="60" borderId="170"/>
    <xf numFmtId="2" fontId="47" fillId="0" borderId="170" applyFill="0" applyProtection="0">
      <alignment horizontal="right" vertical="top" wrapText="1"/>
    </xf>
    <xf numFmtId="0" fontId="39" fillId="38" borderId="170" applyNumberFormat="0" applyProtection="0">
      <alignment horizontal="right"/>
    </xf>
    <xf numFmtId="0" fontId="41" fillId="35" borderId="171" applyNumberFormat="0" applyAlignment="0" applyProtection="0"/>
    <xf numFmtId="0" fontId="51" fillId="36" borderId="171" applyNumberFormat="0" applyAlignment="0" applyProtection="0"/>
    <xf numFmtId="0" fontId="39" fillId="38" borderId="170" applyNumberFormat="0" applyProtection="0">
      <alignment horizontal="left"/>
    </xf>
    <xf numFmtId="0" fontId="39" fillId="38" borderId="170" applyNumberFormat="0" applyProtection="0">
      <alignment horizontal="right"/>
    </xf>
    <xf numFmtId="2" fontId="35" fillId="0" borderId="170" applyFill="0" applyProtection="0">
      <alignment horizontal="right" vertical="top" wrapText="1"/>
    </xf>
    <xf numFmtId="0" fontId="62" fillId="60" borderId="170"/>
    <xf numFmtId="1" fontId="35" fillId="0" borderId="170" applyFill="0" applyProtection="0">
      <alignment horizontal="right" vertical="top" wrapText="1"/>
    </xf>
    <xf numFmtId="2" fontId="35" fillId="0" borderId="170" applyFill="0" applyProtection="0">
      <alignment horizontal="right" vertical="top" wrapText="1"/>
    </xf>
    <xf numFmtId="2" fontId="47" fillId="0" borderId="170" applyFill="0" applyProtection="0">
      <alignment horizontal="right" vertical="top" wrapText="1"/>
    </xf>
    <xf numFmtId="0" fontId="62" fillId="60" borderId="170"/>
    <xf numFmtId="0" fontId="43" fillId="36" borderId="172" applyNumberFormat="0" applyAlignment="0" applyProtection="0"/>
    <xf numFmtId="1" fontId="35" fillId="0" borderId="170" applyFill="0" applyProtection="0">
      <alignment horizontal="right" vertical="top" wrapText="1"/>
    </xf>
    <xf numFmtId="2" fontId="35" fillId="0" borderId="170" applyFill="0" applyProtection="0">
      <alignment horizontal="right" vertical="top" wrapText="1"/>
    </xf>
    <xf numFmtId="0" fontId="35" fillId="54" borderId="169" applyNumberFormat="0" applyFont="0" applyAlignment="0" applyProtection="0"/>
    <xf numFmtId="2" fontId="35" fillId="0" borderId="170" applyFill="0" applyProtection="0">
      <alignment horizontal="right" vertical="top" wrapText="1"/>
    </xf>
    <xf numFmtId="49" fontId="35" fillId="0" borderId="170" applyFill="0" applyProtection="0">
      <alignment horizontal="right"/>
    </xf>
    <xf numFmtId="0" fontId="35" fillId="0" borderId="170" applyFill="0" applyProtection="0">
      <alignment horizontal="right" vertical="top" wrapText="1"/>
    </xf>
    <xf numFmtId="0" fontId="62" fillId="60" borderId="170"/>
    <xf numFmtId="0" fontId="43" fillId="36" borderId="172" applyNumberFormat="0" applyAlignment="0" applyProtection="0"/>
    <xf numFmtId="2" fontId="35" fillId="0" borderId="170" applyFill="0" applyProtection="0">
      <alignment horizontal="right" vertical="top" wrapText="1"/>
    </xf>
    <xf numFmtId="0" fontId="47" fillId="0" borderId="170" applyFill="0" applyProtection="0">
      <alignment horizontal="right" vertical="top" wrapText="1"/>
    </xf>
    <xf numFmtId="49" fontId="35" fillId="0" borderId="170" applyFill="0" applyProtection="0">
      <alignment horizontal="right"/>
    </xf>
    <xf numFmtId="2" fontId="47" fillId="0" borderId="170" applyFill="0" applyProtection="0">
      <alignment horizontal="right" vertical="top" wrapText="1"/>
    </xf>
    <xf numFmtId="0" fontId="44" fillId="0" borderId="173" applyNumberFormat="0" applyFill="0" applyAlignment="0" applyProtection="0"/>
    <xf numFmtId="0" fontId="35" fillId="54" borderId="169" applyNumberFormat="0" applyFont="0" applyAlignment="0" applyProtection="0"/>
    <xf numFmtId="0" fontId="35" fillId="0" borderId="170" applyFill="0" applyProtection="0">
      <alignment horizontal="right" vertical="top" wrapText="1"/>
    </xf>
    <xf numFmtId="0" fontId="39" fillId="38" borderId="170" applyNumberFormat="0" applyProtection="0">
      <alignment horizontal="right"/>
    </xf>
    <xf numFmtId="0" fontId="62" fillId="60" borderId="170"/>
    <xf numFmtId="0" fontId="35" fillId="54" borderId="169" applyNumberFormat="0" applyFont="0" applyAlignment="0" applyProtection="0"/>
    <xf numFmtId="0" fontId="35" fillId="54" borderId="169" applyNumberFormat="0" applyFont="0" applyAlignment="0" applyProtection="0"/>
    <xf numFmtId="0" fontId="39" fillId="38" borderId="170" applyNumberFormat="0" applyProtection="0">
      <alignment horizontal="right"/>
    </xf>
    <xf numFmtId="0" fontId="39" fillId="38" borderId="170" applyNumberFormat="0" applyProtection="0">
      <alignment horizontal="right"/>
    </xf>
    <xf numFmtId="0" fontId="62" fillId="60" borderId="170"/>
    <xf numFmtId="2" fontId="35" fillId="0" borderId="170" applyFill="0" applyProtection="0">
      <alignment horizontal="right" vertical="top" wrapText="1"/>
    </xf>
    <xf numFmtId="2" fontId="47" fillId="0" borderId="170" applyFill="0" applyProtection="0">
      <alignment horizontal="right" vertical="top" wrapText="1"/>
    </xf>
    <xf numFmtId="0" fontId="62" fillId="60" borderId="170"/>
    <xf numFmtId="49" fontId="35" fillId="0" borderId="170" applyFill="0" applyProtection="0">
      <alignment horizontal="right"/>
    </xf>
    <xf numFmtId="0" fontId="44" fillId="0" borderId="173" applyNumberFormat="0" applyFill="0" applyAlignment="0" applyProtection="0"/>
    <xf numFmtId="0" fontId="62" fillId="60" borderId="170"/>
    <xf numFmtId="49" fontId="47" fillId="0" borderId="170" applyFill="0" applyProtection="0">
      <alignment horizontal="right"/>
    </xf>
    <xf numFmtId="0" fontId="62" fillId="60" borderId="170"/>
    <xf numFmtId="0" fontId="39" fillId="38" borderId="170" applyNumberFormat="0" applyProtection="0">
      <alignment horizontal="left"/>
    </xf>
    <xf numFmtId="0" fontId="62" fillId="60" borderId="170"/>
    <xf numFmtId="2" fontId="47" fillId="0" borderId="170" applyFill="0" applyProtection="0">
      <alignment horizontal="right" vertical="top" wrapText="1"/>
    </xf>
    <xf numFmtId="0" fontId="62" fillId="60" borderId="170"/>
    <xf numFmtId="1" fontId="35" fillId="0" borderId="170" applyFill="0" applyProtection="0">
      <alignment horizontal="right" vertical="top" wrapText="1"/>
    </xf>
    <xf numFmtId="0" fontId="62" fillId="60" borderId="170"/>
    <xf numFmtId="0" fontId="62" fillId="60" borderId="170"/>
    <xf numFmtId="0" fontId="39" fillId="38" borderId="170" applyNumberFormat="0" applyProtection="0">
      <alignment horizontal="left"/>
    </xf>
    <xf numFmtId="0" fontId="62" fillId="60" borderId="170"/>
    <xf numFmtId="0" fontId="39" fillId="38" borderId="170" applyNumberFormat="0" applyProtection="0">
      <alignment horizontal="left"/>
    </xf>
    <xf numFmtId="0" fontId="39" fillId="38" borderId="170" applyNumberFormat="0" applyProtection="0">
      <alignment horizontal="left"/>
    </xf>
    <xf numFmtId="1" fontId="47" fillId="0" borderId="170" applyFill="0" applyProtection="0">
      <alignment horizontal="right" vertical="top" wrapText="1"/>
    </xf>
    <xf numFmtId="0" fontId="39" fillId="38" borderId="170" applyNumberFormat="0" applyProtection="0">
      <alignment horizontal="left"/>
    </xf>
    <xf numFmtId="1" fontId="35" fillId="0" borderId="170" applyFill="0" applyProtection="0">
      <alignment horizontal="right" vertical="top" wrapText="1"/>
    </xf>
    <xf numFmtId="0" fontId="51" fillId="36" borderId="171" applyNumberFormat="0" applyAlignment="0" applyProtection="0"/>
    <xf numFmtId="0" fontId="47" fillId="0" borderId="170" applyFill="0" applyProtection="0">
      <alignment horizontal="right" vertical="top" wrapText="1"/>
    </xf>
    <xf numFmtId="1" fontId="35" fillId="0" borderId="170" applyFill="0" applyProtection="0">
      <alignment horizontal="right" vertical="top" wrapText="1"/>
    </xf>
    <xf numFmtId="0" fontId="35" fillId="0" borderId="170" applyFill="0" applyProtection="0">
      <alignment horizontal="right" vertical="top" wrapText="1"/>
    </xf>
    <xf numFmtId="2" fontId="47" fillId="0" borderId="170" applyFill="0" applyProtection="0">
      <alignment horizontal="right" vertical="top" wrapText="1"/>
    </xf>
    <xf numFmtId="0" fontId="62" fillId="60" borderId="170"/>
    <xf numFmtId="0" fontId="62" fillId="60" borderId="170"/>
    <xf numFmtId="0" fontId="43" fillId="36" borderId="172" applyNumberFormat="0" applyAlignment="0" applyProtection="0"/>
    <xf numFmtId="0" fontId="62" fillId="60" borderId="170"/>
    <xf numFmtId="0" fontId="51" fillId="36" borderId="171" applyNumberFormat="0" applyAlignment="0" applyProtection="0"/>
    <xf numFmtId="49" fontId="47" fillId="0" borderId="170" applyFill="0" applyProtection="0">
      <alignment horizontal="right"/>
    </xf>
    <xf numFmtId="0" fontId="39" fillId="38" borderId="170" applyNumberFormat="0" applyProtection="0">
      <alignment horizontal="left"/>
    </xf>
    <xf numFmtId="2" fontId="35" fillId="0" borderId="170" applyFill="0" applyProtection="0">
      <alignment horizontal="right" vertical="top" wrapText="1"/>
    </xf>
    <xf numFmtId="0" fontId="43" fillId="36" borderId="172" applyNumberFormat="0" applyAlignment="0" applyProtection="0"/>
    <xf numFmtId="0" fontId="43" fillId="36" borderId="172" applyNumberFormat="0" applyAlignment="0" applyProtection="0"/>
    <xf numFmtId="0" fontId="62" fillId="60" borderId="170"/>
    <xf numFmtId="0" fontId="62" fillId="60" borderId="170"/>
    <xf numFmtId="0" fontId="39" fillId="38" borderId="170" applyNumberFormat="0" applyProtection="0">
      <alignment horizontal="left"/>
    </xf>
    <xf numFmtId="0" fontId="47" fillId="0" borderId="170" applyFill="0" applyProtection="0">
      <alignment horizontal="right" vertical="top" wrapText="1"/>
    </xf>
    <xf numFmtId="0" fontId="62" fillId="60" borderId="170"/>
    <xf numFmtId="49" fontId="35" fillId="0" borderId="170" applyFill="0" applyProtection="0">
      <alignment horizontal="right"/>
    </xf>
    <xf numFmtId="0" fontId="39" fillId="38" borderId="170" applyNumberFormat="0" applyProtection="0">
      <alignment horizontal="right"/>
    </xf>
    <xf numFmtId="0" fontId="35" fillId="54" borderId="169" applyNumberFormat="0" applyFont="0" applyAlignment="0" applyProtection="0"/>
    <xf numFmtId="49" fontId="47" fillId="0" borderId="170" applyFill="0" applyProtection="0">
      <alignment horizontal="right"/>
    </xf>
    <xf numFmtId="49" fontId="35" fillId="0" borderId="170" applyFill="0" applyProtection="0">
      <alignment horizontal="right"/>
    </xf>
    <xf numFmtId="0" fontId="35" fillId="0" borderId="170" applyFill="0" applyProtection="0">
      <alignment horizontal="right" vertical="top" wrapText="1"/>
    </xf>
    <xf numFmtId="0" fontId="35" fillId="54" borderId="169" applyNumberFormat="0" applyFont="0" applyAlignment="0" applyProtection="0"/>
    <xf numFmtId="0" fontId="39" fillId="38" borderId="170" applyNumberFormat="0" applyProtection="0">
      <alignment horizontal="right"/>
    </xf>
    <xf numFmtId="0" fontId="43" fillId="36" borderId="172" applyNumberFormat="0" applyAlignment="0" applyProtection="0"/>
    <xf numFmtId="0" fontId="51" fillId="36" borderId="171" applyNumberFormat="0" applyAlignment="0" applyProtection="0"/>
    <xf numFmtId="0" fontId="35" fillId="54" borderId="169" applyNumberFormat="0" applyFont="0" applyAlignment="0" applyProtection="0"/>
    <xf numFmtId="0" fontId="44" fillId="0" borderId="173" applyNumberFormat="0" applyFill="0" applyAlignment="0" applyProtection="0"/>
    <xf numFmtId="0" fontId="62" fillId="60" borderId="170"/>
    <xf numFmtId="0" fontId="62" fillId="60" borderId="170"/>
    <xf numFmtId="0" fontId="44" fillId="0" borderId="173" applyNumberFormat="0" applyFill="0" applyAlignment="0" applyProtection="0"/>
    <xf numFmtId="0" fontId="62" fillId="60" borderId="170"/>
    <xf numFmtId="0" fontId="62" fillId="60" borderId="170"/>
    <xf numFmtId="0" fontId="62" fillId="60" borderId="170"/>
    <xf numFmtId="0" fontId="39" fillId="38" borderId="170" applyNumberFormat="0" applyProtection="0">
      <alignment horizontal="left"/>
    </xf>
    <xf numFmtId="0" fontId="39" fillId="38" borderId="170" applyNumberFormat="0" applyProtection="0">
      <alignment horizontal="right"/>
    </xf>
    <xf numFmtId="1" fontId="35" fillId="0" borderId="170" applyFill="0" applyProtection="0">
      <alignment horizontal="right" vertical="top" wrapText="1"/>
    </xf>
    <xf numFmtId="2" fontId="35" fillId="0" borderId="170" applyFill="0" applyProtection="0">
      <alignment horizontal="right" vertical="top" wrapText="1"/>
    </xf>
    <xf numFmtId="1" fontId="47" fillId="0" borderId="170" applyFill="0" applyProtection="0">
      <alignment horizontal="right" vertical="top" wrapText="1"/>
    </xf>
    <xf numFmtId="2" fontId="35" fillId="0" borderId="170" applyFill="0" applyProtection="0">
      <alignment horizontal="right" vertical="top" wrapText="1"/>
    </xf>
    <xf numFmtId="0" fontId="39" fillId="38" borderId="170" applyNumberFormat="0" applyProtection="0">
      <alignment horizontal="right"/>
    </xf>
    <xf numFmtId="0" fontId="39" fillId="38" borderId="170" applyNumberFormat="0" applyProtection="0">
      <alignment horizontal="left"/>
    </xf>
    <xf numFmtId="0" fontId="62" fillId="60" borderId="170"/>
    <xf numFmtId="1" fontId="47" fillId="0" borderId="170" applyFill="0" applyProtection="0">
      <alignment horizontal="right" vertical="top" wrapText="1"/>
    </xf>
    <xf numFmtId="0" fontId="62" fillId="60" borderId="170"/>
    <xf numFmtId="0" fontId="43" fillId="36" borderId="172" applyNumberFormat="0" applyAlignment="0" applyProtection="0"/>
    <xf numFmtId="0" fontId="62" fillId="60" borderId="170"/>
    <xf numFmtId="0" fontId="39" fillId="38" borderId="170" applyNumberFormat="0" applyProtection="0">
      <alignment horizontal="right"/>
    </xf>
    <xf numFmtId="0" fontId="39" fillId="38" borderId="170" applyNumberFormat="0" applyProtection="0">
      <alignment horizontal="right"/>
    </xf>
    <xf numFmtId="0" fontId="35" fillId="0" borderId="170" applyFill="0" applyProtection="0">
      <alignment horizontal="right" vertical="top" wrapText="1"/>
    </xf>
    <xf numFmtId="2" fontId="35" fillId="0" borderId="170" applyFill="0" applyProtection="0">
      <alignment horizontal="right" vertical="top" wrapText="1"/>
    </xf>
    <xf numFmtId="2" fontId="35" fillId="0" borderId="170" applyFill="0" applyProtection="0">
      <alignment horizontal="right" vertical="top" wrapText="1"/>
    </xf>
    <xf numFmtId="1" fontId="47" fillId="0" borderId="170" applyFill="0" applyProtection="0">
      <alignment horizontal="right" vertical="top" wrapText="1"/>
    </xf>
    <xf numFmtId="0" fontId="44" fillId="0" borderId="173" applyNumberFormat="0" applyFill="0" applyAlignment="0" applyProtection="0"/>
    <xf numFmtId="1" fontId="35" fillId="0" borderId="170" applyFill="0" applyProtection="0">
      <alignment horizontal="right" vertical="top" wrapText="1"/>
    </xf>
    <xf numFmtId="0" fontId="41" fillId="35" borderId="171" applyNumberFormat="0" applyAlignment="0" applyProtection="0"/>
    <xf numFmtId="0" fontId="44" fillId="0" borderId="173" applyNumberFormat="0" applyFill="0" applyAlignment="0" applyProtection="0"/>
    <xf numFmtId="0" fontId="62" fillId="60" borderId="170"/>
    <xf numFmtId="0" fontId="44" fillId="0" borderId="173" applyNumberFormat="0" applyFill="0" applyAlignment="0" applyProtection="0"/>
    <xf numFmtId="0" fontId="44" fillId="0" borderId="173" applyNumberFormat="0" applyFill="0" applyAlignment="0" applyProtection="0"/>
    <xf numFmtId="0" fontId="41" fillId="35" borderId="171" applyNumberFormat="0" applyAlignment="0" applyProtection="0"/>
    <xf numFmtId="0" fontId="39" fillId="38" borderId="170" applyNumberFormat="0" applyProtection="0">
      <alignment horizontal="left"/>
    </xf>
    <xf numFmtId="0" fontId="39" fillId="38" borderId="170" applyNumberFormat="0" applyProtection="0">
      <alignment horizontal="right"/>
    </xf>
    <xf numFmtId="0" fontId="39" fillId="38" borderId="170" applyNumberFormat="0" applyProtection="0">
      <alignment horizontal="left"/>
    </xf>
    <xf numFmtId="49" fontId="35" fillId="0" borderId="170" applyFill="0" applyProtection="0">
      <alignment horizontal="right"/>
    </xf>
    <xf numFmtId="2" fontId="47" fillId="0" borderId="170" applyFill="0" applyProtection="0">
      <alignment horizontal="right" vertical="top" wrapText="1"/>
    </xf>
    <xf numFmtId="0" fontId="62" fillId="60" borderId="170"/>
    <xf numFmtId="49" fontId="47" fillId="0" borderId="170" applyFill="0" applyProtection="0">
      <alignment horizontal="right"/>
    </xf>
    <xf numFmtId="0" fontId="35" fillId="0" borderId="170" applyFill="0" applyProtection="0">
      <alignment horizontal="right" vertical="top" wrapText="1"/>
    </xf>
    <xf numFmtId="0" fontId="43" fillId="36" borderId="172" applyNumberFormat="0" applyAlignment="0" applyProtection="0"/>
    <xf numFmtId="0" fontId="62" fillId="60" borderId="170"/>
    <xf numFmtId="0" fontId="62" fillId="60" borderId="170"/>
    <xf numFmtId="0" fontId="39" fillId="38" borderId="170" applyNumberFormat="0" applyProtection="0">
      <alignment horizontal="right"/>
    </xf>
    <xf numFmtId="0" fontId="35" fillId="0" borderId="170" applyFill="0" applyProtection="0">
      <alignment horizontal="right" vertical="top" wrapText="1"/>
    </xf>
    <xf numFmtId="0" fontId="47" fillId="0" borderId="170" applyFill="0" applyProtection="0">
      <alignment horizontal="right" vertical="top" wrapText="1"/>
    </xf>
    <xf numFmtId="0" fontId="44" fillId="0" borderId="173" applyNumberFormat="0" applyFill="0" applyAlignment="0" applyProtection="0"/>
    <xf numFmtId="0" fontId="43" fillId="36" borderId="172" applyNumberFormat="0" applyAlignment="0" applyProtection="0"/>
    <xf numFmtId="0" fontId="39" fillId="38" borderId="170" applyNumberFormat="0" applyProtection="0">
      <alignment horizontal="right"/>
    </xf>
    <xf numFmtId="0" fontId="43" fillId="36" borderId="172" applyNumberFormat="0" applyAlignment="0" applyProtection="0"/>
    <xf numFmtId="0" fontId="47" fillId="0" borderId="170" applyFill="0" applyProtection="0">
      <alignment horizontal="right" vertical="top" wrapText="1"/>
    </xf>
    <xf numFmtId="49" fontId="35" fillId="0" borderId="170" applyFill="0" applyProtection="0">
      <alignment horizontal="right"/>
    </xf>
    <xf numFmtId="0" fontId="62" fillId="60" borderId="170"/>
    <xf numFmtId="0" fontId="43" fillId="36" borderId="172" applyNumberFormat="0" applyAlignment="0" applyProtection="0"/>
    <xf numFmtId="1" fontId="35" fillId="0" borderId="170" applyFill="0" applyProtection="0">
      <alignment horizontal="right" vertical="top" wrapText="1"/>
    </xf>
    <xf numFmtId="0" fontId="62" fillId="60" borderId="170"/>
    <xf numFmtId="1" fontId="35" fillId="0" borderId="170" applyFill="0" applyProtection="0">
      <alignment horizontal="right" vertical="top" wrapText="1"/>
    </xf>
    <xf numFmtId="2" fontId="47" fillId="0" borderId="170" applyFill="0" applyProtection="0">
      <alignment horizontal="right" vertical="top" wrapText="1"/>
    </xf>
    <xf numFmtId="2" fontId="47" fillId="0" borderId="170" applyFill="0" applyProtection="0">
      <alignment horizontal="right" vertical="top" wrapText="1"/>
    </xf>
    <xf numFmtId="49" fontId="35" fillId="0" borderId="170" applyFill="0" applyProtection="0">
      <alignment horizontal="right"/>
    </xf>
    <xf numFmtId="0" fontId="35" fillId="54" borderId="169" applyNumberFormat="0" applyFont="0" applyAlignment="0" applyProtection="0"/>
    <xf numFmtId="2" fontId="47" fillId="0" borderId="170" applyFill="0" applyProtection="0">
      <alignment horizontal="right" vertical="top" wrapText="1"/>
    </xf>
    <xf numFmtId="0" fontId="39" fillId="38" borderId="170" applyNumberFormat="0" applyProtection="0">
      <alignment horizontal="left"/>
    </xf>
    <xf numFmtId="0" fontId="43" fillId="36" borderId="172" applyNumberFormat="0" applyAlignment="0" applyProtection="0"/>
    <xf numFmtId="2" fontId="47" fillId="0" borderId="170" applyFill="0" applyProtection="0">
      <alignment horizontal="right" vertical="top" wrapText="1"/>
    </xf>
    <xf numFmtId="0" fontId="35" fillId="0" borderId="170" applyFill="0" applyProtection="0">
      <alignment horizontal="right" vertical="top" wrapText="1"/>
    </xf>
    <xf numFmtId="0" fontId="43" fillId="36" borderId="172" applyNumberFormat="0" applyAlignment="0" applyProtection="0"/>
    <xf numFmtId="0" fontId="35" fillId="54" borderId="169" applyNumberFormat="0" applyFont="0" applyAlignment="0" applyProtection="0"/>
    <xf numFmtId="49" fontId="47" fillId="0" borderId="170" applyFill="0" applyProtection="0">
      <alignment horizontal="right"/>
    </xf>
    <xf numFmtId="0" fontId="62" fillId="60" borderId="170"/>
    <xf numFmtId="0" fontId="62" fillId="60" borderId="170"/>
    <xf numFmtId="0" fontId="62" fillId="60" borderId="170"/>
    <xf numFmtId="0" fontId="51" fillId="36" borderId="171" applyNumberFormat="0" applyAlignment="0" applyProtection="0"/>
    <xf numFmtId="0" fontId="35" fillId="54" borderId="169" applyNumberFormat="0" applyFont="0" applyAlignment="0" applyProtection="0"/>
    <xf numFmtId="1" fontId="47" fillId="0" borderId="170" applyFill="0" applyProtection="0">
      <alignment horizontal="right" vertical="top" wrapText="1"/>
    </xf>
    <xf numFmtId="49" fontId="35" fillId="0" borderId="170" applyFill="0" applyProtection="0">
      <alignment horizontal="right"/>
    </xf>
    <xf numFmtId="1" fontId="35" fillId="0" borderId="170" applyFill="0" applyProtection="0">
      <alignment horizontal="right" vertical="top" wrapText="1"/>
    </xf>
    <xf numFmtId="0" fontId="62" fillId="60" borderId="170"/>
    <xf numFmtId="0" fontId="62" fillId="60" borderId="170"/>
    <xf numFmtId="0" fontId="41" fillId="35" borderId="171" applyNumberFormat="0" applyAlignment="0" applyProtection="0"/>
    <xf numFmtId="0" fontId="62" fillId="60" borderId="170"/>
    <xf numFmtId="0" fontId="39" fillId="38" borderId="170" applyNumberFormat="0" applyProtection="0">
      <alignment horizontal="right"/>
    </xf>
    <xf numFmtId="0" fontId="62" fillId="60" borderId="170"/>
    <xf numFmtId="2" fontId="47" fillId="0" borderId="170" applyFill="0" applyProtection="0">
      <alignment horizontal="right" vertical="top" wrapText="1"/>
    </xf>
    <xf numFmtId="1" fontId="35" fillId="0" borderId="170" applyFill="0" applyProtection="0">
      <alignment horizontal="right" vertical="top" wrapText="1"/>
    </xf>
    <xf numFmtId="0" fontId="39" fillId="38" borderId="170" applyNumberFormat="0" applyProtection="0">
      <alignment horizontal="left"/>
    </xf>
    <xf numFmtId="2" fontId="35" fillId="0" borderId="170" applyFill="0" applyProtection="0">
      <alignment horizontal="right" vertical="top" wrapText="1"/>
    </xf>
    <xf numFmtId="0" fontId="62" fillId="60" borderId="170"/>
    <xf numFmtId="2" fontId="35" fillId="0" borderId="170" applyFill="0" applyProtection="0">
      <alignment horizontal="right" vertical="top" wrapText="1"/>
    </xf>
    <xf numFmtId="0" fontId="43" fillId="36" borderId="172" applyNumberFormat="0" applyAlignment="0" applyProtection="0"/>
    <xf numFmtId="2" fontId="47" fillId="0" borderId="170" applyFill="0" applyProtection="0">
      <alignment horizontal="right" vertical="top" wrapText="1"/>
    </xf>
    <xf numFmtId="49" fontId="47" fillId="0" borderId="170" applyFill="0" applyProtection="0">
      <alignment horizontal="right"/>
    </xf>
    <xf numFmtId="49" fontId="47" fillId="0" borderId="170" applyFill="0" applyProtection="0">
      <alignment horizontal="right"/>
    </xf>
    <xf numFmtId="49" fontId="35" fillId="0" borderId="170" applyFill="0" applyProtection="0">
      <alignment horizontal="right"/>
    </xf>
    <xf numFmtId="0" fontId="43" fillId="36" borderId="172" applyNumberFormat="0" applyAlignment="0" applyProtection="0"/>
    <xf numFmtId="0" fontId="62" fillId="60" borderId="170"/>
    <xf numFmtId="1" fontId="35" fillId="0" borderId="170" applyFill="0" applyProtection="0">
      <alignment horizontal="right" vertical="top" wrapText="1"/>
    </xf>
    <xf numFmtId="0" fontId="35" fillId="54" borderId="169" applyNumberFormat="0" applyFont="0" applyAlignment="0" applyProtection="0"/>
    <xf numFmtId="0" fontId="41" fillId="35" borderId="171" applyNumberFormat="0" applyAlignment="0" applyProtection="0"/>
    <xf numFmtId="2" fontId="47" fillId="0" borderId="170" applyFill="0" applyProtection="0">
      <alignment horizontal="right" vertical="top" wrapText="1"/>
    </xf>
    <xf numFmtId="0" fontId="39" fillId="38" borderId="170" applyNumberFormat="0" applyProtection="0">
      <alignment horizontal="left"/>
    </xf>
    <xf numFmtId="0" fontId="62" fillId="60" borderId="170"/>
    <xf numFmtId="49" fontId="35" fillId="0" borderId="170" applyFill="0" applyProtection="0">
      <alignment horizontal="right"/>
    </xf>
    <xf numFmtId="0" fontId="35" fillId="54" borderId="169" applyNumberFormat="0" applyFont="0" applyAlignment="0" applyProtection="0"/>
    <xf numFmtId="0" fontId="35" fillId="0" borderId="170" applyFill="0" applyProtection="0">
      <alignment horizontal="right" vertical="top" wrapText="1"/>
    </xf>
    <xf numFmtId="49" fontId="35" fillId="0" borderId="170" applyFill="0" applyProtection="0">
      <alignment horizontal="right"/>
    </xf>
    <xf numFmtId="0" fontId="43" fillId="36" borderId="172" applyNumberFormat="0" applyAlignment="0" applyProtection="0"/>
    <xf numFmtId="0" fontId="39" fillId="38" borderId="170" applyNumberFormat="0" applyProtection="0">
      <alignment horizontal="left"/>
    </xf>
    <xf numFmtId="0" fontId="41" fillId="35" borderId="171" applyNumberFormat="0" applyAlignment="0" applyProtection="0"/>
    <xf numFmtId="0" fontId="44" fillId="0" borderId="173" applyNumberFormat="0" applyFill="0" applyAlignment="0" applyProtection="0"/>
    <xf numFmtId="0" fontId="39" fillId="38" borderId="170" applyNumberFormat="0" applyProtection="0">
      <alignment horizontal="left"/>
    </xf>
    <xf numFmtId="2" fontId="47" fillId="0" borderId="170" applyFill="0" applyProtection="0">
      <alignment horizontal="right" vertical="top" wrapText="1"/>
    </xf>
    <xf numFmtId="0" fontId="62" fillId="60" borderId="170"/>
    <xf numFmtId="2" fontId="35" fillId="0" borderId="170" applyFill="0" applyProtection="0">
      <alignment horizontal="right" vertical="top" wrapText="1"/>
    </xf>
    <xf numFmtId="49" fontId="47" fillId="0" borderId="170" applyFill="0" applyProtection="0">
      <alignment horizontal="right"/>
    </xf>
    <xf numFmtId="1" fontId="35" fillId="0" borderId="170" applyFill="0" applyProtection="0">
      <alignment horizontal="right" vertical="top" wrapText="1"/>
    </xf>
    <xf numFmtId="2" fontId="47" fillId="0" borderId="170" applyFill="0" applyProtection="0">
      <alignment horizontal="right" vertical="top" wrapText="1"/>
    </xf>
    <xf numFmtId="0" fontId="39" fillId="38" borderId="170" applyNumberFormat="0" applyProtection="0">
      <alignment horizontal="left"/>
    </xf>
    <xf numFmtId="2" fontId="47" fillId="0" borderId="170" applyFill="0" applyProtection="0">
      <alignment horizontal="right" vertical="top" wrapText="1"/>
    </xf>
    <xf numFmtId="0" fontId="62" fillId="60" borderId="170"/>
    <xf numFmtId="0" fontId="43" fillId="36" borderId="172" applyNumberFormat="0" applyAlignment="0" applyProtection="0"/>
    <xf numFmtId="0" fontId="44" fillId="0" borderId="173" applyNumberFormat="0" applyFill="0" applyAlignment="0" applyProtection="0"/>
    <xf numFmtId="0" fontId="39" fillId="38" borderId="170" applyNumberFormat="0" applyProtection="0">
      <alignment horizontal="right"/>
    </xf>
    <xf numFmtId="2" fontId="47" fillId="0" borderId="170" applyFill="0" applyProtection="0">
      <alignment horizontal="right" vertical="top" wrapText="1"/>
    </xf>
    <xf numFmtId="1" fontId="35" fillId="0" borderId="170" applyFill="0" applyProtection="0">
      <alignment horizontal="right" vertical="top" wrapText="1"/>
    </xf>
    <xf numFmtId="2" fontId="47" fillId="0" borderId="170" applyFill="0" applyProtection="0">
      <alignment horizontal="right" vertical="top" wrapText="1"/>
    </xf>
    <xf numFmtId="49" fontId="35" fillId="0" borderId="170" applyFill="0" applyProtection="0">
      <alignment horizontal="right"/>
    </xf>
    <xf numFmtId="1" fontId="35" fillId="0" borderId="170" applyFill="0" applyProtection="0">
      <alignment horizontal="right" vertical="top" wrapText="1"/>
    </xf>
    <xf numFmtId="0" fontId="44" fillId="0" borderId="173" applyNumberFormat="0" applyFill="0" applyAlignment="0" applyProtection="0"/>
    <xf numFmtId="0" fontId="35" fillId="54" borderId="169" applyNumberFormat="0" applyFont="0" applyAlignment="0" applyProtection="0"/>
    <xf numFmtId="0" fontId="62" fillId="60" borderId="170"/>
    <xf numFmtId="0" fontId="35" fillId="54" borderId="169" applyNumberFormat="0" applyFont="0" applyAlignment="0" applyProtection="0"/>
    <xf numFmtId="0" fontId="62" fillId="60" borderId="170"/>
    <xf numFmtId="2" fontId="35" fillId="0" borderId="170" applyFill="0" applyProtection="0">
      <alignment horizontal="right" vertical="top" wrapText="1"/>
    </xf>
    <xf numFmtId="0" fontId="35" fillId="0" borderId="170" applyFill="0" applyProtection="0">
      <alignment horizontal="right" vertical="top" wrapText="1"/>
    </xf>
    <xf numFmtId="1" fontId="35" fillId="0" borderId="170" applyFill="0" applyProtection="0">
      <alignment horizontal="right" vertical="top" wrapText="1"/>
    </xf>
    <xf numFmtId="2" fontId="35" fillId="0" borderId="170" applyFill="0" applyProtection="0">
      <alignment horizontal="right" vertical="top" wrapText="1"/>
    </xf>
    <xf numFmtId="49" fontId="35" fillId="0" borderId="170" applyFill="0" applyProtection="0">
      <alignment horizontal="right"/>
    </xf>
    <xf numFmtId="0" fontId="43" fillId="36" borderId="172" applyNumberFormat="0" applyAlignment="0" applyProtection="0"/>
    <xf numFmtId="0" fontId="39" fillId="38" borderId="170" applyNumberFormat="0" applyProtection="0">
      <alignment horizontal="left"/>
    </xf>
    <xf numFmtId="0" fontId="43" fillId="36" borderId="172" applyNumberFormat="0" applyAlignment="0" applyProtection="0"/>
    <xf numFmtId="0" fontId="44" fillId="0" borderId="173" applyNumberFormat="0" applyFill="0" applyAlignment="0" applyProtection="0"/>
    <xf numFmtId="0" fontId="62" fillId="60" borderId="170"/>
    <xf numFmtId="2" fontId="35" fillId="0" borderId="170" applyFill="0" applyProtection="0">
      <alignment horizontal="right" vertical="top" wrapText="1"/>
    </xf>
    <xf numFmtId="49" fontId="35" fillId="0" borderId="170" applyFill="0" applyProtection="0">
      <alignment horizontal="right"/>
    </xf>
    <xf numFmtId="0" fontId="35" fillId="0" borderId="170" applyFill="0" applyProtection="0">
      <alignment horizontal="right" vertical="top" wrapText="1"/>
    </xf>
    <xf numFmtId="0" fontId="35" fillId="54" borderId="169" applyNumberFormat="0" applyFont="0" applyAlignment="0" applyProtection="0"/>
    <xf numFmtId="0" fontId="62" fillId="60" borderId="170"/>
    <xf numFmtId="0" fontId="62" fillId="60" borderId="170"/>
    <xf numFmtId="1" fontId="35" fillId="0" borderId="170" applyFill="0" applyProtection="0">
      <alignment horizontal="right" vertical="top" wrapText="1"/>
    </xf>
    <xf numFmtId="2" fontId="35" fillId="0" borderId="170" applyFill="0" applyProtection="0">
      <alignment horizontal="right" vertical="top" wrapText="1"/>
    </xf>
    <xf numFmtId="1" fontId="35" fillId="0" borderId="170" applyFill="0" applyProtection="0">
      <alignment horizontal="right" vertical="top" wrapText="1"/>
    </xf>
    <xf numFmtId="0" fontId="35" fillId="0" borderId="170" applyFill="0" applyProtection="0">
      <alignment horizontal="right" vertical="top" wrapText="1"/>
    </xf>
    <xf numFmtId="0" fontId="62" fillId="60" borderId="170"/>
    <xf numFmtId="0" fontId="39" fillId="38" borderId="170" applyNumberFormat="0" applyProtection="0">
      <alignment horizontal="left"/>
    </xf>
    <xf numFmtId="0" fontId="39" fillId="38" borderId="170" applyNumberFormat="0" applyProtection="0">
      <alignment horizontal="left"/>
    </xf>
    <xf numFmtId="2" fontId="47" fillId="0" borderId="170" applyFill="0" applyProtection="0">
      <alignment horizontal="right" vertical="top" wrapText="1"/>
    </xf>
    <xf numFmtId="0" fontId="44" fillId="0" borderId="173" applyNumberFormat="0" applyFill="0" applyAlignment="0" applyProtection="0"/>
    <xf numFmtId="0" fontId="35" fillId="0" borderId="170" applyFill="0" applyProtection="0">
      <alignment horizontal="right" vertical="top" wrapText="1"/>
    </xf>
    <xf numFmtId="0" fontId="41" fillId="35" borderId="171" applyNumberFormat="0" applyAlignment="0" applyProtection="0"/>
    <xf numFmtId="1" fontId="35" fillId="0" borderId="170" applyFill="0" applyProtection="0">
      <alignment horizontal="right" vertical="top" wrapText="1"/>
    </xf>
    <xf numFmtId="0" fontId="35" fillId="0" borderId="170" applyFill="0" applyProtection="0">
      <alignment horizontal="right" vertical="top" wrapText="1"/>
    </xf>
    <xf numFmtId="0" fontId="44" fillId="0" borderId="173" applyNumberFormat="0" applyFill="0" applyAlignment="0" applyProtection="0"/>
    <xf numFmtId="0" fontId="62" fillId="60" borderId="170"/>
    <xf numFmtId="0" fontId="43" fillId="36" borderId="172" applyNumberFormat="0" applyAlignment="0" applyProtection="0"/>
    <xf numFmtId="0" fontId="35" fillId="54" borderId="169" applyNumberFormat="0" applyFont="0" applyAlignment="0" applyProtection="0"/>
    <xf numFmtId="0" fontId="43" fillId="36" borderId="172" applyNumberFormat="0" applyAlignment="0" applyProtection="0"/>
    <xf numFmtId="1" fontId="35" fillId="0" borderId="170" applyFill="0" applyProtection="0">
      <alignment horizontal="right" vertical="top" wrapText="1"/>
    </xf>
    <xf numFmtId="0" fontId="47" fillId="0" borderId="170" applyFill="0" applyProtection="0">
      <alignment horizontal="right" vertical="top" wrapText="1"/>
    </xf>
    <xf numFmtId="0" fontId="39" fillId="38" borderId="170" applyNumberFormat="0" applyProtection="0">
      <alignment horizontal="left"/>
    </xf>
    <xf numFmtId="0" fontId="41" fillId="35" borderId="171" applyNumberFormat="0" applyAlignment="0" applyProtection="0"/>
    <xf numFmtId="2" fontId="35" fillId="0" borderId="170" applyFill="0" applyProtection="0">
      <alignment horizontal="right" vertical="top" wrapText="1"/>
    </xf>
    <xf numFmtId="0" fontId="44" fillId="0" borderId="173" applyNumberFormat="0" applyFill="0" applyAlignment="0" applyProtection="0"/>
    <xf numFmtId="0" fontId="43" fillId="36" borderId="172" applyNumberFormat="0" applyAlignment="0" applyProtection="0"/>
    <xf numFmtId="2" fontId="35" fillId="0" borderId="170" applyFill="0" applyProtection="0">
      <alignment horizontal="right" vertical="top" wrapText="1"/>
    </xf>
    <xf numFmtId="0" fontId="43" fillId="36" borderId="172" applyNumberFormat="0" applyAlignment="0" applyProtection="0"/>
    <xf numFmtId="49" fontId="35" fillId="0" borderId="170" applyFill="0" applyProtection="0">
      <alignment horizontal="right"/>
    </xf>
    <xf numFmtId="0" fontId="39" fillId="38" borderId="170" applyNumberFormat="0" applyProtection="0">
      <alignment horizontal="left"/>
    </xf>
    <xf numFmtId="0" fontId="47" fillId="0" borderId="170" applyFill="0" applyProtection="0">
      <alignment horizontal="right" vertical="top" wrapText="1"/>
    </xf>
    <xf numFmtId="0" fontId="35" fillId="0" borderId="170" applyFill="0" applyProtection="0">
      <alignment horizontal="right" vertical="top" wrapText="1"/>
    </xf>
    <xf numFmtId="0" fontId="62" fillId="60" borderId="170"/>
    <xf numFmtId="0" fontId="51" fillId="36" borderId="171" applyNumberFormat="0" applyAlignment="0" applyProtection="0"/>
    <xf numFmtId="0" fontId="62" fillId="60" borderId="170"/>
    <xf numFmtId="1" fontId="47" fillId="0" borderId="170" applyFill="0" applyProtection="0">
      <alignment horizontal="right" vertical="top" wrapText="1"/>
    </xf>
    <xf numFmtId="2" fontId="47" fillId="0" borderId="170" applyFill="0" applyProtection="0">
      <alignment horizontal="right" vertical="top" wrapText="1"/>
    </xf>
    <xf numFmtId="1" fontId="47" fillId="0" borderId="170" applyFill="0" applyProtection="0">
      <alignment horizontal="right" vertical="top" wrapText="1"/>
    </xf>
    <xf numFmtId="0" fontId="44" fillId="0" borderId="173" applyNumberFormat="0" applyFill="0" applyAlignment="0" applyProtection="0"/>
    <xf numFmtId="1" fontId="35" fillId="0" borderId="170" applyFill="0" applyProtection="0">
      <alignment horizontal="right" vertical="top" wrapText="1"/>
    </xf>
    <xf numFmtId="0" fontId="43" fillId="36" borderId="172" applyNumberFormat="0" applyAlignment="0" applyProtection="0"/>
    <xf numFmtId="0" fontId="41" fillId="35" borderId="171" applyNumberFormat="0" applyAlignment="0" applyProtection="0"/>
    <xf numFmtId="0" fontId="43" fillId="36" borderId="172" applyNumberFormat="0" applyAlignment="0" applyProtection="0"/>
    <xf numFmtId="2" fontId="47" fillId="0" borderId="170" applyFill="0" applyProtection="0">
      <alignment horizontal="right" vertical="top" wrapText="1"/>
    </xf>
    <xf numFmtId="0" fontId="39" fillId="38" borderId="170" applyNumberFormat="0" applyProtection="0">
      <alignment horizontal="left"/>
    </xf>
    <xf numFmtId="0" fontId="39" fillId="38" borderId="170" applyNumberFormat="0" applyProtection="0">
      <alignment horizontal="right"/>
    </xf>
    <xf numFmtId="1" fontId="47" fillId="0" borderId="170" applyFill="0" applyProtection="0">
      <alignment horizontal="right" vertical="top" wrapText="1"/>
    </xf>
    <xf numFmtId="0" fontId="39" fillId="38" borderId="170" applyNumberFormat="0" applyProtection="0">
      <alignment horizontal="left"/>
    </xf>
    <xf numFmtId="49" fontId="35" fillId="0" borderId="170" applyFill="0" applyProtection="0">
      <alignment horizontal="right"/>
    </xf>
    <xf numFmtId="0" fontId="44" fillId="0" borderId="173" applyNumberFormat="0" applyFill="0" applyAlignment="0" applyProtection="0"/>
    <xf numFmtId="2" fontId="47" fillId="0" borderId="170" applyFill="0" applyProtection="0">
      <alignment horizontal="right" vertical="top" wrapText="1"/>
    </xf>
    <xf numFmtId="2" fontId="35" fillId="0" borderId="170" applyFill="0" applyProtection="0">
      <alignment horizontal="right" vertical="top" wrapText="1"/>
    </xf>
    <xf numFmtId="0" fontId="35" fillId="54" borderId="169" applyNumberFormat="0" applyFont="0" applyAlignment="0" applyProtection="0"/>
    <xf numFmtId="0" fontId="47" fillId="0" borderId="170" applyFill="0" applyProtection="0">
      <alignment horizontal="right" vertical="top" wrapText="1"/>
    </xf>
    <xf numFmtId="0" fontId="35" fillId="0" borderId="170" applyFill="0" applyProtection="0">
      <alignment horizontal="right" vertical="top" wrapText="1"/>
    </xf>
    <xf numFmtId="49" fontId="35" fillId="0" borderId="170" applyFill="0" applyProtection="0">
      <alignment horizontal="right"/>
    </xf>
    <xf numFmtId="2" fontId="35" fillId="0" borderId="170" applyFill="0" applyProtection="0">
      <alignment horizontal="right" vertical="top" wrapText="1"/>
    </xf>
    <xf numFmtId="0" fontId="39" fillId="38" borderId="170" applyNumberFormat="0" applyProtection="0">
      <alignment horizontal="right"/>
    </xf>
    <xf numFmtId="0" fontId="39" fillId="38" borderId="170" applyNumberFormat="0" applyProtection="0">
      <alignment horizontal="left"/>
    </xf>
    <xf numFmtId="49" fontId="35" fillId="0" borderId="170" applyFill="0" applyProtection="0">
      <alignment horizontal="right"/>
    </xf>
    <xf numFmtId="0" fontId="35" fillId="54" borderId="169" applyNumberFormat="0" applyFont="0" applyAlignment="0" applyProtection="0"/>
    <xf numFmtId="1" fontId="47" fillId="0" borderId="170" applyFill="0" applyProtection="0">
      <alignment horizontal="right" vertical="top" wrapText="1"/>
    </xf>
    <xf numFmtId="2" fontId="35" fillId="0" borderId="170" applyFill="0" applyProtection="0">
      <alignment horizontal="right" vertical="top" wrapText="1"/>
    </xf>
    <xf numFmtId="1" fontId="35" fillId="0" borderId="170" applyFill="0" applyProtection="0">
      <alignment horizontal="right" vertical="top" wrapText="1"/>
    </xf>
    <xf numFmtId="2" fontId="35" fillId="0" borderId="170" applyFill="0" applyProtection="0">
      <alignment horizontal="right" vertical="top" wrapText="1"/>
    </xf>
    <xf numFmtId="0" fontId="41" fillId="35" borderId="171" applyNumberFormat="0" applyAlignment="0" applyProtection="0"/>
    <xf numFmtId="1" fontId="35" fillId="0" borderId="170" applyFill="0" applyProtection="0">
      <alignment horizontal="right" vertical="top" wrapText="1"/>
    </xf>
    <xf numFmtId="0" fontId="47" fillId="0" borderId="170" applyFill="0" applyProtection="0">
      <alignment horizontal="right" vertical="top" wrapText="1"/>
    </xf>
    <xf numFmtId="0" fontId="35" fillId="0" borderId="170" applyFill="0" applyProtection="0">
      <alignment horizontal="right" vertical="top" wrapText="1"/>
    </xf>
    <xf numFmtId="49" fontId="35" fillId="0" borderId="170" applyFill="0" applyProtection="0">
      <alignment horizontal="right"/>
    </xf>
    <xf numFmtId="2" fontId="35" fillId="0" borderId="170" applyFill="0" applyProtection="0">
      <alignment horizontal="right" vertical="top" wrapText="1"/>
    </xf>
    <xf numFmtId="0" fontId="35" fillId="54" borderId="169" applyNumberFormat="0" applyFont="0" applyAlignment="0" applyProtection="0"/>
    <xf numFmtId="0" fontId="62" fillId="60" borderId="170"/>
    <xf numFmtId="0" fontId="35" fillId="0" borderId="170" applyFill="0" applyProtection="0">
      <alignment horizontal="right" vertical="top" wrapText="1"/>
    </xf>
    <xf numFmtId="2" fontId="47" fillId="0" borderId="170" applyFill="0" applyProtection="0">
      <alignment horizontal="right" vertical="top" wrapText="1"/>
    </xf>
    <xf numFmtId="0" fontId="39" fillId="38" borderId="170" applyNumberFormat="0" applyProtection="0">
      <alignment horizontal="left"/>
    </xf>
    <xf numFmtId="1" fontId="47" fillId="0" borderId="170" applyFill="0" applyProtection="0">
      <alignment horizontal="right" vertical="top" wrapText="1"/>
    </xf>
    <xf numFmtId="0" fontId="47" fillId="0" borderId="170" applyFill="0" applyProtection="0">
      <alignment horizontal="right" vertical="top" wrapText="1"/>
    </xf>
    <xf numFmtId="0" fontId="62" fillId="60" borderId="170"/>
    <xf numFmtId="0" fontId="44" fillId="0" borderId="173" applyNumberFormat="0" applyFill="0" applyAlignment="0" applyProtection="0"/>
    <xf numFmtId="0" fontId="39" fillId="38" borderId="170" applyNumberFormat="0" applyProtection="0">
      <alignment horizontal="right"/>
    </xf>
    <xf numFmtId="0" fontId="44" fillId="0" borderId="173" applyNumberFormat="0" applyFill="0" applyAlignment="0" applyProtection="0"/>
    <xf numFmtId="0" fontId="62" fillId="60" borderId="170"/>
    <xf numFmtId="1" fontId="47" fillId="0" borderId="170" applyFill="0" applyProtection="0">
      <alignment horizontal="right" vertical="top" wrapText="1"/>
    </xf>
    <xf numFmtId="1" fontId="47" fillId="0" borderId="170" applyFill="0" applyProtection="0">
      <alignment horizontal="right" vertical="top" wrapText="1"/>
    </xf>
    <xf numFmtId="0" fontId="62" fillId="60" borderId="170"/>
    <xf numFmtId="0" fontId="62" fillId="60" borderId="170"/>
    <xf numFmtId="0" fontId="35" fillId="0" borderId="170" applyFill="0" applyProtection="0">
      <alignment horizontal="right" vertical="top" wrapText="1"/>
    </xf>
    <xf numFmtId="0" fontId="35" fillId="0" borderId="170" applyFill="0" applyProtection="0">
      <alignment horizontal="right" vertical="top" wrapText="1"/>
    </xf>
    <xf numFmtId="49" fontId="47" fillId="0" borderId="170" applyFill="0" applyProtection="0">
      <alignment horizontal="right"/>
    </xf>
    <xf numFmtId="49" fontId="47" fillId="0" borderId="170" applyFill="0" applyProtection="0">
      <alignment horizontal="right"/>
    </xf>
    <xf numFmtId="0" fontId="62" fillId="60" borderId="170"/>
    <xf numFmtId="2" fontId="35" fillId="0" borderId="170" applyFill="0" applyProtection="0">
      <alignment horizontal="right" vertical="top" wrapText="1"/>
    </xf>
    <xf numFmtId="1" fontId="47" fillId="0" borderId="170" applyFill="0" applyProtection="0">
      <alignment horizontal="right" vertical="top" wrapText="1"/>
    </xf>
    <xf numFmtId="0" fontId="41" fillId="35" borderId="171" applyNumberFormat="0" applyAlignment="0" applyProtection="0"/>
    <xf numFmtId="2" fontId="35" fillId="0" borderId="170" applyFill="0" applyProtection="0">
      <alignment horizontal="right" vertical="top" wrapText="1"/>
    </xf>
    <xf numFmtId="0" fontId="47" fillId="0" borderId="170" applyFill="0" applyProtection="0">
      <alignment horizontal="right" vertical="top" wrapText="1"/>
    </xf>
    <xf numFmtId="1" fontId="35" fillId="0" borderId="170" applyFill="0" applyProtection="0">
      <alignment horizontal="right" vertical="top" wrapText="1"/>
    </xf>
    <xf numFmtId="2" fontId="35" fillId="0" borderId="170" applyFill="0" applyProtection="0">
      <alignment horizontal="right" vertical="top" wrapText="1"/>
    </xf>
    <xf numFmtId="0" fontId="35" fillId="0" borderId="170" applyFill="0" applyProtection="0">
      <alignment horizontal="right" vertical="top" wrapText="1"/>
    </xf>
    <xf numFmtId="0" fontId="43" fillId="36" borderId="172" applyNumberFormat="0" applyAlignment="0" applyProtection="0"/>
    <xf numFmtId="0" fontId="35" fillId="0" borderId="170" applyFill="0" applyProtection="0">
      <alignment horizontal="right" vertical="top" wrapText="1"/>
    </xf>
    <xf numFmtId="2" fontId="35" fillId="0" borderId="170" applyFill="0" applyProtection="0">
      <alignment horizontal="right" vertical="top" wrapText="1"/>
    </xf>
    <xf numFmtId="0" fontId="44" fillId="0" borderId="173" applyNumberFormat="0" applyFill="0" applyAlignment="0" applyProtection="0"/>
    <xf numFmtId="1" fontId="35" fillId="0" borderId="170" applyFill="0" applyProtection="0">
      <alignment horizontal="right" vertical="top" wrapText="1"/>
    </xf>
    <xf numFmtId="0" fontId="39" fillId="38" borderId="170" applyNumberFormat="0" applyProtection="0">
      <alignment horizontal="left"/>
    </xf>
    <xf numFmtId="0" fontId="43" fillId="36" borderId="172" applyNumberFormat="0" applyAlignment="0" applyProtection="0"/>
    <xf numFmtId="0" fontId="39" fillId="38" borderId="170" applyNumberFormat="0" applyProtection="0">
      <alignment horizontal="right"/>
    </xf>
    <xf numFmtId="0" fontId="41" fillId="35" borderId="171" applyNumberFormat="0" applyAlignment="0" applyProtection="0"/>
    <xf numFmtId="0" fontId="41" fillId="35" borderId="171" applyNumberFormat="0" applyAlignment="0" applyProtection="0"/>
    <xf numFmtId="0" fontId="51" fillId="36" borderId="171" applyNumberFormat="0" applyAlignment="0" applyProtection="0"/>
    <xf numFmtId="0" fontId="35" fillId="0" borderId="170" applyFill="0" applyProtection="0">
      <alignment horizontal="right" vertical="top" wrapText="1"/>
    </xf>
    <xf numFmtId="0" fontId="62" fillId="60" borderId="170"/>
    <xf numFmtId="0" fontId="62" fillId="60" borderId="170"/>
    <xf numFmtId="0" fontId="39" fillId="38" borderId="170" applyNumberFormat="0" applyProtection="0">
      <alignment horizontal="left"/>
    </xf>
    <xf numFmtId="0" fontId="39" fillId="38" borderId="170" applyNumberFormat="0" applyProtection="0">
      <alignment horizontal="left"/>
    </xf>
    <xf numFmtId="0" fontId="35" fillId="0" borderId="170" applyFill="0" applyProtection="0">
      <alignment horizontal="right" vertical="top" wrapText="1"/>
    </xf>
    <xf numFmtId="49" fontId="47" fillId="0" borderId="170" applyFill="0" applyProtection="0">
      <alignment horizontal="right"/>
    </xf>
    <xf numFmtId="0" fontId="35" fillId="0" borderId="170" applyFill="0" applyProtection="0">
      <alignment horizontal="right" vertical="top" wrapText="1"/>
    </xf>
    <xf numFmtId="2" fontId="47" fillId="0" borderId="170" applyFill="0" applyProtection="0">
      <alignment horizontal="right" vertical="top" wrapText="1"/>
    </xf>
    <xf numFmtId="0" fontId="35" fillId="0" borderId="170" applyFill="0" applyProtection="0">
      <alignment horizontal="right" vertical="top" wrapText="1"/>
    </xf>
    <xf numFmtId="0" fontId="39" fillId="38" borderId="170" applyNumberFormat="0" applyProtection="0">
      <alignment horizontal="left"/>
    </xf>
    <xf numFmtId="1" fontId="35" fillId="0" borderId="170" applyFill="0" applyProtection="0">
      <alignment horizontal="right" vertical="top" wrapText="1"/>
    </xf>
    <xf numFmtId="0" fontId="39" fillId="38" borderId="170" applyNumberFormat="0" applyProtection="0">
      <alignment horizontal="left"/>
    </xf>
    <xf numFmtId="49" fontId="47" fillId="0" borderId="170" applyFill="0" applyProtection="0">
      <alignment horizontal="right"/>
    </xf>
    <xf numFmtId="0" fontId="47" fillId="0" borderId="170" applyFill="0" applyProtection="0">
      <alignment horizontal="right" vertical="top" wrapText="1"/>
    </xf>
    <xf numFmtId="0" fontId="62" fillId="60" borderId="170"/>
    <xf numFmtId="0" fontId="47" fillId="0" borderId="170" applyFill="0" applyProtection="0">
      <alignment horizontal="right" vertical="top" wrapText="1"/>
    </xf>
    <xf numFmtId="0" fontId="62" fillId="60" borderId="170"/>
    <xf numFmtId="0" fontId="39" fillId="38" borderId="170" applyNumberFormat="0" applyProtection="0">
      <alignment horizontal="right"/>
    </xf>
    <xf numFmtId="2" fontId="47" fillId="0" borderId="170" applyFill="0" applyProtection="0">
      <alignment horizontal="right" vertical="top" wrapText="1"/>
    </xf>
    <xf numFmtId="1" fontId="35" fillId="0" borderId="170" applyFill="0" applyProtection="0">
      <alignment horizontal="right" vertical="top" wrapText="1"/>
    </xf>
    <xf numFmtId="49" fontId="35" fillId="0" borderId="170" applyFill="0" applyProtection="0">
      <alignment horizontal="right"/>
    </xf>
    <xf numFmtId="0" fontId="44" fillId="0" borderId="173" applyNumberFormat="0" applyFill="0" applyAlignment="0" applyProtection="0"/>
    <xf numFmtId="49" fontId="35" fillId="0" borderId="170" applyFill="0" applyProtection="0">
      <alignment horizontal="right"/>
    </xf>
    <xf numFmtId="49" fontId="35" fillId="0" borderId="170" applyFill="0" applyProtection="0">
      <alignment horizontal="right"/>
    </xf>
    <xf numFmtId="0" fontId="62" fillId="60" borderId="170"/>
    <xf numFmtId="0" fontId="39" fillId="38" borderId="170" applyNumberFormat="0" applyProtection="0">
      <alignment horizontal="right"/>
    </xf>
    <xf numFmtId="2" fontId="35" fillId="0" borderId="170" applyFill="0" applyProtection="0">
      <alignment horizontal="right" vertical="top" wrapText="1"/>
    </xf>
    <xf numFmtId="49" fontId="47" fillId="0" borderId="170" applyFill="0" applyProtection="0">
      <alignment horizontal="right"/>
    </xf>
    <xf numFmtId="0" fontId="39" fillId="38" borderId="170" applyNumberFormat="0" applyProtection="0">
      <alignment horizontal="right"/>
    </xf>
    <xf numFmtId="1" fontId="47" fillId="0" borderId="170" applyFill="0" applyProtection="0">
      <alignment horizontal="right" vertical="top" wrapText="1"/>
    </xf>
    <xf numFmtId="49" fontId="47" fillId="0" borderId="170" applyFill="0" applyProtection="0">
      <alignment horizontal="right"/>
    </xf>
    <xf numFmtId="0" fontId="35" fillId="0" borderId="170" applyFill="0" applyProtection="0">
      <alignment horizontal="right" vertical="top" wrapText="1"/>
    </xf>
    <xf numFmtId="0" fontId="62" fillId="60" borderId="170"/>
    <xf numFmtId="0" fontId="43" fillId="36" borderId="172" applyNumberFormat="0" applyAlignment="0" applyProtection="0"/>
    <xf numFmtId="49" fontId="35" fillId="0" borderId="170" applyFill="0" applyProtection="0">
      <alignment horizontal="right"/>
    </xf>
    <xf numFmtId="0" fontId="39" fillId="38" borderId="170" applyNumberFormat="0" applyProtection="0">
      <alignment horizontal="right"/>
    </xf>
    <xf numFmtId="0" fontId="62" fillId="60" borderId="170"/>
    <xf numFmtId="0" fontId="62" fillId="60" borderId="170"/>
    <xf numFmtId="0" fontId="62" fillId="60" borderId="170"/>
    <xf numFmtId="0" fontId="62" fillId="60" borderId="170"/>
    <xf numFmtId="2" fontId="35" fillId="0" borderId="170" applyFill="0" applyProtection="0">
      <alignment horizontal="right" vertical="top" wrapText="1"/>
    </xf>
    <xf numFmtId="0" fontId="43" fillId="36" borderId="172" applyNumberFormat="0" applyAlignment="0" applyProtection="0"/>
    <xf numFmtId="0" fontId="41" fillId="35" borderId="171" applyNumberFormat="0" applyAlignment="0" applyProtection="0"/>
    <xf numFmtId="0" fontId="62" fillId="60" borderId="170"/>
    <xf numFmtId="0" fontId="39" fillId="38" borderId="170" applyNumberFormat="0" applyProtection="0">
      <alignment horizontal="right"/>
    </xf>
    <xf numFmtId="0" fontId="62" fillId="60" borderId="170"/>
    <xf numFmtId="1" fontId="35" fillId="0" borderId="170" applyFill="0" applyProtection="0">
      <alignment horizontal="right" vertical="top" wrapText="1"/>
    </xf>
    <xf numFmtId="49" fontId="47" fillId="0" borderId="170" applyFill="0" applyProtection="0">
      <alignment horizontal="right"/>
    </xf>
    <xf numFmtId="0" fontId="44" fillId="0" borderId="173" applyNumberFormat="0" applyFill="0" applyAlignment="0" applyProtection="0"/>
    <xf numFmtId="49" fontId="47" fillId="0" borderId="170" applyFill="0" applyProtection="0">
      <alignment horizontal="right"/>
    </xf>
    <xf numFmtId="0" fontId="43" fillId="36" borderId="172" applyNumberFormat="0" applyAlignment="0" applyProtection="0"/>
    <xf numFmtId="0" fontId="62" fillId="60" borderId="170"/>
    <xf numFmtId="0" fontId="62" fillId="60" borderId="170"/>
    <xf numFmtId="0" fontId="62" fillId="60" borderId="170"/>
    <xf numFmtId="1" fontId="47" fillId="0" borderId="170" applyFill="0" applyProtection="0">
      <alignment horizontal="right" vertical="top" wrapText="1"/>
    </xf>
    <xf numFmtId="1" fontId="35" fillId="0" borderId="170" applyFill="0" applyProtection="0">
      <alignment horizontal="right" vertical="top" wrapText="1"/>
    </xf>
    <xf numFmtId="1" fontId="35" fillId="0" borderId="170" applyFill="0" applyProtection="0">
      <alignment horizontal="right" vertical="top" wrapText="1"/>
    </xf>
    <xf numFmtId="0" fontId="35" fillId="54" borderId="169" applyNumberFormat="0" applyFont="0" applyAlignment="0" applyProtection="0"/>
    <xf numFmtId="0" fontId="51" fillId="36" borderId="171" applyNumberFormat="0" applyAlignment="0" applyProtection="0"/>
    <xf numFmtId="2" fontId="35" fillId="0" borderId="170" applyFill="0" applyProtection="0">
      <alignment horizontal="right" vertical="top" wrapText="1"/>
    </xf>
    <xf numFmtId="1" fontId="47" fillId="0" borderId="170" applyFill="0" applyProtection="0">
      <alignment horizontal="right" vertical="top" wrapText="1"/>
    </xf>
    <xf numFmtId="2" fontId="47" fillId="0" borderId="170" applyFill="0" applyProtection="0">
      <alignment horizontal="right" vertical="top" wrapText="1"/>
    </xf>
    <xf numFmtId="2" fontId="35" fillId="0" borderId="170" applyFill="0" applyProtection="0">
      <alignment horizontal="right" vertical="top" wrapText="1"/>
    </xf>
    <xf numFmtId="0" fontId="47" fillId="0" borderId="170" applyFill="0" applyProtection="0">
      <alignment horizontal="right" vertical="top" wrapText="1"/>
    </xf>
    <xf numFmtId="0" fontId="43" fillId="36" borderId="172" applyNumberFormat="0" applyAlignment="0" applyProtection="0"/>
    <xf numFmtId="0" fontId="44" fillId="0" borderId="173" applyNumberFormat="0" applyFill="0" applyAlignment="0" applyProtection="0"/>
    <xf numFmtId="0" fontId="35" fillId="0" borderId="170" applyFill="0" applyProtection="0">
      <alignment horizontal="right" vertical="top" wrapText="1"/>
    </xf>
    <xf numFmtId="1" fontId="35" fillId="0" borderId="170" applyFill="0" applyProtection="0">
      <alignment horizontal="right" vertical="top" wrapText="1"/>
    </xf>
    <xf numFmtId="2" fontId="35" fillId="0" borderId="170" applyFill="0" applyProtection="0">
      <alignment horizontal="right" vertical="top" wrapText="1"/>
    </xf>
    <xf numFmtId="0" fontId="39" fillId="38" borderId="170" applyNumberFormat="0" applyProtection="0">
      <alignment horizontal="left"/>
    </xf>
    <xf numFmtId="2" fontId="35" fillId="0" borderId="170" applyFill="0" applyProtection="0">
      <alignment horizontal="right" vertical="top" wrapText="1"/>
    </xf>
    <xf numFmtId="2" fontId="35" fillId="0" borderId="170" applyFill="0" applyProtection="0">
      <alignment horizontal="right" vertical="top" wrapText="1"/>
    </xf>
    <xf numFmtId="49" fontId="35" fillId="0" borderId="170" applyFill="0" applyProtection="0">
      <alignment horizontal="right"/>
    </xf>
    <xf numFmtId="1" fontId="47" fillId="0" borderId="170" applyFill="0" applyProtection="0">
      <alignment horizontal="right" vertical="top" wrapText="1"/>
    </xf>
    <xf numFmtId="1" fontId="47" fillId="0" borderId="170" applyFill="0" applyProtection="0">
      <alignment horizontal="right" vertical="top" wrapText="1"/>
    </xf>
    <xf numFmtId="0" fontId="51" fillId="36" borderId="171" applyNumberFormat="0" applyAlignment="0" applyProtection="0"/>
    <xf numFmtId="0" fontId="62" fillId="60" borderId="170"/>
    <xf numFmtId="1" fontId="35" fillId="0" borderId="170" applyFill="0" applyProtection="0">
      <alignment horizontal="right" vertical="top" wrapText="1"/>
    </xf>
    <xf numFmtId="0" fontId="62" fillId="60" borderId="170"/>
    <xf numFmtId="0" fontId="35" fillId="54" borderId="169" applyNumberFormat="0" applyFont="0" applyAlignment="0" applyProtection="0"/>
    <xf numFmtId="49" fontId="35" fillId="0" borderId="170" applyFill="0" applyProtection="0">
      <alignment horizontal="right"/>
    </xf>
    <xf numFmtId="1" fontId="35" fillId="0" borderId="170" applyFill="0" applyProtection="0">
      <alignment horizontal="right" vertical="top" wrapText="1"/>
    </xf>
    <xf numFmtId="0" fontId="44" fillId="0" borderId="173" applyNumberFormat="0" applyFill="0" applyAlignment="0" applyProtection="0"/>
    <xf numFmtId="0" fontId="39" fillId="38" borderId="170" applyNumberFormat="0" applyProtection="0">
      <alignment horizontal="left"/>
    </xf>
    <xf numFmtId="0" fontId="62" fillId="60" borderId="170"/>
    <xf numFmtId="0" fontId="62" fillId="60" borderId="170"/>
    <xf numFmtId="1" fontId="47" fillId="0" borderId="170" applyFill="0" applyProtection="0">
      <alignment horizontal="right" vertical="top" wrapText="1"/>
    </xf>
    <xf numFmtId="0" fontId="35" fillId="0" borderId="170" applyFill="0" applyProtection="0">
      <alignment horizontal="right" vertical="top" wrapText="1"/>
    </xf>
    <xf numFmtId="1" fontId="35" fillId="0" borderId="170" applyFill="0" applyProtection="0">
      <alignment horizontal="right" vertical="top" wrapText="1"/>
    </xf>
    <xf numFmtId="0" fontId="43" fillId="36" borderId="172" applyNumberFormat="0" applyAlignment="0" applyProtection="0"/>
    <xf numFmtId="1" fontId="35" fillId="0" borderId="170" applyFill="0" applyProtection="0">
      <alignment horizontal="right" vertical="top" wrapText="1"/>
    </xf>
    <xf numFmtId="0" fontId="39" fillId="38" borderId="170" applyNumberFormat="0" applyProtection="0">
      <alignment horizontal="left"/>
    </xf>
    <xf numFmtId="0" fontId="44" fillId="0" borderId="173" applyNumberFormat="0" applyFill="0" applyAlignment="0" applyProtection="0"/>
    <xf numFmtId="0" fontId="39" fillId="38" borderId="170" applyNumberFormat="0" applyProtection="0">
      <alignment horizontal="left"/>
    </xf>
    <xf numFmtId="1" fontId="35" fillId="0" borderId="170" applyFill="0" applyProtection="0">
      <alignment horizontal="right" vertical="top" wrapText="1"/>
    </xf>
    <xf numFmtId="49" fontId="35" fillId="0" borderId="170" applyFill="0" applyProtection="0">
      <alignment horizontal="right"/>
    </xf>
    <xf numFmtId="49" fontId="35" fillId="0" borderId="170" applyFill="0" applyProtection="0">
      <alignment horizontal="right"/>
    </xf>
    <xf numFmtId="0" fontId="62" fillId="60" borderId="170"/>
    <xf numFmtId="49" fontId="35" fillId="0" borderId="170" applyFill="0" applyProtection="0">
      <alignment horizontal="right"/>
    </xf>
    <xf numFmtId="0" fontId="62" fillId="60" borderId="170"/>
    <xf numFmtId="49" fontId="35" fillId="0" borderId="170" applyFill="0" applyProtection="0">
      <alignment horizontal="right"/>
    </xf>
    <xf numFmtId="0" fontId="44" fillId="0" borderId="173" applyNumberFormat="0" applyFill="0" applyAlignment="0" applyProtection="0"/>
    <xf numFmtId="49" fontId="47" fillId="0" borderId="170" applyFill="0" applyProtection="0">
      <alignment horizontal="right"/>
    </xf>
    <xf numFmtId="49" fontId="35" fillId="0" borderId="170" applyFill="0" applyProtection="0">
      <alignment horizontal="right"/>
    </xf>
    <xf numFmtId="0" fontId="62" fillId="60" borderId="170"/>
    <xf numFmtId="49" fontId="47" fillId="0" borderId="170" applyFill="0" applyProtection="0">
      <alignment horizontal="right"/>
    </xf>
    <xf numFmtId="0" fontId="44" fillId="0" borderId="173" applyNumberFormat="0" applyFill="0" applyAlignment="0" applyProtection="0"/>
    <xf numFmtId="0" fontId="41" fillId="35" borderId="171" applyNumberFormat="0" applyAlignment="0" applyProtection="0"/>
    <xf numFmtId="0" fontId="43" fillId="36" borderId="172" applyNumberFormat="0" applyAlignment="0" applyProtection="0"/>
    <xf numFmtId="0" fontId="41" fillId="35" borderId="171" applyNumberFormat="0" applyAlignment="0" applyProtection="0"/>
    <xf numFmtId="0" fontId="43" fillId="36" borderId="172" applyNumberFormat="0" applyAlignment="0" applyProtection="0"/>
    <xf numFmtId="0" fontId="62" fillId="60" borderId="170"/>
    <xf numFmtId="0" fontId="62" fillId="60" borderId="170"/>
    <xf numFmtId="0" fontId="47" fillId="0" borderId="170" applyFill="0" applyProtection="0">
      <alignment horizontal="right" vertical="top" wrapText="1"/>
    </xf>
    <xf numFmtId="0" fontId="39" fillId="38" borderId="170" applyNumberFormat="0" applyProtection="0">
      <alignment horizontal="right"/>
    </xf>
    <xf numFmtId="49" fontId="47" fillId="0" borderId="170" applyFill="0" applyProtection="0">
      <alignment horizontal="right"/>
    </xf>
    <xf numFmtId="0" fontId="44" fillId="0" borderId="173" applyNumberFormat="0" applyFill="0" applyAlignment="0" applyProtection="0"/>
    <xf numFmtId="0" fontId="43" fillId="36" borderId="172" applyNumberFormat="0" applyAlignment="0" applyProtection="0"/>
    <xf numFmtId="1" fontId="35" fillId="0" borderId="170" applyFill="0" applyProtection="0">
      <alignment horizontal="right" vertical="top" wrapText="1"/>
    </xf>
    <xf numFmtId="0" fontId="43" fillId="36" borderId="172" applyNumberFormat="0" applyAlignment="0" applyProtection="0"/>
    <xf numFmtId="49" fontId="47" fillId="0" borderId="170" applyFill="0" applyProtection="0">
      <alignment horizontal="right"/>
    </xf>
    <xf numFmtId="0" fontId="62" fillId="60" borderId="170"/>
    <xf numFmtId="0" fontId="62" fillId="60" borderId="170"/>
    <xf numFmtId="0" fontId="39" fillId="38" borderId="170" applyNumberFormat="0" applyProtection="0">
      <alignment horizontal="right"/>
    </xf>
    <xf numFmtId="1" fontId="47" fillId="0" borderId="170" applyFill="0" applyProtection="0">
      <alignment horizontal="right" vertical="top" wrapText="1"/>
    </xf>
    <xf numFmtId="2" fontId="47" fillId="0" borderId="170" applyFill="0" applyProtection="0">
      <alignment horizontal="right" vertical="top" wrapText="1"/>
    </xf>
    <xf numFmtId="0" fontId="62" fillId="60" borderId="170"/>
    <xf numFmtId="2" fontId="47" fillId="0" borderId="170" applyFill="0" applyProtection="0">
      <alignment horizontal="right" vertical="top" wrapText="1"/>
    </xf>
    <xf numFmtId="0" fontId="41" fillId="35" borderId="171" applyNumberFormat="0" applyAlignment="0" applyProtection="0"/>
    <xf numFmtId="1" fontId="35" fillId="0" borderId="170" applyFill="0" applyProtection="0">
      <alignment horizontal="right" vertical="top" wrapText="1"/>
    </xf>
    <xf numFmtId="0" fontId="44" fillId="0" borderId="173" applyNumberFormat="0" applyFill="0" applyAlignment="0" applyProtection="0"/>
    <xf numFmtId="2" fontId="35" fillId="0" borderId="170" applyFill="0" applyProtection="0">
      <alignment horizontal="right" vertical="top" wrapText="1"/>
    </xf>
    <xf numFmtId="0" fontId="62" fillId="60" borderId="170"/>
    <xf numFmtId="0" fontId="39" fillId="38" borderId="170" applyNumberFormat="0" applyProtection="0">
      <alignment horizontal="right"/>
    </xf>
    <xf numFmtId="0" fontId="62" fillId="60" borderId="170"/>
    <xf numFmtId="2" fontId="35" fillId="0" borderId="170" applyFill="0" applyProtection="0">
      <alignment horizontal="right" vertical="top" wrapText="1"/>
    </xf>
    <xf numFmtId="0" fontId="62" fillId="60" borderId="170"/>
    <xf numFmtId="1" fontId="47" fillId="0" borderId="170" applyFill="0" applyProtection="0">
      <alignment horizontal="right" vertical="top" wrapText="1"/>
    </xf>
    <xf numFmtId="1" fontId="47" fillId="0" borderId="170" applyFill="0" applyProtection="0">
      <alignment horizontal="right" vertical="top" wrapText="1"/>
    </xf>
    <xf numFmtId="0" fontId="39" fillId="38" borderId="170" applyNumberFormat="0" applyProtection="0">
      <alignment horizontal="right"/>
    </xf>
    <xf numFmtId="49" fontId="47" fillId="0" borderId="170" applyFill="0" applyProtection="0">
      <alignment horizontal="right"/>
    </xf>
    <xf numFmtId="49" fontId="35" fillId="0" borderId="170" applyFill="0" applyProtection="0">
      <alignment horizontal="right"/>
    </xf>
    <xf numFmtId="0" fontId="43" fillId="36" borderId="172" applyNumberFormat="0" applyAlignment="0" applyProtection="0"/>
    <xf numFmtId="1" fontId="35" fillId="0" borderId="170" applyFill="0" applyProtection="0">
      <alignment horizontal="right" vertical="top" wrapText="1"/>
    </xf>
    <xf numFmtId="0" fontId="51" fillId="36" borderId="171" applyNumberFormat="0" applyAlignment="0" applyProtection="0"/>
    <xf numFmtId="1" fontId="35" fillId="0" borderId="170" applyFill="0" applyProtection="0">
      <alignment horizontal="right" vertical="top" wrapText="1"/>
    </xf>
    <xf numFmtId="0" fontId="39" fillId="38" borderId="170" applyNumberFormat="0" applyProtection="0">
      <alignment horizontal="right"/>
    </xf>
    <xf numFmtId="2" fontId="47" fillId="0" borderId="170" applyFill="0" applyProtection="0">
      <alignment horizontal="right" vertical="top" wrapText="1"/>
    </xf>
    <xf numFmtId="0" fontId="35" fillId="0" borderId="170" applyFill="0" applyProtection="0">
      <alignment horizontal="right" vertical="top" wrapText="1"/>
    </xf>
    <xf numFmtId="2" fontId="35" fillId="0" borderId="170" applyFill="0" applyProtection="0">
      <alignment horizontal="right" vertical="top" wrapText="1"/>
    </xf>
    <xf numFmtId="0" fontId="62" fillId="60" borderId="170"/>
    <xf numFmtId="2" fontId="35" fillId="0" borderId="170" applyFill="0" applyProtection="0">
      <alignment horizontal="right" vertical="top" wrapText="1"/>
    </xf>
    <xf numFmtId="0" fontId="62" fillId="60" borderId="170"/>
    <xf numFmtId="2" fontId="35" fillId="0" borderId="170" applyFill="0" applyProtection="0">
      <alignment horizontal="right" vertical="top" wrapText="1"/>
    </xf>
    <xf numFmtId="0" fontId="35" fillId="0" borderId="170" applyFill="0" applyProtection="0">
      <alignment horizontal="right" vertical="top" wrapText="1"/>
    </xf>
    <xf numFmtId="0" fontId="43" fillId="36" borderId="172" applyNumberFormat="0" applyAlignment="0" applyProtection="0"/>
    <xf numFmtId="0" fontId="35" fillId="0" borderId="170" applyFill="0" applyProtection="0">
      <alignment horizontal="right" vertical="top" wrapText="1"/>
    </xf>
    <xf numFmtId="0" fontId="47" fillId="0" borderId="170" applyFill="0" applyProtection="0">
      <alignment horizontal="right" vertical="top" wrapText="1"/>
    </xf>
    <xf numFmtId="2" fontId="47" fillId="0" borderId="170" applyFill="0" applyProtection="0">
      <alignment horizontal="right" vertical="top" wrapText="1"/>
    </xf>
    <xf numFmtId="0" fontId="39" fillId="38" borderId="170" applyNumberFormat="0" applyProtection="0">
      <alignment horizontal="right"/>
    </xf>
    <xf numFmtId="1" fontId="47" fillId="0" borderId="170" applyFill="0" applyProtection="0">
      <alignment horizontal="right" vertical="top" wrapText="1"/>
    </xf>
    <xf numFmtId="0" fontId="35" fillId="0" borderId="170" applyFill="0" applyProtection="0">
      <alignment horizontal="right" vertical="top" wrapText="1"/>
    </xf>
    <xf numFmtId="0" fontId="47" fillId="0" borderId="170" applyFill="0" applyProtection="0">
      <alignment horizontal="right" vertical="top" wrapText="1"/>
    </xf>
    <xf numFmtId="0" fontId="62" fillId="60" borderId="170"/>
    <xf numFmtId="0" fontId="62" fillId="60" borderId="170"/>
    <xf numFmtId="0" fontId="35" fillId="0" borderId="170" applyFill="0" applyProtection="0">
      <alignment horizontal="right" vertical="top" wrapText="1"/>
    </xf>
    <xf numFmtId="0" fontId="41" fillId="35" borderId="171" applyNumberFormat="0" applyAlignment="0" applyProtection="0"/>
    <xf numFmtId="1" fontId="35" fillId="0" borderId="170" applyFill="0" applyProtection="0">
      <alignment horizontal="right" vertical="top" wrapText="1"/>
    </xf>
    <xf numFmtId="0" fontId="35" fillId="0" borderId="170" applyFill="0" applyProtection="0">
      <alignment horizontal="right" vertical="top" wrapText="1"/>
    </xf>
    <xf numFmtId="49" fontId="47" fillId="0" borderId="170" applyFill="0" applyProtection="0">
      <alignment horizontal="right"/>
    </xf>
    <xf numFmtId="0" fontId="35" fillId="0" borderId="170" applyFill="0" applyProtection="0">
      <alignment horizontal="right" vertical="top" wrapText="1"/>
    </xf>
    <xf numFmtId="1" fontId="47" fillId="0" borderId="170" applyFill="0" applyProtection="0">
      <alignment horizontal="right" vertical="top" wrapText="1"/>
    </xf>
    <xf numFmtId="2" fontId="35" fillId="0" borderId="170" applyFill="0" applyProtection="0">
      <alignment horizontal="right" vertical="top" wrapText="1"/>
    </xf>
    <xf numFmtId="0" fontId="41" fillId="35" borderId="171" applyNumberFormat="0" applyAlignment="0" applyProtection="0"/>
    <xf numFmtId="0" fontId="62" fillId="60" borderId="170"/>
    <xf numFmtId="0" fontId="35" fillId="54" borderId="169" applyNumberFormat="0" applyFont="0" applyAlignment="0" applyProtection="0"/>
    <xf numFmtId="0" fontId="43" fillId="36" borderId="172" applyNumberFormat="0" applyAlignment="0" applyProtection="0"/>
    <xf numFmtId="0" fontId="62" fillId="60" borderId="170"/>
    <xf numFmtId="0" fontId="44" fillId="0" borderId="173" applyNumberFormat="0" applyFill="0" applyAlignment="0" applyProtection="0"/>
    <xf numFmtId="1" fontId="47" fillId="0" borderId="170" applyFill="0" applyProtection="0">
      <alignment horizontal="right" vertical="top" wrapText="1"/>
    </xf>
    <xf numFmtId="0" fontId="62" fillId="60" borderId="170"/>
    <xf numFmtId="2" fontId="35" fillId="0" borderId="170" applyFill="0" applyProtection="0">
      <alignment horizontal="right" vertical="top" wrapText="1"/>
    </xf>
    <xf numFmtId="49" fontId="35" fillId="0" borderId="170" applyFill="0" applyProtection="0">
      <alignment horizontal="right"/>
    </xf>
    <xf numFmtId="0" fontId="62" fillId="60" borderId="170"/>
    <xf numFmtId="0" fontId="39" fillId="38" borderId="170" applyNumberFormat="0" applyProtection="0">
      <alignment horizontal="right"/>
    </xf>
    <xf numFmtId="2" fontId="47" fillId="0" borderId="170" applyFill="0" applyProtection="0">
      <alignment horizontal="right" vertical="top" wrapText="1"/>
    </xf>
    <xf numFmtId="0" fontId="62" fillId="60" borderId="170"/>
    <xf numFmtId="1" fontId="47" fillId="0" borderId="170" applyFill="0" applyProtection="0">
      <alignment horizontal="right" vertical="top" wrapText="1"/>
    </xf>
    <xf numFmtId="0" fontId="39" fillId="38" borderId="170" applyNumberFormat="0" applyProtection="0">
      <alignment horizontal="right"/>
    </xf>
    <xf numFmtId="0" fontId="39" fillId="38" borderId="170" applyNumberFormat="0" applyProtection="0">
      <alignment horizontal="right"/>
    </xf>
    <xf numFmtId="49" fontId="35" fillId="0" borderId="170" applyFill="0" applyProtection="0">
      <alignment horizontal="right"/>
    </xf>
    <xf numFmtId="0" fontId="39" fillId="38" borderId="170" applyNumberFormat="0" applyProtection="0">
      <alignment horizontal="right"/>
    </xf>
    <xf numFmtId="1" fontId="35" fillId="0" borderId="170" applyFill="0" applyProtection="0">
      <alignment horizontal="right" vertical="top" wrapText="1"/>
    </xf>
    <xf numFmtId="0" fontId="51" fillId="36" borderId="171" applyNumberFormat="0" applyAlignment="0" applyProtection="0"/>
    <xf numFmtId="49" fontId="35" fillId="0" borderId="170" applyFill="0" applyProtection="0">
      <alignment horizontal="right"/>
    </xf>
    <xf numFmtId="1" fontId="35" fillId="0" borderId="170" applyFill="0" applyProtection="0">
      <alignment horizontal="right" vertical="top" wrapText="1"/>
    </xf>
    <xf numFmtId="0" fontId="35" fillId="0" borderId="170" applyFill="0" applyProtection="0">
      <alignment horizontal="right" vertical="top" wrapText="1"/>
    </xf>
    <xf numFmtId="0" fontId="44" fillId="0" borderId="173" applyNumberFormat="0" applyFill="0" applyAlignment="0" applyProtection="0"/>
    <xf numFmtId="0" fontId="35" fillId="54" borderId="169" applyNumberFormat="0" applyFont="0" applyAlignment="0" applyProtection="0"/>
    <xf numFmtId="0" fontId="39" fillId="38" borderId="170" applyNumberFormat="0" applyProtection="0">
      <alignment horizontal="right"/>
    </xf>
    <xf numFmtId="0" fontId="44" fillId="0" borderId="173" applyNumberFormat="0" applyFill="0" applyAlignment="0" applyProtection="0"/>
    <xf numFmtId="0" fontId="62" fillId="60" borderId="170"/>
    <xf numFmtId="49" fontId="47" fillId="0" borderId="170" applyFill="0" applyProtection="0">
      <alignment horizontal="right"/>
    </xf>
    <xf numFmtId="49" fontId="47" fillId="0" borderId="170" applyFill="0" applyProtection="0">
      <alignment horizontal="right"/>
    </xf>
    <xf numFmtId="0" fontId="62" fillId="60" borderId="170"/>
    <xf numFmtId="2" fontId="35" fillId="0" borderId="170" applyFill="0" applyProtection="0">
      <alignment horizontal="right" vertical="top" wrapText="1"/>
    </xf>
    <xf numFmtId="0" fontId="35" fillId="0" borderId="170" applyFill="0" applyProtection="0">
      <alignment horizontal="right" vertical="top" wrapText="1"/>
    </xf>
    <xf numFmtId="0" fontId="44" fillId="0" borderId="173" applyNumberFormat="0" applyFill="0" applyAlignment="0" applyProtection="0"/>
    <xf numFmtId="0" fontId="62" fillId="60" borderId="170"/>
    <xf numFmtId="1" fontId="47" fillId="0" borderId="170" applyFill="0" applyProtection="0">
      <alignment horizontal="right" vertical="top" wrapText="1"/>
    </xf>
    <xf numFmtId="49" fontId="35" fillId="0" borderId="170" applyFill="0" applyProtection="0">
      <alignment horizontal="right"/>
    </xf>
    <xf numFmtId="0" fontId="62" fillId="60" borderId="170"/>
    <xf numFmtId="0" fontId="39" fillId="38" borderId="170" applyNumberFormat="0" applyProtection="0">
      <alignment horizontal="left"/>
    </xf>
    <xf numFmtId="1" fontId="47" fillId="0" borderId="170" applyFill="0" applyProtection="0">
      <alignment horizontal="right" vertical="top" wrapText="1"/>
    </xf>
    <xf numFmtId="49" fontId="35" fillId="0" borderId="170" applyFill="0" applyProtection="0">
      <alignment horizontal="right"/>
    </xf>
    <xf numFmtId="0" fontId="39" fillId="38" borderId="170" applyNumberFormat="0" applyProtection="0">
      <alignment horizontal="right"/>
    </xf>
    <xf numFmtId="2" fontId="47" fillId="0" borderId="170" applyFill="0" applyProtection="0">
      <alignment horizontal="right" vertical="top" wrapText="1"/>
    </xf>
    <xf numFmtId="0" fontId="39" fillId="38" borderId="170" applyNumberFormat="0" applyProtection="0">
      <alignment horizontal="right"/>
    </xf>
    <xf numFmtId="0" fontId="62" fillId="60" borderId="170"/>
    <xf numFmtId="0" fontId="39" fillId="38" borderId="170" applyNumberFormat="0" applyProtection="0">
      <alignment horizontal="right"/>
    </xf>
    <xf numFmtId="0" fontId="62" fillId="60" borderId="170"/>
    <xf numFmtId="0" fontId="35" fillId="0" borderId="170" applyFill="0" applyProtection="0">
      <alignment horizontal="right" vertical="top" wrapText="1"/>
    </xf>
    <xf numFmtId="0" fontId="35" fillId="54" borderId="169" applyNumberFormat="0" applyFont="0" applyAlignment="0" applyProtection="0"/>
    <xf numFmtId="0" fontId="39" fillId="38" borderId="170" applyNumberFormat="0" applyProtection="0">
      <alignment horizontal="right"/>
    </xf>
    <xf numFmtId="2" fontId="35" fillId="0" borderId="170" applyFill="0" applyProtection="0">
      <alignment horizontal="right" vertical="top" wrapText="1"/>
    </xf>
    <xf numFmtId="1" fontId="35" fillId="0" borderId="170" applyFill="0" applyProtection="0">
      <alignment horizontal="right" vertical="top" wrapText="1"/>
    </xf>
    <xf numFmtId="0" fontId="41" fillId="35" borderId="171" applyNumberFormat="0" applyAlignment="0" applyProtection="0"/>
    <xf numFmtId="1" fontId="35" fillId="0" borderId="170" applyFill="0" applyProtection="0">
      <alignment horizontal="right" vertical="top" wrapText="1"/>
    </xf>
    <xf numFmtId="0" fontId="62" fillId="60" borderId="170"/>
    <xf numFmtId="0" fontId="62" fillId="60" borderId="170"/>
    <xf numFmtId="0" fontId="39" fillId="38" borderId="170" applyNumberFormat="0" applyProtection="0">
      <alignment horizontal="left"/>
    </xf>
    <xf numFmtId="0" fontId="39" fillId="38" borderId="170" applyNumberFormat="0" applyProtection="0">
      <alignment horizontal="right"/>
    </xf>
    <xf numFmtId="2" fontId="35" fillId="0" borderId="170" applyFill="0" applyProtection="0">
      <alignment horizontal="right" vertical="top" wrapText="1"/>
    </xf>
    <xf numFmtId="0" fontId="35" fillId="0" borderId="170" applyFill="0" applyProtection="0">
      <alignment horizontal="right" vertical="top" wrapText="1"/>
    </xf>
    <xf numFmtId="2" fontId="35" fillId="0" borderId="170" applyFill="0" applyProtection="0">
      <alignment horizontal="right" vertical="top" wrapText="1"/>
    </xf>
    <xf numFmtId="0" fontId="62" fillId="60" borderId="170"/>
    <xf numFmtId="0" fontId="39" fillId="38" borderId="170" applyNumberFormat="0" applyProtection="0">
      <alignment horizontal="left"/>
    </xf>
    <xf numFmtId="0" fontId="43" fillId="36" borderId="172" applyNumberFormat="0" applyAlignment="0" applyProtection="0"/>
    <xf numFmtId="0" fontId="39" fillId="38" borderId="170" applyNumberFormat="0" applyProtection="0">
      <alignment horizontal="left"/>
    </xf>
    <xf numFmtId="0" fontId="62" fillId="60" borderId="170"/>
    <xf numFmtId="0" fontId="62" fillId="60" borderId="170"/>
    <xf numFmtId="2" fontId="35" fillId="0" borderId="170" applyFill="0" applyProtection="0">
      <alignment horizontal="right" vertical="top" wrapText="1"/>
    </xf>
    <xf numFmtId="0" fontId="41" fillId="35" borderId="171" applyNumberFormat="0" applyAlignment="0" applyProtection="0"/>
    <xf numFmtId="0" fontId="62" fillId="60" borderId="170"/>
    <xf numFmtId="0" fontId="39" fillId="38" borderId="170" applyNumberFormat="0" applyProtection="0">
      <alignment horizontal="right"/>
    </xf>
    <xf numFmtId="0" fontId="62" fillId="60" borderId="170"/>
    <xf numFmtId="0" fontId="44" fillId="0" borderId="173" applyNumberFormat="0" applyFill="0" applyAlignment="0" applyProtection="0"/>
    <xf numFmtId="0" fontId="62" fillId="60" borderId="170"/>
    <xf numFmtId="2" fontId="47" fillId="0" borderId="170" applyFill="0" applyProtection="0">
      <alignment horizontal="right" vertical="top" wrapText="1"/>
    </xf>
    <xf numFmtId="1" fontId="47" fillId="0" borderId="170" applyFill="0" applyProtection="0">
      <alignment horizontal="right" vertical="top" wrapText="1"/>
    </xf>
    <xf numFmtId="2" fontId="47" fillId="0" borderId="170" applyFill="0" applyProtection="0">
      <alignment horizontal="right" vertical="top" wrapText="1"/>
    </xf>
    <xf numFmtId="0" fontId="62" fillId="60" borderId="170"/>
    <xf numFmtId="0" fontId="62" fillId="60" borderId="170"/>
    <xf numFmtId="1" fontId="35" fillId="0" borderId="170" applyFill="0" applyProtection="0">
      <alignment horizontal="right" vertical="top" wrapText="1"/>
    </xf>
    <xf numFmtId="0" fontId="43" fillId="36" borderId="172" applyNumberFormat="0" applyAlignment="0" applyProtection="0"/>
    <xf numFmtId="0" fontId="62" fillId="60" borderId="170"/>
    <xf numFmtId="1" fontId="47" fillId="0" borderId="170" applyFill="0" applyProtection="0">
      <alignment horizontal="right" vertical="top" wrapText="1"/>
    </xf>
    <xf numFmtId="2" fontId="47" fillId="0" borderId="170" applyFill="0" applyProtection="0">
      <alignment horizontal="right" vertical="top" wrapText="1"/>
    </xf>
    <xf numFmtId="0" fontId="39" fillId="38" borderId="170" applyNumberFormat="0" applyProtection="0">
      <alignment horizontal="left"/>
    </xf>
    <xf numFmtId="49" fontId="47" fillId="0" borderId="170" applyFill="0" applyProtection="0">
      <alignment horizontal="right"/>
    </xf>
    <xf numFmtId="0" fontId="39" fillId="38" borderId="170" applyNumberFormat="0" applyProtection="0">
      <alignment horizontal="right"/>
    </xf>
    <xf numFmtId="0" fontId="39" fillId="38" borderId="170" applyNumberFormat="0" applyProtection="0">
      <alignment horizontal="right"/>
    </xf>
    <xf numFmtId="2" fontId="35" fillId="0" borderId="170" applyFill="0" applyProtection="0">
      <alignment horizontal="right" vertical="top" wrapText="1"/>
    </xf>
    <xf numFmtId="0" fontId="62" fillId="60" borderId="170"/>
    <xf numFmtId="0" fontId="44" fillId="0" borderId="173" applyNumberFormat="0" applyFill="0" applyAlignment="0" applyProtection="0"/>
    <xf numFmtId="2" fontId="47" fillId="0" borderId="170" applyFill="0" applyProtection="0">
      <alignment horizontal="right" vertical="top" wrapText="1"/>
    </xf>
    <xf numFmtId="0" fontId="35" fillId="0" borderId="170" applyFill="0" applyProtection="0">
      <alignment horizontal="right" vertical="top" wrapText="1"/>
    </xf>
    <xf numFmtId="0" fontId="39" fillId="38" borderId="170" applyNumberFormat="0" applyProtection="0">
      <alignment horizontal="right"/>
    </xf>
    <xf numFmtId="49" fontId="35" fillId="0" borderId="170" applyFill="0" applyProtection="0">
      <alignment horizontal="right"/>
    </xf>
    <xf numFmtId="49" fontId="35" fillId="0" borderId="170" applyFill="0" applyProtection="0">
      <alignment horizontal="right"/>
    </xf>
    <xf numFmtId="0" fontId="35" fillId="0" borderId="170" applyFill="0" applyProtection="0">
      <alignment horizontal="right" vertical="top" wrapText="1"/>
    </xf>
    <xf numFmtId="49" fontId="35" fillId="0" borderId="170" applyFill="0" applyProtection="0">
      <alignment horizontal="right"/>
    </xf>
    <xf numFmtId="49" fontId="35" fillId="0" borderId="170" applyFill="0" applyProtection="0">
      <alignment horizontal="right"/>
    </xf>
    <xf numFmtId="49" fontId="35" fillId="0" borderId="170" applyFill="0" applyProtection="0">
      <alignment horizontal="right"/>
    </xf>
    <xf numFmtId="0" fontId="44" fillId="0" borderId="173" applyNumberFormat="0" applyFill="0" applyAlignment="0" applyProtection="0"/>
    <xf numFmtId="0" fontId="44" fillId="0" borderId="173" applyNumberFormat="0" applyFill="0" applyAlignment="0" applyProtection="0"/>
    <xf numFmtId="2" fontId="35" fillId="0" borderId="170" applyFill="0" applyProtection="0">
      <alignment horizontal="right" vertical="top" wrapText="1"/>
    </xf>
    <xf numFmtId="0" fontId="62" fillId="60" borderId="170"/>
    <xf numFmtId="49" fontId="47" fillId="0" borderId="170" applyFill="0" applyProtection="0">
      <alignment horizontal="right"/>
    </xf>
    <xf numFmtId="1" fontId="47" fillId="0" borderId="170" applyFill="0" applyProtection="0">
      <alignment horizontal="right" vertical="top" wrapText="1"/>
    </xf>
    <xf numFmtId="1" fontId="35" fillId="0" borderId="170" applyFill="0" applyProtection="0">
      <alignment horizontal="right" vertical="top" wrapText="1"/>
    </xf>
    <xf numFmtId="0" fontId="62" fillId="60" borderId="170"/>
    <xf numFmtId="0" fontId="62" fillId="60" borderId="170"/>
    <xf numFmtId="1" fontId="35" fillId="0" borderId="170" applyFill="0" applyProtection="0">
      <alignment horizontal="right" vertical="top" wrapText="1"/>
    </xf>
    <xf numFmtId="2" fontId="35" fillId="0" borderId="170" applyFill="0" applyProtection="0">
      <alignment horizontal="right" vertical="top" wrapText="1"/>
    </xf>
    <xf numFmtId="0" fontId="44" fillId="0" borderId="173" applyNumberFormat="0" applyFill="0" applyAlignment="0" applyProtection="0"/>
    <xf numFmtId="0" fontId="62" fillId="60" borderId="170"/>
    <xf numFmtId="1" fontId="47" fillId="0" borderId="170" applyFill="0" applyProtection="0">
      <alignment horizontal="right" vertical="top" wrapText="1"/>
    </xf>
    <xf numFmtId="2" fontId="35" fillId="0" borderId="170" applyFill="0" applyProtection="0">
      <alignment horizontal="right" vertical="top" wrapText="1"/>
    </xf>
    <xf numFmtId="0" fontId="39" fillId="38" borderId="170" applyNumberFormat="0" applyProtection="0">
      <alignment horizontal="left"/>
    </xf>
    <xf numFmtId="0" fontId="35" fillId="54" borderId="169" applyNumberFormat="0" applyFont="0" applyAlignment="0" applyProtection="0"/>
    <xf numFmtId="49" fontId="35" fillId="0" borderId="170" applyFill="0" applyProtection="0">
      <alignment horizontal="right"/>
    </xf>
    <xf numFmtId="0" fontId="39" fillId="38" borderId="170" applyNumberFormat="0" applyProtection="0">
      <alignment horizontal="left"/>
    </xf>
    <xf numFmtId="0" fontId="35" fillId="0" borderId="170" applyFill="0" applyProtection="0">
      <alignment horizontal="right" vertical="top" wrapText="1"/>
    </xf>
    <xf numFmtId="0" fontId="62" fillId="60" borderId="170"/>
    <xf numFmtId="0" fontId="43" fillId="36" borderId="172" applyNumberFormat="0" applyAlignment="0" applyProtection="0"/>
    <xf numFmtId="2" fontId="35" fillId="0" borderId="170" applyFill="0" applyProtection="0">
      <alignment horizontal="right" vertical="top" wrapText="1"/>
    </xf>
    <xf numFmtId="2" fontId="47" fillId="0" borderId="170" applyFill="0" applyProtection="0">
      <alignment horizontal="right" vertical="top" wrapText="1"/>
    </xf>
    <xf numFmtId="0" fontId="43" fillId="36" borderId="172" applyNumberFormat="0" applyAlignment="0" applyProtection="0"/>
    <xf numFmtId="0" fontId="35" fillId="0" borderId="170" applyFill="0" applyProtection="0">
      <alignment horizontal="right" vertical="top" wrapText="1"/>
    </xf>
    <xf numFmtId="0" fontId="62" fillId="60" borderId="170"/>
    <xf numFmtId="0" fontId="43" fillId="36" borderId="172" applyNumberFormat="0" applyAlignment="0" applyProtection="0"/>
    <xf numFmtId="0" fontId="62" fillId="60" borderId="170"/>
    <xf numFmtId="2" fontId="47" fillId="0" borderId="170" applyFill="0" applyProtection="0">
      <alignment horizontal="right" vertical="top" wrapText="1"/>
    </xf>
    <xf numFmtId="1" fontId="47" fillId="0" borderId="170" applyFill="0" applyProtection="0">
      <alignment horizontal="right" vertical="top" wrapText="1"/>
    </xf>
    <xf numFmtId="1" fontId="47" fillId="0" borderId="170" applyFill="0" applyProtection="0">
      <alignment horizontal="right" vertical="top" wrapText="1"/>
    </xf>
    <xf numFmtId="49" fontId="47" fillId="0" borderId="170" applyFill="0" applyProtection="0">
      <alignment horizontal="right"/>
    </xf>
    <xf numFmtId="0" fontId="39" fillId="38" borderId="170" applyNumberFormat="0" applyProtection="0">
      <alignment horizontal="right"/>
    </xf>
    <xf numFmtId="2" fontId="35" fillId="0" borderId="170" applyFill="0" applyProtection="0">
      <alignment horizontal="right" vertical="top" wrapText="1"/>
    </xf>
    <xf numFmtId="49" fontId="35" fillId="0" borderId="170" applyFill="0" applyProtection="0">
      <alignment horizontal="right"/>
    </xf>
    <xf numFmtId="1" fontId="47" fillId="0" borderId="170" applyFill="0" applyProtection="0">
      <alignment horizontal="right" vertical="top" wrapText="1"/>
    </xf>
    <xf numFmtId="2" fontId="35" fillId="0" borderId="170" applyFill="0" applyProtection="0">
      <alignment horizontal="right" vertical="top" wrapText="1"/>
    </xf>
    <xf numFmtId="0" fontId="62" fillId="60" borderId="170"/>
    <xf numFmtId="0" fontId="39" fillId="38" borderId="170" applyNumberFormat="0" applyProtection="0">
      <alignment horizontal="right"/>
    </xf>
    <xf numFmtId="0" fontId="39" fillId="38" borderId="170" applyNumberFormat="0" applyProtection="0">
      <alignment horizontal="left"/>
    </xf>
    <xf numFmtId="0" fontId="43" fillId="36" borderId="172" applyNumberFormat="0" applyAlignment="0" applyProtection="0"/>
    <xf numFmtId="0" fontId="62" fillId="60" borderId="170"/>
    <xf numFmtId="0" fontId="39" fillId="38" borderId="170" applyNumberFormat="0" applyProtection="0">
      <alignment horizontal="left"/>
    </xf>
    <xf numFmtId="2" fontId="35" fillId="0" borderId="170" applyFill="0" applyProtection="0">
      <alignment horizontal="right" vertical="top" wrapText="1"/>
    </xf>
    <xf numFmtId="0" fontId="44" fillId="0" borderId="173" applyNumberFormat="0" applyFill="0" applyAlignment="0" applyProtection="0"/>
    <xf numFmtId="1" fontId="35" fillId="0" borderId="170" applyFill="0" applyProtection="0">
      <alignment horizontal="right" vertical="top" wrapText="1"/>
    </xf>
    <xf numFmtId="0" fontId="62" fillId="60" borderId="170"/>
    <xf numFmtId="2" fontId="47" fillId="0" borderId="170" applyFill="0" applyProtection="0">
      <alignment horizontal="right" vertical="top" wrapText="1"/>
    </xf>
    <xf numFmtId="2" fontId="35" fillId="0" borderId="170" applyFill="0" applyProtection="0">
      <alignment horizontal="right" vertical="top" wrapText="1"/>
    </xf>
    <xf numFmtId="0" fontId="62" fillId="60" borderId="170"/>
    <xf numFmtId="0" fontId="44" fillId="0" borderId="173" applyNumberFormat="0" applyFill="0" applyAlignment="0" applyProtection="0"/>
    <xf numFmtId="49" fontId="35" fillId="0" borderId="170" applyFill="0" applyProtection="0">
      <alignment horizontal="right"/>
    </xf>
    <xf numFmtId="0" fontId="43" fillId="36" borderId="172" applyNumberFormat="0" applyAlignment="0" applyProtection="0"/>
    <xf numFmtId="0" fontId="39" fillId="38" borderId="170" applyNumberFormat="0" applyProtection="0">
      <alignment horizontal="right"/>
    </xf>
    <xf numFmtId="49" fontId="35" fillId="0" borderId="170" applyFill="0" applyProtection="0">
      <alignment horizontal="right"/>
    </xf>
    <xf numFmtId="0" fontId="39" fillId="38" borderId="170" applyNumberFormat="0" applyProtection="0">
      <alignment horizontal="left"/>
    </xf>
    <xf numFmtId="0" fontId="39" fillId="38" borderId="170" applyNumberFormat="0" applyProtection="0">
      <alignment horizontal="right"/>
    </xf>
    <xf numFmtId="0" fontId="39" fillId="38" borderId="170" applyNumberFormat="0" applyProtection="0">
      <alignment horizontal="left"/>
    </xf>
    <xf numFmtId="0" fontId="39" fillId="38" borderId="170" applyNumberFormat="0" applyProtection="0">
      <alignment horizontal="left"/>
    </xf>
    <xf numFmtId="0" fontId="39" fillId="38" borderId="170" applyNumberFormat="0" applyProtection="0">
      <alignment horizontal="right"/>
    </xf>
    <xf numFmtId="0" fontId="62" fillId="60" borderId="170"/>
    <xf numFmtId="2" fontId="35" fillId="0" borderId="170" applyFill="0" applyProtection="0">
      <alignment horizontal="right" vertical="top" wrapText="1"/>
    </xf>
    <xf numFmtId="0" fontId="35" fillId="0" borderId="170" applyFill="0" applyProtection="0">
      <alignment horizontal="right" vertical="top" wrapText="1"/>
    </xf>
    <xf numFmtId="0" fontId="35" fillId="0" borderId="170" applyFill="0" applyProtection="0">
      <alignment horizontal="right" vertical="top" wrapText="1"/>
    </xf>
    <xf numFmtId="2" fontId="47" fillId="0" borderId="170" applyFill="0" applyProtection="0">
      <alignment horizontal="right" vertical="top" wrapText="1"/>
    </xf>
    <xf numFmtId="0" fontId="62" fillId="60" borderId="170"/>
    <xf numFmtId="0" fontId="44" fillId="0" borderId="173" applyNumberFormat="0" applyFill="0" applyAlignment="0" applyProtection="0"/>
    <xf numFmtId="0" fontId="39" fillId="38" borderId="170" applyNumberFormat="0" applyProtection="0">
      <alignment horizontal="right"/>
    </xf>
    <xf numFmtId="2" fontId="47" fillId="0" borderId="170" applyFill="0" applyProtection="0">
      <alignment horizontal="right" vertical="top" wrapText="1"/>
    </xf>
    <xf numFmtId="0" fontId="41" fillId="35" borderId="171" applyNumberFormat="0" applyAlignment="0" applyProtection="0"/>
    <xf numFmtId="0" fontId="41" fillId="35" borderId="171" applyNumberFormat="0" applyAlignment="0" applyProtection="0"/>
    <xf numFmtId="0" fontId="62" fillId="60" borderId="170"/>
    <xf numFmtId="2" fontId="35" fillId="0" borderId="170" applyFill="0" applyProtection="0">
      <alignment horizontal="right" vertical="top" wrapText="1"/>
    </xf>
    <xf numFmtId="0" fontId="47" fillId="0" borderId="170" applyFill="0" applyProtection="0">
      <alignment horizontal="right" vertical="top" wrapText="1"/>
    </xf>
    <xf numFmtId="0" fontId="35" fillId="0" borderId="170" applyFill="0" applyProtection="0">
      <alignment horizontal="right" vertical="top" wrapText="1"/>
    </xf>
    <xf numFmtId="0" fontId="62" fillId="60" borderId="170"/>
    <xf numFmtId="1" fontId="47" fillId="0" borderId="170" applyFill="0" applyProtection="0">
      <alignment horizontal="right" vertical="top" wrapText="1"/>
    </xf>
    <xf numFmtId="2" fontId="35" fillId="0" borderId="170" applyFill="0" applyProtection="0">
      <alignment horizontal="right" vertical="top" wrapText="1"/>
    </xf>
    <xf numFmtId="0" fontId="43" fillId="36" borderId="172" applyNumberFormat="0" applyAlignment="0" applyProtection="0"/>
    <xf numFmtId="0" fontId="41" fillId="35" borderId="171" applyNumberFormat="0" applyAlignment="0" applyProtection="0"/>
    <xf numFmtId="0" fontId="44" fillId="0" borderId="173" applyNumberFormat="0" applyFill="0" applyAlignment="0" applyProtection="0"/>
    <xf numFmtId="0" fontId="44" fillId="0" borderId="173" applyNumberFormat="0" applyFill="0" applyAlignment="0" applyProtection="0"/>
    <xf numFmtId="2" fontId="35" fillId="0" borderId="170" applyFill="0" applyProtection="0">
      <alignment horizontal="right" vertical="top" wrapText="1"/>
    </xf>
    <xf numFmtId="0" fontId="62" fillId="60" borderId="170"/>
    <xf numFmtId="0" fontId="35" fillId="0" borderId="170" applyFill="0" applyProtection="0">
      <alignment horizontal="right" vertical="top" wrapText="1"/>
    </xf>
    <xf numFmtId="0" fontId="47" fillId="0" borderId="170" applyFill="0" applyProtection="0">
      <alignment horizontal="right" vertical="top" wrapText="1"/>
    </xf>
    <xf numFmtId="0" fontId="41" fillId="35" borderId="171" applyNumberFormat="0" applyAlignment="0" applyProtection="0"/>
    <xf numFmtId="0" fontId="62" fillId="60" borderId="170"/>
    <xf numFmtId="0" fontId="62" fillId="60" borderId="170"/>
    <xf numFmtId="1" fontId="35" fillId="0" borderId="170" applyFill="0" applyProtection="0">
      <alignment horizontal="right" vertical="top" wrapText="1"/>
    </xf>
    <xf numFmtId="2" fontId="35" fillId="0" borderId="170" applyFill="0" applyProtection="0">
      <alignment horizontal="right" vertical="top" wrapText="1"/>
    </xf>
    <xf numFmtId="0" fontId="35" fillId="0" borderId="170" applyFill="0" applyProtection="0">
      <alignment horizontal="right" vertical="top" wrapText="1"/>
    </xf>
    <xf numFmtId="0" fontId="39" fillId="38" borderId="170" applyNumberFormat="0" applyProtection="0">
      <alignment horizontal="left"/>
    </xf>
    <xf numFmtId="0" fontId="44" fillId="0" borderId="173" applyNumberFormat="0" applyFill="0" applyAlignment="0" applyProtection="0"/>
    <xf numFmtId="1" fontId="35" fillId="0" borderId="170" applyFill="0" applyProtection="0">
      <alignment horizontal="right" vertical="top" wrapText="1"/>
    </xf>
    <xf numFmtId="0" fontId="39" fillId="38" borderId="170" applyNumberFormat="0" applyProtection="0">
      <alignment horizontal="right"/>
    </xf>
    <xf numFmtId="0" fontId="62" fillId="60" borderId="170"/>
    <xf numFmtId="2" fontId="35" fillId="0" borderId="170" applyFill="0" applyProtection="0">
      <alignment horizontal="right" vertical="top" wrapText="1"/>
    </xf>
    <xf numFmtId="0" fontId="35" fillId="54" borderId="169" applyNumberFormat="0" applyFont="0" applyAlignment="0" applyProtection="0"/>
    <xf numFmtId="0" fontId="41" fillId="35" borderId="171" applyNumberFormat="0" applyAlignment="0" applyProtection="0"/>
    <xf numFmtId="2" fontId="35" fillId="0" borderId="170" applyFill="0" applyProtection="0">
      <alignment horizontal="right" vertical="top" wrapText="1"/>
    </xf>
    <xf numFmtId="2" fontId="35" fillId="0" borderId="170" applyFill="0" applyProtection="0">
      <alignment horizontal="right" vertical="top" wrapText="1"/>
    </xf>
    <xf numFmtId="0" fontId="44" fillId="0" borderId="173" applyNumberFormat="0" applyFill="0" applyAlignment="0" applyProtection="0"/>
    <xf numFmtId="49" fontId="47" fillId="0" borderId="170" applyFill="0" applyProtection="0">
      <alignment horizontal="right"/>
    </xf>
    <xf numFmtId="0" fontId="44" fillId="0" borderId="173" applyNumberFormat="0" applyFill="0" applyAlignment="0" applyProtection="0"/>
    <xf numFmtId="0" fontId="39" fillId="38" borderId="170" applyNumberFormat="0" applyProtection="0">
      <alignment horizontal="right"/>
    </xf>
    <xf numFmtId="1" fontId="35" fillId="0" borderId="170" applyFill="0" applyProtection="0">
      <alignment horizontal="right" vertical="top" wrapText="1"/>
    </xf>
    <xf numFmtId="0" fontId="62" fillId="60" borderId="170"/>
    <xf numFmtId="0" fontId="39" fillId="38" borderId="170" applyNumberFormat="0" applyProtection="0">
      <alignment horizontal="right"/>
    </xf>
    <xf numFmtId="0" fontId="62" fillId="60" borderId="170"/>
    <xf numFmtId="0" fontId="41" fillId="35" borderId="171" applyNumberFormat="0" applyAlignment="0" applyProtection="0"/>
    <xf numFmtId="1" fontId="35" fillId="0" borderId="170" applyFill="0" applyProtection="0">
      <alignment horizontal="right" vertical="top" wrapText="1"/>
    </xf>
    <xf numFmtId="0" fontId="62" fillId="60" borderId="170"/>
    <xf numFmtId="0" fontId="39" fillId="38" borderId="170" applyNumberFormat="0" applyProtection="0">
      <alignment horizontal="left"/>
    </xf>
    <xf numFmtId="1" fontId="35" fillId="0" borderId="170" applyFill="0" applyProtection="0">
      <alignment horizontal="right" vertical="top" wrapText="1"/>
    </xf>
    <xf numFmtId="49" fontId="35" fillId="0" borderId="170" applyFill="0" applyProtection="0">
      <alignment horizontal="right"/>
    </xf>
    <xf numFmtId="0" fontId="44" fillId="0" borderId="173" applyNumberFormat="0" applyFill="0" applyAlignment="0" applyProtection="0"/>
    <xf numFmtId="1" fontId="47" fillId="0" borderId="170" applyFill="0" applyProtection="0">
      <alignment horizontal="right" vertical="top" wrapText="1"/>
    </xf>
    <xf numFmtId="0" fontId="35" fillId="0" borderId="170" applyFill="0" applyProtection="0">
      <alignment horizontal="right" vertical="top" wrapText="1"/>
    </xf>
    <xf numFmtId="0" fontId="43" fillId="36" borderId="172" applyNumberFormat="0" applyAlignment="0" applyProtection="0"/>
    <xf numFmtId="0" fontId="43" fillId="36" borderId="172" applyNumberFormat="0" applyAlignment="0" applyProtection="0"/>
    <xf numFmtId="2" fontId="47" fillId="0" borderId="170" applyFill="0" applyProtection="0">
      <alignment horizontal="right" vertical="top" wrapText="1"/>
    </xf>
    <xf numFmtId="49" fontId="47" fillId="0" borderId="170" applyFill="0" applyProtection="0">
      <alignment horizontal="right"/>
    </xf>
    <xf numFmtId="0" fontId="39" fillId="38" borderId="170" applyNumberFormat="0" applyProtection="0">
      <alignment horizontal="right"/>
    </xf>
    <xf numFmtId="0" fontId="39" fillId="38" borderId="170" applyNumberFormat="0" applyProtection="0">
      <alignment horizontal="right"/>
    </xf>
    <xf numFmtId="0" fontId="35" fillId="0" borderId="170" applyFill="0" applyProtection="0">
      <alignment horizontal="right" vertical="top" wrapText="1"/>
    </xf>
    <xf numFmtId="0" fontId="35" fillId="0" borderId="170" applyFill="0" applyProtection="0">
      <alignment horizontal="right" vertical="top" wrapText="1"/>
    </xf>
    <xf numFmtId="0" fontId="62" fillId="60" borderId="170"/>
    <xf numFmtId="0" fontId="62" fillId="60" borderId="170"/>
    <xf numFmtId="0" fontId="39" fillId="38" borderId="170" applyNumberFormat="0" applyProtection="0">
      <alignment horizontal="right"/>
    </xf>
    <xf numFmtId="0" fontId="39" fillId="38" borderId="170" applyNumberFormat="0" applyProtection="0">
      <alignment horizontal="right"/>
    </xf>
    <xf numFmtId="0" fontId="47" fillId="0" borderId="170" applyFill="0" applyProtection="0">
      <alignment horizontal="right" vertical="top" wrapText="1"/>
    </xf>
    <xf numFmtId="2" fontId="47" fillId="0" borderId="170" applyFill="0" applyProtection="0">
      <alignment horizontal="right" vertical="top" wrapText="1"/>
    </xf>
    <xf numFmtId="0" fontId="62" fillId="60" borderId="170"/>
    <xf numFmtId="0" fontId="39" fillId="38" borderId="170" applyNumberFormat="0" applyProtection="0">
      <alignment horizontal="left"/>
    </xf>
    <xf numFmtId="0" fontId="35" fillId="0" borderId="170" applyFill="0" applyProtection="0">
      <alignment horizontal="right" vertical="top" wrapText="1"/>
    </xf>
    <xf numFmtId="0" fontId="47" fillId="0" borderId="170" applyFill="0" applyProtection="0">
      <alignment horizontal="right" vertical="top" wrapText="1"/>
    </xf>
    <xf numFmtId="0" fontId="35" fillId="0" borderId="170" applyFill="0" applyProtection="0">
      <alignment horizontal="right" vertical="top" wrapText="1"/>
    </xf>
    <xf numFmtId="2" fontId="47" fillId="0" borderId="170" applyFill="0" applyProtection="0">
      <alignment horizontal="right" vertical="top" wrapText="1"/>
    </xf>
    <xf numFmtId="1" fontId="35" fillId="0" borderId="170" applyFill="0" applyProtection="0">
      <alignment horizontal="right" vertical="top" wrapText="1"/>
    </xf>
    <xf numFmtId="0" fontId="39" fillId="38" borderId="170" applyNumberFormat="0" applyProtection="0">
      <alignment horizontal="left"/>
    </xf>
    <xf numFmtId="0" fontId="35" fillId="0" borderId="170" applyFill="0" applyProtection="0">
      <alignment horizontal="right" vertical="top" wrapText="1"/>
    </xf>
    <xf numFmtId="49" fontId="47" fillId="0" borderId="170" applyFill="0" applyProtection="0">
      <alignment horizontal="right"/>
    </xf>
    <xf numFmtId="49" fontId="35" fillId="0" borderId="170" applyFill="0" applyProtection="0">
      <alignment horizontal="right"/>
    </xf>
    <xf numFmtId="49" fontId="47" fillId="0" borderId="170" applyFill="0" applyProtection="0">
      <alignment horizontal="right"/>
    </xf>
    <xf numFmtId="0" fontId="62" fillId="60" borderId="170"/>
    <xf numFmtId="2" fontId="47" fillId="0" borderId="170" applyFill="0" applyProtection="0">
      <alignment horizontal="right" vertical="top" wrapText="1"/>
    </xf>
    <xf numFmtId="0" fontId="39" fillId="38" borderId="170" applyNumberFormat="0" applyProtection="0">
      <alignment horizontal="right"/>
    </xf>
    <xf numFmtId="0" fontId="62" fillId="60" borderId="170"/>
    <xf numFmtId="0" fontId="35" fillId="0" borderId="170" applyFill="0" applyProtection="0">
      <alignment horizontal="right" vertical="top" wrapText="1"/>
    </xf>
    <xf numFmtId="1" fontId="47" fillId="0" borderId="170" applyFill="0" applyProtection="0">
      <alignment horizontal="right" vertical="top" wrapText="1"/>
    </xf>
    <xf numFmtId="0" fontId="43" fillId="36" borderId="172" applyNumberFormat="0" applyAlignment="0" applyProtection="0"/>
    <xf numFmtId="0" fontId="62" fillId="60" borderId="170"/>
    <xf numFmtId="0" fontId="44" fillId="0" borderId="173" applyNumberFormat="0" applyFill="0" applyAlignment="0" applyProtection="0"/>
    <xf numFmtId="1" fontId="35" fillId="0" borderId="170" applyFill="0" applyProtection="0">
      <alignment horizontal="right" vertical="top" wrapText="1"/>
    </xf>
    <xf numFmtId="49" fontId="35" fillId="0" borderId="170" applyFill="0" applyProtection="0">
      <alignment horizontal="right"/>
    </xf>
    <xf numFmtId="1" fontId="47" fillId="0" borderId="170" applyFill="0" applyProtection="0">
      <alignment horizontal="right" vertical="top" wrapText="1"/>
    </xf>
    <xf numFmtId="49" fontId="35" fillId="0" borderId="170" applyFill="0" applyProtection="0">
      <alignment horizontal="right"/>
    </xf>
    <xf numFmtId="1" fontId="35" fillId="0" borderId="170" applyFill="0" applyProtection="0">
      <alignment horizontal="right" vertical="top" wrapText="1"/>
    </xf>
    <xf numFmtId="0" fontId="62" fillId="60" borderId="170"/>
    <xf numFmtId="0" fontId="35" fillId="0" borderId="170" applyFill="0" applyProtection="0">
      <alignment horizontal="right" vertical="top" wrapText="1"/>
    </xf>
    <xf numFmtId="0" fontId="35" fillId="54" borderId="169" applyNumberFormat="0" applyFont="0" applyAlignment="0" applyProtection="0"/>
    <xf numFmtId="0" fontId="62" fillId="60" borderId="170"/>
    <xf numFmtId="2" fontId="35" fillId="0" borderId="170" applyFill="0" applyProtection="0">
      <alignment horizontal="right" vertical="top" wrapText="1"/>
    </xf>
    <xf numFmtId="0" fontId="62" fillId="60" borderId="170"/>
    <xf numFmtId="0" fontId="39" fillId="38" borderId="170" applyNumberFormat="0" applyProtection="0">
      <alignment horizontal="left"/>
    </xf>
    <xf numFmtId="0" fontId="39" fillId="38" borderId="170" applyNumberFormat="0" applyProtection="0">
      <alignment horizontal="right"/>
    </xf>
    <xf numFmtId="49" fontId="35" fillId="0" borderId="170" applyFill="0" applyProtection="0">
      <alignment horizontal="right"/>
    </xf>
    <xf numFmtId="0" fontId="62" fillId="60" borderId="170"/>
    <xf numFmtId="0" fontId="44" fillId="0" borderId="173" applyNumberFormat="0" applyFill="0" applyAlignment="0" applyProtection="0"/>
    <xf numFmtId="0" fontId="35" fillId="0" borderId="170" applyFill="0" applyProtection="0">
      <alignment horizontal="right" vertical="top" wrapText="1"/>
    </xf>
    <xf numFmtId="0" fontId="39" fillId="38" borderId="170" applyNumberFormat="0" applyProtection="0">
      <alignment horizontal="right"/>
    </xf>
    <xf numFmtId="0" fontId="62" fillId="60" borderId="170"/>
    <xf numFmtId="0" fontId="43" fillId="36" borderId="172" applyNumberFormat="0" applyAlignment="0" applyProtection="0"/>
    <xf numFmtId="0" fontId="35" fillId="54" borderId="169" applyNumberFormat="0" applyFont="0" applyAlignment="0" applyProtection="0"/>
    <xf numFmtId="1" fontId="35" fillId="0" borderId="170" applyFill="0" applyProtection="0">
      <alignment horizontal="right" vertical="top" wrapText="1"/>
    </xf>
    <xf numFmtId="0" fontId="41" fillId="35" borderId="171" applyNumberFormat="0" applyAlignment="0" applyProtection="0"/>
    <xf numFmtId="0" fontId="35" fillId="54" borderId="169" applyNumberFormat="0" applyFont="0" applyAlignment="0" applyProtection="0"/>
    <xf numFmtId="0" fontId="35" fillId="0" borderId="170" applyFill="0" applyProtection="0">
      <alignment horizontal="right" vertical="top" wrapText="1"/>
    </xf>
    <xf numFmtId="1" fontId="47" fillId="0" borderId="170" applyFill="0" applyProtection="0">
      <alignment horizontal="right" vertical="top" wrapText="1"/>
    </xf>
    <xf numFmtId="49" fontId="35" fillId="0" borderId="170" applyFill="0" applyProtection="0">
      <alignment horizontal="right"/>
    </xf>
    <xf numFmtId="2" fontId="47" fillId="0" borderId="170" applyFill="0" applyProtection="0">
      <alignment horizontal="right" vertical="top" wrapText="1"/>
    </xf>
    <xf numFmtId="0" fontId="35" fillId="0" borderId="170" applyFill="0" applyProtection="0">
      <alignment horizontal="right" vertical="top" wrapText="1"/>
    </xf>
    <xf numFmtId="0" fontId="41" fillId="35" borderId="171" applyNumberFormat="0" applyAlignment="0" applyProtection="0"/>
    <xf numFmtId="1" fontId="47" fillId="0" borderId="170" applyFill="0" applyProtection="0">
      <alignment horizontal="right" vertical="top" wrapText="1"/>
    </xf>
    <xf numFmtId="165" fontId="8" fillId="0" borderId="0" applyFont="0" applyFill="0" applyBorder="0" applyAlignment="0" applyProtection="0"/>
    <xf numFmtId="43" fontId="8" fillId="0" borderId="0" applyFont="0" applyFill="0" applyBorder="0" applyAlignment="0" applyProtection="0"/>
    <xf numFmtId="1" fontId="47" fillId="0" borderId="176" applyFill="0" applyProtection="0">
      <alignment horizontal="right" vertical="top" wrapText="1"/>
    </xf>
    <xf numFmtId="0" fontId="43" fillId="36" borderId="178" applyNumberFormat="0" applyAlignment="0" applyProtection="0"/>
    <xf numFmtId="0" fontId="47" fillId="0" borderId="176" applyFill="0" applyProtection="0">
      <alignment horizontal="right" vertical="top" wrapText="1"/>
    </xf>
    <xf numFmtId="0" fontId="62" fillId="60" borderId="176"/>
    <xf numFmtId="49" fontId="35" fillId="0" borderId="176" applyFill="0" applyProtection="0">
      <alignment horizontal="right"/>
    </xf>
    <xf numFmtId="0" fontId="35" fillId="0" borderId="176" applyFill="0" applyProtection="0">
      <alignment horizontal="right" vertical="top" wrapText="1"/>
    </xf>
    <xf numFmtId="0" fontId="43" fillId="36" borderId="178" applyNumberFormat="0" applyAlignment="0" applyProtection="0"/>
    <xf numFmtId="0" fontId="39" fillId="38" borderId="176" applyNumberFormat="0" applyProtection="0">
      <alignment horizontal="left"/>
    </xf>
    <xf numFmtId="0" fontId="43" fillId="36" borderId="178" applyNumberFormat="0" applyAlignment="0" applyProtection="0"/>
    <xf numFmtId="0" fontId="62" fillId="60" borderId="176"/>
    <xf numFmtId="1" fontId="47" fillId="0" borderId="176" applyFill="0" applyProtection="0">
      <alignment horizontal="right" vertical="top" wrapText="1"/>
    </xf>
    <xf numFmtId="49" fontId="35" fillId="0" borderId="176" applyFill="0" applyProtection="0">
      <alignment horizontal="right"/>
    </xf>
    <xf numFmtId="0" fontId="43" fillId="36" borderId="178" applyNumberFormat="0" applyAlignment="0" applyProtection="0"/>
    <xf numFmtId="0" fontId="35" fillId="0" borderId="176" applyFill="0" applyProtection="0">
      <alignment horizontal="right" vertical="top" wrapText="1"/>
    </xf>
    <xf numFmtId="2" fontId="47" fillId="0" borderId="176" applyFill="0" applyProtection="0">
      <alignment horizontal="right" vertical="top" wrapText="1"/>
    </xf>
    <xf numFmtId="0" fontId="39" fillId="38" borderId="176" applyNumberFormat="0" applyProtection="0">
      <alignment horizontal="right"/>
    </xf>
    <xf numFmtId="1" fontId="35" fillId="0" borderId="176" applyFill="0" applyProtection="0">
      <alignment horizontal="right" vertical="top" wrapText="1"/>
    </xf>
    <xf numFmtId="0" fontId="62" fillId="60" borderId="176"/>
    <xf numFmtId="0" fontId="62" fillId="60" borderId="176"/>
    <xf numFmtId="2" fontId="47" fillId="0" borderId="176" applyFill="0" applyProtection="0">
      <alignment horizontal="right" vertical="top" wrapText="1"/>
    </xf>
    <xf numFmtId="0" fontId="39" fillId="38" borderId="176" applyNumberFormat="0" applyProtection="0">
      <alignment horizontal="left"/>
    </xf>
    <xf numFmtId="1" fontId="35" fillId="0" borderId="176" applyFill="0" applyProtection="0">
      <alignment horizontal="right" vertical="top" wrapText="1"/>
    </xf>
    <xf numFmtId="0" fontId="39" fillId="38" borderId="176" applyNumberFormat="0" applyProtection="0">
      <alignment horizontal="right"/>
    </xf>
    <xf numFmtId="1" fontId="47" fillId="0" borderId="176" applyFill="0" applyProtection="0">
      <alignment horizontal="right" vertical="top" wrapText="1"/>
    </xf>
    <xf numFmtId="2" fontId="47" fillId="0" borderId="176" applyFill="0" applyProtection="0">
      <alignment horizontal="right" vertical="top" wrapText="1"/>
    </xf>
    <xf numFmtId="1" fontId="47" fillId="0" borderId="176" applyFill="0" applyProtection="0">
      <alignment horizontal="right" vertical="top" wrapText="1"/>
    </xf>
    <xf numFmtId="0" fontId="39" fillId="38" borderId="176" applyNumberFormat="0" applyProtection="0">
      <alignment horizontal="right"/>
    </xf>
    <xf numFmtId="1" fontId="47" fillId="0" borderId="176" applyFill="0" applyProtection="0">
      <alignment horizontal="right" vertical="top" wrapText="1"/>
    </xf>
    <xf numFmtId="0" fontId="62" fillId="60" borderId="176"/>
    <xf numFmtId="0" fontId="44" fillId="0" borderId="179" applyNumberFormat="0" applyFill="0" applyAlignment="0" applyProtection="0"/>
    <xf numFmtId="1" fontId="35" fillId="0" borderId="176" applyFill="0" applyProtection="0">
      <alignment horizontal="right" vertical="top" wrapText="1"/>
    </xf>
    <xf numFmtId="0" fontId="41" fillId="35" borderId="177" applyNumberFormat="0" applyAlignment="0" applyProtection="0"/>
    <xf numFmtId="0" fontId="43" fillId="36" borderId="178" applyNumberFormat="0" applyAlignment="0" applyProtection="0"/>
    <xf numFmtId="1" fontId="35" fillId="0" borderId="176" applyFill="0" applyProtection="0">
      <alignment horizontal="right" vertical="top" wrapText="1"/>
    </xf>
    <xf numFmtId="0" fontId="35" fillId="0" borderId="176" applyFill="0" applyProtection="0">
      <alignment horizontal="right" vertical="top" wrapText="1"/>
    </xf>
    <xf numFmtId="1" fontId="47" fillId="0" borderId="176" applyFill="0" applyProtection="0">
      <alignment horizontal="right" vertical="top" wrapText="1"/>
    </xf>
    <xf numFmtId="2" fontId="35" fillId="0" borderId="176" applyFill="0" applyProtection="0">
      <alignment horizontal="right" vertical="top" wrapText="1"/>
    </xf>
    <xf numFmtId="0" fontId="62" fillId="60" borderId="176"/>
    <xf numFmtId="0" fontId="39" fillId="38" borderId="176" applyNumberFormat="0" applyProtection="0">
      <alignment horizontal="right"/>
    </xf>
    <xf numFmtId="1" fontId="35" fillId="0" borderId="176" applyFill="0" applyProtection="0">
      <alignment horizontal="right" vertical="top" wrapText="1"/>
    </xf>
    <xf numFmtId="0" fontId="43" fillId="36" borderId="178" applyNumberFormat="0" applyAlignment="0" applyProtection="0"/>
    <xf numFmtId="0" fontId="44" fillId="0" borderId="179" applyNumberFormat="0" applyFill="0" applyAlignment="0" applyProtection="0"/>
    <xf numFmtId="1" fontId="47" fillId="0" borderId="176" applyFill="0" applyProtection="0">
      <alignment horizontal="right" vertical="top" wrapText="1"/>
    </xf>
    <xf numFmtId="1" fontId="47" fillId="0" borderId="176" applyFill="0" applyProtection="0">
      <alignment horizontal="right" vertical="top" wrapText="1"/>
    </xf>
    <xf numFmtId="0" fontId="35" fillId="54" borderId="175" applyNumberFormat="0" applyFont="0" applyAlignment="0" applyProtection="0"/>
    <xf numFmtId="49" fontId="35" fillId="0" borderId="176" applyFill="0" applyProtection="0">
      <alignment horizontal="right"/>
    </xf>
    <xf numFmtId="0" fontId="62" fillId="60" borderId="176"/>
    <xf numFmtId="0" fontId="41" fillId="35" borderId="177" applyNumberFormat="0" applyAlignment="0" applyProtection="0"/>
    <xf numFmtId="0" fontId="43" fillId="36" borderId="178" applyNumberFormat="0" applyAlignment="0" applyProtection="0"/>
    <xf numFmtId="0" fontId="35" fillId="0" borderId="176" applyFill="0" applyProtection="0">
      <alignment horizontal="right" vertical="top" wrapText="1"/>
    </xf>
    <xf numFmtId="0" fontId="62" fillId="60" borderId="176"/>
    <xf numFmtId="2" fontId="35" fillId="0" borderId="176" applyFill="0" applyProtection="0">
      <alignment horizontal="right" vertical="top" wrapText="1"/>
    </xf>
    <xf numFmtId="0" fontId="39" fillId="38" borderId="176" applyNumberFormat="0" applyProtection="0">
      <alignment horizontal="left"/>
    </xf>
    <xf numFmtId="1" fontId="35" fillId="0" borderId="176" applyFill="0" applyProtection="0">
      <alignment horizontal="right" vertical="top" wrapText="1"/>
    </xf>
    <xf numFmtId="0" fontId="62" fillId="60" borderId="176"/>
    <xf numFmtId="0" fontId="62" fillId="60" borderId="176"/>
    <xf numFmtId="0" fontId="39" fillId="38" borderId="176" applyNumberFormat="0" applyProtection="0">
      <alignment horizontal="right"/>
    </xf>
    <xf numFmtId="1" fontId="35" fillId="0" borderId="176" applyFill="0" applyProtection="0">
      <alignment horizontal="right" vertical="top" wrapText="1"/>
    </xf>
    <xf numFmtId="0" fontId="62" fillId="60" borderId="176"/>
    <xf numFmtId="0" fontId="62" fillId="60" borderId="176"/>
    <xf numFmtId="0" fontId="39" fillId="38" borderId="176" applyNumberFormat="0" applyProtection="0">
      <alignment horizontal="left"/>
    </xf>
    <xf numFmtId="2" fontId="47" fillId="0" borderId="176" applyFill="0" applyProtection="0">
      <alignment horizontal="right" vertical="top" wrapText="1"/>
    </xf>
    <xf numFmtId="0" fontId="62" fillId="60" borderId="176"/>
    <xf numFmtId="0" fontId="35" fillId="54" borderId="175" applyNumberFormat="0" applyFont="0" applyAlignment="0" applyProtection="0"/>
    <xf numFmtId="0" fontId="44" fillId="0" borderId="179" applyNumberFormat="0" applyFill="0" applyAlignment="0" applyProtection="0"/>
    <xf numFmtId="0" fontId="44" fillId="0" borderId="179" applyNumberFormat="0" applyFill="0" applyAlignment="0" applyProtection="0"/>
    <xf numFmtId="0" fontId="39" fillId="38" borderId="176" applyNumberFormat="0" applyProtection="0">
      <alignment horizontal="left"/>
    </xf>
    <xf numFmtId="0" fontId="39" fillId="38" borderId="176" applyNumberFormat="0" applyProtection="0">
      <alignment horizontal="left"/>
    </xf>
    <xf numFmtId="0" fontId="35" fillId="0" borderId="176" applyFill="0" applyProtection="0">
      <alignment horizontal="right" vertical="top" wrapText="1"/>
    </xf>
    <xf numFmtId="0" fontId="44" fillId="0" borderId="179" applyNumberFormat="0" applyFill="0" applyAlignment="0" applyProtection="0"/>
    <xf numFmtId="0" fontId="62" fillId="60" borderId="176"/>
    <xf numFmtId="0" fontId="62" fillId="60" borderId="176"/>
    <xf numFmtId="1" fontId="47" fillId="0" borderId="176" applyFill="0" applyProtection="0">
      <alignment horizontal="right" vertical="top" wrapText="1"/>
    </xf>
    <xf numFmtId="2" fontId="47" fillId="0" borderId="176" applyFill="0" applyProtection="0">
      <alignment horizontal="right" vertical="top" wrapText="1"/>
    </xf>
    <xf numFmtId="0" fontId="62" fillId="60" borderId="176"/>
    <xf numFmtId="1" fontId="35" fillId="0" borderId="176" applyFill="0" applyProtection="0">
      <alignment horizontal="right" vertical="top" wrapText="1"/>
    </xf>
    <xf numFmtId="49" fontId="35" fillId="0" borderId="176" applyFill="0" applyProtection="0">
      <alignment horizontal="right"/>
    </xf>
    <xf numFmtId="0" fontId="44" fillId="0" borderId="179" applyNumberFormat="0" applyFill="0" applyAlignment="0" applyProtection="0"/>
    <xf numFmtId="0" fontId="62" fillId="60" borderId="176"/>
    <xf numFmtId="2" fontId="47" fillId="0" borderId="176" applyFill="0" applyProtection="0">
      <alignment horizontal="right" vertical="top" wrapText="1"/>
    </xf>
    <xf numFmtId="0" fontId="62" fillId="60" borderId="176"/>
    <xf numFmtId="0" fontId="62" fillId="60" borderId="176"/>
    <xf numFmtId="0" fontId="44" fillId="0" borderId="179" applyNumberFormat="0" applyFill="0" applyAlignment="0" applyProtection="0"/>
    <xf numFmtId="0" fontId="43" fillId="36" borderId="178" applyNumberFormat="0" applyAlignment="0" applyProtection="0"/>
    <xf numFmtId="2" fontId="47" fillId="0" borderId="176" applyFill="0" applyProtection="0">
      <alignment horizontal="right" vertical="top" wrapText="1"/>
    </xf>
    <xf numFmtId="0" fontId="44" fillId="0" borderId="179" applyNumberFormat="0" applyFill="0" applyAlignment="0" applyProtection="0"/>
    <xf numFmtId="2" fontId="35" fillId="0" borderId="176" applyFill="0" applyProtection="0">
      <alignment horizontal="right" vertical="top" wrapText="1"/>
    </xf>
    <xf numFmtId="0" fontId="35" fillId="0" borderId="176" applyFill="0" applyProtection="0">
      <alignment horizontal="right" vertical="top" wrapText="1"/>
    </xf>
    <xf numFmtId="0" fontId="62" fillId="60" borderId="176"/>
    <xf numFmtId="0" fontId="43" fillId="36" borderId="178" applyNumberFormat="0" applyAlignment="0" applyProtection="0"/>
    <xf numFmtId="1" fontId="47" fillId="0" borderId="176" applyFill="0" applyProtection="0">
      <alignment horizontal="right" vertical="top" wrapText="1"/>
    </xf>
    <xf numFmtId="0" fontId="39" fillId="38" borderId="176" applyNumberFormat="0" applyProtection="0">
      <alignment horizontal="right"/>
    </xf>
    <xf numFmtId="0" fontId="62" fillId="60" borderId="176"/>
    <xf numFmtId="0" fontId="51" fillId="36" borderId="177" applyNumberFormat="0" applyAlignment="0" applyProtection="0"/>
    <xf numFmtId="1" fontId="47" fillId="0" borderId="176" applyFill="0" applyProtection="0">
      <alignment horizontal="right" vertical="top" wrapText="1"/>
    </xf>
    <xf numFmtId="0" fontId="35" fillId="54" borderId="175" applyNumberFormat="0" applyFont="0" applyAlignment="0" applyProtection="0"/>
    <xf numFmtId="1" fontId="35" fillId="0" borderId="176" applyFill="0" applyProtection="0">
      <alignment horizontal="right" vertical="top" wrapText="1"/>
    </xf>
    <xf numFmtId="0" fontId="35" fillId="54" borderId="175" applyNumberFormat="0" applyFont="0" applyAlignment="0" applyProtection="0"/>
    <xf numFmtId="1" fontId="35" fillId="0" borderId="176" applyFill="0" applyProtection="0">
      <alignment horizontal="right" vertical="top" wrapText="1"/>
    </xf>
    <xf numFmtId="0" fontId="35" fillId="0" borderId="176" applyFill="0" applyProtection="0">
      <alignment horizontal="right" vertical="top" wrapText="1"/>
    </xf>
    <xf numFmtId="0" fontId="39" fillId="38" borderId="176" applyNumberFormat="0" applyProtection="0">
      <alignment horizontal="left"/>
    </xf>
    <xf numFmtId="0" fontId="47" fillId="0" borderId="176" applyFill="0" applyProtection="0">
      <alignment horizontal="right" vertical="top" wrapText="1"/>
    </xf>
    <xf numFmtId="0" fontId="62" fillId="60" borderId="176"/>
    <xf numFmtId="0" fontId="39" fillId="38" borderId="176" applyNumberFormat="0" applyProtection="0">
      <alignment horizontal="left"/>
    </xf>
    <xf numFmtId="0" fontId="62" fillId="60" borderId="176"/>
    <xf numFmtId="0" fontId="35" fillId="0" borderId="176" applyFill="0" applyProtection="0">
      <alignment horizontal="right" vertical="top" wrapText="1"/>
    </xf>
    <xf numFmtId="0" fontId="62" fillId="60" borderId="176"/>
    <xf numFmtId="0" fontId="43" fillId="36" borderId="178" applyNumberFormat="0" applyAlignment="0" applyProtection="0"/>
    <xf numFmtId="0" fontId="62" fillId="60" borderId="176"/>
    <xf numFmtId="49" fontId="35" fillId="0" borderId="176" applyFill="0" applyProtection="0">
      <alignment horizontal="right"/>
    </xf>
    <xf numFmtId="0" fontId="51" fillId="36" borderId="177" applyNumberFormat="0" applyAlignment="0" applyProtection="0"/>
    <xf numFmtId="0" fontId="62" fillId="60" borderId="176"/>
    <xf numFmtId="0" fontId="44" fillId="0" borderId="179" applyNumberFormat="0" applyFill="0" applyAlignment="0" applyProtection="0"/>
    <xf numFmtId="1" fontId="47" fillId="0" borderId="176" applyFill="0" applyProtection="0">
      <alignment horizontal="right" vertical="top" wrapText="1"/>
    </xf>
    <xf numFmtId="49" fontId="47" fillId="0" borderId="176" applyFill="0" applyProtection="0">
      <alignment horizontal="right"/>
    </xf>
    <xf numFmtId="1" fontId="47" fillId="0" borderId="176" applyFill="0" applyProtection="0">
      <alignment horizontal="right" vertical="top" wrapText="1"/>
    </xf>
    <xf numFmtId="0" fontId="35" fillId="0" borderId="176" applyFill="0" applyProtection="0">
      <alignment horizontal="right" vertical="top" wrapText="1"/>
    </xf>
    <xf numFmtId="0" fontId="44" fillId="0" borderId="179" applyNumberFormat="0" applyFill="0" applyAlignment="0" applyProtection="0"/>
    <xf numFmtId="0" fontId="35" fillId="54" borderId="175" applyNumberFormat="0" applyFont="0" applyAlignment="0" applyProtection="0"/>
    <xf numFmtId="0" fontId="39" fillId="38" borderId="176" applyNumberFormat="0" applyProtection="0">
      <alignment horizontal="left"/>
    </xf>
    <xf numFmtId="49" fontId="35" fillId="0" borderId="176" applyFill="0" applyProtection="0">
      <alignment horizontal="right"/>
    </xf>
    <xf numFmtId="0" fontId="39" fillId="38" borderId="176" applyNumberFormat="0" applyProtection="0">
      <alignment horizontal="right"/>
    </xf>
    <xf numFmtId="0" fontId="44" fillId="0" borderId="179" applyNumberFormat="0" applyFill="0" applyAlignment="0" applyProtection="0"/>
    <xf numFmtId="1" fontId="47" fillId="0" borderId="176" applyFill="0" applyProtection="0">
      <alignment horizontal="right" vertical="top" wrapText="1"/>
    </xf>
    <xf numFmtId="49" fontId="47" fillId="0" borderId="176" applyFill="0" applyProtection="0">
      <alignment horizontal="right"/>
    </xf>
    <xf numFmtId="2" fontId="35" fillId="0" borderId="176" applyFill="0" applyProtection="0">
      <alignment horizontal="right" vertical="top" wrapText="1"/>
    </xf>
    <xf numFmtId="49" fontId="35" fillId="0" borderId="176" applyFill="0" applyProtection="0">
      <alignment horizontal="right"/>
    </xf>
    <xf numFmtId="0" fontId="35" fillId="0" borderId="176" applyFill="0" applyProtection="0">
      <alignment horizontal="right" vertical="top" wrapText="1"/>
    </xf>
    <xf numFmtId="0" fontId="39" fillId="38" borderId="176" applyNumberFormat="0" applyProtection="0">
      <alignment horizontal="right"/>
    </xf>
    <xf numFmtId="0" fontId="41" fillId="35" borderId="177" applyNumberFormat="0" applyAlignment="0" applyProtection="0"/>
    <xf numFmtId="0" fontId="62" fillId="60" borderId="176"/>
    <xf numFmtId="0" fontId="39" fillId="38" borderId="176" applyNumberFormat="0" applyProtection="0">
      <alignment horizontal="left"/>
    </xf>
    <xf numFmtId="2" fontId="35" fillId="0" borderId="176" applyFill="0" applyProtection="0">
      <alignment horizontal="right" vertical="top" wrapText="1"/>
    </xf>
    <xf numFmtId="1" fontId="35" fillId="0" borderId="176" applyFill="0" applyProtection="0">
      <alignment horizontal="right" vertical="top" wrapText="1"/>
    </xf>
    <xf numFmtId="2" fontId="35" fillId="0" borderId="176" applyFill="0" applyProtection="0">
      <alignment horizontal="right" vertical="top" wrapText="1"/>
    </xf>
    <xf numFmtId="0" fontId="39" fillId="38" borderId="176" applyNumberFormat="0" applyProtection="0">
      <alignment horizontal="right"/>
    </xf>
    <xf numFmtId="0" fontId="62" fillId="60" borderId="176"/>
    <xf numFmtId="1" fontId="47" fillId="0" borderId="176" applyFill="0" applyProtection="0">
      <alignment horizontal="right" vertical="top" wrapText="1"/>
    </xf>
    <xf numFmtId="49" fontId="47" fillId="0" borderId="176" applyFill="0" applyProtection="0">
      <alignment horizontal="right"/>
    </xf>
    <xf numFmtId="0" fontId="35" fillId="0" borderId="176" applyFill="0" applyProtection="0">
      <alignment horizontal="right" vertical="top" wrapText="1"/>
    </xf>
    <xf numFmtId="1" fontId="47" fillId="0" borderId="176" applyFill="0" applyProtection="0">
      <alignment horizontal="right" vertical="top" wrapText="1"/>
    </xf>
    <xf numFmtId="2" fontId="35" fillId="0" borderId="176" applyFill="0" applyProtection="0">
      <alignment horizontal="right" vertical="top" wrapText="1"/>
    </xf>
    <xf numFmtId="1" fontId="47" fillId="0" borderId="176" applyFill="0" applyProtection="0">
      <alignment horizontal="right" vertical="top" wrapText="1"/>
    </xf>
    <xf numFmtId="0" fontId="35" fillId="54" borderId="175" applyNumberFormat="0" applyFont="0" applyAlignment="0" applyProtection="0"/>
    <xf numFmtId="0" fontId="39" fillId="38" borderId="176" applyNumberFormat="0" applyProtection="0">
      <alignment horizontal="right"/>
    </xf>
    <xf numFmtId="0" fontId="43" fillId="36" borderId="178" applyNumberFormat="0" applyAlignment="0" applyProtection="0"/>
    <xf numFmtId="2" fontId="47" fillId="0" borderId="176" applyFill="0" applyProtection="0">
      <alignment horizontal="right" vertical="top" wrapText="1"/>
    </xf>
    <xf numFmtId="2" fontId="47" fillId="0" borderId="176" applyFill="0" applyProtection="0">
      <alignment horizontal="right" vertical="top" wrapText="1"/>
    </xf>
    <xf numFmtId="2" fontId="47" fillId="0" borderId="176" applyFill="0" applyProtection="0">
      <alignment horizontal="right" vertical="top" wrapText="1"/>
    </xf>
    <xf numFmtId="0" fontId="44" fillId="0" borderId="179" applyNumberFormat="0" applyFill="0" applyAlignment="0" applyProtection="0"/>
    <xf numFmtId="0" fontId="35" fillId="0" borderId="176" applyFill="0" applyProtection="0">
      <alignment horizontal="right" vertical="top" wrapText="1"/>
    </xf>
    <xf numFmtId="0" fontId="44" fillId="0" borderId="179" applyNumberFormat="0" applyFill="0" applyAlignment="0" applyProtection="0"/>
    <xf numFmtId="0" fontId="44" fillId="0" borderId="179" applyNumberFormat="0" applyFill="0" applyAlignment="0" applyProtection="0"/>
    <xf numFmtId="0" fontId="51" fillId="36" borderId="177" applyNumberFormat="0" applyAlignment="0" applyProtection="0"/>
    <xf numFmtId="0" fontId="62" fillId="60" borderId="176"/>
    <xf numFmtId="0" fontId="39" fillId="38" borderId="176" applyNumberFormat="0" applyProtection="0">
      <alignment horizontal="right"/>
    </xf>
    <xf numFmtId="0" fontId="43" fillId="36" borderId="178" applyNumberFormat="0" applyAlignment="0" applyProtection="0"/>
    <xf numFmtId="0" fontId="62" fillId="60" borderId="176"/>
    <xf numFmtId="0" fontId="35" fillId="54" borderId="175" applyNumberFormat="0" applyFont="0" applyAlignment="0" applyProtection="0"/>
    <xf numFmtId="0" fontId="39" fillId="38" borderId="176" applyNumberFormat="0" applyProtection="0">
      <alignment horizontal="right"/>
    </xf>
    <xf numFmtId="0" fontId="62" fillId="60" borderId="176"/>
    <xf numFmtId="2" fontId="47" fillId="0" borderId="176" applyFill="0" applyProtection="0">
      <alignment horizontal="right" vertical="top" wrapText="1"/>
    </xf>
    <xf numFmtId="0" fontId="39" fillId="38" borderId="176" applyNumberFormat="0" applyProtection="0">
      <alignment horizontal="left"/>
    </xf>
    <xf numFmtId="2" fontId="35" fillId="0" borderId="176" applyFill="0" applyProtection="0">
      <alignment horizontal="right" vertical="top" wrapText="1"/>
    </xf>
    <xf numFmtId="0" fontId="43" fillId="36" borderId="178" applyNumberFormat="0" applyAlignment="0" applyProtection="0"/>
    <xf numFmtId="0" fontId="62" fillId="60" borderId="176"/>
    <xf numFmtId="0" fontId="62" fillId="60" borderId="176"/>
    <xf numFmtId="1" fontId="35" fillId="0" borderId="176" applyFill="0" applyProtection="0">
      <alignment horizontal="right" vertical="top" wrapText="1"/>
    </xf>
    <xf numFmtId="0" fontId="43" fillId="36" borderId="178" applyNumberFormat="0" applyAlignment="0" applyProtection="0"/>
    <xf numFmtId="0" fontId="62" fillId="60" borderId="176"/>
    <xf numFmtId="0" fontId="39" fillId="38" borderId="176" applyNumberFormat="0" applyProtection="0">
      <alignment horizontal="right"/>
    </xf>
    <xf numFmtId="0" fontId="35" fillId="54" borderId="175" applyNumberFormat="0" applyFont="0" applyAlignment="0" applyProtection="0"/>
    <xf numFmtId="0" fontId="39" fillId="38" borderId="176" applyNumberFormat="0" applyProtection="0">
      <alignment horizontal="left"/>
    </xf>
    <xf numFmtId="0" fontId="39" fillId="38" borderId="176" applyNumberFormat="0" applyProtection="0">
      <alignment horizontal="left"/>
    </xf>
    <xf numFmtId="0" fontId="39" fillId="38" borderId="176" applyNumberFormat="0" applyProtection="0">
      <alignment horizontal="right"/>
    </xf>
    <xf numFmtId="2" fontId="47" fillId="0" borderId="176" applyFill="0" applyProtection="0">
      <alignment horizontal="right" vertical="top" wrapText="1"/>
    </xf>
    <xf numFmtId="1" fontId="35" fillId="0" borderId="176" applyFill="0" applyProtection="0">
      <alignment horizontal="right" vertical="top" wrapText="1"/>
    </xf>
    <xf numFmtId="0" fontId="43" fillId="36" borderId="178" applyNumberFormat="0" applyAlignment="0" applyProtection="0"/>
    <xf numFmtId="49" fontId="35" fillId="0" borderId="176" applyFill="0" applyProtection="0">
      <alignment horizontal="right"/>
    </xf>
    <xf numFmtId="2" fontId="47" fillId="0" borderId="176" applyFill="0" applyProtection="0">
      <alignment horizontal="right" vertical="top" wrapText="1"/>
    </xf>
    <xf numFmtId="0" fontId="62" fillId="60" borderId="176"/>
    <xf numFmtId="0" fontId="43" fillId="36" borderId="178" applyNumberFormat="0" applyAlignment="0" applyProtection="0"/>
    <xf numFmtId="2" fontId="47" fillId="0" borderId="176" applyFill="0" applyProtection="0">
      <alignment horizontal="right" vertical="top" wrapText="1"/>
    </xf>
    <xf numFmtId="0" fontId="43" fillId="36" borderId="178" applyNumberFormat="0" applyAlignment="0" applyProtection="0"/>
    <xf numFmtId="0" fontId="62" fillId="60" borderId="176"/>
    <xf numFmtId="0" fontId="43" fillId="36" borderId="178" applyNumberFormat="0" applyAlignment="0" applyProtection="0"/>
    <xf numFmtId="0" fontId="43" fillId="36" borderId="178" applyNumberFormat="0" applyAlignment="0" applyProtection="0"/>
    <xf numFmtId="0" fontId="35" fillId="0" borderId="176" applyFill="0" applyProtection="0">
      <alignment horizontal="right" vertical="top" wrapText="1"/>
    </xf>
    <xf numFmtId="0" fontId="47" fillId="0" borderId="176" applyFill="0" applyProtection="0">
      <alignment horizontal="right" vertical="top" wrapText="1"/>
    </xf>
    <xf numFmtId="0" fontId="62" fillId="60" borderId="176"/>
    <xf numFmtId="1" fontId="47" fillId="0" borderId="176" applyFill="0" applyProtection="0">
      <alignment horizontal="right" vertical="top" wrapText="1"/>
    </xf>
    <xf numFmtId="0" fontId="39" fillId="38" borderId="176" applyNumberFormat="0" applyProtection="0">
      <alignment horizontal="left"/>
    </xf>
    <xf numFmtId="0" fontId="62" fillId="60" borderId="176"/>
    <xf numFmtId="0" fontId="62" fillId="60" borderId="176"/>
    <xf numFmtId="1" fontId="47" fillId="0" borderId="176" applyFill="0" applyProtection="0">
      <alignment horizontal="right" vertical="top" wrapText="1"/>
    </xf>
    <xf numFmtId="0" fontId="35" fillId="0" borderId="176" applyFill="0" applyProtection="0">
      <alignment horizontal="right" vertical="top" wrapText="1"/>
    </xf>
    <xf numFmtId="49" fontId="47" fillId="0" borderId="176" applyFill="0" applyProtection="0">
      <alignment horizontal="right"/>
    </xf>
    <xf numFmtId="0" fontId="44" fillId="0" borderId="179" applyNumberFormat="0" applyFill="0" applyAlignment="0" applyProtection="0"/>
    <xf numFmtId="1" fontId="47" fillId="0" borderId="176" applyFill="0" applyProtection="0">
      <alignment horizontal="right" vertical="top" wrapText="1"/>
    </xf>
    <xf numFmtId="0" fontId="35" fillId="54" borderId="175" applyNumberFormat="0" applyFont="0" applyAlignment="0" applyProtection="0"/>
    <xf numFmtId="0" fontId="51" fillId="36" borderId="177" applyNumberFormat="0" applyAlignment="0" applyProtection="0"/>
    <xf numFmtId="1" fontId="47" fillId="0" borderId="176" applyFill="0" applyProtection="0">
      <alignment horizontal="right" vertical="top" wrapText="1"/>
    </xf>
    <xf numFmtId="0" fontId="35" fillId="0" borderId="176" applyFill="0" applyProtection="0">
      <alignment horizontal="right" vertical="top" wrapText="1"/>
    </xf>
    <xf numFmtId="0" fontId="35" fillId="0" borderId="176" applyFill="0" applyProtection="0">
      <alignment horizontal="right" vertical="top" wrapText="1"/>
    </xf>
    <xf numFmtId="0" fontId="62" fillId="60" borderId="176"/>
    <xf numFmtId="0" fontId="62" fillId="60" borderId="176"/>
    <xf numFmtId="49" fontId="47" fillId="0" borderId="176" applyFill="0" applyProtection="0">
      <alignment horizontal="right"/>
    </xf>
    <xf numFmtId="49" fontId="35" fillId="0" borderId="176" applyFill="0" applyProtection="0">
      <alignment horizontal="right"/>
    </xf>
    <xf numFmtId="0" fontId="62" fillId="60" borderId="176"/>
    <xf numFmtId="0" fontId="62" fillId="60" borderId="176"/>
    <xf numFmtId="0" fontId="62" fillId="60" borderId="176"/>
    <xf numFmtId="0" fontId="35" fillId="0" borderId="176" applyFill="0" applyProtection="0">
      <alignment horizontal="right" vertical="top" wrapText="1"/>
    </xf>
    <xf numFmtId="0" fontId="62" fillId="60" borderId="176"/>
    <xf numFmtId="0" fontId="44" fillId="0" borderId="179" applyNumberFormat="0" applyFill="0" applyAlignment="0" applyProtection="0"/>
    <xf numFmtId="1" fontId="35" fillId="0" borderId="176" applyFill="0" applyProtection="0">
      <alignment horizontal="right" vertical="top" wrapText="1"/>
    </xf>
    <xf numFmtId="0" fontId="62" fillId="60" borderId="176"/>
    <xf numFmtId="1" fontId="35" fillId="0" borderId="176" applyFill="0" applyProtection="0">
      <alignment horizontal="right" vertical="top" wrapText="1"/>
    </xf>
    <xf numFmtId="0" fontId="43" fillId="36" borderId="178" applyNumberFormat="0" applyAlignment="0" applyProtection="0"/>
    <xf numFmtId="0" fontId="35" fillId="0" borderId="176" applyFill="0" applyProtection="0">
      <alignment horizontal="right" vertical="top" wrapText="1"/>
    </xf>
    <xf numFmtId="0" fontId="62" fillId="60" borderId="176"/>
    <xf numFmtId="1" fontId="35" fillId="0" borderId="176" applyFill="0" applyProtection="0">
      <alignment horizontal="right" vertical="top" wrapText="1"/>
    </xf>
    <xf numFmtId="0" fontId="39" fillId="38" borderId="176" applyNumberFormat="0" applyProtection="0">
      <alignment horizontal="right"/>
    </xf>
    <xf numFmtId="0" fontId="62" fillId="60" borderId="176"/>
    <xf numFmtId="49" fontId="35" fillId="0" borderId="176" applyFill="0" applyProtection="0">
      <alignment horizontal="right"/>
    </xf>
    <xf numFmtId="0" fontId="35" fillId="54" borderId="175" applyNumberFormat="0" applyFont="0" applyAlignment="0" applyProtection="0"/>
    <xf numFmtId="49" fontId="47" fillId="0" borderId="176" applyFill="0" applyProtection="0">
      <alignment horizontal="right"/>
    </xf>
    <xf numFmtId="49" fontId="35" fillId="0" borderId="176" applyFill="0" applyProtection="0">
      <alignment horizontal="right"/>
    </xf>
    <xf numFmtId="0" fontId="62" fillId="60" borderId="176"/>
    <xf numFmtId="0" fontId="39" fillId="38" borderId="176" applyNumberFormat="0" applyProtection="0">
      <alignment horizontal="right"/>
    </xf>
    <xf numFmtId="0" fontId="62" fillId="60" borderId="176"/>
    <xf numFmtId="2" fontId="35" fillId="0" borderId="176" applyFill="0" applyProtection="0">
      <alignment horizontal="right" vertical="top" wrapText="1"/>
    </xf>
    <xf numFmtId="0" fontId="39" fillId="38" borderId="176" applyNumberFormat="0" applyProtection="0">
      <alignment horizontal="left"/>
    </xf>
    <xf numFmtId="1" fontId="35" fillId="0" borderId="176" applyFill="0" applyProtection="0">
      <alignment horizontal="right" vertical="top" wrapText="1"/>
    </xf>
    <xf numFmtId="2" fontId="35" fillId="0" borderId="176" applyFill="0" applyProtection="0">
      <alignment horizontal="right" vertical="top" wrapText="1"/>
    </xf>
    <xf numFmtId="0" fontId="44" fillId="0" borderId="179" applyNumberFormat="0" applyFill="0" applyAlignment="0" applyProtection="0"/>
    <xf numFmtId="2" fontId="35" fillId="0" borderId="176" applyFill="0" applyProtection="0">
      <alignment horizontal="right" vertical="top" wrapText="1"/>
    </xf>
    <xf numFmtId="0" fontId="62" fillId="60" borderId="176"/>
    <xf numFmtId="0" fontId="43" fillId="36" borderId="178" applyNumberFormat="0" applyAlignment="0" applyProtection="0"/>
    <xf numFmtId="49" fontId="35" fillId="0" borderId="176" applyFill="0" applyProtection="0">
      <alignment horizontal="right"/>
    </xf>
    <xf numFmtId="1" fontId="35" fillId="0" borderId="176" applyFill="0" applyProtection="0">
      <alignment horizontal="right" vertical="top" wrapText="1"/>
    </xf>
    <xf numFmtId="2" fontId="35" fillId="0" borderId="176" applyFill="0" applyProtection="0">
      <alignment horizontal="right" vertical="top" wrapText="1"/>
    </xf>
    <xf numFmtId="49" fontId="47" fillId="0" borderId="176" applyFill="0" applyProtection="0">
      <alignment horizontal="right"/>
    </xf>
    <xf numFmtId="0" fontId="41" fillId="35" borderId="177" applyNumberFormat="0" applyAlignment="0" applyProtection="0"/>
    <xf numFmtId="49" fontId="35" fillId="0" borderId="176" applyFill="0" applyProtection="0">
      <alignment horizontal="right"/>
    </xf>
    <xf numFmtId="1" fontId="35" fillId="0" borderId="176" applyFill="0" applyProtection="0">
      <alignment horizontal="right" vertical="top" wrapText="1"/>
    </xf>
    <xf numFmtId="1" fontId="35" fillId="0" borderId="176" applyFill="0" applyProtection="0">
      <alignment horizontal="right" vertical="top" wrapText="1"/>
    </xf>
    <xf numFmtId="0" fontId="62" fillId="60" borderId="176"/>
    <xf numFmtId="2" fontId="35" fillId="0" borderId="176" applyFill="0" applyProtection="0">
      <alignment horizontal="right" vertical="top" wrapText="1"/>
    </xf>
    <xf numFmtId="0" fontId="43" fillId="36" borderId="178" applyNumberFormat="0" applyAlignment="0" applyProtection="0"/>
    <xf numFmtId="2" fontId="35" fillId="0" borderId="176" applyFill="0" applyProtection="0">
      <alignment horizontal="right" vertical="top" wrapText="1"/>
    </xf>
    <xf numFmtId="2" fontId="35" fillId="0" borderId="176" applyFill="0" applyProtection="0">
      <alignment horizontal="right" vertical="top" wrapText="1"/>
    </xf>
    <xf numFmtId="0" fontId="62" fillId="60" borderId="176"/>
    <xf numFmtId="49" fontId="47" fillId="0" borderId="176" applyFill="0" applyProtection="0">
      <alignment horizontal="right"/>
    </xf>
    <xf numFmtId="0" fontId="44" fillId="0" borderId="179" applyNumberFormat="0" applyFill="0" applyAlignment="0" applyProtection="0"/>
    <xf numFmtId="0" fontId="43" fillId="36" borderId="178" applyNumberFormat="0" applyAlignment="0" applyProtection="0"/>
    <xf numFmtId="0" fontId="44" fillId="0" borderId="179" applyNumberFormat="0" applyFill="0" applyAlignment="0" applyProtection="0"/>
    <xf numFmtId="0" fontId="62" fillId="60" borderId="176"/>
    <xf numFmtId="1" fontId="47" fillId="0" borderId="176" applyFill="0" applyProtection="0">
      <alignment horizontal="right" vertical="top" wrapText="1"/>
    </xf>
    <xf numFmtId="0" fontId="62" fillId="60" borderId="176"/>
    <xf numFmtId="0" fontId="43" fillId="36" borderId="178" applyNumberFormat="0" applyAlignment="0" applyProtection="0"/>
    <xf numFmtId="0" fontId="39" fillId="38" borderId="176" applyNumberFormat="0" applyProtection="0">
      <alignment horizontal="left"/>
    </xf>
    <xf numFmtId="0" fontId="39" fillId="38" borderId="176" applyNumberFormat="0" applyProtection="0">
      <alignment horizontal="left"/>
    </xf>
    <xf numFmtId="1" fontId="35" fillId="0" borderId="176" applyFill="0" applyProtection="0">
      <alignment horizontal="right" vertical="top" wrapText="1"/>
    </xf>
    <xf numFmtId="0" fontId="51" fillId="36" borderId="177" applyNumberFormat="0" applyAlignment="0" applyProtection="0"/>
    <xf numFmtId="0" fontId="43" fillId="36" borderId="178" applyNumberFormat="0" applyAlignment="0" applyProtection="0"/>
    <xf numFmtId="1" fontId="47" fillId="0" borderId="176" applyFill="0" applyProtection="0">
      <alignment horizontal="right" vertical="top" wrapText="1"/>
    </xf>
    <xf numFmtId="0" fontId="62" fillId="60" borderId="176"/>
    <xf numFmtId="2" fontId="35" fillId="0" borderId="176" applyFill="0" applyProtection="0">
      <alignment horizontal="right" vertical="top" wrapText="1"/>
    </xf>
    <xf numFmtId="49" fontId="47" fillId="0" borderId="176" applyFill="0" applyProtection="0">
      <alignment horizontal="right"/>
    </xf>
    <xf numFmtId="1" fontId="35" fillId="0" borderId="176" applyFill="0" applyProtection="0">
      <alignment horizontal="right" vertical="top" wrapText="1"/>
    </xf>
    <xf numFmtId="0" fontId="39" fillId="38" borderId="176" applyNumberFormat="0" applyProtection="0">
      <alignment horizontal="left"/>
    </xf>
    <xf numFmtId="0" fontId="62" fillId="60" borderId="176"/>
    <xf numFmtId="0" fontId="39" fillId="38" borderId="176" applyNumberFormat="0" applyProtection="0">
      <alignment horizontal="right"/>
    </xf>
    <xf numFmtId="0" fontId="43" fillId="36" borderId="178" applyNumberFormat="0" applyAlignment="0" applyProtection="0"/>
    <xf numFmtId="2" fontId="47" fillId="0" borderId="176" applyFill="0" applyProtection="0">
      <alignment horizontal="right" vertical="top" wrapText="1"/>
    </xf>
    <xf numFmtId="1" fontId="47" fillId="0" borderId="176" applyFill="0" applyProtection="0">
      <alignment horizontal="right" vertical="top" wrapText="1"/>
    </xf>
    <xf numFmtId="0" fontId="62" fillId="60" borderId="176"/>
    <xf numFmtId="0" fontId="35" fillId="0" borderId="176" applyFill="0" applyProtection="0">
      <alignment horizontal="right" vertical="top" wrapText="1"/>
    </xf>
    <xf numFmtId="0" fontId="39" fillId="38" borderId="176" applyNumberFormat="0" applyProtection="0">
      <alignment horizontal="left"/>
    </xf>
    <xf numFmtId="0" fontId="51" fillId="36" borderId="177" applyNumberFormat="0" applyAlignment="0" applyProtection="0"/>
    <xf numFmtId="0" fontId="43" fillId="36" borderId="178" applyNumberFormat="0" applyAlignment="0" applyProtection="0"/>
    <xf numFmtId="0" fontId="43" fillId="36" borderId="178" applyNumberFormat="0" applyAlignment="0" applyProtection="0"/>
    <xf numFmtId="0" fontId="62" fillId="60" borderId="176"/>
    <xf numFmtId="2" fontId="47" fillId="0" borderId="176" applyFill="0" applyProtection="0">
      <alignment horizontal="right" vertical="top" wrapText="1"/>
    </xf>
    <xf numFmtId="0" fontId="62" fillId="60" borderId="176"/>
    <xf numFmtId="0" fontId="62" fillId="60" borderId="176"/>
    <xf numFmtId="0" fontId="47" fillId="0" borderId="176" applyFill="0" applyProtection="0">
      <alignment horizontal="right" vertical="top" wrapText="1"/>
    </xf>
    <xf numFmtId="1" fontId="47" fillId="0" borderId="176" applyFill="0" applyProtection="0">
      <alignment horizontal="right" vertical="top" wrapText="1"/>
    </xf>
    <xf numFmtId="1" fontId="47" fillId="0" borderId="176" applyFill="0" applyProtection="0">
      <alignment horizontal="right" vertical="top" wrapText="1"/>
    </xf>
    <xf numFmtId="0" fontId="35" fillId="0" borderId="176" applyFill="0" applyProtection="0">
      <alignment horizontal="right" vertical="top" wrapText="1"/>
    </xf>
    <xf numFmtId="2" fontId="47" fillId="0" borderId="176" applyFill="0" applyProtection="0">
      <alignment horizontal="right" vertical="top" wrapText="1"/>
    </xf>
    <xf numFmtId="0" fontId="62" fillId="60" borderId="176"/>
    <xf numFmtId="0" fontId="39" fillId="38" borderId="176" applyNumberFormat="0" applyProtection="0">
      <alignment horizontal="left"/>
    </xf>
    <xf numFmtId="0" fontId="35" fillId="54" borderId="175" applyNumberFormat="0" applyFont="0" applyAlignment="0" applyProtection="0"/>
    <xf numFmtId="2" fontId="35" fillId="0" borderId="176" applyFill="0" applyProtection="0">
      <alignment horizontal="right" vertical="top" wrapText="1"/>
    </xf>
    <xf numFmtId="49" fontId="35" fillId="0" borderId="176" applyFill="0" applyProtection="0">
      <alignment horizontal="right"/>
    </xf>
    <xf numFmtId="49" fontId="35" fillId="0" borderId="176" applyFill="0" applyProtection="0">
      <alignment horizontal="right"/>
    </xf>
    <xf numFmtId="1" fontId="47" fillId="0" borderId="176" applyFill="0" applyProtection="0">
      <alignment horizontal="right" vertical="top" wrapText="1"/>
    </xf>
    <xf numFmtId="49" fontId="35" fillId="0" borderId="176" applyFill="0" applyProtection="0">
      <alignment horizontal="right"/>
    </xf>
    <xf numFmtId="2" fontId="47" fillId="0" borderId="176" applyFill="0" applyProtection="0">
      <alignment horizontal="right" vertical="top" wrapText="1"/>
    </xf>
    <xf numFmtId="2" fontId="35" fillId="0" borderId="176" applyFill="0" applyProtection="0">
      <alignment horizontal="right" vertical="top" wrapText="1"/>
    </xf>
    <xf numFmtId="0" fontId="62" fillId="60" borderId="176"/>
    <xf numFmtId="0" fontId="44" fillId="0" borderId="179" applyNumberFormat="0" applyFill="0" applyAlignment="0" applyProtection="0"/>
    <xf numFmtId="0" fontId="62" fillId="60" borderId="176"/>
    <xf numFmtId="1" fontId="35" fillId="0" borderId="176" applyFill="0" applyProtection="0">
      <alignment horizontal="right" vertical="top" wrapText="1"/>
    </xf>
    <xf numFmtId="0" fontId="35" fillId="0" borderId="176" applyFill="0" applyProtection="0">
      <alignment horizontal="right" vertical="top" wrapText="1"/>
    </xf>
    <xf numFmtId="1" fontId="35" fillId="0" borderId="176" applyFill="0" applyProtection="0">
      <alignment horizontal="right" vertical="top" wrapText="1"/>
    </xf>
    <xf numFmtId="0" fontId="43" fillId="36" borderId="178" applyNumberFormat="0" applyAlignment="0" applyProtection="0"/>
    <xf numFmtId="2" fontId="35" fillId="0" borderId="176" applyFill="0" applyProtection="0">
      <alignment horizontal="right" vertical="top" wrapText="1"/>
    </xf>
    <xf numFmtId="0" fontId="51" fillId="36" borderId="177" applyNumberFormat="0" applyAlignment="0" applyProtection="0"/>
    <xf numFmtId="0" fontId="62" fillId="60" borderId="176"/>
    <xf numFmtId="0" fontId="43" fillId="36" borderId="178" applyNumberFormat="0" applyAlignment="0" applyProtection="0"/>
    <xf numFmtId="0" fontId="41" fillId="35" borderId="177" applyNumberFormat="0" applyAlignment="0" applyProtection="0"/>
    <xf numFmtId="49" fontId="47" fillId="0" borderId="176" applyFill="0" applyProtection="0">
      <alignment horizontal="right"/>
    </xf>
    <xf numFmtId="49" fontId="47" fillId="0" borderId="176" applyFill="0" applyProtection="0">
      <alignment horizontal="right"/>
    </xf>
    <xf numFmtId="1" fontId="47" fillId="0" borderId="176" applyFill="0" applyProtection="0">
      <alignment horizontal="right" vertical="top" wrapText="1"/>
    </xf>
    <xf numFmtId="49" fontId="47" fillId="0" borderId="176" applyFill="0" applyProtection="0">
      <alignment horizontal="right"/>
    </xf>
    <xf numFmtId="0" fontId="44" fillId="0" borderId="179" applyNumberFormat="0" applyFill="0" applyAlignment="0" applyProtection="0"/>
    <xf numFmtId="49" fontId="47" fillId="0" borderId="176" applyFill="0" applyProtection="0">
      <alignment horizontal="right"/>
    </xf>
    <xf numFmtId="1" fontId="35" fillId="0" borderId="176" applyFill="0" applyProtection="0">
      <alignment horizontal="right" vertical="top" wrapText="1"/>
    </xf>
    <xf numFmtId="0" fontId="51" fillId="36" borderId="177" applyNumberFormat="0" applyAlignment="0" applyProtection="0"/>
    <xf numFmtId="1" fontId="35" fillId="0" borderId="176" applyFill="0" applyProtection="0">
      <alignment horizontal="right" vertical="top" wrapText="1"/>
    </xf>
    <xf numFmtId="0" fontId="51" fillId="36" borderId="177" applyNumberFormat="0" applyAlignment="0" applyProtection="0"/>
    <xf numFmtId="0" fontId="44" fillId="0" borderId="179" applyNumberFormat="0" applyFill="0" applyAlignment="0" applyProtection="0"/>
    <xf numFmtId="1" fontId="35" fillId="0" borderId="176" applyFill="0" applyProtection="0">
      <alignment horizontal="right" vertical="top" wrapText="1"/>
    </xf>
    <xf numFmtId="0" fontId="35" fillId="0" borderId="176" applyFill="0" applyProtection="0">
      <alignment horizontal="right" vertical="top" wrapText="1"/>
    </xf>
    <xf numFmtId="0" fontId="39" fillId="38" borderId="176" applyNumberFormat="0" applyProtection="0">
      <alignment horizontal="right"/>
    </xf>
    <xf numFmtId="0" fontId="39" fillId="38" borderId="176" applyNumberFormat="0" applyProtection="0">
      <alignment horizontal="left"/>
    </xf>
    <xf numFmtId="0" fontId="47" fillId="0" borderId="176" applyFill="0" applyProtection="0">
      <alignment horizontal="right" vertical="top" wrapText="1"/>
    </xf>
    <xf numFmtId="0" fontId="35" fillId="0" borderId="176" applyFill="0" applyProtection="0">
      <alignment horizontal="right" vertical="top" wrapText="1"/>
    </xf>
    <xf numFmtId="0" fontId="39" fillId="38" borderId="176" applyNumberFormat="0" applyProtection="0">
      <alignment horizontal="left"/>
    </xf>
    <xf numFmtId="0" fontId="41" fillId="35" borderId="177" applyNumberFormat="0" applyAlignment="0" applyProtection="0"/>
    <xf numFmtId="0" fontId="39" fillId="38" borderId="176" applyNumberFormat="0" applyProtection="0">
      <alignment horizontal="left"/>
    </xf>
    <xf numFmtId="1" fontId="47" fillId="0" borderId="176" applyFill="0" applyProtection="0">
      <alignment horizontal="right" vertical="top" wrapText="1"/>
    </xf>
    <xf numFmtId="2" fontId="35" fillId="0" borderId="176" applyFill="0" applyProtection="0">
      <alignment horizontal="right" vertical="top" wrapText="1"/>
    </xf>
    <xf numFmtId="0" fontId="62" fillId="60" borderId="176"/>
    <xf numFmtId="0" fontId="35" fillId="0" borderId="176" applyFill="0" applyProtection="0">
      <alignment horizontal="right" vertical="top" wrapText="1"/>
    </xf>
    <xf numFmtId="0" fontId="62" fillId="60" borderId="176"/>
    <xf numFmtId="0" fontId="44" fillId="0" borderId="179" applyNumberFormat="0" applyFill="0" applyAlignment="0" applyProtection="0"/>
    <xf numFmtId="0" fontId="44" fillId="0" borderId="179" applyNumberFormat="0" applyFill="0" applyAlignment="0" applyProtection="0"/>
    <xf numFmtId="0" fontId="62" fillId="60" borderId="176"/>
    <xf numFmtId="2" fontId="35" fillId="0" borderId="176" applyFill="0" applyProtection="0">
      <alignment horizontal="right" vertical="top" wrapText="1"/>
    </xf>
    <xf numFmtId="0" fontId="39" fillId="38" borderId="176" applyNumberFormat="0" applyProtection="0">
      <alignment horizontal="right"/>
    </xf>
    <xf numFmtId="0" fontId="39" fillId="38" borderId="176" applyNumberFormat="0" applyProtection="0">
      <alignment horizontal="right"/>
    </xf>
    <xf numFmtId="1" fontId="35" fillId="0" borderId="176" applyFill="0" applyProtection="0">
      <alignment horizontal="right" vertical="top" wrapText="1"/>
    </xf>
    <xf numFmtId="0" fontId="51" fillId="36" borderId="177" applyNumberFormat="0" applyAlignment="0" applyProtection="0"/>
    <xf numFmtId="49" fontId="35" fillId="0" borderId="176" applyFill="0" applyProtection="0">
      <alignment horizontal="right"/>
    </xf>
    <xf numFmtId="1" fontId="35" fillId="0" borderId="176" applyFill="0" applyProtection="0">
      <alignment horizontal="right" vertical="top" wrapText="1"/>
    </xf>
    <xf numFmtId="0" fontId="43" fillId="36" borderId="178" applyNumberFormat="0" applyAlignment="0" applyProtection="0"/>
    <xf numFmtId="0" fontId="62" fillId="60" borderId="176"/>
    <xf numFmtId="0" fontId="35" fillId="54" borderId="175" applyNumberFormat="0" applyFont="0" applyAlignment="0" applyProtection="0"/>
    <xf numFmtId="0" fontId="35" fillId="54" borderId="175" applyNumberFormat="0" applyFont="0" applyAlignment="0" applyProtection="0"/>
    <xf numFmtId="0" fontId="39" fillId="38" borderId="176" applyNumberFormat="0" applyProtection="0">
      <alignment horizontal="right"/>
    </xf>
    <xf numFmtId="1" fontId="35" fillId="0" borderId="176" applyFill="0" applyProtection="0">
      <alignment horizontal="right" vertical="top" wrapText="1"/>
    </xf>
    <xf numFmtId="1" fontId="35" fillId="0" borderId="176" applyFill="0" applyProtection="0">
      <alignment horizontal="right" vertical="top" wrapText="1"/>
    </xf>
    <xf numFmtId="0" fontId="44" fillId="0" borderId="179" applyNumberFormat="0" applyFill="0" applyAlignment="0" applyProtection="0"/>
    <xf numFmtId="0" fontId="44" fillId="0" borderId="179" applyNumberFormat="0" applyFill="0" applyAlignment="0" applyProtection="0"/>
    <xf numFmtId="0" fontId="35" fillId="0" borderId="176" applyFill="0" applyProtection="0">
      <alignment horizontal="right" vertical="top" wrapText="1"/>
    </xf>
    <xf numFmtId="0" fontId="43" fillId="36" borderId="178" applyNumberFormat="0" applyAlignment="0" applyProtection="0"/>
    <xf numFmtId="0" fontId="43" fillId="36" borderId="178" applyNumberFormat="0" applyAlignment="0" applyProtection="0"/>
    <xf numFmtId="0" fontId="44" fillId="0" borderId="179" applyNumberFormat="0" applyFill="0" applyAlignment="0" applyProtection="0"/>
    <xf numFmtId="0" fontId="62" fillId="60" borderId="176"/>
    <xf numFmtId="2" fontId="47" fillId="0" borderId="176" applyFill="0" applyProtection="0">
      <alignment horizontal="right" vertical="top" wrapText="1"/>
    </xf>
    <xf numFmtId="0" fontId="41" fillId="35" borderId="177" applyNumberFormat="0" applyAlignment="0" applyProtection="0"/>
    <xf numFmtId="1" fontId="35" fillId="0" borderId="176" applyFill="0" applyProtection="0">
      <alignment horizontal="right" vertical="top" wrapText="1"/>
    </xf>
    <xf numFmtId="0" fontId="39" fillId="38" borderId="176" applyNumberFormat="0" applyProtection="0">
      <alignment horizontal="left"/>
    </xf>
    <xf numFmtId="2" fontId="35" fillId="0" borderId="176" applyFill="0" applyProtection="0">
      <alignment horizontal="right" vertical="top" wrapText="1"/>
    </xf>
    <xf numFmtId="2" fontId="35" fillId="0" borderId="176" applyFill="0" applyProtection="0">
      <alignment horizontal="right" vertical="top" wrapText="1"/>
    </xf>
    <xf numFmtId="49" fontId="35" fillId="0" borderId="176" applyFill="0" applyProtection="0">
      <alignment horizontal="right"/>
    </xf>
    <xf numFmtId="0" fontId="39" fillId="38" borderId="176" applyNumberFormat="0" applyProtection="0">
      <alignment horizontal="left"/>
    </xf>
    <xf numFmtId="0" fontId="39" fillId="38" borderId="176" applyNumberFormat="0" applyProtection="0">
      <alignment horizontal="right"/>
    </xf>
    <xf numFmtId="0" fontId="39" fillId="38" borderId="176" applyNumberFormat="0" applyProtection="0">
      <alignment horizontal="right"/>
    </xf>
    <xf numFmtId="0" fontId="39" fillId="38" borderId="176" applyNumberFormat="0" applyProtection="0">
      <alignment horizontal="right"/>
    </xf>
    <xf numFmtId="0" fontId="35" fillId="0" borderId="176" applyFill="0" applyProtection="0">
      <alignment horizontal="right" vertical="top" wrapText="1"/>
    </xf>
    <xf numFmtId="0" fontId="47" fillId="0" borderId="176" applyFill="0" applyProtection="0">
      <alignment horizontal="right" vertical="top" wrapText="1"/>
    </xf>
    <xf numFmtId="0" fontId="47" fillId="0" borderId="176" applyFill="0" applyProtection="0">
      <alignment horizontal="right" vertical="top" wrapText="1"/>
    </xf>
    <xf numFmtId="0" fontId="35" fillId="0" borderId="176" applyFill="0" applyProtection="0">
      <alignment horizontal="right" vertical="top" wrapText="1"/>
    </xf>
    <xf numFmtId="0" fontId="62" fillId="60" borderId="176"/>
    <xf numFmtId="0" fontId="35" fillId="0" borderId="176" applyFill="0" applyProtection="0">
      <alignment horizontal="right" vertical="top" wrapText="1"/>
    </xf>
    <xf numFmtId="0" fontId="44" fillId="0" borderId="179" applyNumberFormat="0" applyFill="0" applyAlignment="0" applyProtection="0"/>
    <xf numFmtId="0" fontId="35" fillId="0" borderId="176" applyFill="0" applyProtection="0">
      <alignment horizontal="right" vertical="top" wrapText="1"/>
    </xf>
    <xf numFmtId="0" fontId="44" fillId="0" borderId="179" applyNumberFormat="0" applyFill="0" applyAlignment="0" applyProtection="0"/>
    <xf numFmtId="0" fontId="62" fillId="60" borderId="176"/>
    <xf numFmtId="0" fontId="41" fillId="35" borderId="177" applyNumberFormat="0" applyAlignment="0" applyProtection="0"/>
    <xf numFmtId="0" fontId="39" fillId="38" borderId="176" applyNumberFormat="0" applyProtection="0">
      <alignment horizontal="left"/>
    </xf>
    <xf numFmtId="0" fontId="62" fillId="60" borderId="176"/>
    <xf numFmtId="0" fontId="62" fillId="60" borderId="176"/>
    <xf numFmtId="2" fontId="47" fillId="0" borderId="176" applyFill="0" applyProtection="0">
      <alignment horizontal="right" vertical="top" wrapText="1"/>
    </xf>
    <xf numFmtId="49" fontId="47" fillId="0" borderId="176" applyFill="0" applyProtection="0">
      <alignment horizontal="right"/>
    </xf>
    <xf numFmtId="49" fontId="35" fillId="0" borderId="176" applyFill="0" applyProtection="0">
      <alignment horizontal="right"/>
    </xf>
    <xf numFmtId="0" fontId="41" fillId="35" borderId="177" applyNumberFormat="0" applyAlignment="0" applyProtection="0"/>
    <xf numFmtId="1" fontId="35" fillId="0" borderId="176" applyFill="0" applyProtection="0">
      <alignment horizontal="right" vertical="top" wrapText="1"/>
    </xf>
    <xf numFmtId="1" fontId="47" fillId="0" borderId="176" applyFill="0" applyProtection="0">
      <alignment horizontal="right" vertical="top" wrapText="1"/>
    </xf>
    <xf numFmtId="1" fontId="47" fillId="0" borderId="176" applyFill="0" applyProtection="0">
      <alignment horizontal="right" vertical="top" wrapText="1"/>
    </xf>
    <xf numFmtId="0" fontId="43" fillId="36" borderId="178" applyNumberFormat="0" applyAlignment="0" applyProtection="0"/>
    <xf numFmtId="0" fontId="39" fillId="38" borderId="176" applyNumberFormat="0" applyProtection="0">
      <alignment horizontal="right"/>
    </xf>
    <xf numFmtId="2" fontId="47" fillId="0" borderId="176" applyFill="0" applyProtection="0">
      <alignment horizontal="right" vertical="top" wrapText="1"/>
    </xf>
    <xf numFmtId="0" fontId="39" fillId="38" borderId="176" applyNumberFormat="0" applyProtection="0">
      <alignment horizontal="left"/>
    </xf>
    <xf numFmtId="1" fontId="47" fillId="0" borderId="176" applyFill="0" applyProtection="0">
      <alignment horizontal="right" vertical="top" wrapText="1"/>
    </xf>
    <xf numFmtId="0" fontId="43" fillId="36" borderId="178" applyNumberFormat="0" applyAlignment="0" applyProtection="0"/>
    <xf numFmtId="0" fontId="43" fillId="36" borderId="178" applyNumberFormat="0" applyAlignment="0" applyProtection="0"/>
    <xf numFmtId="0" fontId="35" fillId="0" borderId="176" applyFill="0" applyProtection="0">
      <alignment horizontal="right" vertical="top" wrapText="1"/>
    </xf>
    <xf numFmtId="0" fontId="44" fillId="0" borderId="179" applyNumberFormat="0" applyFill="0" applyAlignment="0" applyProtection="0"/>
    <xf numFmtId="2" fontId="35" fillId="0" borderId="176" applyFill="0" applyProtection="0">
      <alignment horizontal="right" vertical="top" wrapText="1"/>
    </xf>
    <xf numFmtId="2" fontId="35" fillId="0" borderId="176" applyFill="0" applyProtection="0">
      <alignment horizontal="right" vertical="top" wrapText="1"/>
    </xf>
    <xf numFmtId="0" fontId="62" fillId="60" borderId="176"/>
    <xf numFmtId="0" fontId="44" fillId="0" borderId="179" applyNumberFormat="0" applyFill="0" applyAlignment="0" applyProtection="0"/>
    <xf numFmtId="0" fontId="44" fillId="0" borderId="179" applyNumberFormat="0" applyFill="0" applyAlignment="0" applyProtection="0"/>
    <xf numFmtId="0" fontId="44" fillId="0" borderId="179" applyNumberFormat="0" applyFill="0" applyAlignment="0" applyProtection="0"/>
    <xf numFmtId="0" fontId="39" fillId="38" borderId="176" applyNumberFormat="0" applyProtection="0">
      <alignment horizontal="left"/>
    </xf>
    <xf numFmtId="2" fontId="35" fillId="0" borderId="176" applyFill="0" applyProtection="0">
      <alignment horizontal="right" vertical="top" wrapText="1"/>
    </xf>
    <xf numFmtId="2" fontId="47" fillId="0" borderId="176" applyFill="0" applyProtection="0">
      <alignment horizontal="right" vertical="top" wrapText="1"/>
    </xf>
    <xf numFmtId="0" fontId="43" fillId="36" borderId="178" applyNumberFormat="0" applyAlignment="0" applyProtection="0"/>
    <xf numFmtId="1" fontId="35" fillId="0" borderId="176" applyFill="0" applyProtection="0">
      <alignment horizontal="right" vertical="top" wrapText="1"/>
    </xf>
    <xf numFmtId="0" fontId="44" fillId="0" borderId="179" applyNumberFormat="0" applyFill="0" applyAlignment="0" applyProtection="0"/>
    <xf numFmtId="1" fontId="35" fillId="0" borderId="176" applyFill="0" applyProtection="0">
      <alignment horizontal="right" vertical="top" wrapText="1"/>
    </xf>
    <xf numFmtId="0" fontId="35" fillId="0" borderId="176" applyFill="0" applyProtection="0">
      <alignment horizontal="right" vertical="top" wrapText="1"/>
    </xf>
    <xf numFmtId="49" fontId="47" fillId="0" borderId="176" applyFill="0" applyProtection="0">
      <alignment horizontal="right"/>
    </xf>
    <xf numFmtId="1" fontId="47" fillId="0" borderId="176" applyFill="0" applyProtection="0">
      <alignment horizontal="right" vertical="top" wrapText="1"/>
    </xf>
    <xf numFmtId="0" fontId="35" fillId="54" borderId="175" applyNumberFormat="0" applyFont="0" applyAlignment="0" applyProtection="0"/>
    <xf numFmtId="1" fontId="35" fillId="0" borderId="176" applyFill="0" applyProtection="0">
      <alignment horizontal="right" vertical="top" wrapText="1"/>
    </xf>
    <xf numFmtId="2" fontId="35" fillId="0" borderId="176" applyFill="0" applyProtection="0">
      <alignment horizontal="right" vertical="top" wrapText="1"/>
    </xf>
    <xf numFmtId="0" fontId="35" fillId="0" borderId="176" applyFill="0" applyProtection="0">
      <alignment horizontal="right" vertical="top" wrapText="1"/>
    </xf>
    <xf numFmtId="0" fontId="43" fillId="36" borderId="178" applyNumberFormat="0" applyAlignment="0" applyProtection="0"/>
    <xf numFmtId="49" fontId="35" fillId="0" borderId="176" applyFill="0" applyProtection="0">
      <alignment horizontal="right"/>
    </xf>
    <xf numFmtId="2" fontId="35" fillId="0" borderId="176" applyFill="0" applyProtection="0">
      <alignment horizontal="right" vertical="top" wrapText="1"/>
    </xf>
    <xf numFmtId="0" fontId="39" fillId="38" borderId="176" applyNumberFormat="0" applyProtection="0">
      <alignment horizontal="right"/>
    </xf>
    <xf numFmtId="0" fontId="39" fillId="38" borderId="176" applyNumberFormat="0" applyProtection="0">
      <alignment horizontal="left"/>
    </xf>
    <xf numFmtId="0" fontId="39" fillId="38" borderId="176" applyNumberFormat="0" applyProtection="0">
      <alignment horizontal="right"/>
    </xf>
    <xf numFmtId="1" fontId="35" fillId="0" borderId="176" applyFill="0" applyProtection="0">
      <alignment horizontal="right" vertical="top" wrapText="1"/>
    </xf>
    <xf numFmtId="0" fontId="62" fillId="60" borderId="176"/>
    <xf numFmtId="49" fontId="47" fillId="0" borderId="176" applyFill="0" applyProtection="0">
      <alignment horizontal="right"/>
    </xf>
    <xf numFmtId="49" fontId="47" fillId="0" borderId="176" applyFill="0" applyProtection="0">
      <alignment horizontal="right"/>
    </xf>
    <xf numFmtId="0" fontId="62" fillId="60" borderId="176"/>
    <xf numFmtId="0" fontId="44" fillId="0" borderId="179" applyNumberFormat="0" applyFill="0" applyAlignment="0" applyProtection="0"/>
    <xf numFmtId="0" fontId="43" fillId="36" borderId="178" applyNumberFormat="0" applyAlignment="0" applyProtection="0"/>
    <xf numFmtId="49" fontId="47" fillId="0" borderId="176" applyFill="0" applyProtection="0">
      <alignment horizontal="right"/>
    </xf>
    <xf numFmtId="0" fontId="41" fillId="35" borderId="177" applyNumberFormat="0" applyAlignment="0" applyProtection="0"/>
    <xf numFmtId="0" fontId="62" fillId="60" borderId="176"/>
    <xf numFmtId="0" fontId="43" fillId="36" borderId="178" applyNumberFormat="0" applyAlignment="0" applyProtection="0"/>
    <xf numFmtId="49" fontId="47" fillId="0" borderId="176" applyFill="0" applyProtection="0">
      <alignment horizontal="right"/>
    </xf>
    <xf numFmtId="0" fontId="47" fillId="0" borderId="176" applyFill="0" applyProtection="0">
      <alignment horizontal="right" vertical="top" wrapText="1"/>
    </xf>
    <xf numFmtId="1" fontId="35" fillId="0" borderId="176" applyFill="0" applyProtection="0">
      <alignment horizontal="right" vertical="top" wrapText="1"/>
    </xf>
    <xf numFmtId="0" fontId="39" fillId="38" borderId="176" applyNumberFormat="0" applyProtection="0">
      <alignment horizontal="left"/>
    </xf>
    <xf numFmtId="0" fontId="62" fillId="60" borderId="176"/>
    <xf numFmtId="0" fontId="39" fillId="38" borderId="176" applyNumberFormat="0" applyProtection="0">
      <alignment horizontal="right"/>
    </xf>
    <xf numFmtId="0" fontId="41" fillId="35" borderId="177" applyNumberFormat="0" applyAlignment="0" applyProtection="0"/>
    <xf numFmtId="49" fontId="47" fillId="0" borderId="176" applyFill="0" applyProtection="0">
      <alignment horizontal="right"/>
    </xf>
    <xf numFmtId="0" fontId="39" fillId="38" borderId="176" applyNumberFormat="0" applyProtection="0">
      <alignment horizontal="right"/>
    </xf>
    <xf numFmtId="0" fontId="62" fillId="60" borderId="176"/>
    <xf numFmtId="1" fontId="35" fillId="0" borderId="176" applyFill="0" applyProtection="0">
      <alignment horizontal="right" vertical="top" wrapText="1"/>
    </xf>
    <xf numFmtId="0" fontId="39" fillId="38" borderId="176" applyNumberFormat="0" applyProtection="0">
      <alignment horizontal="right"/>
    </xf>
    <xf numFmtId="0" fontId="39" fillId="38" borderId="176" applyNumberFormat="0" applyProtection="0">
      <alignment horizontal="left"/>
    </xf>
    <xf numFmtId="0" fontId="39" fillId="38" borderId="176" applyNumberFormat="0" applyProtection="0">
      <alignment horizontal="right"/>
    </xf>
    <xf numFmtId="0" fontId="62" fillId="60" borderId="176"/>
    <xf numFmtId="0" fontId="35" fillId="0" borderId="176" applyFill="0" applyProtection="0">
      <alignment horizontal="right" vertical="top" wrapText="1"/>
    </xf>
    <xf numFmtId="1" fontId="35" fillId="0" borderId="176" applyFill="0" applyProtection="0">
      <alignment horizontal="right" vertical="top" wrapText="1"/>
    </xf>
    <xf numFmtId="0" fontId="35" fillId="0" borderId="176" applyFill="0" applyProtection="0">
      <alignment horizontal="right" vertical="top" wrapText="1"/>
    </xf>
    <xf numFmtId="0" fontId="44" fillId="0" borderId="179" applyNumberFormat="0" applyFill="0" applyAlignment="0" applyProtection="0"/>
    <xf numFmtId="0" fontId="62" fillId="60" borderId="176"/>
    <xf numFmtId="0" fontId="43" fillId="36" borderId="178" applyNumberFormat="0" applyAlignment="0" applyProtection="0"/>
    <xf numFmtId="0" fontId="39" fillId="38" borderId="176" applyNumberFormat="0" applyProtection="0">
      <alignment horizontal="left"/>
    </xf>
    <xf numFmtId="0" fontId="62" fillId="60" borderId="176"/>
    <xf numFmtId="2" fontId="35" fillId="0" borderId="176" applyFill="0" applyProtection="0">
      <alignment horizontal="right" vertical="top" wrapText="1"/>
    </xf>
    <xf numFmtId="0" fontId="62" fillId="60" borderId="176"/>
    <xf numFmtId="49" fontId="47" fillId="0" borderId="176" applyFill="0" applyProtection="0">
      <alignment horizontal="right"/>
    </xf>
    <xf numFmtId="0" fontId="62" fillId="60" borderId="176"/>
    <xf numFmtId="0" fontId="62" fillId="60" borderId="176"/>
    <xf numFmtId="0" fontId="39" fillId="38" borderId="176" applyNumberFormat="0" applyProtection="0">
      <alignment horizontal="left"/>
    </xf>
    <xf numFmtId="2" fontId="47" fillId="0" borderId="176" applyFill="0" applyProtection="0">
      <alignment horizontal="right" vertical="top" wrapText="1"/>
    </xf>
    <xf numFmtId="49" fontId="35" fillId="0" borderId="176" applyFill="0" applyProtection="0">
      <alignment horizontal="right"/>
    </xf>
    <xf numFmtId="0" fontId="44" fillId="0" borderId="179" applyNumberFormat="0" applyFill="0" applyAlignment="0" applyProtection="0"/>
    <xf numFmtId="1" fontId="47" fillId="0" borderId="176" applyFill="0" applyProtection="0">
      <alignment horizontal="right" vertical="top" wrapText="1"/>
    </xf>
    <xf numFmtId="0" fontId="39" fillId="38" borderId="176" applyNumberFormat="0" applyProtection="0">
      <alignment horizontal="right"/>
    </xf>
    <xf numFmtId="0" fontId="41" fillId="35" borderId="177" applyNumberFormat="0" applyAlignment="0" applyProtection="0"/>
    <xf numFmtId="2" fontId="35" fillId="0" borderId="176" applyFill="0" applyProtection="0">
      <alignment horizontal="right" vertical="top" wrapText="1"/>
    </xf>
    <xf numFmtId="0" fontId="35" fillId="0" borderId="176" applyFill="0" applyProtection="0">
      <alignment horizontal="right" vertical="top" wrapText="1"/>
    </xf>
    <xf numFmtId="2" fontId="35" fillId="0" borderId="176" applyFill="0" applyProtection="0">
      <alignment horizontal="right" vertical="top" wrapText="1"/>
    </xf>
    <xf numFmtId="49" fontId="35" fillId="0" borderId="176" applyFill="0" applyProtection="0">
      <alignment horizontal="right"/>
    </xf>
    <xf numFmtId="49" fontId="35" fillId="0" borderId="176" applyFill="0" applyProtection="0">
      <alignment horizontal="right"/>
    </xf>
    <xf numFmtId="0" fontId="39" fillId="38" borderId="176" applyNumberFormat="0" applyProtection="0">
      <alignment horizontal="right"/>
    </xf>
    <xf numFmtId="0" fontId="39" fillId="38" borderId="176" applyNumberFormat="0" applyProtection="0">
      <alignment horizontal="left"/>
    </xf>
    <xf numFmtId="2" fontId="47" fillId="0" borderId="176" applyFill="0" applyProtection="0">
      <alignment horizontal="right" vertical="top" wrapText="1"/>
    </xf>
    <xf numFmtId="0" fontId="62" fillId="60" borderId="176"/>
    <xf numFmtId="0" fontId="35" fillId="0" borderId="176" applyFill="0" applyProtection="0">
      <alignment horizontal="right" vertical="top" wrapText="1"/>
    </xf>
    <xf numFmtId="0" fontId="62" fillId="60" borderId="176"/>
    <xf numFmtId="49" fontId="35" fillId="0" borderId="176" applyFill="0" applyProtection="0">
      <alignment horizontal="right"/>
    </xf>
    <xf numFmtId="1" fontId="35" fillId="0" borderId="176" applyFill="0" applyProtection="0">
      <alignment horizontal="right" vertical="top" wrapText="1"/>
    </xf>
    <xf numFmtId="49" fontId="47" fillId="0" borderId="176" applyFill="0" applyProtection="0">
      <alignment horizontal="right"/>
    </xf>
    <xf numFmtId="49" fontId="47" fillId="0" borderId="176" applyFill="0" applyProtection="0">
      <alignment horizontal="right"/>
    </xf>
    <xf numFmtId="1" fontId="35" fillId="0" borderId="176" applyFill="0" applyProtection="0">
      <alignment horizontal="right" vertical="top" wrapText="1"/>
    </xf>
    <xf numFmtId="0" fontId="39" fillId="38" borderId="176" applyNumberFormat="0" applyProtection="0">
      <alignment horizontal="left"/>
    </xf>
    <xf numFmtId="0" fontId="43" fillId="36" borderId="178" applyNumberFormat="0" applyAlignment="0" applyProtection="0"/>
    <xf numFmtId="1" fontId="35" fillId="0" borderId="176" applyFill="0" applyProtection="0">
      <alignment horizontal="right" vertical="top" wrapText="1"/>
    </xf>
    <xf numFmtId="0" fontId="47" fillId="0" borderId="176" applyFill="0" applyProtection="0">
      <alignment horizontal="right" vertical="top" wrapText="1"/>
    </xf>
    <xf numFmtId="0" fontId="43" fillId="36" borderId="178" applyNumberFormat="0" applyAlignment="0" applyProtection="0"/>
    <xf numFmtId="2" fontId="47" fillId="0" borderId="176" applyFill="0" applyProtection="0">
      <alignment horizontal="right" vertical="top" wrapText="1"/>
    </xf>
    <xf numFmtId="1" fontId="35" fillId="0" borderId="176" applyFill="0" applyProtection="0">
      <alignment horizontal="right" vertical="top" wrapText="1"/>
    </xf>
    <xf numFmtId="0" fontId="47" fillId="0" borderId="176" applyFill="0" applyProtection="0">
      <alignment horizontal="right" vertical="top" wrapText="1"/>
    </xf>
    <xf numFmtId="0" fontId="43" fillId="36" borderId="178" applyNumberFormat="0" applyAlignment="0" applyProtection="0"/>
    <xf numFmtId="0" fontId="39" fillId="38" borderId="176" applyNumberFormat="0" applyProtection="0">
      <alignment horizontal="right"/>
    </xf>
    <xf numFmtId="0" fontId="35" fillId="54" borderId="175" applyNumberFormat="0" applyFont="0" applyAlignment="0" applyProtection="0"/>
    <xf numFmtId="0" fontId="43" fillId="36" borderId="178" applyNumberFormat="0" applyAlignment="0" applyProtection="0"/>
    <xf numFmtId="49" fontId="47" fillId="0" borderId="176" applyFill="0" applyProtection="0">
      <alignment horizontal="right"/>
    </xf>
    <xf numFmtId="0" fontId="35" fillId="54" borderId="175" applyNumberFormat="0" applyFont="0" applyAlignment="0" applyProtection="0"/>
    <xf numFmtId="0" fontId="39" fillId="38" borderId="176" applyNumberFormat="0" applyProtection="0">
      <alignment horizontal="right"/>
    </xf>
    <xf numFmtId="0" fontId="62" fillId="60" borderId="176"/>
    <xf numFmtId="0" fontId="35" fillId="0" borderId="176" applyFill="0" applyProtection="0">
      <alignment horizontal="right" vertical="top" wrapText="1"/>
    </xf>
    <xf numFmtId="0" fontId="35" fillId="54" borderId="175" applyNumberFormat="0" applyFont="0" applyAlignment="0" applyProtection="0"/>
    <xf numFmtId="0" fontId="62" fillId="60" borderId="176"/>
    <xf numFmtId="0" fontId="35" fillId="54" borderId="175" applyNumberFormat="0" applyFont="0" applyAlignment="0" applyProtection="0"/>
    <xf numFmtId="0" fontId="35" fillId="0" borderId="176" applyFill="0" applyProtection="0">
      <alignment horizontal="right" vertical="top" wrapText="1"/>
    </xf>
    <xf numFmtId="2" fontId="47" fillId="0" borderId="176" applyFill="0" applyProtection="0">
      <alignment horizontal="right" vertical="top" wrapText="1"/>
    </xf>
    <xf numFmtId="0" fontId="62" fillId="60" borderId="176"/>
    <xf numFmtId="0" fontId="51" fillId="36" borderId="177" applyNumberFormat="0" applyAlignment="0" applyProtection="0"/>
    <xf numFmtId="49" fontId="35" fillId="0" borderId="176" applyFill="0" applyProtection="0">
      <alignment horizontal="right"/>
    </xf>
    <xf numFmtId="0" fontId="44" fillId="0" borderId="179" applyNumberFormat="0" applyFill="0" applyAlignment="0" applyProtection="0"/>
    <xf numFmtId="2" fontId="47" fillId="0" borderId="176" applyFill="0" applyProtection="0">
      <alignment horizontal="right" vertical="top" wrapText="1"/>
    </xf>
    <xf numFmtId="0" fontId="51" fillId="36" borderId="177" applyNumberFormat="0" applyAlignment="0" applyProtection="0"/>
    <xf numFmtId="0" fontId="39" fillId="38" borderId="176" applyNumberFormat="0" applyProtection="0">
      <alignment horizontal="left"/>
    </xf>
    <xf numFmtId="0" fontId="35" fillId="0" borderId="176" applyFill="0" applyProtection="0">
      <alignment horizontal="right" vertical="top" wrapText="1"/>
    </xf>
    <xf numFmtId="0" fontId="35" fillId="0" borderId="176" applyFill="0" applyProtection="0">
      <alignment horizontal="right" vertical="top" wrapText="1"/>
    </xf>
    <xf numFmtId="0" fontId="43" fillId="36" borderId="178" applyNumberFormat="0" applyAlignment="0" applyProtection="0"/>
    <xf numFmtId="2" fontId="47" fillId="0" borderId="176" applyFill="0" applyProtection="0">
      <alignment horizontal="right" vertical="top" wrapText="1"/>
    </xf>
    <xf numFmtId="49" fontId="35" fillId="0" borderId="176" applyFill="0" applyProtection="0">
      <alignment horizontal="right"/>
    </xf>
    <xf numFmtId="2" fontId="35" fillId="0" borderId="176" applyFill="0" applyProtection="0">
      <alignment horizontal="right" vertical="top" wrapText="1"/>
    </xf>
    <xf numFmtId="2" fontId="35" fillId="0" borderId="176" applyFill="0" applyProtection="0">
      <alignment horizontal="right" vertical="top" wrapText="1"/>
    </xf>
    <xf numFmtId="2" fontId="35" fillId="0" borderId="176" applyFill="0" applyProtection="0">
      <alignment horizontal="right" vertical="top" wrapText="1"/>
    </xf>
    <xf numFmtId="2" fontId="35" fillId="0" borderId="176" applyFill="0" applyProtection="0">
      <alignment horizontal="right" vertical="top" wrapText="1"/>
    </xf>
    <xf numFmtId="0" fontId="62" fillId="60" borderId="176"/>
    <xf numFmtId="0" fontId="62" fillId="60" borderId="176"/>
    <xf numFmtId="0" fontId="39" fillId="38" borderId="176" applyNumberFormat="0" applyProtection="0">
      <alignment horizontal="left"/>
    </xf>
    <xf numFmtId="0" fontId="44" fillId="0" borderId="179" applyNumberFormat="0" applyFill="0" applyAlignment="0" applyProtection="0"/>
    <xf numFmtId="2" fontId="47" fillId="0" borderId="176" applyFill="0" applyProtection="0">
      <alignment horizontal="right" vertical="top" wrapText="1"/>
    </xf>
    <xf numFmtId="0" fontId="62" fillId="60" borderId="176"/>
    <xf numFmtId="0" fontId="47" fillId="0" borderId="176" applyFill="0" applyProtection="0">
      <alignment horizontal="right" vertical="top" wrapText="1"/>
    </xf>
    <xf numFmtId="0" fontId="39" fillId="38" borderId="176" applyNumberFormat="0" applyProtection="0">
      <alignment horizontal="left"/>
    </xf>
    <xf numFmtId="0" fontId="39" fillId="38" borderId="176" applyNumberFormat="0" applyProtection="0">
      <alignment horizontal="left"/>
    </xf>
    <xf numFmtId="0" fontId="39" fillId="38" borderId="176" applyNumberFormat="0" applyProtection="0">
      <alignment horizontal="left"/>
    </xf>
    <xf numFmtId="1" fontId="47" fillId="0" borderId="176" applyFill="0" applyProtection="0">
      <alignment horizontal="right" vertical="top" wrapText="1"/>
    </xf>
    <xf numFmtId="0" fontId="35" fillId="54" borderId="175" applyNumberFormat="0" applyFont="0" applyAlignment="0" applyProtection="0"/>
    <xf numFmtId="2" fontId="35" fillId="0" borderId="176" applyFill="0" applyProtection="0">
      <alignment horizontal="right" vertical="top" wrapText="1"/>
    </xf>
    <xf numFmtId="2" fontId="47" fillId="0" borderId="176" applyFill="0" applyProtection="0">
      <alignment horizontal="right" vertical="top" wrapText="1"/>
    </xf>
    <xf numFmtId="0" fontId="62" fillId="60" borderId="176"/>
    <xf numFmtId="0" fontId="35" fillId="54" borderId="175" applyNumberFormat="0" applyFont="0" applyAlignment="0" applyProtection="0"/>
    <xf numFmtId="1" fontId="35" fillId="0" borderId="176" applyFill="0" applyProtection="0">
      <alignment horizontal="right" vertical="top" wrapText="1"/>
    </xf>
    <xf numFmtId="0" fontId="39" fillId="38" borderId="176" applyNumberFormat="0" applyProtection="0">
      <alignment horizontal="left"/>
    </xf>
    <xf numFmtId="0" fontId="44" fillId="0" borderId="179" applyNumberFormat="0" applyFill="0" applyAlignment="0" applyProtection="0"/>
    <xf numFmtId="49" fontId="35" fillId="0" borderId="176" applyFill="0" applyProtection="0">
      <alignment horizontal="right"/>
    </xf>
    <xf numFmtId="0" fontId="39" fillId="38" borderId="176" applyNumberFormat="0" applyProtection="0">
      <alignment horizontal="right"/>
    </xf>
    <xf numFmtId="0" fontId="62" fillId="60" borderId="176"/>
    <xf numFmtId="0" fontId="39" fillId="38" borderId="176" applyNumberFormat="0" applyProtection="0">
      <alignment horizontal="right"/>
    </xf>
    <xf numFmtId="49" fontId="47" fillId="0" borderId="176" applyFill="0" applyProtection="0">
      <alignment horizontal="right"/>
    </xf>
    <xf numFmtId="2" fontId="35" fillId="0" borderId="176" applyFill="0" applyProtection="0">
      <alignment horizontal="right" vertical="top" wrapText="1"/>
    </xf>
    <xf numFmtId="0" fontId="43" fillId="36" borderId="178" applyNumberFormat="0" applyAlignment="0" applyProtection="0"/>
    <xf numFmtId="0" fontId="62" fillId="60" borderId="176"/>
    <xf numFmtId="0" fontId="62" fillId="60" borderId="176"/>
    <xf numFmtId="0" fontId="41" fillId="35" borderId="177" applyNumberFormat="0" applyAlignment="0" applyProtection="0"/>
    <xf numFmtId="0" fontId="62" fillId="60" borderId="176"/>
    <xf numFmtId="1" fontId="47" fillId="0" borderId="176" applyFill="0" applyProtection="0">
      <alignment horizontal="right" vertical="top" wrapText="1"/>
    </xf>
    <xf numFmtId="0" fontId="43" fillId="36" borderId="178" applyNumberFormat="0" applyAlignment="0" applyProtection="0"/>
    <xf numFmtId="0" fontId="39" fillId="38" borderId="176" applyNumberFormat="0" applyProtection="0">
      <alignment horizontal="left"/>
    </xf>
    <xf numFmtId="0" fontId="35" fillId="54" borderId="175" applyNumberFormat="0" applyFont="0" applyAlignment="0" applyProtection="0"/>
    <xf numFmtId="49" fontId="35" fillId="0" borderId="176" applyFill="0" applyProtection="0">
      <alignment horizontal="right"/>
    </xf>
    <xf numFmtId="1" fontId="47" fillId="0" borderId="176" applyFill="0" applyProtection="0">
      <alignment horizontal="right" vertical="top" wrapText="1"/>
    </xf>
    <xf numFmtId="0" fontId="51" fillId="36" borderId="177" applyNumberFormat="0" applyAlignment="0" applyProtection="0"/>
    <xf numFmtId="0" fontId="62" fillId="60" borderId="176"/>
    <xf numFmtId="1" fontId="35" fillId="0" borderId="176" applyFill="0" applyProtection="0">
      <alignment horizontal="right" vertical="top" wrapText="1"/>
    </xf>
    <xf numFmtId="1" fontId="47" fillId="0" borderId="176" applyFill="0" applyProtection="0">
      <alignment horizontal="right" vertical="top" wrapText="1"/>
    </xf>
    <xf numFmtId="2" fontId="35" fillId="0" borderId="176" applyFill="0" applyProtection="0">
      <alignment horizontal="right" vertical="top" wrapText="1"/>
    </xf>
    <xf numFmtId="0" fontId="41" fillId="35" borderId="177" applyNumberFormat="0" applyAlignment="0" applyProtection="0"/>
    <xf numFmtId="0" fontId="62" fillId="60" borderId="176"/>
    <xf numFmtId="0" fontId="39" fillId="38" borderId="176" applyNumberFormat="0" applyProtection="0">
      <alignment horizontal="left"/>
    </xf>
    <xf numFmtId="1" fontId="47" fillId="0" borderId="176" applyFill="0" applyProtection="0">
      <alignment horizontal="right" vertical="top" wrapText="1"/>
    </xf>
    <xf numFmtId="2" fontId="35" fillId="0" borderId="176" applyFill="0" applyProtection="0">
      <alignment horizontal="right" vertical="top" wrapText="1"/>
    </xf>
    <xf numFmtId="0" fontId="62" fillId="60" borderId="176"/>
    <xf numFmtId="49" fontId="35" fillId="0" borderId="176" applyFill="0" applyProtection="0">
      <alignment horizontal="right"/>
    </xf>
    <xf numFmtId="0" fontId="44" fillId="0" borderId="179" applyNumberFormat="0" applyFill="0" applyAlignment="0" applyProtection="0"/>
    <xf numFmtId="0" fontId="62" fillId="60" borderId="176"/>
    <xf numFmtId="49" fontId="47" fillId="0" borderId="176" applyFill="0" applyProtection="0">
      <alignment horizontal="right"/>
    </xf>
    <xf numFmtId="0" fontId="43" fillId="36" borderId="178" applyNumberFormat="0" applyAlignment="0" applyProtection="0"/>
    <xf numFmtId="0" fontId="62" fillId="60" borderId="176"/>
    <xf numFmtId="0" fontId="62" fillId="60" borderId="176"/>
    <xf numFmtId="1" fontId="47" fillId="0" borderId="176" applyFill="0" applyProtection="0">
      <alignment horizontal="right" vertical="top" wrapText="1"/>
    </xf>
    <xf numFmtId="0" fontId="62" fillId="60" borderId="176"/>
    <xf numFmtId="0" fontId="39" fillId="38" borderId="176" applyNumberFormat="0" applyProtection="0">
      <alignment horizontal="left"/>
    </xf>
    <xf numFmtId="1" fontId="35" fillId="0" borderId="176" applyFill="0" applyProtection="0">
      <alignment horizontal="right" vertical="top" wrapText="1"/>
    </xf>
    <xf numFmtId="0" fontId="62" fillId="60" borderId="176"/>
    <xf numFmtId="49" fontId="47" fillId="0" borderId="176" applyFill="0" applyProtection="0">
      <alignment horizontal="right"/>
    </xf>
    <xf numFmtId="0" fontId="43" fillId="36" borderId="178" applyNumberFormat="0" applyAlignment="0" applyProtection="0"/>
    <xf numFmtId="0" fontId="39" fillId="38" borderId="176" applyNumberFormat="0" applyProtection="0">
      <alignment horizontal="right"/>
    </xf>
    <xf numFmtId="0" fontId="62" fillId="60" borderId="176"/>
    <xf numFmtId="49" fontId="35" fillId="0" borderId="176" applyFill="0" applyProtection="0">
      <alignment horizontal="right"/>
    </xf>
    <xf numFmtId="49" fontId="47" fillId="0" borderId="176" applyFill="0" applyProtection="0">
      <alignment horizontal="right"/>
    </xf>
    <xf numFmtId="0" fontId="62" fillId="60" borderId="176"/>
    <xf numFmtId="49" fontId="35" fillId="0" borderId="176" applyFill="0" applyProtection="0">
      <alignment horizontal="right"/>
    </xf>
    <xf numFmtId="2" fontId="35" fillId="0" borderId="176" applyFill="0" applyProtection="0">
      <alignment horizontal="right" vertical="top" wrapText="1"/>
    </xf>
    <xf numFmtId="1" fontId="35" fillId="0" borderId="176" applyFill="0" applyProtection="0">
      <alignment horizontal="right" vertical="top" wrapText="1"/>
    </xf>
    <xf numFmtId="1" fontId="47" fillId="0" borderId="176" applyFill="0" applyProtection="0">
      <alignment horizontal="right" vertical="top" wrapText="1"/>
    </xf>
    <xf numFmtId="49" fontId="35" fillId="0" borderId="176" applyFill="0" applyProtection="0">
      <alignment horizontal="right"/>
    </xf>
    <xf numFmtId="0" fontId="62" fillId="60" borderId="176"/>
    <xf numFmtId="1" fontId="47" fillId="0" borderId="176" applyFill="0" applyProtection="0">
      <alignment horizontal="right" vertical="top" wrapText="1"/>
    </xf>
    <xf numFmtId="0" fontId="39" fillId="38" borderId="176" applyNumberFormat="0" applyProtection="0">
      <alignment horizontal="right"/>
    </xf>
    <xf numFmtId="0" fontId="62" fillId="60" borderId="176"/>
    <xf numFmtId="2" fontId="47" fillId="0" borderId="176" applyFill="0" applyProtection="0">
      <alignment horizontal="right" vertical="top" wrapText="1"/>
    </xf>
    <xf numFmtId="0" fontId="39" fillId="38" borderId="176" applyNumberFormat="0" applyProtection="0">
      <alignment horizontal="right"/>
    </xf>
    <xf numFmtId="0" fontId="47" fillId="0" borderId="176" applyFill="0" applyProtection="0">
      <alignment horizontal="right" vertical="top" wrapText="1"/>
    </xf>
    <xf numFmtId="0" fontId="35" fillId="54" borderId="175" applyNumberFormat="0" applyFont="0" applyAlignment="0" applyProtection="0"/>
    <xf numFmtId="0" fontId="44" fillId="0" borderId="179" applyNumberFormat="0" applyFill="0" applyAlignment="0" applyProtection="0"/>
    <xf numFmtId="1" fontId="35" fillId="0" borderId="176" applyFill="0" applyProtection="0">
      <alignment horizontal="right" vertical="top" wrapText="1"/>
    </xf>
    <xf numFmtId="0" fontId="62" fillId="60" borderId="176"/>
    <xf numFmtId="0" fontId="62" fillId="60" borderId="176"/>
    <xf numFmtId="0" fontId="39" fillId="38" borderId="176" applyNumberFormat="0" applyProtection="0">
      <alignment horizontal="left"/>
    </xf>
    <xf numFmtId="0" fontId="39" fillId="38" borderId="176" applyNumberFormat="0" applyProtection="0">
      <alignment horizontal="right"/>
    </xf>
    <xf numFmtId="49" fontId="35" fillId="0" borderId="176" applyFill="0" applyProtection="0">
      <alignment horizontal="right"/>
    </xf>
    <xf numFmtId="0" fontId="44" fillId="0" borderId="179" applyNumberFormat="0" applyFill="0" applyAlignment="0" applyProtection="0"/>
    <xf numFmtId="0" fontId="44" fillId="0" borderId="179" applyNumberFormat="0" applyFill="0" applyAlignment="0" applyProtection="0"/>
    <xf numFmtId="0" fontId="44" fillId="0" borderId="179" applyNumberFormat="0" applyFill="0" applyAlignment="0" applyProtection="0"/>
    <xf numFmtId="0" fontId="44" fillId="0" borderId="179" applyNumberFormat="0" applyFill="0" applyAlignment="0" applyProtection="0"/>
    <xf numFmtId="0" fontId="62" fillId="60" borderId="176"/>
    <xf numFmtId="1" fontId="47" fillId="0" borderId="176" applyFill="0" applyProtection="0">
      <alignment horizontal="right" vertical="top" wrapText="1"/>
    </xf>
    <xf numFmtId="0" fontId="41" fillId="35" borderId="177" applyNumberFormat="0" applyAlignment="0" applyProtection="0"/>
    <xf numFmtId="0" fontId="62" fillId="60" borderId="176"/>
    <xf numFmtId="0" fontId="62" fillId="60" borderId="176"/>
    <xf numFmtId="0" fontId="35" fillId="0" borderId="176" applyFill="0" applyProtection="0">
      <alignment horizontal="right" vertical="top" wrapText="1"/>
    </xf>
    <xf numFmtId="0" fontId="43" fillId="36" borderId="178" applyNumberFormat="0" applyAlignment="0" applyProtection="0"/>
    <xf numFmtId="2" fontId="47" fillId="0" borderId="176" applyFill="0" applyProtection="0">
      <alignment horizontal="right" vertical="top" wrapText="1"/>
    </xf>
    <xf numFmtId="0" fontId="44" fillId="0" borderId="179" applyNumberFormat="0" applyFill="0" applyAlignment="0" applyProtection="0"/>
    <xf numFmtId="0" fontId="35" fillId="54" borderId="175" applyNumberFormat="0" applyFont="0" applyAlignment="0" applyProtection="0"/>
    <xf numFmtId="0" fontId="39" fillId="38" borderId="176" applyNumberFormat="0" applyProtection="0">
      <alignment horizontal="left"/>
    </xf>
    <xf numFmtId="1" fontId="47" fillId="0" borderId="176" applyFill="0" applyProtection="0">
      <alignment horizontal="right" vertical="top" wrapText="1"/>
    </xf>
    <xf numFmtId="2" fontId="35" fillId="0" borderId="176" applyFill="0" applyProtection="0">
      <alignment horizontal="right" vertical="top" wrapText="1"/>
    </xf>
    <xf numFmtId="2" fontId="35" fillId="0" borderId="176" applyFill="0" applyProtection="0">
      <alignment horizontal="right" vertical="top" wrapText="1"/>
    </xf>
    <xf numFmtId="0" fontId="39" fillId="38" borderId="176" applyNumberFormat="0" applyProtection="0">
      <alignment horizontal="right"/>
    </xf>
    <xf numFmtId="0" fontId="39" fillId="38" borderId="176" applyNumberFormat="0" applyProtection="0">
      <alignment horizontal="left"/>
    </xf>
    <xf numFmtId="0" fontId="44" fillId="0" borderId="179" applyNumberFormat="0" applyFill="0" applyAlignment="0" applyProtection="0"/>
    <xf numFmtId="0" fontId="39" fillId="38" borderId="176" applyNumberFormat="0" applyProtection="0">
      <alignment horizontal="left"/>
    </xf>
    <xf numFmtId="0" fontId="39" fillId="38" borderId="176" applyNumberFormat="0" applyProtection="0">
      <alignment horizontal="left"/>
    </xf>
    <xf numFmtId="0" fontId="43" fillId="36" borderId="178" applyNumberFormat="0" applyAlignment="0" applyProtection="0"/>
    <xf numFmtId="1" fontId="35" fillId="0" borderId="176" applyFill="0" applyProtection="0">
      <alignment horizontal="right" vertical="top" wrapText="1"/>
    </xf>
    <xf numFmtId="0" fontId="35" fillId="54" borderId="175" applyNumberFormat="0" applyFont="0" applyAlignment="0" applyProtection="0"/>
    <xf numFmtId="0" fontId="39" fillId="38" borderId="176" applyNumberFormat="0" applyProtection="0">
      <alignment horizontal="left"/>
    </xf>
    <xf numFmtId="49" fontId="35" fillId="0" borderId="176" applyFill="0" applyProtection="0">
      <alignment horizontal="right"/>
    </xf>
    <xf numFmtId="0" fontId="39" fillId="38" borderId="176" applyNumberFormat="0" applyProtection="0">
      <alignment horizontal="right"/>
    </xf>
    <xf numFmtId="0" fontId="35" fillId="0" borderId="176" applyFill="0" applyProtection="0">
      <alignment horizontal="right" vertical="top" wrapText="1"/>
    </xf>
    <xf numFmtId="0" fontId="39" fillId="38" borderId="176" applyNumberFormat="0" applyProtection="0">
      <alignment horizontal="left"/>
    </xf>
    <xf numFmtId="0" fontId="44" fillId="0" borderId="179" applyNumberFormat="0" applyFill="0" applyAlignment="0" applyProtection="0"/>
    <xf numFmtId="1" fontId="35" fillId="0" borderId="176" applyFill="0" applyProtection="0">
      <alignment horizontal="right" vertical="top" wrapText="1"/>
    </xf>
    <xf numFmtId="0" fontId="62" fillId="60" borderId="176"/>
    <xf numFmtId="0" fontId="44" fillId="0" borderId="179" applyNumberFormat="0" applyFill="0" applyAlignment="0" applyProtection="0"/>
    <xf numFmtId="2" fontId="35" fillId="0" borderId="176" applyFill="0" applyProtection="0">
      <alignment horizontal="right" vertical="top" wrapText="1"/>
    </xf>
    <xf numFmtId="0" fontId="43" fillId="36" borderId="178" applyNumberFormat="0" applyAlignment="0" applyProtection="0"/>
    <xf numFmtId="0" fontId="62" fillId="60" borderId="176"/>
    <xf numFmtId="0" fontId="43" fillId="36" borderId="178" applyNumberFormat="0" applyAlignment="0" applyProtection="0"/>
    <xf numFmtId="2" fontId="47" fillId="0" borderId="176" applyFill="0" applyProtection="0">
      <alignment horizontal="right" vertical="top" wrapText="1"/>
    </xf>
    <xf numFmtId="0" fontId="47" fillId="0" borderId="176" applyFill="0" applyProtection="0">
      <alignment horizontal="right" vertical="top" wrapText="1"/>
    </xf>
    <xf numFmtId="0" fontId="62" fillId="60" borderId="176"/>
    <xf numFmtId="0" fontId="39" fillId="38" borderId="176" applyNumberFormat="0" applyProtection="0">
      <alignment horizontal="left"/>
    </xf>
    <xf numFmtId="2" fontId="35" fillId="0" borderId="176" applyFill="0" applyProtection="0">
      <alignment horizontal="right" vertical="top" wrapText="1"/>
    </xf>
    <xf numFmtId="0" fontId="44" fillId="0" borderId="179" applyNumberFormat="0" applyFill="0" applyAlignment="0" applyProtection="0"/>
    <xf numFmtId="0" fontId="44" fillId="0" borderId="179" applyNumberFormat="0" applyFill="0" applyAlignment="0" applyProtection="0"/>
    <xf numFmtId="0" fontId="44" fillId="0" borderId="179" applyNumberFormat="0" applyFill="0" applyAlignment="0" applyProtection="0"/>
    <xf numFmtId="0" fontId="35" fillId="0" borderId="176" applyFill="0" applyProtection="0">
      <alignment horizontal="right" vertical="top" wrapText="1"/>
    </xf>
    <xf numFmtId="0" fontId="43" fillId="36" borderId="178" applyNumberFormat="0" applyAlignment="0" applyProtection="0"/>
    <xf numFmtId="0" fontId="35" fillId="0" borderId="176" applyFill="0" applyProtection="0">
      <alignment horizontal="right" vertical="top" wrapText="1"/>
    </xf>
    <xf numFmtId="2" fontId="35" fillId="0" borderId="176" applyFill="0" applyProtection="0">
      <alignment horizontal="right" vertical="top" wrapText="1"/>
    </xf>
    <xf numFmtId="1" fontId="35" fillId="0" borderId="176" applyFill="0" applyProtection="0">
      <alignment horizontal="right" vertical="top" wrapText="1"/>
    </xf>
    <xf numFmtId="49" fontId="35" fillId="0" borderId="176" applyFill="0" applyProtection="0">
      <alignment horizontal="right"/>
    </xf>
    <xf numFmtId="0" fontId="62" fillId="60" borderId="176"/>
    <xf numFmtId="0" fontId="41" fillId="35" borderId="177" applyNumberFormat="0" applyAlignment="0" applyProtection="0"/>
    <xf numFmtId="0" fontId="62" fillId="60" borderId="176"/>
    <xf numFmtId="0" fontId="62" fillId="60" borderId="176"/>
    <xf numFmtId="1" fontId="47" fillId="0" borderId="176" applyFill="0" applyProtection="0">
      <alignment horizontal="right" vertical="top" wrapText="1"/>
    </xf>
    <xf numFmtId="0" fontId="35" fillId="0" borderId="176" applyFill="0" applyProtection="0">
      <alignment horizontal="right" vertical="top" wrapText="1"/>
    </xf>
    <xf numFmtId="0" fontId="62" fillId="60" borderId="176"/>
    <xf numFmtId="0" fontId="41" fillId="35" borderId="177" applyNumberFormat="0" applyAlignment="0" applyProtection="0"/>
    <xf numFmtId="0" fontId="35" fillId="0" borderId="176" applyFill="0" applyProtection="0">
      <alignment horizontal="right" vertical="top" wrapText="1"/>
    </xf>
    <xf numFmtId="0" fontId="39" fillId="38" borderId="176" applyNumberFormat="0" applyProtection="0">
      <alignment horizontal="right"/>
    </xf>
    <xf numFmtId="0" fontId="44" fillId="0" borderId="179" applyNumberFormat="0" applyFill="0" applyAlignment="0" applyProtection="0"/>
    <xf numFmtId="0" fontId="35" fillId="0" borderId="176" applyFill="0" applyProtection="0">
      <alignment horizontal="right" vertical="top" wrapText="1"/>
    </xf>
    <xf numFmtId="0" fontId="35" fillId="0" borderId="176" applyFill="0" applyProtection="0">
      <alignment horizontal="right" vertical="top" wrapText="1"/>
    </xf>
    <xf numFmtId="2" fontId="47" fillId="0" borderId="176" applyFill="0" applyProtection="0">
      <alignment horizontal="right" vertical="top" wrapText="1"/>
    </xf>
    <xf numFmtId="49" fontId="35" fillId="0" borderId="176" applyFill="0" applyProtection="0">
      <alignment horizontal="right"/>
    </xf>
    <xf numFmtId="1" fontId="35" fillId="0" borderId="176" applyFill="0" applyProtection="0">
      <alignment horizontal="right" vertical="top" wrapText="1"/>
    </xf>
    <xf numFmtId="0" fontId="43" fillId="36" borderId="178" applyNumberFormat="0" applyAlignment="0" applyProtection="0"/>
    <xf numFmtId="0" fontId="62" fillId="60" borderId="176"/>
    <xf numFmtId="49" fontId="35" fillId="0" borderId="176" applyFill="0" applyProtection="0">
      <alignment horizontal="right"/>
    </xf>
    <xf numFmtId="0" fontId="44" fillId="0" borderId="179" applyNumberFormat="0" applyFill="0" applyAlignment="0" applyProtection="0"/>
    <xf numFmtId="0" fontId="41" fillId="35" borderId="177" applyNumberFormat="0" applyAlignment="0" applyProtection="0"/>
    <xf numFmtId="0" fontId="44" fillId="0" borderId="179" applyNumberFormat="0" applyFill="0" applyAlignment="0" applyProtection="0"/>
    <xf numFmtId="49" fontId="35" fillId="0" borderId="176" applyFill="0" applyProtection="0">
      <alignment horizontal="right"/>
    </xf>
    <xf numFmtId="1" fontId="35" fillId="0" borderId="176" applyFill="0" applyProtection="0">
      <alignment horizontal="right" vertical="top" wrapText="1"/>
    </xf>
    <xf numFmtId="0" fontId="41" fillId="35" borderId="177" applyNumberFormat="0" applyAlignment="0" applyProtection="0"/>
    <xf numFmtId="0" fontId="35" fillId="0" borderId="176" applyFill="0" applyProtection="0">
      <alignment horizontal="right" vertical="top" wrapText="1"/>
    </xf>
    <xf numFmtId="0" fontId="62" fillId="60" borderId="176"/>
    <xf numFmtId="0" fontId="62" fillId="60" borderId="176"/>
    <xf numFmtId="2" fontId="35" fillId="0" borderId="176" applyFill="0" applyProtection="0">
      <alignment horizontal="right" vertical="top" wrapText="1"/>
    </xf>
    <xf numFmtId="1" fontId="35" fillId="0" borderId="176" applyFill="0" applyProtection="0">
      <alignment horizontal="right" vertical="top" wrapText="1"/>
    </xf>
    <xf numFmtId="49" fontId="47" fillId="0" borderId="176" applyFill="0" applyProtection="0">
      <alignment horizontal="right"/>
    </xf>
    <xf numFmtId="1" fontId="35" fillId="0" borderId="176" applyFill="0" applyProtection="0">
      <alignment horizontal="right" vertical="top" wrapText="1"/>
    </xf>
    <xf numFmtId="0" fontId="41" fillId="35" borderId="177" applyNumberFormat="0" applyAlignment="0" applyProtection="0"/>
    <xf numFmtId="0" fontId="43" fillId="36" borderId="178" applyNumberFormat="0" applyAlignment="0" applyProtection="0"/>
    <xf numFmtId="49" fontId="47" fillId="0" borderId="176" applyFill="0" applyProtection="0">
      <alignment horizontal="right"/>
    </xf>
    <xf numFmtId="2" fontId="35" fillId="0" borderId="176" applyFill="0" applyProtection="0">
      <alignment horizontal="right" vertical="top" wrapText="1"/>
    </xf>
    <xf numFmtId="0" fontId="62" fillId="60" borderId="176"/>
    <xf numFmtId="0" fontId="39" fillId="38" borderId="176" applyNumberFormat="0" applyProtection="0">
      <alignment horizontal="right"/>
    </xf>
    <xf numFmtId="0" fontId="39" fillId="38" borderId="176" applyNumberFormat="0" applyProtection="0">
      <alignment horizontal="right"/>
    </xf>
    <xf numFmtId="49" fontId="35" fillId="0" borderId="176" applyFill="0" applyProtection="0">
      <alignment horizontal="right"/>
    </xf>
    <xf numFmtId="0" fontId="62" fillId="60" borderId="176"/>
    <xf numFmtId="1" fontId="35" fillId="0" borderId="176" applyFill="0" applyProtection="0">
      <alignment horizontal="right" vertical="top" wrapText="1"/>
    </xf>
    <xf numFmtId="2" fontId="35" fillId="0" borderId="176" applyFill="0" applyProtection="0">
      <alignment horizontal="right" vertical="top" wrapText="1"/>
    </xf>
    <xf numFmtId="1" fontId="35" fillId="0" borderId="176" applyFill="0" applyProtection="0">
      <alignment horizontal="right" vertical="top" wrapText="1"/>
    </xf>
    <xf numFmtId="1" fontId="47" fillId="0" borderId="176" applyFill="0" applyProtection="0">
      <alignment horizontal="right" vertical="top" wrapText="1"/>
    </xf>
    <xf numFmtId="0" fontId="35" fillId="54" borderId="175" applyNumberFormat="0" applyFont="0" applyAlignment="0" applyProtection="0"/>
    <xf numFmtId="0" fontId="43" fillId="36" borderId="178" applyNumberFormat="0" applyAlignment="0" applyProtection="0"/>
    <xf numFmtId="0" fontId="44" fillId="0" borderId="179" applyNumberFormat="0" applyFill="0" applyAlignment="0" applyProtection="0"/>
    <xf numFmtId="49" fontId="35" fillId="0" borderId="176" applyFill="0" applyProtection="0">
      <alignment horizontal="right"/>
    </xf>
    <xf numFmtId="0" fontId="47" fillId="0" borderId="176" applyFill="0" applyProtection="0">
      <alignment horizontal="right" vertical="top" wrapText="1"/>
    </xf>
    <xf numFmtId="0" fontId="51" fillId="36" borderId="177" applyNumberFormat="0" applyAlignment="0" applyProtection="0"/>
    <xf numFmtId="0" fontId="62" fillId="60" borderId="176"/>
    <xf numFmtId="1" fontId="47" fillId="0" borderId="176" applyFill="0" applyProtection="0">
      <alignment horizontal="right" vertical="top" wrapText="1"/>
    </xf>
    <xf numFmtId="0" fontId="62" fillId="60" borderId="176"/>
    <xf numFmtId="1" fontId="35" fillId="0" borderId="176" applyFill="0" applyProtection="0">
      <alignment horizontal="right" vertical="top" wrapText="1"/>
    </xf>
    <xf numFmtId="0" fontId="39" fillId="38" borderId="176" applyNumberFormat="0" applyProtection="0">
      <alignment horizontal="right"/>
    </xf>
    <xf numFmtId="0" fontId="43" fillId="36" borderId="178" applyNumberFormat="0" applyAlignment="0" applyProtection="0"/>
    <xf numFmtId="0" fontId="47" fillId="0" borderId="176" applyFill="0" applyProtection="0">
      <alignment horizontal="right" vertical="top" wrapText="1"/>
    </xf>
    <xf numFmtId="0" fontId="47" fillId="0" borderId="176" applyFill="0" applyProtection="0">
      <alignment horizontal="right" vertical="top" wrapText="1"/>
    </xf>
    <xf numFmtId="0" fontId="62" fillId="60" borderId="176"/>
    <xf numFmtId="2" fontId="47" fillId="0" borderId="176" applyFill="0" applyProtection="0">
      <alignment horizontal="right" vertical="top" wrapText="1"/>
    </xf>
    <xf numFmtId="0" fontId="62" fillId="60" borderId="176"/>
    <xf numFmtId="2" fontId="47" fillId="0" borderId="176" applyFill="0" applyProtection="0">
      <alignment horizontal="right" vertical="top" wrapText="1"/>
    </xf>
    <xf numFmtId="49" fontId="47" fillId="0" borderId="176" applyFill="0" applyProtection="0">
      <alignment horizontal="right"/>
    </xf>
    <xf numFmtId="0" fontId="43" fillId="36" borderId="178" applyNumberFormat="0" applyAlignment="0" applyProtection="0"/>
    <xf numFmtId="0" fontId="62" fillId="60" borderId="176"/>
    <xf numFmtId="0" fontId="35" fillId="0" borderId="176" applyFill="0" applyProtection="0">
      <alignment horizontal="right" vertical="top" wrapText="1"/>
    </xf>
    <xf numFmtId="0" fontId="62" fillId="60" borderId="176"/>
    <xf numFmtId="2" fontId="47" fillId="0" borderId="176" applyFill="0" applyProtection="0">
      <alignment horizontal="right" vertical="top" wrapText="1"/>
    </xf>
    <xf numFmtId="0" fontId="62" fillId="60" borderId="176"/>
    <xf numFmtId="0" fontId="35" fillId="0" borderId="176" applyFill="0" applyProtection="0">
      <alignment horizontal="right" vertical="top" wrapText="1"/>
    </xf>
    <xf numFmtId="0" fontId="39" fillId="38" borderId="176" applyNumberFormat="0" applyProtection="0">
      <alignment horizontal="right"/>
    </xf>
    <xf numFmtId="0" fontId="39" fillId="38" borderId="176" applyNumberFormat="0" applyProtection="0">
      <alignment horizontal="left"/>
    </xf>
    <xf numFmtId="0" fontId="62" fillId="60" borderId="176"/>
    <xf numFmtId="0" fontId="62" fillId="60" borderId="176"/>
    <xf numFmtId="1" fontId="35" fillId="0" borderId="176" applyFill="0" applyProtection="0">
      <alignment horizontal="right" vertical="top" wrapText="1"/>
    </xf>
    <xf numFmtId="0" fontId="35" fillId="0" borderId="176" applyFill="0" applyProtection="0">
      <alignment horizontal="right" vertical="top" wrapText="1"/>
    </xf>
    <xf numFmtId="0" fontId="44" fillId="0" borderId="179" applyNumberFormat="0" applyFill="0" applyAlignment="0" applyProtection="0"/>
    <xf numFmtId="1" fontId="35" fillId="0" borderId="176" applyFill="0" applyProtection="0">
      <alignment horizontal="right" vertical="top" wrapText="1"/>
    </xf>
    <xf numFmtId="0" fontId="44" fillId="0" borderId="179" applyNumberFormat="0" applyFill="0" applyAlignment="0" applyProtection="0"/>
    <xf numFmtId="0" fontId="35" fillId="54" borderId="175" applyNumberFormat="0" applyFont="0" applyAlignment="0" applyProtection="0"/>
    <xf numFmtId="0" fontId="39" fillId="38" borderId="176" applyNumberFormat="0" applyProtection="0">
      <alignment horizontal="right"/>
    </xf>
    <xf numFmtId="0" fontId="62" fillId="60" borderId="176"/>
    <xf numFmtId="49" fontId="47" fillId="0" borderId="176" applyFill="0" applyProtection="0">
      <alignment horizontal="right"/>
    </xf>
    <xf numFmtId="0" fontId="62" fillId="60" borderId="176"/>
    <xf numFmtId="0" fontId="44" fillId="0" borderId="179" applyNumberFormat="0" applyFill="0" applyAlignment="0" applyProtection="0"/>
    <xf numFmtId="0" fontId="39" fillId="38" borderId="176" applyNumberFormat="0" applyProtection="0">
      <alignment horizontal="right"/>
    </xf>
    <xf numFmtId="0" fontId="44" fillId="0" borderId="179" applyNumberFormat="0" applyFill="0" applyAlignment="0" applyProtection="0"/>
    <xf numFmtId="0" fontId="39" fillId="38" borderId="176" applyNumberFormat="0" applyProtection="0">
      <alignment horizontal="left"/>
    </xf>
    <xf numFmtId="2" fontId="47" fillId="0" borderId="176" applyFill="0" applyProtection="0">
      <alignment horizontal="right" vertical="top" wrapText="1"/>
    </xf>
    <xf numFmtId="0" fontId="39" fillId="38" borderId="176" applyNumberFormat="0" applyProtection="0">
      <alignment horizontal="left"/>
    </xf>
    <xf numFmtId="0" fontId="35" fillId="0" borderId="176" applyFill="0" applyProtection="0">
      <alignment horizontal="right" vertical="top" wrapText="1"/>
    </xf>
    <xf numFmtId="49" fontId="35" fillId="0" borderId="176" applyFill="0" applyProtection="0">
      <alignment horizontal="right"/>
    </xf>
    <xf numFmtId="49" fontId="35" fillId="0" borderId="176" applyFill="0" applyProtection="0">
      <alignment horizontal="right"/>
    </xf>
    <xf numFmtId="0" fontId="43" fillId="36" borderId="178" applyNumberFormat="0" applyAlignment="0" applyProtection="0"/>
    <xf numFmtId="0" fontId="44" fillId="0" borderId="179" applyNumberFormat="0" applyFill="0" applyAlignment="0" applyProtection="0"/>
    <xf numFmtId="1" fontId="35" fillId="0" borderId="176" applyFill="0" applyProtection="0">
      <alignment horizontal="right" vertical="top" wrapText="1"/>
    </xf>
    <xf numFmtId="49" fontId="35" fillId="0" borderId="176" applyFill="0" applyProtection="0">
      <alignment horizontal="right"/>
    </xf>
    <xf numFmtId="0" fontId="41" fillId="35" borderId="177" applyNumberFormat="0" applyAlignment="0" applyProtection="0"/>
    <xf numFmtId="2" fontId="47" fillId="0" borderId="176" applyFill="0" applyProtection="0">
      <alignment horizontal="right" vertical="top" wrapText="1"/>
    </xf>
    <xf numFmtId="0" fontId="44" fillId="0" borderId="179" applyNumberFormat="0" applyFill="0" applyAlignment="0" applyProtection="0"/>
    <xf numFmtId="1" fontId="47" fillId="0" borderId="176" applyFill="0" applyProtection="0">
      <alignment horizontal="right" vertical="top" wrapText="1"/>
    </xf>
    <xf numFmtId="0" fontId="62" fillId="60" borderId="176"/>
    <xf numFmtId="0" fontId="62" fillId="60" borderId="176"/>
    <xf numFmtId="49" fontId="47" fillId="0" borderId="176" applyFill="0" applyProtection="0">
      <alignment horizontal="right"/>
    </xf>
    <xf numFmtId="0" fontId="35" fillId="54" borderId="175" applyNumberFormat="0" applyFont="0" applyAlignment="0" applyProtection="0"/>
    <xf numFmtId="1" fontId="35" fillId="0" borderId="176" applyFill="0" applyProtection="0">
      <alignment horizontal="right" vertical="top" wrapText="1"/>
    </xf>
    <xf numFmtId="2" fontId="47" fillId="0" borderId="176" applyFill="0" applyProtection="0">
      <alignment horizontal="right" vertical="top" wrapText="1"/>
    </xf>
    <xf numFmtId="0" fontId="35" fillId="0" borderId="176" applyFill="0" applyProtection="0">
      <alignment horizontal="right" vertical="top" wrapText="1"/>
    </xf>
    <xf numFmtId="0" fontId="62" fillId="60" borderId="176"/>
    <xf numFmtId="0" fontId="44" fillId="0" borderId="179" applyNumberFormat="0" applyFill="0" applyAlignment="0" applyProtection="0"/>
    <xf numFmtId="2" fontId="35" fillId="0" borderId="176" applyFill="0" applyProtection="0">
      <alignment horizontal="right" vertical="top" wrapText="1"/>
    </xf>
    <xf numFmtId="0" fontId="43" fillId="36" borderId="178" applyNumberFormat="0" applyAlignment="0" applyProtection="0"/>
    <xf numFmtId="2" fontId="47" fillId="0" borderId="176" applyFill="0" applyProtection="0">
      <alignment horizontal="right" vertical="top" wrapText="1"/>
    </xf>
    <xf numFmtId="0" fontId="43" fillId="36" borderId="178" applyNumberFormat="0" applyAlignment="0" applyProtection="0"/>
    <xf numFmtId="0" fontId="35" fillId="54" borderId="175" applyNumberFormat="0" applyFont="0" applyAlignment="0" applyProtection="0"/>
    <xf numFmtId="49" fontId="35" fillId="0" borderId="176" applyFill="0" applyProtection="0">
      <alignment horizontal="right"/>
    </xf>
    <xf numFmtId="49" fontId="35" fillId="0" borderId="176" applyFill="0" applyProtection="0">
      <alignment horizontal="right"/>
    </xf>
    <xf numFmtId="0" fontId="39" fillId="38" borderId="176" applyNumberFormat="0" applyProtection="0">
      <alignment horizontal="left"/>
    </xf>
    <xf numFmtId="0" fontId="62" fillId="60" borderId="176"/>
    <xf numFmtId="0" fontId="39" fillId="38" borderId="176" applyNumberFormat="0" applyProtection="0">
      <alignment horizontal="right"/>
    </xf>
    <xf numFmtId="1" fontId="47" fillId="0" borderId="176" applyFill="0" applyProtection="0">
      <alignment horizontal="right" vertical="top" wrapText="1"/>
    </xf>
    <xf numFmtId="0" fontId="62" fillId="60" borderId="176"/>
    <xf numFmtId="49" fontId="47" fillId="0" borderId="176" applyFill="0" applyProtection="0">
      <alignment horizontal="right"/>
    </xf>
    <xf numFmtId="2" fontId="47" fillId="0" borderId="176" applyFill="0" applyProtection="0">
      <alignment horizontal="right" vertical="top" wrapText="1"/>
    </xf>
    <xf numFmtId="2" fontId="47" fillId="0" borderId="176" applyFill="0" applyProtection="0">
      <alignment horizontal="right" vertical="top" wrapText="1"/>
    </xf>
    <xf numFmtId="49" fontId="47" fillId="0" borderId="176" applyFill="0" applyProtection="0">
      <alignment horizontal="right"/>
    </xf>
    <xf numFmtId="1" fontId="35" fillId="0" borderId="176" applyFill="0" applyProtection="0">
      <alignment horizontal="right" vertical="top" wrapText="1"/>
    </xf>
    <xf numFmtId="49" fontId="47" fillId="0" borderId="176" applyFill="0" applyProtection="0">
      <alignment horizontal="right"/>
    </xf>
    <xf numFmtId="0" fontId="62" fillId="60" borderId="176"/>
    <xf numFmtId="0" fontId="35" fillId="54" borderId="175" applyNumberFormat="0" applyFont="0" applyAlignment="0" applyProtection="0"/>
    <xf numFmtId="0" fontId="43" fillId="36" borderId="178" applyNumberFormat="0" applyAlignment="0" applyProtection="0"/>
    <xf numFmtId="0" fontId="62" fillId="60" borderId="176"/>
    <xf numFmtId="0" fontId="39" fillId="38" borderId="176" applyNumberFormat="0" applyProtection="0">
      <alignment horizontal="right"/>
    </xf>
    <xf numFmtId="49" fontId="35" fillId="0" borderId="176" applyFill="0" applyProtection="0">
      <alignment horizontal="right"/>
    </xf>
    <xf numFmtId="49" fontId="47" fillId="0" borderId="176" applyFill="0" applyProtection="0">
      <alignment horizontal="right"/>
    </xf>
    <xf numFmtId="0" fontId="35" fillId="54" borderId="175" applyNumberFormat="0" applyFont="0" applyAlignment="0" applyProtection="0"/>
    <xf numFmtId="0" fontId="62" fillId="60" borderId="176"/>
    <xf numFmtId="1" fontId="35" fillId="0" borderId="176" applyFill="0" applyProtection="0">
      <alignment horizontal="right" vertical="top" wrapText="1"/>
    </xf>
    <xf numFmtId="0" fontId="35" fillId="0" borderId="176" applyFill="0" applyProtection="0">
      <alignment horizontal="right" vertical="top" wrapText="1"/>
    </xf>
    <xf numFmtId="1" fontId="35" fillId="0" borderId="176" applyFill="0" applyProtection="0">
      <alignment horizontal="right" vertical="top" wrapText="1"/>
    </xf>
    <xf numFmtId="0" fontId="43" fillId="36" borderId="178" applyNumberFormat="0" applyAlignment="0" applyProtection="0"/>
    <xf numFmtId="0" fontId="62" fillId="60" borderId="176"/>
    <xf numFmtId="0" fontId="35" fillId="54" borderId="175" applyNumberFormat="0" applyFont="0" applyAlignment="0" applyProtection="0"/>
    <xf numFmtId="1" fontId="47" fillId="0" borderId="176" applyFill="0" applyProtection="0">
      <alignment horizontal="right" vertical="top" wrapText="1"/>
    </xf>
    <xf numFmtId="49" fontId="35" fillId="0" borderId="176" applyFill="0" applyProtection="0">
      <alignment horizontal="right"/>
    </xf>
    <xf numFmtId="0" fontId="43" fillId="36" borderId="178" applyNumberFormat="0" applyAlignment="0" applyProtection="0"/>
    <xf numFmtId="0" fontId="39" fillId="38" borderId="176" applyNumberFormat="0" applyProtection="0">
      <alignment horizontal="left"/>
    </xf>
    <xf numFmtId="1" fontId="35" fillId="0" borderId="176" applyFill="0" applyProtection="0">
      <alignment horizontal="right" vertical="top" wrapText="1"/>
    </xf>
    <xf numFmtId="0" fontId="43" fillId="36" borderId="178" applyNumberFormat="0" applyAlignment="0" applyProtection="0"/>
    <xf numFmtId="0" fontId="62" fillId="60" borderId="176"/>
    <xf numFmtId="49" fontId="35" fillId="0" borderId="176" applyFill="0" applyProtection="0">
      <alignment horizontal="right"/>
    </xf>
    <xf numFmtId="0" fontId="62" fillId="60" borderId="176"/>
    <xf numFmtId="1" fontId="47" fillId="0" borderId="176" applyFill="0" applyProtection="0">
      <alignment horizontal="right" vertical="top" wrapText="1"/>
    </xf>
    <xf numFmtId="0" fontId="39" fillId="38" borderId="176" applyNumberFormat="0" applyProtection="0">
      <alignment horizontal="left"/>
    </xf>
    <xf numFmtId="0" fontId="62" fillId="60" borderId="176"/>
    <xf numFmtId="0" fontId="41" fillId="35" borderId="177" applyNumberFormat="0" applyAlignment="0" applyProtection="0"/>
    <xf numFmtId="49" fontId="47" fillId="0" borderId="176" applyFill="0" applyProtection="0">
      <alignment horizontal="right"/>
    </xf>
    <xf numFmtId="2" fontId="35" fillId="0" borderId="176" applyFill="0" applyProtection="0">
      <alignment horizontal="right" vertical="top" wrapText="1"/>
    </xf>
    <xf numFmtId="0" fontId="62" fillId="60" borderId="176"/>
    <xf numFmtId="0" fontId="39" fillId="38" borderId="176" applyNumberFormat="0" applyProtection="0">
      <alignment horizontal="left"/>
    </xf>
    <xf numFmtId="0" fontId="62" fillId="60" borderId="176"/>
    <xf numFmtId="49" fontId="47" fillId="0" borderId="176" applyFill="0" applyProtection="0">
      <alignment horizontal="right"/>
    </xf>
    <xf numFmtId="0" fontId="62" fillId="60" borderId="176"/>
    <xf numFmtId="0" fontId="62" fillId="60" borderId="176"/>
    <xf numFmtId="0" fontId="44" fillId="0" borderId="179" applyNumberFormat="0" applyFill="0" applyAlignment="0" applyProtection="0"/>
    <xf numFmtId="0" fontId="39" fillId="38" borderId="176" applyNumberFormat="0" applyProtection="0">
      <alignment horizontal="right"/>
    </xf>
    <xf numFmtId="0" fontId="44" fillId="0" borderId="179" applyNumberFormat="0" applyFill="0" applyAlignment="0" applyProtection="0"/>
    <xf numFmtId="1" fontId="47" fillId="0" borderId="176" applyFill="0" applyProtection="0">
      <alignment horizontal="right" vertical="top" wrapText="1"/>
    </xf>
    <xf numFmtId="0" fontId="51" fillId="36" borderId="177" applyNumberFormat="0" applyAlignment="0" applyProtection="0"/>
    <xf numFmtId="0" fontId="62" fillId="60" borderId="176"/>
    <xf numFmtId="0" fontId="35" fillId="0" borderId="176" applyFill="0" applyProtection="0">
      <alignment horizontal="right" vertical="top" wrapText="1"/>
    </xf>
    <xf numFmtId="49" fontId="35" fillId="0" borderId="176" applyFill="0" applyProtection="0">
      <alignment horizontal="right"/>
    </xf>
    <xf numFmtId="1" fontId="47" fillId="0" borderId="176" applyFill="0" applyProtection="0">
      <alignment horizontal="right" vertical="top" wrapText="1"/>
    </xf>
    <xf numFmtId="0" fontId="62" fillId="60" borderId="176"/>
    <xf numFmtId="0" fontId="62" fillId="60" borderId="176"/>
    <xf numFmtId="0" fontId="35" fillId="54" borderId="175" applyNumberFormat="0" applyFont="0" applyAlignment="0" applyProtection="0"/>
    <xf numFmtId="0" fontId="47" fillId="0" borderId="176" applyFill="0" applyProtection="0">
      <alignment horizontal="right" vertical="top" wrapText="1"/>
    </xf>
    <xf numFmtId="0" fontId="62" fillId="60" borderId="176"/>
    <xf numFmtId="0" fontId="39" fillId="38" borderId="176" applyNumberFormat="0" applyProtection="0">
      <alignment horizontal="right"/>
    </xf>
    <xf numFmtId="0" fontId="41" fillId="35" borderId="177" applyNumberFormat="0" applyAlignment="0" applyProtection="0"/>
    <xf numFmtId="0" fontId="62" fillId="60" borderId="176"/>
    <xf numFmtId="0" fontId="35" fillId="54" borderId="175" applyNumberFormat="0" applyFont="0" applyAlignment="0" applyProtection="0"/>
    <xf numFmtId="2" fontId="35" fillId="0" borderId="176" applyFill="0" applyProtection="0">
      <alignment horizontal="right" vertical="top" wrapText="1"/>
    </xf>
    <xf numFmtId="49" fontId="35" fillId="0" borderId="176" applyFill="0" applyProtection="0">
      <alignment horizontal="right"/>
    </xf>
    <xf numFmtId="0" fontId="44" fillId="0" borderId="179" applyNumberFormat="0" applyFill="0" applyAlignment="0" applyProtection="0"/>
    <xf numFmtId="1" fontId="47" fillId="0" borderId="176" applyFill="0" applyProtection="0">
      <alignment horizontal="right" vertical="top" wrapText="1"/>
    </xf>
    <xf numFmtId="0" fontId="41" fillId="35" borderId="177" applyNumberFormat="0" applyAlignment="0" applyProtection="0"/>
    <xf numFmtId="0" fontId="44" fillId="0" borderId="179" applyNumberFormat="0" applyFill="0" applyAlignment="0" applyProtection="0"/>
    <xf numFmtId="0" fontId="35" fillId="0" borderId="176" applyFill="0" applyProtection="0">
      <alignment horizontal="right" vertical="top" wrapText="1"/>
    </xf>
    <xf numFmtId="0" fontId="39" fillId="38" borderId="176" applyNumberFormat="0" applyProtection="0">
      <alignment horizontal="left"/>
    </xf>
    <xf numFmtId="0" fontId="62" fillId="60" borderId="176"/>
    <xf numFmtId="0" fontId="43" fillId="36" borderId="178" applyNumberFormat="0" applyAlignment="0" applyProtection="0"/>
    <xf numFmtId="0" fontId="43" fillId="36" borderId="178" applyNumberFormat="0" applyAlignment="0" applyProtection="0"/>
    <xf numFmtId="1" fontId="47" fillId="0" borderId="176" applyFill="0" applyProtection="0">
      <alignment horizontal="right" vertical="top" wrapText="1"/>
    </xf>
    <xf numFmtId="0" fontId="62" fillId="60" borderId="176"/>
    <xf numFmtId="1" fontId="47" fillId="0" borderId="176" applyFill="0" applyProtection="0">
      <alignment horizontal="right" vertical="top" wrapText="1"/>
    </xf>
    <xf numFmtId="2" fontId="35" fillId="0" borderId="176" applyFill="0" applyProtection="0">
      <alignment horizontal="right" vertical="top" wrapText="1"/>
    </xf>
    <xf numFmtId="1" fontId="47" fillId="0" borderId="176" applyFill="0" applyProtection="0">
      <alignment horizontal="right" vertical="top" wrapText="1"/>
    </xf>
    <xf numFmtId="0" fontId="41" fillId="35" borderId="177" applyNumberFormat="0" applyAlignment="0" applyProtection="0"/>
    <xf numFmtId="2" fontId="35" fillId="0" borderId="176" applyFill="0" applyProtection="0">
      <alignment horizontal="right" vertical="top" wrapText="1"/>
    </xf>
    <xf numFmtId="1" fontId="35" fillId="0" borderId="176" applyFill="0" applyProtection="0">
      <alignment horizontal="right" vertical="top" wrapText="1"/>
    </xf>
    <xf numFmtId="49" fontId="47" fillId="0" borderId="176" applyFill="0" applyProtection="0">
      <alignment horizontal="right"/>
    </xf>
    <xf numFmtId="0" fontId="43" fillId="36" borderId="178" applyNumberFormat="0" applyAlignment="0" applyProtection="0"/>
    <xf numFmtId="0" fontId="43" fillId="36" borderId="178" applyNumberFormat="0" applyAlignment="0" applyProtection="0"/>
    <xf numFmtId="0" fontId="39" fillId="38" borderId="176" applyNumberFormat="0" applyProtection="0">
      <alignment horizontal="right"/>
    </xf>
    <xf numFmtId="49" fontId="35" fillId="0" borderId="176" applyFill="0" applyProtection="0">
      <alignment horizontal="right"/>
    </xf>
    <xf numFmtId="1" fontId="35" fillId="0" borderId="176" applyFill="0" applyProtection="0">
      <alignment horizontal="right" vertical="top" wrapText="1"/>
    </xf>
    <xf numFmtId="2" fontId="35" fillId="0" borderId="176" applyFill="0" applyProtection="0">
      <alignment horizontal="right" vertical="top" wrapText="1"/>
    </xf>
    <xf numFmtId="0" fontId="35" fillId="0" borderId="176" applyFill="0" applyProtection="0">
      <alignment horizontal="right" vertical="top" wrapText="1"/>
    </xf>
    <xf numFmtId="2" fontId="47" fillId="0" borderId="176" applyFill="0" applyProtection="0">
      <alignment horizontal="right" vertical="top" wrapText="1"/>
    </xf>
    <xf numFmtId="1" fontId="35" fillId="0" borderId="176" applyFill="0" applyProtection="0">
      <alignment horizontal="right" vertical="top" wrapText="1"/>
    </xf>
    <xf numFmtId="1" fontId="35" fillId="0" borderId="176" applyFill="0" applyProtection="0">
      <alignment horizontal="right" vertical="top" wrapText="1"/>
    </xf>
    <xf numFmtId="0" fontId="62" fillId="60" borderId="176"/>
    <xf numFmtId="0" fontId="39" fillId="38" borderId="176" applyNumberFormat="0" applyProtection="0">
      <alignment horizontal="right"/>
    </xf>
    <xf numFmtId="2" fontId="47" fillId="0" borderId="176" applyFill="0" applyProtection="0">
      <alignment horizontal="right" vertical="top" wrapText="1"/>
    </xf>
    <xf numFmtId="0" fontId="35" fillId="54" borderId="175" applyNumberFormat="0" applyFont="0" applyAlignment="0" applyProtection="0"/>
    <xf numFmtId="2" fontId="47" fillId="0" borderId="176" applyFill="0" applyProtection="0">
      <alignment horizontal="right" vertical="top" wrapText="1"/>
    </xf>
    <xf numFmtId="1" fontId="35" fillId="0" borderId="176" applyFill="0" applyProtection="0">
      <alignment horizontal="right" vertical="top" wrapText="1"/>
    </xf>
    <xf numFmtId="2" fontId="35" fillId="0" borderId="176" applyFill="0" applyProtection="0">
      <alignment horizontal="right" vertical="top" wrapText="1"/>
    </xf>
    <xf numFmtId="49" fontId="47" fillId="0" borderId="176" applyFill="0" applyProtection="0">
      <alignment horizontal="right"/>
    </xf>
    <xf numFmtId="0" fontId="62" fillId="60" borderId="176"/>
    <xf numFmtId="0" fontId="39" fillId="38" borderId="176" applyNumberFormat="0" applyProtection="0">
      <alignment horizontal="right"/>
    </xf>
    <xf numFmtId="0" fontId="35" fillId="54" borderId="175" applyNumberFormat="0" applyFont="0" applyAlignment="0" applyProtection="0"/>
    <xf numFmtId="0" fontId="51" fillId="36" borderId="177" applyNumberFormat="0" applyAlignment="0" applyProtection="0"/>
    <xf numFmtId="0" fontId="62" fillId="60" borderId="176"/>
    <xf numFmtId="0" fontId="62" fillId="60" borderId="176"/>
    <xf numFmtId="0" fontId="39" fillId="38" borderId="176" applyNumberFormat="0" applyProtection="0">
      <alignment horizontal="right"/>
    </xf>
    <xf numFmtId="0" fontId="39" fillId="38" borderId="176" applyNumberFormat="0" applyProtection="0">
      <alignment horizontal="left"/>
    </xf>
    <xf numFmtId="0" fontId="51" fillId="36" borderId="177" applyNumberFormat="0" applyAlignment="0" applyProtection="0"/>
    <xf numFmtId="0" fontId="39" fillId="38" borderId="176" applyNumberFormat="0" applyProtection="0">
      <alignment horizontal="right"/>
    </xf>
    <xf numFmtId="0" fontId="62" fillId="60" borderId="176"/>
    <xf numFmtId="1" fontId="47" fillId="0" borderId="176" applyFill="0" applyProtection="0">
      <alignment horizontal="right" vertical="top" wrapText="1"/>
    </xf>
    <xf numFmtId="0" fontId="62" fillId="60" borderId="176"/>
    <xf numFmtId="2" fontId="47" fillId="0" borderId="176" applyFill="0" applyProtection="0">
      <alignment horizontal="right" vertical="top" wrapText="1"/>
    </xf>
    <xf numFmtId="2" fontId="35" fillId="0" borderId="176" applyFill="0" applyProtection="0">
      <alignment horizontal="right" vertical="top" wrapText="1"/>
    </xf>
    <xf numFmtId="0" fontId="35" fillId="0" borderId="176" applyFill="0" applyProtection="0">
      <alignment horizontal="right" vertical="top" wrapText="1"/>
    </xf>
    <xf numFmtId="49" fontId="47" fillId="0" borderId="176" applyFill="0" applyProtection="0">
      <alignment horizontal="right"/>
    </xf>
    <xf numFmtId="0" fontId="39" fillId="38" borderId="176" applyNumberFormat="0" applyProtection="0">
      <alignment horizontal="right"/>
    </xf>
    <xf numFmtId="0" fontId="35" fillId="54" borderId="175" applyNumberFormat="0" applyFont="0" applyAlignment="0" applyProtection="0"/>
    <xf numFmtId="2" fontId="35" fillId="0" borderId="176" applyFill="0" applyProtection="0">
      <alignment horizontal="right" vertical="top" wrapText="1"/>
    </xf>
    <xf numFmtId="1" fontId="35" fillId="0" borderId="176" applyFill="0" applyProtection="0">
      <alignment horizontal="right" vertical="top" wrapText="1"/>
    </xf>
    <xf numFmtId="49" fontId="47" fillId="0" borderId="176" applyFill="0" applyProtection="0">
      <alignment horizontal="right"/>
    </xf>
    <xf numFmtId="0" fontId="39" fillId="38" borderId="176" applyNumberFormat="0" applyProtection="0">
      <alignment horizontal="right"/>
    </xf>
    <xf numFmtId="49" fontId="35" fillId="0" borderId="176" applyFill="0" applyProtection="0">
      <alignment horizontal="right"/>
    </xf>
    <xf numFmtId="0" fontId="44" fillId="0" borderId="179" applyNumberFormat="0" applyFill="0" applyAlignment="0" applyProtection="0"/>
    <xf numFmtId="49" fontId="35" fillId="0" borderId="176" applyFill="0" applyProtection="0">
      <alignment horizontal="right"/>
    </xf>
    <xf numFmtId="0" fontId="62" fillId="60" borderId="176"/>
    <xf numFmtId="0" fontId="44" fillId="0" borderId="179" applyNumberFormat="0" applyFill="0" applyAlignment="0" applyProtection="0"/>
    <xf numFmtId="0" fontId="44" fillId="0" borderId="179" applyNumberFormat="0" applyFill="0" applyAlignment="0" applyProtection="0"/>
    <xf numFmtId="49" fontId="35" fillId="0" borderId="176" applyFill="0" applyProtection="0">
      <alignment horizontal="right"/>
    </xf>
    <xf numFmtId="0" fontId="62" fillId="60" borderId="176"/>
    <xf numFmtId="0" fontId="62" fillId="60" borderId="176"/>
    <xf numFmtId="0" fontId="35" fillId="54" borderId="175" applyNumberFormat="0" applyFont="0" applyAlignment="0" applyProtection="0"/>
    <xf numFmtId="0" fontId="43" fillId="36" borderId="178" applyNumberFormat="0" applyAlignment="0" applyProtection="0"/>
    <xf numFmtId="0" fontId="62" fillId="60" borderId="176"/>
    <xf numFmtId="49" fontId="47" fillId="0" borderId="176" applyFill="0" applyProtection="0">
      <alignment horizontal="right"/>
    </xf>
    <xf numFmtId="0" fontId="41" fillId="35" borderId="177" applyNumberFormat="0" applyAlignment="0" applyProtection="0"/>
    <xf numFmtId="0" fontId="35" fillId="0" borderId="176" applyFill="0" applyProtection="0">
      <alignment horizontal="right" vertical="top" wrapText="1"/>
    </xf>
    <xf numFmtId="0" fontId="43" fillId="36" borderId="178" applyNumberFormat="0" applyAlignment="0" applyProtection="0"/>
    <xf numFmtId="0" fontId="39" fillId="38" borderId="176" applyNumberFormat="0" applyProtection="0">
      <alignment horizontal="right"/>
    </xf>
    <xf numFmtId="2" fontId="35" fillId="0" borderId="176" applyFill="0" applyProtection="0">
      <alignment horizontal="right" vertical="top" wrapText="1"/>
    </xf>
    <xf numFmtId="0" fontId="44" fillId="0" borderId="179" applyNumberFormat="0" applyFill="0" applyAlignment="0" applyProtection="0"/>
    <xf numFmtId="0" fontId="62" fillId="60" borderId="176"/>
    <xf numFmtId="0" fontId="62" fillId="60" borderId="176"/>
    <xf numFmtId="1" fontId="35" fillId="0" borderId="176" applyFill="0" applyProtection="0">
      <alignment horizontal="right" vertical="top" wrapText="1"/>
    </xf>
    <xf numFmtId="0" fontId="44" fillId="0" borderId="179" applyNumberFormat="0" applyFill="0" applyAlignment="0" applyProtection="0"/>
    <xf numFmtId="49" fontId="47" fillId="0" borderId="176" applyFill="0" applyProtection="0">
      <alignment horizontal="right"/>
    </xf>
    <xf numFmtId="0" fontId="35" fillId="0" borderId="176" applyFill="0" applyProtection="0">
      <alignment horizontal="right" vertical="top" wrapText="1"/>
    </xf>
    <xf numFmtId="0" fontId="51" fillId="36" borderId="177" applyNumberFormat="0" applyAlignment="0" applyProtection="0"/>
    <xf numFmtId="0" fontId="62" fillId="60" borderId="176"/>
    <xf numFmtId="2" fontId="35" fillId="0" borderId="176" applyFill="0" applyProtection="0">
      <alignment horizontal="right" vertical="top" wrapText="1"/>
    </xf>
    <xf numFmtId="2" fontId="35" fillId="0" borderId="176" applyFill="0" applyProtection="0">
      <alignment horizontal="right" vertical="top" wrapText="1"/>
    </xf>
    <xf numFmtId="1" fontId="47" fillId="0" borderId="176" applyFill="0" applyProtection="0">
      <alignment horizontal="right" vertical="top" wrapText="1"/>
    </xf>
    <xf numFmtId="0" fontId="39" fillId="38" borderId="176" applyNumberFormat="0" applyProtection="0">
      <alignment horizontal="left"/>
    </xf>
    <xf numFmtId="0" fontId="62" fillId="60" borderId="176"/>
    <xf numFmtId="0" fontId="62" fillId="60" borderId="176"/>
    <xf numFmtId="0" fontId="35" fillId="0" borderId="176" applyFill="0" applyProtection="0">
      <alignment horizontal="right" vertical="top" wrapText="1"/>
    </xf>
    <xf numFmtId="2" fontId="35" fillId="0" borderId="176" applyFill="0" applyProtection="0">
      <alignment horizontal="right" vertical="top" wrapText="1"/>
    </xf>
    <xf numFmtId="0" fontId="41" fillId="35" borderId="177" applyNumberFormat="0" applyAlignment="0" applyProtection="0"/>
    <xf numFmtId="0" fontId="62" fillId="60" borderId="176"/>
    <xf numFmtId="0" fontId="39" fillId="38" borderId="176" applyNumberFormat="0" applyProtection="0">
      <alignment horizontal="right"/>
    </xf>
    <xf numFmtId="0" fontId="62" fillId="60" borderId="176"/>
    <xf numFmtId="0" fontId="41" fillId="35" borderId="177" applyNumberFormat="0" applyAlignment="0" applyProtection="0"/>
    <xf numFmtId="0" fontId="39" fillId="38" borderId="176" applyNumberFormat="0" applyProtection="0">
      <alignment horizontal="right"/>
    </xf>
    <xf numFmtId="0" fontId="44" fillId="0" borderId="179" applyNumberFormat="0" applyFill="0" applyAlignment="0" applyProtection="0"/>
    <xf numFmtId="0" fontId="41" fillId="35" borderId="177" applyNumberFormat="0" applyAlignment="0" applyProtection="0"/>
    <xf numFmtId="49" fontId="47" fillId="0" borderId="176" applyFill="0" applyProtection="0">
      <alignment horizontal="right"/>
    </xf>
    <xf numFmtId="0" fontId="39" fillId="38" borderId="176" applyNumberFormat="0" applyProtection="0">
      <alignment horizontal="right"/>
    </xf>
    <xf numFmtId="1" fontId="35" fillId="0" borderId="176" applyFill="0" applyProtection="0">
      <alignment horizontal="right" vertical="top" wrapText="1"/>
    </xf>
    <xf numFmtId="0" fontId="62" fillId="60" borderId="176"/>
    <xf numFmtId="1" fontId="35" fillId="0" borderId="176" applyFill="0" applyProtection="0">
      <alignment horizontal="right" vertical="top" wrapText="1"/>
    </xf>
    <xf numFmtId="0" fontId="35" fillId="0" borderId="176" applyFill="0" applyProtection="0">
      <alignment horizontal="right" vertical="top" wrapText="1"/>
    </xf>
    <xf numFmtId="0" fontId="43" fillId="36" borderId="178" applyNumberFormat="0" applyAlignment="0" applyProtection="0"/>
    <xf numFmtId="0" fontId="35" fillId="0" borderId="176" applyFill="0" applyProtection="0">
      <alignment horizontal="right" vertical="top" wrapText="1"/>
    </xf>
    <xf numFmtId="0" fontId="62" fillId="60" borderId="176"/>
    <xf numFmtId="2" fontId="47" fillId="0" borderId="176" applyFill="0" applyProtection="0">
      <alignment horizontal="right" vertical="top" wrapText="1"/>
    </xf>
    <xf numFmtId="49" fontId="47" fillId="0" borderId="176" applyFill="0" applyProtection="0">
      <alignment horizontal="right"/>
    </xf>
    <xf numFmtId="0" fontId="43" fillId="36" borderId="178" applyNumberFormat="0" applyAlignment="0" applyProtection="0"/>
    <xf numFmtId="2" fontId="35" fillId="0" borderId="176" applyFill="0" applyProtection="0">
      <alignment horizontal="right" vertical="top" wrapText="1"/>
    </xf>
    <xf numFmtId="0" fontId="41" fillId="35" borderId="177" applyNumberFormat="0" applyAlignment="0" applyProtection="0"/>
    <xf numFmtId="0" fontId="43" fillId="36" borderId="178" applyNumberFormat="0" applyAlignment="0" applyProtection="0"/>
    <xf numFmtId="0" fontId="35" fillId="54" borderId="175" applyNumberFormat="0" applyFont="0" applyAlignment="0" applyProtection="0"/>
    <xf numFmtId="0" fontId="39" fillId="38" borderId="176" applyNumberFormat="0" applyProtection="0">
      <alignment horizontal="right"/>
    </xf>
    <xf numFmtId="2" fontId="47" fillId="0" borderId="176" applyFill="0" applyProtection="0">
      <alignment horizontal="right" vertical="top" wrapText="1"/>
    </xf>
    <xf numFmtId="0" fontId="43" fillId="36" borderId="178" applyNumberFormat="0" applyAlignment="0" applyProtection="0"/>
    <xf numFmtId="49" fontId="35" fillId="0" borderId="176" applyFill="0" applyProtection="0">
      <alignment horizontal="right"/>
    </xf>
    <xf numFmtId="49" fontId="47" fillId="0" borderId="176" applyFill="0" applyProtection="0">
      <alignment horizontal="right"/>
    </xf>
    <xf numFmtId="2" fontId="35" fillId="0" borderId="176" applyFill="0" applyProtection="0">
      <alignment horizontal="right" vertical="top" wrapText="1"/>
    </xf>
    <xf numFmtId="1" fontId="35" fillId="0" borderId="176" applyFill="0" applyProtection="0">
      <alignment horizontal="right" vertical="top" wrapText="1"/>
    </xf>
    <xf numFmtId="2" fontId="47" fillId="0" borderId="176" applyFill="0" applyProtection="0">
      <alignment horizontal="right" vertical="top" wrapText="1"/>
    </xf>
    <xf numFmtId="1" fontId="47" fillId="0" borderId="176" applyFill="0" applyProtection="0">
      <alignment horizontal="right" vertical="top" wrapText="1"/>
    </xf>
    <xf numFmtId="0" fontId="39" fillId="38" borderId="176" applyNumberFormat="0" applyProtection="0">
      <alignment horizontal="right"/>
    </xf>
    <xf numFmtId="1" fontId="35" fillId="0" borderId="176" applyFill="0" applyProtection="0">
      <alignment horizontal="right" vertical="top" wrapText="1"/>
    </xf>
    <xf numFmtId="49" fontId="35" fillId="0" borderId="176" applyFill="0" applyProtection="0">
      <alignment horizontal="right"/>
    </xf>
    <xf numFmtId="0" fontId="39" fillId="38" borderId="176" applyNumberFormat="0" applyProtection="0">
      <alignment horizontal="right"/>
    </xf>
    <xf numFmtId="0" fontId="62" fillId="60" borderId="176"/>
    <xf numFmtId="0" fontId="51" fillId="36" borderId="177" applyNumberFormat="0" applyAlignment="0" applyProtection="0"/>
    <xf numFmtId="0" fontId="39" fillId="38" borderId="176" applyNumberFormat="0" applyProtection="0">
      <alignment horizontal="right"/>
    </xf>
    <xf numFmtId="2" fontId="35" fillId="0" borderId="176" applyFill="0" applyProtection="0">
      <alignment horizontal="right" vertical="top" wrapText="1"/>
    </xf>
    <xf numFmtId="0" fontId="41" fillId="35" borderId="177" applyNumberFormat="0" applyAlignment="0" applyProtection="0"/>
    <xf numFmtId="0" fontId="62" fillId="60" borderId="176"/>
    <xf numFmtId="0" fontId="62" fillId="60" borderId="176"/>
    <xf numFmtId="49" fontId="47" fillId="0" borderId="176" applyFill="0" applyProtection="0">
      <alignment horizontal="right"/>
    </xf>
    <xf numFmtId="1" fontId="35" fillId="0" borderId="176" applyFill="0" applyProtection="0">
      <alignment horizontal="right" vertical="top" wrapText="1"/>
    </xf>
    <xf numFmtId="1" fontId="47" fillId="0" borderId="176" applyFill="0" applyProtection="0">
      <alignment horizontal="right" vertical="top" wrapText="1"/>
    </xf>
    <xf numFmtId="0" fontId="35" fillId="54" borderId="175" applyNumberFormat="0" applyFont="0" applyAlignment="0" applyProtection="0"/>
    <xf numFmtId="0" fontId="39" fillId="38" borderId="176" applyNumberFormat="0" applyProtection="0">
      <alignment horizontal="right"/>
    </xf>
    <xf numFmtId="1" fontId="47" fillId="0" borderId="176" applyFill="0" applyProtection="0">
      <alignment horizontal="right" vertical="top" wrapText="1"/>
    </xf>
    <xf numFmtId="0" fontId="41" fillId="35" borderId="177" applyNumberFormat="0" applyAlignment="0" applyProtection="0"/>
    <xf numFmtId="0" fontId="39" fillId="38" borderId="176" applyNumberFormat="0" applyProtection="0">
      <alignment horizontal="right"/>
    </xf>
    <xf numFmtId="0" fontId="43" fillId="36" borderId="178" applyNumberFormat="0" applyAlignment="0" applyProtection="0"/>
    <xf numFmtId="0" fontId="44" fillId="0" borderId="179" applyNumberFormat="0" applyFill="0" applyAlignment="0" applyProtection="0"/>
    <xf numFmtId="0" fontId="62" fillId="60" borderId="176"/>
    <xf numFmtId="0" fontId="44" fillId="0" borderId="179" applyNumberFormat="0" applyFill="0" applyAlignment="0" applyProtection="0"/>
    <xf numFmtId="0" fontId="39" fillId="38" borderId="176" applyNumberFormat="0" applyProtection="0">
      <alignment horizontal="left"/>
    </xf>
    <xf numFmtId="0" fontId="62" fillId="60" borderId="176"/>
    <xf numFmtId="2" fontId="35" fillId="0" borderId="176" applyFill="0" applyProtection="0">
      <alignment horizontal="right" vertical="top" wrapText="1"/>
    </xf>
    <xf numFmtId="0" fontId="44" fillId="0" borderId="179" applyNumberFormat="0" applyFill="0" applyAlignment="0" applyProtection="0"/>
    <xf numFmtId="0" fontId="62" fillId="60" borderId="176"/>
    <xf numFmtId="49" fontId="35" fillId="0" borderId="176" applyFill="0" applyProtection="0">
      <alignment horizontal="right"/>
    </xf>
    <xf numFmtId="0" fontId="39" fillId="38" borderId="176" applyNumberFormat="0" applyProtection="0">
      <alignment horizontal="left"/>
    </xf>
    <xf numFmtId="1" fontId="35" fillId="0" borderId="176" applyFill="0" applyProtection="0">
      <alignment horizontal="right" vertical="top" wrapText="1"/>
    </xf>
    <xf numFmtId="1" fontId="47" fillId="0" borderId="176" applyFill="0" applyProtection="0">
      <alignment horizontal="right" vertical="top" wrapText="1"/>
    </xf>
    <xf numFmtId="0" fontId="35" fillId="0" borderId="176" applyFill="0" applyProtection="0">
      <alignment horizontal="right" vertical="top" wrapText="1"/>
    </xf>
    <xf numFmtId="49" fontId="47" fillId="0" borderId="176" applyFill="0" applyProtection="0">
      <alignment horizontal="right"/>
    </xf>
    <xf numFmtId="0" fontId="43" fillId="36" borderId="178" applyNumberFormat="0" applyAlignment="0" applyProtection="0"/>
    <xf numFmtId="0" fontId="35" fillId="0" borderId="176" applyFill="0" applyProtection="0">
      <alignment horizontal="right" vertical="top" wrapText="1"/>
    </xf>
    <xf numFmtId="49" fontId="47" fillId="0" borderId="176" applyFill="0" applyProtection="0">
      <alignment horizontal="right"/>
    </xf>
    <xf numFmtId="0" fontId="35" fillId="0" borderId="176" applyFill="0" applyProtection="0">
      <alignment horizontal="right" vertical="top" wrapText="1"/>
    </xf>
    <xf numFmtId="0" fontId="39" fillId="38" borderId="176" applyNumberFormat="0" applyProtection="0">
      <alignment horizontal="right"/>
    </xf>
    <xf numFmtId="0" fontId="43" fillId="36" borderId="178" applyNumberFormat="0" applyAlignment="0" applyProtection="0"/>
    <xf numFmtId="2" fontId="35" fillId="0" borderId="176" applyFill="0" applyProtection="0">
      <alignment horizontal="right" vertical="top" wrapText="1"/>
    </xf>
    <xf numFmtId="49" fontId="35" fillId="0" borderId="176" applyFill="0" applyProtection="0">
      <alignment horizontal="right"/>
    </xf>
    <xf numFmtId="0" fontId="47" fillId="0" borderId="176" applyFill="0" applyProtection="0">
      <alignment horizontal="right" vertical="top" wrapText="1"/>
    </xf>
    <xf numFmtId="0" fontId="39" fillId="38" borderId="176" applyNumberFormat="0" applyProtection="0">
      <alignment horizontal="left"/>
    </xf>
    <xf numFmtId="0" fontId="43" fillId="36" borderId="178" applyNumberFormat="0" applyAlignment="0" applyProtection="0"/>
    <xf numFmtId="2" fontId="35" fillId="0" borderId="176" applyFill="0" applyProtection="0">
      <alignment horizontal="right" vertical="top" wrapText="1"/>
    </xf>
    <xf numFmtId="2" fontId="47" fillId="0" borderId="176" applyFill="0" applyProtection="0">
      <alignment horizontal="right" vertical="top" wrapText="1"/>
    </xf>
    <xf numFmtId="0" fontId="43" fillId="36" borderId="178" applyNumberFormat="0" applyAlignment="0" applyProtection="0"/>
    <xf numFmtId="49" fontId="47" fillId="0" borderId="176" applyFill="0" applyProtection="0">
      <alignment horizontal="right"/>
    </xf>
    <xf numFmtId="1" fontId="35" fillId="0" borderId="176" applyFill="0" applyProtection="0">
      <alignment horizontal="right" vertical="top" wrapText="1"/>
    </xf>
    <xf numFmtId="0" fontId="44" fillId="0" borderId="179" applyNumberFormat="0" applyFill="0" applyAlignment="0" applyProtection="0"/>
    <xf numFmtId="0" fontId="39" fillId="38" borderId="176" applyNumberFormat="0" applyProtection="0">
      <alignment horizontal="right"/>
    </xf>
    <xf numFmtId="0" fontId="62" fillId="60" borderId="176"/>
    <xf numFmtId="2" fontId="35" fillId="0" borderId="176" applyFill="0" applyProtection="0">
      <alignment horizontal="right" vertical="top" wrapText="1"/>
    </xf>
    <xf numFmtId="2" fontId="47" fillId="0" borderId="176" applyFill="0" applyProtection="0">
      <alignment horizontal="right" vertical="top" wrapText="1"/>
    </xf>
    <xf numFmtId="0" fontId="47" fillId="0" borderId="176" applyFill="0" applyProtection="0">
      <alignment horizontal="right" vertical="top" wrapText="1"/>
    </xf>
    <xf numFmtId="0" fontId="41" fillId="35" borderId="177" applyNumberFormat="0" applyAlignment="0" applyProtection="0"/>
    <xf numFmtId="0" fontId="43" fillId="36" borderId="178" applyNumberFormat="0" applyAlignment="0" applyProtection="0"/>
    <xf numFmtId="1" fontId="35" fillId="0" borderId="176" applyFill="0" applyProtection="0">
      <alignment horizontal="right" vertical="top" wrapText="1"/>
    </xf>
    <xf numFmtId="0" fontId="43" fillId="36" borderId="178" applyNumberFormat="0" applyAlignment="0" applyProtection="0"/>
    <xf numFmtId="0" fontId="62" fillId="60" borderId="176"/>
    <xf numFmtId="2" fontId="35" fillId="0" borderId="176" applyFill="0" applyProtection="0">
      <alignment horizontal="right" vertical="top" wrapText="1"/>
    </xf>
    <xf numFmtId="49" fontId="35" fillId="0" borderId="176" applyFill="0" applyProtection="0">
      <alignment horizontal="right"/>
    </xf>
    <xf numFmtId="1" fontId="47" fillId="0" borderId="176" applyFill="0" applyProtection="0">
      <alignment horizontal="right" vertical="top" wrapText="1"/>
    </xf>
    <xf numFmtId="0" fontId="43" fillId="36" borderId="178" applyNumberFormat="0" applyAlignment="0" applyProtection="0"/>
    <xf numFmtId="0" fontId="39" fillId="38" borderId="176" applyNumberFormat="0" applyProtection="0">
      <alignment horizontal="left"/>
    </xf>
    <xf numFmtId="0" fontId="44" fillId="0" borderId="179" applyNumberFormat="0" applyFill="0" applyAlignment="0" applyProtection="0"/>
    <xf numFmtId="0" fontId="35" fillId="0" borderId="176" applyFill="0" applyProtection="0">
      <alignment horizontal="right" vertical="top" wrapText="1"/>
    </xf>
    <xf numFmtId="1" fontId="35" fillId="0" borderId="176" applyFill="0" applyProtection="0">
      <alignment horizontal="right" vertical="top" wrapText="1"/>
    </xf>
    <xf numFmtId="0" fontId="44" fillId="0" borderId="179" applyNumberFormat="0" applyFill="0" applyAlignment="0" applyProtection="0"/>
    <xf numFmtId="49" fontId="35" fillId="0" borderId="176" applyFill="0" applyProtection="0">
      <alignment horizontal="right"/>
    </xf>
    <xf numFmtId="0" fontId="35" fillId="54" borderId="175" applyNumberFormat="0" applyFont="0" applyAlignment="0" applyProtection="0"/>
    <xf numFmtId="0" fontId="43" fillId="36" borderId="178" applyNumberFormat="0" applyAlignment="0" applyProtection="0"/>
    <xf numFmtId="49" fontId="47" fillId="0" borderId="176" applyFill="0" applyProtection="0">
      <alignment horizontal="right"/>
    </xf>
    <xf numFmtId="0" fontId="35" fillId="54" borderId="175" applyNumberFormat="0" applyFont="0" applyAlignment="0" applyProtection="0"/>
    <xf numFmtId="49" fontId="35" fillId="0" borderId="176" applyFill="0" applyProtection="0">
      <alignment horizontal="right"/>
    </xf>
    <xf numFmtId="0" fontId="62" fillId="60" borderId="176"/>
    <xf numFmtId="0" fontId="39" fillId="38" borderId="176" applyNumberFormat="0" applyProtection="0">
      <alignment horizontal="right"/>
    </xf>
    <xf numFmtId="0" fontId="35" fillId="0" borderId="176" applyFill="0" applyProtection="0">
      <alignment horizontal="right" vertical="top" wrapText="1"/>
    </xf>
    <xf numFmtId="0" fontId="41" fillId="35" borderId="177" applyNumberFormat="0" applyAlignment="0" applyProtection="0"/>
    <xf numFmtId="0" fontId="35" fillId="0" borderId="176" applyFill="0" applyProtection="0">
      <alignment horizontal="right" vertical="top" wrapText="1"/>
    </xf>
    <xf numFmtId="0" fontId="62" fillId="60" borderId="176"/>
    <xf numFmtId="2" fontId="47" fillId="0" borderId="176" applyFill="0" applyProtection="0">
      <alignment horizontal="right" vertical="top" wrapText="1"/>
    </xf>
    <xf numFmtId="0" fontId="35" fillId="54" borderId="175" applyNumberFormat="0" applyFont="0" applyAlignment="0" applyProtection="0"/>
    <xf numFmtId="0" fontId="35" fillId="0" borderId="176" applyFill="0" applyProtection="0">
      <alignment horizontal="right" vertical="top" wrapText="1"/>
    </xf>
    <xf numFmtId="0" fontId="39" fillId="38" borderId="176" applyNumberFormat="0" applyProtection="0">
      <alignment horizontal="right"/>
    </xf>
    <xf numFmtId="49" fontId="47" fillId="0" borderId="176" applyFill="0" applyProtection="0">
      <alignment horizontal="right"/>
    </xf>
    <xf numFmtId="0" fontId="41" fillId="35" borderId="177" applyNumberFormat="0" applyAlignment="0" applyProtection="0"/>
    <xf numFmtId="2" fontId="35" fillId="0" borderId="176" applyFill="0" applyProtection="0">
      <alignment horizontal="right" vertical="top" wrapText="1"/>
    </xf>
    <xf numFmtId="0" fontId="62" fillId="60" borderId="176"/>
    <xf numFmtId="0" fontId="44" fillId="0" borderId="179" applyNumberFormat="0" applyFill="0" applyAlignment="0" applyProtection="0"/>
    <xf numFmtId="0" fontId="39" fillId="38" borderId="176" applyNumberFormat="0" applyProtection="0">
      <alignment horizontal="right"/>
    </xf>
    <xf numFmtId="1" fontId="35" fillId="0" borderId="176" applyFill="0" applyProtection="0">
      <alignment horizontal="right" vertical="top" wrapText="1"/>
    </xf>
    <xf numFmtId="0" fontId="39" fillId="38" borderId="176" applyNumberFormat="0" applyProtection="0">
      <alignment horizontal="left"/>
    </xf>
    <xf numFmtId="0" fontId="44" fillId="0" borderId="179" applyNumberFormat="0" applyFill="0" applyAlignment="0" applyProtection="0"/>
    <xf numFmtId="0" fontId="47" fillId="0" borderId="176" applyFill="0" applyProtection="0">
      <alignment horizontal="right" vertical="top" wrapText="1"/>
    </xf>
    <xf numFmtId="49" fontId="35" fillId="0" borderId="176" applyFill="0" applyProtection="0">
      <alignment horizontal="right"/>
    </xf>
    <xf numFmtId="1" fontId="35" fillId="0" borderId="176" applyFill="0" applyProtection="0">
      <alignment horizontal="right" vertical="top" wrapText="1"/>
    </xf>
    <xf numFmtId="0" fontId="62" fillId="60" borderId="176"/>
    <xf numFmtId="0" fontId="44" fillId="0" borderId="179" applyNumberFormat="0" applyFill="0" applyAlignment="0" applyProtection="0"/>
    <xf numFmtId="1" fontId="47" fillId="0" borderId="176" applyFill="0" applyProtection="0">
      <alignment horizontal="right" vertical="top" wrapText="1"/>
    </xf>
    <xf numFmtId="0" fontId="35" fillId="0" borderId="176" applyFill="0" applyProtection="0">
      <alignment horizontal="right" vertical="top" wrapText="1"/>
    </xf>
    <xf numFmtId="0" fontId="35" fillId="0" borderId="176" applyFill="0" applyProtection="0">
      <alignment horizontal="right" vertical="top" wrapText="1"/>
    </xf>
    <xf numFmtId="0" fontId="62" fillId="60" borderId="176"/>
    <xf numFmtId="0" fontId="41" fillId="35" borderId="177" applyNumberFormat="0" applyAlignment="0" applyProtection="0"/>
    <xf numFmtId="0" fontId="39" fillId="38" borderId="176" applyNumberFormat="0" applyProtection="0">
      <alignment horizontal="right"/>
    </xf>
    <xf numFmtId="0" fontId="39" fillId="38" borderId="176" applyNumberFormat="0" applyProtection="0">
      <alignment horizontal="right"/>
    </xf>
    <xf numFmtId="1" fontId="35" fillId="0" borderId="176" applyFill="0" applyProtection="0">
      <alignment horizontal="right" vertical="top" wrapText="1"/>
    </xf>
    <xf numFmtId="0" fontId="35" fillId="0" borderId="176" applyFill="0" applyProtection="0">
      <alignment horizontal="right" vertical="top" wrapText="1"/>
    </xf>
    <xf numFmtId="0" fontId="35" fillId="54" borderId="175" applyNumberFormat="0" applyFont="0" applyAlignment="0" applyProtection="0"/>
    <xf numFmtId="0" fontId="39" fillId="38" borderId="176" applyNumberFormat="0" applyProtection="0">
      <alignment horizontal="right"/>
    </xf>
    <xf numFmtId="49" fontId="47" fillId="0" borderId="176" applyFill="0" applyProtection="0">
      <alignment horizontal="right"/>
    </xf>
    <xf numFmtId="49" fontId="35" fillId="0" borderId="176" applyFill="0" applyProtection="0">
      <alignment horizontal="right"/>
    </xf>
    <xf numFmtId="0" fontId="43" fillId="36" borderId="178" applyNumberFormat="0" applyAlignment="0" applyProtection="0"/>
    <xf numFmtId="0" fontId="41" fillId="35" borderId="177" applyNumberFormat="0" applyAlignment="0" applyProtection="0"/>
    <xf numFmtId="0" fontId="35" fillId="0" borderId="176" applyFill="0" applyProtection="0">
      <alignment horizontal="right" vertical="top" wrapText="1"/>
    </xf>
    <xf numFmtId="0" fontId="62" fillId="60" borderId="176"/>
    <xf numFmtId="1" fontId="35" fillId="0" borderId="176" applyFill="0" applyProtection="0">
      <alignment horizontal="right" vertical="top" wrapText="1"/>
    </xf>
    <xf numFmtId="0" fontId="44" fillId="0" borderId="179" applyNumberFormat="0" applyFill="0" applyAlignment="0" applyProtection="0"/>
    <xf numFmtId="0" fontId="51" fillId="36" borderId="177" applyNumberFormat="0" applyAlignment="0" applyProtection="0"/>
    <xf numFmtId="49" fontId="47" fillId="0" borderId="176" applyFill="0" applyProtection="0">
      <alignment horizontal="right"/>
    </xf>
    <xf numFmtId="0" fontId="41" fillId="35" borderId="177" applyNumberFormat="0" applyAlignment="0" applyProtection="0"/>
    <xf numFmtId="2" fontId="35" fillId="0" borderId="176" applyFill="0" applyProtection="0">
      <alignment horizontal="right" vertical="top" wrapText="1"/>
    </xf>
    <xf numFmtId="0" fontId="62" fillId="60" borderId="176"/>
    <xf numFmtId="0" fontId="47" fillId="0" borderId="176" applyFill="0" applyProtection="0">
      <alignment horizontal="right" vertical="top" wrapText="1"/>
    </xf>
    <xf numFmtId="0" fontId="39" fillId="38" borderId="176" applyNumberFormat="0" applyProtection="0">
      <alignment horizontal="left"/>
    </xf>
    <xf numFmtId="1" fontId="35" fillId="0" borderId="176" applyFill="0" applyProtection="0">
      <alignment horizontal="right" vertical="top" wrapText="1"/>
    </xf>
    <xf numFmtId="0" fontId="62" fillId="60" borderId="176"/>
    <xf numFmtId="0" fontId="44" fillId="0" borderId="179" applyNumberFormat="0" applyFill="0" applyAlignment="0" applyProtection="0"/>
    <xf numFmtId="2" fontId="35" fillId="0" borderId="176" applyFill="0" applyProtection="0">
      <alignment horizontal="right" vertical="top" wrapText="1"/>
    </xf>
    <xf numFmtId="0" fontId="39" fillId="38" borderId="176" applyNumberFormat="0" applyProtection="0">
      <alignment horizontal="right"/>
    </xf>
    <xf numFmtId="0" fontId="41" fillId="35" borderId="177" applyNumberFormat="0" applyAlignment="0" applyProtection="0"/>
    <xf numFmtId="0" fontId="35" fillId="0" borderId="176" applyFill="0" applyProtection="0">
      <alignment horizontal="right" vertical="top" wrapText="1"/>
    </xf>
    <xf numFmtId="0" fontId="43" fillId="36" borderId="178" applyNumberFormat="0" applyAlignment="0" applyProtection="0"/>
    <xf numFmtId="2" fontId="35" fillId="0" borderId="176" applyFill="0" applyProtection="0">
      <alignment horizontal="right" vertical="top" wrapText="1"/>
    </xf>
    <xf numFmtId="0" fontId="39" fillId="38" borderId="176" applyNumberFormat="0" applyProtection="0">
      <alignment horizontal="left"/>
    </xf>
    <xf numFmtId="49" fontId="47" fillId="0" borderId="176" applyFill="0" applyProtection="0">
      <alignment horizontal="right"/>
    </xf>
    <xf numFmtId="0" fontId="62" fillId="60" borderId="176"/>
    <xf numFmtId="2" fontId="47" fillId="0" borderId="176" applyFill="0" applyProtection="0">
      <alignment horizontal="right" vertical="top" wrapText="1"/>
    </xf>
    <xf numFmtId="0" fontId="35" fillId="54" borderId="175" applyNumberFormat="0" applyFont="0" applyAlignment="0" applyProtection="0"/>
    <xf numFmtId="0" fontId="41" fillId="35" borderId="177" applyNumberFormat="0" applyAlignment="0" applyProtection="0"/>
    <xf numFmtId="0" fontId="51" fillId="36" borderId="177" applyNumberFormat="0" applyAlignment="0" applyProtection="0"/>
    <xf numFmtId="2" fontId="47" fillId="0" borderId="176" applyFill="0" applyProtection="0">
      <alignment horizontal="right" vertical="top" wrapText="1"/>
    </xf>
    <xf numFmtId="1" fontId="35" fillId="0" borderId="176" applyFill="0" applyProtection="0">
      <alignment horizontal="right" vertical="top" wrapText="1"/>
    </xf>
    <xf numFmtId="0" fontId="35" fillId="0" borderId="176" applyFill="0" applyProtection="0">
      <alignment horizontal="right" vertical="top" wrapText="1"/>
    </xf>
    <xf numFmtId="0" fontId="39" fillId="38" borderId="176" applyNumberFormat="0" applyProtection="0">
      <alignment horizontal="right"/>
    </xf>
    <xf numFmtId="0" fontId="39" fillId="38" borderId="176" applyNumberFormat="0" applyProtection="0">
      <alignment horizontal="right"/>
    </xf>
    <xf numFmtId="2" fontId="47" fillId="0" borderId="176" applyFill="0" applyProtection="0">
      <alignment horizontal="right" vertical="top" wrapText="1"/>
    </xf>
    <xf numFmtId="1" fontId="35" fillId="0" borderId="176" applyFill="0" applyProtection="0">
      <alignment horizontal="right" vertical="top" wrapText="1"/>
    </xf>
    <xf numFmtId="0" fontId="39" fillId="38" borderId="176" applyNumberFormat="0" applyProtection="0">
      <alignment horizontal="left"/>
    </xf>
    <xf numFmtId="2" fontId="35" fillId="0" borderId="176" applyFill="0" applyProtection="0">
      <alignment horizontal="right" vertical="top" wrapText="1"/>
    </xf>
    <xf numFmtId="1" fontId="47" fillId="0" borderId="176" applyFill="0" applyProtection="0">
      <alignment horizontal="right" vertical="top" wrapText="1"/>
    </xf>
    <xf numFmtId="0" fontId="62" fillId="60" borderId="176"/>
    <xf numFmtId="0" fontId="41" fillId="35" borderId="177" applyNumberFormat="0" applyAlignment="0" applyProtection="0"/>
    <xf numFmtId="2" fontId="35" fillId="0" borderId="176" applyFill="0" applyProtection="0">
      <alignment horizontal="right" vertical="top" wrapText="1"/>
    </xf>
    <xf numFmtId="0" fontId="41" fillId="35" borderId="177" applyNumberFormat="0" applyAlignment="0" applyProtection="0"/>
    <xf numFmtId="0" fontId="44" fillId="0" borderId="179" applyNumberFormat="0" applyFill="0" applyAlignment="0" applyProtection="0"/>
    <xf numFmtId="1" fontId="35" fillId="0" borderId="176" applyFill="0" applyProtection="0">
      <alignment horizontal="right" vertical="top" wrapText="1"/>
    </xf>
    <xf numFmtId="0" fontId="44" fillId="0" borderId="179" applyNumberFormat="0" applyFill="0" applyAlignment="0" applyProtection="0"/>
    <xf numFmtId="49" fontId="35" fillId="0" borderId="176" applyFill="0" applyProtection="0">
      <alignment horizontal="right"/>
    </xf>
    <xf numFmtId="0" fontId="62" fillId="60" borderId="176"/>
    <xf numFmtId="0" fontId="62" fillId="60" borderId="176"/>
    <xf numFmtId="0" fontId="62" fillId="60" borderId="176"/>
    <xf numFmtId="0" fontId="41" fillId="35" borderId="177" applyNumberFormat="0" applyAlignment="0" applyProtection="0"/>
    <xf numFmtId="0" fontId="41" fillId="35" borderId="177" applyNumberFormat="0" applyAlignment="0" applyProtection="0"/>
    <xf numFmtId="0" fontId="43" fillId="36" borderId="178" applyNumberFormat="0" applyAlignment="0" applyProtection="0"/>
    <xf numFmtId="0" fontId="35" fillId="54" borderId="175" applyNumberFormat="0" applyFont="0" applyAlignment="0" applyProtection="0"/>
    <xf numFmtId="0" fontId="62" fillId="60" borderId="176"/>
    <xf numFmtId="0" fontId="62" fillId="60" borderId="176"/>
    <xf numFmtId="0" fontId="43" fillId="36" borderId="178" applyNumberFormat="0" applyAlignment="0" applyProtection="0"/>
    <xf numFmtId="0" fontId="62" fillId="60" borderId="176"/>
    <xf numFmtId="0" fontId="43" fillId="36" borderId="178" applyNumberFormat="0" applyAlignment="0" applyProtection="0"/>
    <xf numFmtId="0" fontId="35" fillId="54" borderId="175" applyNumberFormat="0" applyFont="0" applyAlignment="0" applyProtection="0"/>
    <xf numFmtId="49" fontId="35" fillId="0" borderId="176" applyFill="0" applyProtection="0">
      <alignment horizontal="right"/>
    </xf>
    <xf numFmtId="49" fontId="35" fillId="0" borderId="176" applyFill="0" applyProtection="0">
      <alignment horizontal="right"/>
    </xf>
    <xf numFmtId="0" fontId="62" fillId="60" borderId="176"/>
    <xf numFmtId="0" fontId="35" fillId="0" borderId="176" applyFill="0" applyProtection="0">
      <alignment horizontal="right" vertical="top" wrapText="1"/>
    </xf>
    <xf numFmtId="0" fontId="35" fillId="54" borderId="175" applyNumberFormat="0" applyFont="0" applyAlignment="0" applyProtection="0"/>
    <xf numFmtId="0" fontId="62" fillId="60" borderId="176"/>
    <xf numFmtId="0" fontId="44" fillId="0" borderId="179" applyNumberFormat="0" applyFill="0" applyAlignment="0" applyProtection="0"/>
    <xf numFmtId="0" fontId="44" fillId="0" borderId="179" applyNumberFormat="0" applyFill="0" applyAlignment="0" applyProtection="0"/>
    <xf numFmtId="1" fontId="35" fillId="0" borderId="176" applyFill="0" applyProtection="0">
      <alignment horizontal="right" vertical="top" wrapText="1"/>
    </xf>
    <xf numFmtId="0" fontId="47" fillId="0" borderId="176" applyFill="0" applyProtection="0">
      <alignment horizontal="right" vertical="top" wrapText="1"/>
    </xf>
    <xf numFmtId="2" fontId="35" fillId="0" borderId="176" applyFill="0" applyProtection="0">
      <alignment horizontal="right" vertical="top" wrapText="1"/>
    </xf>
    <xf numFmtId="0" fontId="43" fillId="36" borderId="178" applyNumberFormat="0" applyAlignment="0" applyProtection="0"/>
    <xf numFmtId="0" fontId="35" fillId="0" borderId="176" applyFill="0" applyProtection="0">
      <alignment horizontal="right" vertical="top" wrapText="1"/>
    </xf>
    <xf numFmtId="2" fontId="35" fillId="0" borderId="176" applyFill="0" applyProtection="0">
      <alignment horizontal="right" vertical="top" wrapText="1"/>
    </xf>
    <xf numFmtId="1" fontId="35" fillId="0" borderId="176" applyFill="0" applyProtection="0">
      <alignment horizontal="right" vertical="top" wrapText="1"/>
    </xf>
    <xf numFmtId="49" fontId="47" fillId="0" borderId="176" applyFill="0" applyProtection="0">
      <alignment horizontal="right"/>
    </xf>
    <xf numFmtId="0" fontId="62" fillId="60" borderId="176"/>
    <xf numFmtId="1" fontId="47" fillId="0" borderId="176" applyFill="0" applyProtection="0">
      <alignment horizontal="right" vertical="top" wrapText="1"/>
    </xf>
    <xf numFmtId="0" fontId="43" fillId="36" borderId="178" applyNumberFormat="0" applyAlignment="0" applyProtection="0"/>
    <xf numFmtId="0" fontId="39" fillId="38" borderId="176" applyNumberFormat="0" applyProtection="0">
      <alignment horizontal="right"/>
    </xf>
    <xf numFmtId="0" fontId="62" fillId="60" borderId="176"/>
    <xf numFmtId="1" fontId="47" fillId="0" borderId="176" applyFill="0" applyProtection="0">
      <alignment horizontal="right" vertical="top" wrapText="1"/>
    </xf>
    <xf numFmtId="0" fontId="62" fillId="60" borderId="176"/>
    <xf numFmtId="0" fontId="39" fillId="38" borderId="176" applyNumberFormat="0" applyProtection="0">
      <alignment horizontal="left"/>
    </xf>
    <xf numFmtId="49" fontId="35" fillId="0" borderId="176" applyFill="0" applyProtection="0">
      <alignment horizontal="right"/>
    </xf>
    <xf numFmtId="1" fontId="47" fillId="0" borderId="176" applyFill="0" applyProtection="0">
      <alignment horizontal="right" vertical="top" wrapText="1"/>
    </xf>
    <xf numFmtId="0" fontId="44" fillId="0" borderId="179" applyNumberFormat="0" applyFill="0" applyAlignment="0" applyProtection="0"/>
    <xf numFmtId="0" fontId="39" fillId="38" borderId="176" applyNumberFormat="0" applyProtection="0">
      <alignment horizontal="left"/>
    </xf>
    <xf numFmtId="0" fontId="62" fillId="60" borderId="176"/>
    <xf numFmtId="0" fontId="44" fillId="0" borderId="179" applyNumberFormat="0" applyFill="0" applyAlignment="0" applyProtection="0"/>
    <xf numFmtId="0" fontId="35" fillId="0" borderId="176" applyFill="0" applyProtection="0">
      <alignment horizontal="right" vertical="top" wrapText="1"/>
    </xf>
    <xf numFmtId="2" fontId="35" fillId="0" borderId="176" applyFill="0" applyProtection="0">
      <alignment horizontal="right" vertical="top" wrapText="1"/>
    </xf>
    <xf numFmtId="0" fontId="44" fillId="0" borderId="179" applyNumberFormat="0" applyFill="0" applyAlignment="0" applyProtection="0"/>
    <xf numFmtId="0" fontId="35" fillId="54" borderId="175" applyNumberFormat="0" applyFont="0" applyAlignment="0" applyProtection="0"/>
    <xf numFmtId="49" fontId="35" fillId="0" borderId="176" applyFill="0" applyProtection="0">
      <alignment horizontal="right"/>
    </xf>
    <xf numFmtId="2" fontId="35" fillId="0" borderId="176" applyFill="0" applyProtection="0">
      <alignment horizontal="right" vertical="top" wrapText="1"/>
    </xf>
    <xf numFmtId="2" fontId="47" fillId="0" borderId="176" applyFill="0" applyProtection="0">
      <alignment horizontal="right" vertical="top" wrapText="1"/>
    </xf>
    <xf numFmtId="0" fontId="41" fillId="35" borderId="177" applyNumberFormat="0" applyAlignment="0" applyProtection="0"/>
    <xf numFmtId="0" fontId="35" fillId="0" borderId="176" applyFill="0" applyProtection="0">
      <alignment horizontal="right" vertical="top" wrapText="1"/>
    </xf>
    <xf numFmtId="49" fontId="47" fillId="0" borderId="176" applyFill="0" applyProtection="0">
      <alignment horizontal="right"/>
    </xf>
    <xf numFmtId="0" fontId="43" fillId="36" borderId="178" applyNumberFormat="0" applyAlignment="0" applyProtection="0"/>
    <xf numFmtId="0" fontId="35" fillId="0" borderId="176" applyFill="0" applyProtection="0">
      <alignment horizontal="right" vertical="top" wrapText="1"/>
    </xf>
    <xf numFmtId="0" fontId="51" fillId="36" borderId="177" applyNumberFormat="0" applyAlignment="0" applyProtection="0"/>
    <xf numFmtId="0" fontId="41" fillId="35" borderId="177" applyNumberFormat="0" applyAlignment="0" applyProtection="0"/>
    <xf numFmtId="49" fontId="47" fillId="0" borderId="176" applyFill="0" applyProtection="0">
      <alignment horizontal="right"/>
    </xf>
    <xf numFmtId="0" fontId="62" fillId="60" borderId="176"/>
    <xf numFmtId="1" fontId="47" fillId="0" borderId="176" applyFill="0" applyProtection="0">
      <alignment horizontal="right" vertical="top" wrapText="1"/>
    </xf>
    <xf numFmtId="0" fontId="62" fillId="60" borderId="176"/>
    <xf numFmtId="2" fontId="35" fillId="0" borderId="176" applyFill="0" applyProtection="0">
      <alignment horizontal="right" vertical="top" wrapText="1"/>
    </xf>
    <xf numFmtId="1" fontId="35" fillId="0" borderId="176" applyFill="0" applyProtection="0">
      <alignment horizontal="right" vertical="top" wrapText="1"/>
    </xf>
    <xf numFmtId="0" fontId="62" fillId="60" borderId="176"/>
    <xf numFmtId="49" fontId="35" fillId="0" borderId="176" applyFill="0" applyProtection="0">
      <alignment horizontal="right"/>
    </xf>
    <xf numFmtId="49" fontId="35" fillId="0" borderId="176" applyFill="0" applyProtection="0">
      <alignment horizontal="right"/>
    </xf>
    <xf numFmtId="2" fontId="47" fillId="0" borderId="176" applyFill="0" applyProtection="0">
      <alignment horizontal="right" vertical="top" wrapText="1"/>
    </xf>
    <xf numFmtId="0" fontId="39" fillId="38" borderId="176" applyNumberFormat="0" applyProtection="0">
      <alignment horizontal="right"/>
    </xf>
    <xf numFmtId="0" fontId="44" fillId="0" borderId="179" applyNumberFormat="0" applyFill="0" applyAlignment="0" applyProtection="0"/>
    <xf numFmtId="2" fontId="35" fillId="0" borderId="176" applyFill="0" applyProtection="0">
      <alignment horizontal="right" vertical="top" wrapText="1"/>
    </xf>
    <xf numFmtId="0" fontId="51" fillId="36" borderId="177" applyNumberFormat="0" applyAlignment="0" applyProtection="0"/>
    <xf numFmtId="2" fontId="35" fillId="0" borderId="176" applyFill="0" applyProtection="0">
      <alignment horizontal="right" vertical="top" wrapText="1"/>
    </xf>
    <xf numFmtId="0" fontId="35" fillId="54" borderId="175" applyNumberFormat="0" applyFont="0" applyAlignment="0" applyProtection="0"/>
    <xf numFmtId="0" fontId="35" fillId="0" borderId="176" applyFill="0" applyProtection="0">
      <alignment horizontal="right" vertical="top" wrapText="1"/>
    </xf>
    <xf numFmtId="49" fontId="47" fillId="0" borderId="176" applyFill="0" applyProtection="0">
      <alignment horizontal="right"/>
    </xf>
    <xf numFmtId="49" fontId="47" fillId="0" borderId="176" applyFill="0" applyProtection="0">
      <alignment horizontal="right"/>
    </xf>
    <xf numFmtId="0" fontId="35" fillId="54" borderId="175" applyNumberFormat="0" applyFont="0" applyAlignment="0" applyProtection="0"/>
    <xf numFmtId="49" fontId="47" fillId="0" borderId="176" applyFill="0" applyProtection="0">
      <alignment horizontal="right"/>
    </xf>
    <xf numFmtId="0" fontId="35" fillId="54" borderId="175" applyNumberFormat="0" applyFont="0" applyAlignment="0" applyProtection="0"/>
    <xf numFmtId="0" fontId="35" fillId="0" borderId="176" applyFill="0" applyProtection="0">
      <alignment horizontal="right" vertical="top" wrapText="1"/>
    </xf>
    <xf numFmtId="0" fontId="35" fillId="54" borderId="175" applyNumberFormat="0" applyFont="0" applyAlignment="0" applyProtection="0"/>
    <xf numFmtId="0" fontId="39" fillId="38" borderId="176" applyNumberFormat="0" applyProtection="0">
      <alignment horizontal="right"/>
    </xf>
    <xf numFmtId="0" fontId="35" fillId="0" borderId="176" applyFill="0" applyProtection="0">
      <alignment horizontal="right" vertical="top" wrapText="1"/>
    </xf>
    <xf numFmtId="0" fontId="62" fillId="60" borderId="176"/>
    <xf numFmtId="49" fontId="47" fillId="0" borderId="176" applyFill="0" applyProtection="0">
      <alignment horizontal="right"/>
    </xf>
    <xf numFmtId="1" fontId="35" fillId="0" borderId="176" applyFill="0" applyProtection="0">
      <alignment horizontal="right" vertical="top" wrapText="1"/>
    </xf>
    <xf numFmtId="0" fontId="35" fillId="0" borderId="176" applyFill="0" applyProtection="0">
      <alignment horizontal="right" vertical="top" wrapText="1"/>
    </xf>
    <xf numFmtId="1" fontId="35" fillId="0" borderId="176" applyFill="0" applyProtection="0">
      <alignment horizontal="right" vertical="top" wrapText="1"/>
    </xf>
    <xf numFmtId="0" fontId="39" fillId="38" borderId="176" applyNumberFormat="0" applyProtection="0">
      <alignment horizontal="right"/>
    </xf>
    <xf numFmtId="0" fontId="43" fillId="36" borderId="178" applyNumberFormat="0" applyAlignment="0" applyProtection="0"/>
    <xf numFmtId="49" fontId="47" fillId="0" borderId="176" applyFill="0" applyProtection="0">
      <alignment horizontal="right"/>
    </xf>
    <xf numFmtId="0" fontId="62" fillId="60" borderId="176"/>
    <xf numFmtId="1" fontId="47" fillId="0" borderId="176" applyFill="0" applyProtection="0">
      <alignment horizontal="right" vertical="top" wrapText="1"/>
    </xf>
    <xf numFmtId="2" fontId="35" fillId="0" borderId="176" applyFill="0" applyProtection="0">
      <alignment horizontal="right" vertical="top" wrapText="1"/>
    </xf>
    <xf numFmtId="0" fontId="35" fillId="54" borderId="175" applyNumberFormat="0" applyFont="0" applyAlignment="0" applyProtection="0"/>
    <xf numFmtId="0" fontId="39" fillId="38" borderId="176" applyNumberFormat="0" applyProtection="0">
      <alignment horizontal="left"/>
    </xf>
    <xf numFmtId="0" fontId="39" fillId="38" borderId="176" applyNumberFormat="0" applyProtection="0">
      <alignment horizontal="right"/>
    </xf>
    <xf numFmtId="0" fontId="44" fillId="0" borderId="179" applyNumberFormat="0" applyFill="0" applyAlignment="0" applyProtection="0"/>
    <xf numFmtId="0" fontId="62" fillId="60" borderId="176"/>
    <xf numFmtId="49" fontId="35" fillId="0" borderId="176" applyFill="0" applyProtection="0">
      <alignment horizontal="right"/>
    </xf>
    <xf numFmtId="0" fontId="39" fillId="38" borderId="176" applyNumberFormat="0" applyProtection="0">
      <alignment horizontal="left"/>
    </xf>
    <xf numFmtId="49" fontId="35" fillId="0" borderId="176" applyFill="0" applyProtection="0">
      <alignment horizontal="right"/>
    </xf>
    <xf numFmtId="0" fontId="62" fillId="60" borderId="176"/>
    <xf numFmtId="1" fontId="35" fillId="0" borderId="176" applyFill="0" applyProtection="0">
      <alignment horizontal="right" vertical="top" wrapText="1"/>
    </xf>
    <xf numFmtId="0" fontId="44" fillId="0" borderId="179" applyNumberFormat="0" applyFill="0" applyAlignment="0" applyProtection="0"/>
    <xf numFmtId="1" fontId="35" fillId="0" borderId="176" applyFill="0" applyProtection="0">
      <alignment horizontal="right" vertical="top" wrapText="1"/>
    </xf>
    <xf numFmtId="0" fontId="62" fillId="60" borderId="176"/>
    <xf numFmtId="0" fontId="62" fillId="60" borderId="176"/>
    <xf numFmtId="0" fontId="44" fillId="0" borderId="179" applyNumberFormat="0" applyFill="0" applyAlignment="0" applyProtection="0"/>
    <xf numFmtId="0" fontId="62" fillId="60" borderId="176"/>
    <xf numFmtId="1" fontId="35" fillId="0" borderId="176" applyFill="0" applyProtection="0">
      <alignment horizontal="right" vertical="top" wrapText="1"/>
    </xf>
    <xf numFmtId="0" fontId="35" fillId="0" borderId="176" applyFill="0" applyProtection="0">
      <alignment horizontal="right" vertical="top" wrapText="1"/>
    </xf>
    <xf numFmtId="0" fontId="41" fillId="35" borderId="177" applyNumberFormat="0" applyAlignment="0" applyProtection="0"/>
    <xf numFmtId="2" fontId="35" fillId="0" borderId="176" applyFill="0" applyProtection="0">
      <alignment horizontal="right" vertical="top" wrapText="1"/>
    </xf>
    <xf numFmtId="0" fontId="43" fillId="36" borderId="178" applyNumberFormat="0" applyAlignment="0" applyProtection="0"/>
    <xf numFmtId="2" fontId="35" fillId="0" borderId="176" applyFill="0" applyProtection="0">
      <alignment horizontal="right" vertical="top" wrapText="1"/>
    </xf>
    <xf numFmtId="0" fontId="62" fillId="60" borderId="176"/>
    <xf numFmtId="2" fontId="35" fillId="0" borderId="176" applyFill="0" applyProtection="0">
      <alignment horizontal="right" vertical="top" wrapText="1"/>
    </xf>
    <xf numFmtId="2" fontId="35" fillId="0" borderId="176" applyFill="0" applyProtection="0">
      <alignment horizontal="right" vertical="top" wrapText="1"/>
    </xf>
    <xf numFmtId="2" fontId="35" fillId="0" borderId="176" applyFill="0" applyProtection="0">
      <alignment horizontal="right" vertical="top" wrapText="1"/>
    </xf>
    <xf numFmtId="49" fontId="47" fillId="0" borderId="176" applyFill="0" applyProtection="0">
      <alignment horizontal="right"/>
    </xf>
    <xf numFmtId="0" fontId="39" fillId="38" borderId="176" applyNumberFormat="0" applyProtection="0">
      <alignment horizontal="left"/>
    </xf>
    <xf numFmtId="0" fontId="44" fillId="0" borderId="179" applyNumberFormat="0" applyFill="0" applyAlignment="0" applyProtection="0"/>
    <xf numFmtId="49" fontId="47" fillId="0" borderId="176" applyFill="0" applyProtection="0">
      <alignment horizontal="right"/>
    </xf>
    <xf numFmtId="0" fontId="39" fillId="38" borderId="176" applyNumberFormat="0" applyProtection="0">
      <alignment horizontal="right"/>
    </xf>
    <xf numFmtId="0" fontId="35" fillId="0" borderId="176" applyFill="0" applyProtection="0">
      <alignment horizontal="right" vertical="top" wrapText="1"/>
    </xf>
    <xf numFmtId="0" fontId="47" fillId="0" borderId="176" applyFill="0" applyProtection="0">
      <alignment horizontal="right" vertical="top" wrapText="1"/>
    </xf>
    <xf numFmtId="0" fontId="62" fillId="60" borderId="176"/>
    <xf numFmtId="0" fontId="62" fillId="60" borderId="176"/>
    <xf numFmtId="0" fontId="51" fillId="36" borderId="177" applyNumberFormat="0" applyAlignment="0" applyProtection="0"/>
    <xf numFmtId="0" fontId="39" fillId="38" borderId="176" applyNumberFormat="0" applyProtection="0">
      <alignment horizontal="right"/>
    </xf>
    <xf numFmtId="0" fontId="35" fillId="0" borderId="176" applyFill="0" applyProtection="0">
      <alignment horizontal="right" vertical="top" wrapText="1"/>
    </xf>
    <xf numFmtId="0" fontId="35" fillId="0" borderId="176" applyFill="0" applyProtection="0">
      <alignment horizontal="right" vertical="top" wrapText="1"/>
    </xf>
    <xf numFmtId="2" fontId="35" fillId="0" borderId="176" applyFill="0" applyProtection="0">
      <alignment horizontal="right" vertical="top" wrapText="1"/>
    </xf>
    <xf numFmtId="0" fontId="35" fillId="0" borderId="176" applyFill="0" applyProtection="0">
      <alignment horizontal="right" vertical="top" wrapText="1"/>
    </xf>
    <xf numFmtId="2" fontId="35" fillId="0" borderId="176" applyFill="0" applyProtection="0">
      <alignment horizontal="right" vertical="top" wrapText="1"/>
    </xf>
    <xf numFmtId="0" fontId="43" fillId="36" borderId="178" applyNumberFormat="0" applyAlignment="0" applyProtection="0"/>
    <xf numFmtId="0" fontId="39" fillId="38" borderId="176" applyNumberFormat="0" applyProtection="0">
      <alignment horizontal="right"/>
    </xf>
    <xf numFmtId="0" fontId="62" fillId="60" borderId="176"/>
    <xf numFmtId="49" fontId="35" fillId="0" borderId="176" applyFill="0" applyProtection="0">
      <alignment horizontal="right"/>
    </xf>
    <xf numFmtId="0" fontId="41" fillId="35" borderId="177" applyNumberFormat="0" applyAlignment="0" applyProtection="0"/>
    <xf numFmtId="0" fontId="43" fillId="36" borderId="178" applyNumberFormat="0" applyAlignment="0" applyProtection="0"/>
    <xf numFmtId="0" fontId="44" fillId="0" borderId="179" applyNumberFormat="0" applyFill="0" applyAlignment="0" applyProtection="0"/>
    <xf numFmtId="49" fontId="35" fillId="0" borderId="176" applyFill="0" applyProtection="0">
      <alignment horizontal="right"/>
    </xf>
    <xf numFmtId="2" fontId="47" fillId="0" borderId="176" applyFill="0" applyProtection="0">
      <alignment horizontal="right" vertical="top" wrapText="1"/>
    </xf>
    <xf numFmtId="0" fontId="39" fillId="38" borderId="176" applyNumberFormat="0" applyProtection="0">
      <alignment horizontal="right"/>
    </xf>
    <xf numFmtId="49" fontId="35" fillId="0" borderId="176" applyFill="0" applyProtection="0">
      <alignment horizontal="right"/>
    </xf>
    <xf numFmtId="2" fontId="35" fillId="0" borderId="176" applyFill="0" applyProtection="0">
      <alignment horizontal="right" vertical="top" wrapText="1"/>
    </xf>
    <xf numFmtId="0" fontId="44" fillId="0" borderId="179" applyNumberFormat="0" applyFill="0" applyAlignment="0" applyProtection="0"/>
    <xf numFmtId="0" fontId="44" fillId="0" borderId="179" applyNumberFormat="0" applyFill="0" applyAlignment="0" applyProtection="0"/>
    <xf numFmtId="2" fontId="35" fillId="0" borderId="176" applyFill="0" applyProtection="0">
      <alignment horizontal="right" vertical="top" wrapText="1"/>
    </xf>
    <xf numFmtId="49" fontId="35" fillId="0" borderId="176" applyFill="0" applyProtection="0">
      <alignment horizontal="right"/>
    </xf>
    <xf numFmtId="0" fontId="47" fillId="0" borderId="176" applyFill="0" applyProtection="0">
      <alignment horizontal="right" vertical="top" wrapText="1"/>
    </xf>
    <xf numFmtId="0" fontId="35" fillId="54" borderId="175" applyNumberFormat="0" applyFont="0" applyAlignment="0" applyProtection="0"/>
    <xf numFmtId="0" fontId="39" fillId="38" borderId="176" applyNumberFormat="0" applyProtection="0">
      <alignment horizontal="left"/>
    </xf>
    <xf numFmtId="49" fontId="47" fillId="0" borderId="176" applyFill="0" applyProtection="0">
      <alignment horizontal="right"/>
    </xf>
    <xf numFmtId="1" fontId="47" fillId="0" borderId="176" applyFill="0" applyProtection="0">
      <alignment horizontal="right" vertical="top" wrapText="1"/>
    </xf>
    <xf numFmtId="49" fontId="35" fillId="0" borderId="176" applyFill="0" applyProtection="0">
      <alignment horizontal="right"/>
    </xf>
    <xf numFmtId="2" fontId="47" fillId="0" borderId="176" applyFill="0" applyProtection="0">
      <alignment horizontal="right" vertical="top" wrapText="1"/>
    </xf>
    <xf numFmtId="0" fontId="39" fillId="38" borderId="176" applyNumberFormat="0" applyProtection="0">
      <alignment horizontal="right"/>
    </xf>
    <xf numFmtId="0" fontId="44" fillId="0" borderId="179" applyNumberFormat="0" applyFill="0" applyAlignment="0" applyProtection="0"/>
    <xf numFmtId="0" fontId="39" fillId="38" borderId="176" applyNumberFormat="0" applyProtection="0">
      <alignment horizontal="left"/>
    </xf>
    <xf numFmtId="0" fontId="62" fillId="60" borderId="176"/>
    <xf numFmtId="49" fontId="35" fillId="0" borderId="176" applyFill="0" applyProtection="0">
      <alignment horizontal="right"/>
    </xf>
    <xf numFmtId="0" fontId="43" fillId="36" borderId="178" applyNumberFormat="0" applyAlignment="0" applyProtection="0"/>
    <xf numFmtId="2" fontId="35" fillId="0" borderId="176" applyFill="0" applyProtection="0">
      <alignment horizontal="right" vertical="top" wrapText="1"/>
    </xf>
    <xf numFmtId="2" fontId="47" fillId="0" borderId="176" applyFill="0" applyProtection="0">
      <alignment horizontal="right" vertical="top" wrapText="1"/>
    </xf>
    <xf numFmtId="0" fontId="39" fillId="38" borderId="176" applyNumberFormat="0" applyProtection="0">
      <alignment horizontal="right"/>
    </xf>
    <xf numFmtId="2" fontId="35" fillId="0" borderId="176" applyFill="0" applyProtection="0">
      <alignment horizontal="right" vertical="top" wrapText="1"/>
    </xf>
    <xf numFmtId="0" fontId="39" fillId="38" borderId="176" applyNumberFormat="0" applyProtection="0">
      <alignment horizontal="right"/>
    </xf>
    <xf numFmtId="0" fontId="62" fillId="60" borderId="176"/>
    <xf numFmtId="0" fontId="41" fillId="35" borderId="177" applyNumberFormat="0" applyAlignment="0" applyProtection="0"/>
    <xf numFmtId="2" fontId="35" fillId="0" borderId="176" applyFill="0" applyProtection="0">
      <alignment horizontal="right" vertical="top" wrapText="1"/>
    </xf>
    <xf numFmtId="0" fontId="51" fillId="36" borderId="177" applyNumberFormat="0" applyAlignment="0" applyProtection="0"/>
    <xf numFmtId="0" fontId="35" fillId="0" borderId="176" applyFill="0" applyProtection="0">
      <alignment horizontal="right" vertical="top" wrapText="1"/>
    </xf>
    <xf numFmtId="2" fontId="35" fillId="0" borderId="176" applyFill="0" applyProtection="0">
      <alignment horizontal="right" vertical="top" wrapText="1"/>
    </xf>
    <xf numFmtId="2" fontId="35" fillId="0" borderId="176" applyFill="0" applyProtection="0">
      <alignment horizontal="right" vertical="top" wrapText="1"/>
    </xf>
    <xf numFmtId="0" fontId="35" fillId="0" borderId="176" applyFill="0" applyProtection="0">
      <alignment horizontal="right" vertical="top" wrapText="1"/>
    </xf>
    <xf numFmtId="49" fontId="35" fillId="0" borderId="176" applyFill="0" applyProtection="0">
      <alignment horizontal="right"/>
    </xf>
    <xf numFmtId="0" fontId="62" fillId="60" borderId="176"/>
    <xf numFmtId="0" fontId="62" fillId="60" borderId="176"/>
    <xf numFmtId="0" fontId="39" fillId="38" borderId="176" applyNumberFormat="0" applyProtection="0">
      <alignment horizontal="left"/>
    </xf>
    <xf numFmtId="0" fontId="44" fillId="0" borderId="179" applyNumberFormat="0" applyFill="0" applyAlignment="0" applyProtection="0"/>
    <xf numFmtId="2" fontId="47" fillId="0" borderId="176" applyFill="0" applyProtection="0">
      <alignment horizontal="right" vertical="top" wrapText="1"/>
    </xf>
    <xf numFmtId="0" fontId="35" fillId="0" borderId="176" applyFill="0" applyProtection="0">
      <alignment horizontal="right" vertical="top" wrapText="1"/>
    </xf>
    <xf numFmtId="2" fontId="35" fillId="0" borderId="176" applyFill="0" applyProtection="0">
      <alignment horizontal="right" vertical="top" wrapText="1"/>
    </xf>
    <xf numFmtId="49" fontId="35" fillId="0" borderId="176" applyFill="0" applyProtection="0">
      <alignment horizontal="right"/>
    </xf>
    <xf numFmtId="0" fontId="44" fillId="0" borderId="179" applyNumberFormat="0" applyFill="0" applyAlignment="0" applyProtection="0"/>
    <xf numFmtId="1" fontId="35" fillId="0" borderId="176" applyFill="0" applyProtection="0">
      <alignment horizontal="right" vertical="top" wrapText="1"/>
    </xf>
    <xf numFmtId="0" fontId="62" fillId="60" borderId="176"/>
    <xf numFmtId="1" fontId="35" fillId="0" borderId="176" applyFill="0" applyProtection="0">
      <alignment horizontal="right" vertical="top" wrapText="1"/>
    </xf>
    <xf numFmtId="0" fontId="39" fillId="38" borderId="176" applyNumberFormat="0" applyProtection="0">
      <alignment horizontal="left"/>
    </xf>
    <xf numFmtId="0" fontId="44" fillId="0" borderId="179" applyNumberFormat="0" applyFill="0" applyAlignment="0" applyProtection="0"/>
    <xf numFmtId="2" fontId="47" fillId="0" borderId="176" applyFill="0" applyProtection="0">
      <alignment horizontal="right" vertical="top" wrapText="1"/>
    </xf>
    <xf numFmtId="0" fontId="41" fillId="35" borderId="177" applyNumberFormat="0" applyAlignment="0" applyProtection="0"/>
    <xf numFmtId="1" fontId="47" fillId="0" borderId="176" applyFill="0" applyProtection="0">
      <alignment horizontal="right" vertical="top" wrapText="1"/>
    </xf>
    <xf numFmtId="0" fontId="35" fillId="0" borderId="176" applyFill="0" applyProtection="0">
      <alignment horizontal="right" vertical="top" wrapText="1"/>
    </xf>
    <xf numFmtId="0" fontId="62" fillId="60" borderId="176"/>
    <xf numFmtId="49" fontId="35" fillId="0" borderId="176" applyFill="0" applyProtection="0">
      <alignment horizontal="right"/>
    </xf>
    <xf numFmtId="1" fontId="47" fillId="0" borderId="176" applyFill="0" applyProtection="0">
      <alignment horizontal="right" vertical="top" wrapText="1"/>
    </xf>
    <xf numFmtId="0" fontId="39" fillId="38" borderId="176" applyNumberFormat="0" applyProtection="0">
      <alignment horizontal="left"/>
    </xf>
    <xf numFmtId="0" fontId="51" fillId="36" borderId="177" applyNumberFormat="0" applyAlignment="0" applyProtection="0"/>
    <xf numFmtId="0" fontId="39" fillId="38" borderId="176" applyNumberFormat="0" applyProtection="0">
      <alignment horizontal="right"/>
    </xf>
    <xf numFmtId="0" fontId="35" fillId="54" borderId="175" applyNumberFormat="0" applyFont="0" applyAlignment="0" applyProtection="0"/>
    <xf numFmtId="0" fontId="62" fillId="60" borderId="176"/>
    <xf numFmtId="1" fontId="35" fillId="0" borderId="176" applyFill="0" applyProtection="0">
      <alignment horizontal="right" vertical="top" wrapText="1"/>
    </xf>
    <xf numFmtId="2" fontId="47" fillId="0" borderId="176" applyFill="0" applyProtection="0">
      <alignment horizontal="right" vertical="top" wrapText="1"/>
    </xf>
    <xf numFmtId="2" fontId="47" fillId="0" borderId="176" applyFill="0" applyProtection="0">
      <alignment horizontal="right" vertical="top" wrapText="1"/>
    </xf>
    <xf numFmtId="0" fontId="62" fillId="60" borderId="176"/>
    <xf numFmtId="0" fontId="39" fillId="38" borderId="176" applyNumberFormat="0" applyProtection="0">
      <alignment horizontal="right"/>
    </xf>
    <xf numFmtId="0" fontId="44" fillId="0" borderId="179" applyNumberFormat="0" applyFill="0" applyAlignment="0" applyProtection="0"/>
    <xf numFmtId="0" fontId="44" fillId="0" borderId="179" applyNumberFormat="0" applyFill="0" applyAlignment="0" applyProtection="0"/>
    <xf numFmtId="1" fontId="35" fillId="0" borderId="176" applyFill="0" applyProtection="0">
      <alignment horizontal="right" vertical="top" wrapText="1"/>
    </xf>
    <xf numFmtId="0" fontId="62" fillId="60" borderId="176"/>
    <xf numFmtId="0" fontId="39" fillId="38" borderId="176" applyNumberFormat="0" applyProtection="0">
      <alignment horizontal="left"/>
    </xf>
    <xf numFmtId="49" fontId="47" fillId="0" borderId="176" applyFill="0" applyProtection="0">
      <alignment horizontal="right"/>
    </xf>
    <xf numFmtId="0" fontId="39" fillId="38" borderId="176" applyNumberFormat="0" applyProtection="0">
      <alignment horizontal="right"/>
    </xf>
    <xf numFmtId="2" fontId="35" fillId="0" borderId="176" applyFill="0" applyProtection="0">
      <alignment horizontal="right" vertical="top" wrapText="1"/>
    </xf>
    <xf numFmtId="0" fontId="43" fillId="36" borderId="178" applyNumberFormat="0" applyAlignment="0" applyProtection="0"/>
    <xf numFmtId="0" fontId="35" fillId="0" borderId="176" applyFill="0" applyProtection="0">
      <alignment horizontal="right" vertical="top" wrapText="1"/>
    </xf>
    <xf numFmtId="0" fontId="39" fillId="38" borderId="176" applyNumberFormat="0" applyProtection="0">
      <alignment horizontal="right"/>
    </xf>
    <xf numFmtId="0" fontId="62" fillId="60" borderId="176"/>
    <xf numFmtId="0" fontId="39" fillId="38" borderId="176" applyNumberFormat="0" applyProtection="0">
      <alignment horizontal="right"/>
    </xf>
    <xf numFmtId="0" fontId="39" fillId="38" borderId="176" applyNumberFormat="0" applyProtection="0">
      <alignment horizontal="right"/>
    </xf>
    <xf numFmtId="0" fontId="44" fillId="0" borderId="179" applyNumberFormat="0" applyFill="0" applyAlignment="0" applyProtection="0"/>
    <xf numFmtId="1" fontId="47" fillId="0" borderId="176" applyFill="0" applyProtection="0">
      <alignment horizontal="right" vertical="top" wrapText="1"/>
    </xf>
    <xf numFmtId="1" fontId="35" fillId="0" borderId="176" applyFill="0" applyProtection="0">
      <alignment horizontal="right" vertical="top" wrapText="1"/>
    </xf>
    <xf numFmtId="2" fontId="35" fillId="0" borderId="176" applyFill="0" applyProtection="0">
      <alignment horizontal="right" vertical="top" wrapText="1"/>
    </xf>
    <xf numFmtId="0" fontId="62" fillId="60" borderId="176"/>
    <xf numFmtId="0" fontId="62" fillId="60" borderId="176"/>
    <xf numFmtId="0" fontId="39" fillId="38" borderId="176" applyNumberFormat="0" applyProtection="0">
      <alignment horizontal="right"/>
    </xf>
    <xf numFmtId="2" fontId="35" fillId="0" borderId="176" applyFill="0" applyProtection="0">
      <alignment horizontal="right" vertical="top" wrapText="1"/>
    </xf>
    <xf numFmtId="0" fontId="35" fillId="0" borderId="176" applyFill="0" applyProtection="0">
      <alignment horizontal="right" vertical="top" wrapText="1"/>
    </xf>
    <xf numFmtId="0" fontId="62" fillId="60" borderId="176"/>
    <xf numFmtId="0" fontId="35" fillId="54" borderId="175" applyNumberFormat="0" applyFont="0" applyAlignment="0" applyProtection="0"/>
    <xf numFmtId="2" fontId="35" fillId="0" borderId="176" applyFill="0" applyProtection="0">
      <alignment horizontal="right" vertical="top" wrapText="1"/>
    </xf>
    <xf numFmtId="49" fontId="47" fillId="0" borderId="176" applyFill="0" applyProtection="0">
      <alignment horizontal="right"/>
    </xf>
    <xf numFmtId="49" fontId="47" fillId="0" borderId="176" applyFill="0" applyProtection="0">
      <alignment horizontal="right"/>
    </xf>
    <xf numFmtId="0" fontId="43" fillId="36" borderId="178" applyNumberFormat="0" applyAlignment="0" applyProtection="0"/>
    <xf numFmtId="1" fontId="35" fillId="0" borderId="176" applyFill="0" applyProtection="0">
      <alignment horizontal="right" vertical="top" wrapText="1"/>
    </xf>
    <xf numFmtId="49" fontId="35" fillId="0" borderId="176" applyFill="0" applyProtection="0">
      <alignment horizontal="right"/>
    </xf>
    <xf numFmtId="1" fontId="35" fillId="0" borderId="176" applyFill="0" applyProtection="0">
      <alignment horizontal="right" vertical="top" wrapText="1"/>
    </xf>
    <xf numFmtId="49" fontId="47" fillId="0" borderId="176" applyFill="0" applyProtection="0">
      <alignment horizontal="right"/>
    </xf>
    <xf numFmtId="0" fontId="62" fillId="60" borderId="176"/>
    <xf numFmtId="0" fontId="62" fillId="60" borderId="176"/>
    <xf numFmtId="1" fontId="35" fillId="0" borderId="176" applyFill="0" applyProtection="0">
      <alignment horizontal="right" vertical="top" wrapText="1"/>
    </xf>
    <xf numFmtId="0" fontId="41" fillId="35" borderId="177" applyNumberFormat="0" applyAlignment="0" applyProtection="0"/>
    <xf numFmtId="0" fontId="35" fillId="0" borderId="176" applyFill="0" applyProtection="0">
      <alignment horizontal="right" vertical="top" wrapText="1"/>
    </xf>
    <xf numFmtId="0" fontId="43" fillId="36" borderId="178" applyNumberFormat="0" applyAlignment="0" applyProtection="0"/>
    <xf numFmtId="49" fontId="35" fillId="0" borderId="176" applyFill="0" applyProtection="0">
      <alignment horizontal="right"/>
    </xf>
    <xf numFmtId="0" fontId="47" fillId="0" borderId="176" applyFill="0" applyProtection="0">
      <alignment horizontal="right" vertical="top" wrapText="1"/>
    </xf>
    <xf numFmtId="2" fontId="35" fillId="0" borderId="176" applyFill="0" applyProtection="0">
      <alignment horizontal="right" vertical="top" wrapText="1"/>
    </xf>
    <xf numFmtId="0" fontId="47" fillId="0" borderId="176" applyFill="0" applyProtection="0">
      <alignment horizontal="right" vertical="top" wrapText="1"/>
    </xf>
    <xf numFmtId="0" fontId="35" fillId="0" borderId="176" applyFill="0" applyProtection="0">
      <alignment horizontal="right" vertical="top" wrapText="1"/>
    </xf>
    <xf numFmtId="0" fontId="62" fillId="60" borderId="176"/>
    <xf numFmtId="1" fontId="35" fillId="0" borderId="176" applyFill="0" applyProtection="0">
      <alignment horizontal="right" vertical="top" wrapText="1"/>
    </xf>
    <xf numFmtId="0" fontId="39" fillId="38" borderId="176" applyNumberFormat="0" applyProtection="0">
      <alignment horizontal="right"/>
    </xf>
    <xf numFmtId="0" fontId="35" fillId="54" borderId="175" applyNumberFormat="0" applyFont="0" applyAlignment="0" applyProtection="0"/>
    <xf numFmtId="0" fontId="51" fillId="36" borderId="177" applyNumberFormat="0" applyAlignment="0" applyProtection="0"/>
    <xf numFmtId="0" fontId="62" fillId="60" borderId="176"/>
    <xf numFmtId="0" fontId="44" fillId="0" borderId="179" applyNumberFormat="0" applyFill="0" applyAlignment="0" applyProtection="0"/>
    <xf numFmtId="0" fontId="39" fillId="38" borderId="176" applyNumberFormat="0" applyProtection="0">
      <alignment horizontal="right"/>
    </xf>
    <xf numFmtId="0" fontId="44" fillId="0" borderId="179" applyNumberFormat="0" applyFill="0" applyAlignment="0" applyProtection="0"/>
    <xf numFmtId="49" fontId="47" fillId="0" borderId="176" applyFill="0" applyProtection="0">
      <alignment horizontal="right"/>
    </xf>
    <xf numFmtId="0" fontId="62" fillId="60" borderId="176"/>
    <xf numFmtId="0" fontId="62" fillId="60" borderId="176"/>
    <xf numFmtId="49" fontId="35" fillId="0" borderId="176" applyFill="0" applyProtection="0">
      <alignment horizontal="right"/>
    </xf>
    <xf numFmtId="0" fontId="62" fillId="60" borderId="176"/>
    <xf numFmtId="2" fontId="47" fillId="0" borderId="176" applyFill="0" applyProtection="0">
      <alignment horizontal="right" vertical="top" wrapText="1"/>
    </xf>
    <xf numFmtId="49" fontId="35" fillId="0" borderId="176" applyFill="0" applyProtection="0">
      <alignment horizontal="right"/>
    </xf>
    <xf numFmtId="0" fontId="62" fillId="60" borderId="176"/>
    <xf numFmtId="0" fontId="62" fillId="60" borderId="176"/>
    <xf numFmtId="0" fontId="62" fillId="60" borderId="176"/>
    <xf numFmtId="2" fontId="35" fillId="0" borderId="176" applyFill="0" applyProtection="0">
      <alignment horizontal="right" vertical="top" wrapText="1"/>
    </xf>
    <xf numFmtId="0" fontId="39" fillId="38" borderId="176" applyNumberFormat="0" applyProtection="0">
      <alignment horizontal="right"/>
    </xf>
    <xf numFmtId="0" fontId="39" fillId="38" borderId="176" applyNumberFormat="0" applyProtection="0">
      <alignment horizontal="right"/>
    </xf>
    <xf numFmtId="0" fontId="62" fillId="60" borderId="176"/>
    <xf numFmtId="0" fontId="39" fillId="38" borderId="176" applyNumberFormat="0" applyProtection="0">
      <alignment horizontal="right"/>
    </xf>
    <xf numFmtId="0" fontId="41" fillId="35" borderId="177" applyNumberFormat="0" applyAlignment="0" applyProtection="0"/>
    <xf numFmtId="0" fontId="62" fillId="60" borderId="176"/>
    <xf numFmtId="0" fontId="39" fillId="38" borderId="176" applyNumberFormat="0" applyProtection="0">
      <alignment horizontal="left"/>
    </xf>
    <xf numFmtId="0" fontId="62" fillId="60" borderId="176"/>
    <xf numFmtId="1" fontId="35" fillId="0" borderId="176" applyFill="0" applyProtection="0">
      <alignment horizontal="right" vertical="top" wrapText="1"/>
    </xf>
    <xf numFmtId="0" fontId="47" fillId="0" borderId="176" applyFill="0" applyProtection="0">
      <alignment horizontal="right" vertical="top" wrapText="1"/>
    </xf>
    <xf numFmtId="0" fontId="35" fillId="0" borderId="176" applyFill="0" applyProtection="0">
      <alignment horizontal="right" vertical="top" wrapText="1"/>
    </xf>
    <xf numFmtId="0" fontId="44" fillId="0" borderId="179" applyNumberFormat="0" applyFill="0" applyAlignment="0" applyProtection="0"/>
    <xf numFmtId="0" fontId="44" fillId="0" borderId="179" applyNumberFormat="0" applyFill="0" applyAlignment="0" applyProtection="0"/>
    <xf numFmtId="0" fontId="35" fillId="54" borderId="175" applyNumberFormat="0" applyFont="0" applyAlignment="0" applyProtection="0"/>
    <xf numFmtId="2" fontId="35" fillId="0" borderId="176" applyFill="0" applyProtection="0">
      <alignment horizontal="right" vertical="top" wrapText="1"/>
    </xf>
    <xf numFmtId="0" fontId="62" fillId="60" borderId="176"/>
    <xf numFmtId="0" fontId="39" fillId="38" borderId="176" applyNumberFormat="0" applyProtection="0">
      <alignment horizontal="right"/>
    </xf>
    <xf numFmtId="2" fontId="35" fillId="0" borderId="176" applyFill="0" applyProtection="0">
      <alignment horizontal="right" vertical="top" wrapText="1"/>
    </xf>
    <xf numFmtId="1" fontId="47" fillId="0" borderId="176" applyFill="0" applyProtection="0">
      <alignment horizontal="right" vertical="top" wrapText="1"/>
    </xf>
    <xf numFmtId="49" fontId="47" fillId="0" borderId="176" applyFill="0" applyProtection="0">
      <alignment horizontal="right"/>
    </xf>
    <xf numFmtId="0" fontId="47" fillId="0" borderId="176" applyFill="0" applyProtection="0">
      <alignment horizontal="right" vertical="top" wrapText="1"/>
    </xf>
    <xf numFmtId="0" fontId="43" fillId="36" borderId="178" applyNumberFormat="0" applyAlignment="0" applyProtection="0"/>
    <xf numFmtId="0" fontId="35" fillId="0" borderId="176" applyFill="0" applyProtection="0">
      <alignment horizontal="right" vertical="top" wrapText="1"/>
    </xf>
    <xf numFmtId="49" fontId="47" fillId="0" borderId="176" applyFill="0" applyProtection="0">
      <alignment horizontal="right"/>
    </xf>
    <xf numFmtId="0" fontId="43" fillId="36" borderId="178" applyNumberFormat="0" applyAlignment="0" applyProtection="0"/>
    <xf numFmtId="1" fontId="35" fillId="0" borderId="176" applyFill="0" applyProtection="0">
      <alignment horizontal="right" vertical="top" wrapText="1"/>
    </xf>
    <xf numFmtId="2" fontId="35" fillId="0" borderId="176" applyFill="0" applyProtection="0">
      <alignment horizontal="right" vertical="top" wrapText="1"/>
    </xf>
    <xf numFmtId="0" fontId="62" fillId="60" borderId="176"/>
    <xf numFmtId="0" fontId="35" fillId="54" borderId="175" applyNumberFormat="0" applyFont="0" applyAlignment="0" applyProtection="0"/>
    <xf numFmtId="0" fontId="44" fillId="0" borderId="179" applyNumberFormat="0" applyFill="0" applyAlignment="0" applyProtection="0"/>
    <xf numFmtId="0" fontId="39" fillId="38" borderId="176" applyNumberFormat="0" applyProtection="0">
      <alignment horizontal="left"/>
    </xf>
    <xf numFmtId="0" fontId="35" fillId="54" borderId="175" applyNumberFormat="0" applyFont="0" applyAlignment="0" applyProtection="0"/>
    <xf numFmtId="0" fontId="43" fillId="36" borderId="178" applyNumberFormat="0" applyAlignment="0" applyProtection="0"/>
    <xf numFmtId="2" fontId="35" fillId="0" borderId="176" applyFill="0" applyProtection="0">
      <alignment horizontal="right" vertical="top" wrapText="1"/>
    </xf>
    <xf numFmtId="0" fontId="43" fillId="36" borderId="178" applyNumberFormat="0" applyAlignment="0" applyProtection="0"/>
    <xf numFmtId="0" fontId="35" fillId="54" borderId="175" applyNumberFormat="0" applyFont="0" applyAlignment="0" applyProtection="0"/>
    <xf numFmtId="0" fontId="39" fillId="38" borderId="176" applyNumberFormat="0" applyProtection="0">
      <alignment horizontal="right"/>
    </xf>
    <xf numFmtId="0" fontId="62" fillId="60" borderId="176"/>
    <xf numFmtId="0" fontId="62" fillId="60" borderId="176"/>
    <xf numFmtId="0" fontId="62" fillId="60" borderId="176"/>
    <xf numFmtId="0" fontId="62" fillId="60" borderId="176"/>
    <xf numFmtId="0" fontId="62" fillId="60" borderId="176"/>
    <xf numFmtId="0" fontId="39" fillId="38" borderId="176" applyNumberFormat="0" applyProtection="0">
      <alignment horizontal="left"/>
    </xf>
    <xf numFmtId="0" fontId="47" fillId="0" borderId="176" applyFill="0" applyProtection="0">
      <alignment horizontal="right" vertical="top" wrapText="1"/>
    </xf>
    <xf numFmtId="1" fontId="47" fillId="0" borderId="176" applyFill="0" applyProtection="0">
      <alignment horizontal="right" vertical="top" wrapText="1"/>
    </xf>
    <xf numFmtId="1" fontId="35" fillId="0" borderId="176" applyFill="0" applyProtection="0">
      <alignment horizontal="right" vertical="top" wrapText="1"/>
    </xf>
    <xf numFmtId="0" fontId="39" fillId="38" borderId="176" applyNumberFormat="0" applyProtection="0">
      <alignment horizontal="right"/>
    </xf>
    <xf numFmtId="1" fontId="35" fillId="0" borderId="176" applyFill="0" applyProtection="0">
      <alignment horizontal="right" vertical="top" wrapText="1"/>
    </xf>
    <xf numFmtId="2" fontId="47" fillId="0" borderId="176" applyFill="0" applyProtection="0">
      <alignment horizontal="right" vertical="top" wrapText="1"/>
    </xf>
    <xf numFmtId="2" fontId="35" fillId="0" borderId="176" applyFill="0" applyProtection="0">
      <alignment horizontal="right" vertical="top" wrapText="1"/>
    </xf>
    <xf numFmtId="0" fontId="47" fillId="0" borderId="176" applyFill="0" applyProtection="0">
      <alignment horizontal="right" vertical="top" wrapText="1"/>
    </xf>
    <xf numFmtId="0" fontId="62" fillId="60" borderId="176"/>
    <xf numFmtId="0" fontId="62" fillId="60" borderId="176"/>
    <xf numFmtId="0" fontId="44" fillId="0" borderId="179" applyNumberFormat="0" applyFill="0" applyAlignment="0" applyProtection="0"/>
    <xf numFmtId="0" fontId="35" fillId="0" borderId="176" applyFill="0" applyProtection="0">
      <alignment horizontal="right" vertical="top" wrapText="1"/>
    </xf>
    <xf numFmtId="0" fontId="44" fillId="0" borderId="179" applyNumberFormat="0" applyFill="0" applyAlignment="0" applyProtection="0"/>
    <xf numFmtId="1" fontId="35" fillId="0" borderId="176" applyFill="0" applyProtection="0">
      <alignment horizontal="right" vertical="top" wrapText="1"/>
    </xf>
    <xf numFmtId="2" fontId="47" fillId="0" borderId="176" applyFill="0" applyProtection="0">
      <alignment horizontal="right" vertical="top" wrapText="1"/>
    </xf>
    <xf numFmtId="0" fontId="41" fillId="35" borderId="177" applyNumberFormat="0" applyAlignment="0" applyProtection="0"/>
    <xf numFmtId="2" fontId="47" fillId="0" borderId="176" applyFill="0" applyProtection="0">
      <alignment horizontal="right" vertical="top" wrapText="1"/>
    </xf>
    <xf numFmtId="0" fontId="62" fillId="60" borderId="176"/>
    <xf numFmtId="1" fontId="47" fillId="0" borderId="176" applyFill="0" applyProtection="0">
      <alignment horizontal="right" vertical="top" wrapText="1"/>
    </xf>
    <xf numFmtId="0" fontId="62" fillId="60" borderId="176"/>
    <xf numFmtId="1" fontId="47" fillId="0" borderId="176" applyFill="0" applyProtection="0">
      <alignment horizontal="right" vertical="top" wrapText="1"/>
    </xf>
    <xf numFmtId="0" fontId="35" fillId="54" borderId="175" applyNumberFormat="0" applyFont="0" applyAlignment="0" applyProtection="0"/>
    <xf numFmtId="2" fontId="47" fillId="0" borderId="176" applyFill="0" applyProtection="0">
      <alignment horizontal="right" vertical="top" wrapText="1"/>
    </xf>
    <xf numFmtId="0" fontId="43" fillId="36" borderId="178" applyNumberFormat="0" applyAlignment="0" applyProtection="0"/>
    <xf numFmtId="0" fontId="44" fillId="0" borderId="179" applyNumberFormat="0" applyFill="0" applyAlignment="0" applyProtection="0"/>
    <xf numFmtId="0" fontId="35" fillId="0" borderId="176" applyFill="0" applyProtection="0">
      <alignment horizontal="right" vertical="top" wrapText="1"/>
    </xf>
    <xf numFmtId="0" fontId="39" fillId="38" borderId="176" applyNumberFormat="0" applyProtection="0">
      <alignment horizontal="right"/>
    </xf>
    <xf numFmtId="0" fontId="62" fillId="60" borderId="176"/>
    <xf numFmtId="0" fontId="44" fillId="0" borderId="179" applyNumberFormat="0" applyFill="0" applyAlignment="0" applyProtection="0"/>
    <xf numFmtId="0" fontId="39" fillId="38" borderId="176" applyNumberFormat="0" applyProtection="0">
      <alignment horizontal="right"/>
    </xf>
    <xf numFmtId="0" fontId="35" fillId="0" borderId="176" applyFill="0" applyProtection="0">
      <alignment horizontal="right" vertical="top" wrapText="1"/>
    </xf>
    <xf numFmtId="0" fontId="35" fillId="0" borderId="176" applyFill="0" applyProtection="0">
      <alignment horizontal="right" vertical="top" wrapText="1"/>
    </xf>
    <xf numFmtId="1" fontId="35" fillId="0" borderId="176" applyFill="0" applyProtection="0">
      <alignment horizontal="right" vertical="top" wrapText="1"/>
    </xf>
    <xf numFmtId="0" fontId="62" fillId="60" borderId="176"/>
    <xf numFmtId="0" fontId="62" fillId="60" borderId="176"/>
    <xf numFmtId="2" fontId="35" fillId="0" borderId="176" applyFill="0" applyProtection="0">
      <alignment horizontal="right" vertical="top" wrapText="1"/>
    </xf>
    <xf numFmtId="0" fontId="43" fillId="36" borderId="178" applyNumberFormat="0" applyAlignment="0" applyProtection="0"/>
    <xf numFmtId="0" fontId="62" fillId="60" borderId="176"/>
    <xf numFmtId="0" fontId="39" fillId="38" borderId="176" applyNumberFormat="0" applyProtection="0">
      <alignment horizontal="left"/>
    </xf>
    <xf numFmtId="0" fontId="41" fillId="35" borderId="177" applyNumberFormat="0" applyAlignment="0" applyProtection="0"/>
    <xf numFmtId="2" fontId="35" fillId="0" borderId="176" applyFill="0" applyProtection="0">
      <alignment horizontal="right" vertical="top" wrapText="1"/>
    </xf>
    <xf numFmtId="0" fontId="35" fillId="54" borderId="175" applyNumberFormat="0" applyFont="0" applyAlignment="0" applyProtection="0"/>
    <xf numFmtId="0" fontId="62" fillId="60" borderId="176"/>
    <xf numFmtId="1" fontId="35" fillId="0" borderId="176" applyFill="0" applyProtection="0">
      <alignment horizontal="right" vertical="top" wrapText="1"/>
    </xf>
    <xf numFmtId="0" fontId="39" fillId="38" borderId="176" applyNumberFormat="0" applyProtection="0">
      <alignment horizontal="left"/>
    </xf>
    <xf numFmtId="2" fontId="47" fillId="0" borderId="176" applyFill="0" applyProtection="0">
      <alignment horizontal="right" vertical="top" wrapText="1"/>
    </xf>
    <xf numFmtId="0" fontId="62" fillId="60" borderId="176"/>
    <xf numFmtId="0" fontId="62" fillId="60" borderId="176"/>
    <xf numFmtId="0" fontId="62" fillId="60" borderId="176"/>
    <xf numFmtId="0" fontId="62" fillId="60" borderId="176"/>
    <xf numFmtId="1" fontId="35" fillId="0" borderId="176" applyFill="0" applyProtection="0">
      <alignment horizontal="right" vertical="top" wrapText="1"/>
    </xf>
    <xf numFmtId="0" fontId="35" fillId="54" borderId="175" applyNumberFormat="0" applyFont="0" applyAlignment="0" applyProtection="0"/>
    <xf numFmtId="0" fontId="35" fillId="0" borderId="176" applyFill="0" applyProtection="0">
      <alignment horizontal="right" vertical="top" wrapText="1"/>
    </xf>
    <xf numFmtId="0" fontId="44" fillId="0" borderId="179" applyNumberFormat="0" applyFill="0" applyAlignment="0" applyProtection="0"/>
    <xf numFmtId="0" fontId="62" fillId="60" borderId="176"/>
    <xf numFmtId="0" fontId="35" fillId="54" borderId="175" applyNumberFormat="0" applyFont="0" applyAlignment="0" applyProtection="0"/>
    <xf numFmtId="0" fontId="39" fillId="38" borderId="176" applyNumberFormat="0" applyProtection="0">
      <alignment horizontal="right"/>
    </xf>
    <xf numFmtId="0" fontId="35" fillId="54" borderId="175" applyNumberFormat="0" applyFont="0" applyAlignment="0" applyProtection="0"/>
    <xf numFmtId="0" fontId="44" fillId="0" borderId="179" applyNumberFormat="0" applyFill="0" applyAlignment="0" applyProtection="0"/>
    <xf numFmtId="1" fontId="35" fillId="0" borderId="176" applyFill="0" applyProtection="0">
      <alignment horizontal="right" vertical="top" wrapText="1"/>
    </xf>
    <xf numFmtId="0" fontId="62" fillId="60" borderId="176"/>
    <xf numFmtId="0" fontId="62" fillId="60" borderId="176"/>
    <xf numFmtId="0" fontId="62" fillId="60" borderId="176"/>
    <xf numFmtId="49" fontId="47" fillId="0" borderId="176" applyFill="0" applyProtection="0">
      <alignment horizontal="right"/>
    </xf>
    <xf numFmtId="0" fontId="62" fillId="60" borderId="176"/>
    <xf numFmtId="1" fontId="47" fillId="0" borderId="176" applyFill="0" applyProtection="0">
      <alignment horizontal="right" vertical="top" wrapText="1"/>
    </xf>
    <xf numFmtId="0" fontId="43" fillId="36" borderId="178" applyNumberFormat="0" applyAlignment="0" applyProtection="0"/>
    <xf numFmtId="0" fontId="62" fillId="60" borderId="176"/>
    <xf numFmtId="49" fontId="35" fillId="0" borderId="176" applyFill="0" applyProtection="0">
      <alignment horizontal="right"/>
    </xf>
    <xf numFmtId="0" fontId="43" fillId="36" borderId="178" applyNumberFormat="0" applyAlignment="0" applyProtection="0"/>
    <xf numFmtId="0" fontId="47" fillId="0" borderId="176" applyFill="0" applyProtection="0">
      <alignment horizontal="right" vertical="top" wrapText="1"/>
    </xf>
    <xf numFmtId="0" fontId="39" fillId="38" borderId="176" applyNumberFormat="0" applyProtection="0">
      <alignment horizontal="left"/>
    </xf>
    <xf numFmtId="0" fontId="43" fillId="36" borderId="178" applyNumberFormat="0" applyAlignment="0" applyProtection="0"/>
    <xf numFmtId="0" fontId="35" fillId="0" borderId="176" applyFill="0" applyProtection="0">
      <alignment horizontal="right" vertical="top" wrapText="1"/>
    </xf>
    <xf numFmtId="49" fontId="35" fillId="0" borderId="176" applyFill="0" applyProtection="0">
      <alignment horizontal="right"/>
    </xf>
    <xf numFmtId="0" fontId="62" fillId="60" borderId="176"/>
    <xf numFmtId="0" fontId="62" fillId="60" borderId="176"/>
    <xf numFmtId="1" fontId="47" fillId="0" borderId="176" applyFill="0" applyProtection="0">
      <alignment horizontal="right" vertical="top" wrapText="1"/>
    </xf>
    <xf numFmtId="0" fontId="62" fillId="60" borderId="176"/>
    <xf numFmtId="0" fontId="62" fillId="60" borderId="176"/>
    <xf numFmtId="0" fontId="35" fillId="0" borderId="176" applyFill="0" applyProtection="0">
      <alignment horizontal="right" vertical="top" wrapText="1"/>
    </xf>
    <xf numFmtId="0" fontId="62" fillId="60" borderId="176"/>
    <xf numFmtId="0" fontId="35" fillId="0" borderId="176" applyFill="0" applyProtection="0">
      <alignment horizontal="right" vertical="top" wrapText="1"/>
    </xf>
    <xf numFmtId="0" fontId="43" fillId="36" borderId="178" applyNumberFormat="0" applyAlignment="0" applyProtection="0"/>
    <xf numFmtId="49" fontId="35" fillId="0" borderId="176" applyFill="0" applyProtection="0">
      <alignment horizontal="right"/>
    </xf>
    <xf numFmtId="0" fontId="62" fillId="60" borderId="176"/>
    <xf numFmtId="0" fontId="62" fillId="60" borderId="176"/>
    <xf numFmtId="1" fontId="47" fillId="0" borderId="176" applyFill="0" applyProtection="0">
      <alignment horizontal="right" vertical="top" wrapText="1"/>
    </xf>
    <xf numFmtId="49" fontId="35" fillId="0" borderId="176" applyFill="0" applyProtection="0">
      <alignment horizontal="right"/>
    </xf>
    <xf numFmtId="0" fontId="35" fillId="54" borderId="175" applyNumberFormat="0" applyFont="0" applyAlignment="0" applyProtection="0"/>
    <xf numFmtId="2" fontId="35" fillId="0" borderId="176" applyFill="0" applyProtection="0">
      <alignment horizontal="right" vertical="top" wrapText="1"/>
    </xf>
    <xf numFmtId="49" fontId="47" fillId="0" borderId="176" applyFill="0" applyProtection="0">
      <alignment horizontal="right"/>
    </xf>
    <xf numFmtId="0" fontId="39" fillId="38" borderId="176" applyNumberFormat="0" applyProtection="0">
      <alignment horizontal="right"/>
    </xf>
    <xf numFmtId="49" fontId="35" fillId="0" borderId="176" applyFill="0" applyProtection="0">
      <alignment horizontal="right"/>
    </xf>
    <xf numFmtId="2" fontId="35" fillId="0" borderId="176" applyFill="0" applyProtection="0">
      <alignment horizontal="right" vertical="top" wrapText="1"/>
    </xf>
    <xf numFmtId="0" fontId="39" fillId="38" borderId="176" applyNumberFormat="0" applyProtection="0">
      <alignment horizontal="left"/>
    </xf>
    <xf numFmtId="2" fontId="35" fillId="0" borderId="176" applyFill="0" applyProtection="0">
      <alignment horizontal="right" vertical="top" wrapText="1"/>
    </xf>
    <xf numFmtId="0" fontId="62" fillId="60" borderId="176"/>
    <xf numFmtId="0" fontId="62" fillId="60" borderId="176"/>
    <xf numFmtId="0" fontId="44" fillId="0" borderId="179" applyNumberFormat="0" applyFill="0" applyAlignment="0" applyProtection="0"/>
    <xf numFmtId="0" fontId="62" fillId="60" borderId="176"/>
    <xf numFmtId="0" fontId="43" fillId="36" borderId="178" applyNumberFormat="0" applyAlignment="0" applyProtection="0"/>
    <xf numFmtId="0" fontId="35" fillId="0" borderId="176" applyFill="0" applyProtection="0">
      <alignment horizontal="right" vertical="top" wrapText="1"/>
    </xf>
    <xf numFmtId="0" fontId="44" fillId="0" borderId="179" applyNumberFormat="0" applyFill="0" applyAlignment="0" applyProtection="0"/>
    <xf numFmtId="49" fontId="35" fillId="0" borderId="176" applyFill="0" applyProtection="0">
      <alignment horizontal="right"/>
    </xf>
    <xf numFmtId="0" fontId="35" fillId="0" borderId="176" applyFill="0" applyProtection="0">
      <alignment horizontal="right" vertical="top" wrapText="1"/>
    </xf>
    <xf numFmtId="0" fontId="44" fillId="0" borderId="179" applyNumberFormat="0" applyFill="0" applyAlignment="0" applyProtection="0"/>
    <xf numFmtId="0" fontId="39" fillId="38" borderId="176" applyNumberFormat="0" applyProtection="0">
      <alignment horizontal="left"/>
    </xf>
    <xf numFmtId="1" fontId="35" fillId="0" borderId="176" applyFill="0" applyProtection="0">
      <alignment horizontal="right" vertical="top" wrapText="1"/>
    </xf>
    <xf numFmtId="0" fontId="39" fillId="38" borderId="176" applyNumberFormat="0" applyProtection="0">
      <alignment horizontal="right"/>
    </xf>
    <xf numFmtId="0" fontId="35" fillId="54" borderId="175" applyNumberFormat="0" applyFont="0" applyAlignment="0" applyProtection="0"/>
    <xf numFmtId="49" fontId="35" fillId="0" borderId="176" applyFill="0" applyProtection="0">
      <alignment horizontal="right"/>
    </xf>
    <xf numFmtId="0" fontId="41" fillId="35" borderId="177" applyNumberFormat="0" applyAlignment="0" applyProtection="0"/>
    <xf numFmtId="0" fontId="39" fillId="38" borderId="176" applyNumberFormat="0" applyProtection="0">
      <alignment horizontal="right"/>
    </xf>
    <xf numFmtId="2" fontId="47" fillId="0" borderId="176" applyFill="0" applyProtection="0">
      <alignment horizontal="right" vertical="top" wrapText="1"/>
    </xf>
    <xf numFmtId="0" fontId="41" fillId="35" borderId="177" applyNumberFormat="0" applyAlignment="0" applyProtection="0"/>
    <xf numFmtId="1" fontId="47" fillId="0" borderId="176" applyFill="0" applyProtection="0">
      <alignment horizontal="right" vertical="top" wrapText="1"/>
    </xf>
    <xf numFmtId="0" fontId="62" fillId="60" borderId="176"/>
    <xf numFmtId="0" fontId="62" fillId="60" borderId="176"/>
    <xf numFmtId="0" fontId="35" fillId="0" borderId="176" applyFill="0" applyProtection="0">
      <alignment horizontal="right" vertical="top" wrapText="1"/>
    </xf>
    <xf numFmtId="0" fontId="62" fillId="60" borderId="176"/>
    <xf numFmtId="0" fontId="44" fillId="0" borderId="179" applyNumberFormat="0" applyFill="0" applyAlignment="0" applyProtection="0"/>
    <xf numFmtId="0" fontId="62" fillId="60" borderId="176"/>
    <xf numFmtId="0" fontId="62" fillId="60" borderId="176"/>
    <xf numFmtId="0" fontId="62" fillId="60" borderId="176"/>
    <xf numFmtId="49" fontId="47" fillId="0" borderId="176" applyFill="0" applyProtection="0">
      <alignment horizontal="right"/>
    </xf>
    <xf numFmtId="0" fontId="44" fillId="0" borderId="179" applyNumberFormat="0" applyFill="0" applyAlignment="0" applyProtection="0"/>
    <xf numFmtId="0" fontId="39" fillId="38" borderId="176" applyNumberFormat="0" applyProtection="0">
      <alignment horizontal="left"/>
    </xf>
    <xf numFmtId="0" fontId="44" fillId="0" borderId="179" applyNumberFormat="0" applyFill="0" applyAlignment="0" applyProtection="0"/>
    <xf numFmtId="0" fontId="62" fillId="60" borderId="176"/>
    <xf numFmtId="2" fontId="35" fillId="0" borderId="176" applyFill="0" applyProtection="0">
      <alignment horizontal="right" vertical="top" wrapText="1"/>
    </xf>
    <xf numFmtId="49" fontId="47" fillId="0" borderId="176" applyFill="0" applyProtection="0">
      <alignment horizontal="right"/>
    </xf>
    <xf numFmtId="0" fontId="35" fillId="54" borderId="175" applyNumberFormat="0" applyFont="0" applyAlignment="0" applyProtection="0"/>
    <xf numFmtId="0" fontId="35" fillId="0" borderId="176" applyFill="0" applyProtection="0">
      <alignment horizontal="right" vertical="top" wrapText="1"/>
    </xf>
    <xf numFmtId="49" fontId="35" fillId="0" borderId="176" applyFill="0" applyProtection="0">
      <alignment horizontal="right"/>
    </xf>
    <xf numFmtId="0" fontId="62" fillId="60" borderId="176"/>
    <xf numFmtId="0" fontId="62" fillId="60" borderId="176"/>
    <xf numFmtId="0" fontId="35" fillId="54" borderId="175" applyNumberFormat="0" applyFont="0" applyAlignment="0" applyProtection="0"/>
    <xf numFmtId="49" fontId="35" fillId="0" borderId="176" applyFill="0" applyProtection="0">
      <alignment horizontal="right"/>
    </xf>
    <xf numFmtId="2" fontId="35" fillId="0" borderId="176" applyFill="0" applyProtection="0">
      <alignment horizontal="right" vertical="top" wrapText="1"/>
    </xf>
    <xf numFmtId="0" fontId="47" fillId="0" borderId="176" applyFill="0" applyProtection="0">
      <alignment horizontal="right" vertical="top" wrapText="1"/>
    </xf>
    <xf numFmtId="0" fontId="35" fillId="54" borderId="175" applyNumberFormat="0" applyFont="0" applyAlignment="0" applyProtection="0"/>
    <xf numFmtId="49" fontId="35" fillId="0" borderId="176" applyFill="0" applyProtection="0">
      <alignment horizontal="right"/>
    </xf>
    <xf numFmtId="0" fontId="62" fillId="60" borderId="176"/>
    <xf numFmtId="0" fontId="62" fillId="60" borderId="176"/>
    <xf numFmtId="0" fontId="43" fillId="36" borderId="178" applyNumberFormat="0" applyAlignment="0" applyProtection="0"/>
    <xf numFmtId="0" fontId="35" fillId="0" borderId="176" applyFill="0" applyProtection="0">
      <alignment horizontal="right" vertical="top" wrapText="1"/>
    </xf>
    <xf numFmtId="0" fontId="39" fillId="38" borderId="176" applyNumberFormat="0" applyProtection="0">
      <alignment horizontal="right"/>
    </xf>
    <xf numFmtId="2" fontId="47" fillId="0" borderId="176" applyFill="0" applyProtection="0">
      <alignment horizontal="right" vertical="top" wrapText="1"/>
    </xf>
    <xf numFmtId="0" fontId="62" fillId="60" borderId="176"/>
    <xf numFmtId="0" fontId="43" fillId="36" borderId="178" applyNumberFormat="0" applyAlignment="0" applyProtection="0"/>
    <xf numFmtId="0" fontId="39" fillId="38" borderId="176" applyNumberFormat="0" applyProtection="0">
      <alignment horizontal="left"/>
    </xf>
    <xf numFmtId="1" fontId="35" fillId="0" borderId="176" applyFill="0" applyProtection="0">
      <alignment horizontal="right" vertical="top" wrapText="1"/>
    </xf>
    <xf numFmtId="0" fontId="43" fillId="36" borderId="178" applyNumberFormat="0" applyAlignment="0" applyProtection="0"/>
    <xf numFmtId="0" fontId="35" fillId="0" borderId="176" applyFill="0" applyProtection="0">
      <alignment horizontal="right" vertical="top" wrapText="1"/>
    </xf>
    <xf numFmtId="0" fontId="47" fillId="0" borderId="176" applyFill="0" applyProtection="0">
      <alignment horizontal="right" vertical="top" wrapText="1"/>
    </xf>
    <xf numFmtId="0" fontId="62" fillId="60" borderId="176"/>
    <xf numFmtId="0" fontId="62" fillId="60" borderId="176"/>
    <xf numFmtId="2" fontId="35" fillId="0" borderId="176" applyFill="0" applyProtection="0">
      <alignment horizontal="right" vertical="top" wrapText="1"/>
    </xf>
    <xf numFmtId="0" fontId="39" fillId="38" borderId="176" applyNumberFormat="0" applyProtection="0">
      <alignment horizontal="right"/>
    </xf>
    <xf numFmtId="0" fontId="39" fillId="38" borderId="176" applyNumberFormat="0" applyProtection="0">
      <alignment horizontal="right"/>
    </xf>
    <xf numFmtId="0" fontId="62" fillId="60" borderId="176"/>
    <xf numFmtId="0" fontId="39" fillId="38" borderId="176" applyNumberFormat="0" applyProtection="0">
      <alignment horizontal="right"/>
    </xf>
    <xf numFmtId="1" fontId="35" fillId="0" borderId="176" applyFill="0" applyProtection="0">
      <alignment horizontal="right" vertical="top" wrapText="1"/>
    </xf>
    <xf numFmtId="2" fontId="47" fillId="0" borderId="176" applyFill="0" applyProtection="0">
      <alignment horizontal="right" vertical="top" wrapText="1"/>
    </xf>
    <xf numFmtId="0" fontId="39" fillId="38" borderId="176" applyNumberFormat="0" applyProtection="0">
      <alignment horizontal="left"/>
    </xf>
    <xf numFmtId="0" fontId="35" fillId="0" borderId="176" applyFill="0" applyProtection="0">
      <alignment horizontal="right" vertical="top" wrapText="1"/>
    </xf>
    <xf numFmtId="0" fontId="35" fillId="0" borderId="176" applyFill="0" applyProtection="0">
      <alignment horizontal="right" vertical="top" wrapText="1"/>
    </xf>
    <xf numFmtId="0" fontId="62" fillId="60" borderId="176"/>
    <xf numFmtId="0" fontId="39" fillId="38" borderId="176" applyNumberFormat="0" applyProtection="0">
      <alignment horizontal="right"/>
    </xf>
    <xf numFmtId="0" fontId="39" fillId="38" borderId="176" applyNumberFormat="0" applyProtection="0">
      <alignment horizontal="right"/>
    </xf>
    <xf numFmtId="0" fontId="44" fillId="0" borderId="179" applyNumberFormat="0" applyFill="0" applyAlignment="0" applyProtection="0"/>
    <xf numFmtId="0" fontId="62" fillId="60" borderId="176"/>
    <xf numFmtId="0" fontId="35" fillId="0" borderId="176" applyFill="0" applyProtection="0">
      <alignment horizontal="right" vertical="top" wrapText="1"/>
    </xf>
    <xf numFmtId="0" fontId="43" fillId="36" borderId="178" applyNumberFormat="0" applyAlignment="0" applyProtection="0"/>
    <xf numFmtId="1" fontId="35" fillId="0" borderId="176" applyFill="0" applyProtection="0">
      <alignment horizontal="right" vertical="top" wrapText="1"/>
    </xf>
    <xf numFmtId="49" fontId="47" fillId="0" borderId="176" applyFill="0" applyProtection="0">
      <alignment horizontal="right"/>
    </xf>
    <xf numFmtId="0" fontId="62" fillId="60" borderId="176"/>
    <xf numFmtId="2" fontId="35" fillId="0" borderId="176" applyFill="0" applyProtection="0">
      <alignment horizontal="right" vertical="top" wrapText="1"/>
    </xf>
    <xf numFmtId="49" fontId="47" fillId="0" borderId="176" applyFill="0" applyProtection="0">
      <alignment horizontal="right"/>
    </xf>
    <xf numFmtId="1" fontId="47" fillId="0" borderId="176" applyFill="0" applyProtection="0">
      <alignment horizontal="right" vertical="top" wrapText="1"/>
    </xf>
    <xf numFmtId="0" fontId="35" fillId="54" borderId="175" applyNumberFormat="0" applyFont="0" applyAlignment="0" applyProtection="0"/>
    <xf numFmtId="2" fontId="35" fillId="0" borderId="176" applyFill="0" applyProtection="0">
      <alignment horizontal="right" vertical="top" wrapText="1"/>
    </xf>
    <xf numFmtId="0" fontId="44" fillId="0" borderId="179" applyNumberFormat="0" applyFill="0" applyAlignment="0" applyProtection="0"/>
    <xf numFmtId="0" fontId="62" fillId="60" borderId="176"/>
    <xf numFmtId="1" fontId="47" fillId="0" borderId="176" applyFill="0" applyProtection="0">
      <alignment horizontal="right" vertical="top" wrapText="1"/>
    </xf>
    <xf numFmtId="0" fontId="43" fillId="36" borderId="178" applyNumberFormat="0" applyAlignment="0" applyProtection="0"/>
    <xf numFmtId="0" fontId="62" fillId="60" borderId="176"/>
    <xf numFmtId="1" fontId="47" fillId="0" borderId="176" applyFill="0" applyProtection="0">
      <alignment horizontal="right" vertical="top" wrapText="1"/>
    </xf>
    <xf numFmtId="0" fontId="44" fillId="0" borderId="179" applyNumberFormat="0" applyFill="0" applyAlignment="0" applyProtection="0"/>
    <xf numFmtId="1" fontId="47" fillId="0" borderId="176" applyFill="0" applyProtection="0">
      <alignment horizontal="right" vertical="top" wrapText="1"/>
    </xf>
    <xf numFmtId="0" fontId="44" fillId="0" borderId="179" applyNumberFormat="0" applyFill="0" applyAlignment="0" applyProtection="0"/>
    <xf numFmtId="49" fontId="47" fillId="0" borderId="176" applyFill="0" applyProtection="0">
      <alignment horizontal="right"/>
    </xf>
    <xf numFmtId="0" fontId="43" fillId="36" borderId="178" applyNumberFormat="0" applyAlignment="0" applyProtection="0"/>
    <xf numFmtId="0" fontId="43" fillId="36" borderId="178" applyNumberFormat="0" applyAlignment="0" applyProtection="0"/>
    <xf numFmtId="0" fontId="39" fillId="38" borderId="176" applyNumberFormat="0" applyProtection="0">
      <alignment horizontal="left"/>
    </xf>
    <xf numFmtId="0" fontId="44" fillId="0" borderId="179" applyNumberFormat="0" applyFill="0" applyAlignment="0" applyProtection="0"/>
    <xf numFmtId="0" fontId="35" fillId="0" borderId="176" applyFill="0" applyProtection="0">
      <alignment horizontal="right" vertical="top" wrapText="1"/>
    </xf>
    <xf numFmtId="49" fontId="35" fillId="0" borderId="176" applyFill="0" applyProtection="0">
      <alignment horizontal="right"/>
    </xf>
    <xf numFmtId="0" fontId="47" fillId="0" borderId="176" applyFill="0" applyProtection="0">
      <alignment horizontal="right" vertical="top" wrapText="1"/>
    </xf>
    <xf numFmtId="0" fontId="43" fillId="36" borderId="178" applyNumberFormat="0" applyAlignment="0" applyProtection="0"/>
    <xf numFmtId="0" fontId="62" fillId="60" borderId="176"/>
    <xf numFmtId="0" fontId="39" fillId="38" borderId="176" applyNumberFormat="0" applyProtection="0">
      <alignment horizontal="right"/>
    </xf>
    <xf numFmtId="0" fontId="35" fillId="0" borderId="176" applyFill="0" applyProtection="0">
      <alignment horizontal="right" vertical="top" wrapText="1"/>
    </xf>
    <xf numFmtId="2" fontId="35" fillId="0" borderId="176" applyFill="0" applyProtection="0">
      <alignment horizontal="right" vertical="top" wrapText="1"/>
    </xf>
    <xf numFmtId="1" fontId="35" fillId="0" borderId="176" applyFill="0" applyProtection="0">
      <alignment horizontal="right" vertical="top" wrapText="1"/>
    </xf>
    <xf numFmtId="49" fontId="35" fillId="0" borderId="176" applyFill="0" applyProtection="0">
      <alignment horizontal="right"/>
    </xf>
    <xf numFmtId="2" fontId="47" fillId="0" borderId="176" applyFill="0" applyProtection="0">
      <alignment horizontal="right" vertical="top" wrapText="1"/>
    </xf>
    <xf numFmtId="2" fontId="35" fillId="0" borderId="176" applyFill="0" applyProtection="0">
      <alignment horizontal="right" vertical="top" wrapText="1"/>
    </xf>
    <xf numFmtId="49" fontId="35" fillId="0" borderId="176" applyFill="0" applyProtection="0">
      <alignment horizontal="right"/>
    </xf>
    <xf numFmtId="49" fontId="35" fillId="0" borderId="176" applyFill="0" applyProtection="0">
      <alignment horizontal="right"/>
    </xf>
    <xf numFmtId="1" fontId="47" fillId="0" borderId="176" applyFill="0" applyProtection="0">
      <alignment horizontal="right" vertical="top" wrapText="1"/>
    </xf>
    <xf numFmtId="0" fontId="39" fillId="38" borderId="176" applyNumberFormat="0" applyProtection="0">
      <alignment horizontal="left"/>
    </xf>
    <xf numFmtId="2" fontId="35" fillId="0" borderId="176" applyFill="0" applyProtection="0">
      <alignment horizontal="right" vertical="top" wrapText="1"/>
    </xf>
    <xf numFmtId="49" fontId="35" fillId="0" borderId="176" applyFill="0" applyProtection="0">
      <alignment horizontal="right"/>
    </xf>
    <xf numFmtId="0" fontId="62" fillId="60" borderId="176"/>
    <xf numFmtId="2" fontId="47" fillId="0" borderId="176" applyFill="0" applyProtection="0">
      <alignment horizontal="right" vertical="top" wrapText="1"/>
    </xf>
    <xf numFmtId="0" fontId="62" fillId="60" borderId="176"/>
    <xf numFmtId="49" fontId="35" fillId="0" borderId="176" applyFill="0" applyProtection="0">
      <alignment horizontal="right"/>
    </xf>
    <xf numFmtId="0" fontId="62" fillId="60" borderId="176"/>
    <xf numFmtId="0" fontId="62" fillId="60" borderId="176"/>
    <xf numFmtId="0" fontId="62" fillId="60" borderId="176"/>
    <xf numFmtId="1" fontId="47" fillId="0" borderId="176" applyFill="0" applyProtection="0">
      <alignment horizontal="right" vertical="top" wrapText="1"/>
    </xf>
    <xf numFmtId="0" fontId="62" fillId="60" borderId="176"/>
    <xf numFmtId="0" fontId="35" fillId="0" borderId="176" applyFill="0" applyProtection="0">
      <alignment horizontal="right" vertical="top" wrapText="1"/>
    </xf>
    <xf numFmtId="0" fontId="62" fillId="60" borderId="176"/>
    <xf numFmtId="1" fontId="47" fillId="0" borderId="176" applyFill="0" applyProtection="0">
      <alignment horizontal="right" vertical="top" wrapText="1"/>
    </xf>
    <xf numFmtId="49" fontId="47" fillId="0" borderId="176" applyFill="0" applyProtection="0">
      <alignment horizontal="right"/>
    </xf>
    <xf numFmtId="0" fontId="62" fillId="60" borderId="176"/>
    <xf numFmtId="0" fontId="39" fillId="38" borderId="176" applyNumberFormat="0" applyProtection="0">
      <alignment horizontal="right"/>
    </xf>
    <xf numFmtId="0" fontId="41" fillId="35" borderId="177" applyNumberFormat="0" applyAlignment="0" applyProtection="0"/>
    <xf numFmtId="0" fontId="62" fillId="60" borderId="176"/>
    <xf numFmtId="0" fontId="35" fillId="0" borderId="176" applyFill="0" applyProtection="0">
      <alignment horizontal="right" vertical="top" wrapText="1"/>
    </xf>
    <xf numFmtId="1" fontId="35" fillId="0" borderId="176" applyFill="0" applyProtection="0">
      <alignment horizontal="right" vertical="top" wrapText="1"/>
    </xf>
    <xf numFmtId="49" fontId="47" fillId="0" borderId="176" applyFill="0" applyProtection="0">
      <alignment horizontal="right"/>
    </xf>
    <xf numFmtId="0" fontId="62" fillId="60" borderId="176"/>
    <xf numFmtId="0" fontId="62" fillId="60" borderId="176"/>
    <xf numFmtId="0" fontId="35" fillId="0" borderId="176" applyFill="0" applyProtection="0">
      <alignment horizontal="right" vertical="top" wrapText="1"/>
    </xf>
    <xf numFmtId="2" fontId="35" fillId="0" borderId="176" applyFill="0" applyProtection="0">
      <alignment horizontal="right" vertical="top" wrapText="1"/>
    </xf>
    <xf numFmtId="0" fontId="35" fillId="0" borderId="176" applyFill="0" applyProtection="0">
      <alignment horizontal="right" vertical="top" wrapText="1"/>
    </xf>
    <xf numFmtId="0" fontId="39" fillId="38" borderId="176" applyNumberFormat="0" applyProtection="0">
      <alignment horizontal="right"/>
    </xf>
    <xf numFmtId="0" fontId="39" fillId="38" borderId="176" applyNumberFormat="0" applyProtection="0">
      <alignment horizontal="left"/>
    </xf>
    <xf numFmtId="1" fontId="47" fillId="0" borderId="176" applyFill="0" applyProtection="0">
      <alignment horizontal="right" vertical="top" wrapText="1"/>
    </xf>
    <xf numFmtId="0" fontId="51" fillId="36" borderId="177" applyNumberFormat="0" applyAlignment="0" applyProtection="0"/>
    <xf numFmtId="49" fontId="35" fillId="0" borderId="176" applyFill="0" applyProtection="0">
      <alignment horizontal="right"/>
    </xf>
    <xf numFmtId="0" fontId="62" fillId="60" borderId="176"/>
    <xf numFmtId="49" fontId="47" fillId="0" borderId="176" applyFill="0" applyProtection="0">
      <alignment horizontal="right"/>
    </xf>
    <xf numFmtId="0" fontId="62" fillId="60" borderId="176"/>
    <xf numFmtId="0" fontId="51" fillId="36" borderId="177" applyNumberFormat="0" applyAlignment="0" applyProtection="0"/>
    <xf numFmtId="0" fontId="62" fillId="60" borderId="176"/>
    <xf numFmtId="0" fontId="43" fillId="36" borderId="178" applyNumberFormat="0" applyAlignment="0" applyProtection="0"/>
    <xf numFmtId="0" fontId="43" fillId="36" borderId="178" applyNumberFormat="0" applyAlignment="0" applyProtection="0"/>
    <xf numFmtId="0" fontId="39" fillId="38" borderId="176" applyNumberFormat="0" applyProtection="0">
      <alignment horizontal="right"/>
    </xf>
    <xf numFmtId="0" fontId="39" fillId="38" borderId="176" applyNumberFormat="0" applyProtection="0">
      <alignment horizontal="right"/>
    </xf>
    <xf numFmtId="0" fontId="39" fillId="38" borderId="176" applyNumberFormat="0" applyProtection="0">
      <alignment horizontal="left"/>
    </xf>
    <xf numFmtId="0" fontId="35" fillId="54" borderId="175" applyNumberFormat="0" applyFont="0" applyAlignment="0" applyProtection="0"/>
    <xf numFmtId="0" fontId="62" fillId="60" borderId="176"/>
    <xf numFmtId="0" fontId="62" fillId="60" borderId="176"/>
    <xf numFmtId="49" fontId="47" fillId="0" borderId="176" applyFill="0" applyProtection="0">
      <alignment horizontal="right"/>
    </xf>
    <xf numFmtId="49" fontId="35" fillId="0" borderId="176" applyFill="0" applyProtection="0">
      <alignment horizontal="right"/>
    </xf>
    <xf numFmtId="0" fontId="35" fillId="54" borderId="175" applyNumberFormat="0" applyFont="0" applyAlignment="0" applyProtection="0"/>
    <xf numFmtId="0" fontId="47" fillId="0" borderId="176" applyFill="0" applyProtection="0">
      <alignment horizontal="right" vertical="top" wrapText="1"/>
    </xf>
    <xf numFmtId="0" fontId="41" fillId="35" borderId="177" applyNumberFormat="0" applyAlignment="0" applyProtection="0"/>
    <xf numFmtId="0" fontId="39" fillId="38" borderId="176" applyNumberFormat="0" applyProtection="0">
      <alignment horizontal="right"/>
    </xf>
    <xf numFmtId="0" fontId="41" fillId="35" borderId="177" applyNumberFormat="0" applyAlignment="0" applyProtection="0"/>
    <xf numFmtId="0" fontId="35" fillId="54" borderId="175" applyNumberFormat="0" applyFont="0" applyAlignment="0" applyProtection="0"/>
    <xf numFmtId="0" fontId="43" fillId="36" borderId="178" applyNumberFormat="0" applyAlignment="0" applyProtection="0"/>
    <xf numFmtId="1" fontId="35" fillId="0" borderId="176" applyFill="0" applyProtection="0">
      <alignment horizontal="right" vertical="top" wrapText="1"/>
    </xf>
    <xf numFmtId="0" fontId="44" fillId="0" borderId="179" applyNumberFormat="0" applyFill="0" applyAlignment="0" applyProtection="0"/>
    <xf numFmtId="0" fontId="41" fillId="35" borderId="177" applyNumberFormat="0" applyAlignment="0" applyProtection="0"/>
    <xf numFmtId="0" fontId="35" fillId="0" borderId="176" applyFill="0" applyProtection="0">
      <alignment horizontal="right" vertical="top" wrapText="1"/>
    </xf>
    <xf numFmtId="49" fontId="35" fillId="0" borderId="176" applyFill="0" applyProtection="0">
      <alignment horizontal="right"/>
    </xf>
    <xf numFmtId="0" fontId="39" fillId="38" borderId="176" applyNumberFormat="0" applyProtection="0">
      <alignment horizontal="left"/>
    </xf>
    <xf numFmtId="0" fontId="62" fillId="60" borderId="176"/>
    <xf numFmtId="0" fontId="39" fillId="38" borderId="176" applyNumberFormat="0" applyProtection="0">
      <alignment horizontal="right"/>
    </xf>
    <xf numFmtId="0" fontId="62" fillId="60" borderId="176"/>
    <xf numFmtId="0" fontId="62" fillId="60" borderId="176"/>
    <xf numFmtId="49" fontId="47" fillId="0" borderId="176" applyFill="0" applyProtection="0">
      <alignment horizontal="right"/>
    </xf>
    <xf numFmtId="0" fontId="62" fillId="60" borderId="176"/>
    <xf numFmtId="0" fontId="62" fillId="60" borderId="176"/>
    <xf numFmtId="0" fontId="62" fillId="60" borderId="176"/>
    <xf numFmtId="0" fontId="39" fillId="38" borderId="176" applyNumberFormat="0" applyProtection="0">
      <alignment horizontal="left"/>
    </xf>
    <xf numFmtId="49" fontId="35" fillId="0" borderId="176" applyFill="0" applyProtection="0">
      <alignment horizontal="right"/>
    </xf>
    <xf numFmtId="0" fontId="39" fillId="38" borderId="176" applyNumberFormat="0" applyProtection="0">
      <alignment horizontal="right"/>
    </xf>
    <xf numFmtId="2" fontId="35" fillId="0" borderId="176" applyFill="0" applyProtection="0">
      <alignment horizontal="right" vertical="top" wrapText="1"/>
    </xf>
    <xf numFmtId="0" fontId="39" fillId="38" borderId="176" applyNumberFormat="0" applyProtection="0">
      <alignment horizontal="right"/>
    </xf>
    <xf numFmtId="0" fontId="62" fillId="60" borderId="176"/>
    <xf numFmtId="0" fontId="41" fillId="35" borderId="177" applyNumberFormat="0" applyAlignment="0" applyProtection="0"/>
    <xf numFmtId="0" fontId="47" fillId="0" borderId="176" applyFill="0" applyProtection="0">
      <alignment horizontal="right" vertical="top" wrapText="1"/>
    </xf>
    <xf numFmtId="0" fontId="62" fillId="60" borderId="176"/>
    <xf numFmtId="0" fontId="62" fillId="60" borderId="176"/>
    <xf numFmtId="49" fontId="35" fillId="0" borderId="176" applyFill="0" applyProtection="0">
      <alignment horizontal="right"/>
    </xf>
    <xf numFmtId="2" fontId="35" fillId="0" borderId="176" applyFill="0" applyProtection="0">
      <alignment horizontal="right" vertical="top" wrapText="1"/>
    </xf>
    <xf numFmtId="0" fontId="41" fillId="35" borderId="177" applyNumberFormat="0" applyAlignment="0" applyProtection="0"/>
    <xf numFmtId="0" fontId="62" fillId="60" borderId="176"/>
    <xf numFmtId="1" fontId="35" fillId="0" borderId="176" applyFill="0" applyProtection="0">
      <alignment horizontal="right" vertical="top" wrapText="1"/>
    </xf>
    <xf numFmtId="1" fontId="35" fillId="0" borderId="176" applyFill="0" applyProtection="0">
      <alignment horizontal="right" vertical="top" wrapText="1"/>
    </xf>
    <xf numFmtId="2" fontId="47" fillId="0" borderId="176" applyFill="0" applyProtection="0">
      <alignment horizontal="right" vertical="top" wrapText="1"/>
    </xf>
    <xf numFmtId="1" fontId="47" fillId="0" borderId="176" applyFill="0" applyProtection="0">
      <alignment horizontal="right" vertical="top" wrapText="1"/>
    </xf>
    <xf numFmtId="0" fontId="62" fillId="60" borderId="176"/>
    <xf numFmtId="1" fontId="35" fillId="0" borderId="176" applyFill="0" applyProtection="0">
      <alignment horizontal="right" vertical="top" wrapText="1"/>
    </xf>
    <xf numFmtId="0" fontId="62" fillId="60" borderId="176"/>
    <xf numFmtId="2" fontId="35" fillId="0" borderId="176" applyFill="0" applyProtection="0">
      <alignment horizontal="right" vertical="top" wrapText="1"/>
    </xf>
    <xf numFmtId="0" fontId="44" fillId="0" borderId="179" applyNumberFormat="0" applyFill="0" applyAlignment="0" applyProtection="0"/>
    <xf numFmtId="1" fontId="35" fillId="0" borderId="176" applyFill="0" applyProtection="0">
      <alignment horizontal="right" vertical="top" wrapText="1"/>
    </xf>
    <xf numFmtId="0" fontId="39" fillId="38" borderId="176" applyNumberFormat="0" applyProtection="0">
      <alignment horizontal="right"/>
    </xf>
    <xf numFmtId="49" fontId="35" fillId="0" borderId="176" applyFill="0" applyProtection="0">
      <alignment horizontal="right"/>
    </xf>
    <xf numFmtId="0" fontId="62" fillId="60" borderId="176"/>
    <xf numFmtId="2" fontId="47" fillId="0" borderId="176" applyFill="0" applyProtection="0">
      <alignment horizontal="right" vertical="top" wrapText="1"/>
    </xf>
    <xf numFmtId="0" fontId="47" fillId="0" borderId="176" applyFill="0" applyProtection="0">
      <alignment horizontal="right" vertical="top" wrapText="1"/>
    </xf>
    <xf numFmtId="1" fontId="35" fillId="0" borderId="176" applyFill="0" applyProtection="0">
      <alignment horizontal="right" vertical="top" wrapText="1"/>
    </xf>
    <xf numFmtId="0" fontId="51" fillId="36" borderId="177" applyNumberFormat="0" applyAlignment="0" applyProtection="0"/>
    <xf numFmtId="0" fontId="43" fillId="36" borderId="178" applyNumberFormat="0" applyAlignment="0" applyProtection="0"/>
    <xf numFmtId="0" fontId="39" fillId="38" borderId="176" applyNumberFormat="0" applyProtection="0">
      <alignment horizontal="right"/>
    </xf>
    <xf numFmtId="0" fontId="39" fillId="38" borderId="176" applyNumberFormat="0" applyProtection="0">
      <alignment horizontal="left"/>
    </xf>
    <xf numFmtId="2" fontId="47" fillId="0" borderId="176" applyFill="0" applyProtection="0">
      <alignment horizontal="right" vertical="top" wrapText="1"/>
    </xf>
    <xf numFmtId="0" fontId="44" fillId="0" borderId="179" applyNumberFormat="0" applyFill="0" applyAlignment="0" applyProtection="0"/>
    <xf numFmtId="49" fontId="35" fillId="0" borderId="176" applyFill="0" applyProtection="0">
      <alignment horizontal="right"/>
    </xf>
    <xf numFmtId="1" fontId="35" fillId="0" borderId="176" applyFill="0" applyProtection="0">
      <alignment horizontal="right" vertical="top" wrapText="1"/>
    </xf>
    <xf numFmtId="0" fontId="39" fillId="38" borderId="176" applyNumberFormat="0" applyProtection="0">
      <alignment horizontal="left"/>
    </xf>
    <xf numFmtId="0" fontId="35" fillId="54" borderId="175" applyNumberFormat="0" applyFont="0" applyAlignment="0" applyProtection="0"/>
    <xf numFmtId="0" fontId="43" fillId="36" borderId="178" applyNumberFormat="0" applyAlignment="0" applyProtection="0"/>
    <xf numFmtId="0" fontId="44" fillId="0" borderId="179" applyNumberFormat="0" applyFill="0" applyAlignment="0" applyProtection="0"/>
    <xf numFmtId="1" fontId="47" fillId="0" borderId="176" applyFill="0" applyProtection="0">
      <alignment horizontal="right" vertical="top" wrapText="1"/>
    </xf>
    <xf numFmtId="0" fontId="62" fillId="60" borderId="176"/>
    <xf numFmtId="0" fontId="44" fillId="0" borderId="179" applyNumberFormat="0" applyFill="0" applyAlignment="0" applyProtection="0"/>
    <xf numFmtId="0" fontId="39" fillId="38" borderId="176" applyNumberFormat="0" applyProtection="0">
      <alignment horizontal="left"/>
    </xf>
    <xf numFmtId="0" fontId="35" fillId="54" borderId="175" applyNumberFormat="0" applyFont="0" applyAlignment="0" applyProtection="0"/>
    <xf numFmtId="0" fontId="44" fillId="0" borderId="179" applyNumberFormat="0" applyFill="0" applyAlignment="0" applyProtection="0"/>
    <xf numFmtId="1" fontId="47" fillId="0" borderId="176" applyFill="0" applyProtection="0">
      <alignment horizontal="right" vertical="top" wrapText="1"/>
    </xf>
    <xf numFmtId="0" fontId="47" fillId="0" borderId="176" applyFill="0" applyProtection="0">
      <alignment horizontal="right" vertical="top" wrapText="1"/>
    </xf>
    <xf numFmtId="0" fontId="35" fillId="0" borderId="176" applyFill="0" applyProtection="0">
      <alignment horizontal="right" vertical="top" wrapText="1"/>
    </xf>
    <xf numFmtId="2" fontId="47" fillId="0" borderId="176" applyFill="0" applyProtection="0">
      <alignment horizontal="right" vertical="top" wrapText="1"/>
    </xf>
    <xf numFmtId="0" fontId="62" fillId="60" borderId="176"/>
    <xf numFmtId="0" fontId="41" fillId="35" borderId="177" applyNumberFormat="0" applyAlignment="0" applyProtection="0"/>
    <xf numFmtId="0" fontId="41" fillId="35" borderId="177" applyNumberFormat="0" applyAlignment="0" applyProtection="0"/>
    <xf numFmtId="0" fontId="35" fillId="0" borderId="176" applyFill="0" applyProtection="0">
      <alignment horizontal="right" vertical="top" wrapText="1"/>
    </xf>
    <xf numFmtId="0" fontId="62" fillId="60" borderId="176"/>
    <xf numFmtId="0" fontId="39" fillId="38" borderId="176" applyNumberFormat="0" applyProtection="0">
      <alignment horizontal="left"/>
    </xf>
    <xf numFmtId="1" fontId="47" fillId="0" borderId="176" applyFill="0" applyProtection="0">
      <alignment horizontal="right" vertical="top" wrapText="1"/>
    </xf>
    <xf numFmtId="0" fontId="62" fillId="60" borderId="176"/>
    <xf numFmtId="0" fontId="44" fillId="0" borderId="179" applyNumberFormat="0" applyFill="0" applyAlignment="0" applyProtection="0"/>
    <xf numFmtId="0" fontId="35" fillId="54" borderId="175" applyNumberFormat="0" applyFont="0" applyAlignment="0" applyProtection="0"/>
    <xf numFmtId="0" fontId="41" fillId="35" borderId="177" applyNumberFormat="0" applyAlignment="0" applyProtection="0"/>
    <xf numFmtId="0" fontId="43" fillId="36" borderId="178" applyNumberFormat="0" applyAlignment="0" applyProtection="0"/>
    <xf numFmtId="0" fontId="35" fillId="0" borderId="176" applyFill="0" applyProtection="0">
      <alignment horizontal="right" vertical="top" wrapText="1"/>
    </xf>
    <xf numFmtId="1" fontId="35" fillId="0" borderId="176" applyFill="0" applyProtection="0">
      <alignment horizontal="right" vertical="top" wrapText="1"/>
    </xf>
    <xf numFmtId="0" fontId="44" fillId="0" borderId="179" applyNumberFormat="0" applyFill="0" applyAlignment="0" applyProtection="0"/>
    <xf numFmtId="0" fontId="43" fillId="36" borderId="178" applyNumberFormat="0" applyAlignment="0" applyProtection="0"/>
    <xf numFmtId="0" fontId="43" fillId="36" borderId="178" applyNumberFormat="0" applyAlignment="0" applyProtection="0"/>
    <xf numFmtId="49" fontId="35" fillId="0" borderId="176" applyFill="0" applyProtection="0">
      <alignment horizontal="right"/>
    </xf>
    <xf numFmtId="0" fontId="41" fillId="35" borderId="177" applyNumberFormat="0" applyAlignment="0" applyProtection="0"/>
    <xf numFmtId="49" fontId="35" fillId="0" borderId="176" applyFill="0" applyProtection="0">
      <alignment horizontal="right"/>
    </xf>
    <xf numFmtId="0" fontId="62" fillId="60" borderId="176"/>
    <xf numFmtId="0" fontId="43" fillId="36" borderId="178" applyNumberFormat="0" applyAlignment="0" applyProtection="0"/>
    <xf numFmtId="0" fontId="39" fillId="38" borderId="176" applyNumberFormat="0" applyProtection="0">
      <alignment horizontal="right"/>
    </xf>
    <xf numFmtId="0" fontId="39" fillId="38" borderId="176" applyNumberFormat="0" applyProtection="0">
      <alignment horizontal="right"/>
    </xf>
    <xf numFmtId="0" fontId="43" fillId="36" borderId="178" applyNumberFormat="0" applyAlignment="0" applyProtection="0"/>
    <xf numFmtId="0" fontId="62" fillId="60" borderId="176"/>
    <xf numFmtId="0" fontId="39" fillId="38" borderId="176" applyNumberFormat="0" applyProtection="0">
      <alignment horizontal="right"/>
    </xf>
    <xf numFmtId="1" fontId="35" fillId="0" borderId="176" applyFill="0" applyProtection="0">
      <alignment horizontal="right" vertical="top" wrapText="1"/>
    </xf>
    <xf numFmtId="1" fontId="35" fillId="0" borderId="176" applyFill="0" applyProtection="0">
      <alignment horizontal="right" vertical="top" wrapText="1"/>
    </xf>
    <xf numFmtId="1" fontId="35" fillId="0" borderId="176" applyFill="0" applyProtection="0">
      <alignment horizontal="right" vertical="top" wrapText="1"/>
    </xf>
    <xf numFmtId="0" fontId="62" fillId="60" borderId="176"/>
    <xf numFmtId="0" fontId="39" fillId="38" borderId="176" applyNumberFormat="0" applyProtection="0">
      <alignment horizontal="left"/>
    </xf>
    <xf numFmtId="2" fontId="47" fillId="0" borderId="176" applyFill="0" applyProtection="0">
      <alignment horizontal="right" vertical="top" wrapText="1"/>
    </xf>
    <xf numFmtId="49" fontId="35" fillId="0" borderId="176" applyFill="0" applyProtection="0">
      <alignment horizontal="right"/>
    </xf>
    <xf numFmtId="0" fontId="51" fillId="36" borderId="177" applyNumberFormat="0" applyAlignment="0" applyProtection="0"/>
    <xf numFmtId="1" fontId="35" fillId="0" borderId="176" applyFill="0" applyProtection="0">
      <alignment horizontal="right" vertical="top" wrapText="1"/>
    </xf>
    <xf numFmtId="2" fontId="35" fillId="0" borderId="176" applyFill="0" applyProtection="0">
      <alignment horizontal="right" vertical="top" wrapText="1"/>
    </xf>
    <xf numFmtId="0" fontId="39" fillId="38" borderId="176" applyNumberFormat="0" applyProtection="0">
      <alignment horizontal="left"/>
    </xf>
    <xf numFmtId="49" fontId="35" fillId="0" borderId="176" applyFill="0" applyProtection="0">
      <alignment horizontal="right"/>
    </xf>
    <xf numFmtId="0" fontId="43" fillId="36" borderId="178" applyNumberFormat="0" applyAlignment="0" applyProtection="0"/>
    <xf numFmtId="0" fontId="44" fillId="0" borderId="179" applyNumberFormat="0" applyFill="0" applyAlignment="0" applyProtection="0"/>
    <xf numFmtId="2" fontId="47" fillId="0" borderId="176" applyFill="0" applyProtection="0">
      <alignment horizontal="right" vertical="top" wrapText="1"/>
    </xf>
    <xf numFmtId="0" fontId="62" fillId="60" borderId="176"/>
    <xf numFmtId="0" fontId="39" fillId="38" borderId="176" applyNumberFormat="0" applyProtection="0">
      <alignment horizontal="right"/>
    </xf>
    <xf numFmtId="0" fontId="62" fillId="60" borderId="176"/>
    <xf numFmtId="0" fontId="47" fillId="0" borderId="176" applyFill="0" applyProtection="0">
      <alignment horizontal="right" vertical="top" wrapText="1"/>
    </xf>
    <xf numFmtId="0" fontId="62" fillId="60" borderId="176"/>
    <xf numFmtId="0" fontId="35" fillId="0" borderId="176" applyFill="0" applyProtection="0">
      <alignment horizontal="right" vertical="top" wrapText="1"/>
    </xf>
    <xf numFmtId="0" fontId="39" fillId="38" borderId="176" applyNumberFormat="0" applyProtection="0">
      <alignment horizontal="left"/>
    </xf>
    <xf numFmtId="1" fontId="35" fillId="0" borderId="176" applyFill="0" applyProtection="0">
      <alignment horizontal="right" vertical="top" wrapText="1"/>
    </xf>
    <xf numFmtId="1" fontId="47" fillId="0" borderId="176" applyFill="0" applyProtection="0">
      <alignment horizontal="right" vertical="top" wrapText="1"/>
    </xf>
    <xf numFmtId="0" fontId="62" fillId="60" borderId="176"/>
    <xf numFmtId="0" fontId="39" fillId="38" borderId="176" applyNumberFormat="0" applyProtection="0">
      <alignment horizontal="right"/>
    </xf>
    <xf numFmtId="0" fontId="62" fillId="60" borderId="176"/>
    <xf numFmtId="0" fontId="39" fillId="38" borderId="176" applyNumberFormat="0" applyProtection="0">
      <alignment horizontal="right"/>
    </xf>
    <xf numFmtId="0" fontId="43" fillId="36" borderId="178" applyNumberFormat="0" applyAlignment="0" applyProtection="0"/>
    <xf numFmtId="0" fontId="39" fillId="38" borderId="176" applyNumberFormat="0" applyProtection="0">
      <alignment horizontal="right"/>
    </xf>
    <xf numFmtId="0" fontId="41" fillId="35" borderId="177" applyNumberFormat="0" applyAlignment="0" applyProtection="0"/>
    <xf numFmtId="0" fontId="41" fillId="35" borderId="177" applyNumberFormat="0" applyAlignment="0" applyProtection="0"/>
    <xf numFmtId="1" fontId="35" fillId="0" borderId="176" applyFill="0" applyProtection="0">
      <alignment horizontal="right" vertical="top" wrapText="1"/>
    </xf>
    <xf numFmtId="0" fontId="39" fillId="38" borderId="176" applyNumberFormat="0" applyProtection="0">
      <alignment horizontal="right"/>
    </xf>
    <xf numFmtId="0" fontId="35" fillId="54" borderId="175" applyNumberFormat="0" applyFont="0" applyAlignment="0" applyProtection="0"/>
    <xf numFmtId="0" fontId="44" fillId="0" borderId="179" applyNumberFormat="0" applyFill="0" applyAlignment="0" applyProtection="0"/>
    <xf numFmtId="0" fontId="44" fillId="0" borderId="179" applyNumberFormat="0" applyFill="0" applyAlignment="0" applyProtection="0"/>
    <xf numFmtId="49" fontId="35" fillId="0" borderId="176" applyFill="0" applyProtection="0">
      <alignment horizontal="right"/>
    </xf>
    <xf numFmtId="0" fontId="35" fillId="54" borderId="175" applyNumberFormat="0" applyFont="0" applyAlignment="0" applyProtection="0"/>
    <xf numFmtId="0" fontId="39" fillId="38" borderId="176" applyNumberFormat="0" applyProtection="0">
      <alignment horizontal="left"/>
    </xf>
    <xf numFmtId="0" fontId="35" fillId="54" borderId="175" applyNumberFormat="0" applyFont="0" applyAlignment="0" applyProtection="0"/>
    <xf numFmtId="0" fontId="43" fillId="36" borderId="178" applyNumberFormat="0" applyAlignment="0" applyProtection="0"/>
    <xf numFmtId="49" fontId="47" fillId="0" borderId="176" applyFill="0" applyProtection="0">
      <alignment horizontal="right"/>
    </xf>
    <xf numFmtId="0" fontId="41" fillId="35" borderId="177" applyNumberFormat="0" applyAlignment="0" applyProtection="0"/>
    <xf numFmtId="0" fontId="41" fillId="35" borderId="177" applyNumberFormat="0" applyAlignment="0" applyProtection="0"/>
    <xf numFmtId="0" fontId="35" fillId="0" borderId="176" applyFill="0" applyProtection="0">
      <alignment horizontal="right" vertical="top" wrapText="1"/>
    </xf>
    <xf numFmtId="0" fontId="62" fillId="60" borderId="176"/>
    <xf numFmtId="49" fontId="35" fillId="0" borderId="176" applyFill="0" applyProtection="0">
      <alignment horizontal="right"/>
    </xf>
    <xf numFmtId="0" fontId="41" fillId="35" borderId="177" applyNumberFormat="0" applyAlignment="0" applyProtection="0"/>
    <xf numFmtId="2" fontId="35" fillId="0" borderId="176" applyFill="0" applyProtection="0">
      <alignment horizontal="right" vertical="top" wrapText="1"/>
    </xf>
    <xf numFmtId="2" fontId="35" fillId="0" borderId="176" applyFill="0" applyProtection="0">
      <alignment horizontal="right" vertical="top" wrapText="1"/>
    </xf>
    <xf numFmtId="0" fontId="62" fillId="60" borderId="176"/>
    <xf numFmtId="0" fontId="62" fillId="60" borderId="176"/>
    <xf numFmtId="0" fontId="35" fillId="54" borderId="175" applyNumberFormat="0" applyFont="0" applyAlignment="0" applyProtection="0"/>
    <xf numFmtId="0" fontId="43" fillId="36" borderId="178" applyNumberFormat="0" applyAlignment="0" applyProtection="0"/>
    <xf numFmtId="0" fontId="39" fillId="38" borderId="176" applyNumberFormat="0" applyProtection="0">
      <alignment horizontal="right"/>
    </xf>
    <xf numFmtId="0" fontId="39" fillId="38" borderId="176" applyNumberFormat="0" applyProtection="0">
      <alignment horizontal="left"/>
    </xf>
    <xf numFmtId="0" fontId="43" fillId="36" borderId="178" applyNumberFormat="0" applyAlignment="0" applyProtection="0"/>
    <xf numFmtId="0" fontId="39" fillId="38" borderId="176" applyNumberFormat="0" applyProtection="0">
      <alignment horizontal="left"/>
    </xf>
    <xf numFmtId="0" fontId="62" fillId="60" borderId="176"/>
    <xf numFmtId="1" fontId="47" fillId="0" borderId="176" applyFill="0" applyProtection="0">
      <alignment horizontal="right" vertical="top" wrapText="1"/>
    </xf>
    <xf numFmtId="1" fontId="35" fillId="0" borderId="176" applyFill="0" applyProtection="0">
      <alignment horizontal="right" vertical="top" wrapText="1"/>
    </xf>
    <xf numFmtId="2" fontId="47" fillId="0" borderId="176" applyFill="0" applyProtection="0">
      <alignment horizontal="right" vertical="top" wrapText="1"/>
    </xf>
    <xf numFmtId="0" fontId="44" fillId="0" borderId="179" applyNumberFormat="0" applyFill="0" applyAlignment="0" applyProtection="0"/>
    <xf numFmtId="0" fontId="47" fillId="0" borderId="176" applyFill="0" applyProtection="0">
      <alignment horizontal="right" vertical="top" wrapText="1"/>
    </xf>
    <xf numFmtId="0" fontId="39" fillId="38" borderId="176" applyNumberFormat="0" applyProtection="0">
      <alignment horizontal="right"/>
    </xf>
    <xf numFmtId="0" fontId="35" fillId="0" borderId="176" applyFill="0" applyProtection="0">
      <alignment horizontal="right" vertical="top" wrapText="1"/>
    </xf>
    <xf numFmtId="0" fontId="35" fillId="0" borderId="176" applyFill="0" applyProtection="0">
      <alignment horizontal="right" vertical="top" wrapText="1"/>
    </xf>
    <xf numFmtId="0" fontId="35" fillId="0" borderId="176" applyFill="0" applyProtection="0">
      <alignment horizontal="right" vertical="top" wrapText="1"/>
    </xf>
    <xf numFmtId="0" fontId="41" fillId="35" borderId="177" applyNumberFormat="0" applyAlignment="0" applyProtection="0"/>
    <xf numFmtId="0" fontId="35" fillId="54" borderId="175" applyNumberFormat="0" applyFont="0" applyAlignment="0" applyProtection="0"/>
    <xf numFmtId="0" fontId="39" fillId="38" borderId="176" applyNumberFormat="0" applyProtection="0">
      <alignment horizontal="left"/>
    </xf>
    <xf numFmtId="0" fontId="44" fillId="0" borderId="179" applyNumberFormat="0" applyFill="0" applyAlignment="0" applyProtection="0"/>
    <xf numFmtId="0" fontId="62" fillId="60" borderId="176"/>
    <xf numFmtId="1" fontId="47" fillId="0" borderId="176" applyFill="0" applyProtection="0">
      <alignment horizontal="right" vertical="top" wrapText="1"/>
    </xf>
    <xf numFmtId="0" fontId="41" fillId="35" borderId="177" applyNumberFormat="0" applyAlignment="0" applyProtection="0"/>
    <xf numFmtId="0" fontId="62" fillId="60" borderId="176"/>
    <xf numFmtId="0" fontId="41" fillId="35" borderId="177" applyNumberFormat="0" applyAlignment="0" applyProtection="0"/>
    <xf numFmtId="0" fontId="35" fillId="54" borderId="175" applyNumberFormat="0" applyFont="0" applyAlignment="0" applyProtection="0"/>
    <xf numFmtId="0" fontId="62" fillId="60" borderId="176"/>
    <xf numFmtId="1" fontId="47" fillId="0" borderId="176" applyFill="0" applyProtection="0">
      <alignment horizontal="right" vertical="top" wrapText="1"/>
    </xf>
    <xf numFmtId="0" fontId="39" fillId="38" borderId="176" applyNumberFormat="0" applyProtection="0">
      <alignment horizontal="left"/>
    </xf>
    <xf numFmtId="0" fontId="62" fillId="60" borderId="176"/>
    <xf numFmtId="49" fontId="35" fillId="0" borderId="176" applyFill="0" applyProtection="0">
      <alignment horizontal="right"/>
    </xf>
    <xf numFmtId="49" fontId="47" fillId="0" borderId="176" applyFill="0" applyProtection="0">
      <alignment horizontal="right"/>
    </xf>
    <xf numFmtId="2" fontId="35" fillId="0" borderId="176" applyFill="0" applyProtection="0">
      <alignment horizontal="right" vertical="top" wrapText="1"/>
    </xf>
    <xf numFmtId="0" fontId="41" fillId="35" borderId="177" applyNumberFormat="0" applyAlignment="0" applyProtection="0"/>
    <xf numFmtId="0" fontId="39" fillId="38" borderId="176" applyNumberFormat="0" applyProtection="0">
      <alignment horizontal="left"/>
    </xf>
    <xf numFmtId="0" fontId="43" fillId="36" borderId="178" applyNumberFormat="0" applyAlignment="0" applyProtection="0"/>
    <xf numFmtId="0" fontId="62" fillId="60" borderId="176"/>
    <xf numFmtId="2" fontId="47" fillId="0" borderId="176" applyFill="0" applyProtection="0">
      <alignment horizontal="right" vertical="top" wrapText="1"/>
    </xf>
    <xf numFmtId="2" fontId="35" fillId="0" borderId="176" applyFill="0" applyProtection="0">
      <alignment horizontal="right" vertical="top" wrapText="1"/>
    </xf>
    <xf numFmtId="0" fontId="43" fillId="36" borderId="178" applyNumberFormat="0" applyAlignment="0" applyProtection="0"/>
    <xf numFmtId="0" fontId="35" fillId="54" borderId="175" applyNumberFormat="0" applyFont="0" applyAlignment="0" applyProtection="0"/>
    <xf numFmtId="0" fontId="62" fillId="60" borderId="176"/>
    <xf numFmtId="2" fontId="35" fillId="0" borderId="176" applyFill="0" applyProtection="0">
      <alignment horizontal="right" vertical="top" wrapText="1"/>
    </xf>
    <xf numFmtId="0" fontId="43" fillId="36" borderId="178" applyNumberFormat="0" applyAlignment="0" applyProtection="0"/>
    <xf numFmtId="1" fontId="47" fillId="0" borderId="176" applyFill="0" applyProtection="0">
      <alignment horizontal="right" vertical="top" wrapText="1"/>
    </xf>
    <xf numFmtId="49" fontId="47" fillId="0" borderId="176" applyFill="0" applyProtection="0">
      <alignment horizontal="right"/>
    </xf>
    <xf numFmtId="1" fontId="47" fillId="0" borderId="176" applyFill="0" applyProtection="0">
      <alignment horizontal="right" vertical="top" wrapText="1"/>
    </xf>
    <xf numFmtId="2" fontId="35" fillId="0" borderId="176" applyFill="0" applyProtection="0">
      <alignment horizontal="right" vertical="top" wrapText="1"/>
    </xf>
    <xf numFmtId="0" fontId="39" fillId="38" borderId="176" applyNumberFormat="0" applyProtection="0">
      <alignment horizontal="right"/>
    </xf>
    <xf numFmtId="2" fontId="47" fillId="0" borderId="176" applyFill="0" applyProtection="0">
      <alignment horizontal="right" vertical="top" wrapText="1"/>
    </xf>
    <xf numFmtId="0" fontId="35" fillId="54" borderId="175" applyNumberFormat="0" applyFont="0" applyAlignment="0" applyProtection="0"/>
    <xf numFmtId="0" fontId="47" fillId="0" borderId="176" applyFill="0" applyProtection="0">
      <alignment horizontal="right" vertical="top" wrapText="1"/>
    </xf>
    <xf numFmtId="0" fontId="39" fillId="38" borderId="176" applyNumberFormat="0" applyProtection="0">
      <alignment horizontal="left"/>
    </xf>
    <xf numFmtId="0" fontId="44" fillId="0" borderId="179" applyNumberFormat="0" applyFill="0" applyAlignment="0" applyProtection="0"/>
    <xf numFmtId="1" fontId="35" fillId="0" borderId="176" applyFill="0" applyProtection="0">
      <alignment horizontal="right" vertical="top" wrapText="1"/>
    </xf>
    <xf numFmtId="1" fontId="47" fillId="0" borderId="176" applyFill="0" applyProtection="0">
      <alignment horizontal="right" vertical="top" wrapText="1"/>
    </xf>
    <xf numFmtId="0" fontId="62" fillId="60" borderId="176"/>
    <xf numFmtId="0" fontId="35" fillId="0" borderId="176" applyFill="0" applyProtection="0">
      <alignment horizontal="right" vertical="top" wrapText="1"/>
    </xf>
    <xf numFmtId="0" fontId="35" fillId="0" borderId="176" applyFill="0" applyProtection="0">
      <alignment horizontal="right" vertical="top" wrapText="1"/>
    </xf>
    <xf numFmtId="49" fontId="35" fillId="0" borderId="176" applyFill="0" applyProtection="0">
      <alignment horizontal="right"/>
    </xf>
    <xf numFmtId="2" fontId="47" fillId="0" borderId="176" applyFill="0" applyProtection="0">
      <alignment horizontal="right" vertical="top" wrapText="1"/>
    </xf>
    <xf numFmtId="49" fontId="35" fillId="0" borderId="176" applyFill="0" applyProtection="0">
      <alignment horizontal="right"/>
    </xf>
    <xf numFmtId="0" fontId="62" fillId="60" borderId="176"/>
    <xf numFmtId="0" fontId="62" fillId="60" borderId="176"/>
    <xf numFmtId="0" fontId="47" fillId="0" borderId="176" applyFill="0" applyProtection="0">
      <alignment horizontal="right" vertical="top" wrapText="1"/>
    </xf>
    <xf numFmtId="1" fontId="35" fillId="0" borderId="176" applyFill="0" applyProtection="0">
      <alignment horizontal="right" vertical="top" wrapText="1"/>
    </xf>
    <xf numFmtId="0" fontId="44" fillId="0" borderId="179" applyNumberFormat="0" applyFill="0" applyAlignment="0" applyProtection="0"/>
    <xf numFmtId="0" fontId="35" fillId="0" borderId="176" applyFill="0" applyProtection="0">
      <alignment horizontal="right" vertical="top" wrapText="1"/>
    </xf>
    <xf numFmtId="0" fontId="39" fillId="38" borderId="176" applyNumberFormat="0" applyProtection="0">
      <alignment horizontal="left"/>
    </xf>
    <xf numFmtId="0" fontId="39" fillId="38" borderId="176" applyNumberFormat="0" applyProtection="0">
      <alignment horizontal="right"/>
    </xf>
    <xf numFmtId="1" fontId="35" fillId="0" borderId="176" applyFill="0" applyProtection="0">
      <alignment horizontal="right" vertical="top" wrapText="1"/>
    </xf>
    <xf numFmtId="2" fontId="47" fillId="0" borderId="176" applyFill="0" applyProtection="0">
      <alignment horizontal="right" vertical="top" wrapText="1"/>
    </xf>
    <xf numFmtId="49" fontId="35" fillId="0" borderId="176" applyFill="0" applyProtection="0">
      <alignment horizontal="right"/>
    </xf>
    <xf numFmtId="0" fontId="39" fillId="38" borderId="176" applyNumberFormat="0" applyProtection="0">
      <alignment horizontal="left"/>
    </xf>
    <xf numFmtId="1" fontId="35" fillId="0" borderId="176" applyFill="0" applyProtection="0">
      <alignment horizontal="right" vertical="top" wrapText="1"/>
    </xf>
    <xf numFmtId="2" fontId="47" fillId="0" borderId="176" applyFill="0" applyProtection="0">
      <alignment horizontal="right" vertical="top" wrapText="1"/>
    </xf>
    <xf numFmtId="0" fontId="62" fillId="60" borderId="176"/>
    <xf numFmtId="0" fontId="39" fillId="38" borderId="176" applyNumberFormat="0" applyProtection="0">
      <alignment horizontal="left"/>
    </xf>
    <xf numFmtId="0" fontId="35" fillId="54" borderId="175" applyNumberFormat="0" applyFont="0" applyAlignment="0" applyProtection="0"/>
    <xf numFmtId="0" fontId="62" fillId="60" borderId="176"/>
    <xf numFmtId="0" fontId="35" fillId="0" borderId="176" applyFill="0" applyProtection="0">
      <alignment horizontal="right" vertical="top" wrapText="1"/>
    </xf>
    <xf numFmtId="0" fontId="39" fillId="38" borderId="176" applyNumberFormat="0" applyProtection="0">
      <alignment horizontal="left"/>
    </xf>
    <xf numFmtId="49" fontId="47" fillId="0" borderId="176" applyFill="0" applyProtection="0">
      <alignment horizontal="right"/>
    </xf>
    <xf numFmtId="1" fontId="35" fillId="0" borderId="176" applyFill="0" applyProtection="0">
      <alignment horizontal="right" vertical="top" wrapText="1"/>
    </xf>
    <xf numFmtId="0" fontId="39" fillId="38" borderId="176" applyNumberFormat="0" applyProtection="0">
      <alignment horizontal="right"/>
    </xf>
    <xf numFmtId="49" fontId="35" fillId="0" borderId="176" applyFill="0" applyProtection="0">
      <alignment horizontal="right"/>
    </xf>
    <xf numFmtId="0" fontId="62" fillId="60" borderId="176"/>
    <xf numFmtId="2" fontId="35" fillId="0" borderId="176" applyFill="0" applyProtection="0">
      <alignment horizontal="right" vertical="top" wrapText="1"/>
    </xf>
    <xf numFmtId="2" fontId="35" fillId="0" borderId="176" applyFill="0" applyProtection="0">
      <alignment horizontal="right" vertical="top" wrapText="1"/>
    </xf>
    <xf numFmtId="0" fontId="44" fillId="0" borderId="179" applyNumberFormat="0" applyFill="0" applyAlignment="0" applyProtection="0"/>
    <xf numFmtId="2" fontId="47" fillId="0" borderId="176" applyFill="0" applyProtection="0">
      <alignment horizontal="right" vertical="top" wrapText="1"/>
    </xf>
    <xf numFmtId="2" fontId="35" fillId="0" borderId="176" applyFill="0" applyProtection="0">
      <alignment horizontal="right" vertical="top" wrapText="1"/>
    </xf>
    <xf numFmtId="0" fontId="44" fillId="0" borderId="179" applyNumberFormat="0" applyFill="0" applyAlignment="0" applyProtection="0"/>
    <xf numFmtId="0" fontId="62" fillId="60" borderId="176"/>
    <xf numFmtId="0" fontId="39" fillId="38" borderId="176" applyNumberFormat="0" applyProtection="0">
      <alignment horizontal="right"/>
    </xf>
    <xf numFmtId="0" fontId="35" fillId="0" borderId="176" applyFill="0" applyProtection="0">
      <alignment horizontal="right" vertical="top" wrapText="1"/>
    </xf>
    <xf numFmtId="0" fontId="51" fillId="36" borderId="177" applyNumberFormat="0" applyAlignment="0" applyProtection="0"/>
    <xf numFmtId="2" fontId="35" fillId="0" borderId="176" applyFill="0" applyProtection="0">
      <alignment horizontal="right" vertical="top" wrapText="1"/>
    </xf>
    <xf numFmtId="0" fontId="41" fillId="35" borderId="177" applyNumberFormat="0" applyAlignment="0" applyProtection="0"/>
    <xf numFmtId="0" fontId="35" fillId="0" borderId="176" applyFill="0" applyProtection="0">
      <alignment horizontal="right" vertical="top" wrapText="1"/>
    </xf>
    <xf numFmtId="2" fontId="35" fillId="0" borderId="176" applyFill="0" applyProtection="0">
      <alignment horizontal="right" vertical="top" wrapText="1"/>
    </xf>
    <xf numFmtId="0" fontId="62" fillId="60" borderId="176"/>
    <xf numFmtId="2" fontId="35" fillId="0" borderId="176" applyFill="0" applyProtection="0">
      <alignment horizontal="right" vertical="top" wrapText="1"/>
    </xf>
    <xf numFmtId="2" fontId="35" fillId="0" borderId="176" applyFill="0" applyProtection="0">
      <alignment horizontal="right" vertical="top" wrapText="1"/>
    </xf>
    <xf numFmtId="0" fontId="62" fillId="60" borderId="176"/>
    <xf numFmtId="0" fontId="44" fillId="0" borderId="179" applyNumberFormat="0" applyFill="0" applyAlignment="0" applyProtection="0"/>
    <xf numFmtId="0" fontId="39" fillId="38" borderId="176" applyNumberFormat="0" applyProtection="0">
      <alignment horizontal="right"/>
    </xf>
    <xf numFmtId="49" fontId="47" fillId="0" borderId="176" applyFill="0" applyProtection="0">
      <alignment horizontal="right"/>
    </xf>
    <xf numFmtId="2" fontId="35" fillId="0" borderId="176" applyFill="0" applyProtection="0">
      <alignment horizontal="right" vertical="top" wrapText="1"/>
    </xf>
    <xf numFmtId="0" fontId="62" fillId="60" borderId="176"/>
    <xf numFmtId="0" fontId="62" fillId="60" borderId="176"/>
    <xf numFmtId="0" fontId="35" fillId="0" borderId="176" applyFill="0" applyProtection="0">
      <alignment horizontal="right" vertical="top" wrapText="1"/>
    </xf>
    <xf numFmtId="49" fontId="47" fillId="0" borderId="176" applyFill="0" applyProtection="0">
      <alignment horizontal="right"/>
    </xf>
    <xf numFmtId="0" fontId="47" fillId="0" borderId="176" applyFill="0" applyProtection="0">
      <alignment horizontal="right" vertical="top" wrapText="1"/>
    </xf>
    <xf numFmtId="0" fontId="35" fillId="0" borderId="176" applyFill="0" applyProtection="0">
      <alignment horizontal="right" vertical="top" wrapText="1"/>
    </xf>
    <xf numFmtId="49" fontId="35" fillId="0" borderId="176" applyFill="0" applyProtection="0">
      <alignment horizontal="right"/>
    </xf>
    <xf numFmtId="0" fontId="62" fillId="60" borderId="176"/>
    <xf numFmtId="0" fontId="39" fillId="38" borderId="176" applyNumberFormat="0" applyProtection="0">
      <alignment horizontal="right"/>
    </xf>
    <xf numFmtId="0" fontId="39" fillId="38" borderId="176" applyNumberFormat="0" applyProtection="0">
      <alignment horizontal="left"/>
    </xf>
    <xf numFmtId="0" fontId="44" fillId="0" borderId="179" applyNumberFormat="0" applyFill="0" applyAlignment="0" applyProtection="0"/>
    <xf numFmtId="0" fontId="43" fillId="36" borderId="178" applyNumberFormat="0" applyAlignment="0" applyProtection="0"/>
    <xf numFmtId="0" fontId="39" fillId="38" borderId="176" applyNumberFormat="0" applyProtection="0">
      <alignment horizontal="right"/>
    </xf>
    <xf numFmtId="49" fontId="35" fillId="0" borderId="176" applyFill="0" applyProtection="0">
      <alignment horizontal="right"/>
    </xf>
    <xf numFmtId="0" fontId="35" fillId="0" borderId="176" applyFill="0" applyProtection="0">
      <alignment horizontal="right" vertical="top" wrapText="1"/>
    </xf>
    <xf numFmtId="0" fontId="35" fillId="54" borderId="175" applyNumberFormat="0" applyFont="0" applyAlignment="0" applyProtection="0"/>
    <xf numFmtId="2" fontId="35" fillId="0" borderId="176" applyFill="0" applyProtection="0">
      <alignment horizontal="right" vertical="top" wrapText="1"/>
    </xf>
    <xf numFmtId="0" fontId="62" fillId="60" borderId="176"/>
    <xf numFmtId="0" fontId="39" fillId="38" borderId="176" applyNumberFormat="0" applyProtection="0">
      <alignment horizontal="right"/>
    </xf>
    <xf numFmtId="0" fontId="39" fillId="38" borderId="176" applyNumberFormat="0" applyProtection="0">
      <alignment horizontal="left"/>
    </xf>
    <xf numFmtId="0" fontId="41" fillId="35" borderId="177" applyNumberFormat="0" applyAlignment="0" applyProtection="0"/>
    <xf numFmtId="2" fontId="35" fillId="0" borderId="176" applyFill="0" applyProtection="0">
      <alignment horizontal="right" vertical="top" wrapText="1"/>
    </xf>
    <xf numFmtId="0" fontId="62" fillId="60" borderId="176"/>
    <xf numFmtId="2" fontId="35" fillId="0" borderId="176" applyFill="0" applyProtection="0">
      <alignment horizontal="right" vertical="top" wrapText="1"/>
    </xf>
    <xf numFmtId="1" fontId="35" fillId="0" borderId="176" applyFill="0" applyProtection="0">
      <alignment horizontal="right" vertical="top" wrapText="1"/>
    </xf>
    <xf numFmtId="1" fontId="35" fillId="0" borderId="176" applyFill="0" applyProtection="0">
      <alignment horizontal="right" vertical="top" wrapText="1"/>
    </xf>
    <xf numFmtId="0" fontId="41" fillId="35" borderId="177" applyNumberFormat="0" applyAlignment="0" applyProtection="0"/>
    <xf numFmtId="49" fontId="47" fillId="0" borderId="176" applyFill="0" applyProtection="0">
      <alignment horizontal="right"/>
    </xf>
    <xf numFmtId="0" fontId="51" fillId="36" borderId="177" applyNumberFormat="0" applyAlignment="0" applyProtection="0"/>
    <xf numFmtId="0" fontId="39" fillId="38" borderId="176" applyNumberFormat="0" applyProtection="0">
      <alignment horizontal="right"/>
    </xf>
    <xf numFmtId="1" fontId="35" fillId="0" borderId="176" applyFill="0" applyProtection="0">
      <alignment horizontal="right" vertical="top" wrapText="1"/>
    </xf>
    <xf numFmtId="2" fontId="35" fillId="0" borderId="176" applyFill="0" applyProtection="0">
      <alignment horizontal="right" vertical="top" wrapText="1"/>
    </xf>
    <xf numFmtId="1" fontId="35" fillId="0" borderId="176" applyFill="0" applyProtection="0">
      <alignment horizontal="right" vertical="top" wrapText="1"/>
    </xf>
    <xf numFmtId="0" fontId="43" fillId="36" borderId="178" applyNumberFormat="0" applyAlignment="0" applyProtection="0"/>
    <xf numFmtId="0" fontId="43" fillId="36" borderId="178" applyNumberFormat="0" applyAlignment="0" applyProtection="0"/>
    <xf numFmtId="49" fontId="35" fillId="0" borderId="176" applyFill="0" applyProtection="0">
      <alignment horizontal="right"/>
    </xf>
    <xf numFmtId="0" fontId="62" fillId="60" borderId="176"/>
    <xf numFmtId="0" fontId="35" fillId="54" borderId="175" applyNumberFormat="0" applyFont="0" applyAlignment="0" applyProtection="0"/>
    <xf numFmtId="0" fontId="62" fillId="60" borderId="176"/>
    <xf numFmtId="49" fontId="47" fillId="0" borderId="176" applyFill="0" applyProtection="0">
      <alignment horizontal="right"/>
    </xf>
    <xf numFmtId="0" fontId="39" fillId="38" borderId="176" applyNumberFormat="0" applyProtection="0">
      <alignment horizontal="right"/>
    </xf>
    <xf numFmtId="49" fontId="47" fillId="0" borderId="176" applyFill="0" applyProtection="0">
      <alignment horizontal="right"/>
    </xf>
    <xf numFmtId="0" fontId="62" fillId="60" borderId="176"/>
    <xf numFmtId="0" fontId="51" fillId="36" borderId="177" applyNumberFormat="0" applyAlignment="0" applyProtection="0"/>
    <xf numFmtId="0" fontId="43" fillId="36" borderId="178" applyNumberFormat="0" applyAlignment="0" applyProtection="0"/>
    <xf numFmtId="49" fontId="47" fillId="0" borderId="176" applyFill="0" applyProtection="0">
      <alignment horizontal="right"/>
    </xf>
    <xf numFmtId="2" fontId="35" fillId="0" borderId="176" applyFill="0" applyProtection="0">
      <alignment horizontal="right" vertical="top" wrapText="1"/>
    </xf>
    <xf numFmtId="0" fontId="51" fillId="36" borderId="177" applyNumberFormat="0" applyAlignment="0" applyProtection="0"/>
    <xf numFmtId="0" fontId="35" fillId="0" borderId="176" applyFill="0" applyProtection="0">
      <alignment horizontal="right" vertical="top" wrapText="1"/>
    </xf>
    <xf numFmtId="0" fontId="39" fillId="38" borderId="176" applyNumberFormat="0" applyProtection="0">
      <alignment horizontal="right"/>
    </xf>
    <xf numFmtId="0" fontId="39" fillId="38" borderId="176" applyNumberFormat="0" applyProtection="0">
      <alignment horizontal="right"/>
    </xf>
    <xf numFmtId="49" fontId="47" fillId="0" borderId="176" applyFill="0" applyProtection="0">
      <alignment horizontal="right"/>
    </xf>
    <xf numFmtId="0" fontId="39" fillId="38" borderId="176" applyNumberFormat="0" applyProtection="0">
      <alignment horizontal="left"/>
    </xf>
    <xf numFmtId="0" fontId="39" fillId="38" borderId="176" applyNumberFormat="0" applyProtection="0">
      <alignment horizontal="left"/>
    </xf>
    <xf numFmtId="0" fontId="47" fillId="0" borderId="176" applyFill="0" applyProtection="0">
      <alignment horizontal="right" vertical="top" wrapText="1"/>
    </xf>
    <xf numFmtId="1" fontId="35" fillId="0" borderId="176" applyFill="0" applyProtection="0">
      <alignment horizontal="right" vertical="top" wrapText="1"/>
    </xf>
    <xf numFmtId="0" fontId="62" fillId="60" borderId="176"/>
    <xf numFmtId="0" fontId="35" fillId="0" borderId="176" applyFill="0" applyProtection="0">
      <alignment horizontal="right" vertical="top" wrapText="1"/>
    </xf>
    <xf numFmtId="0" fontId="35" fillId="0" borderId="176" applyFill="0" applyProtection="0">
      <alignment horizontal="right" vertical="top" wrapText="1"/>
    </xf>
    <xf numFmtId="1" fontId="35" fillId="0" borderId="176" applyFill="0" applyProtection="0">
      <alignment horizontal="right" vertical="top" wrapText="1"/>
    </xf>
    <xf numFmtId="0" fontId="39" fillId="38" borderId="176" applyNumberFormat="0" applyProtection="0">
      <alignment horizontal="left"/>
    </xf>
    <xf numFmtId="0" fontId="35" fillId="0" borderId="176" applyFill="0" applyProtection="0">
      <alignment horizontal="right" vertical="top" wrapText="1"/>
    </xf>
    <xf numFmtId="49" fontId="35" fillId="0" borderId="176" applyFill="0" applyProtection="0">
      <alignment horizontal="right"/>
    </xf>
    <xf numFmtId="0" fontId="62" fillId="60" borderId="176"/>
    <xf numFmtId="2" fontId="35" fillId="0" borderId="176" applyFill="0" applyProtection="0">
      <alignment horizontal="right" vertical="top" wrapText="1"/>
    </xf>
    <xf numFmtId="1" fontId="35" fillId="0" borderId="176" applyFill="0" applyProtection="0">
      <alignment horizontal="right" vertical="top" wrapText="1"/>
    </xf>
    <xf numFmtId="2" fontId="47" fillId="0" borderId="176" applyFill="0" applyProtection="0">
      <alignment horizontal="right" vertical="top" wrapText="1"/>
    </xf>
    <xf numFmtId="0" fontId="39" fillId="38" borderId="176" applyNumberFormat="0" applyProtection="0">
      <alignment horizontal="right"/>
    </xf>
    <xf numFmtId="2" fontId="35" fillId="0" borderId="176" applyFill="0" applyProtection="0">
      <alignment horizontal="right" vertical="top" wrapText="1"/>
    </xf>
    <xf numFmtId="0" fontId="39" fillId="38" borderId="176" applyNumberFormat="0" applyProtection="0">
      <alignment horizontal="left"/>
    </xf>
    <xf numFmtId="0" fontId="39" fillId="38" borderId="176" applyNumberFormat="0" applyProtection="0">
      <alignment horizontal="left"/>
    </xf>
    <xf numFmtId="1" fontId="35" fillId="0" borderId="176" applyFill="0" applyProtection="0">
      <alignment horizontal="right" vertical="top" wrapText="1"/>
    </xf>
    <xf numFmtId="49" fontId="47" fillId="0" borderId="176" applyFill="0" applyProtection="0">
      <alignment horizontal="right"/>
    </xf>
    <xf numFmtId="0" fontId="62" fillId="60" borderId="176"/>
    <xf numFmtId="0" fontId="44" fillId="0" borderId="179" applyNumberFormat="0" applyFill="0" applyAlignment="0" applyProtection="0"/>
    <xf numFmtId="0" fontId="35" fillId="0" borderId="176" applyFill="0" applyProtection="0">
      <alignment horizontal="right" vertical="top" wrapText="1"/>
    </xf>
    <xf numFmtId="49" fontId="47" fillId="0" borderId="176" applyFill="0" applyProtection="0">
      <alignment horizontal="right"/>
    </xf>
    <xf numFmtId="49" fontId="35" fillId="0" borderId="176" applyFill="0" applyProtection="0">
      <alignment horizontal="right"/>
    </xf>
    <xf numFmtId="0" fontId="39" fillId="38" borderId="176" applyNumberFormat="0" applyProtection="0">
      <alignment horizontal="left"/>
    </xf>
    <xf numFmtId="49" fontId="47" fillId="0" borderId="176" applyFill="0" applyProtection="0">
      <alignment horizontal="right"/>
    </xf>
    <xf numFmtId="0" fontId="62" fillId="60" borderId="176"/>
    <xf numFmtId="0" fontId="43" fillId="36" borderId="178" applyNumberFormat="0" applyAlignment="0" applyProtection="0"/>
    <xf numFmtId="1" fontId="35" fillId="0" borderId="176" applyFill="0" applyProtection="0">
      <alignment horizontal="right" vertical="top" wrapText="1"/>
    </xf>
    <xf numFmtId="49" fontId="47" fillId="0" borderId="176" applyFill="0" applyProtection="0">
      <alignment horizontal="right"/>
    </xf>
    <xf numFmtId="1" fontId="35" fillId="0" borderId="176" applyFill="0" applyProtection="0">
      <alignment horizontal="right" vertical="top" wrapText="1"/>
    </xf>
    <xf numFmtId="0" fontId="35" fillId="54" borderId="175" applyNumberFormat="0" applyFont="0" applyAlignment="0" applyProtection="0"/>
    <xf numFmtId="0" fontId="44" fillId="0" borderId="179" applyNumberFormat="0" applyFill="0" applyAlignment="0" applyProtection="0"/>
    <xf numFmtId="0" fontId="35" fillId="54" borderId="175" applyNumberFormat="0" applyFont="0" applyAlignment="0" applyProtection="0"/>
    <xf numFmtId="0" fontId="51" fillId="36" borderId="177" applyNumberFormat="0" applyAlignment="0" applyProtection="0"/>
    <xf numFmtId="49" fontId="35" fillId="0" borderId="176" applyFill="0" applyProtection="0">
      <alignment horizontal="right"/>
    </xf>
    <xf numFmtId="1" fontId="47" fillId="0" borderId="176" applyFill="0" applyProtection="0">
      <alignment horizontal="right" vertical="top" wrapText="1"/>
    </xf>
    <xf numFmtId="0" fontId="62" fillId="60" borderId="176"/>
    <xf numFmtId="0" fontId="39" fillId="38" borderId="176" applyNumberFormat="0" applyProtection="0">
      <alignment horizontal="right"/>
    </xf>
    <xf numFmtId="0" fontId="62" fillId="60" borderId="176"/>
    <xf numFmtId="0" fontId="62" fillId="60" borderId="176"/>
    <xf numFmtId="0" fontId="62" fillId="60" borderId="176"/>
    <xf numFmtId="0" fontId="62" fillId="60" borderId="176"/>
    <xf numFmtId="0" fontId="62" fillId="60" borderId="176"/>
    <xf numFmtId="0" fontId="62" fillId="60" borderId="176"/>
    <xf numFmtId="0" fontId="62" fillId="60" borderId="176"/>
    <xf numFmtId="0" fontId="35" fillId="0" borderId="176" applyFill="0" applyProtection="0">
      <alignment horizontal="right" vertical="top" wrapText="1"/>
    </xf>
    <xf numFmtId="1" fontId="47" fillId="0" borderId="176" applyFill="0" applyProtection="0">
      <alignment horizontal="right" vertical="top" wrapText="1"/>
    </xf>
    <xf numFmtId="1" fontId="47" fillId="0" borderId="176" applyFill="0" applyProtection="0">
      <alignment horizontal="right" vertical="top" wrapText="1"/>
    </xf>
    <xf numFmtId="0" fontId="41" fillId="35" borderId="177" applyNumberFormat="0" applyAlignment="0" applyProtection="0"/>
    <xf numFmtId="2" fontId="35" fillId="0" borderId="176" applyFill="0" applyProtection="0">
      <alignment horizontal="right" vertical="top" wrapText="1"/>
    </xf>
    <xf numFmtId="0" fontId="62" fillId="60" borderId="176"/>
    <xf numFmtId="0" fontId="62" fillId="60" borderId="176"/>
    <xf numFmtId="0" fontId="39" fillId="38" borderId="176" applyNumberFormat="0" applyProtection="0">
      <alignment horizontal="left"/>
    </xf>
    <xf numFmtId="1" fontId="47" fillId="0" borderId="176" applyFill="0" applyProtection="0">
      <alignment horizontal="right" vertical="top" wrapText="1"/>
    </xf>
    <xf numFmtId="49" fontId="35" fillId="0" borderId="176" applyFill="0" applyProtection="0">
      <alignment horizontal="right"/>
    </xf>
    <xf numFmtId="0" fontId="39" fillId="38" borderId="176" applyNumberFormat="0" applyProtection="0">
      <alignment horizontal="right"/>
    </xf>
    <xf numFmtId="1" fontId="47" fillId="0" borderId="176" applyFill="0" applyProtection="0">
      <alignment horizontal="right" vertical="top" wrapText="1"/>
    </xf>
    <xf numFmtId="2" fontId="47" fillId="0" borderId="176" applyFill="0" applyProtection="0">
      <alignment horizontal="right" vertical="top" wrapText="1"/>
    </xf>
    <xf numFmtId="0" fontId="43" fillId="36" borderId="178" applyNumberFormat="0" applyAlignment="0" applyProtection="0"/>
    <xf numFmtId="0" fontId="39" fillId="38" borderId="176" applyNumberFormat="0" applyProtection="0">
      <alignment horizontal="right"/>
    </xf>
    <xf numFmtId="0" fontId="35" fillId="0" borderId="176" applyFill="0" applyProtection="0">
      <alignment horizontal="right" vertical="top" wrapText="1"/>
    </xf>
    <xf numFmtId="0" fontId="39" fillId="38" borderId="176" applyNumberFormat="0" applyProtection="0">
      <alignment horizontal="right"/>
    </xf>
    <xf numFmtId="1" fontId="47" fillId="0" borderId="176" applyFill="0" applyProtection="0">
      <alignment horizontal="right" vertical="top" wrapText="1"/>
    </xf>
    <xf numFmtId="0" fontId="39" fillId="38" borderId="176" applyNumberFormat="0" applyProtection="0">
      <alignment horizontal="left"/>
    </xf>
    <xf numFmtId="0" fontId="39" fillId="38" borderId="176" applyNumberFormat="0" applyProtection="0">
      <alignment horizontal="right"/>
    </xf>
    <xf numFmtId="2" fontId="47" fillId="0" borderId="176" applyFill="0" applyProtection="0">
      <alignment horizontal="right" vertical="top" wrapText="1"/>
    </xf>
    <xf numFmtId="49" fontId="47" fillId="0" borderId="176" applyFill="0" applyProtection="0">
      <alignment horizontal="right"/>
    </xf>
    <xf numFmtId="0" fontId="44" fillId="0" borderId="179" applyNumberFormat="0" applyFill="0" applyAlignment="0" applyProtection="0"/>
    <xf numFmtId="0" fontId="62" fillId="60" borderId="176"/>
    <xf numFmtId="0" fontId="44" fillId="0" borderId="179" applyNumberFormat="0" applyFill="0" applyAlignment="0" applyProtection="0"/>
    <xf numFmtId="2" fontId="35" fillId="0" borderId="176" applyFill="0" applyProtection="0">
      <alignment horizontal="right" vertical="top" wrapText="1"/>
    </xf>
    <xf numFmtId="0" fontId="35" fillId="0" borderId="176" applyFill="0" applyProtection="0">
      <alignment horizontal="right" vertical="top" wrapText="1"/>
    </xf>
    <xf numFmtId="0" fontId="62" fillId="60" borderId="176"/>
    <xf numFmtId="49" fontId="47" fillId="0" borderId="176" applyFill="0" applyProtection="0">
      <alignment horizontal="right"/>
    </xf>
    <xf numFmtId="1" fontId="47" fillId="0" borderId="176" applyFill="0" applyProtection="0">
      <alignment horizontal="right" vertical="top" wrapText="1"/>
    </xf>
    <xf numFmtId="0" fontId="35" fillId="0" borderId="176" applyFill="0" applyProtection="0">
      <alignment horizontal="right" vertical="top" wrapText="1"/>
    </xf>
    <xf numFmtId="0" fontId="35" fillId="0" borderId="176" applyFill="0" applyProtection="0">
      <alignment horizontal="right" vertical="top" wrapText="1"/>
    </xf>
    <xf numFmtId="0" fontId="62" fillId="60" borderId="176"/>
    <xf numFmtId="0" fontId="62" fillId="60" borderId="176"/>
    <xf numFmtId="0" fontId="44" fillId="0" borderId="179" applyNumberFormat="0" applyFill="0" applyAlignment="0" applyProtection="0"/>
    <xf numFmtId="1" fontId="47" fillId="0" borderId="176" applyFill="0" applyProtection="0">
      <alignment horizontal="right" vertical="top" wrapText="1"/>
    </xf>
    <xf numFmtId="49" fontId="47" fillId="0" borderId="176" applyFill="0" applyProtection="0">
      <alignment horizontal="right"/>
    </xf>
    <xf numFmtId="0" fontId="62" fillId="60" borderId="176"/>
    <xf numFmtId="49" fontId="35" fillId="0" borderId="176" applyFill="0" applyProtection="0">
      <alignment horizontal="right"/>
    </xf>
    <xf numFmtId="0" fontId="35" fillId="54" borderId="175" applyNumberFormat="0" applyFont="0" applyAlignment="0" applyProtection="0"/>
    <xf numFmtId="49" fontId="47" fillId="0" borderId="176" applyFill="0" applyProtection="0">
      <alignment horizontal="right"/>
    </xf>
    <xf numFmtId="0" fontId="43" fillId="36" borderId="178" applyNumberFormat="0" applyAlignment="0" applyProtection="0"/>
    <xf numFmtId="49" fontId="47" fillId="0" borderId="176" applyFill="0" applyProtection="0">
      <alignment horizontal="right"/>
    </xf>
    <xf numFmtId="0" fontId="43" fillId="36" borderId="178" applyNumberFormat="0" applyAlignment="0" applyProtection="0"/>
    <xf numFmtId="0" fontId="44" fillId="0" borderId="179" applyNumberFormat="0" applyFill="0" applyAlignment="0" applyProtection="0"/>
    <xf numFmtId="0" fontId="62" fillId="60" borderId="176"/>
    <xf numFmtId="0" fontId="39" fillId="38" borderId="176" applyNumberFormat="0" applyProtection="0">
      <alignment horizontal="left"/>
    </xf>
    <xf numFmtId="0" fontId="39" fillId="38" borderId="176" applyNumberFormat="0" applyProtection="0">
      <alignment horizontal="right"/>
    </xf>
    <xf numFmtId="0" fontId="62" fillId="60" borderId="176"/>
    <xf numFmtId="0" fontId="51" fillId="36" borderId="177" applyNumberFormat="0" applyAlignment="0" applyProtection="0"/>
    <xf numFmtId="0" fontId="35" fillId="0" borderId="176" applyFill="0" applyProtection="0">
      <alignment horizontal="right" vertical="top" wrapText="1"/>
    </xf>
    <xf numFmtId="1" fontId="47" fillId="0" borderId="176" applyFill="0" applyProtection="0">
      <alignment horizontal="right" vertical="top" wrapText="1"/>
    </xf>
    <xf numFmtId="0" fontId="62" fillId="60" borderId="176"/>
    <xf numFmtId="0" fontId="51" fillId="36" borderId="177" applyNumberFormat="0" applyAlignment="0" applyProtection="0"/>
    <xf numFmtId="0" fontId="62" fillId="60" borderId="176"/>
    <xf numFmtId="1" fontId="35" fillId="0" borderId="176" applyFill="0" applyProtection="0">
      <alignment horizontal="right" vertical="top" wrapText="1"/>
    </xf>
    <xf numFmtId="0" fontId="62" fillId="60" borderId="176"/>
    <xf numFmtId="0" fontId="43" fillId="36" borderId="178" applyNumberFormat="0" applyAlignment="0" applyProtection="0"/>
    <xf numFmtId="0" fontId="44" fillId="0" borderId="179" applyNumberFormat="0" applyFill="0" applyAlignment="0" applyProtection="0"/>
    <xf numFmtId="0" fontId="44" fillId="0" borderId="179" applyNumberFormat="0" applyFill="0" applyAlignment="0" applyProtection="0"/>
    <xf numFmtId="0" fontId="39" fillId="38" borderId="176" applyNumberFormat="0" applyProtection="0">
      <alignment horizontal="left"/>
    </xf>
    <xf numFmtId="0" fontId="51" fillId="36" borderId="177" applyNumberFormat="0" applyAlignment="0" applyProtection="0"/>
    <xf numFmtId="2" fontId="47" fillId="0" borderId="176" applyFill="0" applyProtection="0">
      <alignment horizontal="right" vertical="top" wrapText="1"/>
    </xf>
    <xf numFmtId="0" fontId="39" fillId="38" borderId="176" applyNumberFormat="0" applyProtection="0">
      <alignment horizontal="right"/>
    </xf>
    <xf numFmtId="0" fontId="39" fillId="38" borderId="176" applyNumberFormat="0" applyProtection="0">
      <alignment horizontal="left"/>
    </xf>
    <xf numFmtId="0" fontId="47" fillId="0" borderId="176" applyFill="0" applyProtection="0">
      <alignment horizontal="right" vertical="top" wrapText="1"/>
    </xf>
    <xf numFmtId="0" fontId="39" fillId="38" borderId="176" applyNumberFormat="0" applyProtection="0">
      <alignment horizontal="right"/>
    </xf>
    <xf numFmtId="0" fontId="39" fillId="38" borderId="176" applyNumberFormat="0" applyProtection="0">
      <alignment horizontal="left"/>
    </xf>
    <xf numFmtId="0" fontId="62" fillId="60" borderId="176"/>
    <xf numFmtId="0" fontId="62" fillId="60" borderId="176"/>
    <xf numFmtId="0" fontId="39" fillId="38" borderId="176" applyNumberFormat="0" applyProtection="0">
      <alignment horizontal="left"/>
    </xf>
    <xf numFmtId="49" fontId="35" fillId="0" borderId="176" applyFill="0" applyProtection="0">
      <alignment horizontal="right"/>
    </xf>
    <xf numFmtId="0" fontId="51" fillId="36" borderId="177" applyNumberFormat="0" applyAlignment="0" applyProtection="0"/>
    <xf numFmtId="49" fontId="35" fillId="0" borderId="176" applyFill="0" applyProtection="0">
      <alignment horizontal="right"/>
    </xf>
    <xf numFmtId="49" fontId="47" fillId="0" borderId="176" applyFill="0" applyProtection="0">
      <alignment horizontal="right"/>
    </xf>
    <xf numFmtId="0" fontId="62" fillId="60" borderId="176"/>
    <xf numFmtId="0" fontId="39" fillId="38" borderId="176" applyNumberFormat="0" applyProtection="0">
      <alignment horizontal="right"/>
    </xf>
    <xf numFmtId="49" fontId="35" fillId="0" borderId="176" applyFill="0" applyProtection="0">
      <alignment horizontal="right"/>
    </xf>
    <xf numFmtId="1" fontId="47" fillId="0" borderId="176" applyFill="0" applyProtection="0">
      <alignment horizontal="right" vertical="top" wrapText="1"/>
    </xf>
    <xf numFmtId="49" fontId="35" fillId="0" borderId="176" applyFill="0" applyProtection="0">
      <alignment horizontal="right"/>
    </xf>
    <xf numFmtId="0" fontId="62" fillId="60" borderId="176"/>
    <xf numFmtId="2" fontId="35" fillId="0" borderId="176" applyFill="0" applyProtection="0">
      <alignment horizontal="right" vertical="top" wrapText="1"/>
    </xf>
    <xf numFmtId="0" fontId="39" fillId="38" borderId="176" applyNumberFormat="0" applyProtection="0">
      <alignment horizontal="left"/>
    </xf>
    <xf numFmtId="49" fontId="35" fillId="0" borderId="176" applyFill="0" applyProtection="0">
      <alignment horizontal="right"/>
    </xf>
    <xf numFmtId="49" fontId="47" fillId="0" borderId="176" applyFill="0" applyProtection="0">
      <alignment horizontal="right"/>
    </xf>
    <xf numFmtId="0" fontId="41" fillId="35" borderId="177" applyNumberFormat="0" applyAlignment="0" applyProtection="0"/>
    <xf numFmtId="0" fontId="62" fillId="60" borderId="176"/>
    <xf numFmtId="0" fontId="39" fillId="38" borderId="176" applyNumberFormat="0" applyProtection="0">
      <alignment horizontal="right"/>
    </xf>
    <xf numFmtId="0" fontId="62" fillId="60" borderId="176"/>
    <xf numFmtId="0" fontId="35" fillId="0" borderId="176" applyFill="0" applyProtection="0">
      <alignment horizontal="right" vertical="top" wrapText="1"/>
    </xf>
    <xf numFmtId="0" fontId="47" fillId="0" borderId="176" applyFill="0" applyProtection="0">
      <alignment horizontal="right" vertical="top" wrapText="1"/>
    </xf>
    <xf numFmtId="0" fontId="44" fillId="0" borderId="179" applyNumberFormat="0" applyFill="0" applyAlignment="0" applyProtection="0"/>
    <xf numFmtId="1" fontId="35" fillId="0" borderId="176" applyFill="0" applyProtection="0">
      <alignment horizontal="right" vertical="top" wrapText="1"/>
    </xf>
    <xf numFmtId="2" fontId="47" fillId="0" borderId="176" applyFill="0" applyProtection="0">
      <alignment horizontal="right" vertical="top" wrapText="1"/>
    </xf>
    <xf numFmtId="49" fontId="35" fillId="0" borderId="176" applyFill="0" applyProtection="0">
      <alignment horizontal="right"/>
    </xf>
    <xf numFmtId="1" fontId="47" fillId="0" borderId="176" applyFill="0" applyProtection="0">
      <alignment horizontal="right" vertical="top" wrapText="1"/>
    </xf>
    <xf numFmtId="2" fontId="47" fillId="0" borderId="176" applyFill="0" applyProtection="0">
      <alignment horizontal="right" vertical="top" wrapText="1"/>
    </xf>
    <xf numFmtId="2" fontId="35" fillId="0" borderId="176" applyFill="0" applyProtection="0">
      <alignment horizontal="right" vertical="top" wrapText="1"/>
    </xf>
    <xf numFmtId="0" fontId="62" fillId="60" borderId="176"/>
    <xf numFmtId="0" fontId="39" fillId="38" borderId="176" applyNumberFormat="0" applyProtection="0">
      <alignment horizontal="right"/>
    </xf>
    <xf numFmtId="0" fontId="62" fillId="60" borderId="176"/>
    <xf numFmtId="49" fontId="47" fillId="0" borderId="176" applyFill="0" applyProtection="0">
      <alignment horizontal="right"/>
    </xf>
    <xf numFmtId="0" fontId="35" fillId="54" borderId="175" applyNumberFormat="0" applyFont="0" applyAlignment="0" applyProtection="0"/>
    <xf numFmtId="0" fontId="44" fillId="0" borderId="179" applyNumberFormat="0" applyFill="0" applyAlignment="0" applyProtection="0"/>
    <xf numFmtId="2" fontId="35" fillId="0" borderId="176" applyFill="0" applyProtection="0">
      <alignment horizontal="right" vertical="top" wrapText="1"/>
    </xf>
    <xf numFmtId="2" fontId="47" fillId="0" borderId="176" applyFill="0" applyProtection="0">
      <alignment horizontal="right" vertical="top" wrapText="1"/>
    </xf>
    <xf numFmtId="0" fontId="43" fillId="36" borderId="178" applyNumberFormat="0" applyAlignment="0" applyProtection="0"/>
    <xf numFmtId="0" fontId="35" fillId="54" borderId="175" applyNumberFormat="0" applyFont="0" applyAlignment="0" applyProtection="0"/>
    <xf numFmtId="49" fontId="35" fillId="0" borderId="176" applyFill="0" applyProtection="0">
      <alignment horizontal="right"/>
    </xf>
    <xf numFmtId="49" fontId="47" fillId="0" borderId="176" applyFill="0" applyProtection="0">
      <alignment horizontal="right"/>
    </xf>
    <xf numFmtId="0" fontId="43" fillId="36" borderId="178" applyNumberFormat="0" applyAlignment="0" applyProtection="0"/>
    <xf numFmtId="0" fontId="43" fillId="36" borderId="178" applyNumberFormat="0" applyAlignment="0" applyProtection="0"/>
    <xf numFmtId="1" fontId="35" fillId="0" borderId="176" applyFill="0" applyProtection="0">
      <alignment horizontal="right" vertical="top" wrapText="1"/>
    </xf>
    <xf numFmtId="2" fontId="47" fillId="0" borderId="176" applyFill="0" applyProtection="0">
      <alignment horizontal="right" vertical="top" wrapText="1"/>
    </xf>
    <xf numFmtId="0" fontId="39" fillId="38" borderId="176" applyNumberFormat="0" applyProtection="0">
      <alignment horizontal="right"/>
    </xf>
    <xf numFmtId="0" fontId="62" fillId="60" borderId="176"/>
    <xf numFmtId="0" fontId="62" fillId="60" borderId="176"/>
    <xf numFmtId="2" fontId="35" fillId="0" borderId="176" applyFill="0" applyProtection="0">
      <alignment horizontal="right" vertical="top" wrapText="1"/>
    </xf>
    <xf numFmtId="0" fontId="35" fillId="54" borderId="175" applyNumberFormat="0" applyFont="0" applyAlignment="0" applyProtection="0"/>
    <xf numFmtId="1" fontId="35" fillId="0" borderId="176" applyFill="0" applyProtection="0">
      <alignment horizontal="right" vertical="top" wrapText="1"/>
    </xf>
    <xf numFmtId="0" fontId="62" fillId="60" borderId="176"/>
    <xf numFmtId="0" fontId="47" fillId="0" borderId="176" applyFill="0" applyProtection="0">
      <alignment horizontal="right" vertical="top" wrapText="1"/>
    </xf>
    <xf numFmtId="1" fontId="47" fillId="0" borderId="176" applyFill="0" applyProtection="0">
      <alignment horizontal="right" vertical="top" wrapText="1"/>
    </xf>
    <xf numFmtId="0" fontId="35" fillId="0" borderId="176" applyFill="0" applyProtection="0">
      <alignment horizontal="right" vertical="top" wrapText="1"/>
    </xf>
    <xf numFmtId="0" fontId="47" fillId="0" borderId="176" applyFill="0" applyProtection="0">
      <alignment horizontal="right" vertical="top" wrapText="1"/>
    </xf>
    <xf numFmtId="2" fontId="47" fillId="0" borderId="176" applyFill="0" applyProtection="0">
      <alignment horizontal="right" vertical="top" wrapText="1"/>
    </xf>
    <xf numFmtId="0" fontId="35" fillId="0" borderId="176" applyFill="0" applyProtection="0">
      <alignment horizontal="right" vertical="top" wrapText="1"/>
    </xf>
    <xf numFmtId="0" fontId="62" fillId="60" borderId="176"/>
    <xf numFmtId="0" fontId="39" fillId="38" borderId="176" applyNumberFormat="0" applyProtection="0">
      <alignment horizontal="left"/>
    </xf>
    <xf numFmtId="2" fontId="47" fillId="0" borderId="176" applyFill="0" applyProtection="0">
      <alignment horizontal="right" vertical="top" wrapText="1"/>
    </xf>
    <xf numFmtId="0" fontId="41" fillId="35" borderId="177" applyNumberFormat="0" applyAlignment="0" applyProtection="0"/>
    <xf numFmtId="0" fontId="62" fillId="60" borderId="176"/>
    <xf numFmtId="0" fontId="39" fillId="38" borderId="176" applyNumberFormat="0" applyProtection="0">
      <alignment horizontal="left"/>
    </xf>
    <xf numFmtId="0" fontId="44" fillId="0" borderId="179" applyNumberFormat="0" applyFill="0" applyAlignment="0" applyProtection="0"/>
    <xf numFmtId="0" fontId="62" fillId="60" borderId="176"/>
    <xf numFmtId="0" fontId="62" fillId="60" borderId="176"/>
    <xf numFmtId="0" fontId="35" fillId="0" borderId="176" applyFill="0" applyProtection="0">
      <alignment horizontal="right" vertical="top" wrapText="1"/>
    </xf>
    <xf numFmtId="1" fontId="47" fillId="0" borderId="176" applyFill="0" applyProtection="0">
      <alignment horizontal="right" vertical="top" wrapText="1"/>
    </xf>
    <xf numFmtId="0" fontId="35" fillId="0" borderId="176" applyFill="0" applyProtection="0">
      <alignment horizontal="right" vertical="top" wrapText="1"/>
    </xf>
    <xf numFmtId="0" fontId="62" fillId="60" borderId="176"/>
    <xf numFmtId="0" fontId="43" fillId="36" borderId="178" applyNumberFormat="0" applyAlignment="0" applyProtection="0"/>
    <xf numFmtId="0" fontId="35" fillId="54" borderId="175" applyNumberFormat="0" applyFont="0" applyAlignment="0" applyProtection="0"/>
    <xf numFmtId="0" fontId="51" fillId="36" borderId="177" applyNumberFormat="0" applyAlignment="0" applyProtection="0"/>
    <xf numFmtId="0" fontId="43" fillId="36" borderId="178" applyNumberFormat="0" applyAlignment="0" applyProtection="0"/>
    <xf numFmtId="0" fontId="62" fillId="60" borderId="176"/>
    <xf numFmtId="49" fontId="35" fillId="0" borderId="176" applyFill="0" applyProtection="0">
      <alignment horizontal="right"/>
    </xf>
    <xf numFmtId="0" fontId="47" fillId="0" borderId="176" applyFill="0" applyProtection="0">
      <alignment horizontal="right" vertical="top" wrapText="1"/>
    </xf>
    <xf numFmtId="2" fontId="35" fillId="0" borderId="176" applyFill="0" applyProtection="0">
      <alignment horizontal="right" vertical="top" wrapText="1"/>
    </xf>
    <xf numFmtId="2" fontId="47" fillId="0" borderId="176" applyFill="0" applyProtection="0">
      <alignment horizontal="right" vertical="top" wrapText="1"/>
    </xf>
    <xf numFmtId="0" fontId="62" fillId="60" borderId="176"/>
    <xf numFmtId="49" fontId="47" fillId="0" borderId="176" applyFill="0" applyProtection="0">
      <alignment horizontal="right"/>
    </xf>
    <xf numFmtId="0" fontId="41" fillId="35" borderId="177" applyNumberFormat="0" applyAlignment="0" applyProtection="0"/>
    <xf numFmtId="0" fontId="44" fillId="0" borderId="179" applyNumberFormat="0" applyFill="0" applyAlignment="0" applyProtection="0"/>
    <xf numFmtId="0" fontId="43" fillId="36" borderId="178" applyNumberFormat="0" applyAlignment="0" applyProtection="0"/>
    <xf numFmtId="1" fontId="35" fillId="0" borderId="176" applyFill="0" applyProtection="0">
      <alignment horizontal="right" vertical="top" wrapText="1"/>
    </xf>
    <xf numFmtId="0" fontId="39" fillId="38" borderId="176" applyNumberFormat="0" applyProtection="0">
      <alignment horizontal="left"/>
    </xf>
    <xf numFmtId="0" fontId="35" fillId="54" borderId="175" applyNumberFormat="0" applyFont="0" applyAlignment="0" applyProtection="0"/>
    <xf numFmtId="0" fontId="62" fillId="60" borderId="176"/>
    <xf numFmtId="2" fontId="35" fillId="0" borderId="176" applyFill="0" applyProtection="0">
      <alignment horizontal="right" vertical="top" wrapText="1"/>
    </xf>
    <xf numFmtId="0" fontId="35" fillId="0" borderId="176" applyFill="0" applyProtection="0">
      <alignment horizontal="right" vertical="top" wrapText="1"/>
    </xf>
    <xf numFmtId="0" fontId="39" fillId="38" borderId="176" applyNumberFormat="0" applyProtection="0">
      <alignment horizontal="right"/>
    </xf>
    <xf numFmtId="2" fontId="47" fillId="0" borderId="176" applyFill="0" applyProtection="0">
      <alignment horizontal="right" vertical="top" wrapText="1"/>
    </xf>
    <xf numFmtId="0" fontId="35" fillId="54" borderId="175" applyNumberFormat="0" applyFont="0" applyAlignment="0" applyProtection="0"/>
    <xf numFmtId="2" fontId="35" fillId="0" borderId="176" applyFill="0" applyProtection="0">
      <alignment horizontal="right" vertical="top" wrapText="1"/>
    </xf>
    <xf numFmtId="0" fontId="51" fillId="36" borderId="177" applyNumberFormat="0" applyAlignment="0" applyProtection="0"/>
    <xf numFmtId="2" fontId="47" fillId="0" borderId="176" applyFill="0" applyProtection="0">
      <alignment horizontal="right" vertical="top" wrapText="1"/>
    </xf>
    <xf numFmtId="2" fontId="35" fillId="0" borderId="176" applyFill="0" applyProtection="0">
      <alignment horizontal="right" vertical="top" wrapText="1"/>
    </xf>
    <xf numFmtId="0" fontId="44" fillId="0" borderId="179" applyNumberFormat="0" applyFill="0" applyAlignment="0" applyProtection="0"/>
    <xf numFmtId="0" fontId="62" fillId="60" borderId="176"/>
    <xf numFmtId="1" fontId="47" fillId="0" borderId="176" applyFill="0" applyProtection="0">
      <alignment horizontal="right" vertical="top" wrapText="1"/>
    </xf>
    <xf numFmtId="0" fontId="43" fillId="36" borderId="178" applyNumberFormat="0" applyAlignment="0" applyProtection="0"/>
    <xf numFmtId="0" fontId="39" fillId="38" borderId="176" applyNumberFormat="0" applyProtection="0">
      <alignment horizontal="left"/>
    </xf>
    <xf numFmtId="2" fontId="47" fillId="0" borderId="176" applyFill="0" applyProtection="0">
      <alignment horizontal="right" vertical="top" wrapText="1"/>
    </xf>
    <xf numFmtId="0" fontId="35" fillId="0" borderId="176" applyFill="0" applyProtection="0">
      <alignment horizontal="right" vertical="top" wrapText="1"/>
    </xf>
    <xf numFmtId="0" fontId="62" fillId="60" borderId="176"/>
    <xf numFmtId="0" fontId="62" fillId="60" borderId="176"/>
    <xf numFmtId="0" fontId="47" fillId="0" borderId="176" applyFill="0" applyProtection="0">
      <alignment horizontal="right" vertical="top" wrapText="1"/>
    </xf>
    <xf numFmtId="0" fontId="39" fillId="38" borderId="176" applyNumberFormat="0" applyProtection="0">
      <alignment horizontal="right"/>
    </xf>
    <xf numFmtId="0" fontId="39" fillId="38" borderId="176" applyNumberFormat="0" applyProtection="0">
      <alignment horizontal="left"/>
    </xf>
    <xf numFmtId="0" fontId="44" fillId="0" borderId="179" applyNumberFormat="0" applyFill="0" applyAlignment="0" applyProtection="0"/>
    <xf numFmtId="49" fontId="47" fillId="0" borderId="176" applyFill="0" applyProtection="0">
      <alignment horizontal="right"/>
    </xf>
    <xf numFmtId="0" fontId="35" fillId="0" borderId="176" applyFill="0" applyProtection="0">
      <alignment horizontal="right" vertical="top" wrapText="1"/>
    </xf>
    <xf numFmtId="0" fontId="35" fillId="0" borderId="176" applyFill="0" applyProtection="0">
      <alignment horizontal="right" vertical="top" wrapText="1"/>
    </xf>
    <xf numFmtId="0" fontId="43" fillId="36" borderId="178" applyNumberFormat="0" applyAlignment="0" applyProtection="0"/>
    <xf numFmtId="2" fontId="35" fillId="0" borderId="176" applyFill="0" applyProtection="0">
      <alignment horizontal="right" vertical="top" wrapText="1"/>
    </xf>
    <xf numFmtId="0" fontId="39" fillId="38" borderId="176" applyNumberFormat="0" applyProtection="0">
      <alignment horizontal="left"/>
    </xf>
    <xf numFmtId="0" fontId="51" fillId="36" borderId="177" applyNumberFormat="0" applyAlignment="0" applyProtection="0"/>
    <xf numFmtId="0" fontId="62" fillId="60" borderId="176"/>
    <xf numFmtId="0" fontId="39" fillId="38" borderId="176" applyNumberFormat="0" applyProtection="0">
      <alignment horizontal="right"/>
    </xf>
    <xf numFmtId="1" fontId="35" fillId="0" borderId="176" applyFill="0" applyProtection="0">
      <alignment horizontal="right" vertical="top" wrapText="1"/>
    </xf>
    <xf numFmtId="0" fontId="35" fillId="0" borderId="176" applyFill="0" applyProtection="0">
      <alignment horizontal="right" vertical="top" wrapText="1"/>
    </xf>
    <xf numFmtId="49" fontId="35" fillId="0" borderId="176" applyFill="0" applyProtection="0">
      <alignment horizontal="right"/>
    </xf>
    <xf numFmtId="0" fontId="39" fillId="38" borderId="176" applyNumberFormat="0" applyProtection="0">
      <alignment horizontal="left"/>
    </xf>
    <xf numFmtId="0" fontId="39" fillId="38" borderId="176" applyNumberFormat="0" applyProtection="0">
      <alignment horizontal="left"/>
    </xf>
    <xf numFmtId="0" fontId="44" fillId="0" borderId="179" applyNumberFormat="0" applyFill="0" applyAlignment="0" applyProtection="0"/>
    <xf numFmtId="0" fontId="62" fillId="60" borderId="176"/>
    <xf numFmtId="0" fontId="35" fillId="0" borderId="176" applyFill="0" applyProtection="0">
      <alignment horizontal="right" vertical="top" wrapText="1"/>
    </xf>
    <xf numFmtId="1" fontId="35" fillId="0" borderId="176" applyFill="0" applyProtection="0">
      <alignment horizontal="right" vertical="top" wrapText="1"/>
    </xf>
    <xf numFmtId="1" fontId="35" fillId="0" borderId="176" applyFill="0" applyProtection="0">
      <alignment horizontal="right" vertical="top" wrapText="1"/>
    </xf>
    <xf numFmtId="2" fontId="35" fillId="0" borderId="176" applyFill="0" applyProtection="0">
      <alignment horizontal="right" vertical="top" wrapText="1"/>
    </xf>
    <xf numFmtId="0" fontId="39" fillId="38" borderId="176" applyNumberFormat="0" applyProtection="0">
      <alignment horizontal="left"/>
    </xf>
    <xf numFmtId="0" fontId="44" fillId="0" borderId="179" applyNumberFormat="0" applyFill="0" applyAlignment="0" applyProtection="0"/>
    <xf numFmtId="0" fontId="39" fillId="38" borderId="176" applyNumberFormat="0" applyProtection="0">
      <alignment horizontal="right"/>
    </xf>
    <xf numFmtId="49" fontId="35" fillId="0" borderId="176" applyFill="0" applyProtection="0">
      <alignment horizontal="right"/>
    </xf>
    <xf numFmtId="49" fontId="35" fillId="0" borderId="176" applyFill="0" applyProtection="0">
      <alignment horizontal="right"/>
    </xf>
    <xf numFmtId="0" fontId="62" fillId="60" borderId="176"/>
    <xf numFmtId="2" fontId="47" fillId="0" borderId="176" applyFill="0" applyProtection="0">
      <alignment horizontal="right" vertical="top" wrapText="1"/>
    </xf>
    <xf numFmtId="1" fontId="35" fillId="0" borderId="176" applyFill="0" applyProtection="0">
      <alignment horizontal="right" vertical="top" wrapText="1"/>
    </xf>
    <xf numFmtId="2" fontId="47" fillId="0" borderId="176" applyFill="0" applyProtection="0">
      <alignment horizontal="right" vertical="top" wrapText="1"/>
    </xf>
    <xf numFmtId="0" fontId="62" fillId="60" borderId="176"/>
    <xf numFmtId="0" fontId="62" fillId="60" borderId="176"/>
    <xf numFmtId="2" fontId="47" fillId="0" borderId="176" applyFill="0" applyProtection="0">
      <alignment horizontal="right" vertical="top" wrapText="1"/>
    </xf>
    <xf numFmtId="0" fontId="62" fillId="60" borderId="176"/>
    <xf numFmtId="0" fontId="35" fillId="0" borderId="176" applyFill="0" applyProtection="0">
      <alignment horizontal="right" vertical="top" wrapText="1"/>
    </xf>
    <xf numFmtId="0" fontId="47" fillId="0" borderId="176" applyFill="0" applyProtection="0">
      <alignment horizontal="right" vertical="top" wrapText="1"/>
    </xf>
    <xf numFmtId="1" fontId="47" fillId="0" borderId="176" applyFill="0" applyProtection="0">
      <alignment horizontal="right" vertical="top" wrapText="1"/>
    </xf>
    <xf numFmtId="0" fontId="41" fillId="35" borderId="177" applyNumberFormat="0" applyAlignment="0" applyProtection="0"/>
    <xf numFmtId="0" fontId="35" fillId="54" borderId="175" applyNumberFormat="0" applyFont="0" applyAlignment="0" applyProtection="0"/>
    <xf numFmtId="49" fontId="35" fillId="0" borderId="176" applyFill="0" applyProtection="0">
      <alignment horizontal="right"/>
    </xf>
    <xf numFmtId="49" fontId="47" fillId="0" borderId="176" applyFill="0" applyProtection="0">
      <alignment horizontal="right"/>
    </xf>
    <xf numFmtId="0" fontId="62" fillId="60" borderId="176"/>
    <xf numFmtId="0" fontId="35" fillId="54" borderId="175" applyNumberFormat="0" applyFont="0" applyAlignment="0" applyProtection="0"/>
    <xf numFmtId="0" fontId="35" fillId="0" borderId="176" applyFill="0" applyProtection="0">
      <alignment horizontal="right" vertical="top" wrapText="1"/>
    </xf>
    <xf numFmtId="0" fontId="35" fillId="54" borderId="175" applyNumberFormat="0" applyFont="0" applyAlignment="0" applyProtection="0"/>
    <xf numFmtId="0" fontId="39" fillId="38" borderId="176" applyNumberFormat="0" applyProtection="0">
      <alignment horizontal="right"/>
    </xf>
    <xf numFmtId="0" fontId="44" fillId="0" borderId="179" applyNumberFormat="0" applyFill="0" applyAlignment="0" applyProtection="0"/>
    <xf numFmtId="0" fontId="47" fillId="0" borderId="176" applyFill="0" applyProtection="0">
      <alignment horizontal="right" vertical="top" wrapText="1"/>
    </xf>
    <xf numFmtId="0" fontId="44" fillId="0" borderId="179" applyNumberFormat="0" applyFill="0" applyAlignment="0" applyProtection="0"/>
    <xf numFmtId="49" fontId="47" fillId="0" borderId="176" applyFill="0" applyProtection="0">
      <alignment horizontal="right"/>
    </xf>
    <xf numFmtId="0" fontId="62" fillId="60" borderId="176"/>
    <xf numFmtId="0" fontId="39" fillId="38" borderId="176" applyNumberFormat="0" applyProtection="0">
      <alignment horizontal="left"/>
    </xf>
    <xf numFmtId="0" fontId="39" fillId="38" borderId="176" applyNumberFormat="0" applyProtection="0">
      <alignment horizontal="right"/>
    </xf>
    <xf numFmtId="0" fontId="39" fillId="38" borderId="176" applyNumberFormat="0" applyProtection="0">
      <alignment horizontal="left"/>
    </xf>
    <xf numFmtId="0" fontId="43" fillId="36" borderId="178" applyNumberFormat="0" applyAlignment="0" applyProtection="0"/>
    <xf numFmtId="0" fontId="62" fillId="60" borderId="176"/>
    <xf numFmtId="2" fontId="35" fillId="0" borderId="176" applyFill="0" applyProtection="0">
      <alignment horizontal="right" vertical="top" wrapText="1"/>
    </xf>
    <xf numFmtId="0" fontId="62" fillId="60" borderId="176"/>
    <xf numFmtId="0" fontId="47" fillId="0" borderId="176" applyFill="0" applyProtection="0">
      <alignment horizontal="right" vertical="top" wrapText="1"/>
    </xf>
    <xf numFmtId="2" fontId="35" fillId="0" borderId="176" applyFill="0" applyProtection="0">
      <alignment horizontal="right" vertical="top" wrapText="1"/>
    </xf>
    <xf numFmtId="49" fontId="35" fillId="0" borderId="176" applyFill="0" applyProtection="0">
      <alignment horizontal="right"/>
    </xf>
    <xf numFmtId="0" fontId="62" fillId="60" borderId="176"/>
    <xf numFmtId="0" fontId="51" fillId="36" borderId="177" applyNumberFormat="0" applyAlignment="0" applyProtection="0"/>
    <xf numFmtId="0" fontId="43" fillId="36" borderId="178" applyNumberFormat="0" applyAlignment="0" applyProtection="0"/>
    <xf numFmtId="49" fontId="47" fillId="0" borderId="176" applyFill="0" applyProtection="0">
      <alignment horizontal="right"/>
    </xf>
    <xf numFmtId="0" fontId="41" fillId="35" borderId="177" applyNumberFormat="0" applyAlignment="0" applyProtection="0"/>
    <xf numFmtId="0" fontId="43" fillId="36" borderId="178" applyNumberFormat="0" applyAlignment="0" applyProtection="0"/>
    <xf numFmtId="0" fontId="62" fillId="60" borderId="176"/>
    <xf numFmtId="0" fontId="43" fillId="36" borderId="178" applyNumberFormat="0" applyAlignment="0" applyProtection="0"/>
    <xf numFmtId="2" fontId="47" fillId="0" borderId="176" applyFill="0" applyProtection="0">
      <alignment horizontal="right" vertical="top" wrapText="1"/>
    </xf>
    <xf numFmtId="49" fontId="35" fillId="0" borderId="176" applyFill="0" applyProtection="0">
      <alignment horizontal="right"/>
    </xf>
    <xf numFmtId="2" fontId="47" fillId="0" borderId="176" applyFill="0" applyProtection="0">
      <alignment horizontal="right" vertical="top" wrapText="1"/>
    </xf>
    <xf numFmtId="0" fontId="39" fillId="38" borderId="176" applyNumberFormat="0" applyProtection="0">
      <alignment horizontal="left"/>
    </xf>
    <xf numFmtId="49" fontId="47" fillId="0" borderId="176" applyFill="0" applyProtection="0">
      <alignment horizontal="right"/>
    </xf>
    <xf numFmtId="0" fontId="41" fillId="35" borderId="177" applyNumberFormat="0" applyAlignment="0" applyProtection="0"/>
    <xf numFmtId="0" fontId="62" fillId="60" borderId="176"/>
    <xf numFmtId="0" fontId="35" fillId="54" borderId="175" applyNumberFormat="0" applyFont="0" applyAlignment="0" applyProtection="0"/>
    <xf numFmtId="0" fontId="62" fillId="60" borderId="176"/>
    <xf numFmtId="0" fontId="62" fillId="60" borderId="176"/>
    <xf numFmtId="0" fontId="47" fillId="0" borderId="176" applyFill="0" applyProtection="0">
      <alignment horizontal="right" vertical="top" wrapText="1"/>
    </xf>
    <xf numFmtId="0" fontId="41" fillId="35" borderId="177" applyNumberFormat="0" applyAlignment="0" applyProtection="0"/>
    <xf numFmtId="2" fontId="47" fillId="0" borderId="176" applyFill="0" applyProtection="0">
      <alignment horizontal="right" vertical="top" wrapText="1"/>
    </xf>
    <xf numFmtId="0" fontId="62" fillId="60" borderId="176"/>
    <xf numFmtId="2" fontId="35" fillId="0" borderId="176" applyFill="0" applyProtection="0">
      <alignment horizontal="right" vertical="top" wrapText="1"/>
    </xf>
    <xf numFmtId="0" fontId="35" fillId="0" borderId="176" applyFill="0" applyProtection="0">
      <alignment horizontal="right" vertical="top" wrapText="1"/>
    </xf>
    <xf numFmtId="0" fontId="43" fillId="36" borderId="178" applyNumberFormat="0" applyAlignment="0" applyProtection="0"/>
    <xf numFmtId="0" fontId="35" fillId="54" borderId="175" applyNumberFormat="0" applyFont="0" applyAlignment="0" applyProtection="0"/>
    <xf numFmtId="0" fontId="62" fillId="60" borderId="176"/>
    <xf numFmtId="0" fontId="39" fillId="38" borderId="176" applyNumberFormat="0" applyProtection="0">
      <alignment horizontal="right"/>
    </xf>
    <xf numFmtId="0" fontId="39" fillId="38" borderId="176" applyNumberFormat="0" applyProtection="0">
      <alignment horizontal="left"/>
    </xf>
    <xf numFmtId="1" fontId="47" fillId="0" borderId="176" applyFill="0" applyProtection="0">
      <alignment horizontal="right" vertical="top" wrapText="1"/>
    </xf>
    <xf numFmtId="1" fontId="35" fillId="0" borderId="176" applyFill="0" applyProtection="0">
      <alignment horizontal="right" vertical="top" wrapText="1"/>
    </xf>
    <xf numFmtId="1" fontId="47" fillId="0" borderId="176" applyFill="0" applyProtection="0">
      <alignment horizontal="right" vertical="top" wrapText="1"/>
    </xf>
    <xf numFmtId="0" fontId="39" fillId="38" borderId="176" applyNumberFormat="0" applyProtection="0">
      <alignment horizontal="right"/>
    </xf>
    <xf numFmtId="0" fontId="62" fillId="60" borderId="176"/>
    <xf numFmtId="2" fontId="35" fillId="0" borderId="176" applyFill="0" applyProtection="0">
      <alignment horizontal="right" vertical="top" wrapText="1"/>
    </xf>
    <xf numFmtId="0" fontId="62" fillId="60" borderId="176"/>
    <xf numFmtId="2" fontId="47" fillId="0" borderId="176" applyFill="0" applyProtection="0">
      <alignment horizontal="right" vertical="top" wrapText="1"/>
    </xf>
    <xf numFmtId="0" fontId="39" fillId="38" borderId="176" applyNumberFormat="0" applyProtection="0">
      <alignment horizontal="right"/>
    </xf>
    <xf numFmtId="49" fontId="47" fillId="0" borderId="176" applyFill="0" applyProtection="0">
      <alignment horizontal="right"/>
    </xf>
    <xf numFmtId="2" fontId="47" fillId="0" borderId="176" applyFill="0" applyProtection="0">
      <alignment horizontal="right" vertical="top" wrapText="1"/>
    </xf>
    <xf numFmtId="0" fontId="43" fillId="36" borderId="178" applyNumberFormat="0" applyAlignment="0" applyProtection="0"/>
    <xf numFmtId="1" fontId="35" fillId="0" borderId="176" applyFill="0" applyProtection="0">
      <alignment horizontal="right" vertical="top" wrapText="1"/>
    </xf>
    <xf numFmtId="0" fontId="39" fillId="38" borderId="176" applyNumberFormat="0" applyProtection="0">
      <alignment horizontal="left"/>
    </xf>
    <xf numFmtId="49" fontId="47" fillId="0" borderId="176" applyFill="0" applyProtection="0">
      <alignment horizontal="right"/>
    </xf>
    <xf numFmtId="1" fontId="35" fillId="0" borderId="176" applyFill="0" applyProtection="0">
      <alignment horizontal="right" vertical="top" wrapText="1"/>
    </xf>
    <xf numFmtId="0" fontId="43" fillId="36" borderId="178" applyNumberFormat="0" applyAlignment="0" applyProtection="0"/>
    <xf numFmtId="0" fontId="39" fillId="38" borderId="176" applyNumberFormat="0" applyProtection="0">
      <alignment horizontal="left"/>
    </xf>
    <xf numFmtId="0" fontId="47" fillId="0" borderId="176" applyFill="0" applyProtection="0">
      <alignment horizontal="right" vertical="top" wrapText="1"/>
    </xf>
    <xf numFmtId="0" fontId="35" fillId="0" borderId="176" applyFill="0" applyProtection="0">
      <alignment horizontal="right" vertical="top" wrapText="1"/>
    </xf>
    <xf numFmtId="0" fontId="43" fillId="36" borderId="178" applyNumberFormat="0" applyAlignment="0" applyProtection="0"/>
    <xf numFmtId="0" fontId="35" fillId="54" borderId="175" applyNumberFormat="0" applyFont="0" applyAlignment="0" applyProtection="0"/>
    <xf numFmtId="0" fontId="62" fillId="60" borderId="176"/>
    <xf numFmtId="2" fontId="35" fillId="0" borderId="176" applyFill="0" applyProtection="0">
      <alignment horizontal="right" vertical="top" wrapText="1"/>
    </xf>
    <xf numFmtId="1" fontId="35" fillId="0" borderId="176" applyFill="0" applyProtection="0">
      <alignment horizontal="right" vertical="top" wrapText="1"/>
    </xf>
    <xf numFmtId="0" fontId="62" fillId="60" borderId="176"/>
    <xf numFmtId="0" fontId="35" fillId="54" borderId="175" applyNumberFormat="0" applyFont="0" applyAlignment="0" applyProtection="0"/>
    <xf numFmtId="49" fontId="47" fillId="0" borderId="176" applyFill="0" applyProtection="0">
      <alignment horizontal="right"/>
    </xf>
    <xf numFmtId="49" fontId="35" fillId="0" borderId="176" applyFill="0" applyProtection="0">
      <alignment horizontal="right"/>
    </xf>
    <xf numFmtId="0" fontId="39" fillId="38" borderId="176" applyNumberFormat="0" applyProtection="0">
      <alignment horizontal="left"/>
    </xf>
    <xf numFmtId="2" fontId="35" fillId="0" borderId="176" applyFill="0" applyProtection="0">
      <alignment horizontal="right" vertical="top" wrapText="1"/>
    </xf>
    <xf numFmtId="0" fontId="35" fillId="0" borderId="176" applyFill="0" applyProtection="0">
      <alignment horizontal="right" vertical="top" wrapText="1"/>
    </xf>
    <xf numFmtId="0" fontId="51" fillId="36" borderId="177" applyNumberFormat="0" applyAlignment="0" applyProtection="0"/>
    <xf numFmtId="1" fontId="35" fillId="0" borderId="176" applyFill="0" applyProtection="0">
      <alignment horizontal="right" vertical="top" wrapText="1"/>
    </xf>
    <xf numFmtId="49" fontId="47" fillId="0" borderId="176" applyFill="0" applyProtection="0">
      <alignment horizontal="right"/>
    </xf>
    <xf numFmtId="2" fontId="35" fillId="0" borderId="176" applyFill="0" applyProtection="0">
      <alignment horizontal="right" vertical="top" wrapText="1"/>
    </xf>
    <xf numFmtId="0" fontId="47" fillId="0" borderId="176" applyFill="0" applyProtection="0">
      <alignment horizontal="right" vertical="top" wrapText="1"/>
    </xf>
    <xf numFmtId="49" fontId="47" fillId="0" borderId="176" applyFill="0" applyProtection="0">
      <alignment horizontal="right"/>
    </xf>
    <xf numFmtId="0" fontId="62" fillId="60" borderId="176"/>
    <xf numFmtId="0" fontId="62" fillId="60" borderId="176"/>
    <xf numFmtId="2" fontId="47" fillId="0" borderId="176" applyFill="0" applyProtection="0">
      <alignment horizontal="right" vertical="top" wrapText="1"/>
    </xf>
    <xf numFmtId="1" fontId="35" fillId="0" borderId="176" applyFill="0" applyProtection="0">
      <alignment horizontal="right" vertical="top" wrapText="1"/>
    </xf>
    <xf numFmtId="0" fontId="35" fillId="0" borderId="176" applyFill="0" applyProtection="0">
      <alignment horizontal="right" vertical="top" wrapText="1"/>
    </xf>
    <xf numFmtId="0" fontId="39" fillId="38" borderId="176" applyNumberFormat="0" applyProtection="0">
      <alignment horizontal="left"/>
    </xf>
    <xf numFmtId="49" fontId="35" fillId="0" borderId="176" applyFill="0" applyProtection="0">
      <alignment horizontal="right"/>
    </xf>
    <xf numFmtId="2" fontId="47" fillId="0" borderId="176" applyFill="0" applyProtection="0">
      <alignment horizontal="right" vertical="top" wrapText="1"/>
    </xf>
    <xf numFmtId="0" fontId="62" fillId="60" borderId="176"/>
    <xf numFmtId="49" fontId="47" fillId="0" borderId="176" applyFill="0" applyProtection="0">
      <alignment horizontal="right"/>
    </xf>
    <xf numFmtId="0" fontId="41" fillId="35" borderId="177" applyNumberFormat="0" applyAlignment="0" applyProtection="0"/>
    <xf numFmtId="0" fontId="62" fillId="60" borderId="176"/>
    <xf numFmtId="1" fontId="35" fillId="0" borderId="176" applyFill="0" applyProtection="0">
      <alignment horizontal="right" vertical="top" wrapText="1"/>
    </xf>
    <xf numFmtId="0" fontId="39" fillId="38" borderId="176" applyNumberFormat="0" applyProtection="0">
      <alignment horizontal="right"/>
    </xf>
    <xf numFmtId="2" fontId="35" fillId="0" borderId="176" applyFill="0" applyProtection="0">
      <alignment horizontal="right" vertical="top" wrapText="1"/>
    </xf>
    <xf numFmtId="49" fontId="35" fillId="0" borderId="176" applyFill="0" applyProtection="0">
      <alignment horizontal="right"/>
    </xf>
    <xf numFmtId="0" fontId="39" fillId="38" borderId="176" applyNumberFormat="0" applyProtection="0">
      <alignment horizontal="right"/>
    </xf>
    <xf numFmtId="0" fontId="43" fillId="36" borderId="178" applyNumberFormat="0" applyAlignment="0" applyProtection="0"/>
    <xf numFmtId="1" fontId="47" fillId="0" borderId="176" applyFill="0" applyProtection="0">
      <alignment horizontal="right" vertical="top" wrapText="1"/>
    </xf>
    <xf numFmtId="0" fontId="62" fillId="60" borderId="176"/>
    <xf numFmtId="1" fontId="35" fillId="0" borderId="176" applyFill="0" applyProtection="0">
      <alignment horizontal="right" vertical="top" wrapText="1"/>
    </xf>
    <xf numFmtId="0" fontId="62" fillId="60" borderId="176"/>
    <xf numFmtId="49" fontId="47" fillId="0" borderId="176" applyFill="0" applyProtection="0">
      <alignment horizontal="right"/>
    </xf>
    <xf numFmtId="0" fontId="62" fillId="60" borderId="176"/>
    <xf numFmtId="0" fontId="35" fillId="0" borderId="176" applyFill="0" applyProtection="0">
      <alignment horizontal="right" vertical="top" wrapText="1"/>
    </xf>
    <xf numFmtId="0" fontId="62" fillId="60" borderId="176"/>
    <xf numFmtId="2" fontId="47" fillId="0" borderId="176" applyFill="0" applyProtection="0">
      <alignment horizontal="right" vertical="top" wrapText="1"/>
    </xf>
    <xf numFmtId="2" fontId="35" fillId="0" borderId="176" applyFill="0" applyProtection="0">
      <alignment horizontal="right" vertical="top" wrapText="1"/>
    </xf>
    <xf numFmtId="0" fontId="39" fillId="38" borderId="176" applyNumberFormat="0" applyProtection="0">
      <alignment horizontal="right"/>
    </xf>
    <xf numFmtId="1" fontId="35" fillId="0" borderId="176" applyFill="0" applyProtection="0">
      <alignment horizontal="right" vertical="top" wrapText="1"/>
    </xf>
    <xf numFmtId="0" fontId="62" fillId="60" borderId="176"/>
    <xf numFmtId="0" fontId="39" fillId="38" borderId="176" applyNumberFormat="0" applyProtection="0">
      <alignment horizontal="left"/>
    </xf>
    <xf numFmtId="0" fontId="62" fillId="60" borderId="176"/>
    <xf numFmtId="1" fontId="35" fillId="0" borderId="176" applyFill="0" applyProtection="0">
      <alignment horizontal="right" vertical="top" wrapText="1"/>
    </xf>
    <xf numFmtId="0" fontId="51" fillId="36" borderId="177" applyNumberFormat="0" applyAlignment="0" applyProtection="0"/>
    <xf numFmtId="1" fontId="47" fillId="0" borderId="176" applyFill="0" applyProtection="0">
      <alignment horizontal="right" vertical="top" wrapText="1"/>
    </xf>
    <xf numFmtId="1" fontId="35" fillId="0" borderId="176" applyFill="0" applyProtection="0">
      <alignment horizontal="right" vertical="top" wrapText="1"/>
    </xf>
    <xf numFmtId="2" fontId="35" fillId="0" borderId="176" applyFill="0" applyProtection="0">
      <alignment horizontal="right" vertical="top" wrapText="1"/>
    </xf>
    <xf numFmtId="2" fontId="47" fillId="0" borderId="176" applyFill="0" applyProtection="0">
      <alignment horizontal="right" vertical="top" wrapText="1"/>
    </xf>
    <xf numFmtId="0" fontId="35" fillId="54" borderId="175" applyNumberFormat="0" applyFont="0" applyAlignment="0" applyProtection="0"/>
    <xf numFmtId="0" fontId="43" fillId="36" borderId="178" applyNumberFormat="0" applyAlignment="0" applyProtection="0"/>
    <xf numFmtId="2" fontId="35" fillId="0" borderId="176" applyFill="0" applyProtection="0">
      <alignment horizontal="right" vertical="top" wrapText="1"/>
    </xf>
    <xf numFmtId="0" fontId="39" fillId="38" borderId="176" applyNumberFormat="0" applyProtection="0">
      <alignment horizontal="left"/>
    </xf>
    <xf numFmtId="2" fontId="35" fillId="0" borderId="176" applyFill="0" applyProtection="0">
      <alignment horizontal="right" vertical="top" wrapText="1"/>
    </xf>
    <xf numFmtId="49" fontId="47" fillId="0" borderId="176" applyFill="0" applyProtection="0">
      <alignment horizontal="right"/>
    </xf>
    <xf numFmtId="0" fontId="44" fillId="0" borderId="179" applyNumberFormat="0" applyFill="0" applyAlignment="0" applyProtection="0"/>
    <xf numFmtId="0" fontId="39" fillId="38" borderId="176" applyNumberFormat="0" applyProtection="0">
      <alignment horizontal="left"/>
    </xf>
    <xf numFmtId="0" fontId="62" fillId="60" borderId="176"/>
    <xf numFmtId="0" fontId="44" fillId="0" borderId="179" applyNumberFormat="0" applyFill="0" applyAlignment="0" applyProtection="0"/>
    <xf numFmtId="0" fontId="62" fillId="60" borderId="176"/>
    <xf numFmtId="0" fontId="47" fillId="0" borderId="176" applyFill="0" applyProtection="0">
      <alignment horizontal="right" vertical="top" wrapText="1"/>
    </xf>
    <xf numFmtId="0" fontId="62" fillId="60" borderId="176"/>
    <xf numFmtId="0" fontId="41" fillId="35" borderId="177" applyNumberFormat="0" applyAlignment="0" applyProtection="0"/>
    <xf numFmtId="0" fontId="39" fillId="38" borderId="176" applyNumberFormat="0" applyProtection="0">
      <alignment horizontal="left"/>
    </xf>
    <xf numFmtId="2" fontId="47" fillId="0" borderId="176" applyFill="0" applyProtection="0">
      <alignment horizontal="right" vertical="top" wrapText="1"/>
    </xf>
    <xf numFmtId="2" fontId="47" fillId="0" borderId="176" applyFill="0" applyProtection="0">
      <alignment horizontal="right" vertical="top" wrapText="1"/>
    </xf>
    <xf numFmtId="0" fontId="44" fillId="0" borderId="179" applyNumberFormat="0" applyFill="0" applyAlignment="0" applyProtection="0"/>
    <xf numFmtId="0" fontId="41" fillId="35" borderId="177" applyNumberFormat="0" applyAlignment="0" applyProtection="0"/>
    <xf numFmtId="0" fontId="44" fillId="0" borderId="179" applyNumberFormat="0" applyFill="0" applyAlignment="0" applyProtection="0"/>
    <xf numFmtId="0" fontId="35" fillId="0" borderId="176" applyFill="0" applyProtection="0">
      <alignment horizontal="right" vertical="top" wrapText="1"/>
    </xf>
    <xf numFmtId="2" fontId="47" fillId="0" borderId="176" applyFill="0" applyProtection="0">
      <alignment horizontal="right" vertical="top" wrapText="1"/>
    </xf>
    <xf numFmtId="0" fontId="41" fillId="35" borderId="177" applyNumberFormat="0" applyAlignment="0" applyProtection="0"/>
    <xf numFmtId="49" fontId="47" fillId="0" borderId="176" applyFill="0" applyProtection="0">
      <alignment horizontal="right"/>
    </xf>
    <xf numFmtId="1" fontId="47" fillId="0" borderId="176" applyFill="0" applyProtection="0">
      <alignment horizontal="right" vertical="top" wrapText="1"/>
    </xf>
    <xf numFmtId="0" fontId="39" fillId="38" borderId="176" applyNumberFormat="0" applyProtection="0">
      <alignment horizontal="left"/>
    </xf>
    <xf numFmtId="2" fontId="35" fillId="0" borderId="176" applyFill="0" applyProtection="0">
      <alignment horizontal="right" vertical="top" wrapText="1"/>
    </xf>
    <xf numFmtId="0" fontId="39" fillId="38" borderId="176" applyNumberFormat="0" applyProtection="0">
      <alignment horizontal="left"/>
    </xf>
    <xf numFmtId="0" fontId="44" fillId="0" borderId="179" applyNumberFormat="0" applyFill="0" applyAlignment="0" applyProtection="0"/>
    <xf numFmtId="0" fontId="43" fillId="36" borderId="178" applyNumberFormat="0" applyAlignment="0" applyProtection="0"/>
    <xf numFmtId="0" fontId="62" fillId="60" borderId="176"/>
    <xf numFmtId="0" fontId="35" fillId="54" borderId="175" applyNumberFormat="0" applyFont="0" applyAlignment="0" applyProtection="0"/>
    <xf numFmtId="0" fontId="44" fillId="0" borderId="179" applyNumberFormat="0" applyFill="0" applyAlignment="0" applyProtection="0"/>
    <xf numFmtId="2" fontId="47" fillId="0" borderId="176" applyFill="0" applyProtection="0">
      <alignment horizontal="right" vertical="top" wrapText="1"/>
    </xf>
    <xf numFmtId="0" fontId="62" fillId="60" borderId="176"/>
    <xf numFmtId="0" fontId="62" fillId="60" borderId="176"/>
    <xf numFmtId="0" fontId="41" fillId="35" borderId="177" applyNumberFormat="0" applyAlignment="0" applyProtection="0"/>
    <xf numFmtId="0" fontId="39" fillId="38" borderId="176" applyNumberFormat="0" applyProtection="0">
      <alignment horizontal="left"/>
    </xf>
    <xf numFmtId="1" fontId="47" fillId="0" borderId="176" applyFill="0" applyProtection="0">
      <alignment horizontal="right" vertical="top" wrapText="1"/>
    </xf>
    <xf numFmtId="0" fontId="43" fillId="36" borderId="178" applyNumberFormat="0" applyAlignment="0" applyProtection="0"/>
    <xf numFmtId="2" fontId="47" fillId="0" borderId="176" applyFill="0" applyProtection="0">
      <alignment horizontal="right" vertical="top" wrapText="1"/>
    </xf>
    <xf numFmtId="0" fontId="41" fillId="35" borderId="177" applyNumberFormat="0" applyAlignment="0" applyProtection="0"/>
    <xf numFmtId="0" fontId="62" fillId="60" borderId="176"/>
    <xf numFmtId="0" fontId="62" fillId="60" borderId="176"/>
    <xf numFmtId="0" fontId="44" fillId="0" borderId="179" applyNumberFormat="0" applyFill="0" applyAlignment="0" applyProtection="0"/>
    <xf numFmtId="0" fontId="39" fillId="38" borderId="176" applyNumberFormat="0" applyProtection="0">
      <alignment horizontal="right"/>
    </xf>
    <xf numFmtId="1" fontId="35" fillId="0" borderId="176" applyFill="0" applyProtection="0">
      <alignment horizontal="right" vertical="top" wrapText="1"/>
    </xf>
    <xf numFmtId="49" fontId="47" fillId="0" borderId="176" applyFill="0" applyProtection="0">
      <alignment horizontal="right"/>
    </xf>
    <xf numFmtId="0" fontId="35" fillId="0" borderId="176" applyFill="0" applyProtection="0">
      <alignment horizontal="right" vertical="top" wrapText="1"/>
    </xf>
    <xf numFmtId="0" fontId="62" fillId="60" borderId="176"/>
    <xf numFmtId="0" fontId="39" fillId="38" borderId="176" applyNumberFormat="0" applyProtection="0">
      <alignment horizontal="right"/>
    </xf>
    <xf numFmtId="49" fontId="35" fillId="0" borderId="176" applyFill="0" applyProtection="0">
      <alignment horizontal="right"/>
    </xf>
    <xf numFmtId="2" fontId="47" fillId="0" borderId="176" applyFill="0" applyProtection="0">
      <alignment horizontal="right" vertical="top" wrapText="1"/>
    </xf>
    <xf numFmtId="0" fontId="47" fillId="0" borderId="176" applyFill="0" applyProtection="0">
      <alignment horizontal="right" vertical="top" wrapText="1"/>
    </xf>
    <xf numFmtId="0" fontId="51" fillId="36" borderId="177" applyNumberFormat="0" applyAlignment="0" applyProtection="0"/>
    <xf numFmtId="1" fontId="47" fillId="0" borderId="176" applyFill="0" applyProtection="0">
      <alignment horizontal="right" vertical="top" wrapText="1"/>
    </xf>
    <xf numFmtId="1" fontId="35" fillId="0" borderId="176" applyFill="0" applyProtection="0">
      <alignment horizontal="right" vertical="top" wrapText="1"/>
    </xf>
    <xf numFmtId="0" fontId="35" fillId="54" borderId="175" applyNumberFormat="0" applyFont="0" applyAlignment="0" applyProtection="0"/>
    <xf numFmtId="2" fontId="47" fillId="0" borderId="176" applyFill="0" applyProtection="0">
      <alignment horizontal="right" vertical="top" wrapText="1"/>
    </xf>
    <xf numFmtId="1" fontId="35" fillId="0" borderId="176" applyFill="0" applyProtection="0">
      <alignment horizontal="right" vertical="top" wrapText="1"/>
    </xf>
    <xf numFmtId="0" fontId="39" fillId="38" borderId="176" applyNumberFormat="0" applyProtection="0">
      <alignment horizontal="right"/>
    </xf>
    <xf numFmtId="1" fontId="47" fillId="0" borderId="176" applyFill="0" applyProtection="0">
      <alignment horizontal="right" vertical="top" wrapText="1"/>
    </xf>
    <xf numFmtId="2" fontId="47" fillId="0" borderId="176" applyFill="0" applyProtection="0">
      <alignment horizontal="right" vertical="top" wrapText="1"/>
    </xf>
    <xf numFmtId="0" fontId="62" fillId="60" borderId="176"/>
    <xf numFmtId="0" fontId="39" fillId="38" borderId="176" applyNumberFormat="0" applyProtection="0">
      <alignment horizontal="right"/>
    </xf>
    <xf numFmtId="2" fontId="47" fillId="0" borderId="176" applyFill="0" applyProtection="0">
      <alignment horizontal="right" vertical="top" wrapText="1"/>
    </xf>
    <xf numFmtId="0" fontId="62" fillId="60" borderId="176"/>
    <xf numFmtId="0" fontId="35" fillId="0" borderId="176" applyFill="0" applyProtection="0">
      <alignment horizontal="right" vertical="top" wrapText="1"/>
    </xf>
    <xf numFmtId="0" fontId="39" fillId="38" borderId="176" applyNumberFormat="0" applyProtection="0">
      <alignment horizontal="left"/>
    </xf>
    <xf numFmtId="0" fontId="35" fillId="0" borderId="176" applyFill="0" applyProtection="0">
      <alignment horizontal="right" vertical="top" wrapText="1"/>
    </xf>
    <xf numFmtId="0" fontId="62" fillId="60" borderId="176"/>
    <xf numFmtId="49" fontId="35" fillId="0" borderId="176" applyFill="0" applyProtection="0">
      <alignment horizontal="right"/>
    </xf>
    <xf numFmtId="0" fontId="35" fillId="0" borderId="176" applyFill="0" applyProtection="0">
      <alignment horizontal="right" vertical="top" wrapText="1"/>
    </xf>
    <xf numFmtId="0" fontId="39" fillId="38" borderId="176" applyNumberFormat="0" applyProtection="0">
      <alignment horizontal="left"/>
    </xf>
    <xf numFmtId="0" fontId="39" fillId="38" borderId="176" applyNumberFormat="0" applyProtection="0">
      <alignment horizontal="left"/>
    </xf>
    <xf numFmtId="1" fontId="47" fillId="0" borderId="176" applyFill="0" applyProtection="0">
      <alignment horizontal="right" vertical="top" wrapText="1"/>
    </xf>
    <xf numFmtId="0" fontId="41" fillId="35" borderId="177" applyNumberFormat="0" applyAlignment="0" applyProtection="0"/>
    <xf numFmtId="0" fontId="35" fillId="54" borderId="175" applyNumberFormat="0" applyFont="0" applyAlignment="0" applyProtection="0"/>
    <xf numFmtId="1" fontId="35" fillId="0" borderId="176" applyFill="0" applyProtection="0">
      <alignment horizontal="right" vertical="top" wrapText="1"/>
    </xf>
    <xf numFmtId="1" fontId="47" fillId="0" borderId="176" applyFill="0" applyProtection="0">
      <alignment horizontal="right" vertical="top" wrapText="1"/>
    </xf>
    <xf numFmtId="0" fontId="62" fillId="60" borderId="176"/>
    <xf numFmtId="0" fontId="39" fillId="38" borderId="176" applyNumberFormat="0" applyProtection="0">
      <alignment horizontal="left"/>
    </xf>
    <xf numFmtId="49" fontId="35" fillId="0" borderId="176" applyFill="0" applyProtection="0">
      <alignment horizontal="right"/>
    </xf>
    <xf numFmtId="0" fontId="39" fillId="38" borderId="176" applyNumberFormat="0" applyProtection="0">
      <alignment horizontal="left"/>
    </xf>
    <xf numFmtId="0" fontId="62" fillId="60" borderId="176"/>
    <xf numFmtId="0" fontId="35" fillId="0" borderId="176" applyFill="0" applyProtection="0">
      <alignment horizontal="right" vertical="top" wrapText="1"/>
    </xf>
    <xf numFmtId="0" fontId="39" fillId="38" borderId="176" applyNumberFormat="0" applyProtection="0">
      <alignment horizontal="right"/>
    </xf>
    <xf numFmtId="0" fontId="62" fillId="60" borderId="176"/>
    <xf numFmtId="2" fontId="47" fillId="0" borderId="176" applyFill="0" applyProtection="0">
      <alignment horizontal="right" vertical="top" wrapText="1"/>
    </xf>
    <xf numFmtId="1" fontId="47" fillId="0" borderId="176" applyFill="0" applyProtection="0">
      <alignment horizontal="right" vertical="top" wrapText="1"/>
    </xf>
    <xf numFmtId="49" fontId="47" fillId="0" borderId="176" applyFill="0" applyProtection="0">
      <alignment horizontal="right"/>
    </xf>
    <xf numFmtId="0" fontId="39" fillId="38" borderId="176" applyNumberFormat="0" applyProtection="0">
      <alignment horizontal="right"/>
    </xf>
    <xf numFmtId="2" fontId="47" fillId="0" borderId="176" applyFill="0" applyProtection="0">
      <alignment horizontal="right" vertical="top" wrapText="1"/>
    </xf>
    <xf numFmtId="1" fontId="35" fillId="0" borderId="176" applyFill="0" applyProtection="0">
      <alignment horizontal="right" vertical="top" wrapText="1"/>
    </xf>
    <xf numFmtId="0" fontId="35" fillId="0" borderId="176" applyFill="0" applyProtection="0">
      <alignment horizontal="right" vertical="top" wrapText="1"/>
    </xf>
    <xf numFmtId="49" fontId="47" fillId="0" borderId="176" applyFill="0" applyProtection="0">
      <alignment horizontal="right"/>
    </xf>
    <xf numFmtId="49" fontId="35" fillId="0" borderId="176" applyFill="0" applyProtection="0">
      <alignment horizontal="right"/>
    </xf>
    <xf numFmtId="49" fontId="47" fillId="0" borderId="176" applyFill="0" applyProtection="0">
      <alignment horizontal="right"/>
    </xf>
    <xf numFmtId="0" fontId="41" fillId="35" borderId="177" applyNumberFormat="0" applyAlignment="0" applyProtection="0"/>
    <xf numFmtId="0" fontId="35" fillId="0" borderId="176" applyFill="0" applyProtection="0">
      <alignment horizontal="right" vertical="top" wrapText="1"/>
    </xf>
    <xf numFmtId="1" fontId="47" fillId="0" borderId="176" applyFill="0" applyProtection="0">
      <alignment horizontal="right" vertical="top" wrapText="1"/>
    </xf>
    <xf numFmtId="1" fontId="47" fillId="0" borderId="176" applyFill="0" applyProtection="0">
      <alignment horizontal="right" vertical="top" wrapText="1"/>
    </xf>
    <xf numFmtId="1" fontId="47" fillId="0" borderId="176" applyFill="0" applyProtection="0">
      <alignment horizontal="right" vertical="top" wrapText="1"/>
    </xf>
    <xf numFmtId="1" fontId="35" fillId="0" borderId="176" applyFill="0" applyProtection="0">
      <alignment horizontal="right" vertical="top" wrapText="1"/>
    </xf>
    <xf numFmtId="2" fontId="47" fillId="0" borderId="176" applyFill="0" applyProtection="0">
      <alignment horizontal="right" vertical="top" wrapText="1"/>
    </xf>
    <xf numFmtId="2" fontId="35" fillId="0" borderId="176" applyFill="0" applyProtection="0">
      <alignment horizontal="right" vertical="top" wrapText="1"/>
    </xf>
    <xf numFmtId="0" fontId="62" fillId="60" borderId="176"/>
    <xf numFmtId="0" fontId="51" fillId="36" borderId="177" applyNumberFormat="0" applyAlignment="0" applyProtection="0"/>
    <xf numFmtId="0" fontId="62" fillId="60" borderId="176"/>
    <xf numFmtId="0" fontId="62" fillId="60" borderId="176"/>
    <xf numFmtId="0" fontId="44" fillId="0" borderId="179" applyNumberFormat="0" applyFill="0" applyAlignment="0" applyProtection="0"/>
    <xf numFmtId="0" fontId="43" fillId="36" borderId="178" applyNumberFormat="0" applyAlignment="0" applyProtection="0"/>
    <xf numFmtId="0" fontId="62" fillId="60" borderId="176"/>
    <xf numFmtId="0" fontId="35" fillId="54" borderId="175" applyNumberFormat="0" applyFont="0" applyAlignment="0" applyProtection="0"/>
    <xf numFmtId="0" fontId="43" fillId="36" borderId="178" applyNumberFormat="0" applyAlignment="0" applyProtection="0"/>
    <xf numFmtId="2" fontId="47" fillId="0" borderId="176" applyFill="0" applyProtection="0">
      <alignment horizontal="right" vertical="top" wrapText="1"/>
    </xf>
    <xf numFmtId="49" fontId="47" fillId="0" borderId="176" applyFill="0" applyProtection="0">
      <alignment horizontal="right"/>
    </xf>
    <xf numFmtId="0" fontId="43" fillId="36" borderId="178" applyNumberFormat="0" applyAlignment="0" applyProtection="0"/>
    <xf numFmtId="1" fontId="47" fillId="0" borderId="176" applyFill="0" applyProtection="0">
      <alignment horizontal="right" vertical="top" wrapText="1"/>
    </xf>
    <xf numFmtId="49" fontId="35" fillId="0" borderId="176" applyFill="0" applyProtection="0">
      <alignment horizontal="right"/>
    </xf>
    <xf numFmtId="0" fontId="51" fillId="36" borderId="177" applyNumberFormat="0" applyAlignment="0" applyProtection="0"/>
    <xf numFmtId="49" fontId="47" fillId="0" borderId="176" applyFill="0" applyProtection="0">
      <alignment horizontal="right"/>
    </xf>
    <xf numFmtId="0" fontId="39" fillId="38" borderId="176" applyNumberFormat="0" applyProtection="0">
      <alignment horizontal="right"/>
    </xf>
    <xf numFmtId="0" fontId="44" fillId="0" borderId="179" applyNumberFormat="0" applyFill="0" applyAlignment="0" applyProtection="0"/>
    <xf numFmtId="0" fontId="62" fillId="60" borderId="176"/>
    <xf numFmtId="0" fontId="44" fillId="0" borderId="179" applyNumberFormat="0" applyFill="0" applyAlignment="0" applyProtection="0"/>
    <xf numFmtId="0" fontId="62" fillId="60" borderId="176"/>
    <xf numFmtId="0" fontId="47" fillId="0" borderId="176" applyFill="0" applyProtection="0">
      <alignment horizontal="right" vertical="top" wrapText="1"/>
    </xf>
    <xf numFmtId="2" fontId="35" fillId="0" borderId="176" applyFill="0" applyProtection="0">
      <alignment horizontal="right" vertical="top" wrapText="1"/>
    </xf>
    <xf numFmtId="2" fontId="47" fillId="0" borderId="176" applyFill="0" applyProtection="0">
      <alignment horizontal="right" vertical="top" wrapText="1"/>
    </xf>
    <xf numFmtId="0" fontId="62" fillId="60" borderId="176"/>
    <xf numFmtId="0" fontId="62" fillId="60" borderId="176"/>
    <xf numFmtId="49" fontId="47" fillId="0" borderId="176" applyFill="0" applyProtection="0">
      <alignment horizontal="right"/>
    </xf>
    <xf numFmtId="49" fontId="47" fillId="0" borderId="176" applyFill="0" applyProtection="0">
      <alignment horizontal="right"/>
    </xf>
    <xf numFmtId="0" fontId="62" fillId="60" borderId="176"/>
    <xf numFmtId="1" fontId="35" fillId="0" borderId="176" applyFill="0" applyProtection="0">
      <alignment horizontal="right" vertical="top" wrapText="1"/>
    </xf>
    <xf numFmtId="0" fontId="43" fillId="36" borderId="178" applyNumberFormat="0" applyAlignment="0" applyProtection="0"/>
    <xf numFmtId="0" fontId="35" fillId="0" borderId="176" applyFill="0" applyProtection="0">
      <alignment horizontal="right" vertical="top" wrapText="1"/>
    </xf>
    <xf numFmtId="0" fontId="44" fillId="0" borderId="179" applyNumberFormat="0" applyFill="0" applyAlignment="0" applyProtection="0"/>
    <xf numFmtId="0" fontId="62" fillId="60" borderId="176"/>
    <xf numFmtId="0" fontId="35" fillId="0" borderId="176" applyFill="0" applyProtection="0">
      <alignment horizontal="right" vertical="top" wrapText="1"/>
    </xf>
    <xf numFmtId="49" fontId="47" fillId="0" borderId="176" applyFill="0" applyProtection="0">
      <alignment horizontal="right"/>
    </xf>
    <xf numFmtId="0" fontId="44" fillId="0" borderId="179" applyNumberFormat="0" applyFill="0" applyAlignment="0" applyProtection="0"/>
    <xf numFmtId="0" fontId="62" fillId="60" borderId="176"/>
    <xf numFmtId="0" fontId="39" fillId="38" borderId="176" applyNumberFormat="0" applyProtection="0">
      <alignment horizontal="right"/>
    </xf>
    <xf numFmtId="0" fontId="62" fillId="60" borderId="176"/>
    <xf numFmtId="0" fontId="44" fillId="0" borderId="179" applyNumberFormat="0" applyFill="0" applyAlignment="0" applyProtection="0"/>
    <xf numFmtId="49" fontId="35" fillId="0" borderId="176" applyFill="0" applyProtection="0">
      <alignment horizontal="right"/>
    </xf>
    <xf numFmtId="49" fontId="47" fillId="0" borderId="176" applyFill="0" applyProtection="0">
      <alignment horizontal="right"/>
    </xf>
    <xf numFmtId="2" fontId="35" fillId="0" borderId="176" applyFill="0" applyProtection="0">
      <alignment horizontal="right" vertical="top" wrapText="1"/>
    </xf>
    <xf numFmtId="0" fontId="62" fillId="60" borderId="176"/>
    <xf numFmtId="2" fontId="35" fillId="0" borderId="176" applyFill="0" applyProtection="0">
      <alignment horizontal="right" vertical="top" wrapText="1"/>
    </xf>
    <xf numFmtId="0" fontId="62" fillId="60" borderId="176"/>
    <xf numFmtId="1" fontId="35" fillId="0" borderId="176" applyFill="0" applyProtection="0">
      <alignment horizontal="right" vertical="top" wrapText="1"/>
    </xf>
    <xf numFmtId="1" fontId="47" fillId="0" borderId="176" applyFill="0" applyProtection="0">
      <alignment horizontal="right" vertical="top" wrapText="1"/>
    </xf>
    <xf numFmtId="49" fontId="35" fillId="0" borderId="176" applyFill="0" applyProtection="0">
      <alignment horizontal="right"/>
    </xf>
    <xf numFmtId="0" fontId="35" fillId="54" borderId="175" applyNumberFormat="0" applyFont="0" applyAlignment="0" applyProtection="0"/>
    <xf numFmtId="0" fontId="62" fillId="60" borderId="176"/>
    <xf numFmtId="0" fontId="39" fillId="38" borderId="176" applyNumberFormat="0" applyProtection="0">
      <alignment horizontal="left"/>
    </xf>
    <xf numFmtId="49" fontId="47" fillId="0" borderId="176" applyFill="0" applyProtection="0">
      <alignment horizontal="right"/>
    </xf>
    <xf numFmtId="0" fontId="39" fillId="38" borderId="176" applyNumberFormat="0" applyProtection="0">
      <alignment horizontal="right"/>
    </xf>
    <xf numFmtId="0" fontId="39" fillId="38" borderId="176" applyNumberFormat="0" applyProtection="0">
      <alignment horizontal="left"/>
    </xf>
    <xf numFmtId="2" fontId="35" fillId="0" borderId="176" applyFill="0" applyProtection="0">
      <alignment horizontal="right" vertical="top" wrapText="1"/>
    </xf>
    <xf numFmtId="2" fontId="35" fillId="0" borderId="176" applyFill="0" applyProtection="0">
      <alignment horizontal="right" vertical="top" wrapText="1"/>
    </xf>
    <xf numFmtId="0" fontId="62" fillId="60" borderId="176"/>
    <xf numFmtId="0" fontId="39" fillId="38" borderId="176" applyNumberFormat="0" applyProtection="0">
      <alignment horizontal="right"/>
    </xf>
    <xf numFmtId="0" fontId="62" fillId="60" borderId="176"/>
    <xf numFmtId="0" fontId="39" fillId="38" borderId="176" applyNumberFormat="0" applyProtection="0">
      <alignment horizontal="left"/>
    </xf>
    <xf numFmtId="0" fontId="44" fillId="0" borderId="179" applyNumberFormat="0" applyFill="0" applyAlignment="0" applyProtection="0"/>
    <xf numFmtId="1" fontId="35" fillId="0" borderId="176" applyFill="0" applyProtection="0">
      <alignment horizontal="right" vertical="top" wrapText="1"/>
    </xf>
    <xf numFmtId="0" fontId="47" fillId="0" borderId="176" applyFill="0" applyProtection="0">
      <alignment horizontal="right" vertical="top" wrapText="1"/>
    </xf>
    <xf numFmtId="2" fontId="47" fillId="0" borderId="176" applyFill="0" applyProtection="0">
      <alignment horizontal="right" vertical="top" wrapText="1"/>
    </xf>
    <xf numFmtId="2" fontId="35" fillId="0" borderId="176" applyFill="0" applyProtection="0">
      <alignment horizontal="right" vertical="top" wrapText="1"/>
    </xf>
    <xf numFmtId="0" fontId="62" fillId="60" borderId="176"/>
    <xf numFmtId="1" fontId="35" fillId="0" borderId="176" applyFill="0" applyProtection="0">
      <alignment horizontal="right" vertical="top" wrapText="1"/>
    </xf>
    <xf numFmtId="0" fontId="39" fillId="38" borderId="176" applyNumberFormat="0" applyProtection="0">
      <alignment horizontal="left"/>
    </xf>
    <xf numFmtId="2" fontId="35" fillId="0" borderId="176" applyFill="0" applyProtection="0">
      <alignment horizontal="right" vertical="top" wrapText="1"/>
    </xf>
    <xf numFmtId="0" fontId="62" fillId="60" borderId="176"/>
    <xf numFmtId="0" fontId="62" fillId="60" borderId="176"/>
    <xf numFmtId="0" fontId="62" fillId="60" borderId="176"/>
    <xf numFmtId="0" fontId="47" fillId="0" borderId="176" applyFill="0" applyProtection="0">
      <alignment horizontal="right" vertical="top" wrapText="1"/>
    </xf>
    <xf numFmtId="0" fontId="39" fillId="38" borderId="176" applyNumberFormat="0" applyProtection="0">
      <alignment horizontal="left"/>
    </xf>
    <xf numFmtId="1" fontId="47" fillId="0" borderId="176" applyFill="0" applyProtection="0">
      <alignment horizontal="right" vertical="top" wrapText="1"/>
    </xf>
    <xf numFmtId="0" fontId="39" fillId="38" borderId="176" applyNumberFormat="0" applyProtection="0">
      <alignment horizontal="right"/>
    </xf>
    <xf numFmtId="0" fontId="35" fillId="54" borderId="175" applyNumberFormat="0" applyFont="0" applyAlignment="0" applyProtection="0"/>
    <xf numFmtId="0" fontId="39" fillId="38" borderId="176" applyNumberFormat="0" applyProtection="0">
      <alignment horizontal="left"/>
    </xf>
    <xf numFmtId="2" fontId="35" fillId="0" borderId="176" applyFill="0" applyProtection="0">
      <alignment horizontal="right" vertical="top" wrapText="1"/>
    </xf>
    <xf numFmtId="0" fontId="43" fillId="36" borderId="178" applyNumberFormat="0" applyAlignment="0" applyProtection="0"/>
    <xf numFmtId="0" fontId="41" fillId="35" borderId="177" applyNumberFormat="0" applyAlignment="0" applyProtection="0"/>
    <xf numFmtId="0" fontId="39" fillId="38" borderId="176" applyNumberFormat="0" applyProtection="0">
      <alignment horizontal="right"/>
    </xf>
    <xf numFmtId="0" fontId="35" fillId="0" borderId="176" applyFill="0" applyProtection="0">
      <alignment horizontal="right" vertical="top" wrapText="1"/>
    </xf>
    <xf numFmtId="0" fontId="43" fillId="36" borderId="178" applyNumberFormat="0" applyAlignment="0" applyProtection="0"/>
    <xf numFmtId="1" fontId="35" fillId="0" borderId="176" applyFill="0" applyProtection="0">
      <alignment horizontal="right" vertical="top" wrapText="1"/>
    </xf>
    <xf numFmtId="0" fontId="62" fillId="60" borderId="176"/>
    <xf numFmtId="0" fontId="41" fillId="35" borderId="177" applyNumberFormat="0" applyAlignment="0" applyProtection="0"/>
    <xf numFmtId="0" fontId="35" fillId="0" borderId="176" applyFill="0" applyProtection="0">
      <alignment horizontal="right" vertical="top" wrapText="1"/>
    </xf>
    <xf numFmtId="1" fontId="35" fillId="0" borderId="176" applyFill="0" applyProtection="0">
      <alignment horizontal="right" vertical="top" wrapText="1"/>
    </xf>
    <xf numFmtId="0" fontId="62" fillId="60" borderId="176"/>
    <xf numFmtId="2" fontId="47" fillId="0" borderId="176" applyFill="0" applyProtection="0">
      <alignment horizontal="right" vertical="top" wrapText="1"/>
    </xf>
    <xf numFmtId="0" fontId="35" fillId="0" borderId="176" applyFill="0" applyProtection="0">
      <alignment horizontal="right" vertical="top" wrapText="1"/>
    </xf>
    <xf numFmtId="0" fontId="35" fillId="54" borderId="175" applyNumberFormat="0" applyFont="0" applyAlignment="0" applyProtection="0"/>
    <xf numFmtId="0" fontId="44" fillId="0" borderId="179" applyNumberFormat="0" applyFill="0" applyAlignment="0" applyProtection="0"/>
    <xf numFmtId="2" fontId="35" fillId="0" borderId="176" applyFill="0" applyProtection="0">
      <alignment horizontal="right" vertical="top" wrapText="1"/>
    </xf>
    <xf numFmtId="0" fontId="62" fillId="60" borderId="176"/>
    <xf numFmtId="1" fontId="35" fillId="0" borderId="176" applyFill="0" applyProtection="0">
      <alignment horizontal="right" vertical="top" wrapText="1"/>
    </xf>
    <xf numFmtId="0" fontId="62" fillId="60" borderId="176"/>
    <xf numFmtId="0" fontId="35" fillId="0" borderId="176" applyFill="0" applyProtection="0">
      <alignment horizontal="right" vertical="top" wrapText="1"/>
    </xf>
    <xf numFmtId="0" fontId="39" fillId="38" borderId="176" applyNumberFormat="0" applyProtection="0">
      <alignment horizontal="right"/>
    </xf>
    <xf numFmtId="0" fontId="43" fillId="36" borderId="178" applyNumberFormat="0" applyAlignment="0" applyProtection="0"/>
    <xf numFmtId="0" fontId="41" fillId="35" borderId="177" applyNumberFormat="0" applyAlignment="0" applyProtection="0"/>
    <xf numFmtId="1" fontId="47" fillId="0" borderId="176" applyFill="0" applyProtection="0">
      <alignment horizontal="right" vertical="top" wrapText="1"/>
    </xf>
    <xf numFmtId="0" fontId="62" fillId="60" borderId="176"/>
    <xf numFmtId="49" fontId="35" fillId="0" borderId="176" applyFill="0" applyProtection="0">
      <alignment horizontal="right"/>
    </xf>
    <xf numFmtId="0" fontId="62" fillId="60" borderId="176"/>
    <xf numFmtId="0" fontId="39" fillId="38" borderId="176" applyNumberFormat="0" applyProtection="0">
      <alignment horizontal="right"/>
    </xf>
    <xf numFmtId="2" fontId="35" fillId="0" borderId="176" applyFill="0" applyProtection="0">
      <alignment horizontal="right" vertical="top" wrapText="1"/>
    </xf>
    <xf numFmtId="0" fontId="44" fillId="0" borderId="179" applyNumberFormat="0" applyFill="0" applyAlignment="0" applyProtection="0"/>
    <xf numFmtId="2" fontId="47" fillId="0" borderId="176" applyFill="0" applyProtection="0">
      <alignment horizontal="right" vertical="top" wrapText="1"/>
    </xf>
    <xf numFmtId="0" fontId="39" fillId="38" borderId="176" applyNumberFormat="0" applyProtection="0">
      <alignment horizontal="left"/>
    </xf>
    <xf numFmtId="0" fontId="39" fillId="38" borderId="176" applyNumberFormat="0" applyProtection="0">
      <alignment horizontal="right"/>
    </xf>
    <xf numFmtId="0" fontId="62" fillId="60" borderId="176"/>
    <xf numFmtId="0" fontId="43" fillId="36" borderId="178" applyNumberFormat="0" applyAlignment="0" applyProtection="0"/>
    <xf numFmtId="0" fontId="35" fillId="0" borderId="176" applyFill="0" applyProtection="0">
      <alignment horizontal="right" vertical="top" wrapText="1"/>
    </xf>
    <xf numFmtId="2" fontId="35" fillId="0" borderId="176" applyFill="0" applyProtection="0">
      <alignment horizontal="right" vertical="top" wrapText="1"/>
    </xf>
    <xf numFmtId="0" fontId="39" fillId="38" borderId="176" applyNumberFormat="0" applyProtection="0">
      <alignment horizontal="left"/>
    </xf>
    <xf numFmtId="0" fontId="39" fillId="38" borderId="176" applyNumberFormat="0" applyProtection="0">
      <alignment horizontal="right"/>
    </xf>
    <xf numFmtId="1" fontId="47" fillId="0" borderId="176" applyFill="0" applyProtection="0">
      <alignment horizontal="right" vertical="top" wrapText="1"/>
    </xf>
    <xf numFmtId="2" fontId="35" fillId="0" borderId="176" applyFill="0" applyProtection="0">
      <alignment horizontal="right" vertical="top" wrapText="1"/>
    </xf>
    <xf numFmtId="0" fontId="35" fillId="0" borderId="176" applyFill="0" applyProtection="0">
      <alignment horizontal="right" vertical="top" wrapText="1"/>
    </xf>
    <xf numFmtId="2" fontId="47" fillId="0" borderId="176" applyFill="0" applyProtection="0">
      <alignment horizontal="right" vertical="top" wrapText="1"/>
    </xf>
    <xf numFmtId="0" fontId="43" fillId="36" borderId="178" applyNumberFormat="0" applyAlignment="0" applyProtection="0"/>
    <xf numFmtId="0" fontId="43" fillId="36" borderId="178" applyNumberFormat="0" applyAlignment="0" applyProtection="0"/>
    <xf numFmtId="2" fontId="35" fillId="0" borderId="176" applyFill="0" applyProtection="0">
      <alignment horizontal="right" vertical="top" wrapText="1"/>
    </xf>
    <xf numFmtId="0" fontId="62" fillId="60" borderId="176"/>
    <xf numFmtId="1" fontId="35" fillId="0" borderId="176" applyFill="0" applyProtection="0">
      <alignment horizontal="right" vertical="top" wrapText="1"/>
    </xf>
    <xf numFmtId="1" fontId="35" fillId="0" borderId="176" applyFill="0" applyProtection="0">
      <alignment horizontal="right" vertical="top" wrapText="1"/>
    </xf>
    <xf numFmtId="1" fontId="47" fillId="0" borderId="176" applyFill="0" applyProtection="0">
      <alignment horizontal="right" vertical="top" wrapText="1"/>
    </xf>
    <xf numFmtId="0" fontId="62" fillId="60" borderId="176"/>
    <xf numFmtId="2" fontId="35" fillId="0" borderId="176" applyFill="0" applyProtection="0">
      <alignment horizontal="right" vertical="top" wrapText="1"/>
    </xf>
    <xf numFmtId="1" fontId="47" fillId="0" borderId="176" applyFill="0" applyProtection="0">
      <alignment horizontal="right" vertical="top" wrapText="1"/>
    </xf>
    <xf numFmtId="0" fontId="62" fillId="60" borderId="176"/>
    <xf numFmtId="2" fontId="35" fillId="0" borderId="176" applyFill="0" applyProtection="0">
      <alignment horizontal="right" vertical="top" wrapText="1"/>
    </xf>
    <xf numFmtId="1" fontId="35" fillId="0" borderId="176" applyFill="0" applyProtection="0">
      <alignment horizontal="right" vertical="top" wrapText="1"/>
    </xf>
    <xf numFmtId="49" fontId="47" fillId="0" borderId="176" applyFill="0" applyProtection="0">
      <alignment horizontal="right"/>
    </xf>
    <xf numFmtId="0" fontId="62" fillId="60" borderId="176"/>
    <xf numFmtId="0" fontId="39" fillId="38" borderId="176" applyNumberFormat="0" applyProtection="0">
      <alignment horizontal="left"/>
    </xf>
    <xf numFmtId="0" fontId="39" fillId="38" borderId="176" applyNumberFormat="0" applyProtection="0">
      <alignment horizontal="right"/>
    </xf>
    <xf numFmtId="0" fontId="35" fillId="0" borderId="176" applyFill="0" applyProtection="0">
      <alignment horizontal="right" vertical="top" wrapText="1"/>
    </xf>
    <xf numFmtId="2" fontId="47" fillId="0" borderId="176" applyFill="0" applyProtection="0">
      <alignment horizontal="right" vertical="top" wrapText="1"/>
    </xf>
    <xf numFmtId="49" fontId="35" fillId="0" borderId="176" applyFill="0" applyProtection="0">
      <alignment horizontal="right"/>
    </xf>
    <xf numFmtId="0" fontId="41" fillId="35" borderId="177" applyNumberFormat="0" applyAlignment="0" applyProtection="0"/>
    <xf numFmtId="1" fontId="47" fillId="0" borderId="176" applyFill="0" applyProtection="0">
      <alignment horizontal="right" vertical="top" wrapText="1"/>
    </xf>
    <xf numFmtId="0" fontId="62" fillId="60" borderId="176"/>
    <xf numFmtId="0" fontId="43" fillId="36" borderId="178" applyNumberFormat="0" applyAlignment="0" applyProtection="0"/>
    <xf numFmtId="1" fontId="47" fillId="0" borderId="176" applyFill="0" applyProtection="0">
      <alignment horizontal="right" vertical="top" wrapText="1"/>
    </xf>
    <xf numFmtId="0" fontId="62" fillId="60" borderId="176"/>
    <xf numFmtId="1" fontId="47" fillId="0" borderId="176" applyFill="0" applyProtection="0">
      <alignment horizontal="right" vertical="top" wrapText="1"/>
    </xf>
    <xf numFmtId="0" fontId="35" fillId="0" borderId="176" applyFill="0" applyProtection="0">
      <alignment horizontal="right" vertical="top" wrapText="1"/>
    </xf>
    <xf numFmtId="0" fontId="35" fillId="0" borderId="176" applyFill="0" applyProtection="0">
      <alignment horizontal="right" vertical="top" wrapText="1"/>
    </xf>
    <xf numFmtId="0" fontId="43" fillId="36" borderId="178" applyNumberFormat="0" applyAlignment="0" applyProtection="0"/>
    <xf numFmtId="49" fontId="47" fillId="0" borderId="176" applyFill="0" applyProtection="0">
      <alignment horizontal="right"/>
    </xf>
    <xf numFmtId="1" fontId="47" fillId="0" borderId="176" applyFill="0" applyProtection="0">
      <alignment horizontal="right" vertical="top" wrapText="1"/>
    </xf>
    <xf numFmtId="0" fontId="62" fillId="60" borderId="176"/>
    <xf numFmtId="2" fontId="35" fillId="0" borderId="176" applyFill="0" applyProtection="0">
      <alignment horizontal="right" vertical="top" wrapText="1"/>
    </xf>
    <xf numFmtId="1" fontId="35" fillId="0" borderId="176" applyFill="0" applyProtection="0">
      <alignment horizontal="right" vertical="top" wrapText="1"/>
    </xf>
    <xf numFmtId="1" fontId="35" fillId="0" borderId="176" applyFill="0" applyProtection="0">
      <alignment horizontal="right" vertical="top" wrapText="1"/>
    </xf>
    <xf numFmtId="0" fontId="35" fillId="54" borderId="175" applyNumberFormat="0" applyFont="0" applyAlignment="0" applyProtection="0"/>
    <xf numFmtId="49" fontId="35" fillId="0" borderId="176" applyFill="0" applyProtection="0">
      <alignment horizontal="right"/>
    </xf>
    <xf numFmtId="49" fontId="47" fillId="0" borderId="176" applyFill="0" applyProtection="0">
      <alignment horizontal="right"/>
    </xf>
    <xf numFmtId="0" fontId="39" fillId="38" borderId="176" applyNumberFormat="0" applyProtection="0">
      <alignment horizontal="right"/>
    </xf>
    <xf numFmtId="1" fontId="47" fillId="0" borderId="176" applyFill="0" applyProtection="0">
      <alignment horizontal="right" vertical="top" wrapText="1"/>
    </xf>
    <xf numFmtId="0" fontId="43" fillId="36" borderId="178" applyNumberFormat="0" applyAlignment="0" applyProtection="0"/>
    <xf numFmtId="0" fontId="44" fillId="0" borderId="179" applyNumberFormat="0" applyFill="0" applyAlignment="0" applyProtection="0"/>
    <xf numFmtId="49" fontId="35" fillId="0" borderId="176" applyFill="0" applyProtection="0">
      <alignment horizontal="right"/>
    </xf>
    <xf numFmtId="49" fontId="47" fillId="0" borderId="176" applyFill="0" applyProtection="0">
      <alignment horizontal="right"/>
    </xf>
    <xf numFmtId="0" fontId="62" fillId="60" borderId="176"/>
    <xf numFmtId="49" fontId="35" fillId="0" borderId="176" applyFill="0" applyProtection="0">
      <alignment horizontal="right"/>
    </xf>
    <xf numFmtId="0" fontId="35" fillId="0" borderId="176" applyFill="0" applyProtection="0">
      <alignment horizontal="right" vertical="top" wrapText="1"/>
    </xf>
    <xf numFmtId="2" fontId="35" fillId="0" borderId="176" applyFill="0" applyProtection="0">
      <alignment horizontal="right" vertical="top" wrapText="1"/>
    </xf>
    <xf numFmtId="0" fontId="35" fillId="54" borderId="175" applyNumberFormat="0" applyFont="0" applyAlignment="0" applyProtection="0"/>
    <xf numFmtId="0" fontId="39" fillId="38" borderId="176" applyNumberFormat="0" applyProtection="0">
      <alignment horizontal="right"/>
    </xf>
    <xf numFmtId="0" fontId="62" fillId="60" borderId="176"/>
    <xf numFmtId="1" fontId="35" fillId="0" borderId="176" applyFill="0" applyProtection="0">
      <alignment horizontal="right" vertical="top" wrapText="1"/>
    </xf>
    <xf numFmtId="0" fontId="39" fillId="38" borderId="176" applyNumberFormat="0" applyProtection="0">
      <alignment horizontal="left"/>
    </xf>
    <xf numFmtId="49" fontId="47" fillId="0" borderId="176" applyFill="0" applyProtection="0">
      <alignment horizontal="right"/>
    </xf>
    <xf numFmtId="0" fontId="35" fillId="0" borderId="176" applyFill="0" applyProtection="0">
      <alignment horizontal="right" vertical="top" wrapText="1"/>
    </xf>
    <xf numFmtId="0" fontId="51" fillId="36" borderId="177" applyNumberFormat="0" applyAlignment="0" applyProtection="0"/>
    <xf numFmtId="0" fontId="43" fillId="36" borderId="178" applyNumberFormat="0" applyAlignment="0" applyProtection="0"/>
    <xf numFmtId="0" fontId="62" fillId="60" borderId="176"/>
    <xf numFmtId="0" fontId="62" fillId="60" borderId="176"/>
    <xf numFmtId="0" fontId="62" fillId="60" borderId="176"/>
    <xf numFmtId="1" fontId="47" fillId="0" borderId="176" applyFill="0" applyProtection="0">
      <alignment horizontal="right" vertical="top" wrapText="1"/>
    </xf>
    <xf numFmtId="0" fontId="43" fillId="36" borderId="178" applyNumberFormat="0" applyAlignment="0" applyProtection="0"/>
    <xf numFmtId="0" fontId="62" fillId="60" borderId="176"/>
    <xf numFmtId="49" fontId="47" fillId="0" borderId="176" applyFill="0" applyProtection="0">
      <alignment horizontal="right"/>
    </xf>
    <xf numFmtId="0" fontId="62" fillId="60" borderId="176"/>
    <xf numFmtId="0" fontId="39" fillId="38" borderId="176" applyNumberFormat="0" applyProtection="0">
      <alignment horizontal="right"/>
    </xf>
    <xf numFmtId="2" fontId="35" fillId="0" borderId="176" applyFill="0" applyProtection="0">
      <alignment horizontal="right" vertical="top" wrapText="1"/>
    </xf>
    <xf numFmtId="2" fontId="47" fillId="0" borderId="176" applyFill="0" applyProtection="0">
      <alignment horizontal="right" vertical="top" wrapText="1"/>
    </xf>
    <xf numFmtId="2" fontId="47" fillId="0" borderId="176" applyFill="0" applyProtection="0">
      <alignment horizontal="right" vertical="top" wrapText="1"/>
    </xf>
    <xf numFmtId="49" fontId="35" fillId="0" borderId="176" applyFill="0" applyProtection="0">
      <alignment horizontal="right"/>
    </xf>
    <xf numFmtId="49" fontId="47" fillId="0" borderId="176" applyFill="0" applyProtection="0">
      <alignment horizontal="right"/>
    </xf>
    <xf numFmtId="49" fontId="35" fillId="0" borderId="176" applyFill="0" applyProtection="0">
      <alignment horizontal="right"/>
    </xf>
    <xf numFmtId="0" fontId="62" fillId="60" borderId="176"/>
    <xf numFmtId="0" fontId="62" fillId="60" borderId="176"/>
    <xf numFmtId="1" fontId="35" fillId="0" borderId="176" applyFill="0" applyProtection="0">
      <alignment horizontal="right" vertical="top" wrapText="1"/>
    </xf>
    <xf numFmtId="1" fontId="47" fillId="0" borderId="176" applyFill="0" applyProtection="0">
      <alignment horizontal="right" vertical="top" wrapText="1"/>
    </xf>
    <xf numFmtId="0" fontId="44" fillId="0" borderId="179" applyNumberFormat="0" applyFill="0" applyAlignment="0" applyProtection="0"/>
    <xf numFmtId="0" fontId="35" fillId="54" borderId="175" applyNumberFormat="0" applyFont="0" applyAlignment="0" applyProtection="0"/>
    <xf numFmtId="2" fontId="47" fillId="0" borderId="176" applyFill="0" applyProtection="0">
      <alignment horizontal="right" vertical="top" wrapText="1"/>
    </xf>
    <xf numFmtId="0" fontId="43" fillId="36" borderId="178" applyNumberFormat="0" applyAlignment="0" applyProtection="0"/>
    <xf numFmtId="0" fontId="62" fillId="60" borderId="176"/>
    <xf numFmtId="0" fontId="35" fillId="54" borderId="175" applyNumberFormat="0" applyFont="0" applyAlignment="0" applyProtection="0"/>
    <xf numFmtId="0" fontId="35" fillId="0" borderId="176" applyFill="0" applyProtection="0">
      <alignment horizontal="right" vertical="top" wrapText="1"/>
    </xf>
    <xf numFmtId="0" fontId="39" fillId="38" borderId="176" applyNumberFormat="0" applyProtection="0">
      <alignment horizontal="right"/>
    </xf>
    <xf numFmtId="1" fontId="35" fillId="0" borderId="176" applyFill="0" applyProtection="0">
      <alignment horizontal="right" vertical="top" wrapText="1"/>
    </xf>
    <xf numFmtId="0" fontId="39" fillId="38" borderId="176" applyNumberFormat="0" applyProtection="0">
      <alignment horizontal="left"/>
    </xf>
    <xf numFmtId="1" fontId="47" fillId="0" borderId="176" applyFill="0" applyProtection="0">
      <alignment horizontal="right" vertical="top" wrapText="1"/>
    </xf>
    <xf numFmtId="0" fontId="62" fillId="60" borderId="176"/>
    <xf numFmtId="0" fontId="62" fillId="60" borderId="176"/>
    <xf numFmtId="1" fontId="35" fillId="0" borderId="176" applyFill="0" applyProtection="0">
      <alignment horizontal="right" vertical="top" wrapText="1"/>
    </xf>
    <xf numFmtId="2" fontId="47" fillId="0" borderId="176" applyFill="0" applyProtection="0">
      <alignment horizontal="right" vertical="top" wrapText="1"/>
    </xf>
    <xf numFmtId="0" fontId="35" fillId="54" borderId="175" applyNumberFormat="0" applyFont="0" applyAlignment="0" applyProtection="0"/>
    <xf numFmtId="0" fontId="47" fillId="0" borderId="176" applyFill="0" applyProtection="0">
      <alignment horizontal="right" vertical="top" wrapText="1"/>
    </xf>
    <xf numFmtId="1" fontId="35" fillId="0" borderId="176" applyFill="0" applyProtection="0">
      <alignment horizontal="right" vertical="top" wrapText="1"/>
    </xf>
    <xf numFmtId="0" fontId="43" fillId="36" borderId="178" applyNumberFormat="0" applyAlignment="0" applyProtection="0"/>
    <xf numFmtId="2" fontId="35" fillId="0" borderId="176" applyFill="0" applyProtection="0">
      <alignment horizontal="right" vertical="top" wrapText="1"/>
    </xf>
    <xf numFmtId="0" fontId="44" fillId="0" borderId="179" applyNumberFormat="0" applyFill="0" applyAlignment="0" applyProtection="0"/>
    <xf numFmtId="2" fontId="35" fillId="0" borderId="176" applyFill="0" applyProtection="0">
      <alignment horizontal="right" vertical="top" wrapText="1"/>
    </xf>
    <xf numFmtId="0" fontId="62" fillId="60" borderId="176"/>
    <xf numFmtId="0" fontId="62" fillId="60" borderId="176"/>
    <xf numFmtId="0" fontId="39" fillId="38" borderId="176" applyNumberFormat="0" applyProtection="0">
      <alignment horizontal="left"/>
    </xf>
    <xf numFmtId="0" fontId="39" fillId="38" borderId="176" applyNumberFormat="0" applyProtection="0">
      <alignment horizontal="left"/>
    </xf>
    <xf numFmtId="2" fontId="47" fillId="0" borderId="176" applyFill="0" applyProtection="0">
      <alignment horizontal="right" vertical="top" wrapText="1"/>
    </xf>
    <xf numFmtId="49" fontId="35" fillId="0" borderId="176" applyFill="0" applyProtection="0">
      <alignment horizontal="right"/>
    </xf>
    <xf numFmtId="0" fontId="35" fillId="54" borderId="175" applyNumberFormat="0" applyFont="0" applyAlignment="0" applyProtection="0"/>
    <xf numFmtId="0" fontId="44" fillId="0" borderId="179" applyNumberFormat="0" applyFill="0" applyAlignment="0" applyProtection="0"/>
    <xf numFmtId="2" fontId="35" fillId="0" borderId="176" applyFill="0" applyProtection="0">
      <alignment horizontal="right" vertical="top" wrapText="1"/>
    </xf>
    <xf numFmtId="0" fontId="62" fillId="60" borderId="176"/>
    <xf numFmtId="0" fontId="62" fillId="60" borderId="176"/>
    <xf numFmtId="0" fontId="43" fillId="36" borderId="178" applyNumberFormat="0" applyAlignment="0" applyProtection="0"/>
    <xf numFmtId="0" fontId="39" fillId="38" borderId="176" applyNumberFormat="0" applyProtection="0">
      <alignment horizontal="left"/>
    </xf>
    <xf numFmtId="0" fontId="62" fillId="60" borderId="176"/>
    <xf numFmtId="49" fontId="47" fillId="0" borderId="176" applyFill="0" applyProtection="0">
      <alignment horizontal="right"/>
    </xf>
    <xf numFmtId="0" fontId="35" fillId="0" borderId="176" applyFill="0" applyProtection="0">
      <alignment horizontal="right" vertical="top" wrapText="1"/>
    </xf>
    <xf numFmtId="49" fontId="35" fillId="0" borderId="176" applyFill="0" applyProtection="0">
      <alignment horizontal="right"/>
    </xf>
    <xf numFmtId="0" fontId="35" fillId="54" borderId="175" applyNumberFormat="0" applyFont="0" applyAlignment="0" applyProtection="0"/>
    <xf numFmtId="0" fontId="44" fillId="0" borderId="179" applyNumberFormat="0" applyFill="0" applyAlignment="0" applyProtection="0"/>
    <xf numFmtId="0" fontId="35" fillId="0" borderId="176" applyFill="0" applyProtection="0">
      <alignment horizontal="right" vertical="top" wrapText="1"/>
    </xf>
    <xf numFmtId="0" fontId="41" fillId="35" borderId="177" applyNumberFormat="0" applyAlignment="0" applyProtection="0"/>
    <xf numFmtId="0" fontId="35" fillId="0" borderId="176" applyFill="0" applyProtection="0">
      <alignment horizontal="right" vertical="top" wrapText="1"/>
    </xf>
    <xf numFmtId="1" fontId="35" fillId="0" borderId="176" applyFill="0" applyProtection="0">
      <alignment horizontal="right" vertical="top" wrapText="1"/>
    </xf>
    <xf numFmtId="0" fontId="62" fillId="60" borderId="176"/>
    <xf numFmtId="0" fontId="41" fillId="35" borderId="177" applyNumberFormat="0" applyAlignment="0" applyProtection="0"/>
    <xf numFmtId="0" fontId="35" fillId="54" borderId="175" applyNumberFormat="0" applyFont="0" applyAlignment="0" applyProtection="0"/>
    <xf numFmtId="0" fontId="39" fillId="38" borderId="176" applyNumberFormat="0" applyProtection="0">
      <alignment horizontal="left"/>
    </xf>
    <xf numFmtId="2" fontId="35" fillId="0" borderId="176" applyFill="0" applyProtection="0">
      <alignment horizontal="right" vertical="top" wrapText="1"/>
    </xf>
    <xf numFmtId="0" fontId="35" fillId="0" borderId="176" applyFill="0" applyProtection="0">
      <alignment horizontal="right" vertical="top" wrapText="1"/>
    </xf>
    <xf numFmtId="0" fontId="39" fillId="38" borderId="176" applyNumberFormat="0" applyProtection="0">
      <alignment horizontal="left"/>
    </xf>
    <xf numFmtId="0" fontId="41" fillId="35" borderId="177" applyNumberFormat="0" applyAlignment="0" applyProtection="0"/>
    <xf numFmtId="0" fontId="62" fillId="60" borderId="176"/>
    <xf numFmtId="0" fontId="39" fillId="38" borderId="176" applyNumberFormat="0" applyProtection="0">
      <alignment horizontal="right"/>
    </xf>
    <xf numFmtId="0" fontId="39" fillId="38" borderId="176" applyNumberFormat="0" applyProtection="0">
      <alignment horizontal="left"/>
    </xf>
    <xf numFmtId="2" fontId="35" fillId="0" borderId="176" applyFill="0" applyProtection="0">
      <alignment horizontal="right" vertical="top" wrapText="1"/>
    </xf>
    <xf numFmtId="0" fontId="62" fillId="60" borderId="176"/>
    <xf numFmtId="0" fontId="44" fillId="0" borderId="179" applyNumberFormat="0" applyFill="0" applyAlignment="0" applyProtection="0"/>
    <xf numFmtId="1" fontId="47" fillId="0" borderId="176" applyFill="0" applyProtection="0">
      <alignment horizontal="right" vertical="top" wrapText="1"/>
    </xf>
    <xf numFmtId="49" fontId="47" fillId="0" borderId="176" applyFill="0" applyProtection="0">
      <alignment horizontal="right"/>
    </xf>
    <xf numFmtId="0" fontId="62" fillId="60" borderId="176"/>
    <xf numFmtId="0" fontId="39" fillId="38" borderId="176" applyNumberFormat="0" applyProtection="0">
      <alignment horizontal="right"/>
    </xf>
    <xf numFmtId="2" fontId="35" fillId="0" borderId="176" applyFill="0" applyProtection="0">
      <alignment horizontal="right" vertical="top" wrapText="1"/>
    </xf>
    <xf numFmtId="0" fontId="44" fillId="0" borderId="179" applyNumberFormat="0" applyFill="0" applyAlignment="0" applyProtection="0"/>
    <xf numFmtId="2" fontId="35" fillId="0" borderId="176" applyFill="0" applyProtection="0">
      <alignment horizontal="right" vertical="top" wrapText="1"/>
    </xf>
    <xf numFmtId="2" fontId="35" fillId="0" borderId="176" applyFill="0" applyProtection="0">
      <alignment horizontal="right" vertical="top" wrapText="1"/>
    </xf>
    <xf numFmtId="0" fontId="62" fillId="60" borderId="176"/>
    <xf numFmtId="1" fontId="35" fillId="0" borderId="176" applyFill="0" applyProtection="0">
      <alignment horizontal="right" vertical="top" wrapText="1"/>
    </xf>
    <xf numFmtId="49" fontId="35" fillId="0" borderId="176" applyFill="0" applyProtection="0">
      <alignment horizontal="right"/>
    </xf>
    <xf numFmtId="2" fontId="47" fillId="0" borderId="176" applyFill="0" applyProtection="0">
      <alignment horizontal="right" vertical="top" wrapText="1"/>
    </xf>
    <xf numFmtId="0" fontId="62" fillId="60" borderId="176"/>
    <xf numFmtId="0" fontId="39" fillId="38" borderId="176" applyNumberFormat="0" applyProtection="0">
      <alignment horizontal="right"/>
    </xf>
    <xf numFmtId="0" fontId="39" fillId="38" borderId="176" applyNumberFormat="0" applyProtection="0">
      <alignment horizontal="right"/>
    </xf>
    <xf numFmtId="49" fontId="47" fillId="0" borderId="176" applyFill="0" applyProtection="0">
      <alignment horizontal="right"/>
    </xf>
    <xf numFmtId="0" fontId="62" fillId="60" borderId="176"/>
    <xf numFmtId="2" fontId="35" fillId="0" borderId="176" applyFill="0" applyProtection="0">
      <alignment horizontal="right" vertical="top" wrapText="1"/>
    </xf>
    <xf numFmtId="0" fontId="39" fillId="38" borderId="176" applyNumberFormat="0" applyProtection="0">
      <alignment horizontal="left"/>
    </xf>
    <xf numFmtId="2" fontId="47" fillId="0" borderId="176" applyFill="0" applyProtection="0">
      <alignment horizontal="right" vertical="top" wrapText="1"/>
    </xf>
    <xf numFmtId="1" fontId="35" fillId="0" borderId="176" applyFill="0" applyProtection="0">
      <alignment horizontal="right" vertical="top" wrapText="1"/>
    </xf>
    <xf numFmtId="49" fontId="35" fillId="0" borderId="176" applyFill="0" applyProtection="0">
      <alignment horizontal="right"/>
    </xf>
    <xf numFmtId="2" fontId="35" fillId="0" borderId="176" applyFill="0" applyProtection="0">
      <alignment horizontal="right" vertical="top" wrapText="1"/>
    </xf>
    <xf numFmtId="1" fontId="35" fillId="0" borderId="176" applyFill="0" applyProtection="0">
      <alignment horizontal="right" vertical="top" wrapText="1"/>
    </xf>
    <xf numFmtId="0" fontId="39" fillId="38" borderId="176" applyNumberFormat="0" applyProtection="0">
      <alignment horizontal="left"/>
    </xf>
    <xf numFmtId="0" fontId="39" fillId="38" borderId="176" applyNumberFormat="0" applyProtection="0">
      <alignment horizontal="right"/>
    </xf>
    <xf numFmtId="0" fontId="62" fillId="60" borderId="176"/>
    <xf numFmtId="49" fontId="47" fillId="0" borderId="176" applyFill="0" applyProtection="0">
      <alignment horizontal="right"/>
    </xf>
    <xf numFmtId="0" fontId="41" fillId="35" borderId="177" applyNumberFormat="0" applyAlignment="0" applyProtection="0"/>
    <xf numFmtId="49" fontId="35" fillId="0" borderId="176" applyFill="0" applyProtection="0">
      <alignment horizontal="right"/>
    </xf>
    <xf numFmtId="49" fontId="35" fillId="0" borderId="176" applyFill="0" applyProtection="0">
      <alignment horizontal="right"/>
    </xf>
    <xf numFmtId="0" fontId="62" fillId="60" borderId="176"/>
    <xf numFmtId="2" fontId="35" fillId="0" borderId="176" applyFill="0" applyProtection="0">
      <alignment horizontal="right" vertical="top" wrapText="1"/>
    </xf>
    <xf numFmtId="49" fontId="35" fillId="0" borderId="176" applyFill="0" applyProtection="0">
      <alignment horizontal="right"/>
    </xf>
    <xf numFmtId="0" fontId="62" fillId="60" borderId="176"/>
    <xf numFmtId="0" fontId="62" fillId="60" borderId="176"/>
    <xf numFmtId="0" fontId="62" fillId="60" borderId="176"/>
    <xf numFmtId="0" fontId="43" fillId="36" borderId="178" applyNumberFormat="0" applyAlignment="0" applyProtection="0"/>
    <xf numFmtId="0" fontId="35" fillId="0" borderId="176" applyFill="0" applyProtection="0">
      <alignment horizontal="right" vertical="top" wrapText="1"/>
    </xf>
    <xf numFmtId="0" fontId="35" fillId="54" borderId="175" applyNumberFormat="0" applyFont="0" applyAlignment="0" applyProtection="0"/>
    <xf numFmtId="1" fontId="35" fillId="0" borderId="176" applyFill="0" applyProtection="0">
      <alignment horizontal="right" vertical="top" wrapText="1"/>
    </xf>
    <xf numFmtId="0" fontId="62" fillId="60" borderId="176"/>
    <xf numFmtId="0" fontId="35" fillId="54" borderId="175" applyNumberFormat="0" applyFont="0" applyAlignment="0" applyProtection="0"/>
    <xf numFmtId="1" fontId="47" fillId="0" borderId="176" applyFill="0" applyProtection="0">
      <alignment horizontal="right" vertical="top" wrapText="1"/>
    </xf>
    <xf numFmtId="0" fontId="62" fillId="60" borderId="176"/>
    <xf numFmtId="0" fontId="35" fillId="54" borderId="175" applyNumberFormat="0" applyFont="0" applyAlignment="0" applyProtection="0"/>
    <xf numFmtId="0" fontId="62" fillId="60" borderId="176"/>
    <xf numFmtId="1" fontId="47" fillId="0" borderId="176" applyFill="0" applyProtection="0">
      <alignment horizontal="right" vertical="top" wrapText="1"/>
    </xf>
    <xf numFmtId="1" fontId="35" fillId="0" borderId="176" applyFill="0" applyProtection="0">
      <alignment horizontal="right" vertical="top" wrapText="1"/>
    </xf>
    <xf numFmtId="0" fontId="43" fillId="36" borderId="178" applyNumberFormat="0" applyAlignment="0" applyProtection="0"/>
    <xf numFmtId="2" fontId="35" fillId="0" borderId="176" applyFill="0" applyProtection="0">
      <alignment horizontal="right" vertical="top" wrapText="1"/>
    </xf>
    <xf numFmtId="0" fontId="39" fillId="38" borderId="176" applyNumberFormat="0" applyProtection="0">
      <alignment horizontal="left"/>
    </xf>
    <xf numFmtId="0" fontId="39" fillId="38" borderId="176" applyNumberFormat="0" applyProtection="0">
      <alignment horizontal="right"/>
    </xf>
    <xf numFmtId="0" fontId="43" fillId="36" borderId="178" applyNumberFormat="0" applyAlignment="0" applyProtection="0"/>
    <xf numFmtId="0" fontId="39" fillId="38" borderId="176" applyNumberFormat="0" applyProtection="0">
      <alignment horizontal="right"/>
    </xf>
    <xf numFmtId="0" fontId="39" fillId="38" borderId="176" applyNumberFormat="0" applyProtection="0">
      <alignment horizontal="right"/>
    </xf>
    <xf numFmtId="0" fontId="35" fillId="0" borderId="176" applyFill="0" applyProtection="0">
      <alignment horizontal="right" vertical="top" wrapText="1"/>
    </xf>
    <xf numFmtId="0" fontId="62" fillId="60" borderId="176"/>
    <xf numFmtId="0" fontId="41" fillId="35" borderId="177" applyNumberFormat="0" applyAlignment="0" applyProtection="0"/>
    <xf numFmtId="0" fontId="35" fillId="0" borderId="176" applyFill="0" applyProtection="0">
      <alignment horizontal="right" vertical="top" wrapText="1"/>
    </xf>
    <xf numFmtId="0" fontId="47" fillId="0" borderId="176" applyFill="0" applyProtection="0">
      <alignment horizontal="right" vertical="top" wrapText="1"/>
    </xf>
    <xf numFmtId="0" fontId="39" fillId="38" borderId="176" applyNumberFormat="0" applyProtection="0">
      <alignment horizontal="right"/>
    </xf>
    <xf numFmtId="0" fontId="35" fillId="54" borderId="175" applyNumberFormat="0" applyFont="0" applyAlignment="0" applyProtection="0"/>
    <xf numFmtId="0" fontId="43" fillId="36" borderId="178" applyNumberFormat="0" applyAlignment="0" applyProtection="0"/>
    <xf numFmtId="0" fontId="39" fillId="38" borderId="176" applyNumberFormat="0" applyProtection="0">
      <alignment horizontal="right"/>
    </xf>
    <xf numFmtId="2" fontId="47" fillId="0" borderId="176" applyFill="0" applyProtection="0">
      <alignment horizontal="right" vertical="top" wrapText="1"/>
    </xf>
    <xf numFmtId="0" fontId="44" fillId="0" borderId="179" applyNumberFormat="0" applyFill="0" applyAlignment="0" applyProtection="0"/>
    <xf numFmtId="49" fontId="47" fillId="0" borderId="176" applyFill="0" applyProtection="0">
      <alignment horizontal="right"/>
    </xf>
    <xf numFmtId="0" fontId="62" fillId="60" borderId="176"/>
    <xf numFmtId="2" fontId="35" fillId="0" borderId="176" applyFill="0" applyProtection="0">
      <alignment horizontal="right" vertical="top" wrapText="1"/>
    </xf>
    <xf numFmtId="0" fontId="39" fillId="38" borderId="176" applyNumberFormat="0" applyProtection="0">
      <alignment horizontal="right"/>
    </xf>
    <xf numFmtId="1" fontId="35" fillId="0" borderId="176" applyFill="0" applyProtection="0">
      <alignment horizontal="right" vertical="top" wrapText="1"/>
    </xf>
    <xf numFmtId="2" fontId="35" fillId="0" borderId="176" applyFill="0" applyProtection="0">
      <alignment horizontal="right" vertical="top" wrapText="1"/>
    </xf>
    <xf numFmtId="0" fontId="44" fillId="0" borderId="179" applyNumberFormat="0" applyFill="0" applyAlignment="0" applyProtection="0"/>
    <xf numFmtId="0" fontId="62" fillId="60" borderId="176"/>
    <xf numFmtId="0" fontId="62" fillId="60" borderId="176"/>
    <xf numFmtId="0" fontId="51" fillId="36" borderId="177" applyNumberFormat="0" applyAlignment="0" applyProtection="0"/>
    <xf numFmtId="0" fontId="35" fillId="0" borderId="176" applyFill="0" applyProtection="0">
      <alignment horizontal="right" vertical="top" wrapText="1"/>
    </xf>
    <xf numFmtId="0" fontId="62" fillId="60" borderId="176"/>
    <xf numFmtId="2" fontId="47" fillId="0" borderId="176" applyFill="0" applyProtection="0">
      <alignment horizontal="right" vertical="top" wrapText="1"/>
    </xf>
    <xf numFmtId="0" fontId="62" fillId="60" borderId="176"/>
    <xf numFmtId="2" fontId="47" fillId="0" borderId="176" applyFill="0" applyProtection="0">
      <alignment horizontal="right" vertical="top" wrapText="1"/>
    </xf>
    <xf numFmtId="1" fontId="35" fillId="0" borderId="176" applyFill="0" applyProtection="0">
      <alignment horizontal="right" vertical="top" wrapText="1"/>
    </xf>
    <xf numFmtId="2" fontId="47" fillId="0" borderId="176" applyFill="0" applyProtection="0">
      <alignment horizontal="right" vertical="top" wrapText="1"/>
    </xf>
    <xf numFmtId="49" fontId="35" fillId="0" borderId="176" applyFill="0" applyProtection="0">
      <alignment horizontal="right"/>
    </xf>
    <xf numFmtId="1" fontId="35" fillId="0" borderId="176" applyFill="0" applyProtection="0">
      <alignment horizontal="right" vertical="top" wrapText="1"/>
    </xf>
    <xf numFmtId="0" fontId="41" fillId="35" borderId="177" applyNumberFormat="0" applyAlignment="0" applyProtection="0"/>
    <xf numFmtId="49" fontId="35" fillId="0" borderId="176" applyFill="0" applyProtection="0">
      <alignment horizontal="right"/>
    </xf>
    <xf numFmtId="49" fontId="47" fillId="0" borderId="176" applyFill="0" applyProtection="0">
      <alignment horizontal="right"/>
    </xf>
    <xf numFmtId="0" fontId="44" fillId="0" borderId="179" applyNumberFormat="0" applyFill="0" applyAlignment="0" applyProtection="0"/>
    <xf numFmtId="2" fontId="35" fillId="0" borderId="176" applyFill="0" applyProtection="0">
      <alignment horizontal="right" vertical="top" wrapText="1"/>
    </xf>
    <xf numFmtId="0" fontId="39" fillId="38" borderId="176" applyNumberFormat="0" applyProtection="0">
      <alignment horizontal="right"/>
    </xf>
    <xf numFmtId="1" fontId="35" fillId="0" borderId="176" applyFill="0" applyProtection="0">
      <alignment horizontal="right" vertical="top" wrapText="1"/>
    </xf>
    <xf numFmtId="0" fontId="62" fillId="60" borderId="176"/>
    <xf numFmtId="49" fontId="47" fillId="0" borderId="176" applyFill="0" applyProtection="0">
      <alignment horizontal="right"/>
    </xf>
    <xf numFmtId="1" fontId="47" fillId="0" borderId="176" applyFill="0" applyProtection="0">
      <alignment horizontal="right" vertical="top" wrapText="1"/>
    </xf>
    <xf numFmtId="0" fontId="39" fillId="38" borderId="176" applyNumberFormat="0" applyProtection="0">
      <alignment horizontal="right"/>
    </xf>
    <xf numFmtId="0" fontId="62" fillId="60" borderId="176"/>
    <xf numFmtId="0" fontId="43" fillId="36" borderId="178" applyNumberFormat="0" applyAlignment="0" applyProtection="0"/>
    <xf numFmtId="1" fontId="35" fillId="0" borderId="176" applyFill="0" applyProtection="0">
      <alignment horizontal="right" vertical="top" wrapText="1"/>
    </xf>
    <xf numFmtId="1" fontId="35" fillId="0" borderId="176" applyFill="0" applyProtection="0">
      <alignment horizontal="right" vertical="top" wrapText="1"/>
    </xf>
    <xf numFmtId="0" fontId="43" fillId="36" borderId="178" applyNumberFormat="0" applyAlignment="0" applyProtection="0"/>
    <xf numFmtId="49" fontId="47" fillId="0" borderId="176" applyFill="0" applyProtection="0">
      <alignment horizontal="right"/>
    </xf>
    <xf numFmtId="0" fontId="43" fillId="36" borderId="178" applyNumberFormat="0" applyAlignment="0" applyProtection="0"/>
    <xf numFmtId="1" fontId="47" fillId="0" borderId="176" applyFill="0" applyProtection="0">
      <alignment horizontal="right" vertical="top" wrapText="1"/>
    </xf>
    <xf numFmtId="0" fontId="62" fillId="60" borderId="176"/>
    <xf numFmtId="0" fontId="39" fillId="38" borderId="176" applyNumberFormat="0" applyProtection="0">
      <alignment horizontal="right"/>
    </xf>
    <xf numFmtId="49" fontId="35" fillId="0" borderId="176" applyFill="0" applyProtection="0">
      <alignment horizontal="right"/>
    </xf>
    <xf numFmtId="1" fontId="47" fillId="0" borderId="176" applyFill="0" applyProtection="0">
      <alignment horizontal="right" vertical="top" wrapText="1"/>
    </xf>
    <xf numFmtId="0" fontId="44" fillId="0" borderId="179" applyNumberFormat="0" applyFill="0" applyAlignment="0" applyProtection="0"/>
    <xf numFmtId="0" fontId="39" fillId="38" borderId="176" applyNumberFormat="0" applyProtection="0">
      <alignment horizontal="left"/>
    </xf>
    <xf numFmtId="0" fontId="39" fillId="38" borderId="176" applyNumberFormat="0" applyProtection="0">
      <alignment horizontal="left"/>
    </xf>
    <xf numFmtId="0" fontId="62" fillId="60" borderId="176"/>
    <xf numFmtId="0" fontId="62" fillId="60" borderId="176"/>
    <xf numFmtId="0" fontId="39" fillId="38" borderId="176" applyNumberFormat="0" applyProtection="0">
      <alignment horizontal="left"/>
    </xf>
    <xf numFmtId="1" fontId="47" fillId="0" borderId="176" applyFill="0" applyProtection="0">
      <alignment horizontal="right" vertical="top" wrapText="1"/>
    </xf>
    <xf numFmtId="49" fontId="35" fillId="0" borderId="176" applyFill="0" applyProtection="0">
      <alignment horizontal="right"/>
    </xf>
    <xf numFmtId="1" fontId="47" fillId="0" borderId="176" applyFill="0" applyProtection="0">
      <alignment horizontal="right" vertical="top" wrapText="1"/>
    </xf>
    <xf numFmtId="2" fontId="47" fillId="0" borderId="176" applyFill="0" applyProtection="0">
      <alignment horizontal="right" vertical="top" wrapText="1"/>
    </xf>
    <xf numFmtId="2" fontId="35" fillId="0" borderId="176" applyFill="0" applyProtection="0">
      <alignment horizontal="right" vertical="top" wrapText="1"/>
    </xf>
    <xf numFmtId="0" fontId="62" fillId="60" borderId="176"/>
    <xf numFmtId="49" fontId="35" fillId="0" borderId="176" applyFill="0" applyProtection="0">
      <alignment horizontal="right"/>
    </xf>
    <xf numFmtId="0" fontId="35" fillId="54" borderId="175" applyNumberFormat="0" applyFont="0" applyAlignment="0" applyProtection="0"/>
    <xf numFmtId="0" fontId="44" fillId="0" borderId="179" applyNumberFormat="0" applyFill="0" applyAlignment="0" applyProtection="0"/>
    <xf numFmtId="0" fontId="39" fillId="38" borderId="176" applyNumberFormat="0" applyProtection="0">
      <alignment horizontal="right"/>
    </xf>
    <xf numFmtId="0" fontId="62" fillId="60" borderId="176"/>
    <xf numFmtId="0" fontId="43" fillId="36" borderId="178" applyNumberFormat="0" applyAlignment="0" applyProtection="0"/>
    <xf numFmtId="0" fontId="43" fillId="36" borderId="178" applyNumberFormat="0" applyAlignment="0" applyProtection="0"/>
    <xf numFmtId="0" fontId="35" fillId="0" borderId="176" applyFill="0" applyProtection="0">
      <alignment horizontal="right" vertical="top" wrapText="1"/>
    </xf>
    <xf numFmtId="2" fontId="47" fillId="0" borderId="176" applyFill="0" applyProtection="0">
      <alignment horizontal="right" vertical="top" wrapText="1"/>
    </xf>
    <xf numFmtId="0" fontId="62" fillId="60" borderId="176"/>
    <xf numFmtId="1" fontId="35" fillId="0" borderId="176" applyFill="0" applyProtection="0">
      <alignment horizontal="right" vertical="top" wrapText="1"/>
    </xf>
    <xf numFmtId="0" fontId="39" fillId="38" borderId="176" applyNumberFormat="0" applyProtection="0">
      <alignment horizontal="right"/>
    </xf>
    <xf numFmtId="49" fontId="47" fillId="0" borderId="176" applyFill="0" applyProtection="0">
      <alignment horizontal="right"/>
    </xf>
    <xf numFmtId="0" fontId="43" fillId="36" borderId="178" applyNumberFormat="0" applyAlignment="0" applyProtection="0"/>
    <xf numFmtId="2" fontId="35" fillId="0" borderId="176" applyFill="0" applyProtection="0">
      <alignment horizontal="right" vertical="top" wrapText="1"/>
    </xf>
    <xf numFmtId="0" fontId="39" fillId="38" borderId="176" applyNumberFormat="0" applyProtection="0">
      <alignment horizontal="left"/>
    </xf>
    <xf numFmtId="0" fontId="35" fillId="54" borderId="175" applyNumberFormat="0" applyFont="0" applyAlignment="0" applyProtection="0"/>
    <xf numFmtId="0" fontId="39" fillId="38" borderId="176" applyNumberFormat="0" applyProtection="0">
      <alignment horizontal="right"/>
    </xf>
    <xf numFmtId="2" fontId="35" fillId="0" borderId="176" applyFill="0" applyProtection="0">
      <alignment horizontal="right" vertical="top" wrapText="1"/>
    </xf>
    <xf numFmtId="49" fontId="35" fillId="0" borderId="176" applyFill="0" applyProtection="0">
      <alignment horizontal="right"/>
    </xf>
    <xf numFmtId="0" fontId="35" fillId="0" borderId="176" applyFill="0" applyProtection="0">
      <alignment horizontal="right" vertical="top" wrapText="1"/>
    </xf>
    <xf numFmtId="2" fontId="35" fillId="0" borderId="176" applyFill="0" applyProtection="0">
      <alignment horizontal="right" vertical="top" wrapText="1"/>
    </xf>
    <xf numFmtId="2" fontId="47" fillId="0" borderId="176" applyFill="0" applyProtection="0">
      <alignment horizontal="right" vertical="top" wrapText="1"/>
    </xf>
    <xf numFmtId="0" fontId="62" fillId="60" borderId="176"/>
    <xf numFmtId="0" fontId="44" fillId="0" borderId="179" applyNumberFormat="0" applyFill="0" applyAlignment="0" applyProtection="0"/>
    <xf numFmtId="2" fontId="47" fillId="0" borderId="176" applyFill="0" applyProtection="0">
      <alignment horizontal="right" vertical="top" wrapText="1"/>
    </xf>
    <xf numFmtId="0" fontId="39" fillId="38" borderId="176" applyNumberFormat="0" applyProtection="0">
      <alignment horizontal="right"/>
    </xf>
    <xf numFmtId="1" fontId="35" fillId="0" borderId="176" applyFill="0" applyProtection="0">
      <alignment horizontal="right" vertical="top" wrapText="1"/>
    </xf>
    <xf numFmtId="0" fontId="62" fillId="60" borderId="176"/>
    <xf numFmtId="49" fontId="35" fillId="0" borderId="176" applyFill="0" applyProtection="0">
      <alignment horizontal="right"/>
    </xf>
    <xf numFmtId="0" fontId="51" fillId="36" borderId="177" applyNumberFormat="0" applyAlignment="0" applyProtection="0"/>
    <xf numFmtId="0" fontId="35" fillId="0" borderId="176" applyFill="0" applyProtection="0">
      <alignment horizontal="right" vertical="top" wrapText="1"/>
    </xf>
    <xf numFmtId="0" fontId="39" fillId="38" borderId="176" applyNumberFormat="0" applyProtection="0">
      <alignment horizontal="right"/>
    </xf>
    <xf numFmtId="49" fontId="47" fillId="0" borderId="176" applyFill="0" applyProtection="0">
      <alignment horizontal="right"/>
    </xf>
    <xf numFmtId="0" fontId="44" fillId="0" borderId="179" applyNumberFormat="0" applyFill="0" applyAlignment="0" applyProtection="0"/>
    <xf numFmtId="49" fontId="35" fillId="0" borderId="176" applyFill="0" applyProtection="0">
      <alignment horizontal="right"/>
    </xf>
    <xf numFmtId="0" fontId="62" fillId="60" borderId="176"/>
    <xf numFmtId="0" fontId="62" fillId="60" borderId="176"/>
    <xf numFmtId="0" fontId="43" fillId="36" borderId="178" applyNumberFormat="0" applyAlignment="0" applyProtection="0"/>
    <xf numFmtId="0" fontId="35" fillId="0" borderId="176" applyFill="0" applyProtection="0">
      <alignment horizontal="right" vertical="top" wrapText="1"/>
    </xf>
    <xf numFmtId="2" fontId="47" fillId="0" borderId="176" applyFill="0" applyProtection="0">
      <alignment horizontal="right" vertical="top" wrapText="1"/>
    </xf>
    <xf numFmtId="1" fontId="35" fillId="0" borderId="176" applyFill="0" applyProtection="0">
      <alignment horizontal="right" vertical="top" wrapText="1"/>
    </xf>
    <xf numFmtId="0" fontId="62" fillId="60" borderId="176"/>
    <xf numFmtId="0" fontId="51" fillId="36" borderId="177" applyNumberFormat="0" applyAlignment="0" applyProtection="0"/>
    <xf numFmtId="0" fontId="43" fillId="36" borderId="178" applyNumberFormat="0" applyAlignment="0" applyProtection="0"/>
    <xf numFmtId="0" fontId="39" fillId="38" borderId="176" applyNumberFormat="0" applyProtection="0">
      <alignment horizontal="right"/>
    </xf>
    <xf numFmtId="1" fontId="47" fillId="0" borderId="176" applyFill="0" applyProtection="0">
      <alignment horizontal="right" vertical="top" wrapText="1"/>
    </xf>
    <xf numFmtId="1" fontId="35" fillId="0" borderId="176" applyFill="0" applyProtection="0">
      <alignment horizontal="right" vertical="top" wrapText="1"/>
    </xf>
    <xf numFmtId="0" fontId="62" fillId="60" borderId="176"/>
    <xf numFmtId="0" fontId="62" fillId="60" borderId="176"/>
    <xf numFmtId="49" fontId="47" fillId="0" borderId="176" applyFill="0" applyProtection="0">
      <alignment horizontal="right"/>
    </xf>
    <xf numFmtId="0" fontId="44" fillId="0" borderId="179" applyNumberFormat="0" applyFill="0" applyAlignment="0" applyProtection="0"/>
    <xf numFmtId="0" fontId="35" fillId="0" borderId="176" applyFill="0" applyProtection="0">
      <alignment horizontal="right" vertical="top" wrapText="1"/>
    </xf>
    <xf numFmtId="0" fontId="62" fillId="60" borderId="176"/>
    <xf numFmtId="0" fontId="41" fillId="35" borderId="177" applyNumberFormat="0" applyAlignment="0" applyProtection="0"/>
    <xf numFmtId="0" fontId="44" fillId="0" borderId="179" applyNumberFormat="0" applyFill="0" applyAlignment="0" applyProtection="0"/>
    <xf numFmtId="2" fontId="35" fillId="0" borderId="176" applyFill="0" applyProtection="0">
      <alignment horizontal="right" vertical="top" wrapText="1"/>
    </xf>
    <xf numFmtId="1" fontId="47" fillId="0" borderId="176" applyFill="0" applyProtection="0">
      <alignment horizontal="right" vertical="top" wrapText="1"/>
    </xf>
    <xf numFmtId="0" fontId="62" fillId="60" borderId="176"/>
    <xf numFmtId="2" fontId="35" fillId="0" borderId="176" applyFill="0" applyProtection="0">
      <alignment horizontal="right" vertical="top" wrapText="1"/>
    </xf>
    <xf numFmtId="0" fontId="44" fillId="0" borderId="179" applyNumberFormat="0" applyFill="0" applyAlignment="0" applyProtection="0"/>
    <xf numFmtId="0" fontId="35" fillId="0" borderId="176" applyFill="0" applyProtection="0">
      <alignment horizontal="right" vertical="top" wrapText="1"/>
    </xf>
    <xf numFmtId="0" fontId="35" fillId="0" borderId="176" applyFill="0" applyProtection="0">
      <alignment horizontal="right" vertical="top" wrapText="1"/>
    </xf>
    <xf numFmtId="0" fontId="39" fillId="38" borderId="176" applyNumberFormat="0" applyProtection="0">
      <alignment horizontal="right"/>
    </xf>
    <xf numFmtId="0" fontId="39" fillId="38" borderId="176" applyNumberFormat="0" applyProtection="0">
      <alignment horizontal="left"/>
    </xf>
    <xf numFmtId="49" fontId="47" fillId="0" borderId="176" applyFill="0" applyProtection="0">
      <alignment horizontal="right"/>
    </xf>
    <xf numFmtId="49" fontId="35" fillId="0" borderId="176" applyFill="0" applyProtection="0">
      <alignment horizontal="right"/>
    </xf>
    <xf numFmtId="0" fontId="39" fillId="38" borderId="176" applyNumberFormat="0" applyProtection="0">
      <alignment horizontal="right"/>
    </xf>
    <xf numFmtId="0" fontId="62" fillId="60" borderId="176"/>
    <xf numFmtId="1" fontId="47" fillId="0" borderId="176" applyFill="0" applyProtection="0">
      <alignment horizontal="right" vertical="top" wrapText="1"/>
    </xf>
    <xf numFmtId="0" fontId="62" fillId="60" borderId="176"/>
    <xf numFmtId="0" fontId="44" fillId="0" borderId="179" applyNumberFormat="0" applyFill="0" applyAlignment="0" applyProtection="0"/>
    <xf numFmtId="0" fontId="62" fillId="60" borderId="176"/>
    <xf numFmtId="49" fontId="35" fillId="0" borderId="176" applyFill="0" applyProtection="0">
      <alignment horizontal="right"/>
    </xf>
    <xf numFmtId="49" fontId="35" fillId="0" borderId="176" applyFill="0" applyProtection="0">
      <alignment horizontal="right"/>
    </xf>
    <xf numFmtId="2" fontId="35" fillId="0" borderId="176" applyFill="0" applyProtection="0">
      <alignment horizontal="right" vertical="top" wrapText="1"/>
    </xf>
    <xf numFmtId="0" fontId="43" fillId="36" borderId="178" applyNumberFormat="0" applyAlignment="0" applyProtection="0"/>
    <xf numFmtId="0" fontId="43" fillId="36" borderId="178" applyNumberFormat="0" applyAlignment="0" applyProtection="0"/>
    <xf numFmtId="0" fontId="35" fillId="0" borderId="176" applyFill="0" applyProtection="0">
      <alignment horizontal="right" vertical="top" wrapText="1"/>
    </xf>
    <xf numFmtId="0" fontId="35" fillId="54" borderId="175" applyNumberFormat="0" applyFont="0" applyAlignment="0" applyProtection="0"/>
    <xf numFmtId="2" fontId="35" fillId="0" borderId="176" applyFill="0" applyProtection="0">
      <alignment horizontal="right" vertical="top" wrapText="1"/>
    </xf>
    <xf numFmtId="0" fontId="62" fillId="60" borderId="176"/>
    <xf numFmtId="0" fontId="51" fillId="36" borderId="177" applyNumberFormat="0" applyAlignment="0" applyProtection="0"/>
    <xf numFmtId="0" fontId="43" fillId="36" borderId="178" applyNumberFormat="0" applyAlignment="0" applyProtection="0"/>
    <xf numFmtId="1" fontId="35" fillId="0" borderId="176" applyFill="0" applyProtection="0">
      <alignment horizontal="right" vertical="top" wrapText="1"/>
    </xf>
    <xf numFmtId="0" fontId="35" fillId="0" borderId="176" applyFill="0" applyProtection="0">
      <alignment horizontal="right" vertical="top" wrapText="1"/>
    </xf>
    <xf numFmtId="1" fontId="35" fillId="0" borderId="176" applyFill="0" applyProtection="0">
      <alignment horizontal="right" vertical="top" wrapText="1"/>
    </xf>
    <xf numFmtId="0" fontId="35" fillId="54" borderId="175" applyNumberFormat="0" applyFont="0" applyAlignment="0" applyProtection="0"/>
    <xf numFmtId="2" fontId="35" fillId="0" borderId="176" applyFill="0" applyProtection="0">
      <alignment horizontal="right" vertical="top" wrapText="1"/>
    </xf>
    <xf numFmtId="1" fontId="35" fillId="0" borderId="176" applyFill="0" applyProtection="0">
      <alignment horizontal="right" vertical="top" wrapText="1"/>
    </xf>
    <xf numFmtId="0" fontId="39" fillId="38" borderId="176" applyNumberFormat="0" applyProtection="0">
      <alignment horizontal="left"/>
    </xf>
    <xf numFmtId="0" fontId="35" fillId="0" borderId="176" applyFill="0" applyProtection="0">
      <alignment horizontal="right" vertical="top" wrapText="1"/>
    </xf>
    <xf numFmtId="2" fontId="35" fillId="0" borderId="176" applyFill="0" applyProtection="0">
      <alignment horizontal="right" vertical="top" wrapText="1"/>
    </xf>
    <xf numFmtId="1" fontId="47" fillId="0" borderId="176" applyFill="0" applyProtection="0">
      <alignment horizontal="right" vertical="top" wrapText="1"/>
    </xf>
    <xf numFmtId="49" fontId="35" fillId="0" borderId="176" applyFill="0" applyProtection="0">
      <alignment horizontal="right"/>
    </xf>
    <xf numFmtId="0" fontId="51" fillId="36" borderId="177" applyNumberFormat="0" applyAlignment="0" applyProtection="0"/>
    <xf numFmtId="0" fontId="35" fillId="54" borderId="175" applyNumberFormat="0" applyFont="0" applyAlignment="0" applyProtection="0"/>
    <xf numFmtId="0" fontId="35" fillId="54" borderId="175" applyNumberFormat="0" applyFont="0" applyAlignment="0" applyProtection="0"/>
    <xf numFmtId="0" fontId="35" fillId="54" borderId="175" applyNumberFormat="0" applyFont="0" applyAlignment="0" applyProtection="0"/>
    <xf numFmtId="0" fontId="62" fillId="60" borderId="176"/>
    <xf numFmtId="0" fontId="39" fillId="38" borderId="176" applyNumberFormat="0" applyProtection="0">
      <alignment horizontal="left"/>
    </xf>
    <xf numFmtId="0" fontId="43" fillId="36" borderId="178" applyNumberFormat="0" applyAlignment="0" applyProtection="0"/>
    <xf numFmtId="0" fontId="62" fillId="60" borderId="176"/>
    <xf numFmtId="0" fontId="41" fillId="35" borderId="177" applyNumberFormat="0" applyAlignment="0" applyProtection="0"/>
    <xf numFmtId="49" fontId="47" fillId="0" borderId="176" applyFill="0" applyProtection="0">
      <alignment horizontal="right"/>
    </xf>
    <xf numFmtId="0" fontId="51" fillId="36" borderId="177" applyNumberFormat="0" applyAlignment="0" applyProtection="0"/>
    <xf numFmtId="2" fontId="35" fillId="0" borderId="176" applyFill="0" applyProtection="0">
      <alignment horizontal="right" vertical="top" wrapText="1"/>
    </xf>
    <xf numFmtId="0" fontId="35" fillId="54" borderId="175" applyNumberFormat="0" applyFont="0" applyAlignment="0" applyProtection="0"/>
    <xf numFmtId="0" fontId="44" fillId="0" borderId="179" applyNumberFormat="0" applyFill="0" applyAlignment="0" applyProtection="0"/>
    <xf numFmtId="49" fontId="35" fillId="0" borderId="176" applyFill="0" applyProtection="0">
      <alignment horizontal="right"/>
    </xf>
    <xf numFmtId="0" fontId="44" fillId="0" borderId="179" applyNumberFormat="0" applyFill="0" applyAlignment="0" applyProtection="0"/>
    <xf numFmtId="0" fontId="35" fillId="0" borderId="176" applyFill="0" applyProtection="0">
      <alignment horizontal="right" vertical="top" wrapText="1"/>
    </xf>
    <xf numFmtId="0" fontId="62" fillId="60" borderId="176"/>
    <xf numFmtId="0" fontId="39" fillId="38" borderId="176" applyNumberFormat="0" applyProtection="0">
      <alignment horizontal="left"/>
    </xf>
    <xf numFmtId="1" fontId="47" fillId="0" borderId="176" applyFill="0" applyProtection="0">
      <alignment horizontal="right" vertical="top" wrapText="1"/>
    </xf>
    <xf numFmtId="0" fontId="35" fillId="54" borderId="175" applyNumberFormat="0" applyFont="0" applyAlignment="0" applyProtection="0"/>
    <xf numFmtId="1" fontId="35" fillId="0" borderId="176" applyFill="0" applyProtection="0">
      <alignment horizontal="right" vertical="top" wrapText="1"/>
    </xf>
    <xf numFmtId="0" fontId="39" fillId="38" borderId="176" applyNumberFormat="0" applyProtection="0">
      <alignment horizontal="right"/>
    </xf>
    <xf numFmtId="0" fontId="39" fillId="38" borderId="176" applyNumberFormat="0" applyProtection="0">
      <alignment horizontal="right"/>
    </xf>
    <xf numFmtId="49" fontId="35" fillId="0" borderId="176" applyFill="0" applyProtection="0">
      <alignment horizontal="right"/>
    </xf>
    <xf numFmtId="1" fontId="35" fillId="0" borderId="176" applyFill="0" applyProtection="0">
      <alignment horizontal="right" vertical="top" wrapText="1"/>
    </xf>
    <xf numFmtId="1" fontId="35" fillId="0" borderId="176" applyFill="0" applyProtection="0">
      <alignment horizontal="right" vertical="top" wrapText="1"/>
    </xf>
    <xf numFmtId="0" fontId="43" fillId="36" borderId="178" applyNumberFormat="0" applyAlignment="0" applyProtection="0"/>
    <xf numFmtId="0" fontId="39" fillId="38" borderId="176" applyNumberFormat="0" applyProtection="0">
      <alignment horizontal="right"/>
    </xf>
    <xf numFmtId="2" fontId="35" fillId="0" borderId="176" applyFill="0" applyProtection="0">
      <alignment horizontal="right" vertical="top" wrapText="1"/>
    </xf>
    <xf numFmtId="2" fontId="47" fillId="0" borderId="176" applyFill="0" applyProtection="0">
      <alignment horizontal="right" vertical="top" wrapText="1"/>
    </xf>
    <xf numFmtId="49" fontId="35" fillId="0" borderId="176" applyFill="0" applyProtection="0">
      <alignment horizontal="right"/>
    </xf>
    <xf numFmtId="49" fontId="35" fillId="0" borderId="176" applyFill="0" applyProtection="0">
      <alignment horizontal="right"/>
    </xf>
    <xf numFmtId="0" fontId="39" fillId="38" borderId="176" applyNumberFormat="0" applyProtection="0">
      <alignment horizontal="right"/>
    </xf>
    <xf numFmtId="0" fontId="62" fillId="60" borderId="176"/>
    <xf numFmtId="0" fontId="62" fillId="60" borderId="176"/>
    <xf numFmtId="1" fontId="35" fillId="0" borderId="176" applyFill="0" applyProtection="0">
      <alignment horizontal="right" vertical="top" wrapText="1"/>
    </xf>
    <xf numFmtId="49" fontId="35" fillId="0" borderId="176" applyFill="0" applyProtection="0">
      <alignment horizontal="right"/>
    </xf>
    <xf numFmtId="49" fontId="35" fillId="0" borderId="176" applyFill="0" applyProtection="0">
      <alignment horizontal="right"/>
    </xf>
    <xf numFmtId="0" fontId="62" fillId="60" borderId="176"/>
    <xf numFmtId="2" fontId="35" fillId="0" borderId="176" applyFill="0" applyProtection="0">
      <alignment horizontal="right" vertical="top" wrapText="1"/>
    </xf>
    <xf numFmtId="0" fontId="39" fillId="38" borderId="176" applyNumberFormat="0" applyProtection="0">
      <alignment horizontal="left"/>
    </xf>
    <xf numFmtId="2" fontId="47" fillId="0" borderId="176" applyFill="0" applyProtection="0">
      <alignment horizontal="right" vertical="top" wrapText="1"/>
    </xf>
    <xf numFmtId="2" fontId="35" fillId="0" borderId="176" applyFill="0" applyProtection="0">
      <alignment horizontal="right" vertical="top" wrapText="1"/>
    </xf>
    <xf numFmtId="0" fontId="62" fillId="60" borderId="176"/>
    <xf numFmtId="0" fontId="41" fillId="35" borderId="177" applyNumberFormat="0" applyAlignment="0" applyProtection="0"/>
    <xf numFmtId="0" fontId="44" fillId="0" borderId="179" applyNumberFormat="0" applyFill="0" applyAlignment="0" applyProtection="0"/>
    <xf numFmtId="49" fontId="35" fillId="0" borderId="176" applyFill="0" applyProtection="0">
      <alignment horizontal="right"/>
    </xf>
    <xf numFmtId="0" fontId="62" fillId="60" borderId="176"/>
    <xf numFmtId="0" fontId="39" fillId="38" borderId="176" applyNumberFormat="0" applyProtection="0">
      <alignment horizontal="right"/>
    </xf>
    <xf numFmtId="0" fontId="62" fillId="60" borderId="176"/>
    <xf numFmtId="1" fontId="47" fillId="0" borderId="176" applyFill="0" applyProtection="0">
      <alignment horizontal="right" vertical="top" wrapText="1"/>
    </xf>
    <xf numFmtId="0" fontId="43" fillId="36" borderId="178" applyNumberFormat="0" applyAlignment="0" applyProtection="0"/>
    <xf numFmtId="0" fontId="39" fillId="38" borderId="176" applyNumberFormat="0" applyProtection="0">
      <alignment horizontal="right"/>
    </xf>
    <xf numFmtId="0" fontId="44" fillId="0" borderId="179" applyNumberFormat="0" applyFill="0" applyAlignment="0" applyProtection="0"/>
    <xf numFmtId="49" fontId="47" fillId="0" borderId="176" applyFill="0" applyProtection="0">
      <alignment horizontal="right"/>
    </xf>
    <xf numFmtId="0" fontId="44" fillId="0" borderId="179" applyNumberFormat="0" applyFill="0" applyAlignment="0" applyProtection="0"/>
    <xf numFmtId="0" fontId="39" fillId="38" borderId="176" applyNumberFormat="0" applyProtection="0">
      <alignment horizontal="right"/>
    </xf>
    <xf numFmtId="49" fontId="47" fillId="0" borderId="176" applyFill="0" applyProtection="0">
      <alignment horizontal="right"/>
    </xf>
    <xf numFmtId="1" fontId="47" fillId="0" borderId="176" applyFill="0" applyProtection="0">
      <alignment horizontal="right" vertical="top" wrapText="1"/>
    </xf>
    <xf numFmtId="0" fontId="39" fillId="38" borderId="176" applyNumberFormat="0" applyProtection="0">
      <alignment horizontal="left"/>
    </xf>
    <xf numFmtId="49" fontId="35" fillId="0" borderId="176" applyFill="0" applyProtection="0">
      <alignment horizontal="right"/>
    </xf>
    <xf numFmtId="2" fontId="35" fillId="0" borderId="176" applyFill="0" applyProtection="0">
      <alignment horizontal="right" vertical="top" wrapText="1"/>
    </xf>
    <xf numFmtId="0" fontId="35" fillId="54" borderId="175" applyNumberFormat="0" applyFont="0" applyAlignment="0" applyProtection="0"/>
    <xf numFmtId="0" fontId="43" fillId="36" borderId="178" applyNumberFormat="0" applyAlignment="0" applyProtection="0"/>
    <xf numFmtId="0" fontId="35" fillId="0" borderId="176" applyFill="0" applyProtection="0">
      <alignment horizontal="right" vertical="top" wrapText="1"/>
    </xf>
    <xf numFmtId="0" fontId="62" fillId="60" borderId="176"/>
    <xf numFmtId="0" fontId="47" fillId="0" borderId="176" applyFill="0" applyProtection="0">
      <alignment horizontal="right" vertical="top" wrapText="1"/>
    </xf>
    <xf numFmtId="0" fontId="35" fillId="0" borderId="176" applyFill="0" applyProtection="0">
      <alignment horizontal="right" vertical="top" wrapText="1"/>
    </xf>
    <xf numFmtId="49" fontId="47" fillId="0" borderId="176" applyFill="0" applyProtection="0">
      <alignment horizontal="right"/>
    </xf>
    <xf numFmtId="0" fontId="43" fillId="36" borderId="178" applyNumberFormat="0" applyAlignment="0" applyProtection="0"/>
    <xf numFmtId="0" fontId="39" fillId="38" borderId="176" applyNumberFormat="0" applyProtection="0">
      <alignment horizontal="right"/>
    </xf>
    <xf numFmtId="0" fontId="62" fillId="60" borderId="176"/>
    <xf numFmtId="0" fontId="62" fillId="60" borderId="176"/>
    <xf numFmtId="0" fontId="39" fillId="38" borderId="176" applyNumberFormat="0" applyProtection="0">
      <alignment horizontal="right"/>
    </xf>
    <xf numFmtId="0" fontId="44" fillId="0" borderId="179" applyNumberFormat="0" applyFill="0" applyAlignment="0" applyProtection="0"/>
    <xf numFmtId="0" fontId="43" fillId="36" borderId="178" applyNumberFormat="0" applyAlignment="0" applyProtection="0"/>
    <xf numFmtId="0" fontId="39" fillId="38" borderId="176" applyNumberFormat="0" applyProtection="0">
      <alignment horizontal="right"/>
    </xf>
    <xf numFmtId="0" fontId="47" fillId="0" borderId="176" applyFill="0" applyProtection="0">
      <alignment horizontal="right" vertical="top" wrapText="1"/>
    </xf>
    <xf numFmtId="2" fontId="47" fillId="0" borderId="176" applyFill="0" applyProtection="0">
      <alignment horizontal="right" vertical="top" wrapText="1"/>
    </xf>
    <xf numFmtId="2" fontId="35" fillId="0" borderId="176" applyFill="0" applyProtection="0">
      <alignment horizontal="right" vertical="top" wrapText="1"/>
    </xf>
    <xf numFmtId="0" fontId="39" fillId="38" borderId="176" applyNumberFormat="0" applyProtection="0">
      <alignment horizontal="right"/>
    </xf>
    <xf numFmtId="49" fontId="35" fillId="0" borderId="176" applyFill="0" applyProtection="0">
      <alignment horizontal="right"/>
    </xf>
    <xf numFmtId="2" fontId="35" fillId="0" borderId="176" applyFill="0" applyProtection="0">
      <alignment horizontal="right" vertical="top" wrapText="1"/>
    </xf>
    <xf numFmtId="2" fontId="35" fillId="0" borderId="176" applyFill="0" applyProtection="0">
      <alignment horizontal="right" vertical="top" wrapText="1"/>
    </xf>
    <xf numFmtId="1" fontId="35" fillId="0" borderId="176" applyFill="0" applyProtection="0">
      <alignment horizontal="right" vertical="top" wrapText="1"/>
    </xf>
    <xf numFmtId="1" fontId="47" fillId="0" borderId="176" applyFill="0" applyProtection="0">
      <alignment horizontal="right" vertical="top" wrapText="1"/>
    </xf>
    <xf numFmtId="0" fontId="41" fillId="35" borderId="177" applyNumberFormat="0" applyAlignment="0" applyProtection="0"/>
    <xf numFmtId="2" fontId="47" fillId="0" borderId="176" applyFill="0" applyProtection="0">
      <alignment horizontal="right" vertical="top" wrapText="1"/>
    </xf>
    <xf numFmtId="49" fontId="35" fillId="0" borderId="176" applyFill="0" applyProtection="0">
      <alignment horizontal="right"/>
    </xf>
    <xf numFmtId="0" fontId="62" fillId="60" borderId="176"/>
    <xf numFmtId="0" fontId="35" fillId="54" borderId="175" applyNumberFormat="0" applyFont="0" applyAlignment="0" applyProtection="0"/>
    <xf numFmtId="0" fontId="62" fillId="60" borderId="176"/>
    <xf numFmtId="2" fontId="35" fillId="0" borderId="176" applyFill="0" applyProtection="0">
      <alignment horizontal="right" vertical="top" wrapText="1"/>
    </xf>
    <xf numFmtId="0" fontId="39" fillId="38" borderId="176" applyNumberFormat="0" applyProtection="0">
      <alignment horizontal="left"/>
    </xf>
    <xf numFmtId="1" fontId="47" fillId="0" borderId="176" applyFill="0" applyProtection="0">
      <alignment horizontal="right" vertical="top" wrapText="1"/>
    </xf>
    <xf numFmtId="0" fontId="43" fillId="36" borderId="178" applyNumberFormat="0" applyAlignment="0" applyProtection="0"/>
    <xf numFmtId="0" fontId="35" fillId="0" borderId="176" applyFill="0" applyProtection="0">
      <alignment horizontal="right" vertical="top" wrapText="1"/>
    </xf>
    <xf numFmtId="2" fontId="47" fillId="0" borderId="176" applyFill="0" applyProtection="0">
      <alignment horizontal="right" vertical="top" wrapText="1"/>
    </xf>
    <xf numFmtId="2" fontId="35" fillId="0" borderId="176" applyFill="0" applyProtection="0">
      <alignment horizontal="right" vertical="top" wrapText="1"/>
    </xf>
    <xf numFmtId="0" fontId="62" fillId="60" borderId="176"/>
    <xf numFmtId="0" fontId="62" fillId="60" borderId="176"/>
    <xf numFmtId="1" fontId="47" fillId="0" borderId="176" applyFill="0" applyProtection="0">
      <alignment horizontal="right" vertical="top" wrapText="1"/>
    </xf>
    <xf numFmtId="0" fontId="41" fillId="35" borderId="177" applyNumberFormat="0" applyAlignment="0" applyProtection="0"/>
    <xf numFmtId="1" fontId="35" fillId="0" borderId="176" applyFill="0" applyProtection="0">
      <alignment horizontal="right" vertical="top" wrapText="1"/>
    </xf>
    <xf numFmtId="49" fontId="47" fillId="0" borderId="176" applyFill="0" applyProtection="0">
      <alignment horizontal="right"/>
    </xf>
    <xf numFmtId="0" fontId="35" fillId="54" borderId="175" applyNumberFormat="0" applyFont="0" applyAlignment="0" applyProtection="0"/>
    <xf numFmtId="1" fontId="35" fillId="0" borderId="176" applyFill="0" applyProtection="0">
      <alignment horizontal="right" vertical="top" wrapText="1"/>
    </xf>
    <xf numFmtId="0" fontId="62" fillId="60" borderId="176"/>
    <xf numFmtId="0" fontId="43" fillId="36" borderId="178" applyNumberFormat="0" applyAlignment="0" applyProtection="0"/>
    <xf numFmtId="2" fontId="35" fillId="0" borderId="176" applyFill="0" applyProtection="0">
      <alignment horizontal="right" vertical="top" wrapText="1"/>
    </xf>
    <xf numFmtId="0" fontId="44" fillId="0" borderId="179" applyNumberFormat="0" applyFill="0" applyAlignment="0" applyProtection="0"/>
    <xf numFmtId="1" fontId="35" fillId="0" borderId="176" applyFill="0" applyProtection="0">
      <alignment horizontal="right" vertical="top" wrapText="1"/>
    </xf>
    <xf numFmtId="0" fontId="44" fillId="0" borderId="179" applyNumberFormat="0" applyFill="0" applyAlignment="0" applyProtection="0"/>
    <xf numFmtId="0" fontId="62" fillId="60" borderId="176"/>
    <xf numFmtId="2" fontId="35" fillId="0" borderId="176" applyFill="0" applyProtection="0">
      <alignment horizontal="right" vertical="top" wrapText="1"/>
    </xf>
    <xf numFmtId="2" fontId="35" fillId="0" borderId="176" applyFill="0" applyProtection="0">
      <alignment horizontal="right" vertical="top" wrapText="1"/>
    </xf>
    <xf numFmtId="0" fontId="39" fillId="38" borderId="176" applyNumberFormat="0" applyProtection="0">
      <alignment horizontal="right"/>
    </xf>
    <xf numFmtId="0" fontId="47" fillId="0" borderId="176" applyFill="0" applyProtection="0">
      <alignment horizontal="right" vertical="top" wrapText="1"/>
    </xf>
    <xf numFmtId="1" fontId="35" fillId="0" borderId="176" applyFill="0" applyProtection="0">
      <alignment horizontal="right" vertical="top" wrapText="1"/>
    </xf>
    <xf numFmtId="0" fontId="43" fillId="36" borderId="178" applyNumberFormat="0" applyAlignment="0" applyProtection="0"/>
    <xf numFmtId="0" fontId="35" fillId="0" borderId="176" applyFill="0" applyProtection="0">
      <alignment horizontal="right" vertical="top" wrapText="1"/>
    </xf>
    <xf numFmtId="0" fontId="35" fillId="0" borderId="176" applyFill="0" applyProtection="0">
      <alignment horizontal="right" vertical="top" wrapText="1"/>
    </xf>
    <xf numFmtId="0" fontId="51" fillId="36" borderId="177" applyNumberFormat="0" applyAlignment="0" applyProtection="0"/>
    <xf numFmtId="0" fontId="43" fillId="36" borderId="178" applyNumberFormat="0" applyAlignment="0" applyProtection="0"/>
    <xf numFmtId="2" fontId="47" fillId="0" borderId="176" applyFill="0" applyProtection="0">
      <alignment horizontal="right" vertical="top" wrapText="1"/>
    </xf>
    <xf numFmtId="0" fontId="39" fillId="38" borderId="176" applyNumberFormat="0" applyProtection="0">
      <alignment horizontal="right"/>
    </xf>
    <xf numFmtId="0" fontId="44" fillId="0" borderId="179" applyNumberFormat="0" applyFill="0" applyAlignment="0" applyProtection="0"/>
    <xf numFmtId="1" fontId="35" fillId="0" borderId="176" applyFill="0" applyProtection="0">
      <alignment horizontal="right" vertical="top" wrapText="1"/>
    </xf>
    <xf numFmtId="49" fontId="47" fillId="0" borderId="176" applyFill="0" applyProtection="0">
      <alignment horizontal="right"/>
    </xf>
    <xf numFmtId="2" fontId="47" fillId="0" borderId="176" applyFill="0" applyProtection="0">
      <alignment horizontal="right" vertical="top" wrapText="1"/>
    </xf>
    <xf numFmtId="1" fontId="47" fillId="0" borderId="176" applyFill="0" applyProtection="0">
      <alignment horizontal="right" vertical="top" wrapText="1"/>
    </xf>
    <xf numFmtId="0" fontId="47" fillId="0" borderId="176" applyFill="0" applyProtection="0">
      <alignment horizontal="right" vertical="top" wrapText="1"/>
    </xf>
    <xf numFmtId="0" fontId="62" fillId="60" borderId="176"/>
    <xf numFmtId="0" fontId="39" fillId="38" borderId="176" applyNumberFormat="0" applyProtection="0">
      <alignment horizontal="left"/>
    </xf>
    <xf numFmtId="0" fontId="47" fillId="0" borderId="176" applyFill="0" applyProtection="0">
      <alignment horizontal="right" vertical="top" wrapText="1"/>
    </xf>
    <xf numFmtId="0" fontId="43" fillId="36" borderId="178" applyNumberFormat="0" applyAlignment="0" applyProtection="0"/>
    <xf numFmtId="0" fontId="39" fillId="38" borderId="176" applyNumberFormat="0" applyProtection="0">
      <alignment horizontal="right"/>
    </xf>
    <xf numFmtId="0" fontId="35" fillId="0" borderId="176" applyFill="0" applyProtection="0">
      <alignment horizontal="right" vertical="top" wrapText="1"/>
    </xf>
    <xf numFmtId="2" fontId="35" fillId="0" borderId="176" applyFill="0" applyProtection="0">
      <alignment horizontal="right" vertical="top" wrapText="1"/>
    </xf>
    <xf numFmtId="49" fontId="35" fillId="0" borderId="176" applyFill="0" applyProtection="0">
      <alignment horizontal="right"/>
    </xf>
    <xf numFmtId="0" fontId="47" fillId="0" borderId="176" applyFill="0" applyProtection="0">
      <alignment horizontal="right" vertical="top" wrapText="1"/>
    </xf>
    <xf numFmtId="0" fontId="43" fillId="36" borderId="178" applyNumberFormat="0" applyAlignment="0" applyProtection="0"/>
    <xf numFmtId="2" fontId="35" fillId="0" borderId="176" applyFill="0" applyProtection="0">
      <alignment horizontal="right" vertical="top" wrapText="1"/>
    </xf>
    <xf numFmtId="0" fontId="44" fillId="0" borderId="179" applyNumberFormat="0" applyFill="0" applyAlignment="0" applyProtection="0"/>
    <xf numFmtId="0" fontId="39" fillId="38" borderId="176" applyNumberFormat="0" applyProtection="0">
      <alignment horizontal="right"/>
    </xf>
    <xf numFmtId="1" fontId="35" fillId="0" borderId="176" applyFill="0" applyProtection="0">
      <alignment horizontal="right" vertical="top" wrapText="1"/>
    </xf>
    <xf numFmtId="0" fontId="35" fillId="0" borderId="176" applyFill="0" applyProtection="0">
      <alignment horizontal="right" vertical="top" wrapText="1"/>
    </xf>
    <xf numFmtId="2" fontId="35" fillId="0" borderId="176" applyFill="0" applyProtection="0">
      <alignment horizontal="right" vertical="top" wrapText="1"/>
    </xf>
    <xf numFmtId="2" fontId="47" fillId="0" borderId="176" applyFill="0" applyProtection="0">
      <alignment horizontal="right" vertical="top" wrapText="1"/>
    </xf>
    <xf numFmtId="0" fontId="51" fillId="36" borderId="177" applyNumberFormat="0" applyAlignment="0" applyProtection="0"/>
    <xf numFmtId="0" fontId="35" fillId="54" borderId="175" applyNumberFormat="0" applyFont="0" applyAlignment="0" applyProtection="0"/>
    <xf numFmtId="0" fontId="35" fillId="0" borderId="176" applyFill="0" applyProtection="0">
      <alignment horizontal="right" vertical="top" wrapText="1"/>
    </xf>
    <xf numFmtId="0" fontId="43" fillId="36" borderId="178" applyNumberFormat="0" applyAlignment="0" applyProtection="0"/>
    <xf numFmtId="0" fontId="62" fillId="60" borderId="176"/>
    <xf numFmtId="2" fontId="47" fillId="0" borderId="176" applyFill="0" applyProtection="0">
      <alignment horizontal="right" vertical="top" wrapText="1"/>
    </xf>
    <xf numFmtId="49" fontId="47" fillId="0" borderId="176" applyFill="0" applyProtection="0">
      <alignment horizontal="right"/>
    </xf>
    <xf numFmtId="0" fontId="39" fillId="38" borderId="176" applyNumberFormat="0" applyProtection="0">
      <alignment horizontal="right"/>
    </xf>
    <xf numFmtId="1" fontId="47" fillId="0" borderId="176" applyFill="0" applyProtection="0">
      <alignment horizontal="right" vertical="top" wrapText="1"/>
    </xf>
    <xf numFmtId="0" fontId="62" fillId="60" borderId="176"/>
    <xf numFmtId="49" fontId="47" fillId="0" borderId="176" applyFill="0" applyProtection="0">
      <alignment horizontal="right"/>
    </xf>
    <xf numFmtId="0" fontId="62" fillId="60" borderId="176"/>
    <xf numFmtId="0" fontId="35" fillId="0" borderId="176" applyFill="0" applyProtection="0">
      <alignment horizontal="right" vertical="top" wrapText="1"/>
    </xf>
    <xf numFmtId="0" fontId="35" fillId="0" borderId="176" applyFill="0" applyProtection="0">
      <alignment horizontal="right" vertical="top" wrapText="1"/>
    </xf>
    <xf numFmtId="0" fontId="35" fillId="54" borderId="175" applyNumberFormat="0" applyFont="0" applyAlignment="0" applyProtection="0"/>
    <xf numFmtId="49" fontId="35" fillId="0" borderId="176" applyFill="0" applyProtection="0">
      <alignment horizontal="right"/>
    </xf>
    <xf numFmtId="0" fontId="39" fillId="38" borderId="176" applyNumberFormat="0" applyProtection="0">
      <alignment horizontal="right"/>
    </xf>
    <xf numFmtId="49" fontId="47" fillId="0" borderId="176" applyFill="0" applyProtection="0">
      <alignment horizontal="right"/>
    </xf>
    <xf numFmtId="1" fontId="35" fillId="0" borderId="176" applyFill="0" applyProtection="0">
      <alignment horizontal="right" vertical="top" wrapText="1"/>
    </xf>
    <xf numFmtId="0" fontId="39" fillId="38" borderId="176" applyNumberFormat="0" applyProtection="0">
      <alignment horizontal="left"/>
    </xf>
    <xf numFmtId="0" fontId="62" fillId="60" borderId="176"/>
    <xf numFmtId="1" fontId="35" fillId="0" borderId="176" applyFill="0" applyProtection="0">
      <alignment horizontal="right" vertical="top" wrapText="1"/>
    </xf>
    <xf numFmtId="0" fontId="44" fillId="0" borderId="179" applyNumberFormat="0" applyFill="0" applyAlignment="0" applyProtection="0"/>
    <xf numFmtId="0" fontId="62" fillId="60" borderId="176"/>
    <xf numFmtId="1" fontId="35" fillId="0" borderId="176" applyFill="0" applyProtection="0">
      <alignment horizontal="right" vertical="top" wrapText="1"/>
    </xf>
    <xf numFmtId="1" fontId="35" fillId="0" borderId="176" applyFill="0" applyProtection="0">
      <alignment horizontal="right" vertical="top" wrapText="1"/>
    </xf>
    <xf numFmtId="0" fontId="62" fillId="60" borderId="176"/>
    <xf numFmtId="0" fontId="62" fillId="60" borderId="176"/>
    <xf numFmtId="0" fontId="47" fillId="0" borderId="176" applyFill="0" applyProtection="0">
      <alignment horizontal="right" vertical="top" wrapText="1"/>
    </xf>
    <xf numFmtId="0" fontId="47" fillId="0" borderId="176" applyFill="0" applyProtection="0">
      <alignment horizontal="right" vertical="top" wrapText="1"/>
    </xf>
    <xf numFmtId="49" fontId="35" fillId="0" borderId="176" applyFill="0" applyProtection="0">
      <alignment horizontal="right"/>
    </xf>
    <xf numFmtId="0" fontId="62" fillId="60" borderId="176"/>
    <xf numFmtId="2" fontId="35" fillId="0" borderId="176" applyFill="0" applyProtection="0">
      <alignment horizontal="right" vertical="top" wrapText="1"/>
    </xf>
    <xf numFmtId="2" fontId="35" fillId="0" borderId="176" applyFill="0" applyProtection="0">
      <alignment horizontal="right" vertical="top" wrapText="1"/>
    </xf>
    <xf numFmtId="0" fontId="39" fillId="38" borderId="176" applyNumberFormat="0" applyProtection="0">
      <alignment horizontal="right"/>
    </xf>
    <xf numFmtId="49" fontId="47" fillId="0" borderId="176" applyFill="0" applyProtection="0">
      <alignment horizontal="right"/>
    </xf>
    <xf numFmtId="2" fontId="35" fillId="0" borderId="176" applyFill="0" applyProtection="0">
      <alignment horizontal="right" vertical="top" wrapText="1"/>
    </xf>
    <xf numFmtId="0" fontId="47" fillId="0" borderId="176" applyFill="0" applyProtection="0">
      <alignment horizontal="right" vertical="top" wrapText="1"/>
    </xf>
    <xf numFmtId="0" fontId="35" fillId="0" borderId="176" applyFill="0" applyProtection="0">
      <alignment horizontal="right" vertical="top" wrapText="1"/>
    </xf>
    <xf numFmtId="0" fontId="39" fillId="38" borderId="176" applyNumberFormat="0" applyProtection="0">
      <alignment horizontal="right"/>
    </xf>
    <xf numFmtId="2" fontId="35" fillId="0" borderId="176" applyFill="0" applyProtection="0">
      <alignment horizontal="right" vertical="top" wrapText="1"/>
    </xf>
    <xf numFmtId="0" fontId="62" fillId="60" borderId="176"/>
    <xf numFmtId="2" fontId="35" fillId="0" borderId="176" applyFill="0" applyProtection="0">
      <alignment horizontal="right" vertical="top" wrapText="1"/>
    </xf>
    <xf numFmtId="0" fontId="62" fillId="60" borderId="176"/>
    <xf numFmtId="1" fontId="35" fillId="0" borderId="176" applyFill="0" applyProtection="0">
      <alignment horizontal="right" vertical="top" wrapText="1"/>
    </xf>
    <xf numFmtId="0" fontId="47" fillId="0" borderId="176" applyFill="0" applyProtection="0">
      <alignment horizontal="right" vertical="top" wrapText="1"/>
    </xf>
    <xf numFmtId="49" fontId="47" fillId="0" borderId="176" applyFill="0" applyProtection="0">
      <alignment horizontal="right"/>
    </xf>
    <xf numFmtId="0" fontId="39" fillId="38" borderId="176" applyNumberFormat="0" applyProtection="0">
      <alignment horizontal="left"/>
    </xf>
    <xf numFmtId="0" fontId="44" fillId="0" borderId="179" applyNumberFormat="0" applyFill="0" applyAlignment="0" applyProtection="0"/>
    <xf numFmtId="1" fontId="35" fillId="0" borderId="176" applyFill="0" applyProtection="0">
      <alignment horizontal="right" vertical="top" wrapText="1"/>
    </xf>
    <xf numFmtId="2" fontId="35" fillId="0" borderId="176" applyFill="0" applyProtection="0">
      <alignment horizontal="right" vertical="top" wrapText="1"/>
    </xf>
    <xf numFmtId="0" fontId="62" fillId="60" borderId="176"/>
    <xf numFmtId="49" fontId="47" fillId="0" borderId="176" applyFill="0" applyProtection="0">
      <alignment horizontal="right"/>
    </xf>
    <xf numFmtId="1" fontId="47" fillId="0" borderId="176" applyFill="0" applyProtection="0">
      <alignment horizontal="right" vertical="top" wrapText="1"/>
    </xf>
    <xf numFmtId="0" fontId="62" fillId="60" borderId="176"/>
    <xf numFmtId="2" fontId="35" fillId="0" borderId="176" applyFill="0" applyProtection="0">
      <alignment horizontal="right" vertical="top" wrapText="1"/>
    </xf>
    <xf numFmtId="0" fontId="35" fillId="54" borderId="175" applyNumberFormat="0" applyFont="0" applyAlignment="0" applyProtection="0"/>
    <xf numFmtId="1" fontId="35" fillId="0" borderId="176" applyFill="0" applyProtection="0">
      <alignment horizontal="right" vertical="top" wrapText="1"/>
    </xf>
    <xf numFmtId="2" fontId="47" fillId="0" borderId="176" applyFill="0" applyProtection="0">
      <alignment horizontal="right" vertical="top" wrapText="1"/>
    </xf>
    <xf numFmtId="49" fontId="35" fillId="0" borderId="176" applyFill="0" applyProtection="0">
      <alignment horizontal="right"/>
    </xf>
    <xf numFmtId="0" fontId="62" fillId="60" borderId="176"/>
    <xf numFmtId="0" fontId="39" fillId="38" borderId="176" applyNumberFormat="0" applyProtection="0">
      <alignment horizontal="left"/>
    </xf>
    <xf numFmtId="0" fontId="62" fillId="60" borderId="176"/>
    <xf numFmtId="0" fontId="62" fillId="60" borderId="176"/>
    <xf numFmtId="0" fontId="43" fillId="36" borderId="178" applyNumberFormat="0" applyAlignment="0" applyProtection="0"/>
    <xf numFmtId="0" fontId="62" fillId="60" borderId="176"/>
    <xf numFmtId="0" fontId="41" fillId="35" borderId="177" applyNumberFormat="0" applyAlignment="0" applyProtection="0"/>
    <xf numFmtId="49" fontId="47" fillId="0" borderId="176" applyFill="0" applyProtection="0">
      <alignment horizontal="right"/>
    </xf>
    <xf numFmtId="0" fontId="35" fillId="0" borderId="176" applyFill="0" applyProtection="0">
      <alignment horizontal="right" vertical="top" wrapText="1"/>
    </xf>
    <xf numFmtId="0" fontId="39" fillId="38" borderId="176" applyNumberFormat="0" applyProtection="0">
      <alignment horizontal="right"/>
    </xf>
    <xf numFmtId="0" fontId="39" fillId="38" borderId="176" applyNumberFormat="0" applyProtection="0">
      <alignment horizontal="left"/>
    </xf>
    <xf numFmtId="2" fontId="35" fillId="0" borderId="176" applyFill="0" applyProtection="0">
      <alignment horizontal="right" vertical="top" wrapText="1"/>
    </xf>
    <xf numFmtId="0" fontId="62" fillId="60" borderId="176"/>
    <xf numFmtId="0" fontId="62" fillId="60" borderId="176"/>
    <xf numFmtId="2" fontId="47" fillId="0" borderId="176" applyFill="0" applyProtection="0">
      <alignment horizontal="right" vertical="top" wrapText="1"/>
    </xf>
    <xf numFmtId="0" fontId="39" fillId="38" borderId="176" applyNumberFormat="0" applyProtection="0">
      <alignment horizontal="right"/>
    </xf>
    <xf numFmtId="0" fontId="41" fillId="35" borderId="177" applyNumberFormat="0" applyAlignment="0" applyProtection="0"/>
    <xf numFmtId="0" fontId="39" fillId="38" borderId="176" applyNumberFormat="0" applyProtection="0">
      <alignment horizontal="left"/>
    </xf>
    <xf numFmtId="1" fontId="47" fillId="0" borderId="176" applyFill="0" applyProtection="0">
      <alignment horizontal="right" vertical="top" wrapText="1"/>
    </xf>
    <xf numFmtId="0" fontId="39" fillId="38" borderId="176" applyNumberFormat="0" applyProtection="0">
      <alignment horizontal="left"/>
    </xf>
    <xf numFmtId="0" fontId="39" fillId="38" borderId="176" applyNumberFormat="0" applyProtection="0">
      <alignment horizontal="right"/>
    </xf>
    <xf numFmtId="0" fontId="62" fillId="60" borderId="176"/>
    <xf numFmtId="0" fontId="44" fillId="0" borderId="179" applyNumberFormat="0" applyFill="0" applyAlignment="0" applyProtection="0"/>
    <xf numFmtId="0" fontId="39" fillId="38" borderId="176" applyNumberFormat="0" applyProtection="0">
      <alignment horizontal="left"/>
    </xf>
    <xf numFmtId="2" fontId="35" fillId="0" borderId="176" applyFill="0" applyProtection="0">
      <alignment horizontal="right" vertical="top" wrapText="1"/>
    </xf>
    <xf numFmtId="0" fontId="62" fillId="60" borderId="176"/>
    <xf numFmtId="2" fontId="35" fillId="0" borderId="176" applyFill="0" applyProtection="0">
      <alignment horizontal="right" vertical="top" wrapText="1"/>
    </xf>
    <xf numFmtId="49" fontId="47" fillId="0" borderId="176" applyFill="0" applyProtection="0">
      <alignment horizontal="right"/>
    </xf>
    <xf numFmtId="0" fontId="35" fillId="54" borderId="175" applyNumberFormat="0" applyFont="0" applyAlignment="0" applyProtection="0"/>
    <xf numFmtId="0" fontId="39" fillId="38" borderId="176" applyNumberFormat="0" applyProtection="0">
      <alignment horizontal="left"/>
    </xf>
    <xf numFmtId="0" fontId="62" fillId="60" borderId="176"/>
    <xf numFmtId="1" fontId="47" fillId="0" borderId="176" applyFill="0" applyProtection="0">
      <alignment horizontal="right" vertical="top" wrapText="1"/>
    </xf>
    <xf numFmtId="49" fontId="35" fillId="0" borderId="176" applyFill="0" applyProtection="0">
      <alignment horizontal="right"/>
    </xf>
    <xf numFmtId="49" fontId="47" fillId="0" borderId="176" applyFill="0" applyProtection="0">
      <alignment horizontal="right"/>
    </xf>
    <xf numFmtId="0" fontId="39" fillId="38" borderId="176" applyNumberFormat="0" applyProtection="0">
      <alignment horizontal="right"/>
    </xf>
    <xf numFmtId="0" fontId="62" fillId="60" borderId="176"/>
    <xf numFmtId="0" fontId="62" fillId="60" borderId="176"/>
    <xf numFmtId="1" fontId="35" fillId="0" borderId="176" applyFill="0" applyProtection="0">
      <alignment horizontal="right" vertical="top" wrapText="1"/>
    </xf>
    <xf numFmtId="2" fontId="47" fillId="0" borderId="176" applyFill="0" applyProtection="0">
      <alignment horizontal="right" vertical="top" wrapText="1"/>
    </xf>
    <xf numFmtId="1" fontId="47" fillId="0" borderId="176" applyFill="0" applyProtection="0">
      <alignment horizontal="right" vertical="top" wrapText="1"/>
    </xf>
    <xf numFmtId="0" fontId="62" fillId="60" borderId="176"/>
    <xf numFmtId="0" fontId="39" fillId="38" borderId="176" applyNumberFormat="0" applyProtection="0">
      <alignment horizontal="right"/>
    </xf>
    <xf numFmtId="0" fontId="44" fillId="0" borderId="179" applyNumberFormat="0" applyFill="0" applyAlignment="0" applyProtection="0"/>
    <xf numFmtId="0" fontId="39" fillId="38" borderId="176" applyNumberFormat="0" applyProtection="0">
      <alignment horizontal="right"/>
    </xf>
    <xf numFmtId="1" fontId="35" fillId="0" borderId="176" applyFill="0" applyProtection="0">
      <alignment horizontal="right" vertical="top" wrapText="1"/>
    </xf>
    <xf numFmtId="0" fontId="39" fillId="38" borderId="176" applyNumberFormat="0" applyProtection="0">
      <alignment horizontal="left"/>
    </xf>
    <xf numFmtId="1" fontId="35" fillId="0" borderId="176" applyFill="0" applyProtection="0">
      <alignment horizontal="right" vertical="top" wrapText="1"/>
    </xf>
    <xf numFmtId="0" fontId="62" fillId="60" borderId="176"/>
    <xf numFmtId="0" fontId="62" fillId="60" borderId="176"/>
    <xf numFmtId="0" fontId="35" fillId="0" borderId="176" applyFill="0" applyProtection="0">
      <alignment horizontal="right" vertical="top" wrapText="1"/>
    </xf>
    <xf numFmtId="49" fontId="47" fillId="0" borderId="176" applyFill="0" applyProtection="0">
      <alignment horizontal="right"/>
    </xf>
    <xf numFmtId="49" fontId="35" fillId="0" borderId="176" applyFill="0" applyProtection="0">
      <alignment horizontal="right"/>
    </xf>
    <xf numFmtId="2" fontId="35" fillId="0" borderId="176" applyFill="0" applyProtection="0">
      <alignment horizontal="right" vertical="top" wrapText="1"/>
    </xf>
    <xf numFmtId="2" fontId="47" fillId="0" borderId="176" applyFill="0" applyProtection="0">
      <alignment horizontal="right" vertical="top" wrapText="1"/>
    </xf>
    <xf numFmtId="0" fontId="62" fillId="60" borderId="176"/>
    <xf numFmtId="0" fontId="35" fillId="54" borderId="175" applyNumberFormat="0" applyFont="0" applyAlignment="0" applyProtection="0"/>
    <xf numFmtId="0" fontId="35" fillId="0" borderId="176" applyFill="0" applyProtection="0">
      <alignment horizontal="right" vertical="top" wrapText="1"/>
    </xf>
    <xf numFmtId="0" fontId="35" fillId="54" borderId="175" applyNumberFormat="0" applyFont="0" applyAlignment="0" applyProtection="0"/>
    <xf numFmtId="0" fontId="62" fillId="60" borderId="176"/>
    <xf numFmtId="49" fontId="35" fillId="0" borderId="176" applyFill="0" applyProtection="0">
      <alignment horizontal="right"/>
    </xf>
    <xf numFmtId="0" fontId="51" fillId="36" borderId="177" applyNumberFormat="0" applyAlignment="0" applyProtection="0"/>
    <xf numFmtId="0" fontId="62" fillId="60" borderId="176"/>
    <xf numFmtId="0" fontId="62" fillId="60" borderId="176"/>
    <xf numFmtId="0" fontId="62" fillId="60" borderId="176"/>
    <xf numFmtId="0" fontId="44" fillId="0" borderId="179" applyNumberFormat="0" applyFill="0" applyAlignment="0" applyProtection="0"/>
    <xf numFmtId="0" fontId="43" fillId="36" borderId="178" applyNumberFormat="0" applyAlignment="0" applyProtection="0"/>
    <xf numFmtId="0" fontId="47" fillId="0" borderId="176" applyFill="0" applyProtection="0">
      <alignment horizontal="right" vertical="top" wrapText="1"/>
    </xf>
    <xf numFmtId="0" fontId="62" fillId="60" borderId="176"/>
    <xf numFmtId="1" fontId="47" fillId="0" borderId="176" applyFill="0" applyProtection="0">
      <alignment horizontal="right" vertical="top" wrapText="1"/>
    </xf>
    <xf numFmtId="0" fontId="62" fillId="60" borderId="176"/>
    <xf numFmtId="1" fontId="35" fillId="0" borderId="176" applyFill="0" applyProtection="0">
      <alignment horizontal="right" vertical="top" wrapText="1"/>
    </xf>
    <xf numFmtId="2" fontId="47" fillId="0" borderId="176" applyFill="0" applyProtection="0">
      <alignment horizontal="right" vertical="top" wrapText="1"/>
    </xf>
    <xf numFmtId="1" fontId="35" fillId="0" borderId="176" applyFill="0" applyProtection="0">
      <alignment horizontal="right" vertical="top" wrapText="1"/>
    </xf>
    <xf numFmtId="0" fontId="43" fillId="36" borderId="178" applyNumberFormat="0" applyAlignment="0" applyProtection="0"/>
    <xf numFmtId="0" fontId="39" fillId="38" borderId="176" applyNumberFormat="0" applyProtection="0">
      <alignment horizontal="left"/>
    </xf>
    <xf numFmtId="0" fontId="41" fillId="35" borderId="177" applyNumberFormat="0" applyAlignment="0" applyProtection="0"/>
    <xf numFmtId="0" fontId="62" fillId="60" borderId="176"/>
    <xf numFmtId="0" fontId="62" fillId="60" borderId="176"/>
    <xf numFmtId="49" fontId="47" fillId="0" borderId="176" applyFill="0" applyProtection="0">
      <alignment horizontal="right"/>
    </xf>
    <xf numFmtId="0" fontId="62" fillId="60" borderId="176"/>
    <xf numFmtId="0" fontId="43" fillId="36" borderId="178" applyNumberFormat="0" applyAlignment="0" applyProtection="0"/>
    <xf numFmtId="1" fontId="35" fillId="0" borderId="176" applyFill="0" applyProtection="0">
      <alignment horizontal="right" vertical="top" wrapText="1"/>
    </xf>
    <xf numFmtId="0" fontId="62" fillId="60" borderId="176"/>
    <xf numFmtId="1" fontId="35" fillId="0" borderId="176" applyFill="0" applyProtection="0">
      <alignment horizontal="right" vertical="top" wrapText="1"/>
    </xf>
    <xf numFmtId="0" fontId="35" fillId="0" borderId="176" applyFill="0" applyProtection="0">
      <alignment horizontal="right" vertical="top" wrapText="1"/>
    </xf>
    <xf numFmtId="0" fontId="35" fillId="54" borderId="175" applyNumberFormat="0" applyFont="0" applyAlignment="0" applyProtection="0"/>
    <xf numFmtId="49" fontId="35" fillId="0" borderId="176" applyFill="0" applyProtection="0">
      <alignment horizontal="right"/>
    </xf>
    <xf numFmtId="0" fontId="51" fillId="36" borderId="177" applyNumberFormat="0" applyAlignment="0" applyProtection="0"/>
    <xf numFmtId="0" fontId="62" fillId="60" borderId="176"/>
    <xf numFmtId="0" fontId="35" fillId="0" borderId="176" applyFill="0" applyProtection="0">
      <alignment horizontal="right" vertical="top" wrapText="1"/>
    </xf>
    <xf numFmtId="49" fontId="47" fillId="0" borderId="176" applyFill="0" applyProtection="0">
      <alignment horizontal="right"/>
    </xf>
    <xf numFmtId="2" fontId="47" fillId="0" borderId="176" applyFill="0" applyProtection="0">
      <alignment horizontal="right" vertical="top" wrapText="1"/>
    </xf>
    <xf numFmtId="0" fontId="62" fillId="60" borderId="176"/>
    <xf numFmtId="0" fontId="44" fillId="0" borderId="179" applyNumberFormat="0" applyFill="0" applyAlignment="0" applyProtection="0"/>
    <xf numFmtId="0" fontId="62" fillId="60" borderId="176"/>
    <xf numFmtId="2" fontId="47" fillId="0" borderId="176" applyFill="0" applyProtection="0">
      <alignment horizontal="right" vertical="top" wrapText="1"/>
    </xf>
    <xf numFmtId="1" fontId="47" fillId="0" borderId="176" applyFill="0" applyProtection="0">
      <alignment horizontal="right" vertical="top" wrapText="1"/>
    </xf>
    <xf numFmtId="0" fontId="39" fillId="38" borderId="176" applyNumberFormat="0" applyProtection="0">
      <alignment horizontal="left"/>
    </xf>
    <xf numFmtId="0" fontId="62" fillId="60" borderId="176"/>
    <xf numFmtId="2" fontId="47" fillId="0" borderId="176" applyFill="0" applyProtection="0">
      <alignment horizontal="right" vertical="top" wrapText="1"/>
    </xf>
    <xf numFmtId="1" fontId="35" fillId="0" borderId="176" applyFill="0" applyProtection="0">
      <alignment horizontal="right" vertical="top" wrapText="1"/>
    </xf>
    <xf numFmtId="0" fontId="39" fillId="38" borderId="176" applyNumberFormat="0" applyProtection="0">
      <alignment horizontal="left"/>
    </xf>
    <xf numFmtId="0" fontId="39" fillId="38" borderId="176" applyNumberFormat="0" applyProtection="0">
      <alignment horizontal="right"/>
    </xf>
    <xf numFmtId="0" fontId="39" fillId="38" borderId="176" applyNumberFormat="0" applyProtection="0">
      <alignment horizontal="left"/>
    </xf>
    <xf numFmtId="0" fontId="35" fillId="54" borderId="175" applyNumberFormat="0" applyFont="0" applyAlignment="0" applyProtection="0"/>
    <xf numFmtId="0" fontId="62" fillId="60" borderId="176"/>
    <xf numFmtId="0" fontId="39" fillId="38" borderId="176" applyNumberFormat="0" applyProtection="0">
      <alignment horizontal="right"/>
    </xf>
    <xf numFmtId="2" fontId="47" fillId="0" borderId="176" applyFill="0" applyProtection="0">
      <alignment horizontal="right" vertical="top" wrapText="1"/>
    </xf>
    <xf numFmtId="0" fontId="62" fillId="60" borderId="176"/>
    <xf numFmtId="2" fontId="47" fillId="0" borderId="176" applyFill="0" applyProtection="0">
      <alignment horizontal="right" vertical="top" wrapText="1"/>
    </xf>
    <xf numFmtId="2" fontId="35" fillId="0" borderId="176" applyFill="0" applyProtection="0">
      <alignment horizontal="right" vertical="top" wrapText="1"/>
    </xf>
    <xf numFmtId="2" fontId="35" fillId="0" borderId="176" applyFill="0" applyProtection="0">
      <alignment horizontal="right" vertical="top" wrapText="1"/>
    </xf>
    <xf numFmtId="1" fontId="35" fillId="0" borderId="176" applyFill="0" applyProtection="0">
      <alignment horizontal="right" vertical="top" wrapText="1"/>
    </xf>
    <xf numFmtId="2" fontId="47" fillId="0" borderId="176" applyFill="0" applyProtection="0">
      <alignment horizontal="right" vertical="top" wrapText="1"/>
    </xf>
    <xf numFmtId="0" fontId="51" fillId="36" borderId="177" applyNumberFormat="0" applyAlignment="0" applyProtection="0"/>
    <xf numFmtId="1" fontId="35" fillId="0" borderId="176" applyFill="0" applyProtection="0">
      <alignment horizontal="right" vertical="top" wrapText="1"/>
    </xf>
    <xf numFmtId="0" fontId="39" fillId="38" borderId="176" applyNumberFormat="0" applyProtection="0">
      <alignment horizontal="right"/>
    </xf>
    <xf numFmtId="0" fontId="35" fillId="0" borderId="176" applyFill="0" applyProtection="0">
      <alignment horizontal="right" vertical="top" wrapText="1"/>
    </xf>
    <xf numFmtId="0" fontId="62" fillId="60" borderId="176"/>
    <xf numFmtId="0" fontId="35" fillId="54" borderId="175" applyNumberFormat="0" applyFont="0" applyAlignment="0" applyProtection="0"/>
    <xf numFmtId="0" fontId="43" fillId="36" borderId="178" applyNumberFormat="0" applyAlignment="0" applyProtection="0"/>
    <xf numFmtId="1" fontId="35" fillId="0" borderId="176" applyFill="0" applyProtection="0">
      <alignment horizontal="right" vertical="top" wrapText="1"/>
    </xf>
    <xf numFmtId="0" fontId="62" fillId="60" borderId="176"/>
    <xf numFmtId="2" fontId="47" fillId="0" borderId="176" applyFill="0" applyProtection="0">
      <alignment horizontal="right" vertical="top" wrapText="1"/>
    </xf>
    <xf numFmtId="0" fontId="39" fillId="38" borderId="176" applyNumberFormat="0" applyProtection="0">
      <alignment horizontal="left"/>
    </xf>
    <xf numFmtId="0" fontId="35" fillId="54" borderId="175" applyNumberFormat="0" applyFont="0" applyAlignment="0" applyProtection="0"/>
    <xf numFmtId="49" fontId="35" fillId="0" borderId="176" applyFill="0" applyProtection="0">
      <alignment horizontal="right"/>
    </xf>
    <xf numFmtId="2" fontId="47" fillId="0" borderId="176" applyFill="0" applyProtection="0">
      <alignment horizontal="right" vertical="top" wrapText="1"/>
    </xf>
    <xf numFmtId="0" fontId="35" fillId="54" borderId="175" applyNumberFormat="0" applyFont="0" applyAlignment="0" applyProtection="0"/>
    <xf numFmtId="0" fontId="39" fillId="38" borderId="176" applyNumberFormat="0" applyProtection="0">
      <alignment horizontal="right"/>
    </xf>
    <xf numFmtId="1" fontId="35" fillId="0" borderId="176" applyFill="0" applyProtection="0">
      <alignment horizontal="right" vertical="top" wrapText="1"/>
    </xf>
    <xf numFmtId="0" fontId="44" fillId="0" borderId="179" applyNumberFormat="0" applyFill="0" applyAlignment="0" applyProtection="0"/>
    <xf numFmtId="0" fontId="39" fillId="38" borderId="176" applyNumberFormat="0" applyProtection="0">
      <alignment horizontal="left"/>
    </xf>
    <xf numFmtId="0" fontId="62" fillId="60" borderId="176"/>
    <xf numFmtId="0" fontId="35" fillId="0" borderId="176" applyFill="0" applyProtection="0">
      <alignment horizontal="right" vertical="top" wrapText="1"/>
    </xf>
    <xf numFmtId="49" fontId="35" fillId="0" borderId="176" applyFill="0" applyProtection="0">
      <alignment horizontal="right"/>
    </xf>
    <xf numFmtId="49" fontId="47" fillId="0" borderId="176" applyFill="0" applyProtection="0">
      <alignment horizontal="right"/>
    </xf>
    <xf numFmtId="0" fontId="62" fillId="60" borderId="176"/>
    <xf numFmtId="1" fontId="35" fillId="0" borderId="176" applyFill="0" applyProtection="0">
      <alignment horizontal="right" vertical="top" wrapText="1"/>
    </xf>
    <xf numFmtId="0" fontId="44" fillId="0" borderId="179" applyNumberFormat="0" applyFill="0" applyAlignment="0" applyProtection="0"/>
    <xf numFmtId="0" fontId="62" fillId="60" borderId="176"/>
    <xf numFmtId="0" fontId="62" fillId="60" borderId="176"/>
    <xf numFmtId="0" fontId="35" fillId="54" borderId="175" applyNumberFormat="0" applyFont="0" applyAlignment="0" applyProtection="0"/>
    <xf numFmtId="0" fontId="44" fillId="0" borderId="179" applyNumberFormat="0" applyFill="0" applyAlignment="0" applyProtection="0"/>
    <xf numFmtId="0" fontId="35" fillId="0" borderId="176" applyFill="0" applyProtection="0">
      <alignment horizontal="right" vertical="top" wrapText="1"/>
    </xf>
    <xf numFmtId="0" fontId="43" fillId="36" borderId="178" applyNumberFormat="0" applyAlignment="0" applyProtection="0"/>
    <xf numFmtId="0" fontId="39" fillId="38" borderId="176" applyNumberFormat="0" applyProtection="0">
      <alignment horizontal="right"/>
    </xf>
    <xf numFmtId="0" fontId="62" fillId="60" borderId="176"/>
    <xf numFmtId="0" fontId="41" fillId="35" borderId="177" applyNumberFormat="0" applyAlignment="0" applyProtection="0"/>
    <xf numFmtId="0" fontId="62" fillId="60" borderId="176"/>
    <xf numFmtId="2" fontId="35" fillId="0" borderId="176" applyFill="0" applyProtection="0">
      <alignment horizontal="right" vertical="top" wrapText="1"/>
    </xf>
    <xf numFmtId="2" fontId="47" fillId="0" borderId="176" applyFill="0" applyProtection="0">
      <alignment horizontal="right" vertical="top" wrapText="1"/>
    </xf>
    <xf numFmtId="49" fontId="35" fillId="0" borderId="176" applyFill="0" applyProtection="0">
      <alignment horizontal="right"/>
    </xf>
    <xf numFmtId="49" fontId="47" fillId="0" borderId="176" applyFill="0" applyProtection="0">
      <alignment horizontal="right"/>
    </xf>
    <xf numFmtId="0" fontId="47" fillId="0" borderId="176" applyFill="0" applyProtection="0">
      <alignment horizontal="right" vertical="top" wrapText="1"/>
    </xf>
    <xf numFmtId="0" fontId="62" fillId="60" borderId="176"/>
    <xf numFmtId="2" fontId="35" fillId="0" borderId="176" applyFill="0" applyProtection="0">
      <alignment horizontal="right" vertical="top" wrapText="1"/>
    </xf>
    <xf numFmtId="1" fontId="35" fillId="0" borderId="176" applyFill="0" applyProtection="0">
      <alignment horizontal="right" vertical="top" wrapText="1"/>
    </xf>
    <xf numFmtId="49" fontId="47" fillId="0" borderId="176" applyFill="0" applyProtection="0">
      <alignment horizontal="right"/>
    </xf>
    <xf numFmtId="0" fontId="62" fillId="60" borderId="176"/>
    <xf numFmtId="0" fontId="62" fillId="60" borderId="176"/>
    <xf numFmtId="2" fontId="35" fillId="0" borderId="176" applyFill="0" applyProtection="0">
      <alignment horizontal="right" vertical="top" wrapText="1"/>
    </xf>
    <xf numFmtId="2" fontId="47" fillId="0" borderId="176" applyFill="0" applyProtection="0">
      <alignment horizontal="right" vertical="top" wrapText="1"/>
    </xf>
    <xf numFmtId="0" fontId="62" fillId="60" borderId="176"/>
    <xf numFmtId="1" fontId="35" fillId="0" borderId="176" applyFill="0" applyProtection="0">
      <alignment horizontal="right" vertical="top" wrapText="1"/>
    </xf>
    <xf numFmtId="1" fontId="47" fillId="0" borderId="176" applyFill="0" applyProtection="0">
      <alignment horizontal="right" vertical="top" wrapText="1"/>
    </xf>
    <xf numFmtId="0" fontId="39" fillId="38" borderId="176" applyNumberFormat="0" applyProtection="0">
      <alignment horizontal="right"/>
    </xf>
    <xf numFmtId="0" fontId="62" fillId="60" borderId="176"/>
    <xf numFmtId="1" fontId="47" fillId="0" borderId="176" applyFill="0" applyProtection="0">
      <alignment horizontal="right" vertical="top" wrapText="1"/>
    </xf>
    <xf numFmtId="0" fontId="62" fillId="60" borderId="176"/>
    <xf numFmtId="0" fontId="62" fillId="60" borderId="176"/>
    <xf numFmtId="1" fontId="35" fillId="0" borderId="176" applyFill="0" applyProtection="0">
      <alignment horizontal="right" vertical="top" wrapText="1"/>
    </xf>
    <xf numFmtId="0" fontId="62" fillId="60" borderId="176"/>
    <xf numFmtId="2" fontId="35" fillId="0" borderId="176" applyFill="0" applyProtection="0">
      <alignment horizontal="right" vertical="top" wrapText="1"/>
    </xf>
    <xf numFmtId="0" fontId="39" fillId="38" borderId="176" applyNumberFormat="0" applyProtection="0">
      <alignment horizontal="left"/>
    </xf>
    <xf numFmtId="1" fontId="35" fillId="0" borderId="176" applyFill="0" applyProtection="0">
      <alignment horizontal="right" vertical="top" wrapText="1"/>
    </xf>
    <xf numFmtId="0" fontId="47" fillId="0" borderId="176" applyFill="0" applyProtection="0">
      <alignment horizontal="right" vertical="top" wrapText="1"/>
    </xf>
    <xf numFmtId="0" fontId="62" fillId="60" borderId="176"/>
    <xf numFmtId="0" fontId="39" fillId="38" borderId="176" applyNumberFormat="0" applyProtection="0">
      <alignment horizontal="left"/>
    </xf>
    <xf numFmtId="0" fontId="35" fillId="0" borderId="176" applyFill="0" applyProtection="0">
      <alignment horizontal="right" vertical="top" wrapText="1"/>
    </xf>
    <xf numFmtId="0" fontId="39" fillId="38" borderId="176" applyNumberFormat="0" applyProtection="0">
      <alignment horizontal="right"/>
    </xf>
    <xf numFmtId="0" fontId="43" fillId="36" borderId="178" applyNumberFormat="0" applyAlignment="0" applyProtection="0"/>
    <xf numFmtId="0" fontId="43" fillId="36" borderId="178" applyNumberFormat="0" applyAlignment="0" applyProtection="0"/>
    <xf numFmtId="2" fontId="35" fillId="0" borderId="176" applyFill="0" applyProtection="0">
      <alignment horizontal="right" vertical="top" wrapText="1"/>
    </xf>
    <xf numFmtId="2" fontId="35" fillId="0" borderId="176" applyFill="0" applyProtection="0">
      <alignment horizontal="right" vertical="top" wrapText="1"/>
    </xf>
    <xf numFmtId="0" fontId="51" fillId="36" borderId="177" applyNumberFormat="0" applyAlignment="0" applyProtection="0"/>
    <xf numFmtId="0" fontId="44" fillId="0" borderId="179" applyNumberFormat="0" applyFill="0" applyAlignment="0" applyProtection="0"/>
    <xf numFmtId="0" fontId="41" fillId="35" borderId="177" applyNumberFormat="0" applyAlignment="0" applyProtection="0"/>
    <xf numFmtId="0" fontId="39" fillId="38" borderId="176" applyNumberFormat="0" applyProtection="0">
      <alignment horizontal="left"/>
    </xf>
    <xf numFmtId="1" fontId="47" fillId="0" borderId="176" applyFill="0" applyProtection="0">
      <alignment horizontal="right" vertical="top" wrapText="1"/>
    </xf>
    <xf numFmtId="2" fontId="47" fillId="0" borderId="176" applyFill="0" applyProtection="0">
      <alignment horizontal="right" vertical="top" wrapText="1"/>
    </xf>
    <xf numFmtId="0" fontId="35" fillId="0" borderId="176" applyFill="0" applyProtection="0">
      <alignment horizontal="right" vertical="top" wrapText="1"/>
    </xf>
    <xf numFmtId="0" fontId="62" fillId="60" borderId="176"/>
    <xf numFmtId="0" fontId="39" fillId="38" borderId="176" applyNumberFormat="0" applyProtection="0">
      <alignment horizontal="right"/>
    </xf>
    <xf numFmtId="0" fontId="39" fillId="38" borderId="176" applyNumberFormat="0" applyProtection="0">
      <alignment horizontal="right"/>
    </xf>
    <xf numFmtId="0" fontId="35" fillId="54" borderId="175" applyNumberFormat="0" applyFont="0" applyAlignment="0" applyProtection="0"/>
    <xf numFmtId="0" fontId="44" fillId="0" borderId="179" applyNumberFormat="0" applyFill="0" applyAlignment="0" applyProtection="0"/>
    <xf numFmtId="2" fontId="35" fillId="0" borderId="176" applyFill="0" applyProtection="0">
      <alignment horizontal="right" vertical="top" wrapText="1"/>
    </xf>
    <xf numFmtId="0" fontId="62" fillId="60" borderId="176"/>
    <xf numFmtId="1" fontId="47" fillId="0" borderId="176" applyFill="0" applyProtection="0">
      <alignment horizontal="right" vertical="top" wrapText="1"/>
    </xf>
    <xf numFmtId="0" fontId="62" fillId="60" borderId="176"/>
    <xf numFmtId="49" fontId="47" fillId="0" borderId="176" applyFill="0" applyProtection="0">
      <alignment horizontal="right"/>
    </xf>
    <xf numFmtId="49" fontId="35" fillId="0" borderId="176" applyFill="0" applyProtection="0">
      <alignment horizontal="right"/>
    </xf>
    <xf numFmtId="1" fontId="47" fillId="0" borderId="176" applyFill="0" applyProtection="0">
      <alignment horizontal="right" vertical="top" wrapText="1"/>
    </xf>
    <xf numFmtId="1" fontId="47" fillId="0" borderId="176" applyFill="0" applyProtection="0">
      <alignment horizontal="right" vertical="top" wrapText="1"/>
    </xf>
    <xf numFmtId="0" fontId="35" fillId="0" borderId="176" applyFill="0" applyProtection="0">
      <alignment horizontal="right" vertical="top" wrapText="1"/>
    </xf>
    <xf numFmtId="0" fontId="39" fillId="38" borderId="176" applyNumberFormat="0" applyProtection="0">
      <alignment horizontal="right"/>
    </xf>
    <xf numFmtId="0" fontId="44" fillId="0" borderId="179" applyNumberFormat="0" applyFill="0" applyAlignment="0" applyProtection="0"/>
    <xf numFmtId="0" fontId="39" fillId="38" borderId="176" applyNumberFormat="0" applyProtection="0">
      <alignment horizontal="left"/>
    </xf>
    <xf numFmtId="2" fontId="35" fillId="0" borderId="176" applyFill="0" applyProtection="0">
      <alignment horizontal="right" vertical="top" wrapText="1"/>
    </xf>
    <xf numFmtId="1" fontId="35" fillId="0" borderId="176" applyFill="0" applyProtection="0">
      <alignment horizontal="right" vertical="top" wrapText="1"/>
    </xf>
    <xf numFmtId="0" fontId="62" fillId="60" borderId="176"/>
    <xf numFmtId="2" fontId="47" fillId="0" borderId="176" applyFill="0" applyProtection="0">
      <alignment horizontal="right" vertical="top" wrapText="1"/>
    </xf>
    <xf numFmtId="0" fontId="51" fillId="36" borderId="177" applyNumberFormat="0" applyAlignment="0" applyProtection="0"/>
    <xf numFmtId="0" fontId="62" fillId="60" borderId="176"/>
    <xf numFmtId="0" fontId="47" fillId="0" borderId="176" applyFill="0" applyProtection="0">
      <alignment horizontal="right" vertical="top" wrapText="1"/>
    </xf>
    <xf numFmtId="0" fontId="39" fillId="38" borderId="176" applyNumberFormat="0" applyProtection="0">
      <alignment horizontal="left"/>
    </xf>
    <xf numFmtId="1" fontId="35" fillId="0" borderId="176" applyFill="0" applyProtection="0">
      <alignment horizontal="right" vertical="top" wrapText="1"/>
    </xf>
    <xf numFmtId="0" fontId="35" fillId="0" borderId="176" applyFill="0" applyProtection="0">
      <alignment horizontal="right" vertical="top" wrapText="1"/>
    </xf>
    <xf numFmtId="0" fontId="62" fillId="60" borderId="176"/>
    <xf numFmtId="0" fontId="43" fillId="36" borderId="178" applyNumberFormat="0" applyAlignment="0" applyProtection="0"/>
    <xf numFmtId="0" fontId="35" fillId="0" borderId="176" applyFill="0" applyProtection="0">
      <alignment horizontal="right" vertical="top" wrapText="1"/>
    </xf>
    <xf numFmtId="2" fontId="47" fillId="0" borderId="176" applyFill="0" applyProtection="0">
      <alignment horizontal="right" vertical="top" wrapText="1"/>
    </xf>
    <xf numFmtId="0" fontId="35" fillId="54" borderId="175" applyNumberFormat="0" applyFont="0" applyAlignment="0" applyProtection="0"/>
    <xf numFmtId="0" fontId="62" fillId="60" borderId="176"/>
    <xf numFmtId="2" fontId="35" fillId="0" borderId="176" applyFill="0" applyProtection="0">
      <alignment horizontal="right" vertical="top" wrapText="1"/>
    </xf>
    <xf numFmtId="1" fontId="35" fillId="0" borderId="176" applyFill="0" applyProtection="0">
      <alignment horizontal="right" vertical="top" wrapText="1"/>
    </xf>
    <xf numFmtId="0" fontId="62" fillId="60" borderId="176"/>
    <xf numFmtId="0" fontId="35" fillId="0" borderId="176" applyFill="0" applyProtection="0">
      <alignment horizontal="right" vertical="top" wrapText="1"/>
    </xf>
    <xf numFmtId="1" fontId="47" fillId="0" borderId="176" applyFill="0" applyProtection="0">
      <alignment horizontal="right" vertical="top" wrapText="1"/>
    </xf>
    <xf numFmtId="49" fontId="35" fillId="0" borderId="176" applyFill="0" applyProtection="0">
      <alignment horizontal="right"/>
    </xf>
    <xf numFmtId="0" fontId="62" fillId="60" borderId="176"/>
    <xf numFmtId="0" fontId="62" fillId="60" borderId="176"/>
    <xf numFmtId="49" fontId="47" fillId="0" borderId="176" applyFill="0" applyProtection="0">
      <alignment horizontal="right"/>
    </xf>
    <xf numFmtId="0" fontId="51" fillId="36" borderId="177" applyNumberFormat="0" applyAlignment="0" applyProtection="0"/>
    <xf numFmtId="1" fontId="47" fillId="0" borderId="176" applyFill="0" applyProtection="0">
      <alignment horizontal="right" vertical="top" wrapText="1"/>
    </xf>
    <xf numFmtId="2" fontId="47" fillId="0" borderId="176" applyFill="0" applyProtection="0">
      <alignment horizontal="right" vertical="top" wrapText="1"/>
    </xf>
    <xf numFmtId="0" fontId="43" fillId="36" borderId="178" applyNumberFormat="0" applyAlignment="0" applyProtection="0"/>
    <xf numFmtId="1" fontId="47" fillId="0" borderId="176" applyFill="0" applyProtection="0">
      <alignment horizontal="right" vertical="top" wrapText="1"/>
    </xf>
    <xf numFmtId="0" fontId="62" fillId="60" borderId="176"/>
    <xf numFmtId="0" fontId="62" fillId="60" borderId="176"/>
    <xf numFmtId="0" fontId="35" fillId="0" borderId="176" applyFill="0" applyProtection="0">
      <alignment horizontal="right" vertical="top" wrapText="1"/>
    </xf>
    <xf numFmtId="0" fontId="35" fillId="54" borderId="175" applyNumberFormat="0" applyFont="0" applyAlignment="0" applyProtection="0"/>
    <xf numFmtId="2" fontId="35" fillId="0" borderId="176" applyFill="0" applyProtection="0">
      <alignment horizontal="right" vertical="top" wrapText="1"/>
    </xf>
    <xf numFmtId="2" fontId="35" fillId="0" borderId="176" applyFill="0" applyProtection="0">
      <alignment horizontal="right" vertical="top" wrapText="1"/>
    </xf>
    <xf numFmtId="2" fontId="35" fillId="0" borderId="176" applyFill="0" applyProtection="0">
      <alignment horizontal="right" vertical="top" wrapText="1"/>
    </xf>
    <xf numFmtId="0" fontId="35" fillId="0" borderId="176" applyFill="0" applyProtection="0">
      <alignment horizontal="right" vertical="top" wrapText="1"/>
    </xf>
    <xf numFmtId="2" fontId="35" fillId="0" borderId="176" applyFill="0" applyProtection="0">
      <alignment horizontal="right" vertical="top" wrapText="1"/>
    </xf>
    <xf numFmtId="0" fontId="35" fillId="54" borderId="175" applyNumberFormat="0" applyFont="0" applyAlignment="0" applyProtection="0"/>
    <xf numFmtId="2" fontId="47" fillId="0" borderId="176" applyFill="0" applyProtection="0">
      <alignment horizontal="right" vertical="top" wrapText="1"/>
    </xf>
    <xf numFmtId="0" fontId="41" fillId="35" borderId="177" applyNumberFormat="0" applyAlignment="0" applyProtection="0"/>
    <xf numFmtId="49" fontId="47" fillId="0" borderId="176" applyFill="0" applyProtection="0">
      <alignment horizontal="right"/>
    </xf>
    <xf numFmtId="0" fontId="62" fillId="60" borderId="176"/>
    <xf numFmtId="0" fontId="39" fillId="38" borderId="176" applyNumberFormat="0" applyProtection="0">
      <alignment horizontal="right"/>
    </xf>
    <xf numFmtId="0" fontId="62" fillId="60" borderId="176"/>
    <xf numFmtId="0" fontId="39" fillId="38" borderId="176" applyNumberFormat="0" applyProtection="0">
      <alignment horizontal="right"/>
    </xf>
    <xf numFmtId="0" fontId="44" fillId="0" borderId="179" applyNumberFormat="0" applyFill="0" applyAlignment="0" applyProtection="0"/>
    <xf numFmtId="0" fontId="39" fillId="38" borderId="176" applyNumberFormat="0" applyProtection="0">
      <alignment horizontal="left"/>
    </xf>
    <xf numFmtId="0" fontId="39" fillId="38" borderId="176" applyNumberFormat="0" applyProtection="0">
      <alignment horizontal="left"/>
    </xf>
    <xf numFmtId="1" fontId="47" fillId="0" borderId="176" applyFill="0" applyProtection="0">
      <alignment horizontal="right" vertical="top" wrapText="1"/>
    </xf>
    <xf numFmtId="1" fontId="47" fillId="0" borderId="176" applyFill="0" applyProtection="0">
      <alignment horizontal="right" vertical="top" wrapText="1"/>
    </xf>
    <xf numFmtId="0" fontId="41" fillId="35" borderId="177" applyNumberFormat="0" applyAlignment="0" applyProtection="0"/>
    <xf numFmtId="0" fontId="62" fillId="60" borderId="176"/>
    <xf numFmtId="1" fontId="35" fillId="0" borderId="176" applyFill="0" applyProtection="0">
      <alignment horizontal="right" vertical="top" wrapText="1"/>
    </xf>
    <xf numFmtId="0" fontId="41" fillId="35" borderId="177" applyNumberFormat="0" applyAlignment="0" applyProtection="0"/>
    <xf numFmtId="49" fontId="35" fillId="0" borderId="176" applyFill="0" applyProtection="0">
      <alignment horizontal="right"/>
    </xf>
    <xf numFmtId="0" fontId="62" fillId="60" borderId="176"/>
    <xf numFmtId="0" fontId="44" fillId="0" borderId="179" applyNumberFormat="0" applyFill="0" applyAlignment="0" applyProtection="0"/>
    <xf numFmtId="1" fontId="47" fillId="0" borderId="176" applyFill="0" applyProtection="0">
      <alignment horizontal="right" vertical="top" wrapText="1"/>
    </xf>
    <xf numFmtId="0" fontId="62" fillId="60" borderId="176"/>
    <xf numFmtId="0" fontId="39" fillId="38" borderId="176" applyNumberFormat="0" applyProtection="0">
      <alignment horizontal="right"/>
    </xf>
    <xf numFmtId="0" fontId="39" fillId="38" borderId="176" applyNumberFormat="0" applyProtection="0">
      <alignment horizontal="right"/>
    </xf>
    <xf numFmtId="0" fontId="62" fillId="60" borderId="176"/>
    <xf numFmtId="49" fontId="47" fillId="0" borderId="176" applyFill="0" applyProtection="0">
      <alignment horizontal="right"/>
    </xf>
    <xf numFmtId="1" fontId="47" fillId="0" borderId="176" applyFill="0" applyProtection="0">
      <alignment horizontal="right" vertical="top" wrapText="1"/>
    </xf>
    <xf numFmtId="0" fontId="62" fillId="60" borderId="176"/>
    <xf numFmtId="0" fontId="35" fillId="0" borderId="176" applyFill="0" applyProtection="0">
      <alignment horizontal="right" vertical="top" wrapText="1"/>
    </xf>
    <xf numFmtId="2" fontId="47" fillId="0" borderId="176" applyFill="0" applyProtection="0">
      <alignment horizontal="right" vertical="top" wrapText="1"/>
    </xf>
    <xf numFmtId="0" fontId="39" fillId="38" borderId="176" applyNumberFormat="0" applyProtection="0">
      <alignment horizontal="left"/>
    </xf>
    <xf numFmtId="0" fontId="35" fillId="0" borderId="176" applyFill="0" applyProtection="0">
      <alignment horizontal="right" vertical="top" wrapText="1"/>
    </xf>
    <xf numFmtId="0" fontId="39" fillId="38" borderId="176" applyNumberFormat="0" applyProtection="0">
      <alignment horizontal="left"/>
    </xf>
    <xf numFmtId="1" fontId="47" fillId="0" borderId="176" applyFill="0" applyProtection="0">
      <alignment horizontal="right" vertical="top" wrapText="1"/>
    </xf>
    <xf numFmtId="2" fontId="35" fillId="0" borderId="176" applyFill="0" applyProtection="0">
      <alignment horizontal="right" vertical="top" wrapText="1"/>
    </xf>
    <xf numFmtId="0" fontId="41" fillId="35" borderId="177" applyNumberFormat="0" applyAlignment="0" applyProtection="0"/>
    <xf numFmtId="49" fontId="35" fillId="0" borderId="176" applyFill="0" applyProtection="0">
      <alignment horizontal="right"/>
    </xf>
    <xf numFmtId="2" fontId="35" fillId="0" borderId="176" applyFill="0" applyProtection="0">
      <alignment horizontal="right" vertical="top" wrapText="1"/>
    </xf>
    <xf numFmtId="0" fontId="35" fillId="54" borderId="175" applyNumberFormat="0" applyFont="0" applyAlignment="0" applyProtection="0"/>
    <xf numFmtId="0" fontId="62" fillId="60" borderId="176"/>
    <xf numFmtId="2" fontId="35" fillId="0" borderId="176" applyFill="0" applyProtection="0">
      <alignment horizontal="right" vertical="top" wrapText="1"/>
    </xf>
    <xf numFmtId="0" fontId="44" fillId="0" borderId="179" applyNumberFormat="0" applyFill="0" applyAlignment="0" applyProtection="0"/>
    <xf numFmtId="2" fontId="35" fillId="0" borderId="176" applyFill="0" applyProtection="0">
      <alignment horizontal="right" vertical="top" wrapText="1"/>
    </xf>
    <xf numFmtId="49" fontId="47" fillId="0" borderId="176" applyFill="0" applyProtection="0">
      <alignment horizontal="right"/>
    </xf>
    <xf numFmtId="2" fontId="47" fillId="0" borderId="176" applyFill="0" applyProtection="0">
      <alignment horizontal="right" vertical="top" wrapText="1"/>
    </xf>
    <xf numFmtId="0" fontId="62" fillId="60" borderId="176"/>
    <xf numFmtId="49" fontId="35" fillId="0" borderId="176" applyFill="0" applyProtection="0">
      <alignment horizontal="right"/>
    </xf>
    <xf numFmtId="0" fontId="47" fillId="0" borderId="176" applyFill="0" applyProtection="0">
      <alignment horizontal="right" vertical="top" wrapText="1"/>
    </xf>
    <xf numFmtId="0" fontId="62" fillId="60" borderId="176"/>
    <xf numFmtId="0" fontId="44" fillId="0" borderId="179" applyNumberFormat="0" applyFill="0" applyAlignment="0" applyProtection="0"/>
    <xf numFmtId="0" fontId="43" fillId="36" borderId="178" applyNumberFormat="0" applyAlignment="0" applyProtection="0"/>
    <xf numFmtId="0" fontId="62" fillId="60" borderId="176"/>
    <xf numFmtId="0" fontId="62" fillId="60" borderId="176"/>
    <xf numFmtId="1" fontId="47" fillId="0" borderId="176" applyFill="0" applyProtection="0">
      <alignment horizontal="right" vertical="top" wrapText="1"/>
    </xf>
    <xf numFmtId="0" fontId="41" fillId="35" borderId="177" applyNumberFormat="0" applyAlignment="0" applyProtection="0"/>
    <xf numFmtId="0" fontId="62" fillId="60" borderId="176"/>
    <xf numFmtId="49" fontId="35" fillId="0" borderId="176" applyFill="0" applyProtection="0">
      <alignment horizontal="right"/>
    </xf>
    <xf numFmtId="1" fontId="47" fillId="0" borderId="176" applyFill="0" applyProtection="0">
      <alignment horizontal="right" vertical="top" wrapText="1"/>
    </xf>
    <xf numFmtId="0" fontId="35" fillId="54" borderId="175" applyNumberFormat="0" applyFont="0" applyAlignment="0" applyProtection="0"/>
    <xf numFmtId="1" fontId="35" fillId="0" borderId="176" applyFill="0" applyProtection="0">
      <alignment horizontal="right" vertical="top" wrapText="1"/>
    </xf>
    <xf numFmtId="0" fontId="62" fillId="60" borderId="176"/>
    <xf numFmtId="49" fontId="47" fillId="0" borderId="176" applyFill="0" applyProtection="0">
      <alignment horizontal="right"/>
    </xf>
    <xf numFmtId="49" fontId="47" fillId="0" borderId="176" applyFill="0" applyProtection="0">
      <alignment horizontal="right"/>
    </xf>
    <xf numFmtId="1" fontId="35" fillId="0" borderId="176" applyFill="0" applyProtection="0">
      <alignment horizontal="right" vertical="top" wrapText="1"/>
    </xf>
    <xf numFmtId="0" fontId="39" fillId="38" borderId="176" applyNumberFormat="0" applyProtection="0">
      <alignment horizontal="right"/>
    </xf>
    <xf numFmtId="2" fontId="35" fillId="0" borderId="176" applyFill="0" applyProtection="0">
      <alignment horizontal="right" vertical="top" wrapText="1"/>
    </xf>
    <xf numFmtId="0" fontId="39" fillId="38" borderId="176" applyNumberFormat="0" applyProtection="0">
      <alignment horizontal="left"/>
    </xf>
    <xf numFmtId="1" fontId="35" fillId="0" borderId="176" applyFill="0" applyProtection="0">
      <alignment horizontal="right" vertical="top" wrapText="1"/>
    </xf>
    <xf numFmtId="0" fontId="39" fillId="38" borderId="176" applyNumberFormat="0" applyProtection="0">
      <alignment horizontal="right"/>
    </xf>
    <xf numFmtId="0" fontId="62" fillId="60" borderId="176"/>
    <xf numFmtId="0" fontId="39" fillId="38" borderId="176" applyNumberFormat="0" applyProtection="0">
      <alignment horizontal="right"/>
    </xf>
    <xf numFmtId="2" fontId="47" fillId="0" borderId="176" applyFill="0" applyProtection="0">
      <alignment horizontal="right" vertical="top" wrapText="1"/>
    </xf>
    <xf numFmtId="49" fontId="47" fillId="0" borderId="176" applyFill="0" applyProtection="0">
      <alignment horizontal="right"/>
    </xf>
    <xf numFmtId="0" fontId="39" fillId="38" borderId="176" applyNumberFormat="0" applyProtection="0">
      <alignment horizontal="right"/>
    </xf>
    <xf numFmtId="0" fontId="39" fillId="38" borderId="176" applyNumberFormat="0" applyProtection="0">
      <alignment horizontal="right"/>
    </xf>
    <xf numFmtId="0" fontId="62" fillId="60" borderId="176"/>
    <xf numFmtId="0" fontId="62" fillId="60" borderId="176"/>
    <xf numFmtId="1" fontId="47" fillId="0" borderId="176" applyFill="0" applyProtection="0">
      <alignment horizontal="right" vertical="top" wrapText="1"/>
    </xf>
    <xf numFmtId="0" fontId="35" fillId="0" borderId="176" applyFill="0" applyProtection="0">
      <alignment horizontal="right" vertical="top" wrapText="1"/>
    </xf>
    <xf numFmtId="0" fontId="62" fillId="60" borderId="176"/>
    <xf numFmtId="0" fontId="43" fillId="36" borderId="178" applyNumberFormat="0" applyAlignment="0" applyProtection="0"/>
    <xf numFmtId="0" fontId="62" fillId="60" borderId="176"/>
    <xf numFmtId="0" fontId="35" fillId="0" borderId="176" applyFill="0" applyProtection="0">
      <alignment horizontal="right" vertical="top" wrapText="1"/>
    </xf>
    <xf numFmtId="0" fontId="39" fillId="38" borderId="176" applyNumberFormat="0" applyProtection="0">
      <alignment horizontal="left"/>
    </xf>
    <xf numFmtId="0" fontId="44" fillId="0" borderId="179" applyNumberFormat="0" applyFill="0" applyAlignment="0" applyProtection="0"/>
    <xf numFmtId="0" fontId="62" fillId="60" borderId="176"/>
    <xf numFmtId="0" fontId="35" fillId="0" borderId="176" applyFill="0" applyProtection="0">
      <alignment horizontal="right" vertical="top" wrapText="1"/>
    </xf>
    <xf numFmtId="0" fontId="62" fillId="60" borderId="176"/>
    <xf numFmtId="0" fontId="62" fillId="60" borderId="176"/>
    <xf numFmtId="0" fontId="62" fillId="60" borderId="176"/>
    <xf numFmtId="0" fontId="39" fillId="38" borderId="176" applyNumberFormat="0" applyProtection="0">
      <alignment horizontal="left"/>
    </xf>
    <xf numFmtId="0" fontId="44" fillId="0" borderId="179" applyNumberFormat="0" applyFill="0" applyAlignment="0" applyProtection="0"/>
    <xf numFmtId="49" fontId="35" fillId="0" borderId="176" applyFill="0" applyProtection="0">
      <alignment horizontal="right"/>
    </xf>
    <xf numFmtId="0" fontId="39" fillId="38" borderId="176" applyNumberFormat="0" applyProtection="0">
      <alignment horizontal="right"/>
    </xf>
    <xf numFmtId="1" fontId="35" fillId="0" borderId="176" applyFill="0" applyProtection="0">
      <alignment horizontal="right" vertical="top" wrapText="1"/>
    </xf>
    <xf numFmtId="1" fontId="47" fillId="0" borderId="176" applyFill="0" applyProtection="0">
      <alignment horizontal="right" vertical="top" wrapText="1"/>
    </xf>
    <xf numFmtId="0" fontId="62" fillId="60" borderId="176"/>
    <xf numFmtId="0" fontId="62" fillId="60" borderId="176"/>
    <xf numFmtId="0" fontId="41" fillId="35" borderId="177" applyNumberFormat="0" applyAlignment="0" applyProtection="0"/>
    <xf numFmtId="0" fontId="41" fillId="35" borderId="177" applyNumberFormat="0" applyAlignment="0" applyProtection="0"/>
    <xf numFmtId="0" fontId="35" fillId="54" borderId="175" applyNumberFormat="0" applyFont="0" applyAlignment="0" applyProtection="0"/>
    <xf numFmtId="0" fontId="51" fillId="36" borderId="177" applyNumberFormat="0" applyAlignment="0" applyProtection="0"/>
    <xf numFmtId="0" fontId="62" fillId="60" borderId="176"/>
    <xf numFmtId="0" fontId="62" fillId="60" borderId="176"/>
    <xf numFmtId="0" fontId="43" fillId="36" borderId="178" applyNumberFormat="0" applyAlignment="0" applyProtection="0"/>
    <xf numFmtId="0" fontId="35" fillId="0" borderId="176" applyFill="0" applyProtection="0">
      <alignment horizontal="right" vertical="top" wrapText="1"/>
    </xf>
    <xf numFmtId="1" fontId="35" fillId="0" borderId="176" applyFill="0" applyProtection="0">
      <alignment horizontal="right" vertical="top" wrapText="1"/>
    </xf>
    <xf numFmtId="1" fontId="35" fillId="0" borderId="176" applyFill="0" applyProtection="0">
      <alignment horizontal="right" vertical="top" wrapText="1"/>
    </xf>
    <xf numFmtId="0" fontId="39" fillId="38" borderId="176" applyNumberFormat="0" applyProtection="0">
      <alignment horizontal="left"/>
    </xf>
    <xf numFmtId="0" fontId="62" fillId="60" borderId="176"/>
    <xf numFmtId="0" fontId="39" fillId="38" borderId="176" applyNumberFormat="0" applyProtection="0">
      <alignment horizontal="right"/>
    </xf>
    <xf numFmtId="0" fontId="43" fillId="36" borderId="178" applyNumberFormat="0" applyAlignment="0" applyProtection="0"/>
    <xf numFmtId="1" fontId="47" fillId="0" borderId="176" applyFill="0" applyProtection="0">
      <alignment horizontal="right" vertical="top" wrapText="1"/>
    </xf>
    <xf numFmtId="0" fontId="62" fillId="60" borderId="176"/>
    <xf numFmtId="0" fontId="41" fillId="35" borderId="177" applyNumberFormat="0" applyAlignment="0" applyProtection="0"/>
    <xf numFmtId="2" fontId="35" fillId="0" borderId="176" applyFill="0" applyProtection="0">
      <alignment horizontal="right" vertical="top" wrapText="1"/>
    </xf>
    <xf numFmtId="0" fontId="62" fillId="60" borderId="176"/>
    <xf numFmtId="0" fontId="41" fillId="35" borderId="177" applyNumberFormat="0" applyAlignment="0" applyProtection="0"/>
    <xf numFmtId="0" fontId="62" fillId="60" borderId="176"/>
    <xf numFmtId="0" fontId="35" fillId="0" borderId="176" applyFill="0" applyProtection="0">
      <alignment horizontal="right" vertical="top" wrapText="1"/>
    </xf>
    <xf numFmtId="0" fontId="47" fillId="0" borderId="176" applyFill="0" applyProtection="0">
      <alignment horizontal="right" vertical="top" wrapText="1"/>
    </xf>
    <xf numFmtId="0" fontId="62" fillId="60" borderId="176"/>
    <xf numFmtId="0" fontId="39" fillId="38" borderId="176" applyNumberFormat="0" applyProtection="0">
      <alignment horizontal="right"/>
    </xf>
    <xf numFmtId="49" fontId="35" fillId="0" borderId="176" applyFill="0" applyProtection="0">
      <alignment horizontal="right"/>
    </xf>
    <xf numFmtId="0" fontId="35" fillId="0" borderId="176" applyFill="0" applyProtection="0">
      <alignment horizontal="right" vertical="top" wrapText="1"/>
    </xf>
    <xf numFmtId="49" fontId="47" fillId="0" borderId="176" applyFill="0" applyProtection="0">
      <alignment horizontal="right"/>
    </xf>
    <xf numFmtId="2" fontId="47" fillId="0" borderId="176" applyFill="0" applyProtection="0">
      <alignment horizontal="right" vertical="top" wrapText="1"/>
    </xf>
    <xf numFmtId="0" fontId="62" fillId="60" borderId="176"/>
    <xf numFmtId="0" fontId="39" fillId="38" borderId="176" applyNumberFormat="0" applyProtection="0">
      <alignment horizontal="right"/>
    </xf>
    <xf numFmtId="1" fontId="47" fillId="0" borderId="176" applyFill="0" applyProtection="0">
      <alignment horizontal="right" vertical="top" wrapText="1"/>
    </xf>
    <xf numFmtId="2" fontId="35" fillId="0" borderId="176" applyFill="0" applyProtection="0">
      <alignment horizontal="right" vertical="top" wrapText="1"/>
    </xf>
    <xf numFmtId="0" fontId="35" fillId="54" borderId="175" applyNumberFormat="0" applyFont="0" applyAlignment="0" applyProtection="0"/>
    <xf numFmtId="2" fontId="35" fillId="0" borderId="176" applyFill="0" applyProtection="0">
      <alignment horizontal="right" vertical="top" wrapText="1"/>
    </xf>
    <xf numFmtId="0" fontId="35" fillId="0" borderId="176" applyFill="0" applyProtection="0">
      <alignment horizontal="right" vertical="top" wrapText="1"/>
    </xf>
    <xf numFmtId="2" fontId="47" fillId="0" borderId="176" applyFill="0" applyProtection="0">
      <alignment horizontal="right" vertical="top" wrapText="1"/>
    </xf>
    <xf numFmtId="0" fontId="35" fillId="0" borderId="176" applyFill="0" applyProtection="0">
      <alignment horizontal="right" vertical="top" wrapText="1"/>
    </xf>
    <xf numFmtId="49" fontId="35" fillId="0" borderId="176" applyFill="0" applyProtection="0">
      <alignment horizontal="right"/>
    </xf>
    <xf numFmtId="0" fontId="62" fillId="60" borderId="176"/>
    <xf numFmtId="0" fontId="39" fillId="38" borderId="176" applyNumberFormat="0" applyProtection="0">
      <alignment horizontal="left"/>
    </xf>
    <xf numFmtId="0" fontId="39" fillId="38" borderId="176" applyNumberFormat="0" applyProtection="0">
      <alignment horizontal="left"/>
    </xf>
    <xf numFmtId="0" fontId="35" fillId="0" borderId="176" applyFill="0" applyProtection="0">
      <alignment horizontal="right" vertical="top" wrapText="1"/>
    </xf>
    <xf numFmtId="0" fontId="39" fillId="38" borderId="176" applyNumberFormat="0" applyProtection="0">
      <alignment horizontal="right"/>
    </xf>
    <xf numFmtId="1" fontId="47" fillId="0" borderId="176" applyFill="0" applyProtection="0">
      <alignment horizontal="right" vertical="top" wrapText="1"/>
    </xf>
    <xf numFmtId="0" fontId="43" fillId="36" borderId="178" applyNumberFormat="0" applyAlignment="0" applyProtection="0"/>
    <xf numFmtId="1" fontId="35" fillId="0" borderId="176" applyFill="0" applyProtection="0">
      <alignment horizontal="right" vertical="top" wrapText="1"/>
    </xf>
    <xf numFmtId="0" fontId="35" fillId="54" borderId="175" applyNumberFormat="0" applyFont="0" applyAlignment="0" applyProtection="0"/>
    <xf numFmtId="49" fontId="47" fillId="0" borderId="176" applyFill="0" applyProtection="0">
      <alignment horizontal="right"/>
    </xf>
    <xf numFmtId="0" fontId="44" fillId="0" borderId="179" applyNumberFormat="0" applyFill="0" applyAlignment="0" applyProtection="0"/>
    <xf numFmtId="0" fontId="44" fillId="0" borderId="179" applyNumberFormat="0" applyFill="0" applyAlignment="0" applyProtection="0"/>
    <xf numFmtId="49" fontId="35" fillId="0" borderId="176" applyFill="0" applyProtection="0">
      <alignment horizontal="right"/>
    </xf>
    <xf numFmtId="0" fontId="51" fillId="36" borderId="177" applyNumberFormat="0" applyAlignment="0" applyProtection="0"/>
    <xf numFmtId="2" fontId="35" fillId="0" borderId="176" applyFill="0" applyProtection="0">
      <alignment horizontal="right" vertical="top" wrapText="1"/>
    </xf>
    <xf numFmtId="0" fontId="35" fillId="54" borderId="175" applyNumberFormat="0" applyFont="0" applyAlignment="0" applyProtection="0"/>
    <xf numFmtId="49" fontId="35" fillId="0" borderId="176" applyFill="0" applyProtection="0">
      <alignment horizontal="right"/>
    </xf>
    <xf numFmtId="0" fontId="35" fillId="54" borderId="175" applyNumberFormat="0" applyFont="0" applyAlignment="0" applyProtection="0"/>
    <xf numFmtId="49" fontId="35" fillId="0" borderId="176" applyFill="0" applyProtection="0">
      <alignment horizontal="right"/>
    </xf>
    <xf numFmtId="0" fontId="62" fillId="60" borderId="176"/>
    <xf numFmtId="1" fontId="35" fillId="0" borderId="176" applyFill="0" applyProtection="0">
      <alignment horizontal="right" vertical="top" wrapText="1"/>
    </xf>
    <xf numFmtId="0" fontId="62" fillId="60" borderId="176"/>
    <xf numFmtId="0" fontId="44" fillId="0" borderId="179" applyNumberFormat="0" applyFill="0" applyAlignment="0" applyProtection="0"/>
    <xf numFmtId="49" fontId="35" fillId="0" borderId="176" applyFill="0" applyProtection="0">
      <alignment horizontal="right"/>
    </xf>
    <xf numFmtId="2" fontId="47" fillId="0" borderId="176" applyFill="0" applyProtection="0">
      <alignment horizontal="right" vertical="top" wrapText="1"/>
    </xf>
    <xf numFmtId="0" fontId="35" fillId="0" borderId="176" applyFill="0" applyProtection="0">
      <alignment horizontal="right" vertical="top" wrapText="1"/>
    </xf>
    <xf numFmtId="2" fontId="35" fillId="0" borderId="176" applyFill="0" applyProtection="0">
      <alignment horizontal="right" vertical="top" wrapText="1"/>
    </xf>
    <xf numFmtId="0" fontId="39" fillId="38" borderId="176" applyNumberFormat="0" applyProtection="0">
      <alignment horizontal="right"/>
    </xf>
    <xf numFmtId="0" fontId="62" fillId="60" borderId="176"/>
    <xf numFmtId="1" fontId="35" fillId="0" borderId="176" applyFill="0" applyProtection="0">
      <alignment horizontal="right" vertical="top" wrapText="1"/>
    </xf>
    <xf numFmtId="0" fontId="62" fillId="60" borderId="176"/>
    <xf numFmtId="0" fontId="39" fillId="38" borderId="176" applyNumberFormat="0" applyProtection="0">
      <alignment horizontal="right"/>
    </xf>
    <xf numFmtId="49" fontId="35" fillId="0" borderId="176" applyFill="0" applyProtection="0">
      <alignment horizontal="right"/>
    </xf>
    <xf numFmtId="2" fontId="47" fillId="0" borderId="176" applyFill="0" applyProtection="0">
      <alignment horizontal="right" vertical="top" wrapText="1"/>
    </xf>
    <xf numFmtId="49" fontId="35" fillId="0" borderId="176" applyFill="0" applyProtection="0">
      <alignment horizontal="right"/>
    </xf>
    <xf numFmtId="0" fontId="39" fillId="38" borderId="176" applyNumberFormat="0" applyProtection="0">
      <alignment horizontal="right"/>
    </xf>
    <xf numFmtId="0" fontId="35" fillId="0" borderId="176" applyFill="0" applyProtection="0">
      <alignment horizontal="right" vertical="top" wrapText="1"/>
    </xf>
    <xf numFmtId="0" fontId="35" fillId="0" borderId="176" applyFill="0" applyProtection="0">
      <alignment horizontal="right" vertical="top" wrapText="1"/>
    </xf>
    <xf numFmtId="0" fontId="43" fillId="36" borderId="178" applyNumberFormat="0" applyAlignment="0" applyProtection="0"/>
    <xf numFmtId="0" fontId="62" fillId="60" borderId="176"/>
    <xf numFmtId="0" fontId="43" fillId="36" borderId="178" applyNumberFormat="0" applyAlignment="0" applyProtection="0"/>
    <xf numFmtId="1" fontId="35" fillId="0" borderId="176" applyFill="0" applyProtection="0">
      <alignment horizontal="right" vertical="top" wrapText="1"/>
    </xf>
    <xf numFmtId="2" fontId="35" fillId="0" borderId="176" applyFill="0" applyProtection="0">
      <alignment horizontal="right" vertical="top" wrapText="1"/>
    </xf>
    <xf numFmtId="0" fontId="35" fillId="54" borderId="175" applyNumberFormat="0" applyFont="0" applyAlignment="0" applyProtection="0"/>
    <xf numFmtId="2" fontId="35" fillId="0" borderId="176" applyFill="0" applyProtection="0">
      <alignment horizontal="right" vertical="top" wrapText="1"/>
    </xf>
    <xf numFmtId="0" fontId="35" fillId="0" borderId="176" applyFill="0" applyProtection="0">
      <alignment horizontal="right" vertical="top" wrapText="1"/>
    </xf>
    <xf numFmtId="0" fontId="39" fillId="38" borderId="176" applyNumberFormat="0" applyProtection="0">
      <alignment horizontal="left"/>
    </xf>
    <xf numFmtId="49" fontId="35" fillId="0" borderId="176" applyFill="0" applyProtection="0">
      <alignment horizontal="right"/>
    </xf>
    <xf numFmtId="1" fontId="47" fillId="0" borderId="176" applyFill="0" applyProtection="0">
      <alignment horizontal="right" vertical="top" wrapText="1"/>
    </xf>
    <xf numFmtId="0" fontId="39" fillId="38" borderId="176" applyNumberFormat="0" applyProtection="0">
      <alignment horizontal="right"/>
    </xf>
    <xf numFmtId="2" fontId="35" fillId="0" borderId="176" applyFill="0" applyProtection="0">
      <alignment horizontal="right" vertical="top" wrapText="1"/>
    </xf>
    <xf numFmtId="0" fontId="44" fillId="0" borderId="179" applyNumberFormat="0" applyFill="0" applyAlignment="0" applyProtection="0"/>
    <xf numFmtId="0" fontId="35" fillId="0" borderId="176" applyFill="0" applyProtection="0">
      <alignment horizontal="right" vertical="top" wrapText="1"/>
    </xf>
    <xf numFmtId="0" fontId="35" fillId="54" borderId="175" applyNumberFormat="0" applyFont="0" applyAlignment="0" applyProtection="0"/>
    <xf numFmtId="49" fontId="47" fillId="0" borderId="176" applyFill="0" applyProtection="0">
      <alignment horizontal="right"/>
    </xf>
    <xf numFmtId="1" fontId="47" fillId="0" borderId="176" applyFill="0" applyProtection="0">
      <alignment horizontal="right" vertical="top" wrapText="1"/>
    </xf>
    <xf numFmtId="0" fontId="39" fillId="38" borderId="176" applyNumberFormat="0" applyProtection="0">
      <alignment horizontal="left"/>
    </xf>
    <xf numFmtId="0" fontId="35" fillId="54" borderId="175" applyNumberFormat="0" applyFont="0" applyAlignment="0" applyProtection="0"/>
    <xf numFmtId="0" fontId="43" fillId="36" borderId="178" applyNumberFormat="0" applyAlignment="0" applyProtection="0"/>
    <xf numFmtId="1" fontId="35" fillId="0" borderId="176" applyFill="0" applyProtection="0">
      <alignment horizontal="right" vertical="top" wrapText="1"/>
    </xf>
    <xf numFmtId="0" fontId="39" fillId="38" borderId="176" applyNumberFormat="0" applyProtection="0">
      <alignment horizontal="right"/>
    </xf>
    <xf numFmtId="0" fontId="35" fillId="0" borderId="176" applyFill="0" applyProtection="0">
      <alignment horizontal="right" vertical="top" wrapText="1"/>
    </xf>
    <xf numFmtId="49" fontId="35" fillId="0" borderId="176" applyFill="0" applyProtection="0">
      <alignment horizontal="right"/>
    </xf>
    <xf numFmtId="2" fontId="47" fillId="0" borderId="176" applyFill="0" applyProtection="0">
      <alignment horizontal="right" vertical="top" wrapText="1"/>
    </xf>
    <xf numFmtId="49" fontId="35" fillId="0" borderId="176" applyFill="0" applyProtection="0">
      <alignment horizontal="right"/>
    </xf>
    <xf numFmtId="0" fontId="39" fillId="38" borderId="176" applyNumberFormat="0" applyProtection="0">
      <alignment horizontal="left"/>
    </xf>
    <xf numFmtId="0" fontId="51" fillId="36" borderId="177" applyNumberFormat="0" applyAlignment="0" applyProtection="0"/>
    <xf numFmtId="0" fontId="35" fillId="0" borderId="176" applyFill="0" applyProtection="0">
      <alignment horizontal="right" vertical="top" wrapText="1"/>
    </xf>
    <xf numFmtId="2" fontId="35" fillId="0" borderId="176" applyFill="0" applyProtection="0">
      <alignment horizontal="right" vertical="top" wrapText="1"/>
    </xf>
    <xf numFmtId="2" fontId="47" fillId="0" borderId="176" applyFill="0" applyProtection="0">
      <alignment horizontal="right" vertical="top" wrapText="1"/>
    </xf>
    <xf numFmtId="49" fontId="47" fillId="0" borderId="176" applyFill="0" applyProtection="0">
      <alignment horizontal="right"/>
    </xf>
    <xf numFmtId="1" fontId="47" fillId="0" borderId="176" applyFill="0" applyProtection="0">
      <alignment horizontal="right" vertical="top" wrapText="1"/>
    </xf>
    <xf numFmtId="1" fontId="35" fillId="0" borderId="176" applyFill="0" applyProtection="0">
      <alignment horizontal="right" vertical="top" wrapText="1"/>
    </xf>
    <xf numFmtId="0" fontId="51" fillId="36" borderId="177" applyNumberFormat="0" applyAlignment="0" applyProtection="0"/>
    <xf numFmtId="0" fontId="41" fillId="35" borderId="177" applyNumberFormat="0" applyAlignment="0" applyProtection="0"/>
    <xf numFmtId="0" fontId="62" fillId="60" borderId="176"/>
    <xf numFmtId="0" fontId="43" fillId="36" borderId="178" applyNumberFormat="0" applyAlignment="0" applyProtection="0"/>
    <xf numFmtId="0" fontId="41" fillId="35" borderId="177" applyNumberFormat="0" applyAlignment="0" applyProtection="0"/>
    <xf numFmtId="1" fontId="35" fillId="0" borderId="176" applyFill="0" applyProtection="0">
      <alignment horizontal="right" vertical="top" wrapText="1"/>
    </xf>
    <xf numFmtId="49" fontId="35" fillId="0" borderId="176" applyFill="0" applyProtection="0">
      <alignment horizontal="right"/>
    </xf>
    <xf numFmtId="0" fontId="35" fillId="54" borderId="175" applyNumberFormat="0" applyFont="0" applyAlignment="0" applyProtection="0"/>
    <xf numFmtId="49" fontId="35" fillId="0" borderId="176" applyFill="0" applyProtection="0">
      <alignment horizontal="right"/>
    </xf>
    <xf numFmtId="49" fontId="47" fillId="0" borderId="176" applyFill="0" applyProtection="0">
      <alignment horizontal="right"/>
    </xf>
    <xf numFmtId="1" fontId="35" fillId="0" borderId="176" applyFill="0" applyProtection="0">
      <alignment horizontal="right" vertical="top" wrapText="1"/>
    </xf>
    <xf numFmtId="0" fontId="51" fillId="36" borderId="177" applyNumberFormat="0" applyAlignment="0" applyProtection="0"/>
    <xf numFmtId="0" fontId="44" fillId="0" borderId="179" applyNumberFormat="0" applyFill="0" applyAlignment="0" applyProtection="0"/>
    <xf numFmtId="0" fontId="39" fillId="38" borderId="176" applyNumberFormat="0" applyProtection="0">
      <alignment horizontal="right"/>
    </xf>
    <xf numFmtId="0" fontId="44" fillId="0" borderId="179" applyNumberFormat="0" applyFill="0" applyAlignment="0" applyProtection="0"/>
    <xf numFmtId="1" fontId="35" fillId="0" borderId="176" applyFill="0" applyProtection="0">
      <alignment horizontal="right" vertical="top" wrapText="1"/>
    </xf>
    <xf numFmtId="0" fontId="43" fillId="36" borderId="178" applyNumberFormat="0" applyAlignment="0" applyProtection="0"/>
    <xf numFmtId="0" fontId="44" fillId="0" borderId="179" applyNumberFormat="0" applyFill="0" applyAlignment="0" applyProtection="0"/>
    <xf numFmtId="0" fontId="39" fillId="38" borderId="176" applyNumberFormat="0" applyProtection="0">
      <alignment horizontal="right"/>
    </xf>
    <xf numFmtId="49" fontId="35" fillId="0" borderId="176" applyFill="0" applyProtection="0">
      <alignment horizontal="right"/>
    </xf>
    <xf numFmtId="0" fontId="35" fillId="54" borderId="175" applyNumberFormat="0" applyFont="0" applyAlignment="0" applyProtection="0"/>
    <xf numFmtId="0" fontId="39" fillId="38" borderId="176" applyNumberFormat="0" applyProtection="0">
      <alignment horizontal="left"/>
    </xf>
    <xf numFmtId="0" fontId="39" fillId="38" borderId="176" applyNumberFormat="0" applyProtection="0">
      <alignment horizontal="left"/>
    </xf>
    <xf numFmtId="1" fontId="35" fillId="0" borderId="176" applyFill="0" applyProtection="0">
      <alignment horizontal="right" vertical="top" wrapText="1"/>
    </xf>
    <xf numFmtId="0" fontId="39" fillId="38" borderId="176" applyNumberFormat="0" applyProtection="0">
      <alignment horizontal="right"/>
    </xf>
    <xf numFmtId="0" fontId="35" fillId="54" borderId="175" applyNumberFormat="0" applyFont="0" applyAlignment="0" applyProtection="0"/>
    <xf numFmtId="0" fontId="39" fillId="38" borderId="176" applyNumberFormat="0" applyProtection="0">
      <alignment horizontal="left"/>
    </xf>
    <xf numFmtId="0" fontId="44" fillId="0" borderId="179" applyNumberFormat="0" applyFill="0" applyAlignment="0" applyProtection="0"/>
    <xf numFmtId="1" fontId="47" fillId="0" borderId="176" applyFill="0" applyProtection="0">
      <alignment horizontal="right" vertical="top" wrapText="1"/>
    </xf>
    <xf numFmtId="49" fontId="35" fillId="0" borderId="176" applyFill="0" applyProtection="0">
      <alignment horizontal="right"/>
    </xf>
    <xf numFmtId="1" fontId="35" fillId="0" borderId="176" applyFill="0" applyProtection="0">
      <alignment horizontal="right" vertical="top" wrapText="1"/>
    </xf>
    <xf numFmtId="0" fontId="62" fillId="60" borderId="176"/>
    <xf numFmtId="0" fontId="62" fillId="60" borderId="176"/>
    <xf numFmtId="0" fontId="51" fillId="36" borderId="177" applyNumberFormat="0" applyAlignment="0" applyProtection="0"/>
    <xf numFmtId="0" fontId="62" fillId="60" borderId="176"/>
    <xf numFmtId="1" fontId="35" fillId="0" borderId="176" applyFill="0" applyProtection="0">
      <alignment horizontal="right" vertical="top" wrapText="1"/>
    </xf>
    <xf numFmtId="0" fontId="39" fillId="38" borderId="176" applyNumberFormat="0" applyProtection="0">
      <alignment horizontal="left"/>
    </xf>
    <xf numFmtId="0" fontId="62" fillId="60" borderId="176"/>
    <xf numFmtId="0" fontId="41" fillId="35" borderId="177" applyNumberFormat="0" applyAlignment="0" applyProtection="0"/>
    <xf numFmtId="49" fontId="35" fillId="0" borderId="176" applyFill="0" applyProtection="0">
      <alignment horizontal="right"/>
    </xf>
    <xf numFmtId="49" fontId="35" fillId="0" borderId="176" applyFill="0" applyProtection="0">
      <alignment horizontal="right"/>
    </xf>
    <xf numFmtId="0" fontId="35" fillId="0" borderId="176" applyFill="0" applyProtection="0">
      <alignment horizontal="right" vertical="top" wrapText="1"/>
    </xf>
    <xf numFmtId="0" fontId="43" fillId="36" borderId="178" applyNumberFormat="0" applyAlignment="0" applyProtection="0"/>
    <xf numFmtId="0" fontId="41" fillId="35" borderId="177" applyNumberFormat="0" applyAlignment="0" applyProtection="0"/>
    <xf numFmtId="0" fontId="39" fillId="38" borderId="176" applyNumberFormat="0" applyProtection="0">
      <alignment horizontal="right"/>
    </xf>
    <xf numFmtId="49" fontId="47" fillId="0" borderId="176" applyFill="0" applyProtection="0">
      <alignment horizontal="right"/>
    </xf>
    <xf numFmtId="0" fontId="39" fillId="38" borderId="176" applyNumberFormat="0" applyProtection="0">
      <alignment horizontal="right"/>
    </xf>
    <xf numFmtId="49" fontId="35" fillId="0" borderId="176" applyFill="0" applyProtection="0">
      <alignment horizontal="right"/>
    </xf>
    <xf numFmtId="0" fontId="35" fillId="0" borderId="176" applyFill="0" applyProtection="0">
      <alignment horizontal="right" vertical="top" wrapText="1"/>
    </xf>
    <xf numFmtId="0" fontId="39" fillId="38" borderId="176" applyNumberFormat="0" applyProtection="0">
      <alignment horizontal="left"/>
    </xf>
    <xf numFmtId="0" fontId="62" fillId="60" borderId="176"/>
    <xf numFmtId="0" fontId="62" fillId="60" borderId="176"/>
    <xf numFmtId="0" fontId="35" fillId="54" borderId="175" applyNumberFormat="0" applyFont="0" applyAlignment="0" applyProtection="0"/>
    <xf numFmtId="0" fontId="39" fillId="38" borderId="176" applyNumberFormat="0" applyProtection="0">
      <alignment horizontal="right"/>
    </xf>
    <xf numFmtId="0" fontId="35" fillId="0" borderId="176" applyFill="0" applyProtection="0">
      <alignment horizontal="right" vertical="top" wrapText="1"/>
    </xf>
    <xf numFmtId="2" fontId="35" fillId="0" borderId="176" applyFill="0" applyProtection="0">
      <alignment horizontal="right" vertical="top" wrapText="1"/>
    </xf>
    <xf numFmtId="2" fontId="35" fillId="0" borderId="176" applyFill="0" applyProtection="0">
      <alignment horizontal="right" vertical="top" wrapText="1"/>
    </xf>
    <xf numFmtId="1" fontId="47" fillId="0" borderId="176" applyFill="0" applyProtection="0">
      <alignment horizontal="right" vertical="top" wrapText="1"/>
    </xf>
    <xf numFmtId="49" fontId="35" fillId="0" borderId="176" applyFill="0" applyProtection="0">
      <alignment horizontal="right"/>
    </xf>
    <xf numFmtId="0" fontId="62" fillId="60" borderId="176"/>
    <xf numFmtId="0" fontId="44" fillId="0" borderId="179" applyNumberFormat="0" applyFill="0" applyAlignment="0" applyProtection="0"/>
    <xf numFmtId="49" fontId="35" fillId="0" borderId="176" applyFill="0" applyProtection="0">
      <alignment horizontal="right"/>
    </xf>
    <xf numFmtId="2" fontId="35" fillId="0" borderId="176" applyFill="0" applyProtection="0">
      <alignment horizontal="right" vertical="top" wrapText="1"/>
    </xf>
    <xf numFmtId="2" fontId="35" fillId="0" borderId="176" applyFill="0" applyProtection="0">
      <alignment horizontal="right" vertical="top" wrapText="1"/>
    </xf>
    <xf numFmtId="49" fontId="47" fillId="0" borderId="176" applyFill="0" applyProtection="0">
      <alignment horizontal="right"/>
    </xf>
    <xf numFmtId="0" fontId="39" fillId="38" borderId="176" applyNumberFormat="0" applyProtection="0">
      <alignment horizontal="left"/>
    </xf>
    <xf numFmtId="1" fontId="47" fillId="0" borderId="176" applyFill="0" applyProtection="0">
      <alignment horizontal="right" vertical="top" wrapText="1"/>
    </xf>
    <xf numFmtId="2" fontId="35" fillId="0" borderId="176" applyFill="0" applyProtection="0">
      <alignment horizontal="right" vertical="top" wrapText="1"/>
    </xf>
    <xf numFmtId="1" fontId="35" fillId="0" borderId="176" applyFill="0" applyProtection="0">
      <alignment horizontal="right" vertical="top" wrapText="1"/>
    </xf>
    <xf numFmtId="0" fontId="43" fillId="36" borderId="178" applyNumberFormat="0" applyAlignment="0" applyProtection="0"/>
    <xf numFmtId="2" fontId="35" fillId="0" borderId="176" applyFill="0" applyProtection="0">
      <alignment horizontal="right" vertical="top" wrapText="1"/>
    </xf>
    <xf numFmtId="49" fontId="47" fillId="0" borderId="176" applyFill="0" applyProtection="0">
      <alignment horizontal="right"/>
    </xf>
    <xf numFmtId="0" fontId="47" fillId="0" borderId="176" applyFill="0" applyProtection="0">
      <alignment horizontal="right" vertical="top" wrapText="1"/>
    </xf>
    <xf numFmtId="49" fontId="35" fillId="0" borderId="176" applyFill="0" applyProtection="0">
      <alignment horizontal="right"/>
    </xf>
    <xf numFmtId="0" fontId="43" fillId="36" borderId="178" applyNumberFormat="0" applyAlignment="0" applyProtection="0"/>
    <xf numFmtId="0" fontId="62" fillId="60" borderId="176"/>
    <xf numFmtId="0" fontId="41" fillId="35" borderId="177" applyNumberFormat="0" applyAlignment="0" applyProtection="0"/>
    <xf numFmtId="0" fontId="39" fillId="38" borderId="176" applyNumberFormat="0" applyProtection="0">
      <alignment horizontal="right"/>
    </xf>
    <xf numFmtId="0" fontId="39" fillId="38" borderId="176" applyNumberFormat="0" applyProtection="0">
      <alignment horizontal="right"/>
    </xf>
    <xf numFmtId="0" fontId="39" fillId="38" borderId="176" applyNumberFormat="0" applyProtection="0">
      <alignment horizontal="right"/>
    </xf>
    <xf numFmtId="0" fontId="41" fillId="35" borderId="177" applyNumberFormat="0" applyAlignment="0" applyProtection="0"/>
    <xf numFmtId="1" fontId="35" fillId="0" borderId="176" applyFill="0" applyProtection="0">
      <alignment horizontal="right" vertical="top" wrapText="1"/>
    </xf>
    <xf numFmtId="0" fontId="47" fillId="0" borderId="176" applyFill="0" applyProtection="0">
      <alignment horizontal="right" vertical="top" wrapText="1"/>
    </xf>
    <xf numFmtId="0" fontId="35" fillId="0" borderId="176" applyFill="0" applyProtection="0">
      <alignment horizontal="right" vertical="top" wrapText="1"/>
    </xf>
    <xf numFmtId="0" fontId="39" fillId="38" borderId="176" applyNumberFormat="0" applyProtection="0">
      <alignment horizontal="left"/>
    </xf>
    <xf numFmtId="0" fontId="39" fillId="38" borderId="176" applyNumberFormat="0" applyProtection="0">
      <alignment horizontal="right"/>
    </xf>
    <xf numFmtId="2" fontId="35" fillId="0" borderId="176" applyFill="0" applyProtection="0">
      <alignment horizontal="right" vertical="top" wrapText="1"/>
    </xf>
    <xf numFmtId="49" fontId="35" fillId="0" borderId="176" applyFill="0" applyProtection="0">
      <alignment horizontal="right"/>
    </xf>
    <xf numFmtId="49" fontId="35" fillId="0" borderId="176" applyFill="0" applyProtection="0">
      <alignment horizontal="right"/>
    </xf>
    <xf numFmtId="1" fontId="35" fillId="0" borderId="176" applyFill="0" applyProtection="0">
      <alignment horizontal="right" vertical="top" wrapText="1"/>
    </xf>
    <xf numFmtId="0" fontId="43" fillId="36" borderId="178" applyNumberFormat="0" applyAlignment="0" applyProtection="0"/>
    <xf numFmtId="49" fontId="47" fillId="0" borderId="176" applyFill="0" applyProtection="0">
      <alignment horizontal="right"/>
    </xf>
    <xf numFmtId="0" fontId="35" fillId="54" borderId="175" applyNumberFormat="0" applyFont="0" applyAlignment="0" applyProtection="0"/>
    <xf numFmtId="1" fontId="35" fillId="0" borderId="176" applyFill="0" applyProtection="0">
      <alignment horizontal="right" vertical="top" wrapText="1"/>
    </xf>
    <xf numFmtId="1" fontId="35" fillId="0" borderId="176" applyFill="0" applyProtection="0">
      <alignment horizontal="right" vertical="top" wrapText="1"/>
    </xf>
    <xf numFmtId="0" fontId="62" fillId="60" borderId="176"/>
    <xf numFmtId="1" fontId="47" fillId="0" borderId="176" applyFill="0" applyProtection="0">
      <alignment horizontal="right" vertical="top" wrapText="1"/>
    </xf>
    <xf numFmtId="49" fontId="47" fillId="0" borderId="176" applyFill="0" applyProtection="0">
      <alignment horizontal="right"/>
    </xf>
    <xf numFmtId="0" fontId="44" fillId="0" borderId="179" applyNumberFormat="0" applyFill="0" applyAlignment="0" applyProtection="0"/>
    <xf numFmtId="1" fontId="47" fillId="0" borderId="176" applyFill="0" applyProtection="0">
      <alignment horizontal="right" vertical="top" wrapText="1"/>
    </xf>
    <xf numFmtId="0" fontId="39" fillId="38" borderId="176" applyNumberFormat="0" applyProtection="0">
      <alignment horizontal="right"/>
    </xf>
    <xf numFmtId="0" fontId="35" fillId="0" borderId="176" applyFill="0" applyProtection="0">
      <alignment horizontal="right" vertical="top" wrapText="1"/>
    </xf>
    <xf numFmtId="1" fontId="47" fillId="0" borderId="176" applyFill="0" applyProtection="0">
      <alignment horizontal="right" vertical="top" wrapText="1"/>
    </xf>
    <xf numFmtId="0" fontId="62" fillId="60" borderId="176"/>
    <xf numFmtId="1" fontId="35" fillId="0" borderId="176" applyFill="0" applyProtection="0">
      <alignment horizontal="right" vertical="top" wrapText="1"/>
    </xf>
    <xf numFmtId="0" fontId="62" fillId="60" borderId="176"/>
    <xf numFmtId="2" fontId="35" fillId="0" borderId="176" applyFill="0" applyProtection="0">
      <alignment horizontal="right" vertical="top" wrapText="1"/>
    </xf>
    <xf numFmtId="0" fontId="39" fillId="38" borderId="176" applyNumberFormat="0" applyProtection="0">
      <alignment horizontal="right"/>
    </xf>
    <xf numFmtId="0" fontId="39" fillId="38" borderId="176" applyNumberFormat="0" applyProtection="0">
      <alignment horizontal="right"/>
    </xf>
    <xf numFmtId="0" fontId="44" fillId="0" borderId="179" applyNumberFormat="0" applyFill="0" applyAlignment="0" applyProtection="0"/>
    <xf numFmtId="0" fontId="39" fillId="38" borderId="176" applyNumberFormat="0" applyProtection="0">
      <alignment horizontal="left"/>
    </xf>
    <xf numFmtId="2" fontId="35" fillId="0" borderId="176" applyFill="0" applyProtection="0">
      <alignment horizontal="right" vertical="top" wrapText="1"/>
    </xf>
    <xf numFmtId="49" fontId="47" fillId="0" borderId="176" applyFill="0" applyProtection="0">
      <alignment horizontal="right"/>
    </xf>
    <xf numFmtId="0" fontId="62" fillId="60" borderId="176"/>
    <xf numFmtId="2" fontId="47" fillId="0" borderId="176" applyFill="0" applyProtection="0">
      <alignment horizontal="right" vertical="top" wrapText="1"/>
    </xf>
    <xf numFmtId="2" fontId="47" fillId="0" borderId="176" applyFill="0" applyProtection="0">
      <alignment horizontal="right" vertical="top" wrapText="1"/>
    </xf>
    <xf numFmtId="0" fontId="39" fillId="38" borderId="176" applyNumberFormat="0" applyProtection="0">
      <alignment horizontal="right"/>
    </xf>
    <xf numFmtId="1" fontId="35" fillId="0" borderId="176" applyFill="0" applyProtection="0">
      <alignment horizontal="right" vertical="top" wrapText="1"/>
    </xf>
    <xf numFmtId="2" fontId="35" fillId="0" borderId="176" applyFill="0" applyProtection="0">
      <alignment horizontal="right" vertical="top" wrapText="1"/>
    </xf>
    <xf numFmtId="0" fontId="43" fillId="36" borderId="178" applyNumberFormat="0" applyAlignment="0" applyProtection="0"/>
    <xf numFmtId="0" fontId="62" fillId="60" borderId="176"/>
    <xf numFmtId="49" fontId="35" fillId="0" borderId="176" applyFill="0" applyProtection="0">
      <alignment horizontal="right"/>
    </xf>
    <xf numFmtId="0" fontId="43" fillId="36" borderId="178" applyNumberFormat="0" applyAlignment="0" applyProtection="0"/>
    <xf numFmtId="49" fontId="35" fillId="0" borderId="176" applyFill="0" applyProtection="0">
      <alignment horizontal="right"/>
    </xf>
    <xf numFmtId="0" fontId="47" fillId="0" borderId="176" applyFill="0" applyProtection="0">
      <alignment horizontal="right" vertical="top" wrapText="1"/>
    </xf>
    <xf numFmtId="0" fontId="41" fillId="35" borderId="177" applyNumberFormat="0" applyAlignment="0" applyProtection="0"/>
    <xf numFmtId="1" fontId="35" fillId="0" borderId="176" applyFill="0" applyProtection="0">
      <alignment horizontal="right" vertical="top" wrapText="1"/>
    </xf>
    <xf numFmtId="0" fontId="39" fillId="38" borderId="176" applyNumberFormat="0" applyProtection="0">
      <alignment horizontal="left"/>
    </xf>
    <xf numFmtId="0" fontId="51" fillId="36" borderId="177" applyNumberFormat="0" applyAlignment="0" applyProtection="0"/>
    <xf numFmtId="0" fontId="35" fillId="0" borderId="176" applyFill="0" applyProtection="0">
      <alignment horizontal="right" vertical="top" wrapText="1"/>
    </xf>
    <xf numFmtId="0" fontId="39" fillId="38" borderId="176" applyNumberFormat="0" applyProtection="0">
      <alignment horizontal="right"/>
    </xf>
    <xf numFmtId="0" fontId="51" fillId="36" borderId="177" applyNumberFormat="0" applyAlignment="0" applyProtection="0"/>
    <xf numFmtId="49" fontId="47" fillId="0" borderId="176" applyFill="0" applyProtection="0">
      <alignment horizontal="right"/>
    </xf>
    <xf numFmtId="49" fontId="35" fillId="0" borderId="176" applyFill="0" applyProtection="0">
      <alignment horizontal="right"/>
    </xf>
    <xf numFmtId="0" fontId="43" fillId="36" borderId="178" applyNumberFormat="0" applyAlignment="0" applyProtection="0"/>
    <xf numFmtId="1" fontId="35" fillId="0" borderId="176" applyFill="0" applyProtection="0">
      <alignment horizontal="right" vertical="top" wrapText="1"/>
    </xf>
    <xf numFmtId="0" fontId="62" fillId="60" borderId="176"/>
    <xf numFmtId="0" fontId="44" fillId="0" borderId="179" applyNumberFormat="0" applyFill="0" applyAlignment="0" applyProtection="0"/>
    <xf numFmtId="1" fontId="47" fillId="0" borderId="176" applyFill="0" applyProtection="0">
      <alignment horizontal="right" vertical="top" wrapText="1"/>
    </xf>
    <xf numFmtId="0" fontId="44" fillId="0" borderId="179" applyNumberFormat="0" applyFill="0" applyAlignment="0" applyProtection="0"/>
    <xf numFmtId="1" fontId="47" fillId="0" borderId="176" applyFill="0" applyProtection="0">
      <alignment horizontal="right" vertical="top" wrapText="1"/>
    </xf>
    <xf numFmtId="0" fontId="41" fillId="35" borderId="177" applyNumberFormat="0" applyAlignment="0" applyProtection="0"/>
    <xf numFmtId="0" fontId="41" fillId="35" borderId="177" applyNumberFormat="0" applyAlignment="0" applyProtection="0"/>
    <xf numFmtId="0" fontId="62" fillId="60" borderId="176"/>
    <xf numFmtId="49" fontId="47" fillId="0" borderId="176" applyFill="0" applyProtection="0">
      <alignment horizontal="right"/>
    </xf>
    <xf numFmtId="0" fontId="35" fillId="54" borderId="175" applyNumberFormat="0" applyFont="0" applyAlignment="0" applyProtection="0"/>
    <xf numFmtId="0" fontId="44" fillId="0" borderId="179" applyNumberFormat="0" applyFill="0" applyAlignment="0" applyProtection="0"/>
    <xf numFmtId="1" fontId="47" fillId="0" borderId="176" applyFill="0" applyProtection="0">
      <alignment horizontal="right" vertical="top" wrapText="1"/>
    </xf>
    <xf numFmtId="2" fontId="35" fillId="0" borderId="176" applyFill="0" applyProtection="0">
      <alignment horizontal="right" vertical="top" wrapText="1"/>
    </xf>
    <xf numFmtId="0" fontId="35" fillId="0" borderId="176" applyFill="0" applyProtection="0">
      <alignment horizontal="right" vertical="top" wrapText="1"/>
    </xf>
    <xf numFmtId="0" fontId="62" fillId="60" borderId="176"/>
    <xf numFmtId="49" fontId="47" fillId="0" borderId="176" applyFill="0" applyProtection="0">
      <alignment horizontal="right"/>
    </xf>
    <xf numFmtId="0" fontId="62" fillId="60" borderId="176"/>
    <xf numFmtId="1" fontId="35" fillId="0" borderId="176" applyFill="0" applyProtection="0">
      <alignment horizontal="right" vertical="top" wrapText="1"/>
    </xf>
    <xf numFmtId="49" fontId="35" fillId="0" borderId="176" applyFill="0" applyProtection="0">
      <alignment horizontal="right"/>
    </xf>
    <xf numFmtId="0" fontId="41" fillId="35" borderId="177" applyNumberFormat="0" applyAlignment="0" applyProtection="0"/>
    <xf numFmtId="0" fontId="51" fillId="36" borderId="177" applyNumberFormat="0" applyAlignment="0" applyProtection="0"/>
    <xf numFmtId="1" fontId="47" fillId="0" borderId="176" applyFill="0" applyProtection="0">
      <alignment horizontal="right" vertical="top" wrapText="1"/>
    </xf>
    <xf numFmtId="0" fontId="62" fillId="60" borderId="176"/>
    <xf numFmtId="0" fontId="62" fillId="60" borderId="176"/>
    <xf numFmtId="0" fontId="62" fillId="60" borderId="176"/>
    <xf numFmtId="0" fontId="62" fillId="60" borderId="176"/>
    <xf numFmtId="0" fontId="43" fillId="36" borderId="178" applyNumberFormat="0" applyAlignment="0" applyProtection="0"/>
    <xf numFmtId="0" fontId="62" fillId="60" borderId="176"/>
    <xf numFmtId="1" fontId="47" fillId="0" borderId="176" applyFill="0" applyProtection="0">
      <alignment horizontal="right" vertical="top" wrapText="1"/>
    </xf>
    <xf numFmtId="0" fontId="35" fillId="0" borderId="176" applyFill="0" applyProtection="0">
      <alignment horizontal="right" vertical="top" wrapText="1"/>
    </xf>
    <xf numFmtId="0" fontId="43" fillId="36" borderId="178" applyNumberFormat="0" applyAlignment="0" applyProtection="0"/>
    <xf numFmtId="0" fontId="39" fillId="38" borderId="176" applyNumberFormat="0" applyProtection="0">
      <alignment horizontal="right"/>
    </xf>
    <xf numFmtId="0" fontId="41" fillId="35" borderId="177" applyNumberFormat="0" applyAlignment="0" applyProtection="0"/>
    <xf numFmtId="0" fontId="62" fillId="60" borderId="176"/>
    <xf numFmtId="1" fontId="47" fillId="0" borderId="176" applyFill="0" applyProtection="0">
      <alignment horizontal="right" vertical="top" wrapText="1"/>
    </xf>
    <xf numFmtId="0" fontId="62" fillId="60" borderId="176"/>
    <xf numFmtId="0" fontId="44" fillId="0" borderId="179" applyNumberFormat="0" applyFill="0" applyAlignment="0" applyProtection="0"/>
    <xf numFmtId="2" fontId="35" fillId="0" borderId="176" applyFill="0" applyProtection="0">
      <alignment horizontal="right" vertical="top" wrapText="1"/>
    </xf>
    <xf numFmtId="0" fontId="35" fillId="54" borderId="175" applyNumberFormat="0" applyFont="0" applyAlignment="0" applyProtection="0"/>
    <xf numFmtId="49" fontId="47" fillId="0" borderId="176" applyFill="0" applyProtection="0">
      <alignment horizontal="right"/>
    </xf>
    <xf numFmtId="2" fontId="35" fillId="0" borderId="176" applyFill="0" applyProtection="0">
      <alignment horizontal="right" vertical="top" wrapText="1"/>
    </xf>
    <xf numFmtId="0" fontId="41" fillId="35" borderId="177" applyNumberFormat="0" applyAlignment="0" applyProtection="0"/>
    <xf numFmtId="49" fontId="47" fillId="0" borderId="176" applyFill="0" applyProtection="0">
      <alignment horizontal="right"/>
    </xf>
    <xf numFmtId="0" fontId="47" fillId="0" borderId="176" applyFill="0" applyProtection="0">
      <alignment horizontal="right" vertical="top" wrapText="1"/>
    </xf>
    <xf numFmtId="1" fontId="35" fillId="0" borderId="176" applyFill="0" applyProtection="0">
      <alignment horizontal="right" vertical="top" wrapText="1"/>
    </xf>
    <xf numFmtId="1" fontId="35" fillId="0" borderId="176" applyFill="0" applyProtection="0">
      <alignment horizontal="right" vertical="top" wrapText="1"/>
    </xf>
    <xf numFmtId="2" fontId="35" fillId="0" borderId="176" applyFill="0" applyProtection="0">
      <alignment horizontal="right" vertical="top" wrapText="1"/>
    </xf>
    <xf numFmtId="2" fontId="35" fillId="0" borderId="176" applyFill="0" applyProtection="0">
      <alignment horizontal="right" vertical="top" wrapText="1"/>
    </xf>
    <xf numFmtId="2" fontId="35" fillId="0" borderId="176" applyFill="0" applyProtection="0">
      <alignment horizontal="right" vertical="top" wrapText="1"/>
    </xf>
    <xf numFmtId="0" fontId="44" fillId="0" borderId="179" applyNumberFormat="0" applyFill="0" applyAlignment="0" applyProtection="0"/>
    <xf numFmtId="0" fontId="35" fillId="54" borderId="175" applyNumberFormat="0" applyFont="0" applyAlignment="0" applyProtection="0"/>
    <xf numFmtId="0" fontId="39" fillId="38" borderId="176" applyNumberFormat="0" applyProtection="0">
      <alignment horizontal="right"/>
    </xf>
    <xf numFmtId="0" fontId="62" fillId="60" borderId="176"/>
    <xf numFmtId="0" fontId="35" fillId="0" borderId="176" applyFill="0" applyProtection="0">
      <alignment horizontal="right" vertical="top" wrapText="1"/>
    </xf>
    <xf numFmtId="2" fontId="35" fillId="0" borderId="176" applyFill="0" applyProtection="0">
      <alignment horizontal="right" vertical="top" wrapText="1"/>
    </xf>
    <xf numFmtId="0" fontId="62" fillId="60" borderId="176"/>
    <xf numFmtId="0" fontId="44" fillId="0" borderId="179" applyNumberFormat="0" applyFill="0" applyAlignment="0" applyProtection="0"/>
    <xf numFmtId="0" fontId="39" fillId="38" borderId="176" applyNumberFormat="0" applyProtection="0">
      <alignment horizontal="left"/>
    </xf>
    <xf numFmtId="1" fontId="35" fillId="0" borderId="176" applyFill="0" applyProtection="0">
      <alignment horizontal="right" vertical="top" wrapText="1"/>
    </xf>
    <xf numFmtId="49" fontId="47" fillId="0" borderId="176" applyFill="0" applyProtection="0">
      <alignment horizontal="right"/>
    </xf>
    <xf numFmtId="2" fontId="47" fillId="0" borderId="176" applyFill="0" applyProtection="0">
      <alignment horizontal="right" vertical="top" wrapText="1"/>
    </xf>
    <xf numFmtId="49" fontId="47" fillId="0" borderId="176" applyFill="0" applyProtection="0">
      <alignment horizontal="right"/>
    </xf>
    <xf numFmtId="0" fontId="62" fillId="60" borderId="176"/>
    <xf numFmtId="0" fontId="43" fillId="36" borderId="178" applyNumberFormat="0" applyAlignment="0" applyProtection="0"/>
    <xf numFmtId="0" fontId="35" fillId="0" borderId="176" applyFill="0" applyProtection="0">
      <alignment horizontal="right" vertical="top" wrapText="1"/>
    </xf>
    <xf numFmtId="0" fontId="62" fillId="60" borderId="176"/>
    <xf numFmtId="2" fontId="47" fillId="0" borderId="176" applyFill="0" applyProtection="0">
      <alignment horizontal="right" vertical="top" wrapText="1"/>
    </xf>
    <xf numFmtId="0" fontId="35" fillId="0" borderId="176" applyFill="0" applyProtection="0">
      <alignment horizontal="right" vertical="top" wrapText="1"/>
    </xf>
    <xf numFmtId="49" fontId="47" fillId="0" borderId="176" applyFill="0" applyProtection="0">
      <alignment horizontal="right"/>
    </xf>
    <xf numFmtId="0" fontId="62" fillId="60" borderId="176"/>
    <xf numFmtId="0" fontId="35" fillId="54" borderId="175" applyNumberFormat="0" applyFont="0" applyAlignment="0" applyProtection="0"/>
    <xf numFmtId="0" fontId="39" fillId="38" borderId="176" applyNumberFormat="0" applyProtection="0">
      <alignment horizontal="left"/>
    </xf>
    <xf numFmtId="2" fontId="35" fillId="0" borderId="176" applyFill="0" applyProtection="0">
      <alignment horizontal="right" vertical="top" wrapText="1"/>
    </xf>
    <xf numFmtId="0" fontId="62" fillId="60" borderId="176"/>
    <xf numFmtId="0" fontId="62" fillId="60" borderId="176"/>
    <xf numFmtId="0" fontId="62" fillId="60" borderId="176"/>
    <xf numFmtId="2" fontId="47" fillId="0" borderId="176" applyFill="0" applyProtection="0">
      <alignment horizontal="right" vertical="top" wrapText="1"/>
    </xf>
    <xf numFmtId="0" fontId="43" fillId="36" borderId="178" applyNumberFormat="0" applyAlignment="0" applyProtection="0"/>
    <xf numFmtId="0" fontId="62" fillId="60" borderId="176"/>
    <xf numFmtId="0" fontId="35" fillId="0" borderId="176" applyFill="0" applyProtection="0">
      <alignment horizontal="right" vertical="top" wrapText="1"/>
    </xf>
    <xf numFmtId="0" fontId="62" fillId="60" borderId="176"/>
    <xf numFmtId="49" fontId="35" fillId="0" borderId="176" applyFill="0" applyProtection="0">
      <alignment horizontal="right"/>
    </xf>
    <xf numFmtId="0" fontId="39" fillId="38" borderId="176" applyNumberFormat="0" applyProtection="0">
      <alignment horizontal="right"/>
    </xf>
    <xf numFmtId="0" fontId="47" fillId="0" borderId="176" applyFill="0" applyProtection="0">
      <alignment horizontal="right" vertical="top" wrapText="1"/>
    </xf>
    <xf numFmtId="0" fontId="62" fillId="60" borderId="176"/>
    <xf numFmtId="1" fontId="35" fillId="0" borderId="176" applyFill="0" applyProtection="0">
      <alignment horizontal="right" vertical="top" wrapText="1"/>
    </xf>
    <xf numFmtId="0" fontId="35" fillId="0" borderId="176" applyFill="0" applyProtection="0">
      <alignment horizontal="right" vertical="top" wrapText="1"/>
    </xf>
    <xf numFmtId="0" fontId="41" fillId="35" borderId="177" applyNumberFormat="0" applyAlignment="0" applyProtection="0"/>
    <xf numFmtId="0" fontId="43" fillId="36" borderId="178" applyNumberFormat="0" applyAlignment="0" applyProtection="0"/>
    <xf numFmtId="0" fontId="41" fillId="35" borderId="177" applyNumberFormat="0" applyAlignment="0" applyProtection="0"/>
    <xf numFmtId="0" fontId="39" fillId="38" borderId="176" applyNumberFormat="0" applyProtection="0">
      <alignment horizontal="right"/>
    </xf>
    <xf numFmtId="0" fontId="35" fillId="0" borderId="176" applyFill="0" applyProtection="0">
      <alignment horizontal="right" vertical="top" wrapText="1"/>
    </xf>
    <xf numFmtId="0" fontId="44" fillId="0" borderId="179" applyNumberFormat="0" applyFill="0" applyAlignment="0" applyProtection="0"/>
    <xf numFmtId="0" fontId="62" fillId="60" borderId="176"/>
    <xf numFmtId="0" fontId="62" fillId="60" borderId="176"/>
    <xf numFmtId="0" fontId="44" fillId="0" borderId="179" applyNumberFormat="0" applyFill="0" applyAlignment="0" applyProtection="0"/>
    <xf numFmtId="2" fontId="47" fillId="0" borderId="176" applyFill="0" applyProtection="0">
      <alignment horizontal="right" vertical="top" wrapText="1"/>
    </xf>
    <xf numFmtId="49" fontId="47" fillId="0" borderId="176" applyFill="0" applyProtection="0">
      <alignment horizontal="right"/>
    </xf>
    <xf numFmtId="0" fontId="39" fillId="38" borderId="176" applyNumberFormat="0" applyProtection="0">
      <alignment horizontal="left"/>
    </xf>
    <xf numFmtId="49" fontId="47" fillId="0" borderId="176" applyFill="0" applyProtection="0">
      <alignment horizontal="right"/>
    </xf>
    <xf numFmtId="0" fontId="35" fillId="54" borderId="175" applyNumberFormat="0" applyFont="0" applyAlignment="0" applyProtection="0"/>
    <xf numFmtId="1" fontId="35" fillId="0" borderId="176" applyFill="0" applyProtection="0">
      <alignment horizontal="right" vertical="top" wrapText="1"/>
    </xf>
    <xf numFmtId="49" fontId="47" fillId="0" borderId="176" applyFill="0" applyProtection="0">
      <alignment horizontal="right"/>
    </xf>
    <xf numFmtId="2" fontId="47" fillId="0" borderId="176" applyFill="0" applyProtection="0">
      <alignment horizontal="right" vertical="top" wrapText="1"/>
    </xf>
    <xf numFmtId="49" fontId="47" fillId="0" borderId="176" applyFill="0" applyProtection="0">
      <alignment horizontal="right"/>
    </xf>
    <xf numFmtId="0" fontId="51" fillId="36" borderId="177" applyNumberFormat="0" applyAlignment="0" applyProtection="0"/>
    <xf numFmtId="2" fontId="35" fillId="0" borderId="176" applyFill="0" applyProtection="0">
      <alignment horizontal="right" vertical="top" wrapText="1"/>
    </xf>
    <xf numFmtId="0" fontId="47" fillId="0" borderId="176" applyFill="0" applyProtection="0">
      <alignment horizontal="right" vertical="top" wrapText="1"/>
    </xf>
    <xf numFmtId="1" fontId="35" fillId="0" borderId="176" applyFill="0" applyProtection="0">
      <alignment horizontal="right" vertical="top" wrapText="1"/>
    </xf>
    <xf numFmtId="0" fontId="62" fillId="60" borderId="176"/>
    <xf numFmtId="2" fontId="35" fillId="0" borderId="176" applyFill="0" applyProtection="0">
      <alignment horizontal="right" vertical="top" wrapText="1"/>
    </xf>
    <xf numFmtId="49" fontId="35" fillId="0" borderId="176" applyFill="0" applyProtection="0">
      <alignment horizontal="right"/>
    </xf>
    <xf numFmtId="49" fontId="35" fillId="0" borderId="176" applyFill="0" applyProtection="0">
      <alignment horizontal="right"/>
    </xf>
    <xf numFmtId="2" fontId="35" fillId="0" borderId="176" applyFill="0" applyProtection="0">
      <alignment horizontal="right" vertical="top" wrapText="1"/>
    </xf>
    <xf numFmtId="2" fontId="47" fillId="0" borderId="176" applyFill="0" applyProtection="0">
      <alignment horizontal="right" vertical="top" wrapText="1"/>
    </xf>
    <xf numFmtId="0" fontId="44" fillId="0" borderId="179" applyNumberFormat="0" applyFill="0" applyAlignment="0" applyProtection="0"/>
    <xf numFmtId="0" fontId="35" fillId="0" borderId="176" applyFill="0" applyProtection="0">
      <alignment horizontal="right" vertical="top" wrapText="1"/>
    </xf>
    <xf numFmtId="0" fontId="39" fillId="38" borderId="176" applyNumberFormat="0" applyProtection="0">
      <alignment horizontal="right"/>
    </xf>
    <xf numFmtId="0" fontId="41" fillId="35" borderId="177" applyNumberFormat="0" applyAlignment="0" applyProtection="0"/>
    <xf numFmtId="0" fontId="62" fillId="60" borderId="176"/>
    <xf numFmtId="49" fontId="35" fillId="0" borderId="176" applyFill="0" applyProtection="0">
      <alignment horizontal="right"/>
    </xf>
    <xf numFmtId="2" fontId="35" fillId="0" borderId="176" applyFill="0" applyProtection="0">
      <alignment horizontal="right" vertical="top" wrapText="1"/>
    </xf>
    <xf numFmtId="0" fontId="35" fillId="0" borderId="176" applyFill="0" applyProtection="0">
      <alignment horizontal="right" vertical="top" wrapText="1"/>
    </xf>
    <xf numFmtId="2" fontId="35" fillId="0" borderId="176" applyFill="0" applyProtection="0">
      <alignment horizontal="right" vertical="top" wrapText="1"/>
    </xf>
    <xf numFmtId="0" fontId="47" fillId="0" borderId="176" applyFill="0" applyProtection="0">
      <alignment horizontal="right" vertical="top" wrapText="1"/>
    </xf>
    <xf numFmtId="0" fontId="62" fillId="60" borderId="176"/>
    <xf numFmtId="0" fontId="62" fillId="60" borderId="176"/>
    <xf numFmtId="1" fontId="47" fillId="0" borderId="176" applyFill="0" applyProtection="0">
      <alignment horizontal="right" vertical="top" wrapText="1"/>
    </xf>
    <xf numFmtId="0" fontId="62" fillId="60" borderId="176"/>
    <xf numFmtId="0" fontId="62" fillId="60" borderId="176"/>
    <xf numFmtId="0" fontId="35" fillId="0" borderId="176" applyFill="0" applyProtection="0">
      <alignment horizontal="right" vertical="top" wrapText="1"/>
    </xf>
    <xf numFmtId="0" fontId="41" fillId="35" borderId="177" applyNumberFormat="0" applyAlignment="0" applyProtection="0"/>
    <xf numFmtId="0" fontId="43" fillId="36" borderId="178" applyNumberFormat="0" applyAlignment="0" applyProtection="0"/>
    <xf numFmtId="0" fontId="62" fillId="60" borderId="176"/>
    <xf numFmtId="2" fontId="47" fillId="0" borderId="176" applyFill="0" applyProtection="0">
      <alignment horizontal="right" vertical="top" wrapText="1"/>
    </xf>
    <xf numFmtId="49" fontId="35" fillId="0" borderId="176" applyFill="0" applyProtection="0">
      <alignment horizontal="right"/>
    </xf>
    <xf numFmtId="0" fontId="39" fillId="38" borderId="176" applyNumberFormat="0" applyProtection="0">
      <alignment horizontal="right"/>
    </xf>
    <xf numFmtId="0" fontId="35" fillId="54" borderId="175" applyNumberFormat="0" applyFont="0" applyAlignment="0" applyProtection="0"/>
    <xf numFmtId="0" fontId="44" fillId="0" borderId="179" applyNumberFormat="0" applyFill="0" applyAlignment="0" applyProtection="0"/>
    <xf numFmtId="0" fontId="43" fillId="36" borderId="178" applyNumberFormat="0" applyAlignment="0" applyProtection="0"/>
    <xf numFmtId="0" fontId="62" fillId="60" borderId="176"/>
    <xf numFmtId="0" fontId="62" fillId="60" borderId="176"/>
    <xf numFmtId="49" fontId="35" fillId="0" borderId="176" applyFill="0" applyProtection="0">
      <alignment horizontal="right"/>
    </xf>
    <xf numFmtId="0" fontId="39" fillId="38" borderId="176" applyNumberFormat="0" applyProtection="0">
      <alignment horizontal="left"/>
    </xf>
    <xf numFmtId="0" fontId="47" fillId="0" borderId="176" applyFill="0" applyProtection="0">
      <alignment horizontal="right" vertical="top" wrapText="1"/>
    </xf>
    <xf numFmtId="0" fontId="62" fillId="60" borderId="176"/>
    <xf numFmtId="0" fontId="43" fillId="36" borderId="178" applyNumberFormat="0" applyAlignment="0" applyProtection="0"/>
    <xf numFmtId="0" fontId="47" fillId="0" borderId="176" applyFill="0" applyProtection="0">
      <alignment horizontal="right" vertical="top" wrapText="1"/>
    </xf>
    <xf numFmtId="49" fontId="47" fillId="0" borderId="176" applyFill="0" applyProtection="0">
      <alignment horizontal="right"/>
    </xf>
    <xf numFmtId="0" fontId="62" fillId="60" borderId="176"/>
    <xf numFmtId="0" fontId="51" fillId="36" borderId="177" applyNumberFormat="0" applyAlignment="0" applyProtection="0"/>
    <xf numFmtId="0" fontId="62" fillId="60" borderId="176"/>
    <xf numFmtId="0" fontId="62" fillId="60" borderId="176"/>
    <xf numFmtId="0" fontId="44" fillId="0" borderId="179" applyNumberFormat="0" applyFill="0" applyAlignment="0" applyProtection="0"/>
    <xf numFmtId="2" fontId="47" fillId="0" borderId="176" applyFill="0" applyProtection="0">
      <alignment horizontal="right" vertical="top" wrapText="1"/>
    </xf>
    <xf numFmtId="1" fontId="35" fillId="0" borderId="176" applyFill="0" applyProtection="0">
      <alignment horizontal="right" vertical="top" wrapText="1"/>
    </xf>
    <xf numFmtId="0" fontId="62" fillId="60" borderId="176"/>
    <xf numFmtId="0" fontId="35" fillId="0" borderId="176" applyFill="0" applyProtection="0">
      <alignment horizontal="right" vertical="top" wrapText="1"/>
    </xf>
    <xf numFmtId="0" fontId="41" fillId="35" borderId="177" applyNumberFormat="0" applyAlignment="0" applyProtection="0"/>
    <xf numFmtId="1" fontId="35" fillId="0" borderId="176" applyFill="0" applyProtection="0">
      <alignment horizontal="right" vertical="top" wrapText="1"/>
    </xf>
    <xf numFmtId="2" fontId="35" fillId="0" borderId="176" applyFill="0" applyProtection="0">
      <alignment horizontal="right" vertical="top" wrapText="1"/>
    </xf>
    <xf numFmtId="2" fontId="47" fillId="0" borderId="176" applyFill="0" applyProtection="0">
      <alignment horizontal="right" vertical="top" wrapText="1"/>
    </xf>
    <xf numFmtId="49" fontId="35" fillId="0" borderId="176" applyFill="0" applyProtection="0">
      <alignment horizontal="right"/>
    </xf>
    <xf numFmtId="49" fontId="35" fillId="0" borderId="176" applyFill="0" applyProtection="0">
      <alignment horizontal="right"/>
    </xf>
    <xf numFmtId="0" fontId="62" fillId="60" borderId="176"/>
    <xf numFmtId="1" fontId="35" fillId="0" borderId="176" applyFill="0" applyProtection="0">
      <alignment horizontal="right" vertical="top" wrapText="1"/>
    </xf>
    <xf numFmtId="2" fontId="47" fillId="0" borderId="176" applyFill="0" applyProtection="0">
      <alignment horizontal="right" vertical="top" wrapText="1"/>
    </xf>
    <xf numFmtId="0" fontId="41" fillId="35" borderId="177" applyNumberFormat="0" applyAlignment="0" applyProtection="0"/>
    <xf numFmtId="0" fontId="44" fillId="0" borderId="179" applyNumberFormat="0" applyFill="0" applyAlignment="0" applyProtection="0"/>
    <xf numFmtId="1" fontId="47" fillId="0" borderId="176" applyFill="0" applyProtection="0">
      <alignment horizontal="right" vertical="top" wrapText="1"/>
    </xf>
    <xf numFmtId="2" fontId="35" fillId="0" borderId="176" applyFill="0" applyProtection="0">
      <alignment horizontal="right" vertical="top" wrapText="1"/>
    </xf>
    <xf numFmtId="2" fontId="47" fillId="0" borderId="176" applyFill="0" applyProtection="0">
      <alignment horizontal="right" vertical="top" wrapText="1"/>
    </xf>
    <xf numFmtId="0" fontId="35" fillId="0" borderId="176" applyFill="0" applyProtection="0">
      <alignment horizontal="right" vertical="top" wrapText="1"/>
    </xf>
    <xf numFmtId="1" fontId="35" fillId="0" borderId="176" applyFill="0" applyProtection="0">
      <alignment horizontal="right" vertical="top" wrapText="1"/>
    </xf>
    <xf numFmtId="0" fontId="62" fillId="60" borderId="176"/>
    <xf numFmtId="0" fontId="35" fillId="0" borderId="176" applyFill="0" applyProtection="0">
      <alignment horizontal="right" vertical="top" wrapText="1"/>
    </xf>
    <xf numFmtId="2" fontId="47" fillId="0" borderId="176" applyFill="0" applyProtection="0">
      <alignment horizontal="right" vertical="top" wrapText="1"/>
    </xf>
    <xf numFmtId="49" fontId="47" fillId="0" borderId="176" applyFill="0" applyProtection="0">
      <alignment horizontal="right"/>
    </xf>
    <xf numFmtId="0" fontId="39" fillId="38" borderId="176" applyNumberFormat="0" applyProtection="0">
      <alignment horizontal="right"/>
    </xf>
    <xf numFmtId="0" fontId="62" fillId="60" borderId="176"/>
    <xf numFmtId="49" fontId="47" fillId="0" borderId="176" applyFill="0" applyProtection="0">
      <alignment horizontal="right"/>
    </xf>
    <xf numFmtId="0" fontId="39" fillId="38" borderId="176" applyNumberFormat="0" applyProtection="0">
      <alignment horizontal="left"/>
    </xf>
    <xf numFmtId="0" fontId="62" fillId="60" borderId="176"/>
    <xf numFmtId="0" fontId="39" fillId="38" borderId="176" applyNumberFormat="0" applyProtection="0">
      <alignment horizontal="right"/>
    </xf>
    <xf numFmtId="0" fontId="39" fillId="38" borderId="176" applyNumberFormat="0" applyProtection="0">
      <alignment horizontal="left"/>
    </xf>
    <xf numFmtId="1" fontId="47" fillId="0" borderId="176" applyFill="0" applyProtection="0">
      <alignment horizontal="right" vertical="top" wrapText="1"/>
    </xf>
    <xf numFmtId="2" fontId="47" fillId="0" borderId="176" applyFill="0" applyProtection="0">
      <alignment horizontal="right" vertical="top" wrapText="1"/>
    </xf>
    <xf numFmtId="0" fontId="39" fillId="38" borderId="176" applyNumberFormat="0" applyProtection="0">
      <alignment horizontal="right"/>
    </xf>
    <xf numFmtId="0" fontId="35" fillId="0" borderId="176" applyFill="0" applyProtection="0">
      <alignment horizontal="right" vertical="top" wrapText="1"/>
    </xf>
    <xf numFmtId="2" fontId="35" fillId="0" borderId="176" applyFill="0" applyProtection="0">
      <alignment horizontal="right" vertical="top" wrapText="1"/>
    </xf>
    <xf numFmtId="0" fontId="62" fillId="60" borderId="176"/>
    <xf numFmtId="0" fontId="35" fillId="0" borderId="176" applyFill="0" applyProtection="0">
      <alignment horizontal="right" vertical="top" wrapText="1"/>
    </xf>
    <xf numFmtId="2" fontId="35" fillId="0" borderId="176" applyFill="0" applyProtection="0">
      <alignment horizontal="right" vertical="top" wrapText="1"/>
    </xf>
    <xf numFmtId="49" fontId="35" fillId="0" borderId="176" applyFill="0" applyProtection="0">
      <alignment horizontal="right"/>
    </xf>
    <xf numFmtId="49" fontId="35" fillId="0" borderId="176" applyFill="0" applyProtection="0">
      <alignment horizontal="right"/>
    </xf>
    <xf numFmtId="0" fontId="39" fillId="38" borderId="176" applyNumberFormat="0" applyProtection="0">
      <alignment horizontal="right"/>
    </xf>
    <xf numFmtId="1" fontId="35" fillId="0" borderId="176" applyFill="0" applyProtection="0">
      <alignment horizontal="right" vertical="top" wrapText="1"/>
    </xf>
    <xf numFmtId="0" fontId="62" fillId="60" borderId="176"/>
    <xf numFmtId="0" fontId="62" fillId="60" borderId="176"/>
    <xf numFmtId="0" fontId="62" fillId="60" borderId="176"/>
    <xf numFmtId="0" fontId="62" fillId="60" borderId="176"/>
    <xf numFmtId="49" fontId="47" fillId="0" borderId="176" applyFill="0" applyProtection="0">
      <alignment horizontal="right"/>
    </xf>
    <xf numFmtId="0" fontId="39" fillId="38" borderId="176" applyNumberFormat="0" applyProtection="0">
      <alignment horizontal="left"/>
    </xf>
    <xf numFmtId="0" fontId="44" fillId="0" borderId="179" applyNumberFormat="0" applyFill="0" applyAlignment="0" applyProtection="0"/>
    <xf numFmtId="0" fontId="62" fillId="60" borderId="176"/>
    <xf numFmtId="49" fontId="47" fillId="0" borderId="176" applyFill="0" applyProtection="0">
      <alignment horizontal="right"/>
    </xf>
    <xf numFmtId="0" fontId="43" fillId="36" borderId="178" applyNumberFormat="0" applyAlignment="0" applyProtection="0"/>
    <xf numFmtId="0" fontId="44" fillId="0" borderId="179" applyNumberFormat="0" applyFill="0" applyAlignment="0" applyProtection="0"/>
    <xf numFmtId="1" fontId="47" fillId="0" borderId="176" applyFill="0" applyProtection="0">
      <alignment horizontal="right" vertical="top" wrapText="1"/>
    </xf>
    <xf numFmtId="2" fontId="35" fillId="0" borderId="176" applyFill="0" applyProtection="0">
      <alignment horizontal="right" vertical="top" wrapText="1"/>
    </xf>
    <xf numFmtId="0" fontId="62" fillId="60" borderId="176"/>
    <xf numFmtId="2" fontId="47" fillId="0" borderId="176" applyFill="0" applyProtection="0">
      <alignment horizontal="right" vertical="top" wrapText="1"/>
    </xf>
    <xf numFmtId="0" fontId="35" fillId="0" borderId="176" applyFill="0" applyProtection="0">
      <alignment horizontal="right" vertical="top" wrapText="1"/>
    </xf>
    <xf numFmtId="0" fontId="43" fillId="36" borderId="178" applyNumberFormat="0" applyAlignment="0" applyProtection="0"/>
    <xf numFmtId="0" fontId="35" fillId="0" borderId="176" applyFill="0" applyProtection="0">
      <alignment horizontal="right" vertical="top" wrapText="1"/>
    </xf>
    <xf numFmtId="0" fontId="44" fillId="0" borderId="179" applyNumberFormat="0" applyFill="0" applyAlignment="0" applyProtection="0"/>
    <xf numFmtId="1" fontId="47" fillId="0" borderId="176" applyFill="0" applyProtection="0">
      <alignment horizontal="right" vertical="top" wrapText="1"/>
    </xf>
    <xf numFmtId="1" fontId="47" fillId="0" borderId="176" applyFill="0" applyProtection="0">
      <alignment horizontal="right" vertical="top" wrapText="1"/>
    </xf>
    <xf numFmtId="0" fontId="43" fillId="36" borderId="178" applyNumberFormat="0" applyAlignment="0" applyProtection="0"/>
    <xf numFmtId="2" fontId="47" fillId="0" borderId="176" applyFill="0" applyProtection="0">
      <alignment horizontal="right" vertical="top" wrapText="1"/>
    </xf>
    <xf numFmtId="0" fontId="39" fillId="38" borderId="176" applyNumberFormat="0" applyProtection="0">
      <alignment horizontal="left"/>
    </xf>
    <xf numFmtId="0" fontId="39" fillId="38" borderId="176" applyNumberFormat="0" applyProtection="0">
      <alignment horizontal="left"/>
    </xf>
    <xf numFmtId="0" fontId="39" fillId="38" borderId="176" applyNumberFormat="0" applyProtection="0">
      <alignment horizontal="left"/>
    </xf>
    <xf numFmtId="0" fontId="43" fillId="36" borderId="178" applyNumberFormat="0" applyAlignment="0" applyProtection="0"/>
    <xf numFmtId="1" fontId="47" fillId="0" borderId="176" applyFill="0" applyProtection="0">
      <alignment horizontal="right" vertical="top" wrapText="1"/>
    </xf>
    <xf numFmtId="0" fontId="62" fillId="60" borderId="176"/>
    <xf numFmtId="0" fontId="47" fillId="0" borderId="176" applyFill="0" applyProtection="0">
      <alignment horizontal="right" vertical="top" wrapText="1"/>
    </xf>
    <xf numFmtId="0" fontId="62" fillId="60" borderId="176"/>
    <xf numFmtId="0" fontId="39" fillId="38" borderId="176" applyNumberFormat="0" applyProtection="0">
      <alignment horizontal="right"/>
    </xf>
    <xf numFmtId="0" fontId="43" fillId="36" borderId="178" applyNumberFormat="0" applyAlignment="0" applyProtection="0"/>
    <xf numFmtId="0" fontId="62" fillId="60" borderId="176"/>
    <xf numFmtId="0" fontId="39" fillId="38" borderId="176" applyNumberFormat="0" applyProtection="0">
      <alignment horizontal="left"/>
    </xf>
    <xf numFmtId="0" fontId="44" fillId="0" borderId="179" applyNumberFormat="0" applyFill="0" applyAlignment="0" applyProtection="0"/>
    <xf numFmtId="0" fontId="62" fillId="60" borderId="176"/>
    <xf numFmtId="0" fontId="51" fillId="36" borderId="177" applyNumberFormat="0" applyAlignment="0" applyProtection="0"/>
    <xf numFmtId="0" fontId="35" fillId="0" borderId="176" applyFill="0" applyProtection="0">
      <alignment horizontal="right" vertical="top" wrapText="1"/>
    </xf>
    <xf numFmtId="0" fontId="62" fillId="60" borderId="176"/>
    <xf numFmtId="1" fontId="35" fillId="0" borderId="176" applyFill="0" applyProtection="0">
      <alignment horizontal="right" vertical="top" wrapText="1"/>
    </xf>
    <xf numFmtId="1" fontId="35" fillId="0" borderId="176" applyFill="0" applyProtection="0">
      <alignment horizontal="right" vertical="top" wrapText="1"/>
    </xf>
    <xf numFmtId="0" fontId="43" fillId="36" borderId="178" applyNumberFormat="0" applyAlignment="0" applyProtection="0"/>
    <xf numFmtId="0" fontId="35" fillId="0" borderId="176" applyFill="0" applyProtection="0">
      <alignment horizontal="right" vertical="top" wrapText="1"/>
    </xf>
    <xf numFmtId="0" fontId="39" fillId="38" borderId="176" applyNumberFormat="0" applyProtection="0">
      <alignment horizontal="left"/>
    </xf>
    <xf numFmtId="0" fontId="62" fillId="60" borderId="176"/>
    <xf numFmtId="0" fontId="35" fillId="54" borderId="175" applyNumberFormat="0" applyFont="0" applyAlignment="0" applyProtection="0"/>
    <xf numFmtId="0" fontId="39" fillId="38" borderId="176" applyNumberFormat="0" applyProtection="0">
      <alignment horizontal="right"/>
    </xf>
    <xf numFmtId="0" fontId="35" fillId="0" borderId="176" applyFill="0" applyProtection="0">
      <alignment horizontal="right" vertical="top" wrapText="1"/>
    </xf>
    <xf numFmtId="0" fontId="47" fillId="0" borderId="176" applyFill="0" applyProtection="0">
      <alignment horizontal="right" vertical="top" wrapText="1"/>
    </xf>
    <xf numFmtId="0" fontId="62" fillId="60" borderId="176"/>
    <xf numFmtId="0" fontId="43" fillId="36" borderId="178" applyNumberFormat="0" applyAlignment="0" applyProtection="0"/>
    <xf numFmtId="49" fontId="35" fillId="0" borderId="176" applyFill="0" applyProtection="0">
      <alignment horizontal="right"/>
    </xf>
    <xf numFmtId="0" fontId="62" fillId="60" borderId="176"/>
    <xf numFmtId="0" fontId="39" fillId="38" borderId="176" applyNumberFormat="0" applyProtection="0">
      <alignment horizontal="left"/>
    </xf>
    <xf numFmtId="2" fontId="35" fillId="0" borderId="176" applyFill="0" applyProtection="0">
      <alignment horizontal="right" vertical="top" wrapText="1"/>
    </xf>
    <xf numFmtId="49" fontId="47" fillId="0" borderId="176" applyFill="0" applyProtection="0">
      <alignment horizontal="right"/>
    </xf>
    <xf numFmtId="0" fontId="41" fillId="35" borderId="177" applyNumberFormat="0" applyAlignment="0" applyProtection="0"/>
    <xf numFmtId="0" fontId="41" fillId="35" borderId="177" applyNumberFormat="0" applyAlignment="0" applyProtection="0"/>
    <xf numFmtId="0" fontId="39" fillId="38" borderId="176" applyNumberFormat="0" applyProtection="0">
      <alignment horizontal="left"/>
    </xf>
    <xf numFmtId="2" fontId="47" fillId="0" borderId="176" applyFill="0" applyProtection="0">
      <alignment horizontal="right" vertical="top" wrapText="1"/>
    </xf>
    <xf numFmtId="49" fontId="35" fillId="0" borderId="176" applyFill="0" applyProtection="0">
      <alignment horizontal="right"/>
    </xf>
    <xf numFmtId="1" fontId="35" fillId="0" borderId="176" applyFill="0" applyProtection="0">
      <alignment horizontal="right" vertical="top" wrapText="1"/>
    </xf>
    <xf numFmtId="0" fontId="47" fillId="0" borderId="176" applyFill="0" applyProtection="0">
      <alignment horizontal="right" vertical="top" wrapText="1"/>
    </xf>
    <xf numFmtId="49" fontId="47" fillId="0" borderId="176" applyFill="0" applyProtection="0">
      <alignment horizontal="right"/>
    </xf>
    <xf numFmtId="1" fontId="35" fillId="0" borderId="176" applyFill="0" applyProtection="0">
      <alignment horizontal="right" vertical="top" wrapText="1"/>
    </xf>
    <xf numFmtId="0" fontId="39" fillId="38" borderId="176" applyNumberFormat="0" applyProtection="0">
      <alignment horizontal="right"/>
    </xf>
    <xf numFmtId="0" fontId="39" fillId="38" borderId="176" applyNumberFormat="0" applyProtection="0">
      <alignment horizontal="right"/>
    </xf>
    <xf numFmtId="49" fontId="35" fillId="0" borderId="176" applyFill="0" applyProtection="0">
      <alignment horizontal="right"/>
    </xf>
    <xf numFmtId="0" fontId="43" fillId="36" borderId="178" applyNumberFormat="0" applyAlignment="0" applyProtection="0"/>
    <xf numFmtId="0" fontId="62" fillId="60" borderId="176"/>
    <xf numFmtId="0" fontId="39" fillId="38" borderId="176" applyNumberFormat="0" applyProtection="0">
      <alignment horizontal="right"/>
    </xf>
    <xf numFmtId="0" fontId="35" fillId="0" borderId="176" applyFill="0" applyProtection="0">
      <alignment horizontal="right" vertical="top" wrapText="1"/>
    </xf>
    <xf numFmtId="0" fontId="43" fillId="36" borderId="178" applyNumberFormat="0" applyAlignment="0" applyProtection="0"/>
    <xf numFmtId="1" fontId="47" fillId="0" borderId="176" applyFill="0" applyProtection="0">
      <alignment horizontal="right" vertical="top" wrapText="1"/>
    </xf>
    <xf numFmtId="2" fontId="35" fillId="0" borderId="176" applyFill="0" applyProtection="0">
      <alignment horizontal="right" vertical="top" wrapText="1"/>
    </xf>
    <xf numFmtId="0" fontId="35" fillId="54" borderId="175" applyNumberFormat="0" applyFont="0" applyAlignment="0" applyProtection="0"/>
    <xf numFmtId="0" fontId="62" fillId="60" borderId="176"/>
    <xf numFmtId="0" fontId="62" fillId="60" borderId="176"/>
    <xf numFmtId="1" fontId="35" fillId="0" borderId="176" applyFill="0" applyProtection="0">
      <alignment horizontal="right" vertical="top" wrapText="1"/>
    </xf>
    <xf numFmtId="0" fontId="62" fillId="60" borderId="176"/>
    <xf numFmtId="0" fontId="62" fillId="60" borderId="176"/>
    <xf numFmtId="0" fontId="62" fillId="60" borderId="176"/>
    <xf numFmtId="0" fontId="41" fillId="35" borderId="177" applyNumberFormat="0" applyAlignment="0" applyProtection="0"/>
    <xf numFmtId="0" fontId="51" fillId="36" borderId="177" applyNumberFormat="0" applyAlignment="0" applyProtection="0"/>
    <xf numFmtId="1" fontId="35" fillId="0" borderId="176" applyFill="0" applyProtection="0">
      <alignment horizontal="right" vertical="top" wrapText="1"/>
    </xf>
    <xf numFmtId="0" fontId="39" fillId="38" borderId="176" applyNumberFormat="0" applyProtection="0">
      <alignment horizontal="right"/>
    </xf>
    <xf numFmtId="1" fontId="47" fillId="0" borderId="176" applyFill="0" applyProtection="0">
      <alignment horizontal="right" vertical="top" wrapText="1"/>
    </xf>
    <xf numFmtId="0" fontId="47" fillId="0" borderId="176" applyFill="0" applyProtection="0">
      <alignment horizontal="right" vertical="top" wrapText="1"/>
    </xf>
    <xf numFmtId="0" fontId="44" fillId="0" borderId="179" applyNumberFormat="0" applyFill="0" applyAlignment="0" applyProtection="0"/>
    <xf numFmtId="0" fontId="41" fillId="35" borderId="177" applyNumberFormat="0" applyAlignment="0" applyProtection="0"/>
    <xf numFmtId="0" fontId="44" fillId="0" borderId="179" applyNumberFormat="0" applyFill="0" applyAlignment="0" applyProtection="0"/>
    <xf numFmtId="0" fontId="35" fillId="54" borderId="175" applyNumberFormat="0" applyFont="0" applyAlignment="0" applyProtection="0"/>
    <xf numFmtId="0" fontId="62" fillId="60" borderId="176"/>
    <xf numFmtId="0" fontId="47" fillId="0" borderId="176" applyFill="0" applyProtection="0">
      <alignment horizontal="right" vertical="top" wrapText="1"/>
    </xf>
    <xf numFmtId="0" fontId="39" fillId="38" borderId="176" applyNumberFormat="0" applyProtection="0">
      <alignment horizontal="left"/>
    </xf>
    <xf numFmtId="0" fontId="39" fillId="38" borderId="176" applyNumberFormat="0" applyProtection="0">
      <alignment horizontal="right"/>
    </xf>
    <xf numFmtId="0" fontId="62" fillId="60" borderId="176"/>
    <xf numFmtId="0" fontId="39" fillId="38" borderId="176" applyNumberFormat="0" applyProtection="0">
      <alignment horizontal="left"/>
    </xf>
    <xf numFmtId="2" fontId="47" fillId="0" borderId="176" applyFill="0" applyProtection="0">
      <alignment horizontal="right" vertical="top" wrapText="1"/>
    </xf>
    <xf numFmtId="0" fontId="47" fillId="0" borderId="176" applyFill="0" applyProtection="0">
      <alignment horizontal="right" vertical="top" wrapText="1"/>
    </xf>
    <xf numFmtId="0" fontId="62" fillId="60" borderId="176"/>
    <xf numFmtId="0" fontId="35" fillId="0" borderId="176" applyFill="0" applyProtection="0">
      <alignment horizontal="right" vertical="top" wrapText="1"/>
    </xf>
    <xf numFmtId="0" fontId="62" fillId="60" borderId="176"/>
    <xf numFmtId="0" fontId="35" fillId="0" borderId="176" applyFill="0" applyProtection="0">
      <alignment horizontal="right" vertical="top" wrapText="1"/>
    </xf>
    <xf numFmtId="0" fontId="62" fillId="60" borderId="176"/>
    <xf numFmtId="1" fontId="35" fillId="0" borderId="176" applyFill="0" applyProtection="0">
      <alignment horizontal="right" vertical="top" wrapText="1"/>
    </xf>
    <xf numFmtId="0" fontId="62" fillId="60" borderId="176"/>
    <xf numFmtId="0" fontId="35" fillId="54" borderId="175" applyNumberFormat="0" applyFont="0" applyAlignment="0" applyProtection="0"/>
    <xf numFmtId="49" fontId="35" fillId="0" borderId="176" applyFill="0" applyProtection="0">
      <alignment horizontal="right"/>
    </xf>
    <xf numFmtId="0" fontId="35" fillId="54" borderId="175" applyNumberFormat="0" applyFont="0" applyAlignment="0" applyProtection="0"/>
    <xf numFmtId="0" fontId="43" fillId="36" borderId="178" applyNumberFormat="0" applyAlignment="0" applyProtection="0"/>
    <xf numFmtId="0" fontId="47" fillId="0" borderId="176" applyFill="0" applyProtection="0">
      <alignment horizontal="right" vertical="top" wrapText="1"/>
    </xf>
    <xf numFmtId="0" fontId="44" fillId="0" borderId="179" applyNumberFormat="0" applyFill="0" applyAlignment="0" applyProtection="0"/>
    <xf numFmtId="0" fontId="62" fillId="60" borderId="176"/>
    <xf numFmtId="0" fontId="62" fillId="60" borderId="176"/>
    <xf numFmtId="0" fontId="62" fillId="60" borderId="176"/>
    <xf numFmtId="0" fontId="39" fillId="38" borderId="176" applyNumberFormat="0" applyProtection="0">
      <alignment horizontal="left"/>
    </xf>
    <xf numFmtId="49" fontId="47" fillId="0" borderId="176" applyFill="0" applyProtection="0">
      <alignment horizontal="right"/>
    </xf>
    <xf numFmtId="49" fontId="35" fillId="0" borderId="176" applyFill="0" applyProtection="0">
      <alignment horizontal="right"/>
    </xf>
    <xf numFmtId="0" fontId="35" fillId="0" borderId="176" applyFill="0" applyProtection="0">
      <alignment horizontal="right" vertical="top" wrapText="1"/>
    </xf>
    <xf numFmtId="1" fontId="35" fillId="0" borderId="176" applyFill="0" applyProtection="0">
      <alignment horizontal="right" vertical="top" wrapText="1"/>
    </xf>
    <xf numFmtId="0" fontId="35" fillId="0" borderId="176" applyFill="0" applyProtection="0">
      <alignment horizontal="right" vertical="top" wrapText="1"/>
    </xf>
    <xf numFmtId="0" fontId="35" fillId="0" borderId="176" applyFill="0" applyProtection="0">
      <alignment horizontal="right" vertical="top" wrapText="1"/>
    </xf>
    <xf numFmtId="0" fontId="62" fillId="60" borderId="176"/>
    <xf numFmtId="49" fontId="35" fillId="0" borderId="176" applyFill="0" applyProtection="0">
      <alignment horizontal="right"/>
    </xf>
    <xf numFmtId="0" fontId="35" fillId="54" borderId="175" applyNumberFormat="0" applyFont="0" applyAlignment="0" applyProtection="0"/>
    <xf numFmtId="49" fontId="47" fillId="0" borderId="176" applyFill="0" applyProtection="0">
      <alignment horizontal="right"/>
    </xf>
    <xf numFmtId="0" fontId="44" fillId="0" borderId="179" applyNumberFormat="0" applyFill="0" applyAlignment="0" applyProtection="0"/>
    <xf numFmtId="0" fontId="39" fillId="38" borderId="176" applyNumberFormat="0" applyProtection="0">
      <alignment horizontal="right"/>
    </xf>
    <xf numFmtId="0" fontId="41" fillId="35" borderId="177" applyNumberFormat="0" applyAlignment="0" applyProtection="0"/>
    <xf numFmtId="0" fontId="39" fillId="38" borderId="176" applyNumberFormat="0" applyProtection="0">
      <alignment horizontal="left"/>
    </xf>
    <xf numFmtId="1" fontId="35" fillId="0" borderId="176" applyFill="0" applyProtection="0">
      <alignment horizontal="right" vertical="top" wrapText="1"/>
    </xf>
    <xf numFmtId="0" fontId="35" fillId="0" borderId="176" applyFill="0" applyProtection="0">
      <alignment horizontal="right" vertical="top" wrapText="1"/>
    </xf>
    <xf numFmtId="1" fontId="47" fillId="0" borderId="176" applyFill="0" applyProtection="0">
      <alignment horizontal="right" vertical="top" wrapText="1"/>
    </xf>
    <xf numFmtId="0" fontId="43" fillId="36" borderId="178" applyNumberFormat="0" applyAlignment="0" applyProtection="0"/>
    <xf numFmtId="0" fontId="44" fillId="0" borderId="179" applyNumberFormat="0" applyFill="0" applyAlignment="0" applyProtection="0"/>
    <xf numFmtId="0" fontId="35" fillId="54" borderId="175" applyNumberFormat="0" applyFont="0" applyAlignment="0" applyProtection="0"/>
    <xf numFmtId="0" fontId="44" fillId="0" borderId="179" applyNumberFormat="0" applyFill="0" applyAlignment="0" applyProtection="0"/>
    <xf numFmtId="49" fontId="35" fillId="0" borderId="176" applyFill="0" applyProtection="0">
      <alignment horizontal="right"/>
    </xf>
    <xf numFmtId="0" fontId="62" fillId="60" borderId="176"/>
    <xf numFmtId="0" fontId="35" fillId="0" borderId="176" applyFill="0" applyProtection="0">
      <alignment horizontal="right" vertical="top" wrapText="1"/>
    </xf>
    <xf numFmtId="1" fontId="35" fillId="0" borderId="176" applyFill="0" applyProtection="0">
      <alignment horizontal="right" vertical="top" wrapText="1"/>
    </xf>
    <xf numFmtId="0" fontId="39" fillId="38" borderId="176" applyNumberFormat="0" applyProtection="0">
      <alignment horizontal="right"/>
    </xf>
    <xf numFmtId="0" fontId="62" fillId="60" borderId="176"/>
    <xf numFmtId="0" fontId="35" fillId="0" borderId="176" applyFill="0" applyProtection="0">
      <alignment horizontal="right" vertical="top" wrapText="1"/>
    </xf>
    <xf numFmtId="0" fontId="62" fillId="60" borderId="176"/>
    <xf numFmtId="0" fontId="62" fillId="60" borderId="176"/>
    <xf numFmtId="0" fontId="62" fillId="60" borderId="176"/>
    <xf numFmtId="49" fontId="47" fillId="0" borderId="176" applyFill="0" applyProtection="0">
      <alignment horizontal="right"/>
    </xf>
    <xf numFmtId="0" fontId="44" fillId="0" borderId="179" applyNumberFormat="0" applyFill="0" applyAlignment="0" applyProtection="0"/>
    <xf numFmtId="0" fontId="62" fillId="60" borderId="176"/>
    <xf numFmtId="0" fontId="44" fillId="0" borderId="179" applyNumberFormat="0" applyFill="0" applyAlignment="0" applyProtection="0"/>
    <xf numFmtId="1" fontId="47" fillId="0" borderId="176" applyFill="0" applyProtection="0">
      <alignment horizontal="right" vertical="top" wrapText="1"/>
    </xf>
    <xf numFmtId="0" fontId="62" fillId="60" borderId="176"/>
    <xf numFmtId="0" fontId="62" fillId="60" borderId="176"/>
    <xf numFmtId="0" fontId="41" fillId="35" borderId="177" applyNumberFormat="0" applyAlignment="0" applyProtection="0"/>
    <xf numFmtId="1" fontId="35" fillId="0" borderId="176" applyFill="0" applyProtection="0">
      <alignment horizontal="right" vertical="top" wrapText="1"/>
    </xf>
    <xf numFmtId="49" fontId="35" fillId="0" borderId="176" applyFill="0" applyProtection="0">
      <alignment horizontal="right"/>
    </xf>
    <xf numFmtId="49" fontId="35" fillId="0" borderId="176" applyFill="0" applyProtection="0">
      <alignment horizontal="right"/>
    </xf>
    <xf numFmtId="49" fontId="35" fillId="0" borderId="176" applyFill="0" applyProtection="0">
      <alignment horizontal="right"/>
    </xf>
    <xf numFmtId="1" fontId="35" fillId="0" borderId="176" applyFill="0" applyProtection="0">
      <alignment horizontal="right" vertical="top" wrapText="1"/>
    </xf>
    <xf numFmtId="1" fontId="47" fillId="0" borderId="176" applyFill="0" applyProtection="0">
      <alignment horizontal="right" vertical="top" wrapText="1"/>
    </xf>
    <xf numFmtId="2" fontId="35" fillId="0" borderId="176" applyFill="0" applyProtection="0">
      <alignment horizontal="right" vertical="top" wrapText="1"/>
    </xf>
    <xf numFmtId="0" fontId="62" fillId="60" borderId="176"/>
    <xf numFmtId="0" fontId="39" fillId="38" borderId="176" applyNumberFormat="0" applyProtection="0">
      <alignment horizontal="left"/>
    </xf>
    <xf numFmtId="0" fontId="44" fillId="0" borderId="179" applyNumberFormat="0" applyFill="0" applyAlignment="0" applyProtection="0"/>
    <xf numFmtId="0" fontId="39" fillId="38" borderId="176" applyNumberFormat="0" applyProtection="0">
      <alignment horizontal="right"/>
    </xf>
    <xf numFmtId="0" fontId="62" fillId="60" borderId="176"/>
    <xf numFmtId="2" fontId="35" fillId="0" borderId="176" applyFill="0" applyProtection="0">
      <alignment horizontal="right" vertical="top" wrapText="1"/>
    </xf>
    <xf numFmtId="1" fontId="47" fillId="0" borderId="176" applyFill="0" applyProtection="0">
      <alignment horizontal="right" vertical="top" wrapText="1"/>
    </xf>
    <xf numFmtId="0" fontId="35" fillId="54" borderId="175" applyNumberFormat="0" applyFont="0" applyAlignment="0" applyProtection="0"/>
    <xf numFmtId="0" fontId="62" fillId="60" borderId="176"/>
    <xf numFmtId="1" fontId="47" fillId="0" borderId="176" applyFill="0" applyProtection="0">
      <alignment horizontal="right" vertical="top" wrapText="1"/>
    </xf>
    <xf numFmtId="2" fontId="47" fillId="0" borderId="176" applyFill="0" applyProtection="0">
      <alignment horizontal="right" vertical="top" wrapText="1"/>
    </xf>
    <xf numFmtId="0" fontId="47" fillId="0" borderId="176" applyFill="0" applyProtection="0">
      <alignment horizontal="right" vertical="top" wrapText="1"/>
    </xf>
    <xf numFmtId="0" fontId="35" fillId="0" borderId="176" applyFill="0" applyProtection="0">
      <alignment horizontal="right" vertical="top" wrapText="1"/>
    </xf>
    <xf numFmtId="1" fontId="35" fillId="0" borderId="176" applyFill="0" applyProtection="0">
      <alignment horizontal="right" vertical="top" wrapText="1"/>
    </xf>
    <xf numFmtId="0" fontId="35" fillId="0" borderId="176" applyFill="0" applyProtection="0">
      <alignment horizontal="right" vertical="top" wrapText="1"/>
    </xf>
    <xf numFmtId="0" fontId="39" fillId="38" borderId="176" applyNumberFormat="0" applyProtection="0">
      <alignment horizontal="left"/>
    </xf>
    <xf numFmtId="0" fontId="39" fillId="38" borderId="176" applyNumberFormat="0" applyProtection="0">
      <alignment horizontal="left"/>
    </xf>
    <xf numFmtId="49" fontId="47" fillId="0" borderId="176" applyFill="0" applyProtection="0">
      <alignment horizontal="right"/>
    </xf>
    <xf numFmtId="0" fontId="62" fillId="60" borderId="176"/>
    <xf numFmtId="0" fontId="62" fillId="60" borderId="176"/>
    <xf numFmtId="0" fontId="39" fillId="38" borderId="176" applyNumberFormat="0" applyProtection="0">
      <alignment horizontal="left"/>
    </xf>
    <xf numFmtId="0" fontId="39" fillId="38" borderId="176" applyNumberFormat="0" applyProtection="0">
      <alignment horizontal="left"/>
    </xf>
    <xf numFmtId="0" fontId="47" fillId="0" borderId="176" applyFill="0" applyProtection="0">
      <alignment horizontal="right" vertical="top" wrapText="1"/>
    </xf>
    <xf numFmtId="1" fontId="35" fillId="0" borderId="176" applyFill="0" applyProtection="0">
      <alignment horizontal="right" vertical="top" wrapText="1"/>
    </xf>
    <xf numFmtId="49" fontId="35" fillId="0" borderId="176" applyFill="0" applyProtection="0">
      <alignment horizontal="right"/>
    </xf>
    <xf numFmtId="2" fontId="47" fillId="0" borderId="176" applyFill="0" applyProtection="0">
      <alignment horizontal="right" vertical="top" wrapText="1"/>
    </xf>
    <xf numFmtId="1" fontId="35" fillId="0" borderId="176" applyFill="0" applyProtection="0">
      <alignment horizontal="right" vertical="top" wrapText="1"/>
    </xf>
    <xf numFmtId="1" fontId="47" fillId="0" borderId="176" applyFill="0" applyProtection="0">
      <alignment horizontal="right" vertical="top" wrapText="1"/>
    </xf>
    <xf numFmtId="0" fontId="35" fillId="54" borderId="175" applyNumberFormat="0" applyFont="0" applyAlignment="0" applyProtection="0"/>
    <xf numFmtId="0" fontId="62" fillId="60" borderId="176"/>
    <xf numFmtId="1" fontId="35" fillId="0" borderId="176" applyFill="0" applyProtection="0">
      <alignment horizontal="right" vertical="top" wrapText="1"/>
    </xf>
    <xf numFmtId="1" fontId="35" fillId="0" borderId="176" applyFill="0" applyProtection="0">
      <alignment horizontal="right" vertical="top" wrapText="1"/>
    </xf>
    <xf numFmtId="49" fontId="35" fillId="0" borderId="176" applyFill="0" applyProtection="0">
      <alignment horizontal="right"/>
    </xf>
    <xf numFmtId="0" fontId="44" fillId="0" borderId="179" applyNumberFormat="0" applyFill="0" applyAlignment="0" applyProtection="0"/>
    <xf numFmtId="0" fontId="43" fillId="36" borderId="178" applyNumberFormat="0" applyAlignment="0" applyProtection="0"/>
    <xf numFmtId="49" fontId="35" fillId="0" borderId="176" applyFill="0" applyProtection="0">
      <alignment horizontal="right"/>
    </xf>
    <xf numFmtId="0" fontId="62" fillId="60" borderId="176"/>
    <xf numFmtId="1" fontId="35" fillId="0" borderId="176" applyFill="0" applyProtection="0">
      <alignment horizontal="right" vertical="top" wrapText="1"/>
    </xf>
    <xf numFmtId="49" fontId="47" fillId="0" borderId="176" applyFill="0" applyProtection="0">
      <alignment horizontal="right"/>
    </xf>
    <xf numFmtId="0" fontId="39" fillId="38" borderId="176" applyNumberFormat="0" applyProtection="0">
      <alignment horizontal="left"/>
    </xf>
    <xf numFmtId="49" fontId="35" fillId="0" borderId="176" applyFill="0" applyProtection="0">
      <alignment horizontal="right"/>
    </xf>
    <xf numFmtId="0" fontId="62" fillId="60" borderId="176"/>
    <xf numFmtId="49" fontId="35" fillId="0" borderId="176" applyFill="0" applyProtection="0">
      <alignment horizontal="right"/>
    </xf>
    <xf numFmtId="0" fontId="62" fillId="60" borderId="176"/>
    <xf numFmtId="0" fontId="35" fillId="0" borderId="176" applyFill="0" applyProtection="0">
      <alignment horizontal="right" vertical="top" wrapText="1"/>
    </xf>
    <xf numFmtId="1" fontId="35" fillId="0" borderId="176" applyFill="0" applyProtection="0">
      <alignment horizontal="right" vertical="top" wrapText="1"/>
    </xf>
    <xf numFmtId="49" fontId="47" fillId="0" borderId="176" applyFill="0" applyProtection="0">
      <alignment horizontal="right"/>
    </xf>
    <xf numFmtId="0" fontId="51" fillId="36" borderId="177" applyNumberFormat="0" applyAlignment="0" applyProtection="0"/>
    <xf numFmtId="1" fontId="35" fillId="0" borderId="176" applyFill="0" applyProtection="0">
      <alignment horizontal="right" vertical="top" wrapText="1"/>
    </xf>
    <xf numFmtId="0" fontId="62" fillId="60" borderId="176"/>
    <xf numFmtId="0" fontId="62" fillId="60" borderId="176"/>
    <xf numFmtId="2" fontId="35" fillId="0" borderId="176" applyFill="0" applyProtection="0">
      <alignment horizontal="right" vertical="top" wrapText="1"/>
    </xf>
    <xf numFmtId="0" fontId="62" fillId="60" borderId="176"/>
    <xf numFmtId="0" fontId="44" fillId="0" borderId="179" applyNumberFormat="0" applyFill="0" applyAlignment="0" applyProtection="0"/>
    <xf numFmtId="0" fontId="41" fillId="35" borderId="177" applyNumberFormat="0" applyAlignment="0" applyProtection="0"/>
    <xf numFmtId="0" fontId="39" fillId="38" borderId="176" applyNumberFormat="0" applyProtection="0">
      <alignment horizontal="right"/>
    </xf>
    <xf numFmtId="0" fontId="35" fillId="0" borderId="176" applyFill="0" applyProtection="0">
      <alignment horizontal="right" vertical="top" wrapText="1"/>
    </xf>
    <xf numFmtId="0" fontId="39" fillId="38" borderId="176" applyNumberFormat="0" applyProtection="0">
      <alignment horizontal="left"/>
    </xf>
    <xf numFmtId="0" fontId="62" fillId="60" borderId="176"/>
    <xf numFmtId="0" fontId="35" fillId="0" borderId="176" applyFill="0" applyProtection="0">
      <alignment horizontal="right" vertical="top" wrapText="1"/>
    </xf>
    <xf numFmtId="2" fontId="35" fillId="0" borderId="176" applyFill="0" applyProtection="0">
      <alignment horizontal="right" vertical="top" wrapText="1"/>
    </xf>
    <xf numFmtId="0" fontId="62" fillId="60" borderId="176"/>
    <xf numFmtId="0" fontId="35" fillId="0" borderId="176" applyFill="0" applyProtection="0">
      <alignment horizontal="right" vertical="top" wrapText="1"/>
    </xf>
    <xf numFmtId="0" fontId="62" fillId="60" borderId="176"/>
    <xf numFmtId="0" fontId="39" fillId="38" borderId="176" applyNumberFormat="0" applyProtection="0">
      <alignment horizontal="right"/>
    </xf>
    <xf numFmtId="0" fontId="35" fillId="0" borderId="176" applyFill="0" applyProtection="0">
      <alignment horizontal="right" vertical="top" wrapText="1"/>
    </xf>
    <xf numFmtId="0" fontId="62" fillId="60" borderId="176"/>
    <xf numFmtId="2" fontId="35" fillId="0" borderId="176" applyFill="0" applyProtection="0">
      <alignment horizontal="right" vertical="top" wrapText="1"/>
    </xf>
    <xf numFmtId="49" fontId="47" fillId="0" borderId="176" applyFill="0" applyProtection="0">
      <alignment horizontal="right"/>
    </xf>
    <xf numFmtId="0" fontId="39" fillId="38" borderId="176" applyNumberFormat="0" applyProtection="0">
      <alignment horizontal="left"/>
    </xf>
    <xf numFmtId="49" fontId="47" fillId="0" borderId="176" applyFill="0" applyProtection="0">
      <alignment horizontal="right"/>
    </xf>
    <xf numFmtId="2" fontId="35" fillId="0" borderId="176" applyFill="0" applyProtection="0">
      <alignment horizontal="right" vertical="top" wrapText="1"/>
    </xf>
    <xf numFmtId="0" fontId="62" fillId="60" borderId="176"/>
    <xf numFmtId="1" fontId="35" fillId="0" borderId="176" applyFill="0" applyProtection="0">
      <alignment horizontal="right" vertical="top" wrapText="1"/>
    </xf>
    <xf numFmtId="0" fontId="62" fillId="60" borderId="176"/>
    <xf numFmtId="0" fontId="44" fillId="0" borderId="179" applyNumberFormat="0" applyFill="0" applyAlignment="0" applyProtection="0"/>
    <xf numFmtId="49" fontId="35" fillId="0" borderId="176" applyFill="0" applyProtection="0">
      <alignment horizontal="right"/>
    </xf>
    <xf numFmtId="0" fontId="35" fillId="0" borderId="176" applyFill="0" applyProtection="0">
      <alignment horizontal="right" vertical="top" wrapText="1"/>
    </xf>
    <xf numFmtId="0" fontId="62" fillId="60" borderId="176"/>
    <xf numFmtId="2" fontId="35" fillId="0" borderId="176" applyFill="0" applyProtection="0">
      <alignment horizontal="right" vertical="top" wrapText="1"/>
    </xf>
    <xf numFmtId="2" fontId="47" fillId="0" borderId="176" applyFill="0" applyProtection="0">
      <alignment horizontal="right" vertical="top" wrapText="1"/>
    </xf>
    <xf numFmtId="1" fontId="35" fillId="0" borderId="176" applyFill="0" applyProtection="0">
      <alignment horizontal="right" vertical="top" wrapText="1"/>
    </xf>
    <xf numFmtId="0" fontId="62" fillId="60" borderId="176"/>
    <xf numFmtId="0" fontId="35" fillId="0" borderId="176" applyFill="0" applyProtection="0">
      <alignment horizontal="right" vertical="top" wrapText="1"/>
    </xf>
    <xf numFmtId="0" fontId="62" fillId="60" borderId="176"/>
    <xf numFmtId="0" fontId="41" fillId="35" borderId="177" applyNumberFormat="0" applyAlignment="0" applyProtection="0"/>
    <xf numFmtId="2" fontId="35" fillId="0" borderId="176" applyFill="0" applyProtection="0">
      <alignment horizontal="right" vertical="top" wrapText="1"/>
    </xf>
    <xf numFmtId="2" fontId="47" fillId="0" borderId="176" applyFill="0" applyProtection="0">
      <alignment horizontal="right" vertical="top" wrapText="1"/>
    </xf>
    <xf numFmtId="2" fontId="35" fillId="0" borderId="176" applyFill="0" applyProtection="0">
      <alignment horizontal="right" vertical="top" wrapText="1"/>
    </xf>
    <xf numFmtId="0" fontId="44" fillId="0" borderId="179" applyNumberFormat="0" applyFill="0" applyAlignment="0" applyProtection="0"/>
    <xf numFmtId="2" fontId="35" fillId="0" borderId="176" applyFill="0" applyProtection="0">
      <alignment horizontal="right" vertical="top" wrapText="1"/>
    </xf>
    <xf numFmtId="0" fontId="62" fillId="60" borderId="176"/>
    <xf numFmtId="0" fontId="39" fillId="38" borderId="176" applyNumberFormat="0" applyProtection="0">
      <alignment horizontal="left"/>
    </xf>
    <xf numFmtId="0" fontId="62" fillId="60" borderId="176"/>
    <xf numFmtId="0" fontId="62" fillId="60" borderId="176"/>
    <xf numFmtId="0" fontId="35" fillId="54" borderId="175" applyNumberFormat="0" applyFont="0" applyAlignment="0" applyProtection="0"/>
    <xf numFmtId="1" fontId="35" fillId="0" borderId="176" applyFill="0" applyProtection="0">
      <alignment horizontal="right" vertical="top" wrapText="1"/>
    </xf>
    <xf numFmtId="0" fontId="39" fillId="38" borderId="176" applyNumberFormat="0" applyProtection="0">
      <alignment horizontal="right"/>
    </xf>
    <xf numFmtId="0" fontId="35" fillId="0" borderId="176" applyFill="0" applyProtection="0">
      <alignment horizontal="right" vertical="top" wrapText="1"/>
    </xf>
    <xf numFmtId="49" fontId="47" fillId="0" borderId="176" applyFill="0" applyProtection="0">
      <alignment horizontal="right"/>
    </xf>
    <xf numFmtId="0" fontId="62" fillId="60" borderId="176"/>
    <xf numFmtId="0" fontId="39" fillId="38" borderId="176" applyNumberFormat="0" applyProtection="0">
      <alignment horizontal="left"/>
    </xf>
    <xf numFmtId="0" fontId="39" fillId="38" borderId="176" applyNumberFormat="0" applyProtection="0">
      <alignment horizontal="left"/>
    </xf>
    <xf numFmtId="0" fontId="41" fillId="35" borderId="177" applyNumberFormat="0" applyAlignment="0" applyProtection="0"/>
    <xf numFmtId="2" fontId="35" fillId="0" borderId="176" applyFill="0" applyProtection="0">
      <alignment horizontal="right" vertical="top" wrapText="1"/>
    </xf>
    <xf numFmtId="2" fontId="35" fillId="0" borderId="176" applyFill="0" applyProtection="0">
      <alignment horizontal="right" vertical="top" wrapText="1"/>
    </xf>
    <xf numFmtId="0" fontId="62" fillId="60" borderId="176"/>
    <xf numFmtId="0" fontId="39" fillId="38" borderId="176" applyNumberFormat="0" applyProtection="0">
      <alignment horizontal="left"/>
    </xf>
    <xf numFmtId="2" fontId="35" fillId="0" borderId="176" applyFill="0" applyProtection="0">
      <alignment horizontal="right" vertical="top" wrapText="1"/>
    </xf>
    <xf numFmtId="0" fontId="43" fillId="36" borderId="178" applyNumberFormat="0" applyAlignment="0" applyProtection="0"/>
    <xf numFmtId="0" fontId="62" fillId="60" borderId="176"/>
    <xf numFmtId="0" fontId="62" fillId="60" borderId="176"/>
    <xf numFmtId="49" fontId="35" fillId="0" borderId="176" applyFill="0" applyProtection="0">
      <alignment horizontal="right"/>
    </xf>
    <xf numFmtId="0" fontId="35" fillId="0" borderId="176" applyFill="0" applyProtection="0">
      <alignment horizontal="right" vertical="top" wrapText="1"/>
    </xf>
    <xf numFmtId="0" fontId="35" fillId="0" borderId="176" applyFill="0" applyProtection="0">
      <alignment horizontal="right" vertical="top" wrapText="1"/>
    </xf>
    <xf numFmtId="0" fontId="39" fillId="38" borderId="176" applyNumberFormat="0" applyProtection="0">
      <alignment horizontal="left"/>
    </xf>
    <xf numFmtId="49" fontId="35" fillId="0" borderId="176" applyFill="0" applyProtection="0">
      <alignment horizontal="right"/>
    </xf>
    <xf numFmtId="2" fontId="35" fillId="0" borderId="176" applyFill="0" applyProtection="0">
      <alignment horizontal="right" vertical="top" wrapText="1"/>
    </xf>
    <xf numFmtId="49" fontId="47" fillId="0" borderId="176" applyFill="0" applyProtection="0">
      <alignment horizontal="right"/>
    </xf>
    <xf numFmtId="0" fontId="39" fillId="38" borderId="176" applyNumberFormat="0" applyProtection="0">
      <alignment horizontal="left"/>
    </xf>
    <xf numFmtId="0" fontId="44" fillId="0" borderId="179" applyNumberFormat="0" applyFill="0" applyAlignment="0" applyProtection="0"/>
    <xf numFmtId="0" fontId="39" fillId="38" borderId="176" applyNumberFormat="0" applyProtection="0">
      <alignment horizontal="left"/>
    </xf>
    <xf numFmtId="2" fontId="35" fillId="0" borderId="176" applyFill="0" applyProtection="0">
      <alignment horizontal="right" vertical="top" wrapText="1"/>
    </xf>
    <xf numFmtId="0" fontId="62" fillId="60" borderId="176"/>
    <xf numFmtId="0" fontId="47" fillId="0" borderId="176" applyFill="0" applyProtection="0">
      <alignment horizontal="right" vertical="top" wrapText="1"/>
    </xf>
    <xf numFmtId="1" fontId="47" fillId="0" borderId="176" applyFill="0" applyProtection="0">
      <alignment horizontal="right" vertical="top" wrapText="1"/>
    </xf>
    <xf numFmtId="0" fontId="39" fillId="38" borderId="176" applyNumberFormat="0" applyProtection="0">
      <alignment horizontal="left"/>
    </xf>
    <xf numFmtId="0" fontId="62" fillId="60" borderId="176"/>
    <xf numFmtId="0" fontId="39" fillId="38" borderId="176" applyNumberFormat="0" applyProtection="0">
      <alignment horizontal="right"/>
    </xf>
    <xf numFmtId="0" fontId="39" fillId="38" borderId="176" applyNumberFormat="0" applyProtection="0">
      <alignment horizontal="left"/>
    </xf>
    <xf numFmtId="49" fontId="35" fillId="0" borderId="176" applyFill="0" applyProtection="0">
      <alignment horizontal="right"/>
    </xf>
    <xf numFmtId="0" fontId="62" fillId="60" borderId="176"/>
    <xf numFmtId="0" fontId="62" fillId="60" borderId="176"/>
    <xf numFmtId="0" fontId="62" fillId="60" borderId="176"/>
    <xf numFmtId="49" fontId="35" fillId="0" borderId="176" applyFill="0" applyProtection="0">
      <alignment horizontal="right"/>
    </xf>
    <xf numFmtId="1" fontId="35" fillId="0" borderId="176" applyFill="0" applyProtection="0">
      <alignment horizontal="right" vertical="top" wrapText="1"/>
    </xf>
    <xf numFmtId="2" fontId="35" fillId="0" borderId="176" applyFill="0" applyProtection="0">
      <alignment horizontal="right" vertical="top" wrapText="1"/>
    </xf>
    <xf numFmtId="0" fontId="47" fillId="0" borderId="176" applyFill="0" applyProtection="0">
      <alignment horizontal="right" vertical="top" wrapText="1"/>
    </xf>
    <xf numFmtId="0" fontId="35" fillId="54" borderId="175" applyNumberFormat="0" applyFont="0" applyAlignment="0" applyProtection="0"/>
    <xf numFmtId="0" fontId="39" fillId="38" borderId="176" applyNumberFormat="0" applyProtection="0">
      <alignment horizontal="left"/>
    </xf>
    <xf numFmtId="1" fontId="47" fillId="0" borderId="176" applyFill="0" applyProtection="0">
      <alignment horizontal="right" vertical="top" wrapText="1"/>
    </xf>
    <xf numFmtId="0" fontId="35" fillId="0" borderId="176" applyFill="0" applyProtection="0">
      <alignment horizontal="right" vertical="top" wrapText="1"/>
    </xf>
    <xf numFmtId="0" fontId="62" fillId="60" borderId="176"/>
    <xf numFmtId="0" fontId="47" fillId="0" borderId="176" applyFill="0" applyProtection="0">
      <alignment horizontal="right" vertical="top" wrapText="1"/>
    </xf>
    <xf numFmtId="1" fontId="35" fillId="0" borderId="176" applyFill="0" applyProtection="0">
      <alignment horizontal="right" vertical="top" wrapText="1"/>
    </xf>
    <xf numFmtId="0" fontId="39" fillId="38" borderId="176" applyNumberFormat="0" applyProtection="0">
      <alignment horizontal="left"/>
    </xf>
    <xf numFmtId="0" fontId="39" fillId="38" borderId="176" applyNumberFormat="0" applyProtection="0">
      <alignment horizontal="right"/>
    </xf>
    <xf numFmtId="1" fontId="47" fillId="0" borderId="176" applyFill="0" applyProtection="0">
      <alignment horizontal="right" vertical="top" wrapText="1"/>
    </xf>
    <xf numFmtId="0" fontId="62" fillId="60" borderId="176"/>
    <xf numFmtId="1" fontId="35" fillId="0" borderId="176" applyFill="0" applyProtection="0">
      <alignment horizontal="right" vertical="top" wrapText="1"/>
    </xf>
    <xf numFmtId="1" fontId="35" fillId="0" borderId="176" applyFill="0" applyProtection="0">
      <alignment horizontal="right" vertical="top" wrapText="1"/>
    </xf>
    <xf numFmtId="0" fontId="62" fillId="60" borderId="176"/>
    <xf numFmtId="0" fontId="41" fillId="35" borderId="177" applyNumberFormat="0" applyAlignment="0" applyProtection="0"/>
    <xf numFmtId="1" fontId="47" fillId="0" borderId="176" applyFill="0" applyProtection="0">
      <alignment horizontal="right" vertical="top" wrapText="1"/>
    </xf>
    <xf numFmtId="49" fontId="47" fillId="0" borderId="176" applyFill="0" applyProtection="0">
      <alignment horizontal="right"/>
    </xf>
    <xf numFmtId="0" fontId="62" fillId="60" borderId="176"/>
    <xf numFmtId="1" fontId="35" fillId="0" borderId="176" applyFill="0" applyProtection="0">
      <alignment horizontal="right" vertical="top" wrapText="1"/>
    </xf>
    <xf numFmtId="0" fontId="62" fillId="60" borderId="176"/>
    <xf numFmtId="0" fontId="35" fillId="54" borderId="175" applyNumberFormat="0" applyFont="0" applyAlignment="0" applyProtection="0"/>
    <xf numFmtId="0" fontId="35" fillId="0" borderId="176" applyFill="0" applyProtection="0">
      <alignment horizontal="right" vertical="top" wrapText="1"/>
    </xf>
    <xf numFmtId="0" fontId="62" fillId="60" borderId="176"/>
    <xf numFmtId="0" fontId="39" fillId="38" borderId="176" applyNumberFormat="0" applyProtection="0">
      <alignment horizontal="right"/>
    </xf>
    <xf numFmtId="0" fontId="39" fillId="38" borderId="176" applyNumberFormat="0" applyProtection="0">
      <alignment horizontal="left"/>
    </xf>
    <xf numFmtId="0" fontId="39" fillId="38" borderId="176" applyNumberFormat="0" applyProtection="0">
      <alignment horizontal="right"/>
    </xf>
    <xf numFmtId="0" fontId="62" fillId="60" borderId="176"/>
    <xf numFmtId="2" fontId="47" fillId="0" borderId="176" applyFill="0" applyProtection="0">
      <alignment horizontal="right" vertical="top" wrapText="1"/>
    </xf>
    <xf numFmtId="0" fontId="35" fillId="54" borderId="175" applyNumberFormat="0" applyFont="0" applyAlignment="0" applyProtection="0"/>
    <xf numFmtId="0" fontId="35" fillId="0" borderId="176" applyFill="0" applyProtection="0">
      <alignment horizontal="right" vertical="top" wrapText="1"/>
    </xf>
    <xf numFmtId="0" fontId="39" fillId="38" borderId="176" applyNumberFormat="0" applyProtection="0">
      <alignment horizontal="left"/>
    </xf>
    <xf numFmtId="1" fontId="35" fillId="0" borderId="176" applyFill="0" applyProtection="0">
      <alignment horizontal="right" vertical="top" wrapText="1"/>
    </xf>
    <xf numFmtId="1" fontId="47" fillId="0" borderId="176" applyFill="0" applyProtection="0">
      <alignment horizontal="right" vertical="top" wrapText="1"/>
    </xf>
    <xf numFmtId="49" fontId="35" fillId="0" borderId="176" applyFill="0" applyProtection="0">
      <alignment horizontal="right"/>
    </xf>
    <xf numFmtId="49" fontId="47" fillId="0" borderId="176" applyFill="0" applyProtection="0">
      <alignment horizontal="right"/>
    </xf>
    <xf numFmtId="0" fontId="39" fillId="38" borderId="176" applyNumberFormat="0" applyProtection="0">
      <alignment horizontal="right"/>
    </xf>
    <xf numFmtId="49" fontId="47" fillId="0" borderId="176" applyFill="0" applyProtection="0">
      <alignment horizontal="right"/>
    </xf>
    <xf numFmtId="0" fontId="35" fillId="54" borderId="175" applyNumberFormat="0" applyFont="0" applyAlignment="0" applyProtection="0"/>
    <xf numFmtId="0" fontId="39" fillId="38" borderId="176" applyNumberFormat="0" applyProtection="0">
      <alignment horizontal="left"/>
    </xf>
    <xf numFmtId="0" fontId="62" fillId="60" borderId="176"/>
    <xf numFmtId="2" fontId="35" fillId="0" borderId="176" applyFill="0" applyProtection="0">
      <alignment horizontal="right" vertical="top" wrapText="1"/>
    </xf>
    <xf numFmtId="0" fontId="43" fillId="36" borderId="178" applyNumberFormat="0" applyAlignment="0" applyProtection="0"/>
    <xf numFmtId="0" fontId="47" fillId="0" borderId="176" applyFill="0" applyProtection="0">
      <alignment horizontal="right" vertical="top" wrapText="1"/>
    </xf>
    <xf numFmtId="0" fontId="62" fillId="60" borderId="176"/>
    <xf numFmtId="0" fontId="43" fillId="36" borderId="178" applyNumberFormat="0" applyAlignment="0" applyProtection="0"/>
    <xf numFmtId="1" fontId="35" fillId="0" borderId="176" applyFill="0" applyProtection="0">
      <alignment horizontal="right" vertical="top" wrapText="1"/>
    </xf>
    <xf numFmtId="0" fontId="39" fillId="38" borderId="176" applyNumberFormat="0" applyProtection="0">
      <alignment horizontal="right"/>
    </xf>
    <xf numFmtId="0" fontId="39" fillId="38" borderId="176" applyNumberFormat="0" applyProtection="0">
      <alignment horizontal="left"/>
    </xf>
    <xf numFmtId="0" fontId="44" fillId="0" borderId="179" applyNumberFormat="0" applyFill="0" applyAlignment="0" applyProtection="0"/>
    <xf numFmtId="0" fontId="41" fillId="35" borderId="177" applyNumberFormat="0" applyAlignment="0" applyProtection="0"/>
    <xf numFmtId="49" fontId="35" fillId="0" borderId="176" applyFill="0" applyProtection="0">
      <alignment horizontal="right"/>
    </xf>
    <xf numFmtId="49" fontId="35" fillId="0" borderId="176" applyFill="0" applyProtection="0">
      <alignment horizontal="right"/>
    </xf>
    <xf numFmtId="0" fontId="41" fillId="35" borderId="177" applyNumberFormat="0" applyAlignment="0" applyProtection="0"/>
    <xf numFmtId="49" fontId="35" fillId="0" borderId="176" applyFill="0" applyProtection="0">
      <alignment horizontal="right"/>
    </xf>
    <xf numFmtId="0" fontId="62" fillId="60" borderId="176"/>
    <xf numFmtId="0" fontId="62" fillId="60" borderId="176"/>
    <xf numFmtId="49" fontId="47" fillId="0" borderId="176" applyFill="0" applyProtection="0">
      <alignment horizontal="right"/>
    </xf>
    <xf numFmtId="0" fontId="39" fillId="38" borderId="176" applyNumberFormat="0" applyProtection="0">
      <alignment horizontal="right"/>
    </xf>
    <xf numFmtId="49" fontId="35" fillId="0" borderId="176" applyFill="0" applyProtection="0">
      <alignment horizontal="right"/>
    </xf>
    <xf numFmtId="1" fontId="35" fillId="0" borderId="176" applyFill="0" applyProtection="0">
      <alignment horizontal="right" vertical="top" wrapText="1"/>
    </xf>
    <xf numFmtId="49" fontId="47" fillId="0" borderId="176" applyFill="0" applyProtection="0">
      <alignment horizontal="right"/>
    </xf>
    <xf numFmtId="49" fontId="47" fillId="0" borderId="176" applyFill="0" applyProtection="0">
      <alignment horizontal="right"/>
    </xf>
    <xf numFmtId="0" fontId="35" fillId="0" borderId="176" applyFill="0" applyProtection="0">
      <alignment horizontal="right" vertical="top" wrapText="1"/>
    </xf>
    <xf numFmtId="0" fontId="43" fillId="36" borderId="178" applyNumberFormat="0" applyAlignment="0" applyProtection="0"/>
    <xf numFmtId="0" fontId="35" fillId="0" borderId="176" applyFill="0" applyProtection="0">
      <alignment horizontal="right" vertical="top" wrapText="1"/>
    </xf>
    <xf numFmtId="0" fontId="62" fillId="60" borderId="176"/>
    <xf numFmtId="0" fontId="62" fillId="60" borderId="176"/>
    <xf numFmtId="0" fontId="62" fillId="60" borderId="176"/>
    <xf numFmtId="0" fontId="39" fillId="38" borderId="176" applyNumberFormat="0" applyProtection="0">
      <alignment horizontal="left"/>
    </xf>
    <xf numFmtId="2" fontId="35" fillId="0" borderId="176" applyFill="0" applyProtection="0">
      <alignment horizontal="right" vertical="top" wrapText="1"/>
    </xf>
    <xf numFmtId="0" fontId="39" fillId="38" borderId="176" applyNumberFormat="0" applyProtection="0">
      <alignment horizontal="left"/>
    </xf>
    <xf numFmtId="0" fontId="35" fillId="54" borderId="175" applyNumberFormat="0" applyFont="0" applyAlignment="0" applyProtection="0"/>
    <xf numFmtId="0" fontId="62" fillId="60" borderId="176"/>
    <xf numFmtId="0" fontId="39" fillId="38" borderId="176" applyNumberFormat="0" applyProtection="0">
      <alignment horizontal="right"/>
    </xf>
    <xf numFmtId="0" fontId="43" fillId="36" borderId="178" applyNumberFormat="0" applyAlignment="0" applyProtection="0"/>
    <xf numFmtId="1" fontId="47" fillId="0" borderId="176" applyFill="0" applyProtection="0">
      <alignment horizontal="right" vertical="top" wrapText="1"/>
    </xf>
    <xf numFmtId="0" fontId="62" fillId="60" borderId="176"/>
    <xf numFmtId="0" fontId="41" fillId="35" borderId="177" applyNumberFormat="0" applyAlignment="0" applyProtection="0"/>
    <xf numFmtId="1" fontId="47" fillId="0" borderId="176" applyFill="0" applyProtection="0">
      <alignment horizontal="right" vertical="top" wrapText="1"/>
    </xf>
    <xf numFmtId="2" fontId="47" fillId="0" borderId="176" applyFill="0" applyProtection="0">
      <alignment horizontal="right" vertical="top" wrapText="1"/>
    </xf>
    <xf numFmtId="0" fontId="39" fillId="38" borderId="176" applyNumberFormat="0" applyProtection="0">
      <alignment horizontal="right"/>
    </xf>
    <xf numFmtId="49" fontId="35" fillId="0" borderId="176" applyFill="0" applyProtection="0">
      <alignment horizontal="right"/>
    </xf>
    <xf numFmtId="0" fontId="44" fillId="0" borderId="179" applyNumberFormat="0" applyFill="0" applyAlignment="0" applyProtection="0"/>
    <xf numFmtId="0" fontId="51" fillId="36" borderId="177" applyNumberFormat="0" applyAlignment="0" applyProtection="0"/>
    <xf numFmtId="2" fontId="47" fillId="0" borderId="176" applyFill="0" applyProtection="0">
      <alignment horizontal="right" vertical="top" wrapText="1"/>
    </xf>
    <xf numFmtId="1" fontId="35" fillId="0" borderId="176" applyFill="0" applyProtection="0">
      <alignment horizontal="right" vertical="top" wrapText="1"/>
    </xf>
    <xf numFmtId="0" fontId="51" fillId="36" borderId="177" applyNumberFormat="0" applyAlignment="0" applyProtection="0"/>
    <xf numFmtId="0" fontId="62" fillId="60" borderId="176"/>
    <xf numFmtId="0" fontId="39" fillId="38" borderId="176" applyNumberFormat="0" applyProtection="0">
      <alignment horizontal="left"/>
    </xf>
    <xf numFmtId="2" fontId="47" fillId="0" borderId="176" applyFill="0" applyProtection="0">
      <alignment horizontal="right" vertical="top" wrapText="1"/>
    </xf>
    <xf numFmtId="0" fontId="62" fillId="60" borderId="176"/>
    <xf numFmtId="0" fontId="43" fillId="36" borderId="178" applyNumberFormat="0" applyAlignment="0" applyProtection="0"/>
    <xf numFmtId="2" fontId="47" fillId="0" borderId="176" applyFill="0" applyProtection="0">
      <alignment horizontal="right" vertical="top" wrapText="1"/>
    </xf>
    <xf numFmtId="0" fontId="62" fillId="60" borderId="176"/>
    <xf numFmtId="0" fontId="39" fillId="38" borderId="176" applyNumberFormat="0" applyProtection="0">
      <alignment horizontal="left"/>
    </xf>
    <xf numFmtId="0" fontId="35" fillId="0" borderId="176" applyFill="0" applyProtection="0">
      <alignment horizontal="right" vertical="top" wrapText="1"/>
    </xf>
    <xf numFmtId="49" fontId="47" fillId="0" borderId="176" applyFill="0" applyProtection="0">
      <alignment horizontal="right"/>
    </xf>
    <xf numFmtId="0" fontId="62" fillId="60" borderId="176"/>
    <xf numFmtId="0" fontId="62" fillId="60" borderId="176"/>
    <xf numFmtId="0" fontId="35" fillId="54" borderId="175" applyNumberFormat="0" applyFont="0" applyAlignment="0" applyProtection="0"/>
    <xf numFmtId="0" fontId="43" fillId="36" borderId="178" applyNumberFormat="0" applyAlignment="0" applyProtection="0"/>
    <xf numFmtId="2" fontId="35" fillId="0" borderId="176" applyFill="0" applyProtection="0">
      <alignment horizontal="right" vertical="top" wrapText="1"/>
    </xf>
    <xf numFmtId="49" fontId="47" fillId="0" borderId="176" applyFill="0" applyProtection="0">
      <alignment horizontal="right"/>
    </xf>
    <xf numFmtId="0" fontId="62" fillId="60" borderId="176"/>
    <xf numFmtId="0" fontId="44" fillId="0" borderId="179" applyNumberFormat="0" applyFill="0" applyAlignment="0" applyProtection="0"/>
    <xf numFmtId="1" fontId="35" fillId="0" borderId="176" applyFill="0" applyProtection="0">
      <alignment horizontal="right" vertical="top" wrapText="1"/>
    </xf>
    <xf numFmtId="0" fontId="35" fillId="0" borderId="176" applyFill="0" applyProtection="0">
      <alignment horizontal="right" vertical="top" wrapText="1"/>
    </xf>
    <xf numFmtId="49" fontId="35" fillId="0" borderId="176" applyFill="0" applyProtection="0">
      <alignment horizontal="right"/>
    </xf>
    <xf numFmtId="0" fontId="62" fillId="60" borderId="176"/>
    <xf numFmtId="0" fontId="35" fillId="54" borderId="175" applyNumberFormat="0" applyFont="0" applyAlignment="0" applyProtection="0"/>
    <xf numFmtId="0" fontId="62" fillId="60" borderId="176"/>
    <xf numFmtId="0" fontId="44" fillId="0" borderId="179" applyNumberFormat="0" applyFill="0" applyAlignment="0" applyProtection="0"/>
    <xf numFmtId="0" fontId="62" fillId="60" borderId="176"/>
    <xf numFmtId="2" fontId="47" fillId="0" borderId="176" applyFill="0" applyProtection="0">
      <alignment horizontal="right" vertical="top" wrapText="1"/>
    </xf>
    <xf numFmtId="1" fontId="47" fillId="0" borderId="176" applyFill="0" applyProtection="0">
      <alignment horizontal="right" vertical="top" wrapText="1"/>
    </xf>
    <xf numFmtId="0" fontId="62" fillId="60" borderId="176"/>
    <xf numFmtId="2" fontId="35" fillId="0" borderId="176" applyFill="0" applyProtection="0">
      <alignment horizontal="right" vertical="top" wrapText="1"/>
    </xf>
    <xf numFmtId="0" fontId="44" fillId="0" borderId="179" applyNumberFormat="0" applyFill="0" applyAlignment="0" applyProtection="0"/>
    <xf numFmtId="2" fontId="35" fillId="0" borderId="176" applyFill="0" applyProtection="0">
      <alignment horizontal="right" vertical="top" wrapText="1"/>
    </xf>
    <xf numFmtId="0" fontId="62" fillId="60" borderId="176"/>
    <xf numFmtId="0" fontId="39" fillId="38" borderId="176" applyNumberFormat="0" applyProtection="0">
      <alignment horizontal="right"/>
    </xf>
    <xf numFmtId="0" fontId="43" fillId="36" borderId="178" applyNumberFormat="0" applyAlignment="0" applyProtection="0"/>
    <xf numFmtId="49" fontId="35" fillId="0" borderId="176" applyFill="0" applyProtection="0">
      <alignment horizontal="right"/>
    </xf>
    <xf numFmtId="0" fontId="39" fillId="38" borderId="176" applyNumberFormat="0" applyProtection="0">
      <alignment horizontal="right"/>
    </xf>
    <xf numFmtId="0" fontId="35" fillId="54" borderId="175" applyNumberFormat="0" applyFont="0" applyAlignment="0" applyProtection="0"/>
    <xf numFmtId="1" fontId="35" fillId="0" borderId="176" applyFill="0" applyProtection="0">
      <alignment horizontal="right" vertical="top" wrapText="1"/>
    </xf>
    <xf numFmtId="2" fontId="35" fillId="0" borderId="176" applyFill="0" applyProtection="0">
      <alignment horizontal="right" vertical="top" wrapText="1"/>
    </xf>
    <xf numFmtId="49" fontId="35" fillId="0" borderId="176" applyFill="0" applyProtection="0">
      <alignment horizontal="right"/>
    </xf>
    <xf numFmtId="0" fontId="44" fillId="0" borderId="179" applyNumberFormat="0" applyFill="0" applyAlignment="0" applyProtection="0"/>
    <xf numFmtId="49" fontId="47" fillId="0" borderId="176" applyFill="0" applyProtection="0">
      <alignment horizontal="right"/>
    </xf>
    <xf numFmtId="0" fontId="39" fillId="38" borderId="176" applyNumberFormat="0" applyProtection="0">
      <alignment horizontal="right"/>
    </xf>
    <xf numFmtId="0" fontId="62" fillId="60" borderId="176"/>
    <xf numFmtId="49" fontId="35" fillId="0" borderId="176" applyFill="0" applyProtection="0">
      <alignment horizontal="right"/>
    </xf>
    <xf numFmtId="0" fontId="44" fillId="0" borderId="179" applyNumberFormat="0" applyFill="0" applyAlignment="0" applyProtection="0"/>
    <xf numFmtId="0" fontId="51" fillId="36" borderId="177" applyNumberFormat="0" applyAlignment="0" applyProtection="0"/>
    <xf numFmtId="0" fontId="62" fillId="60" borderId="176"/>
    <xf numFmtId="0" fontId="62" fillId="60" borderId="176"/>
    <xf numFmtId="2" fontId="47" fillId="0" borderId="176" applyFill="0" applyProtection="0">
      <alignment horizontal="right" vertical="top" wrapText="1"/>
    </xf>
    <xf numFmtId="0" fontId="39" fillId="38" borderId="176" applyNumberFormat="0" applyProtection="0">
      <alignment horizontal="right"/>
    </xf>
    <xf numFmtId="2" fontId="35" fillId="0" borderId="176" applyFill="0" applyProtection="0">
      <alignment horizontal="right" vertical="top" wrapText="1"/>
    </xf>
    <xf numFmtId="1" fontId="47" fillId="0" borderId="176" applyFill="0" applyProtection="0">
      <alignment horizontal="right" vertical="top" wrapText="1"/>
    </xf>
    <xf numFmtId="0" fontId="43" fillId="36" borderId="178" applyNumberFormat="0" applyAlignment="0" applyProtection="0"/>
    <xf numFmtId="0" fontId="39" fillId="38" borderId="176" applyNumberFormat="0" applyProtection="0">
      <alignment horizontal="left"/>
    </xf>
    <xf numFmtId="0" fontId="39" fillId="38" borderId="176" applyNumberFormat="0" applyProtection="0">
      <alignment horizontal="right"/>
    </xf>
    <xf numFmtId="0" fontId="43" fillId="36" borderId="178" applyNumberFormat="0" applyAlignment="0" applyProtection="0"/>
    <xf numFmtId="0" fontId="39" fillId="38" borderId="176" applyNumberFormat="0" applyProtection="0">
      <alignment horizontal="right"/>
    </xf>
    <xf numFmtId="1" fontId="47" fillId="0" borderId="176" applyFill="0" applyProtection="0">
      <alignment horizontal="right" vertical="top" wrapText="1"/>
    </xf>
    <xf numFmtId="0" fontId="43" fillId="36" borderId="178" applyNumberFormat="0" applyAlignment="0" applyProtection="0"/>
    <xf numFmtId="0" fontId="35" fillId="54" borderId="175" applyNumberFormat="0" applyFont="0" applyAlignment="0" applyProtection="0"/>
    <xf numFmtId="0" fontId="43" fillId="36" borderId="178" applyNumberFormat="0" applyAlignment="0" applyProtection="0"/>
    <xf numFmtId="0" fontId="47" fillId="0" borderId="176" applyFill="0" applyProtection="0">
      <alignment horizontal="right" vertical="top" wrapText="1"/>
    </xf>
    <xf numFmtId="49" fontId="35" fillId="0" borderId="176" applyFill="0" applyProtection="0">
      <alignment horizontal="right"/>
    </xf>
    <xf numFmtId="0" fontId="39" fillId="38" borderId="176" applyNumberFormat="0" applyProtection="0">
      <alignment horizontal="left"/>
    </xf>
    <xf numFmtId="0" fontId="62" fillId="60" borderId="176"/>
    <xf numFmtId="0" fontId="62" fillId="60" borderId="176"/>
    <xf numFmtId="0" fontId="51" fillId="36" borderId="177" applyNumberFormat="0" applyAlignment="0" applyProtection="0"/>
    <xf numFmtId="0" fontId="47" fillId="0" borderId="176" applyFill="0" applyProtection="0">
      <alignment horizontal="right" vertical="top" wrapText="1"/>
    </xf>
    <xf numFmtId="49" fontId="35" fillId="0" borderId="176" applyFill="0" applyProtection="0">
      <alignment horizontal="right"/>
    </xf>
    <xf numFmtId="0" fontId="62" fillId="60" borderId="176"/>
    <xf numFmtId="1" fontId="35" fillId="0" borderId="176" applyFill="0" applyProtection="0">
      <alignment horizontal="right" vertical="top" wrapText="1"/>
    </xf>
    <xf numFmtId="0" fontId="62" fillId="60" borderId="176"/>
    <xf numFmtId="0" fontId="35" fillId="0" borderId="176" applyFill="0" applyProtection="0">
      <alignment horizontal="right" vertical="top" wrapText="1"/>
    </xf>
    <xf numFmtId="0" fontId="41" fillId="35" borderId="177" applyNumberFormat="0" applyAlignment="0" applyProtection="0"/>
    <xf numFmtId="0" fontId="43" fillId="36" borderId="178" applyNumberFormat="0" applyAlignment="0" applyProtection="0"/>
    <xf numFmtId="0" fontId="35" fillId="54" borderId="175" applyNumberFormat="0" applyFont="0" applyAlignment="0" applyProtection="0"/>
    <xf numFmtId="2" fontId="47" fillId="0" borderId="176" applyFill="0" applyProtection="0">
      <alignment horizontal="right" vertical="top" wrapText="1"/>
    </xf>
    <xf numFmtId="0" fontId="35" fillId="0" borderId="176" applyFill="0" applyProtection="0">
      <alignment horizontal="right" vertical="top" wrapText="1"/>
    </xf>
    <xf numFmtId="0" fontId="35" fillId="0" borderId="176" applyFill="0" applyProtection="0">
      <alignment horizontal="right" vertical="top" wrapText="1"/>
    </xf>
    <xf numFmtId="0" fontId="43" fillId="36" borderId="178" applyNumberFormat="0" applyAlignment="0" applyProtection="0"/>
    <xf numFmtId="2" fontId="47" fillId="0" borderId="176" applyFill="0" applyProtection="0">
      <alignment horizontal="right" vertical="top" wrapText="1"/>
    </xf>
    <xf numFmtId="49" fontId="35" fillId="0" borderId="176" applyFill="0" applyProtection="0">
      <alignment horizontal="right"/>
    </xf>
    <xf numFmtId="49" fontId="35" fillId="0" borderId="176" applyFill="0" applyProtection="0">
      <alignment horizontal="right"/>
    </xf>
    <xf numFmtId="49" fontId="47" fillId="0" borderId="176" applyFill="0" applyProtection="0">
      <alignment horizontal="right"/>
    </xf>
    <xf numFmtId="0" fontId="62" fillId="60" borderId="176"/>
    <xf numFmtId="0" fontId="39" fillId="38" borderId="176" applyNumberFormat="0" applyProtection="0">
      <alignment horizontal="right"/>
    </xf>
    <xf numFmtId="0" fontId="47" fillId="0" borderId="176" applyFill="0" applyProtection="0">
      <alignment horizontal="right" vertical="top" wrapText="1"/>
    </xf>
    <xf numFmtId="0" fontId="44" fillId="0" borderId="179" applyNumberFormat="0" applyFill="0" applyAlignment="0" applyProtection="0"/>
    <xf numFmtId="0" fontId="62" fillId="60" borderId="176"/>
    <xf numFmtId="0" fontId="39" fillId="38" borderId="176" applyNumberFormat="0" applyProtection="0">
      <alignment horizontal="right"/>
    </xf>
    <xf numFmtId="2" fontId="35" fillId="0" borderId="176" applyFill="0" applyProtection="0">
      <alignment horizontal="right" vertical="top" wrapText="1"/>
    </xf>
    <xf numFmtId="0" fontId="62" fillId="60" borderId="176"/>
    <xf numFmtId="0" fontId="39" fillId="38" borderId="176" applyNumberFormat="0" applyProtection="0">
      <alignment horizontal="right"/>
    </xf>
    <xf numFmtId="0" fontId="62" fillId="60" borderId="176"/>
    <xf numFmtId="0" fontId="35" fillId="0" borderId="176" applyFill="0" applyProtection="0">
      <alignment horizontal="right" vertical="top" wrapText="1"/>
    </xf>
    <xf numFmtId="0" fontId="35" fillId="0" borderId="176" applyFill="0" applyProtection="0">
      <alignment horizontal="right" vertical="top" wrapText="1"/>
    </xf>
    <xf numFmtId="1" fontId="35" fillId="0" borderId="176" applyFill="0" applyProtection="0">
      <alignment horizontal="right" vertical="top" wrapText="1"/>
    </xf>
    <xf numFmtId="49" fontId="35" fillId="0" borderId="176" applyFill="0" applyProtection="0">
      <alignment horizontal="right"/>
    </xf>
    <xf numFmtId="49" fontId="35" fillId="0" borderId="176" applyFill="0" applyProtection="0">
      <alignment horizontal="right"/>
    </xf>
    <xf numFmtId="2" fontId="47" fillId="0" borderId="176" applyFill="0" applyProtection="0">
      <alignment horizontal="right" vertical="top" wrapText="1"/>
    </xf>
    <xf numFmtId="0" fontId="62" fillId="60" borderId="176"/>
    <xf numFmtId="2" fontId="35" fillId="0" borderId="176" applyFill="0" applyProtection="0">
      <alignment horizontal="right" vertical="top" wrapText="1"/>
    </xf>
    <xf numFmtId="0" fontId="44" fillId="0" borderId="179" applyNumberFormat="0" applyFill="0" applyAlignment="0" applyProtection="0"/>
    <xf numFmtId="2" fontId="47" fillId="0" borderId="176" applyFill="0" applyProtection="0">
      <alignment horizontal="right" vertical="top" wrapText="1"/>
    </xf>
    <xf numFmtId="0" fontId="35" fillId="54" borderId="175" applyNumberFormat="0" applyFont="0" applyAlignment="0" applyProtection="0"/>
    <xf numFmtId="0" fontId="44" fillId="0" borderId="179" applyNumberFormat="0" applyFill="0" applyAlignment="0" applyProtection="0"/>
    <xf numFmtId="2" fontId="47" fillId="0" borderId="176" applyFill="0" applyProtection="0">
      <alignment horizontal="right" vertical="top" wrapText="1"/>
    </xf>
    <xf numFmtId="2" fontId="35" fillId="0" borderId="176" applyFill="0" applyProtection="0">
      <alignment horizontal="right" vertical="top" wrapText="1"/>
    </xf>
    <xf numFmtId="0" fontId="62" fillId="60" borderId="176"/>
    <xf numFmtId="49" fontId="35" fillId="0" borderId="176" applyFill="0" applyProtection="0">
      <alignment horizontal="right"/>
    </xf>
    <xf numFmtId="0" fontId="43" fillId="36" borderId="178" applyNumberFormat="0" applyAlignment="0" applyProtection="0"/>
    <xf numFmtId="2" fontId="35" fillId="0" borderId="176" applyFill="0" applyProtection="0">
      <alignment horizontal="right" vertical="top" wrapText="1"/>
    </xf>
    <xf numFmtId="0" fontId="39" fillId="38" borderId="176" applyNumberFormat="0" applyProtection="0">
      <alignment horizontal="left"/>
    </xf>
    <xf numFmtId="0" fontId="62" fillId="60" borderId="176"/>
    <xf numFmtId="0" fontId="62" fillId="60" borderId="176"/>
    <xf numFmtId="0" fontId="51" fillId="36" borderId="177" applyNumberFormat="0" applyAlignment="0" applyProtection="0"/>
    <xf numFmtId="0" fontId="62" fillId="60" borderId="176"/>
    <xf numFmtId="0" fontId="62" fillId="60" borderId="176"/>
    <xf numFmtId="0" fontId="35" fillId="0" borderId="176" applyFill="0" applyProtection="0">
      <alignment horizontal="right" vertical="top" wrapText="1"/>
    </xf>
    <xf numFmtId="49" fontId="35" fillId="0" borderId="176" applyFill="0" applyProtection="0">
      <alignment horizontal="right"/>
    </xf>
    <xf numFmtId="0" fontId="39" fillId="38" borderId="176" applyNumberFormat="0" applyProtection="0">
      <alignment horizontal="right"/>
    </xf>
    <xf numFmtId="0" fontId="35" fillId="0" borderId="176" applyFill="0" applyProtection="0">
      <alignment horizontal="right" vertical="top" wrapText="1"/>
    </xf>
    <xf numFmtId="0" fontId="62" fillId="60" borderId="176"/>
    <xf numFmtId="49" fontId="47" fillId="0" borderId="176" applyFill="0" applyProtection="0">
      <alignment horizontal="right"/>
    </xf>
    <xf numFmtId="1" fontId="35" fillId="0" borderId="176" applyFill="0" applyProtection="0">
      <alignment horizontal="right" vertical="top" wrapText="1"/>
    </xf>
    <xf numFmtId="0" fontId="35" fillId="54" borderId="175" applyNumberFormat="0" applyFont="0" applyAlignment="0" applyProtection="0"/>
    <xf numFmtId="1" fontId="35" fillId="0" borderId="176" applyFill="0" applyProtection="0">
      <alignment horizontal="right" vertical="top" wrapText="1"/>
    </xf>
    <xf numFmtId="0" fontId="43" fillId="36" borderId="178" applyNumberFormat="0" applyAlignment="0" applyProtection="0"/>
    <xf numFmtId="49" fontId="35" fillId="0" borderId="176" applyFill="0" applyProtection="0">
      <alignment horizontal="right"/>
    </xf>
    <xf numFmtId="0" fontId="62" fillId="60" borderId="176"/>
    <xf numFmtId="0" fontId="62" fillId="60" borderId="176"/>
    <xf numFmtId="0" fontId="41" fillId="35" borderId="177" applyNumberFormat="0" applyAlignment="0" applyProtection="0"/>
    <xf numFmtId="1" fontId="47" fillId="0" borderId="176" applyFill="0" applyProtection="0">
      <alignment horizontal="right" vertical="top" wrapText="1"/>
    </xf>
    <xf numFmtId="0" fontId="62" fillId="60" borderId="176"/>
    <xf numFmtId="49" fontId="35" fillId="0" borderId="176" applyFill="0" applyProtection="0">
      <alignment horizontal="right"/>
    </xf>
    <xf numFmtId="49" fontId="35" fillId="0" borderId="176" applyFill="0" applyProtection="0">
      <alignment horizontal="right"/>
    </xf>
    <xf numFmtId="0" fontId="39" fillId="38" borderId="176" applyNumberFormat="0" applyProtection="0">
      <alignment horizontal="left"/>
    </xf>
    <xf numFmtId="2" fontId="47" fillId="0" borderId="176" applyFill="0" applyProtection="0">
      <alignment horizontal="right" vertical="top" wrapText="1"/>
    </xf>
    <xf numFmtId="0" fontId="62" fillId="60" borderId="176"/>
    <xf numFmtId="0" fontId="41" fillId="35" borderId="177" applyNumberFormat="0" applyAlignment="0" applyProtection="0"/>
    <xf numFmtId="0" fontId="62" fillId="60" borderId="176"/>
    <xf numFmtId="0" fontId="35" fillId="0" borderId="176" applyFill="0" applyProtection="0">
      <alignment horizontal="right" vertical="top" wrapText="1"/>
    </xf>
    <xf numFmtId="0" fontId="62" fillId="60" borderId="176"/>
    <xf numFmtId="0" fontId="39" fillId="38" borderId="176" applyNumberFormat="0" applyProtection="0">
      <alignment horizontal="right"/>
    </xf>
    <xf numFmtId="0" fontId="44" fillId="0" borderId="179" applyNumberFormat="0" applyFill="0" applyAlignment="0" applyProtection="0"/>
    <xf numFmtId="0" fontId="62" fillId="60" borderId="176"/>
    <xf numFmtId="1" fontId="47" fillId="0" borderId="176" applyFill="0" applyProtection="0">
      <alignment horizontal="right" vertical="top" wrapText="1"/>
    </xf>
    <xf numFmtId="0" fontId="39" fillId="38" borderId="176" applyNumberFormat="0" applyProtection="0">
      <alignment horizontal="right"/>
    </xf>
    <xf numFmtId="2" fontId="35" fillId="0" borderId="176" applyFill="0" applyProtection="0">
      <alignment horizontal="right" vertical="top" wrapText="1"/>
    </xf>
    <xf numFmtId="0" fontId="35" fillId="0" borderId="176" applyFill="0" applyProtection="0">
      <alignment horizontal="right" vertical="top" wrapText="1"/>
    </xf>
    <xf numFmtId="0" fontId="62" fillId="60" borderId="176"/>
    <xf numFmtId="0" fontId="39" fillId="38" borderId="176" applyNumberFormat="0" applyProtection="0">
      <alignment horizontal="left"/>
    </xf>
    <xf numFmtId="1" fontId="47" fillId="0" borderId="176" applyFill="0" applyProtection="0">
      <alignment horizontal="right" vertical="top" wrapText="1"/>
    </xf>
    <xf numFmtId="49" fontId="35" fillId="0" borderId="176" applyFill="0" applyProtection="0">
      <alignment horizontal="right"/>
    </xf>
    <xf numFmtId="49" fontId="47" fillId="0" borderId="176" applyFill="0" applyProtection="0">
      <alignment horizontal="right"/>
    </xf>
    <xf numFmtId="0" fontId="62" fillId="60" borderId="176"/>
    <xf numFmtId="0" fontId="62" fillId="60" borderId="176"/>
    <xf numFmtId="0" fontId="39" fillId="38" borderId="176" applyNumberFormat="0" applyProtection="0">
      <alignment horizontal="right"/>
    </xf>
    <xf numFmtId="0" fontId="35" fillId="0" borderId="176" applyFill="0" applyProtection="0">
      <alignment horizontal="right" vertical="top" wrapText="1"/>
    </xf>
    <xf numFmtId="0" fontId="62" fillId="60" borderId="176"/>
    <xf numFmtId="2" fontId="47" fillId="0" borderId="176" applyFill="0" applyProtection="0">
      <alignment horizontal="right" vertical="top" wrapText="1"/>
    </xf>
    <xf numFmtId="0" fontId="62" fillId="60" borderId="176"/>
    <xf numFmtId="0" fontId="39" fillId="38" borderId="176" applyNumberFormat="0" applyProtection="0">
      <alignment horizontal="right"/>
    </xf>
    <xf numFmtId="1" fontId="35" fillId="0" borderId="176" applyFill="0" applyProtection="0">
      <alignment horizontal="right" vertical="top" wrapText="1"/>
    </xf>
    <xf numFmtId="0" fontId="39" fillId="38" borderId="176" applyNumberFormat="0" applyProtection="0">
      <alignment horizontal="right"/>
    </xf>
    <xf numFmtId="0" fontId="62" fillId="60" borderId="176"/>
    <xf numFmtId="0" fontId="41" fillId="35" borderId="177" applyNumberFormat="0" applyAlignment="0" applyProtection="0"/>
    <xf numFmtId="2" fontId="35" fillId="0" borderId="176" applyFill="0" applyProtection="0">
      <alignment horizontal="right" vertical="top" wrapText="1"/>
    </xf>
    <xf numFmtId="0" fontId="62" fillId="60" borderId="176"/>
    <xf numFmtId="1" fontId="35" fillId="0" borderId="176" applyFill="0" applyProtection="0">
      <alignment horizontal="right" vertical="top" wrapText="1"/>
    </xf>
    <xf numFmtId="0" fontId="39" fillId="38" borderId="176" applyNumberFormat="0" applyProtection="0">
      <alignment horizontal="left"/>
    </xf>
    <xf numFmtId="0" fontId="35" fillId="0" borderId="176" applyFill="0" applyProtection="0">
      <alignment horizontal="right" vertical="top" wrapText="1"/>
    </xf>
    <xf numFmtId="49" fontId="35" fillId="0" borderId="176" applyFill="0" applyProtection="0">
      <alignment horizontal="right"/>
    </xf>
    <xf numFmtId="1" fontId="35" fillId="0" borderId="176" applyFill="0" applyProtection="0">
      <alignment horizontal="right" vertical="top" wrapText="1"/>
    </xf>
    <xf numFmtId="49" fontId="35" fillId="0" borderId="176" applyFill="0" applyProtection="0">
      <alignment horizontal="right"/>
    </xf>
    <xf numFmtId="0" fontId="39" fillId="38" borderId="176" applyNumberFormat="0" applyProtection="0">
      <alignment horizontal="right"/>
    </xf>
    <xf numFmtId="0" fontId="62" fillId="60" borderId="176"/>
    <xf numFmtId="0" fontId="62" fillId="60" borderId="176"/>
    <xf numFmtId="0" fontId="35" fillId="0" borderId="176" applyFill="0" applyProtection="0">
      <alignment horizontal="right" vertical="top" wrapText="1"/>
    </xf>
    <xf numFmtId="0" fontId="51" fillId="36" borderId="177" applyNumberFormat="0" applyAlignment="0" applyProtection="0"/>
    <xf numFmtId="0" fontId="62" fillId="60" borderId="176"/>
    <xf numFmtId="1" fontId="47" fillId="0" borderId="176" applyFill="0" applyProtection="0">
      <alignment horizontal="right" vertical="top" wrapText="1"/>
    </xf>
    <xf numFmtId="2" fontId="47" fillId="0" borderId="176" applyFill="0" applyProtection="0">
      <alignment horizontal="right" vertical="top" wrapText="1"/>
    </xf>
    <xf numFmtId="0" fontId="41" fillId="35" borderId="177" applyNumberFormat="0" applyAlignment="0" applyProtection="0"/>
    <xf numFmtId="49" fontId="35" fillId="0" borderId="176" applyFill="0" applyProtection="0">
      <alignment horizontal="right"/>
    </xf>
    <xf numFmtId="0" fontId="35" fillId="0" borderId="176" applyFill="0" applyProtection="0">
      <alignment horizontal="right" vertical="top" wrapText="1"/>
    </xf>
    <xf numFmtId="0" fontId="62" fillId="60" borderId="176"/>
    <xf numFmtId="1" fontId="47" fillId="0" borderId="176" applyFill="0" applyProtection="0">
      <alignment horizontal="right" vertical="top" wrapText="1"/>
    </xf>
    <xf numFmtId="0" fontId="62" fillId="60" borderId="176"/>
    <xf numFmtId="0" fontId="39" fillId="38" borderId="176" applyNumberFormat="0" applyProtection="0">
      <alignment horizontal="left"/>
    </xf>
    <xf numFmtId="2" fontId="35" fillId="0" borderId="176" applyFill="0" applyProtection="0">
      <alignment horizontal="right" vertical="top" wrapText="1"/>
    </xf>
    <xf numFmtId="2" fontId="47" fillId="0" borderId="176" applyFill="0" applyProtection="0">
      <alignment horizontal="right" vertical="top" wrapText="1"/>
    </xf>
    <xf numFmtId="2" fontId="47" fillId="0" borderId="176" applyFill="0" applyProtection="0">
      <alignment horizontal="right" vertical="top" wrapText="1"/>
    </xf>
    <xf numFmtId="2" fontId="47" fillId="0" borderId="176" applyFill="0" applyProtection="0">
      <alignment horizontal="right" vertical="top" wrapText="1"/>
    </xf>
    <xf numFmtId="0" fontId="39" fillId="38" borderId="176" applyNumberFormat="0" applyProtection="0">
      <alignment horizontal="right"/>
    </xf>
    <xf numFmtId="0" fontId="35" fillId="54" borderId="175" applyNumberFormat="0" applyFont="0" applyAlignment="0" applyProtection="0"/>
    <xf numFmtId="0" fontId="35" fillId="0" borderId="176" applyFill="0" applyProtection="0">
      <alignment horizontal="right" vertical="top" wrapText="1"/>
    </xf>
    <xf numFmtId="0" fontId="35" fillId="54" borderId="175" applyNumberFormat="0" applyFont="0" applyAlignment="0" applyProtection="0"/>
    <xf numFmtId="0" fontId="62" fillId="60" borderId="176"/>
    <xf numFmtId="49" fontId="47" fillId="0" borderId="176" applyFill="0" applyProtection="0">
      <alignment horizontal="right"/>
    </xf>
    <xf numFmtId="1" fontId="35" fillId="0" borderId="176" applyFill="0" applyProtection="0">
      <alignment horizontal="right" vertical="top" wrapText="1"/>
    </xf>
    <xf numFmtId="0" fontId="62" fillId="60" borderId="176"/>
    <xf numFmtId="0" fontId="35" fillId="54" borderId="175" applyNumberFormat="0" applyFont="0" applyAlignment="0" applyProtection="0"/>
    <xf numFmtId="0" fontId="62" fillId="60" borderId="176"/>
    <xf numFmtId="0" fontId="39" fillId="38" borderId="176" applyNumberFormat="0" applyProtection="0">
      <alignment horizontal="right"/>
    </xf>
    <xf numFmtId="0" fontId="35" fillId="54" borderId="175" applyNumberFormat="0" applyFont="0" applyAlignment="0" applyProtection="0"/>
    <xf numFmtId="1" fontId="35" fillId="0" borderId="176" applyFill="0" applyProtection="0">
      <alignment horizontal="right" vertical="top" wrapText="1"/>
    </xf>
    <xf numFmtId="2" fontId="47" fillId="0" borderId="176" applyFill="0" applyProtection="0">
      <alignment horizontal="right" vertical="top" wrapText="1"/>
    </xf>
    <xf numFmtId="2" fontId="35" fillId="0" borderId="176" applyFill="0" applyProtection="0">
      <alignment horizontal="right" vertical="top" wrapText="1"/>
    </xf>
    <xf numFmtId="0" fontId="62" fillId="60" borderId="176"/>
    <xf numFmtId="0" fontId="43" fillId="36" borderId="178" applyNumberFormat="0" applyAlignment="0" applyProtection="0"/>
    <xf numFmtId="0" fontId="39" fillId="38" borderId="176" applyNumberFormat="0" applyProtection="0">
      <alignment horizontal="right"/>
    </xf>
    <xf numFmtId="0" fontId="39" fillId="38" borderId="176" applyNumberFormat="0" applyProtection="0">
      <alignment horizontal="right"/>
    </xf>
    <xf numFmtId="49" fontId="35" fillId="0" borderId="176" applyFill="0" applyProtection="0">
      <alignment horizontal="right"/>
    </xf>
    <xf numFmtId="0" fontId="39" fillId="38" borderId="176" applyNumberFormat="0" applyProtection="0">
      <alignment horizontal="right"/>
    </xf>
    <xf numFmtId="1" fontId="35" fillId="0" borderId="176" applyFill="0" applyProtection="0">
      <alignment horizontal="right" vertical="top" wrapText="1"/>
    </xf>
    <xf numFmtId="0" fontId="62" fillId="60" borderId="176"/>
    <xf numFmtId="0" fontId="43" fillId="36" borderId="178" applyNumberFormat="0" applyAlignment="0" applyProtection="0"/>
    <xf numFmtId="1" fontId="47" fillId="0" borderId="176" applyFill="0" applyProtection="0">
      <alignment horizontal="right" vertical="top" wrapText="1"/>
    </xf>
    <xf numFmtId="49" fontId="35" fillId="0" borderId="176" applyFill="0" applyProtection="0">
      <alignment horizontal="right"/>
    </xf>
    <xf numFmtId="0" fontId="44" fillId="0" borderId="179" applyNumberFormat="0" applyFill="0" applyAlignment="0" applyProtection="0"/>
    <xf numFmtId="0" fontId="43" fillId="36" borderId="178" applyNumberFormat="0" applyAlignment="0" applyProtection="0"/>
    <xf numFmtId="49" fontId="35" fillId="0" borderId="176" applyFill="0" applyProtection="0">
      <alignment horizontal="right"/>
    </xf>
    <xf numFmtId="0" fontId="41" fillId="35" borderId="177" applyNumberFormat="0" applyAlignment="0" applyProtection="0"/>
    <xf numFmtId="0" fontId="62" fillId="60" borderId="176"/>
    <xf numFmtId="0" fontId="62" fillId="60" borderId="176"/>
    <xf numFmtId="1" fontId="47" fillId="0" borderId="176" applyFill="0" applyProtection="0">
      <alignment horizontal="right" vertical="top" wrapText="1"/>
    </xf>
    <xf numFmtId="2" fontId="47" fillId="0" borderId="176" applyFill="0" applyProtection="0">
      <alignment horizontal="right" vertical="top" wrapText="1"/>
    </xf>
    <xf numFmtId="0" fontId="62" fillId="60" borderId="176"/>
    <xf numFmtId="0" fontId="62" fillId="60" borderId="176"/>
    <xf numFmtId="2" fontId="35" fillId="0" borderId="176" applyFill="0" applyProtection="0">
      <alignment horizontal="right" vertical="top" wrapText="1"/>
    </xf>
    <xf numFmtId="0" fontId="44" fillId="0" borderId="179" applyNumberFormat="0" applyFill="0" applyAlignment="0" applyProtection="0"/>
    <xf numFmtId="49" fontId="35" fillId="0" borderId="176" applyFill="0" applyProtection="0">
      <alignment horizontal="right"/>
    </xf>
    <xf numFmtId="0" fontId="41" fillId="35" borderId="177" applyNumberFormat="0" applyAlignment="0" applyProtection="0"/>
    <xf numFmtId="2" fontId="35" fillId="0" borderId="176" applyFill="0" applyProtection="0">
      <alignment horizontal="right" vertical="top" wrapText="1"/>
    </xf>
    <xf numFmtId="0" fontId="39" fillId="38" borderId="176" applyNumberFormat="0" applyProtection="0">
      <alignment horizontal="left"/>
    </xf>
    <xf numFmtId="0" fontId="39" fillId="38" borderId="176" applyNumberFormat="0" applyProtection="0">
      <alignment horizontal="left"/>
    </xf>
    <xf numFmtId="0" fontId="62" fillId="60" borderId="176"/>
    <xf numFmtId="0" fontId="43" fillId="36" borderId="178" applyNumberFormat="0" applyAlignment="0" applyProtection="0"/>
    <xf numFmtId="2" fontId="47" fillId="0" borderId="176" applyFill="0" applyProtection="0">
      <alignment horizontal="right" vertical="top" wrapText="1"/>
    </xf>
    <xf numFmtId="0" fontId="39" fillId="38" borderId="176" applyNumberFormat="0" applyProtection="0">
      <alignment horizontal="right"/>
    </xf>
    <xf numFmtId="49" fontId="35" fillId="0" borderId="176" applyFill="0" applyProtection="0">
      <alignment horizontal="right"/>
    </xf>
    <xf numFmtId="2" fontId="35" fillId="0" borderId="176" applyFill="0" applyProtection="0">
      <alignment horizontal="right" vertical="top" wrapText="1"/>
    </xf>
    <xf numFmtId="49" fontId="35" fillId="0" borderId="176" applyFill="0" applyProtection="0">
      <alignment horizontal="right"/>
    </xf>
    <xf numFmtId="0" fontId="35" fillId="0" borderId="176" applyFill="0" applyProtection="0">
      <alignment horizontal="right" vertical="top" wrapText="1"/>
    </xf>
    <xf numFmtId="0" fontId="62" fillId="60" borderId="176"/>
    <xf numFmtId="0" fontId="39" fillId="38" borderId="176" applyNumberFormat="0" applyProtection="0">
      <alignment horizontal="right"/>
    </xf>
    <xf numFmtId="49" fontId="35" fillId="0" borderId="176" applyFill="0" applyProtection="0">
      <alignment horizontal="right"/>
    </xf>
    <xf numFmtId="49" fontId="47" fillId="0" borderId="176" applyFill="0" applyProtection="0">
      <alignment horizontal="right"/>
    </xf>
    <xf numFmtId="1" fontId="47" fillId="0" borderId="176" applyFill="0" applyProtection="0">
      <alignment horizontal="right" vertical="top" wrapText="1"/>
    </xf>
    <xf numFmtId="0" fontId="62" fillId="60" borderId="176"/>
    <xf numFmtId="2" fontId="47" fillId="0" borderId="176" applyFill="0" applyProtection="0">
      <alignment horizontal="right" vertical="top" wrapText="1"/>
    </xf>
    <xf numFmtId="0" fontId="39" fillId="38" borderId="176" applyNumberFormat="0" applyProtection="0">
      <alignment horizontal="right"/>
    </xf>
    <xf numFmtId="0" fontId="44" fillId="0" borderId="179" applyNumberFormat="0" applyFill="0" applyAlignment="0" applyProtection="0"/>
    <xf numFmtId="0" fontId="62" fillId="60" borderId="176"/>
    <xf numFmtId="1" fontId="35" fillId="0" borderId="176" applyFill="0" applyProtection="0">
      <alignment horizontal="right" vertical="top" wrapText="1"/>
    </xf>
    <xf numFmtId="0" fontId="39" fillId="38" borderId="176" applyNumberFormat="0" applyProtection="0">
      <alignment horizontal="left"/>
    </xf>
    <xf numFmtId="0" fontId="39" fillId="38" borderId="176" applyNumberFormat="0" applyProtection="0">
      <alignment horizontal="left"/>
    </xf>
    <xf numFmtId="0" fontId="35" fillId="54" borderId="175" applyNumberFormat="0" applyFont="0" applyAlignment="0" applyProtection="0"/>
    <xf numFmtId="1" fontId="35" fillId="0" borderId="176" applyFill="0" applyProtection="0">
      <alignment horizontal="right" vertical="top" wrapText="1"/>
    </xf>
    <xf numFmtId="1" fontId="47" fillId="0" borderId="176" applyFill="0" applyProtection="0">
      <alignment horizontal="right" vertical="top" wrapText="1"/>
    </xf>
    <xf numFmtId="0" fontId="62" fillId="60" borderId="176"/>
    <xf numFmtId="0" fontId="35" fillId="0" borderId="176" applyFill="0" applyProtection="0">
      <alignment horizontal="right" vertical="top" wrapText="1"/>
    </xf>
    <xf numFmtId="0" fontId="35" fillId="0" borderId="176" applyFill="0" applyProtection="0">
      <alignment horizontal="right" vertical="top" wrapText="1"/>
    </xf>
    <xf numFmtId="49" fontId="47" fillId="0" borderId="176" applyFill="0" applyProtection="0">
      <alignment horizontal="right"/>
    </xf>
    <xf numFmtId="2" fontId="35" fillId="0" borderId="176" applyFill="0" applyProtection="0">
      <alignment horizontal="right" vertical="top" wrapText="1"/>
    </xf>
    <xf numFmtId="2" fontId="47" fillId="0" borderId="176" applyFill="0" applyProtection="0">
      <alignment horizontal="right" vertical="top" wrapText="1"/>
    </xf>
    <xf numFmtId="1" fontId="47" fillId="0" borderId="176" applyFill="0" applyProtection="0">
      <alignment horizontal="right" vertical="top" wrapText="1"/>
    </xf>
    <xf numFmtId="0" fontId="43" fillId="36" borderId="178" applyNumberFormat="0" applyAlignment="0" applyProtection="0"/>
    <xf numFmtId="0" fontId="43" fillId="36" borderId="178" applyNumberFormat="0" applyAlignment="0" applyProtection="0"/>
    <xf numFmtId="1" fontId="35" fillId="0" borderId="176" applyFill="0" applyProtection="0">
      <alignment horizontal="right" vertical="top" wrapText="1"/>
    </xf>
    <xf numFmtId="1" fontId="35" fillId="0" borderId="176" applyFill="0" applyProtection="0">
      <alignment horizontal="right" vertical="top" wrapText="1"/>
    </xf>
    <xf numFmtId="2" fontId="35" fillId="0" borderId="176" applyFill="0" applyProtection="0">
      <alignment horizontal="right" vertical="top" wrapText="1"/>
    </xf>
    <xf numFmtId="0" fontId="43" fillId="36" borderId="178" applyNumberFormat="0" applyAlignment="0" applyProtection="0"/>
    <xf numFmtId="0" fontId="39" fillId="38" borderId="176" applyNumberFormat="0" applyProtection="0">
      <alignment horizontal="right"/>
    </xf>
    <xf numFmtId="0" fontId="62" fillId="60" borderId="176"/>
    <xf numFmtId="1" fontId="35" fillId="0" borderId="176" applyFill="0" applyProtection="0">
      <alignment horizontal="right" vertical="top" wrapText="1"/>
    </xf>
    <xf numFmtId="0" fontId="35" fillId="0" borderId="176" applyFill="0" applyProtection="0">
      <alignment horizontal="right" vertical="top" wrapText="1"/>
    </xf>
    <xf numFmtId="49" fontId="35" fillId="0" borderId="176" applyFill="0" applyProtection="0">
      <alignment horizontal="right"/>
    </xf>
    <xf numFmtId="0" fontId="62" fillId="60" borderId="176"/>
    <xf numFmtId="2" fontId="35" fillId="0" borderId="176" applyFill="0" applyProtection="0">
      <alignment horizontal="right" vertical="top" wrapText="1"/>
    </xf>
    <xf numFmtId="0" fontId="43" fillId="36" borderId="178" applyNumberFormat="0" applyAlignment="0" applyProtection="0"/>
    <xf numFmtId="0" fontId="35" fillId="0" borderId="176" applyFill="0" applyProtection="0">
      <alignment horizontal="right" vertical="top" wrapText="1"/>
    </xf>
    <xf numFmtId="0" fontId="43" fillId="36" borderId="178" applyNumberFormat="0" applyAlignment="0" applyProtection="0"/>
    <xf numFmtId="0" fontId="62" fillId="60" borderId="176"/>
    <xf numFmtId="2" fontId="35" fillId="0" borderId="176" applyFill="0" applyProtection="0">
      <alignment horizontal="right" vertical="top" wrapText="1"/>
    </xf>
    <xf numFmtId="2" fontId="35" fillId="0" borderId="176" applyFill="0" applyProtection="0">
      <alignment horizontal="right" vertical="top" wrapText="1"/>
    </xf>
    <xf numFmtId="0" fontId="35" fillId="0" borderId="176" applyFill="0" applyProtection="0">
      <alignment horizontal="right" vertical="top" wrapText="1"/>
    </xf>
    <xf numFmtId="0" fontId="62" fillId="60" borderId="176"/>
    <xf numFmtId="0" fontId="62" fillId="60" borderId="176"/>
    <xf numFmtId="0" fontId="62" fillId="60" borderId="176"/>
    <xf numFmtId="0" fontId="35" fillId="0" borderId="176" applyFill="0" applyProtection="0">
      <alignment horizontal="right" vertical="top" wrapText="1"/>
    </xf>
    <xf numFmtId="49" fontId="47" fillId="0" borderId="176" applyFill="0" applyProtection="0">
      <alignment horizontal="right"/>
    </xf>
    <xf numFmtId="1" fontId="47" fillId="0" borderId="176" applyFill="0" applyProtection="0">
      <alignment horizontal="right" vertical="top" wrapText="1"/>
    </xf>
    <xf numFmtId="0" fontId="62" fillId="60" borderId="176"/>
    <xf numFmtId="0" fontId="39" fillId="38" borderId="176" applyNumberFormat="0" applyProtection="0">
      <alignment horizontal="right"/>
    </xf>
    <xf numFmtId="0" fontId="39" fillId="38" borderId="176" applyNumberFormat="0" applyProtection="0">
      <alignment horizontal="left"/>
    </xf>
    <xf numFmtId="2" fontId="47" fillId="0" borderId="176" applyFill="0" applyProtection="0">
      <alignment horizontal="right" vertical="top" wrapText="1"/>
    </xf>
    <xf numFmtId="0" fontId="62" fillId="60" borderId="176"/>
    <xf numFmtId="0" fontId="44" fillId="0" borderId="179" applyNumberFormat="0" applyFill="0" applyAlignment="0" applyProtection="0"/>
    <xf numFmtId="0" fontId="35" fillId="0" borderId="176" applyFill="0" applyProtection="0">
      <alignment horizontal="right" vertical="top" wrapText="1"/>
    </xf>
    <xf numFmtId="0" fontId="39" fillId="38" borderId="176" applyNumberFormat="0" applyProtection="0">
      <alignment horizontal="left"/>
    </xf>
    <xf numFmtId="0" fontId="39" fillId="38" borderId="176" applyNumberFormat="0" applyProtection="0">
      <alignment horizontal="left"/>
    </xf>
    <xf numFmtId="2" fontId="35" fillId="0" borderId="176" applyFill="0" applyProtection="0">
      <alignment horizontal="right" vertical="top" wrapText="1"/>
    </xf>
    <xf numFmtId="2" fontId="35" fillId="0" borderId="176" applyFill="0" applyProtection="0">
      <alignment horizontal="right" vertical="top" wrapText="1"/>
    </xf>
    <xf numFmtId="2" fontId="47" fillId="0" borderId="176" applyFill="0" applyProtection="0">
      <alignment horizontal="right" vertical="top" wrapText="1"/>
    </xf>
    <xf numFmtId="0" fontId="39" fillId="38" borderId="176" applyNumberFormat="0" applyProtection="0">
      <alignment horizontal="right"/>
    </xf>
    <xf numFmtId="2" fontId="35" fillId="0" borderId="176" applyFill="0" applyProtection="0">
      <alignment horizontal="right" vertical="top" wrapText="1"/>
    </xf>
    <xf numFmtId="49" fontId="35" fillId="0" borderId="176" applyFill="0" applyProtection="0">
      <alignment horizontal="right"/>
    </xf>
    <xf numFmtId="1" fontId="35" fillId="0" borderId="176" applyFill="0" applyProtection="0">
      <alignment horizontal="right" vertical="top" wrapText="1"/>
    </xf>
    <xf numFmtId="0" fontId="62" fillId="60" borderId="176"/>
    <xf numFmtId="1" fontId="35" fillId="0" borderId="176" applyFill="0" applyProtection="0">
      <alignment horizontal="right" vertical="top" wrapText="1"/>
    </xf>
    <xf numFmtId="0" fontId="62" fillId="60" borderId="176"/>
    <xf numFmtId="0" fontId="62" fillId="60" borderId="176"/>
    <xf numFmtId="0" fontId="41" fillId="35" borderId="177" applyNumberFormat="0" applyAlignment="0" applyProtection="0"/>
    <xf numFmtId="0" fontId="35" fillId="0" borderId="176" applyFill="0" applyProtection="0">
      <alignment horizontal="right" vertical="top" wrapText="1"/>
    </xf>
    <xf numFmtId="0" fontId="62" fillId="60" borderId="176"/>
    <xf numFmtId="0" fontId="39" fillId="38" borderId="176" applyNumberFormat="0" applyProtection="0">
      <alignment horizontal="right"/>
    </xf>
    <xf numFmtId="49" fontId="47" fillId="0" borderId="176" applyFill="0" applyProtection="0">
      <alignment horizontal="right"/>
    </xf>
    <xf numFmtId="0" fontId="62" fillId="60" borderId="176"/>
    <xf numFmtId="49" fontId="35" fillId="0" borderId="176" applyFill="0" applyProtection="0">
      <alignment horizontal="right"/>
    </xf>
    <xf numFmtId="0" fontId="39" fillId="38" borderId="176" applyNumberFormat="0" applyProtection="0">
      <alignment horizontal="left"/>
    </xf>
    <xf numFmtId="0" fontId="35" fillId="0" borderId="176" applyFill="0" applyProtection="0">
      <alignment horizontal="right" vertical="top" wrapText="1"/>
    </xf>
    <xf numFmtId="1" fontId="47" fillId="0" borderId="176" applyFill="0" applyProtection="0">
      <alignment horizontal="right" vertical="top" wrapText="1"/>
    </xf>
    <xf numFmtId="0" fontId="62" fillId="60" borderId="176"/>
    <xf numFmtId="49" fontId="35" fillId="0" borderId="176" applyFill="0" applyProtection="0">
      <alignment horizontal="right"/>
    </xf>
    <xf numFmtId="0" fontId="62" fillId="60" borderId="176"/>
    <xf numFmtId="0" fontId="62" fillId="60" borderId="176"/>
    <xf numFmtId="1" fontId="35" fillId="0" borderId="176" applyFill="0" applyProtection="0">
      <alignment horizontal="right" vertical="top" wrapText="1"/>
    </xf>
    <xf numFmtId="0" fontId="62" fillId="60" borderId="176"/>
    <xf numFmtId="0" fontId="62" fillId="60" borderId="176"/>
    <xf numFmtId="2" fontId="47" fillId="0" borderId="176" applyFill="0" applyProtection="0">
      <alignment horizontal="right" vertical="top" wrapText="1"/>
    </xf>
    <xf numFmtId="0" fontId="62" fillId="60" borderId="176"/>
    <xf numFmtId="49" fontId="35" fillId="0" borderId="176" applyFill="0" applyProtection="0">
      <alignment horizontal="right"/>
    </xf>
    <xf numFmtId="1" fontId="35" fillId="0" borderId="176" applyFill="0" applyProtection="0">
      <alignment horizontal="right" vertical="top" wrapText="1"/>
    </xf>
    <xf numFmtId="2" fontId="35" fillId="0" borderId="176" applyFill="0" applyProtection="0">
      <alignment horizontal="right" vertical="top" wrapText="1"/>
    </xf>
    <xf numFmtId="0" fontId="35" fillId="54" borderId="175" applyNumberFormat="0" applyFont="0" applyAlignment="0" applyProtection="0"/>
    <xf numFmtId="49" fontId="35" fillId="0" borderId="176" applyFill="0" applyProtection="0">
      <alignment horizontal="right"/>
    </xf>
    <xf numFmtId="49" fontId="35" fillId="0" borderId="176" applyFill="0" applyProtection="0">
      <alignment horizontal="right"/>
    </xf>
    <xf numFmtId="0" fontId="51" fillId="36" borderId="177" applyNumberFormat="0" applyAlignment="0" applyProtection="0"/>
    <xf numFmtId="0" fontId="47" fillId="0" borderId="176" applyFill="0" applyProtection="0">
      <alignment horizontal="right" vertical="top" wrapText="1"/>
    </xf>
    <xf numFmtId="49" fontId="47" fillId="0" borderId="176" applyFill="0" applyProtection="0">
      <alignment horizontal="right"/>
    </xf>
    <xf numFmtId="0" fontId="47" fillId="0" borderId="176" applyFill="0" applyProtection="0">
      <alignment horizontal="right" vertical="top" wrapText="1"/>
    </xf>
    <xf numFmtId="49" fontId="35" fillId="0" borderId="176" applyFill="0" applyProtection="0">
      <alignment horizontal="right"/>
    </xf>
    <xf numFmtId="0" fontId="43" fillId="36" borderId="178" applyNumberFormat="0" applyAlignment="0" applyProtection="0"/>
    <xf numFmtId="49" fontId="47" fillId="0" borderId="176" applyFill="0" applyProtection="0">
      <alignment horizontal="right"/>
    </xf>
    <xf numFmtId="0" fontId="62" fillId="60" borderId="176"/>
    <xf numFmtId="0" fontId="39" fillId="38" borderId="176" applyNumberFormat="0" applyProtection="0">
      <alignment horizontal="right"/>
    </xf>
    <xf numFmtId="0" fontId="35" fillId="0" borderId="176" applyFill="0" applyProtection="0">
      <alignment horizontal="right" vertical="top" wrapText="1"/>
    </xf>
    <xf numFmtId="0" fontId="43" fillId="36" borderId="178" applyNumberFormat="0" applyAlignment="0" applyProtection="0"/>
    <xf numFmtId="1" fontId="47" fillId="0" borderId="176" applyFill="0" applyProtection="0">
      <alignment horizontal="right" vertical="top" wrapText="1"/>
    </xf>
    <xf numFmtId="1" fontId="35" fillId="0" borderId="176" applyFill="0" applyProtection="0">
      <alignment horizontal="right" vertical="top" wrapText="1"/>
    </xf>
    <xf numFmtId="1" fontId="35" fillId="0" borderId="176" applyFill="0" applyProtection="0">
      <alignment horizontal="right" vertical="top" wrapText="1"/>
    </xf>
    <xf numFmtId="1" fontId="35" fillId="0" borderId="176" applyFill="0" applyProtection="0">
      <alignment horizontal="right" vertical="top" wrapText="1"/>
    </xf>
    <xf numFmtId="1" fontId="47" fillId="0" borderId="176" applyFill="0" applyProtection="0">
      <alignment horizontal="right" vertical="top" wrapText="1"/>
    </xf>
    <xf numFmtId="0" fontId="35" fillId="54" borderId="175" applyNumberFormat="0" applyFont="0" applyAlignment="0" applyProtection="0"/>
    <xf numFmtId="1" fontId="35" fillId="0" borderId="176" applyFill="0" applyProtection="0">
      <alignment horizontal="right" vertical="top" wrapText="1"/>
    </xf>
    <xf numFmtId="0" fontId="35" fillId="0" borderId="176" applyFill="0" applyProtection="0">
      <alignment horizontal="right" vertical="top" wrapText="1"/>
    </xf>
    <xf numFmtId="0" fontId="44" fillId="0" borderId="179" applyNumberFormat="0" applyFill="0" applyAlignment="0" applyProtection="0"/>
    <xf numFmtId="2" fontId="35" fillId="0" borderId="176" applyFill="0" applyProtection="0">
      <alignment horizontal="right" vertical="top" wrapText="1"/>
    </xf>
    <xf numFmtId="0" fontId="39" fillId="38" borderId="176" applyNumberFormat="0" applyProtection="0">
      <alignment horizontal="left"/>
    </xf>
    <xf numFmtId="0" fontId="35" fillId="0" borderId="176" applyFill="0" applyProtection="0">
      <alignment horizontal="right" vertical="top" wrapText="1"/>
    </xf>
    <xf numFmtId="0" fontId="39" fillId="38" borderId="176" applyNumberFormat="0" applyProtection="0">
      <alignment horizontal="left"/>
    </xf>
    <xf numFmtId="0" fontId="62" fillId="60" borderId="176"/>
    <xf numFmtId="1" fontId="35" fillId="0" borderId="176" applyFill="0" applyProtection="0">
      <alignment horizontal="right" vertical="top" wrapText="1"/>
    </xf>
    <xf numFmtId="0" fontId="62" fillId="60" borderId="176"/>
    <xf numFmtId="2" fontId="35" fillId="0" borderId="176" applyFill="0" applyProtection="0">
      <alignment horizontal="right" vertical="top" wrapText="1"/>
    </xf>
    <xf numFmtId="0" fontId="39" fillId="38" borderId="176" applyNumberFormat="0" applyProtection="0">
      <alignment horizontal="right"/>
    </xf>
    <xf numFmtId="0" fontId="39" fillId="38" borderId="176" applyNumberFormat="0" applyProtection="0">
      <alignment horizontal="left"/>
    </xf>
    <xf numFmtId="49" fontId="35" fillId="0" borderId="176" applyFill="0" applyProtection="0">
      <alignment horizontal="right"/>
    </xf>
    <xf numFmtId="0" fontId="62" fillId="60" borderId="176"/>
    <xf numFmtId="0" fontId="35" fillId="0" borderId="176" applyFill="0" applyProtection="0">
      <alignment horizontal="right" vertical="top" wrapText="1"/>
    </xf>
    <xf numFmtId="0" fontId="62" fillId="60" borderId="176"/>
    <xf numFmtId="2" fontId="47" fillId="0" borderId="176" applyFill="0" applyProtection="0">
      <alignment horizontal="right" vertical="top" wrapText="1"/>
    </xf>
    <xf numFmtId="0" fontId="47" fillId="0" borderId="176" applyFill="0" applyProtection="0">
      <alignment horizontal="right" vertical="top" wrapText="1"/>
    </xf>
    <xf numFmtId="0" fontId="39" fillId="38" borderId="176" applyNumberFormat="0" applyProtection="0">
      <alignment horizontal="right"/>
    </xf>
    <xf numFmtId="49" fontId="35" fillId="0" borderId="176" applyFill="0" applyProtection="0">
      <alignment horizontal="right"/>
    </xf>
    <xf numFmtId="0" fontId="39" fillId="38" borderId="176" applyNumberFormat="0" applyProtection="0">
      <alignment horizontal="left"/>
    </xf>
    <xf numFmtId="0" fontId="39" fillId="38" borderId="176" applyNumberFormat="0" applyProtection="0">
      <alignment horizontal="left"/>
    </xf>
    <xf numFmtId="49" fontId="35" fillId="0" borderId="176" applyFill="0" applyProtection="0">
      <alignment horizontal="right"/>
    </xf>
    <xf numFmtId="0" fontId="35" fillId="0" borderId="176" applyFill="0" applyProtection="0">
      <alignment horizontal="right" vertical="top" wrapText="1"/>
    </xf>
    <xf numFmtId="0" fontId="43" fillId="36" borderId="178" applyNumberFormat="0" applyAlignment="0" applyProtection="0"/>
    <xf numFmtId="49" fontId="35" fillId="0" borderId="176" applyFill="0" applyProtection="0">
      <alignment horizontal="right"/>
    </xf>
    <xf numFmtId="0" fontId="39" fillId="38" borderId="176" applyNumberFormat="0" applyProtection="0">
      <alignment horizontal="left"/>
    </xf>
    <xf numFmtId="0" fontId="62" fillId="60" borderId="176"/>
    <xf numFmtId="0" fontId="35" fillId="0" borderId="176" applyFill="0" applyProtection="0">
      <alignment horizontal="right" vertical="top" wrapText="1"/>
    </xf>
    <xf numFmtId="1" fontId="35" fillId="0" borderId="176" applyFill="0" applyProtection="0">
      <alignment horizontal="right" vertical="top" wrapText="1"/>
    </xf>
    <xf numFmtId="0" fontId="39" fillId="38" borderId="176" applyNumberFormat="0" applyProtection="0">
      <alignment horizontal="right"/>
    </xf>
    <xf numFmtId="49" fontId="47" fillId="0" borderId="176" applyFill="0" applyProtection="0">
      <alignment horizontal="right"/>
    </xf>
    <xf numFmtId="0" fontId="62" fillId="60" borderId="176"/>
    <xf numFmtId="0" fontId="35" fillId="0" borderId="176" applyFill="0" applyProtection="0">
      <alignment horizontal="right" vertical="top" wrapText="1"/>
    </xf>
    <xf numFmtId="0" fontId="62" fillId="60" borderId="176"/>
    <xf numFmtId="0" fontId="51" fillId="36" borderId="177" applyNumberFormat="0" applyAlignment="0" applyProtection="0"/>
    <xf numFmtId="49" fontId="35" fillId="0" borderId="176" applyFill="0" applyProtection="0">
      <alignment horizontal="right"/>
    </xf>
    <xf numFmtId="0" fontId="62" fillId="60" borderId="176"/>
    <xf numFmtId="0" fontId="39" fillId="38" borderId="176" applyNumberFormat="0" applyProtection="0">
      <alignment horizontal="right"/>
    </xf>
    <xf numFmtId="0" fontId="35" fillId="0" borderId="176" applyFill="0" applyProtection="0">
      <alignment horizontal="right" vertical="top" wrapText="1"/>
    </xf>
    <xf numFmtId="2" fontId="47" fillId="0" borderId="176" applyFill="0" applyProtection="0">
      <alignment horizontal="right" vertical="top" wrapText="1"/>
    </xf>
    <xf numFmtId="0" fontId="51" fillId="36" borderId="177" applyNumberFormat="0" applyAlignment="0" applyProtection="0"/>
    <xf numFmtId="0" fontId="51" fillId="36" borderId="177" applyNumberFormat="0" applyAlignment="0" applyProtection="0"/>
    <xf numFmtId="0" fontId="62" fillId="60" borderId="176"/>
    <xf numFmtId="2" fontId="47" fillId="0" borderId="176" applyFill="0" applyProtection="0">
      <alignment horizontal="right" vertical="top" wrapText="1"/>
    </xf>
    <xf numFmtId="0" fontId="35" fillId="54" borderId="175" applyNumberFormat="0" applyFont="0" applyAlignment="0" applyProtection="0"/>
    <xf numFmtId="0" fontId="39" fillId="38" borderId="176" applyNumberFormat="0" applyProtection="0">
      <alignment horizontal="right"/>
    </xf>
    <xf numFmtId="0" fontId="35" fillId="54" borderId="175" applyNumberFormat="0" applyFont="0" applyAlignment="0" applyProtection="0"/>
    <xf numFmtId="2" fontId="47" fillId="0" borderId="176" applyFill="0" applyProtection="0">
      <alignment horizontal="right" vertical="top" wrapText="1"/>
    </xf>
    <xf numFmtId="0" fontId="62" fillId="60" borderId="176"/>
    <xf numFmtId="0" fontId="39" fillId="38" borderId="176" applyNumberFormat="0" applyProtection="0">
      <alignment horizontal="right"/>
    </xf>
    <xf numFmtId="0" fontId="62" fillId="60" borderId="176"/>
    <xf numFmtId="0" fontId="39" fillId="38" borderId="176" applyNumberFormat="0" applyProtection="0">
      <alignment horizontal="right"/>
    </xf>
    <xf numFmtId="0" fontId="39" fillId="38" borderId="176" applyNumberFormat="0" applyProtection="0">
      <alignment horizontal="right"/>
    </xf>
    <xf numFmtId="2" fontId="47" fillId="0" borderId="176" applyFill="0" applyProtection="0">
      <alignment horizontal="right" vertical="top" wrapText="1"/>
    </xf>
    <xf numFmtId="2" fontId="35" fillId="0" borderId="176" applyFill="0" applyProtection="0">
      <alignment horizontal="right" vertical="top" wrapText="1"/>
    </xf>
    <xf numFmtId="0" fontId="62" fillId="60" borderId="176"/>
    <xf numFmtId="0" fontId="44" fillId="0" borderId="179" applyNumberFormat="0" applyFill="0" applyAlignment="0" applyProtection="0"/>
    <xf numFmtId="0" fontId="39" fillId="38" borderId="176" applyNumberFormat="0" applyProtection="0">
      <alignment horizontal="right"/>
    </xf>
    <xf numFmtId="49" fontId="35" fillId="0" borderId="176" applyFill="0" applyProtection="0">
      <alignment horizontal="right"/>
    </xf>
    <xf numFmtId="0" fontId="43" fillId="36" borderId="178" applyNumberFormat="0" applyAlignment="0" applyProtection="0"/>
    <xf numFmtId="0" fontId="44" fillId="0" borderId="179" applyNumberFormat="0" applyFill="0" applyAlignment="0" applyProtection="0"/>
    <xf numFmtId="49" fontId="35" fillId="0" borderId="176" applyFill="0" applyProtection="0">
      <alignment horizontal="right"/>
    </xf>
    <xf numFmtId="2" fontId="35" fillId="0" borderId="176" applyFill="0" applyProtection="0">
      <alignment horizontal="right" vertical="top" wrapText="1"/>
    </xf>
    <xf numFmtId="0" fontId="62" fillId="60" borderId="176"/>
    <xf numFmtId="0" fontId="62" fillId="60" borderId="176"/>
    <xf numFmtId="0" fontId="39" fillId="38" borderId="176" applyNumberFormat="0" applyProtection="0">
      <alignment horizontal="right"/>
    </xf>
    <xf numFmtId="49" fontId="47" fillId="0" borderId="176" applyFill="0" applyProtection="0">
      <alignment horizontal="right"/>
    </xf>
    <xf numFmtId="0" fontId="41" fillId="35" borderId="177" applyNumberFormat="0" applyAlignment="0" applyProtection="0"/>
    <xf numFmtId="0" fontId="62" fillId="60" borderId="176"/>
    <xf numFmtId="0" fontId="39" fillId="38" borderId="176" applyNumberFormat="0" applyProtection="0">
      <alignment horizontal="left"/>
    </xf>
    <xf numFmtId="1" fontId="47" fillId="0" borderId="176" applyFill="0" applyProtection="0">
      <alignment horizontal="right" vertical="top" wrapText="1"/>
    </xf>
    <xf numFmtId="49" fontId="35" fillId="0" borderId="176" applyFill="0" applyProtection="0">
      <alignment horizontal="right"/>
    </xf>
    <xf numFmtId="0" fontId="43" fillId="36" borderId="178" applyNumberFormat="0" applyAlignment="0" applyProtection="0"/>
    <xf numFmtId="0" fontId="62" fillId="60" borderId="176"/>
    <xf numFmtId="0" fontId="41" fillId="35" borderId="177" applyNumberFormat="0" applyAlignment="0" applyProtection="0"/>
    <xf numFmtId="0" fontId="39" fillId="38" borderId="176" applyNumberFormat="0" applyProtection="0">
      <alignment horizontal="left"/>
    </xf>
    <xf numFmtId="0" fontId="62" fillId="60" borderId="176"/>
    <xf numFmtId="0" fontId="35" fillId="0" borderId="176" applyFill="0" applyProtection="0">
      <alignment horizontal="right" vertical="top" wrapText="1"/>
    </xf>
    <xf numFmtId="0" fontId="44" fillId="0" borderId="179" applyNumberFormat="0" applyFill="0" applyAlignment="0" applyProtection="0"/>
    <xf numFmtId="0" fontId="44" fillId="0" borderId="179" applyNumberFormat="0" applyFill="0" applyAlignment="0" applyProtection="0"/>
    <xf numFmtId="0" fontId="62" fillId="60" borderId="176"/>
    <xf numFmtId="1" fontId="35" fillId="0" borderId="176" applyFill="0" applyProtection="0">
      <alignment horizontal="right" vertical="top" wrapText="1"/>
    </xf>
    <xf numFmtId="1" fontId="35" fillId="0" borderId="176" applyFill="0" applyProtection="0">
      <alignment horizontal="right" vertical="top" wrapText="1"/>
    </xf>
    <xf numFmtId="0" fontId="39" fillId="38" borderId="176" applyNumberFormat="0" applyProtection="0">
      <alignment horizontal="right"/>
    </xf>
    <xf numFmtId="0" fontId="35" fillId="0" borderId="176" applyFill="0" applyProtection="0">
      <alignment horizontal="right" vertical="top" wrapText="1"/>
    </xf>
    <xf numFmtId="0" fontId="41" fillId="35" borderId="177" applyNumberFormat="0" applyAlignment="0" applyProtection="0"/>
    <xf numFmtId="0" fontId="39" fillId="38" borderId="176" applyNumberFormat="0" applyProtection="0">
      <alignment horizontal="right"/>
    </xf>
    <xf numFmtId="0" fontId="35" fillId="0" borderId="176" applyFill="0" applyProtection="0">
      <alignment horizontal="right" vertical="top" wrapText="1"/>
    </xf>
    <xf numFmtId="0" fontId="43" fillId="36" borderId="178" applyNumberFormat="0" applyAlignment="0" applyProtection="0"/>
    <xf numFmtId="2" fontId="47" fillId="0" borderId="176" applyFill="0" applyProtection="0">
      <alignment horizontal="right" vertical="top" wrapText="1"/>
    </xf>
    <xf numFmtId="0" fontId="39" fillId="38" borderId="176" applyNumberFormat="0" applyProtection="0">
      <alignment horizontal="left"/>
    </xf>
    <xf numFmtId="0" fontId="39" fillId="38" borderId="176" applyNumberFormat="0" applyProtection="0">
      <alignment horizontal="left"/>
    </xf>
    <xf numFmtId="0" fontId="35" fillId="0" borderId="176" applyFill="0" applyProtection="0">
      <alignment horizontal="right" vertical="top" wrapText="1"/>
    </xf>
    <xf numFmtId="0" fontId="39" fillId="38" borderId="176" applyNumberFormat="0" applyProtection="0">
      <alignment horizontal="left"/>
    </xf>
    <xf numFmtId="1" fontId="47" fillId="0" borderId="176" applyFill="0" applyProtection="0">
      <alignment horizontal="right" vertical="top" wrapText="1"/>
    </xf>
    <xf numFmtId="1" fontId="47" fillId="0" borderId="176" applyFill="0" applyProtection="0">
      <alignment horizontal="right" vertical="top" wrapText="1"/>
    </xf>
    <xf numFmtId="1" fontId="35" fillId="0" borderId="176" applyFill="0" applyProtection="0">
      <alignment horizontal="right" vertical="top" wrapText="1"/>
    </xf>
    <xf numFmtId="0" fontId="62" fillId="60" borderId="176"/>
    <xf numFmtId="0" fontId="39" fillId="38" borderId="176" applyNumberFormat="0" applyProtection="0">
      <alignment horizontal="right"/>
    </xf>
    <xf numFmtId="1" fontId="35" fillId="0" borderId="176" applyFill="0" applyProtection="0">
      <alignment horizontal="right" vertical="top" wrapText="1"/>
    </xf>
    <xf numFmtId="0" fontId="35" fillId="0" borderId="176" applyFill="0" applyProtection="0">
      <alignment horizontal="right" vertical="top" wrapText="1"/>
    </xf>
    <xf numFmtId="0" fontId="44" fillId="0" borderId="179" applyNumberFormat="0" applyFill="0" applyAlignment="0" applyProtection="0"/>
    <xf numFmtId="0" fontId="51" fillId="36" borderId="177" applyNumberFormat="0" applyAlignment="0" applyProtection="0"/>
    <xf numFmtId="1" fontId="47" fillId="0" borderId="176" applyFill="0" applyProtection="0">
      <alignment horizontal="right" vertical="top" wrapText="1"/>
    </xf>
    <xf numFmtId="0" fontId="62" fillId="60" borderId="176"/>
    <xf numFmtId="1" fontId="35" fillId="0" borderId="176" applyFill="0" applyProtection="0">
      <alignment horizontal="right" vertical="top" wrapText="1"/>
    </xf>
    <xf numFmtId="0" fontId="62" fillId="60" borderId="176"/>
    <xf numFmtId="1" fontId="47" fillId="0" borderId="176" applyFill="0" applyProtection="0">
      <alignment horizontal="right" vertical="top" wrapText="1"/>
    </xf>
    <xf numFmtId="0" fontId="41" fillId="35" borderId="177" applyNumberFormat="0" applyAlignment="0" applyProtection="0"/>
    <xf numFmtId="49" fontId="47" fillId="0" borderId="176" applyFill="0" applyProtection="0">
      <alignment horizontal="right"/>
    </xf>
    <xf numFmtId="2" fontId="35" fillId="0" borderId="176" applyFill="0" applyProtection="0">
      <alignment horizontal="right" vertical="top" wrapText="1"/>
    </xf>
    <xf numFmtId="1" fontId="47" fillId="0" borderId="176" applyFill="0" applyProtection="0">
      <alignment horizontal="right" vertical="top" wrapText="1"/>
    </xf>
    <xf numFmtId="1" fontId="47" fillId="0" borderId="176" applyFill="0" applyProtection="0">
      <alignment horizontal="right" vertical="top" wrapText="1"/>
    </xf>
    <xf numFmtId="0" fontId="62" fillId="60" borderId="176"/>
    <xf numFmtId="0" fontId="62" fillId="60" borderId="176"/>
    <xf numFmtId="0" fontId="62" fillId="60" borderId="176"/>
    <xf numFmtId="0" fontId="62" fillId="60" borderId="176"/>
    <xf numFmtId="0" fontId="62" fillId="60" borderId="176"/>
    <xf numFmtId="0" fontId="62" fillId="60" borderId="176"/>
    <xf numFmtId="0" fontId="43" fillId="36" borderId="178" applyNumberFormat="0" applyAlignment="0" applyProtection="0"/>
    <xf numFmtId="49" fontId="35" fillId="0" borderId="176" applyFill="0" applyProtection="0">
      <alignment horizontal="right"/>
    </xf>
    <xf numFmtId="0" fontId="35" fillId="54" borderId="175" applyNumberFormat="0" applyFont="0" applyAlignment="0" applyProtection="0"/>
    <xf numFmtId="0" fontId="62" fillId="60" borderId="176"/>
    <xf numFmtId="49" fontId="47" fillId="0" borderId="176" applyFill="0" applyProtection="0">
      <alignment horizontal="right"/>
    </xf>
    <xf numFmtId="0" fontId="35" fillId="54" borderId="175" applyNumberFormat="0" applyFont="0" applyAlignment="0" applyProtection="0"/>
    <xf numFmtId="0" fontId="39" fillId="38" borderId="176" applyNumberFormat="0" applyProtection="0">
      <alignment horizontal="left"/>
    </xf>
    <xf numFmtId="0" fontId="35" fillId="0" borderId="176" applyFill="0" applyProtection="0">
      <alignment horizontal="right" vertical="top" wrapText="1"/>
    </xf>
    <xf numFmtId="0" fontId="39" fillId="38" borderId="176" applyNumberFormat="0" applyProtection="0">
      <alignment horizontal="left"/>
    </xf>
    <xf numFmtId="1" fontId="35" fillId="0" borderId="176" applyFill="0" applyProtection="0">
      <alignment horizontal="right" vertical="top" wrapText="1"/>
    </xf>
    <xf numFmtId="0" fontId="44" fillId="0" borderId="179" applyNumberFormat="0" applyFill="0" applyAlignment="0" applyProtection="0"/>
    <xf numFmtId="49" fontId="35" fillId="0" borderId="176" applyFill="0" applyProtection="0">
      <alignment horizontal="right"/>
    </xf>
    <xf numFmtId="2" fontId="35" fillId="0" borderId="176" applyFill="0" applyProtection="0">
      <alignment horizontal="right" vertical="top" wrapText="1"/>
    </xf>
    <xf numFmtId="0" fontId="62" fillId="60" borderId="176"/>
    <xf numFmtId="0" fontId="35" fillId="0" borderId="176" applyFill="0" applyProtection="0">
      <alignment horizontal="right" vertical="top" wrapText="1"/>
    </xf>
    <xf numFmtId="2" fontId="35" fillId="0" borderId="176" applyFill="0" applyProtection="0">
      <alignment horizontal="right" vertical="top" wrapText="1"/>
    </xf>
    <xf numFmtId="0" fontId="62" fillId="60" borderId="176"/>
    <xf numFmtId="2" fontId="35" fillId="0" borderId="176" applyFill="0" applyProtection="0">
      <alignment horizontal="right" vertical="top" wrapText="1"/>
    </xf>
    <xf numFmtId="0" fontId="62" fillId="60" borderId="176"/>
    <xf numFmtId="49" fontId="35" fillId="0" borderId="176" applyFill="0" applyProtection="0">
      <alignment horizontal="right"/>
    </xf>
    <xf numFmtId="0" fontId="39" fillId="38" borderId="176" applyNumberFormat="0" applyProtection="0">
      <alignment horizontal="left"/>
    </xf>
    <xf numFmtId="0" fontId="44" fillId="0" borderId="179" applyNumberFormat="0" applyFill="0" applyAlignment="0" applyProtection="0"/>
    <xf numFmtId="49" fontId="35" fillId="0" borderId="176" applyFill="0" applyProtection="0">
      <alignment horizontal="right"/>
    </xf>
    <xf numFmtId="0" fontId="41" fillId="35" borderId="177" applyNumberFormat="0" applyAlignment="0" applyProtection="0"/>
    <xf numFmtId="0" fontId="35" fillId="54" borderId="175" applyNumberFormat="0" applyFont="0" applyAlignment="0" applyProtection="0"/>
    <xf numFmtId="0" fontId="62" fillId="60" borderId="176"/>
    <xf numFmtId="0" fontId="39" fillId="38" borderId="176" applyNumberFormat="0" applyProtection="0">
      <alignment horizontal="right"/>
    </xf>
    <xf numFmtId="0" fontId="39" fillId="38" borderId="176" applyNumberFormat="0" applyProtection="0">
      <alignment horizontal="left"/>
    </xf>
    <xf numFmtId="49" fontId="35" fillId="0" borderId="176" applyFill="0" applyProtection="0">
      <alignment horizontal="right"/>
    </xf>
    <xf numFmtId="0" fontId="62" fillId="60" borderId="176"/>
    <xf numFmtId="0" fontId="39" fillId="38" borderId="176" applyNumberFormat="0" applyProtection="0">
      <alignment horizontal="right"/>
    </xf>
    <xf numFmtId="0" fontId="62" fillId="60" borderId="176"/>
    <xf numFmtId="1" fontId="47" fillId="0" borderId="176" applyFill="0" applyProtection="0">
      <alignment horizontal="right" vertical="top" wrapText="1"/>
    </xf>
    <xf numFmtId="49" fontId="35" fillId="0" borderId="176" applyFill="0" applyProtection="0">
      <alignment horizontal="right"/>
    </xf>
    <xf numFmtId="1" fontId="35" fillId="0" borderId="176" applyFill="0" applyProtection="0">
      <alignment horizontal="right" vertical="top" wrapText="1"/>
    </xf>
    <xf numFmtId="1" fontId="47" fillId="0" borderId="176" applyFill="0" applyProtection="0">
      <alignment horizontal="right" vertical="top" wrapText="1"/>
    </xf>
    <xf numFmtId="2" fontId="35" fillId="0" borderId="176" applyFill="0" applyProtection="0">
      <alignment horizontal="right" vertical="top" wrapText="1"/>
    </xf>
    <xf numFmtId="0" fontId="62" fillId="60" borderId="176"/>
    <xf numFmtId="49" fontId="47" fillId="0" borderId="176" applyFill="0" applyProtection="0">
      <alignment horizontal="right"/>
    </xf>
    <xf numFmtId="1" fontId="35" fillId="0" borderId="176" applyFill="0" applyProtection="0">
      <alignment horizontal="right" vertical="top" wrapText="1"/>
    </xf>
    <xf numFmtId="0" fontId="39" fillId="38" borderId="176" applyNumberFormat="0" applyProtection="0">
      <alignment horizontal="right"/>
    </xf>
    <xf numFmtId="49" fontId="35" fillId="0" borderId="176" applyFill="0" applyProtection="0">
      <alignment horizontal="right"/>
    </xf>
    <xf numFmtId="2" fontId="35" fillId="0" borderId="176" applyFill="0" applyProtection="0">
      <alignment horizontal="right" vertical="top" wrapText="1"/>
    </xf>
    <xf numFmtId="1" fontId="47" fillId="0" borderId="176" applyFill="0" applyProtection="0">
      <alignment horizontal="right" vertical="top" wrapText="1"/>
    </xf>
    <xf numFmtId="1" fontId="47" fillId="0" borderId="176" applyFill="0" applyProtection="0">
      <alignment horizontal="right" vertical="top" wrapText="1"/>
    </xf>
    <xf numFmtId="0" fontId="62" fillId="60" borderId="176"/>
    <xf numFmtId="1" fontId="47" fillId="0" borderId="176" applyFill="0" applyProtection="0">
      <alignment horizontal="right" vertical="top" wrapText="1"/>
    </xf>
    <xf numFmtId="0" fontId="39" fillId="38" borderId="176" applyNumberFormat="0" applyProtection="0">
      <alignment horizontal="right"/>
    </xf>
    <xf numFmtId="0" fontId="39" fillId="38" borderId="176" applyNumberFormat="0" applyProtection="0">
      <alignment horizontal="right"/>
    </xf>
    <xf numFmtId="2" fontId="47" fillId="0" borderId="176" applyFill="0" applyProtection="0">
      <alignment horizontal="right" vertical="top" wrapText="1"/>
    </xf>
    <xf numFmtId="2" fontId="35" fillId="0" borderId="176" applyFill="0" applyProtection="0">
      <alignment horizontal="right" vertical="top" wrapText="1"/>
    </xf>
    <xf numFmtId="2" fontId="47" fillId="0" borderId="176" applyFill="0" applyProtection="0">
      <alignment horizontal="right" vertical="top" wrapText="1"/>
    </xf>
    <xf numFmtId="2" fontId="47" fillId="0" borderId="176" applyFill="0" applyProtection="0">
      <alignment horizontal="right" vertical="top" wrapText="1"/>
    </xf>
    <xf numFmtId="0" fontId="43" fillId="36" borderId="178" applyNumberFormat="0" applyAlignment="0" applyProtection="0"/>
    <xf numFmtId="0" fontId="43" fillId="36" borderId="178" applyNumberFormat="0" applyAlignment="0" applyProtection="0"/>
    <xf numFmtId="0" fontId="62" fillId="60" borderId="176"/>
    <xf numFmtId="0" fontId="62" fillId="60" borderId="176"/>
    <xf numFmtId="1" fontId="35" fillId="0" borderId="176" applyFill="0" applyProtection="0">
      <alignment horizontal="right" vertical="top" wrapText="1"/>
    </xf>
    <xf numFmtId="0" fontId="39" fillId="38" borderId="176" applyNumberFormat="0" applyProtection="0">
      <alignment horizontal="left"/>
    </xf>
    <xf numFmtId="0" fontId="41" fillId="35" borderId="177" applyNumberFormat="0" applyAlignment="0" applyProtection="0"/>
    <xf numFmtId="49" fontId="35" fillId="0" borderId="176" applyFill="0" applyProtection="0">
      <alignment horizontal="right"/>
    </xf>
    <xf numFmtId="2" fontId="35" fillId="0" borderId="176" applyFill="0" applyProtection="0">
      <alignment horizontal="right" vertical="top" wrapText="1"/>
    </xf>
    <xf numFmtId="49" fontId="35" fillId="0" borderId="176" applyFill="0" applyProtection="0">
      <alignment horizontal="right"/>
    </xf>
    <xf numFmtId="49" fontId="47" fillId="0" borderId="176" applyFill="0" applyProtection="0">
      <alignment horizontal="right"/>
    </xf>
    <xf numFmtId="2" fontId="35" fillId="0" borderId="176" applyFill="0" applyProtection="0">
      <alignment horizontal="right" vertical="top" wrapText="1"/>
    </xf>
    <xf numFmtId="0" fontId="43" fillId="36" borderId="178" applyNumberFormat="0" applyAlignment="0" applyProtection="0"/>
    <xf numFmtId="0" fontId="44" fillId="0" borderId="179" applyNumberFormat="0" applyFill="0" applyAlignment="0" applyProtection="0"/>
    <xf numFmtId="1" fontId="35" fillId="0" borderId="176" applyFill="0" applyProtection="0">
      <alignment horizontal="right" vertical="top" wrapText="1"/>
    </xf>
    <xf numFmtId="1" fontId="47" fillId="0" borderId="176" applyFill="0" applyProtection="0">
      <alignment horizontal="right" vertical="top" wrapText="1"/>
    </xf>
    <xf numFmtId="2" fontId="35" fillId="0" borderId="176" applyFill="0" applyProtection="0">
      <alignment horizontal="right" vertical="top" wrapText="1"/>
    </xf>
    <xf numFmtId="0" fontId="35" fillId="0" borderId="176" applyFill="0" applyProtection="0">
      <alignment horizontal="right" vertical="top" wrapText="1"/>
    </xf>
    <xf numFmtId="0" fontId="62" fillId="60" borderId="176"/>
    <xf numFmtId="2" fontId="47" fillId="0" borderId="176" applyFill="0" applyProtection="0">
      <alignment horizontal="right" vertical="top" wrapText="1"/>
    </xf>
    <xf numFmtId="0" fontId="39" fillId="38" borderId="176" applyNumberFormat="0" applyProtection="0">
      <alignment horizontal="left"/>
    </xf>
    <xf numFmtId="0" fontId="44" fillId="0" borderId="179" applyNumberFormat="0" applyFill="0" applyAlignment="0" applyProtection="0"/>
    <xf numFmtId="0" fontId="62" fillId="60" borderId="176"/>
    <xf numFmtId="0" fontId="35" fillId="0" borderId="176" applyFill="0" applyProtection="0">
      <alignment horizontal="right" vertical="top" wrapText="1"/>
    </xf>
    <xf numFmtId="1" fontId="35" fillId="0" borderId="176" applyFill="0" applyProtection="0">
      <alignment horizontal="right" vertical="top" wrapText="1"/>
    </xf>
    <xf numFmtId="49" fontId="47" fillId="0" borderId="176" applyFill="0" applyProtection="0">
      <alignment horizontal="right"/>
    </xf>
    <xf numFmtId="2" fontId="47" fillId="0" borderId="176" applyFill="0" applyProtection="0">
      <alignment horizontal="right" vertical="top" wrapText="1"/>
    </xf>
    <xf numFmtId="0" fontId="41" fillId="35" borderId="177" applyNumberFormat="0" applyAlignment="0" applyProtection="0"/>
    <xf numFmtId="0" fontId="51" fillId="36" borderId="177" applyNumberFormat="0" applyAlignment="0" applyProtection="0"/>
    <xf numFmtId="0" fontId="39" fillId="38" borderId="176" applyNumberFormat="0" applyProtection="0">
      <alignment horizontal="left"/>
    </xf>
    <xf numFmtId="0" fontId="35" fillId="0" borderId="176" applyFill="0" applyProtection="0">
      <alignment horizontal="right" vertical="top" wrapText="1"/>
    </xf>
    <xf numFmtId="0" fontId="62" fillId="60" borderId="176"/>
    <xf numFmtId="2" fontId="47" fillId="0" borderId="176" applyFill="0" applyProtection="0">
      <alignment horizontal="right" vertical="top" wrapText="1"/>
    </xf>
    <xf numFmtId="0" fontId="51" fillId="36" borderId="177" applyNumberFormat="0" applyAlignment="0" applyProtection="0"/>
    <xf numFmtId="0" fontId="62" fillId="60" borderId="176"/>
    <xf numFmtId="0" fontId="62" fillId="60" borderId="176"/>
    <xf numFmtId="0" fontId="35" fillId="54" borderId="175" applyNumberFormat="0" applyFont="0" applyAlignment="0" applyProtection="0"/>
    <xf numFmtId="0" fontId="35" fillId="54" borderId="175" applyNumberFormat="0" applyFont="0" applyAlignment="0" applyProtection="0"/>
    <xf numFmtId="0" fontId="35" fillId="54" borderId="175" applyNumberFormat="0" applyFont="0" applyAlignment="0" applyProtection="0"/>
    <xf numFmtId="0" fontId="43" fillId="36" borderId="178" applyNumberFormat="0" applyAlignment="0" applyProtection="0"/>
    <xf numFmtId="1" fontId="47" fillId="0" borderId="176" applyFill="0" applyProtection="0">
      <alignment horizontal="right" vertical="top" wrapText="1"/>
    </xf>
    <xf numFmtId="0" fontId="62" fillId="60" borderId="176"/>
    <xf numFmtId="0" fontId="41" fillId="35" borderId="177" applyNumberFormat="0" applyAlignment="0" applyProtection="0"/>
    <xf numFmtId="0" fontId="62" fillId="60" borderId="176"/>
    <xf numFmtId="0" fontId="35" fillId="0" borderId="176" applyFill="0" applyProtection="0">
      <alignment horizontal="right" vertical="top" wrapText="1"/>
    </xf>
    <xf numFmtId="0" fontId="35" fillId="54" borderId="175" applyNumberFormat="0" applyFont="0" applyAlignment="0" applyProtection="0"/>
    <xf numFmtId="2" fontId="35" fillId="0" borderId="176" applyFill="0" applyProtection="0">
      <alignment horizontal="right" vertical="top" wrapText="1"/>
    </xf>
    <xf numFmtId="0" fontId="62" fillId="60" borderId="176"/>
    <xf numFmtId="49" fontId="35" fillId="0" borderId="176" applyFill="0" applyProtection="0">
      <alignment horizontal="right"/>
    </xf>
    <xf numFmtId="0" fontId="39" fillId="38" borderId="176" applyNumberFormat="0" applyProtection="0">
      <alignment horizontal="left"/>
    </xf>
    <xf numFmtId="0" fontId="39" fillId="38" borderId="176" applyNumberFormat="0" applyProtection="0">
      <alignment horizontal="right"/>
    </xf>
    <xf numFmtId="0" fontId="39" fillId="38" borderId="176" applyNumberFormat="0" applyProtection="0">
      <alignment horizontal="right"/>
    </xf>
    <xf numFmtId="2" fontId="47" fillId="0" borderId="176" applyFill="0" applyProtection="0">
      <alignment horizontal="right" vertical="top" wrapText="1"/>
    </xf>
    <xf numFmtId="0" fontId="62" fillId="60" borderId="176"/>
    <xf numFmtId="2" fontId="35" fillId="0" borderId="176" applyFill="0" applyProtection="0">
      <alignment horizontal="right" vertical="top" wrapText="1"/>
    </xf>
    <xf numFmtId="0" fontId="62" fillId="60" borderId="176"/>
    <xf numFmtId="49" fontId="35" fillId="0" borderId="176" applyFill="0" applyProtection="0">
      <alignment horizontal="right"/>
    </xf>
    <xf numFmtId="2" fontId="47" fillId="0" borderId="176" applyFill="0" applyProtection="0">
      <alignment horizontal="right" vertical="top" wrapText="1"/>
    </xf>
    <xf numFmtId="0" fontId="62" fillId="60" borderId="176"/>
    <xf numFmtId="49" fontId="35" fillId="0" borderId="176" applyFill="0" applyProtection="0">
      <alignment horizontal="right"/>
    </xf>
    <xf numFmtId="0" fontId="39" fillId="38" borderId="176" applyNumberFormat="0" applyProtection="0">
      <alignment horizontal="left"/>
    </xf>
    <xf numFmtId="0" fontId="62" fillId="60" borderId="176"/>
    <xf numFmtId="0" fontId="41" fillId="35" borderId="177" applyNumberFormat="0" applyAlignment="0" applyProtection="0"/>
    <xf numFmtId="1" fontId="47" fillId="0" borderId="176" applyFill="0" applyProtection="0">
      <alignment horizontal="right" vertical="top" wrapText="1"/>
    </xf>
    <xf numFmtId="0" fontId="62" fillId="60" borderId="176"/>
    <xf numFmtId="1" fontId="47" fillId="0" borderId="176" applyFill="0" applyProtection="0">
      <alignment horizontal="right" vertical="top" wrapText="1"/>
    </xf>
    <xf numFmtId="0" fontId="39" fillId="38" borderId="176" applyNumberFormat="0" applyProtection="0">
      <alignment horizontal="right"/>
    </xf>
    <xf numFmtId="1" fontId="35" fillId="0" borderId="176" applyFill="0" applyProtection="0">
      <alignment horizontal="right" vertical="top" wrapText="1"/>
    </xf>
    <xf numFmtId="0" fontId="39" fillId="38" borderId="176" applyNumberFormat="0" applyProtection="0">
      <alignment horizontal="right"/>
    </xf>
    <xf numFmtId="2" fontId="47" fillId="0" borderId="176" applyFill="0" applyProtection="0">
      <alignment horizontal="right" vertical="top" wrapText="1"/>
    </xf>
    <xf numFmtId="0" fontId="44" fillId="0" borderId="179" applyNumberFormat="0" applyFill="0" applyAlignment="0" applyProtection="0"/>
    <xf numFmtId="0" fontId="35" fillId="54" borderId="175" applyNumberFormat="0" applyFont="0" applyAlignment="0" applyProtection="0"/>
    <xf numFmtId="0" fontId="35" fillId="0" borderId="176" applyFill="0" applyProtection="0">
      <alignment horizontal="right" vertical="top" wrapText="1"/>
    </xf>
    <xf numFmtId="0" fontId="39" fillId="38" borderId="176" applyNumberFormat="0" applyProtection="0">
      <alignment horizontal="left"/>
    </xf>
    <xf numFmtId="0" fontId="39" fillId="38" borderId="176" applyNumberFormat="0" applyProtection="0">
      <alignment horizontal="right"/>
    </xf>
    <xf numFmtId="2" fontId="47" fillId="0" borderId="176" applyFill="0" applyProtection="0">
      <alignment horizontal="right" vertical="top" wrapText="1"/>
    </xf>
    <xf numFmtId="0" fontId="62" fillId="60" borderId="176"/>
    <xf numFmtId="0" fontId="62" fillId="60" borderId="176"/>
    <xf numFmtId="0" fontId="62" fillId="60" borderId="176"/>
    <xf numFmtId="1" fontId="47" fillId="0" borderId="176" applyFill="0" applyProtection="0">
      <alignment horizontal="right" vertical="top" wrapText="1"/>
    </xf>
    <xf numFmtId="0" fontId="51" fillId="36" borderId="177" applyNumberFormat="0" applyAlignment="0" applyProtection="0"/>
    <xf numFmtId="0" fontId="44" fillId="0" borderId="179" applyNumberFormat="0" applyFill="0" applyAlignment="0" applyProtection="0"/>
    <xf numFmtId="1" fontId="35" fillId="0" borderId="176" applyFill="0" applyProtection="0">
      <alignment horizontal="right" vertical="top" wrapText="1"/>
    </xf>
    <xf numFmtId="1" fontId="35" fillId="0" borderId="176" applyFill="0" applyProtection="0">
      <alignment horizontal="right" vertical="top" wrapText="1"/>
    </xf>
    <xf numFmtId="0" fontId="35" fillId="0" borderId="176" applyFill="0" applyProtection="0">
      <alignment horizontal="right" vertical="top" wrapText="1"/>
    </xf>
    <xf numFmtId="1" fontId="35" fillId="0" borderId="176" applyFill="0" applyProtection="0">
      <alignment horizontal="right" vertical="top" wrapText="1"/>
    </xf>
    <xf numFmtId="0" fontId="41" fillId="35" borderId="177" applyNumberFormat="0" applyAlignment="0" applyProtection="0"/>
    <xf numFmtId="49" fontId="35" fillId="0" borderId="176" applyFill="0" applyProtection="0">
      <alignment horizontal="right"/>
    </xf>
    <xf numFmtId="0" fontId="47" fillId="0" borderId="176" applyFill="0" applyProtection="0">
      <alignment horizontal="right" vertical="top" wrapText="1"/>
    </xf>
    <xf numFmtId="49" fontId="47" fillId="0" borderId="176" applyFill="0" applyProtection="0">
      <alignment horizontal="right"/>
    </xf>
    <xf numFmtId="0" fontId="44" fillId="0" borderId="179" applyNumberFormat="0" applyFill="0" applyAlignment="0" applyProtection="0"/>
    <xf numFmtId="1" fontId="35" fillId="0" borderId="176" applyFill="0" applyProtection="0">
      <alignment horizontal="right" vertical="top" wrapText="1"/>
    </xf>
    <xf numFmtId="0" fontId="39" fillId="38" borderId="176" applyNumberFormat="0" applyProtection="0">
      <alignment horizontal="left"/>
    </xf>
    <xf numFmtId="49" fontId="47" fillId="0" borderId="176" applyFill="0" applyProtection="0">
      <alignment horizontal="right"/>
    </xf>
    <xf numFmtId="1" fontId="35" fillId="0" borderId="176" applyFill="0" applyProtection="0">
      <alignment horizontal="right" vertical="top" wrapText="1"/>
    </xf>
    <xf numFmtId="0" fontId="39" fillId="38" borderId="176" applyNumberFormat="0" applyProtection="0">
      <alignment horizontal="right"/>
    </xf>
    <xf numFmtId="49" fontId="47" fillId="0" borderId="176" applyFill="0" applyProtection="0">
      <alignment horizontal="right"/>
    </xf>
    <xf numFmtId="0" fontId="43" fillId="36" borderId="178" applyNumberFormat="0" applyAlignment="0" applyProtection="0"/>
    <xf numFmtId="49" fontId="35" fillId="0" borderId="176" applyFill="0" applyProtection="0">
      <alignment horizontal="right"/>
    </xf>
    <xf numFmtId="49" fontId="47" fillId="0" borderId="176" applyFill="0" applyProtection="0">
      <alignment horizontal="right"/>
    </xf>
    <xf numFmtId="0" fontId="62" fillId="60" borderId="176"/>
    <xf numFmtId="2" fontId="35" fillId="0" borderId="176" applyFill="0" applyProtection="0">
      <alignment horizontal="right" vertical="top" wrapText="1"/>
    </xf>
    <xf numFmtId="2" fontId="35" fillId="0" borderId="176" applyFill="0" applyProtection="0">
      <alignment horizontal="right" vertical="top" wrapText="1"/>
    </xf>
    <xf numFmtId="0" fontId="39" fillId="38" borderId="176" applyNumberFormat="0" applyProtection="0">
      <alignment horizontal="left"/>
    </xf>
    <xf numFmtId="0" fontId="43" fillId="36" borderId="178" applyNumberFormat="0" applyAlignment="0" applyProtection="0"/>
    <xf numFmtId="0" fontId="43" fillId="36" borderId="178" applyNumberFormat="0" applyAlignment="0" applyProtection="0"/>
    <xf numFmtId="0" fontId="44" fillId="0" borderId="179" applyNumberFormat="0" applyFill="0" applyAlignment="0" applyProtection="0"/>
    <xf numFmtId="0" fontId="39" fillId="38" borderId="176" applyNumberFormat="0" applyProtection="0">
      <alignment horizontal="left"/>
    </xf>
    <xf numFmtId="49" fontId="35" fillId="0" borderId="176" applyFill="0" applyProtection="0">
      <alignment horizontal="right"/>
    </xf>
    <xf numFmtId="0" fontId="35" fillId="54" borderId="175" applyNumberFormat="0" applyFont="0" applyAlignment="0" applyProtection="0"/>
    <xf numFmtId="49" fontId="35" fillId="0" borderId="176" applyFill="0" applyProtection="0">
      <alignment horizontal="right"/>
    </xf>
    <xf numFmtId="49" fontId="35" fillId="0" borderId="176" applyFill="0" applyProtection="0">
      <alignment horizontal="right"/>
    </xf>
    <xf numFmtId="0" fontId="62" fillId="60" borderId="176"/>
    <xf numFmtId="0" fontId="62" fillId="60" borderId="176"/>
    <xf numFmtId="0" fontId="44" fillId="0" borderId="179" applyNumberFormat="0" applyFill="0" applyAlignment="0" applyProtection="0"/>
    <xf numFmtId="2" fontId="35" fillId="0" borderId="176" applyFill="0" applyProtection="0">
      <alignment horizontal="right" vertical="top" wrapText="1"/>
    </xf>
    <xf numFmtId="0" fontId="62" fillId="60" borderId="176"/>
    <xf numFmtId="0" fontId="39" fillId="38" borderId="176" applyNumberFormat="0" applyProtection="0">
      <alignment horizontal="right"/>
    </xf>
    <xf numFmtId="49" fontId="35" fillId="0" borderId="176" applyFill="0" applyProtection="0">
      <alignment horizontal="right"/>
    </xf>
    <xf numFmtId="2" fontId="47" fillId="0" borderId="176" applyFill="0" applyProtection="0">
      <alignment horizontal="right" vertical="top" wrapText="1"/>
    </xf>
    <xf numFmtId="0" fontId="35" fillId="0" borderId="176" applyFill="0" applyProtection="0">
      <alignment horizontal="right" vertical="top" wrapText="1"/>
    </xf>
    <xf numFmtId="0" fontId="35" fillId="0" borderId="176" applyFill="0" applyProtection="0">
      <alignment horizontal="right" vertical="top" wrapText="1"/>
    </xf>
    <xf numFmtId="0" fontId="35" fillId="0" borderId="176" applyFill="0" applyProtection="0">
      <alignment horizontal="right" vertical="top" wrapText="1"/>
    </xf>
    <xf numFmtId="0" fontId="35" fillId="0" borderId="176" applyFill="0" applyProtection="0">
      <alignment horizontal="right" vertical="top" wrapText="1"/>
    </xf>
    <xf numFmtId="0" fontId="35" fillId="0" borderId="176" applyFill="0" applyProtection="0">
      <alignment horizontal="right" vertical="top" wrapText="1"/>
    </xf>
    <xf numFmtId="49" fontId="47" fillId="0" borderId="176" applyFill="0" applyProtection="0">
      <alignment horizontal="right"/>
    </xf>
    <xf numFmtId="0" fontId="44" fillId="0" borderId="179" applyNumberFormat="0" applyFill="0" applyAlignment="0" applyProtection="0"/>
    <xf numFmtId="49" fontId="47" fillId="0" borderId="176" applyFill="0" applyProtection="0">
      <alignment horizontal="right"/>
    </xf>
    <xf numFmtId="0" fontId="35" fillId="54" borderId="175" applyNumberFormat="0" applyFont="0" applyAlignment="0" applyProtection="0"/>
    <xf numFmtId="0" fontId="44" fillId="0" borderId="179" applyNumberFormat="0" applyFill="0" applyAlignment="0" applyProtection="0"/>
    <xf numFmtId="0" fontId="62" fillId="60" borderId="176"/>
    <xf numFmtId="2" fontId="35" fillId="0" borderId="176" applyFill="0" applyProtection="0">
      <alignment horizontal="right" vertical="top" wrapText="1"/>
    </xf>
    <xf numFmtId="49" fontId="35" fillId="0" borderId="176" applyFill="0" applyProtection="0">
      <alignment horizontal="right"/>
    </xf>
    <xf numFmtId="2" fontId="35" fillId="0" borderId="176" applyFill="0" applyProtection="0">
      <alignment horizontal="right" vertical="top" wrapText="1"/>
    </xf>
    <xf numFmtId="2" fontId="35" fillId="0" borderId="176" applyFill="0" applyProtection="0">
      <alignment horizontal="right" vertical="top" wrapText="1"/>
    </xf>
    <xf numFmtId="1" fontId="35" fillId="0" borderId="176" applyFill="0" applyProtection="0">
      <alignment horizontal="right" vertical="top" wrapText="1"/>
    </xf>
    <xf numFmtId="2" fontId="47" fillId="0" borderId="176" applyFill="0" applyProtection="0">
      <alignment horizontal="right" vertical="top" wrapText="1"/>
    </xf>
    <xf numFmtId="49" fontId="35" fillId="0" borderId="176" applyFill="0" applyProtection="0">
      <alignment horizontal="right"/>
    </xf>
    <xf numFmtId="2" fontId="35" fillId="0" borderId="176" applyFill="0" applyProtection="0">
      <alignment horizontal="right" vertical="top" wrapText="1"/>
    </xf>
    <xf numFmtId="0" fontId="41" fillId="35" borderId="177" applyNumberFormat="0" applyAlignment="0" applyProtection="0"/>
    <xf numFmtId="0" fontId="44" fillId="0" borderId="179" applyNumberFormat="0" applyFill="0" applyAlignment="0" applyProtection="0"/>
    <xf numFmtId="0" fontId="62" fillId="60" borderId="176"/>
    <xf numFmtId="0" fontId="62" fillId="60" borderId="176"/>
    <xf numFmtId="0" fontId="62" fillId="60" borderId="176"/>
    <xf numFmtId="2" fontId="35" fillId="0" borderId="176" applyFill="0" applyProtection="0">
      <alignment horizontal="right" vertical="top" wrapText="1"/>
    </xf>
    <xf numFmtId="0" fontId="35" fillId="0" borderId="176" applyFill="0" applyProtection="0">
      <alignment horizontal="right" vertical="top" wrapText="1"/>
    </xf>
    <xf numFmtId="0" fontId="39" fillId="38" borderId="176" applyNumberFormat="0" applyProtection="0">
      <alignment horizontal="left"/>
    </xf>
    <xf numFmtId="0" fontId="35" fillId="54" borderId="175" applyNumberFormat="0" applyFont="0" applyAlignment="0" applyProtection="0"/>
    <xf numFmtId="0" fontId="35" fillId="54" borderId="175" applyNumberFormat="0" applyFont="0" applyAlignment="0" applyProtection="0"/>
    <xf numFmtId="0" fontId="39" fillId="38" borderId="176" applyNumberFormat="0" applyProtection="0">
      <alignment horizontal="right"/>
    </xf>
    <xf numFmtId="0" fontId="51" fillId="36" borderId="177" applyNumberFormat="0" applyAlignment="0" applyProtection="0"/>
    <xf numFmtId="1" fontId="35" fillId="0" borderId="176" applyFill="0" applyProtection="0">
      <alignment horizontal="right" vertical="top" wrapText="1"/>
    </xf>
    <xf numFmtId="0" fontId="39" fillId="38" borderId="176" applyNumberFormat="0" applyProtection="0">
      <alignment horizontal="right"/>
    </xf>
    <xf numFmtId="49" fontId="35" fillId="0" borderId="176" applyFill="0" applyProtection="0">
      <alignment horizontal="right"/>
    </xf>
    <xf numFmtId="1" fontId="35" fillId="0" borderId="176" applyFill="0" applyProtection="0">
      <alignment horizontal="right" vertical="top" wrapText="1"/>
    </xf>
    <xf numFmtId="0" fontId="39" fillId="38" borderId="176" applyNumberFormat="0" applyProtection="0">
      <alignment horizontal="left"/>
    </xf>
    <xf numFmtId="0" fontId="62" fillId="60" borderId="176"/>
    <xf numFmtId="0" fontId="39" fillId="38" borderId="176" applyNumberFormat="0" applyProtection="0">
      <alignment horizontal="right"/>
    </xf>
    <xf numFmtId="49" fontId="47" fillId="0" borderId="176" applyFill="0" applyProtection="0">
      <alignment horizontal="right"/>
    </xf>
    <xf numFmtId="0" fontId="35" fillId="0" borderId="176" applyFill="0" applyProtection="0">
      <alignment horizontal="right" vertical="top" wrapText="1"/>
    </xf>
    <xf numFmtId="2" fontId="47" fillId="0" borderId="176" applyFill="0" applyProtection="0">
      <alignment horizontal="right" vertical="top" wrapText="1"/>
    </xf>
    <xf numFmtId="2" fontId="47" fillId="0" borderId="176" applyFill="0" applyProtection="0">
      <alignment horizontal="right" vertical="top" wrapText="1"/>
    </xf>
    <xf numFmtId="0" fontId="51" fillId="36" borderId="177" applyNumberFormat="0" applyAlignment="0" applyProtection="0"/>
    <xf numFmtId="49" fontId="47" fillId="0" borderId="176" applyFill="0" applyProtection="0">
      <alignment horizontal="right"/>
    </xf>
    <xf numFmtId="49" fontId="35" fillId="0" borderId="176" applyFill="0" applyProtection="0">
      <alignment horizontal="right"/>
    </xf>
    <xf numFmtId="0" fontId="39" fillId="38" borderId="176" applyNumberFormat="0" applyProtection="0">
      <alignment horizontal="right"/>
    </xf>
    <xf numFmtId="0" fontId="62" fillId="60" borderId="176"/>
    <xf numFmtId="49" fontId="35" fillId="0" borderId="176" applyFill="0" applyProtection="0">
      <alignment horizontal="right"/>
    </xf>
    <xf numFmtId="0" fontId="35" fillId="0" borderId="176" applyFill="0" applyProtection="0">
      <alignment horizontal="right" vertical="top" wrapText="1"/>
    </xf>
    <xf numFmtId="1" fontId="47" fillId="0" borderId="176" applyFill="0" applyProtection="0">
      <alignment horizontal="right" vertical="top" wrapText="1"/>
    </xf>
    <xf numFmtId="2" fontId="35" fillId="0" borderId="176" applyFill="0" applyProtection="0">
      <alignment horizontal="right" vertical="top" wrapText="1"/>
    </xf>
    <xf numFmtId="0" fontId="35" fillId="0" borderId="176" applyFill="0" applyProtection="0">
      <alignment horizontal="right" vertical="top" wrapText="1"/>
    </xf>
    <xf numFmtId="49" fontId="35" fillId="0" borderId="176" applyFill="0" applyProtection="0">
      <alignment horizontal="right"/>
    </xf>
    <xf numFmtId="2" fontId="47" fillId="0" borderId="176" applyFill="0" applyProtection="0">
      <alignment horizontal="right" vertical="top" wrapText="1"/>
    </xf>
    <xf numFmtId="0" fontId="35" fillId="0" borderId="176" applyFill="0" applyProtection="0">
      <alignment horizontal="right" vertical="top" wrapText="1"/>
    </xf>
    <xf numFmtId="0" fontId="62" fillId="60" borderId="176"/>
    <xf numFmtId="0" fontId="47" fillId="0" borderId="176" applyFill="0" applyProtection="0">
      <alignment horizontal="right" vertical="top" wrapText="1"/>
    </xf>
    <xf numFmtId="0" fontId="35" fillId="0" borderId="176" applyFill="0" applyProtection="0">
      <alignment horizontal="right" vertical="top" wrapText="1"/>
    </xf>
    <xf numFmtId="1" fontId="35" fillId="0" borderId="176" applyFill="0" applyProtection="0">
      <alignment horizontal="right" vertical="top" wrapText="1"/>
    </xf>
    <xf numFmtId="0" fontId="44" fillId="0" borderId="179" applyNumberFormat="0" applyFill="0" applyAlignment="0" applyProtection="0"/>
    <xf numFmtId="0" fontId="62" fillId="60" borderId="176"/>
    <xf numFmtId="49" fontId="47" fillId="0" borderId="176" applyFill="0" applyProtection="0">
      <alignment horizontal="right"/>
    </xf>
    <xf numFmtId="1" fontId="47" fillId="0" borderId="176" applyFill="0" applyProtection="0">
      <alignment horizontal="right" vertical="top" wrapText="1"/>
    </xf>
    <xf numFmtId="49" fontId="35" fillId="0" borderId="176" applyFill="0" applyProtection="0">
      <alignment horizontal="right"/>
    </xf>
    <xf numFmtId="2" fontId="47" fillId="0" borderId="176" applyFill="0" applyProtection="0">
      <alignment horizontal="right" vertical="top" wrapText="1"/>
    </xf>
    <xf numFmtId="1" fontId="35" fillId="0" borderId="176" applyFill="0" applyProtection="0">
      <alignment horizontal="right" vertical="top" wrapText="1"/>
    </xf>
    <xf numFmtId="0" fontId="44" fillId="0" borderId="179" applyNumberFormat="0" applyFill="0" applyAlignment="0" applyProtection="0"/>
    <xf numFmtId="49" fontId="47" fillId="0" borderId="176" applyFill="0" applyProtection="0">
      <alignment horizontal="right"/>
    </xf>
    <xf numFmtId="0" fontId="39" fillId="38" borderId="176" applyNumberFormat="0" applyProtection="0">
      <alignment horizontal="left"/>
    </xf>
    <xf numFmtId="0" fontId="62" fillId="60" borderId="176"/>
    <xf numFmtId="0" fontId="35" fillId="0" borderId="176" applyFill="0" applyProtection="0">
      <alignment horizontal="right" vertical="top" wrapText="1"/>
    </xf>
    <xf numFmtId="0" fontId="62" fillId="60" borderId="176"/>
    <xf numFmtId="0" fontId="39" fillId="38" borderId="176" applyNumberFormat="0" applyProtection="0">
      <alignment horizontal="right"/>
    </xf>
    <xf numFmtId="0" fontId="62" fillId="60" borderId="176"/>
    <xf numFmtId="0" fontId="39" fillId="38" borderId="176" applyNumberFormat="0" applyProtection="0">
      <alignment horizontal="left"/>
    </xf>
    <xf numFmtId="2" fontId="35" fillId="0" borderId="176" applyFill="0" applyProtection="0">
      <alignment horizontal="right" vertical="top" wrapText="1"/>
    </xf>
    <xf numFmtId="49" fontId="47" fillId="0" borderId="176" applyFill="0" applyProtection="0">
      <alignment horizontal="right"/>
    </xf>
    <xf numFmtId="0" fontId="62" fillId="60" borderId="176"/>
    <xf numFmtId="1" fontId="35" fillId="0" borderId="176" applyFill="0" applyProtection="0">
      <alignment horizontal="right" vertical="top" wrapText="1"/>
    </xf>
    <xf numFmtId="0" fontId="43" fillId="36" borderId="178" applyNumberFormat="0" applyAlignment="0" applyProtection="0"/>
    <xf numFmtId="0" fontId="35" fillId="0" borderId="176" applyFill="0" applyProtection="0">
      <alignment horizontal="right" vertical="top" wrapText="1"/>
    </xf>
    <xf numFmtId="49" fontId="35" fillId="0" borderId="176" applyFill="0" applyProtection="0">
      <alignment horizontal="right"/>
    </xf>
    <xf numFmtId="0" fontId="35" fillId="54" borderId="175" applyNumberFormat="0" applyFont="0" applyAlignment="0" applyProtection="0"/>
    <xf numFmtId="0" fontId="39" fillId="38" borderId="176" applyNumberFormat="0" applyProtection="0">
      <alignment horizontal="left"/>
    </xf>
    <xf numFmtId="0" fontId="43" fillId="36" borderId="178" applyNumberFormat="0" applyAlignment="0" applyProtection="0"/>
    <xf numFmtId="49" fontId="35" fillId="0" borderId="176" applyFill="0" applyProtection="0">
      <alignment horizontal="right"/>
    </xf>
    <xf numFmtId="0" fontId="62" fillId="60" borderId="176"/>
    <xf numFmtId="0" fontId="35" fillId="0" borderId="176" applyFill="0" applyProtection="0">
      <alignment horizontal="right" vertical="top" wrapText="1"/>
    </xf>
    <xf numFmtId="0" fontId="62" fillId="60" borderId="176"/>
    <xf numFmtId="1" fontId="35" fillId="0" borderId="176" applyFill="0" applyProtection="0">
      <alignment horizontal="right" vertical="top" wrapText="1"/>
    </xf>
    <xf numFmtId="1" fontId="35" fillId="0" borderId="176" applyFill="0" applyProtection="0">
      <alignment horizontal="right" vertical="top" wrapText="1"/>
    </xf>
    <xf numFmtId="0" fontId="62" fillId="60" borderId="176"/>
    <xf numFmtId="0" fontId="39" fillId="38" borderId="176" applyNumberFormat="0" applyProtection="0">
      <alignment horizontal="right"/>
    </xf>
    <xf numFmtId="0" fontId="62" fillId="60" borderId="176"/>
    <xf numFmtId="0" fontId="39" fillId="38" borderId="176" applyNumberFormat="0" applyProtection="0">
      <alignment horizontal="left"/>
    </xf>
    <xf numFmtId="49" fontId="35" fillId="0" borderId="176" applyFill="0" applyProtection="0">
      <alignment horizontal="right"/>
    </xf>
    <xf numFmtId="1" fontId="35" fillId="0" borderId="176" applyFill="0" applyProtection="0">
      <alignment horizontal="right" vertical="top" wrapText="1"/>
    </xf>
    <xf numFmtId="2" fontId="35" fillId="0" borderId="176" applyFill="0" applyProtection="0">
      <alignment horizontal="right" vertical="top" wrapText="1"/>
    </xf>
    <xf numFmtId="49" fontId="35" fillId="0" borderId="176" applyFill="0" applyProtection="0">
      <alignment horizontal="right"/>
    </xf>
    <xf numFmtId="0" fontId="39" fillId="38" borderId="176" applyNumberFormat="0" applyProtection="0">
      <alignment horizontal="right"/>
    </xf>
    <xf numFmtId="0" fontId="62" fillId="60" borderId="176"/>
    <xf numFmtId="0" fontId="62" fillId="60" borderId="176"/>
    <xf numFmtId="0" fontId="39" fillId="38" borderId="176" applyNumberFormat="0" applyProtection="0">
      <alignment horizontal="left"/>
    </xf>
    <xf numFmtId="0" fontId="35" fillId="54" borderId="175" applyNumberFormat="0" applyFont="0" applyAlignment="0" applyProtection="0"/>
    <xf numFmtId="1" fontId="35" fillId="0" borderId="176" applyFill="0" applyProtection="0">
      <alignment horizontal="right" vertical="top" wrapText="1"/>
    </xf>
    <xf numFmtId="1" fontId="35" fillId="0" borderId="176" applyFill="0" applyProtection="0">
      <alignment horizontal="right" vertical="top" wrapText="1"/>
    </xf>
    <xf numFmtId="0" fontId="43" fillId="36" borderId="178" applyNumberFormat="0" applyAlignment="0" applyProtection="0"/>
    <xf numFmtId="1" fontId="47" fillId="0" borderId="176" applyFill="0" applyProtection="0">
      <alignment horizontal="right" vertical="top" wrapText="1"/>
    </xf>
    <xf numFmtId="1" fontId="35" fillId="0" borderId="176" applyFill="0" applyProtection="0">
      <alignment horizontal="right" vertical="top" wrapText="1"/>
    </xf>
    <xf numFmtId="2" fontId="47" fillId="0" borderId="176" applyFill="0" applyProtection="0">
      <alignment horizontal="right" vertical="top" wrapText="1"/>
    </xf>
    <xf numFmtId="0" fontId="39" fillId="38" borderId="176" applyNumberFormat="0" applyProtection="0">
      <alignment horizontal="right"/>
    </xf>
    <xf numFmtId="0" fontId="41" fillId="35" borderId="177" applyNumberFormat="0" applyAlignment="0" applyProtection="0"/>
    <xf numFmtId="0" fontId="62" fillId="60" borderId="176"/>
    <xf numFmtId="0" fontId="62" fillId="60" borderId="176"/>
    <xf numFmtId="2" fontId="35" fillId="0" borderId="176" applyFill="0" applyProtection="0">
      <alignment horizontal="right" vertical="top" wrapText="1"/>
    </xf>
    <xf numFmtId="2" fontId="47" fillId="0" borderId="176" applyFill="0" applyProtection="0">
      <alignment horizontal="right" vertical="top" wrapText="1"/>
    </xf>
    <xf numFmtId="49" fontId="35" fillId="0" borderId="176" applyFill="0" applyProtection="0">
      <alignment horizontal="right"/>
    </xf>
    <xf numFmtId="49" fontId="35" fillId="0" borderId="176" applyFill="0" applyProtection="0">
      <alignment horizontal="right"/>
    </xf>
    <xf numFmtId="49" fontId="47" fillId="0" borderId="176" applyFill="0" applyProtection="0">
      <alignment horizontal="right"/>
    </xf>
    <xf numFmtId="0" fontId="35" fillId="54" borderId="175" applyNumberFormat="0" applyFont="0" applyAlignment="0" applyProtection="0"/>
    <xf numFmtId="0" fontId="35" fillId="54" borderId="175" applyNumberFormat="0" applyFont="0" applyAlignment="0" applyProtection="0"/>
    <xf numFmtId="0" fontId="35" fillId="0" borderId="176" applyFill="0" applyProtection="0">
      <alignment horizontal="right" vertical="top" wrapText="1"/>
    </xf>
    <xf numFmtId="2" fontId="35" fillId="0" borderId="176" applyFill="0" applyProtection="0">
      <alignment horizontal="right" vertical="top" wrapText="1"/>
    </xf>
    <xf numFmtId="1" fontId="47" fillId="0" borderId="176" applyFill="0" applyProtection="0">
      <alignment horizontal="right" vertical="top" wrapText="1"/>
    </xf>
    <xf numFmtId="0" fontId="62" fillId="60" borderId="176"/>
    <xf numFmtId="49" fontId="35" fillId="0" borderId="176" applyFill="0" applyProtection="0">
      <alignment horizontal="right"/>
    </xf>
    <xf numFmtId="0" fontId="62" fillId="60" borderId="176"/>
    <xf numFmtId="0" fontId="62" fillId="60" borderId="176"/>
    <xf numFmtId="49" fontId="47" fillId="0" borderId="176" applyFill="0" applyProtection="0">
      <alignment horizontal="right"/>
    </xf>
    <xf numFmtId="0" fontId="35" fillId="0" borderId="176" applyFill="0" applyProtection="0">
      <alignment horizontal="right" vertical="top" wrapText="1"/>
    </xf>
    <xf numFmtId="49" fontId="35" fillId="0" borderId="176" applyFill="0" applyProtection="0">
      <alignment horizontal="right"/>
    </xf>
    <xf numFmtId="0" fontId="35" fillId="0" borderId="176" applyFill="0" applyProtection="0">
      <alignment horizontal="right" vertical="top" wrapText="1"/>
    </xf>
    <xf numFmtId="49" fontId="47" fillId="0" borderId="176" applyFill="0" applyProtection="0">
      <alignment horizontal="right"/>
    </xf>
    <xf numFmtId="0" fontId="35" fillId="0" borderId="176" applyFill="0" applyProtection="0">
      <alignment horizontal="right" vertical="top" wrapText="1"/>
    </xf>
    <xf numFmtId="49" fontId="35" fillId="0" borderId="176" applyFill="0" applyProtection="0">
      <alignment horizontal="right"/>
    </xf>
    <xf numFmtId="1" fontId="35" fillId="0" borderId="176" applyFill="0" applyProtection="0">
      <alignment horizontal="right" vertical="top" wrapText="1"/>
    </xf>
    <xf numFmtId="49" fontId="35" fillId="0" borderId="176" applyFill="0" applyProtection="0">
      <alignment horizontal="right"/>
    </xf>
    <xf numFmtId="0" fontId="35" fillId="0" borderId="176" applyFill="0" applyProtection="0">
      <alignment horizontal="right" vertical="top" wrapText="1"/>
    </xf>
    <xf numFmtId="2" fontId="35" fillId="0" borderId="176" applyFill="0" applyProtection="0">
      <alignment horizontal="right" vertical="top" wrapText="1"/>
    </xf>
    <xf numFmtId="0" fontId="62" fillId="60" borderId="176"/>
    <xf numFmtId="1" fontId="47" fillId="0" borderId="176" applyFill="0" applyProtection="0">
      <alignment horizontal="right" vertical="top" wrapText="1"/>
    </xf>
    <xf numFmtId="49" fontId="47" fillId="0" borderId="176" applyFill="0" applyProtection="0">
      <alignment horizontal="right"/>
    </xf>
    <xf numFmtId="0" fontId="39" fillId="38" borderId="176" applyNumberFormat="0" applyProtection="0">
      <alignment horizontal="right"/>
    </xf>
    <xf numFmtId="0" fontId="35" fillId="0" borderId="176" applyFill="0" applyProtection="0">
      <alignment horizontal="right" vertical="top" wrapText="1"/>
    </xf>
    <xf numFmtId="0" fontId="62" fillId="60" borderId="176"/>
    <xf numFmtId="1" fontId="35" fillId="0" borderId="176" applyFill="0" applyProtection="0">
      <alignment horizontal="right" vertical="top" wrapText="1"/>
    </xf>
    <xf numFmtId="1" fontId="47" fillId="0" borderId="176" applyFill="0" applyProtection="0">
      <alignment horizontal="right" vertical="top" wrapText="1"/>
    </xf>
    <xf numFmtId="0" fontId="47" fillId="0" borderId="176" applyFill="0" applyProtection="0">
      <alignment horizontal="right" vertical="top" wrapText="1"/>
    </xf>
    <xf numFmtId="0" fontId="62" fillId="60" borderId="176"/>
    <xf numFmtId="49" fontId="35" fillId="0" borderId="176" applyFill="0" applyProtection="0">
      <alignment horizontal="right"/>
    </xf>
    <xf numFmtId="0" fontId="41" fillId="35" borderId="177" applyNumberFormat="0" applyAlignment="0" applyProtection="0"/>
    <xf numFmtId="0" fontId="43" fillId="36" borderId="178" applyNumberFormat="0" applyAlignment="0" applyProtection="0"/>
    <xf numFmtId="1" fontId="35" fillId="0" borderId="176" applyFill="0" applyProtection="0">
      <alignment horizontal="right" vertical="top" wrapText="1"/>
    </xf>
    <xf numFmtId="0" fontId="43" fillId="36" borderId="178" applyNumberFormat="0" applyAlignment="0" applyProtection="0"/>
    <xf numFmtId="1" fontId="47" fillId="0" borderId="176" applyFill="0" applyProtection="0">
      <alignment horizontal="right" vertical="top" wrapText="1"/>
    </xf>
    <xf numFmtId="2" fontId="47" fillId="0" borderId="176" applyFill="0" applyProtection="0">
      <alignment horizontal="right" vertical="top" wrapText="1"/>
    </xf>
    <xf numFmtId="0" fontId="43" fillId="36" borderId="178" applyNumberFormat="0" applyAlignment="0" applyProtection="0"/>
    <xf numFmtId="0" fontId="62" fillId="60" borderId="176"/>
    <xf numFmtId="0" fontId="62" fillId="60" borderId="176"/>
    <xf numFmtId="0" fontId="35" fillId="0" borderId="176" applyFill="0" applyProtection="0">
      <alignment horizontal="right" vertical="top" wrapText="1"/>
    </xf>
    <xf numFmtId="0" fontId="35" fillId="0" borderId="176" applyFill="0" applyProtection="0">
      <alignment horizontal="right" vertical="top" wrapText="1"/>
    </xf>
    <xf numFmtId="0" fontId="43" fillId="36" borderId="178" applyNumberFormat="0" applyAlignment="0" applyProtection="0"/>
    <xf numFmtId="49" fontId="47" fillId="0" borderId="176" applyFill="0" applyProtection="0">
      <alignment horizontal="right"/>
    </xf>
    <xf numFmtId="0" fontId="35" fillId="54" borderId="175" applyNumberFormat="0" applyFont="0" applyAlignment="0" applyProtection="0"/>
    <xf numFmtId="0" fontId="39" fillId="38" borderId="176" applyNumberFormat="0" applyProtection="0">
      <alignment horizontal="left"/>
    </xf>
    <xf numFmtId="49" fontId="47" fillId="0" borderId="176" applyFill="0" applyProtection="0">
      <alignment horizontal="right"/>
    </xf>
    <xf numFmtId="0" fontId="62" fillId="60" borderId="176"/>
    <xf numFmtId="1" fontId="35" fillId="0" borderId="176" applyFill="0" applyProtection="0">
      <alignment horizontal="right" vertical="top" wrapText="1"/>
    </xf>
    <xf numFmtId="0" fontId="39" fillId="38" borderId="176" applyNumberFormat="0" applyProtection="0">
      <alignment horizontal="left"/>
    </xf>
    <xf numFmtId="0" fontId="44" fillId="0" borderId="179" applyNumberFormat="0" applyFill="0" applyAlignment="0" applyProtection="0"/>
    <xf numFmtId="0" fontId="41" fillId="35" borderId="177" applyNumberFormat="0" applyAlignment="0" applyProtection="0"/>
    <xf numFmtId="0" fontId="44" fillId="0" borderId="179" applyNumberFormat="0" applyFill="0" applyAlignment="0" applyProtection="0"/>
    <xf numFmtId="0" fontId="62" fillId="60" borderId="176"/>
    <xf numFmtId="0" fontId="62" fillId="60" borderId="176"/>
    <xf numFmtId="0" fontId="39" fillId="38" borderId="176" applyNumberFormat="0" applyProtection="0">
      <alignment horizontal="right"/>
    </xf>
    <xf numFmtId="0" fontId="62" fillId="60" borderId="176"/>
    <xf numFmtId="0" fontId="41" fillId="35" borderId="177" applyNumberFormat="0" applyAlignment="0" applyProtection="0"/>
    <xf numFmtId="0" fontId="62" fillId="60" borderId="176"/>
    <xf numFmtId="0" fontId="44" fillId="0" borderId="179" applyNumberFormat="0" applyFill="0" applyAlignment="0" applyProtection="0"/>
    <xf numFmtId="0" fontId="39" fillId="38" borderId="176" applyNumberFormat="0" applyProtection="0">
      <alignment horizontal="right"/>
    </xf>
    <xf numFmtId="0" fontId="62" fillId="60" borderId="176"/>
    <xf numFmtId="0" fontId="62" fillId="60" borderId="176"/>
    <xf numFmtId="0" fontId="62" fillId="60" borderId="176"/>
    <xf numFmtId="0" fontId="35" fillId="54" borderId="175" applyNumberFormat="0" applyFont="0" applyAlignment="0" applyProtection="0"/>
    <xf numFmtId="1" fontId="47" fillId="0" borderId="176" applyFill="0" applyProtection="0">
      <alignment horizontal="right" vertical="top" wrapText="1"/>
    </xf>
    <xf numFmtId="0" fontId="62" fillId="60" borderId="176"/>
    <xf numFmtId="0" fontId="39" fillId="38" borderId="176" applyNumberFormat="0" applyProtection="0">
      <alignment horizontal="left"/>
    </xf>
    <xf numFmtId="0" fontId="43" fillId="36" borderId="178" applyNumberFormat="0" applyAlignment="0" applyProtection="0"/>
    <xf numFmtId="2" fontId="35" fillId="0" borderId="176" applyFill="0" applyProtection="0">
      <alignment horizontal="right" vertical="top" wrapText="1"/>
    </xf>
    <xf numFmtId="0" fontId="35" fillId="0" borderId="176" applyFill="0" applyProtection="0">
      <alignment horizontal="right" vertical="top" wrapText="1"/>
    </xf>
    <xf numFmtId="2" fontId="35" fillId="0" borderId="176" applyFill="0" applyProtection="0">
      <alignment horizontal="right" vertical="top" wrapText="1"/>
    </xf>
    <xf numFmtId="49" fontId="47" fillId="0" borderId="176" applyFill="0" applyProtection="0">
      <alignment horizontal="right"/>
    </xf>
    <xf numFmtId="49" fontId="47" fillId="0" borderId="176" applyFill="0" applyProtection="0">
      <alignment horizontal="right"/>
    </xf>
    <xf numFmtId="1" fontId="35" fillId="0" borderId="176" applyFill="0" applyProtection="0">
      <alignment horizontal="right" vertical="top" wrapText="1"/>
    </xf>
    <xf numFmtId="0" fontId="41" fillId="35" borderId="177" applyNumberFormat="0" applyAlignment="0" applyProtection="0"/>
    <xf numFmtId="0" fontId="39" fillId="38" borderId="176" applyNumberFormat="0" applyProtection="0">
      <alignment horizontal="left"/>
    </xf>
    <xf numFmtId="0" fontId="39" fillId="38" borderId="176" applyNumberFormat="0" applyProtection="0">
      <alignment horizontal="right"/>
    </xf>
    <xf numFmtId="0" fontId="39" fillId="38" borderId="176" applyNumberFormat="0" applyProtection="0">
      <alignment horizontal="left"/>
    </xf>
    <xf numFmtId="49" fontId="35" fillId="0" borderId="176" applyFill="0" applyProtection="0">
      <alignment horizontal="right"/>
    </xf>
    <xf numFmtId="49" fontId="35" fillId="0" borderId="176" applyFill="0" applyProtection="0">
      <alignment horizontal="right"/>
    </xf>
    <xf numFmtId="0" fontId="39" fillId="38" borderId="176" applyNumberFormat="0" applyProtection="0">
      <alignment horizontal="left"/>
    </xf>
    <xf numFmtId="49" fontId="35" fillId="0" borderId="176" applyFill="0" applyProtection="0">
      <alignment horizontal="right"/>
    </xf>
    <xf numFmtId="49" fontId="47" fillId="0" borderId="176" applyFill="0" applyProtection="0">
      <alignment horizontal="right"/>
    </xf>
    <xf numFmtId="49" fontId="47" fillId="0" borderId="176" applyFill="0" applyProtection="0">
      <alignment horizontal="right"/>
    </xf>
    <xf numFmtId="0" fontId="43" fillId="36" borderId="178" applyNumberFormat="0" applyAlignment="0" applyProtection="0"/>
    <xf numFmtId="49" fontId="35" fillId="0" borderId="176" applyFill="0" applyProtection="0">
      <alignment horizontal="right"/>
    </xf>
    <xf numFmtId="1" fontId="35" fillId="0" borderId="176" applyFill="0" applyProtection="0">
      <alignment horizontal="right" vertical="top" wrapText="1"/>
    </xf>
    <xf numFmtId="1" fontId="47" fillId="0" borderId="176" applyFill="0" applyProtection="0">
      <alignment horizontal="right" vertical="top" wrapText="1"/>
    </xf>
    <xf numFmtId="0" fontId="62" fillId="60" borderId="176"/>
    <xf numFmtId="2" fontId="47" fillId="0" borderId="176" applyFill="0" applyProtection="0">
      <alignment horizontal="right" vertical="top" wrapText="1"/>
    </xf>
    <xf numFmtId="49" fontId="47" fillId="0" borderId="176" applyFill="0" applyProtection="0">
      <alignment horizontal="right"/>
    </xf>
    <xf numFmtId="1" fontId="35" fillId="0" borderId="176" applyFill="0" applyProtection="0">
      <alignment horizontal="right" vertical="top" wrapText="1"/>
    </xf>
    <xf numFmtId="0" fontId="35" fillId="54" borderId="175" applyNumberFormat="0" applyFont="0" applyAlignment="0" applyProtection="0"/>
    <xf numFmtId="0" fontId="62" fillId="60" borderId="176"/>
    <xf numFmtId="2" fontId="35" fillId="0" borderId="176" applyFill="0" applyProtection="0">
      <alignment horizontal="right" vertical="top" wrapText="1"/>
    </xf>
    <xf numFmtId="0" fontId="62" fillId="60" borderId="176"/>
    <xf numFmtId="0" fontId="62" fillId="60" borderId="176"/>
    <xf numFmtId="0" fontId="39" fillId="38" borderId="176" applyNumberFormat="0" applyProtection="0">
      <alignment horizontal="right"/>
    </xf>
    <xf numFmtId="0" fontId="41" fillId="35" borderId="177" applyNumberFormat="0" applyAlignment="0" applyProtection="0"/>
    <xf numFmtId="49" fontId="47" fillId="0" borderId="176" applyFill="0" applyProtection="0">
      <alignment horizontal="right"/>
    </xf>
    <xf numFmtId="0" fontId="62" fillId="60" borderId="176"/>
    <xf numFmtId="0" fontId="41" fillId="35" borderId="177" applyNumberFormat="0" applyAlignment="0" applyProtection="0"/>
    <xf numFmtId="2" fontId="47" fillId="0" borderId="176" applyFill="0" applyProtection="0">
      <alignment horizontal="right" vertical="top" wrapText="1"/>
    </xf>
    <xf numFmtId="0" fontId="43" fillId="36" borderId="178" applyNumberFormat="0" applyAlignment="0" applyProtection="0"/>
    <xf numFmtId="2" fontId="47" fillId="0" borderId="176" applyFill="0" applyProtection="0">
      <alignment horizontal="right" vertical="top" wrapText="1"/>
    </xf>
    <xf numFmtId="49" fontId="35" fillId="0" borderId="176" applyFill="0" applyProtection="0">
      <alignment horizontal="right"/>
    </xf>
    <xf numFmtId="2" fontId="35" fillId="0" borderId="176" applyFill="0" applyProtection="0">
      <alignment horizontal="right" vertical="top" wrapText="1"/>
    </xf>
    <xf numFmtId="0" fontId="62" fillId="60" borderId="176"/>
    <xf numFmtId="49" fontId="47" fillId="0" borderId="176" applyFill="0" applyProtection="0">
      <alignment horizontal="right"/>
    </xf>
    <xf numFmtId="1" fontId="35" fillId="0" borderId="176" applyFill="0" applyProtection="0">
      <alignment horizontal="right" vertical="top" wrapText="1"/>
    </xf>
    <xf numFmtId="2" fontId="35" fillId="0" borderId="176" applyFill="0" applyProtection="0">
      <alignment horizontal="right" vertical="top" wrapText="1"/>
    </xf>
    <xf numFmtId="0" fontId="43" fillId="36" borderId="178" applyNumberFormat="0" applyAlignment="0" applyProtection="0"/>
    <xf numFmtId="0" fontId="44" fillId="0" borderId="179" applyNumberFormat="0" applyFill="0" applyAlignment="0" applyProtection="0"/>
    <xf numFmtId="0" fontId="35" fillId="54" borderId="175" applyNumberFormat="0" applyFont="0" applyAlignment="0" applyProtection="0"/>
    <xf numFmtId="0" fontId="62" fillId="60" borderId="176"/>
    <xf numFmtId="2" fontId="35" fillId="0" borderId="176" applyFill="0" applyProtection="0">
      <alignment horizontal="right" vertical="top" wrapText="1"/>
    </xf>
    <xf numFmtId="0" fontId="35" fillId="54" borderId="175" applyNumberFormat="0" applyFont="0" applyAlignment="0" applyProtection="0"/>
    <xf numFmtId="1" fontId="47" fillId="0" borderId="176" applyFill="0" applyProtection="0">
      <alignment horizontal="right" vertical="top" wrapText="1"/>
    </xf>
    <xf numFmtId="0" fontId="43" fillId="36" borderId="178" applyNumberFormat="0" applyAlignment="0" applyProtection="0"/>
    <xf numFmtId="0" fontId="43" fillId="36" borderId="178" applyNumberFormat="0" applyAlignment="0" applyProtection="0"/>
    <xf numFmtId="2" fontId="35" fillId="0" borderId="176" applyFill="0" applyProtection="0">
      <alignment horizontal="right" vertical="top" wrapText="1"/>
    </xf>
    <xf numFmtId="0" fontId="39" fillId="38" borderId="176" applyNumberFormat="0" applyProtection="0">
      <alignment horizontal="left"/>
    </xf>
    <xf numFmtId="1" fontId="47" fillId="0" borderId="176" applyFill="0" applyProtection="0">
      <alignment horizontal="right" vertical="top" wrapText="1"/>
    </xf>
    <xf numFmtId="1" fontId="35" fillId="0" borderId="176" applyFill="0" applyProtection="0">
      <alignment horizontal="right" vertical="top" wrapText="1"/>
    </xf>
    <xf numFmtId="0" fontId="35" fillId="54" borderId="175" applyNumberFormat="0" applyFont="0" applyAlignment="0" applyProtection="0"/>
    <xf numFmtId="1" fontId="35" fillId="0" borderId="176" applyFill="0" applyProtection="0">
      <alignment horizontal="right" vertical="top" wrapText="1"/>
    </xf>
    <xf numFmtId="2" fontId="47" fillId="0" borderId="176" applyFill="0" applyProtection="0">
      <alignment horizontal="right" vertical="top" wrapText="1"/>
    </xf>
    <xf numFmtId="2" fontId="35" fillId="0" borderId="176" applyFill="0" applyProtection="0">
      <alignment horizontal="right" vertical="top" wrapText="1"/>
    </xf>
    <xf numFmtId="2" fontId="35" fillId="0" borderId="176" applyFill="0" applyProtection="0">
      <alignment horizontal="right" vertical="top" wrapText="1"/>
    </xf>
    <xf numFmtId="1" fontId="47" fillId="0" borderId="176" applyFill="0" applyProtection="0">
      <alignment horizontal="right" vertical="top" wrapText="1"/>
    </xf>
    <xf numFmtId="49" fontId="47" fillId="0" borderId="176" applyFill="0" applyProtection="0">
      <alignment horizontal="right"/>
    </xf>
    <xf numFmtId="0" fontId="62" fillId="60" borderId="176"/>
    <xf numFmtId="0" fontId="35" fillId="54" borderId="175" applyNumberFormat="0" applyFont="0" applyAlignment="0" applyProtection="0"/>
    <xf numFmtId="2" fontId="35" fillId="0" borderId="176" applyFill="0" applyProtection="0">
      <alignment horizontal="right" vertical="top" wrapText="1"/>
    </xf>
    <xf numFmtId="1" fontId="35" fillId="0" borderId="176" applyFill="0" applyProtection="0">
      <alignment horizontal="right" vertical="top" wrapText="1"/>
    </xf>
    <xf numFmtId="0" fontId="39" fillId="38" borderId="176" applyNumberFormat="0" applyProtection="0">
      <alignment horizontal="left"/>
    </xf>
    <xf numFmtId="49" fontId="35" fillId="0" borderId="176" applyFill="0" applyProtection="0">
      <alignment horizontal="right"/>
    </xf>
    <xf numFmtId="49" fontId="47" fillId="0" borderId="176" applyFill="0" applyProtection="0">
      <alignment horizontal="right"/>
    </xf>
    <xf numFmtId="1" fontId="35" fillId="0" borderId="176" applyFill="0" applyProtection="0">
      <alignment horizontal="right" vertical="top" wrapText="1"/>
    </xf>
    <xf numFmtId="0" fontId="39" fillId="38" borderId="176" applyNumberFormat="0" applyProtection="0">
      <alignment horizontal="left"/>
    </xf>
    <xf numFmtId="0" fontId="35" fillId="0" borderId="176" applyFill="0" applyProtection="0">
      <alignment horizontal="right" vertical="top" wrapText="1"/>
    </xf>
    <xf numFmtId="0" fontId="35" fillId="0" borderId="176" applyFill="0" applyProtection="0">
      <alignment horizontal="right" vertical="top" wrapText="1"/>
    </xf>
    <xf numFmtId="0" fontId="39" fillId="38" borderId="176" applyNumberFormat="0" applyProtection="0">
      <alignment horizontal="right"/>
    </xf>
    <xf numFmtId="2" fontId="47" fillId="0" borderId="176" applyFill="0" applyProtection="0">
      <alignment horizontal="right" vertical="top" wrapText="1"/>
    </xf>
    <xf numFmtId="0" fontId="43" fillId="36" borderId="178" applyNumberFormat="0" applyAlignment="0" applyProtection="0"/>
    <xf numFmtId="0" fontId="62" fillId="60" borderId="176"/>
    <xf numFmtId="0" fontId="43" fillId="36" borderId="178" applyNumberFormat="0" applyAlignment="0" applyProtection="0"/>
    <xf numFmtId="0" fontId="62" fillId="60" borderId="176"/>
    <xf numFmtId="0" fontId="62" fillId="60" borderId="176"/>
    <xf numFmtId="0" fontId="35" fillId="0" borderId="176" applyFill="0" applyProtection="0">
      <alignment horizontal="right" vertical="top" wrapText="1"/>
    </xf>
    <xf numFmtId="2" fontId="35" fillId="0" borderId="176" applyFill="0" applyProtection="0">
      <alignment horizontal="right" vertical="top" wrapText="1"/>
    </xf>
    <xf numFmtId="0" fontId="39" fillId="38" borderId="176" applyNumberFormat="0" applyProtection="0">
      <alignment horizontal="left"/>
    </xf>
    <xf numFmtId="0" fontId="62" fillId="60" borderId="176"/>
    <xf numFmtId="1" fontId="35" fillId="0" borderId="176" applyFill="0" applyProtection="0">
      <alignment horizontal="right" vertical="top" wrapText="1"/>
    </xf>
    <xf numFmtId="2" fontId="35" fillId="0" borderId="176" applyFill="0" applyProtection="0">
      <alignment horizontal="right" vertical="top" wrapText="1"/>
    </xf>
    <xf numFmtId="49" fontId="35" fillId="0" borderId="176" applyFill="0" applyProtection="0">
      <alignment horizontal="right"/>
    </xf>
    <xf numFmtId="0" fontId="62" fillId="60" borderId="176"/>
    <xf numFmtId="0" fontId="39" fillId="38" borderId="176" applyNumberFormat="0" applyProtection="0">
      <alignment horizontal="left"/>
    </xf>
    <xf numFmtId="2" fontId="35" fillId="0" borderId="176" applyFill="0" applyProtection="0">
      <alignment horizontal="right" vertical="top" wrapText="1"/>
    </xf>
    <xf numFmtId="49" fontId="35" fillId="0" borderId="176" applyFill="0" applyProtection="0">
      <alignment horizontal="right"/>
    </xf>
    <xf numFmtId="0" fontId="39" fillId="38" borderId="176" applyNumberFormat="0" applyProtection="0">
      <alignment horizontal="left"/>
    </xf>
    <xf numFmtId="0" fontId="47" fillId="0" borderId="176" applyFill="0" applyProtection="0">
      <alignment horizontal="right" vertical="top" wrapText="1"/>
    </xf>
    <xf numFmtId="0" fontId="62" fillId="60" borderId="176"/>
    <xf numFmtId="0" fontId="35" fillId="0" borderId="176" applyFill="0" applyProtection="0">
      <alignment horizontal="right" vertical="top" wrapText="1"/>
    </xf>
    <xf numFmtId="1" fontId="35" fillId="0" borderId="176" applyFill="0" applyProtection="0">
      <alignment horizontal="right" vertical="top" wrapText="1"/>
    </xf>
    <xf numFmtId="0" fontId="62" fillId="60" borderId="176"/>
    <xf numFmtId="0" fontId="35" fillId="0" borderId="176" applyFill="0" applyProtection="0">
      <alignment horizontal="right" vertical="top" wrapText="1"/>
    </xf>
    <xf numFmtId="1" fontId="47" fillId="0" borderId="176" applyFill="0" applyProtection="0">
      <alignment horizontal="right" vertical="top" wrapText="1"/>
    </xf>
    <xf numFmtId="0" fontId="35" fillId="54" borderId="175" applyNumberFormat="0" applyFont="0" applyAlignment="0" applyProtection="0"/>
    <xf numFmtId="0" fontId="39" fillId="38" borderId="176" applyNumberFormat="0" applyProtection="0">
      <alignment horizontal="right"/>
    </xf>
    <xf numFmtId="49" fontId="47" fillId="0" borderId="176" applyFill="0" applyProtection="0">
      <alignment horizontal="right"/>
    </xf>
    <xf numFmtId="0" fontId="62" fillId="60" borderId="176"/>
    <xf numFmtId="0" fontId="44" fillId="0" borderId="179" applyNumberFormat="0" applyFill="0" applyAlignment="0" applyProtection="0"/>
    <xf numFmtId="0" fontId="35" fillId="0" borderId="176" applyFill="0" applyProtection="0">
      <alignment horizontal="right" vertical="top" wrapText="1"/>
    </xf>
    <xf numFmtId="0" fontId="62" fillId="60" borderId="176"/>
    <xf numFmtId="49" fontId="35" fillId="0" borderId="176" applyFill="0" applyProtection="0">
      <alignment horizontal="right"/>
    </xf>
    <xf numFmtId="0" fontId="44" fillId="0" borderId="179" applyNumberFormat="0" applyFill="0" applyAlignment="0" applyProtection="0"/>
    <xf numFmtId="0" fontId="39" fillId="38" borderId="176" applyNumberFormat="0" applyProtection="0">
      <alignment horizontal="left"/>
    </xf>
    <xf numFmtId="0" fontId="43" fillId="36" borderId="178" applyNumberFormat="0" applyAlignment="0" applyProtection="0"/>
    <xf numFmtId="0" fontId="62" fillId="60" borderId="176"/>
    <xf numFmtId="0" fontId="62" fillId="60" borderId="176"/>
    <xf numFmtId="0" fontId="47" fillId="0" borderId="176" applyFill="0" applyProtection="0">
      <alignment horizontal="right" vertical="top" wrapText="1"/>
    </xf>
    <xf numFmtId="49" fontId="35" fillId="0" borderId="176" applyFill="0" applyProtection="0">
      <alignment horizontal="right"/>
    </xf>
    <xf numFmtId="1" fontId="35" fillId="0" borderId="176" applyFill="0" applyProtection="0">
      <alignment horizontal="right" vertical="top" wrapText="1"/>
    </xf>
    <xf numFmtId="0" fontId="62" fillId="60" borderId="176"/>
    <xf numFmtId="0" fontId="35" fillId="0" borderId="176" applyFill="0" applyProtection="0">
      <alignment horizontal="right" vertical="top" wrapText="1"/>
    </xf>
    <xf numFmtId="0" fontId="41" fillId="35" borderId="177" applyNumberFormat="0" applyAlignment="0" applyProtection="0"/>
    <xf numFmtId="0" fontId="35" fillId="54" borderId="175" applyNumberFormat="0" applyFont="0" applyAlignment="0" applyProtection="0"/>
    <xf numFmtId="2" fontId="47" fillId="0" borderId="176" applyFill="0" applyProtection="0">
      <alignment horizontal="right" vertical="top" wrapText="1"/>
    </xf>
    <xf numFmtId="0" fontId="44" fillId="0" borderId="179" applyNumberFormat="0" applyFill="0" applyAlignment="0" applyProtection="0"/>
    <xf numFmtId="49" fontId="35" fillId="0" borderId="176" applyFill="0" applyProtection="0">
      <alignment horizontal="right"/>
    </xf>
    <xf numFmtId="0" fontId="62" fillId="60" borderId="176"/>
    <xf numFmtId="0" fontId="39" fillId="38" borderId="176" applyNumberFormat="0" applyProtection="0">
      <alignment horizontal="left"/>
    </xf>
    <xf numFmtId="0" fontId="62" fillId="60" borderId="176"/>
    <xf numFmtId="1" fontId="47" fillId="0" borderId="176" applyFill="0" applyProtection="0">
      <alignment horizontal="right" vertical="top" wrapText="1"/>
    </xf>
    <xf numFmtId="0" fontId="39" fillId="38" borderId="176" applyNumberFormat="0" applyProtection="0">
      <alignment horizontal="left"/>
    </xf>
    <xf numFmtId="0" fontId="35" fillId="0" borderId="176" applyFill="0" applyProtection="0">
      <alignment horizontal="right" vertical="top" wrapText="1"/>
    </xf>
    <xf numFmtId="0" fontId="62" fillId="60" borderId="176"/>
    <xf numFmtId="49" fontId="47" fillId="0" borderId="176" applyFill="0" applyProtection="0">
      <alignment horizontal="right"/>
    </xf>
    <xf numFmtId="1" fontId="35" fillId="0" borderId="176" applyFill="0" applyProtection="0">
      <alignment horizontal="right" vertical="top" wrapText="1"/>
    </xf>
    <xf numFmtId="0" fontId="62" fillId="60" borderId="176"/>
    <xf numFmtId="0" fontId="62" fillId="60" borderId="176"/>
    <xf numFmtId="2" fontId="35" fillId="0" borderId="176" applyFill="0" applyProtection="0">
      <alignment horizontal="right" vertical="top" wrapText="1"/>
    </xf>
    <xf numFmtId="0" fontId="43" fillId="36" borderId="178" applyNumberFormat="0" applyAlignment="0" applyProtection="0"/>
    <xf numFmtId="1" fontId="47" fillId="0" borderId="176" applyFill="0" applyProtection="0">
      <alignment horizontal="right" vertical="top" wrapText="1"/>
    </xf>
    <xf numFmtId="0" fontId="62" fillId="60" borderId="176"/>
    <xf numFmtId="0" fontId="51" fillId="36" borderId="177" applyNumberFormat="0" applyAlignment="0" applyProtection="0"/>
    <xf numFmtId="1" fontId="35" fillId="0" borderId="176" applyFill="0" applyProtection="0">
      <alignment horizontal="right" vertical="top" wrapText="1"/>
    </xf>
    <xf numFmtId="0" fontId="43" fillId="36" borderId="178" applyNumberFormat="0" applyAlignment="0" applyProtection="0"/>
    <xf numFmtId="0" fontId="44" fillId="0" borderId="179" applyNumberFormat="0" applyFill="0" applyAlignment="0" applyProtection="0"/>
    <xf numFmtId="1" fontId="35" fillId="0" borderId="176" applyFill="0" applyProtection="0">
      <alignment horizontal="right" vertical="top" wrapText="1"/>
    </xf>
    <xf numFmtId="0" fontId="44" fillId="0" borderId="179" applyNumberFormat="0" applyFill="0" applyAlignment="0" applyProtection="0"/>
    <xf numFmtId="49" fontId="47" fillId="0" borderId="176" applyFill="0" applyProtection="0">
      <alignment horizontal="right"/>
    </xf>
    <xf numFmtId="0" fontId="39" fillId="38" borderId="176" applyNumberFormat="0" applyProtection="0">
      <alignment horizontal="right"/>
    </xf>
    <xf numFmtId="0" fontId="39" fillId="38" borderId="176" applyNumberFormat="0" applyProtection="0">
      <alignment horizontal="left"/>
    </xf>
    <xf numFmtId="0" fontId="47" fillId="0" borderId="176" applyFill="0" applyProtection="0">
      <alignment horizontal="right" vertical="top" wrapText="1"/>
    </xf>
    <xf numFmtId="0" fontId="39" fillId="38" borderId="176" applyNumberFormat="0" applyProtection="0">
      <alignment horizontal="right"/>
    </xf>
    <xf numFmtId="2" fontId="47" fillId="0" borderId="176" applyFill="0" applyProtection="0">
      <alignment horizontal="right" vertical="top" wrapText="1"/>
    </xf>
    <xf numFmtId="1" fontId="35" fillId="0" borderId="176" applyFill="0" applyProtection="0">
      <alignment horizontal="right" vertical="top" wrapText="1"/>
    </xf>
    <xf numFmtId="2" fontId="35" fillId="0" borderId="176" applyFill="0" applyProtection="0">
      <alignment horizontal="right" vertical="top" wrapText="1"/>
    </xf>
    <xf numFmtId="2" fontId="47" fillId="0" borderId="176" applyFill="0" applyProtection="0">
      <alignment horizontal="right" vertical="top" wrapText="1"/>
    </xf>
    <xf numFmtId="49" fontId="47" fillId="0" borderId="176" applyFill="0" applyProtection="0">
      <alignment horizontal="right"/>
    </xf>
    <xf numFmtId="0" fontId="39" fillId="38" borderId="176" applyNumberFormat="0" applyProtection="0">
      <alignment horizontal="right"/>
    </xf>
    <xf numFmtId="0" fontId="44" fillId="0" borderId="179" applyNumberFormat="0" applyFill="0" applyAlignment="0" applyProtection="0"/>
    <xf numFmtId="0" fontId="35" fillId="0" borderId="176" applyFill="0" applyProtection="0">
      <alignment horizontal="right" vertical="top" wrapText="1"/>
    </xf>
    <xf numFmtId="0" fontId="39" fillId="38" borderId="176" applyNumberFormat="0" applyProtection="0">
      <alignment horizontal="left"/>
    </xf>
    <xf numFmtId="0" fontId="44" fillId="0" borderId="179" applyNumberFormat="0" applyFill="0" applyAlignment="0" applyProtection="0"/>
    <xf numFmtId="1" fontId="47" fillId="0" borderId="176" applyFill="0" applyProtection="0">
      <alignment horizontal="right" vertical="top" wrapText="1"/>
    </xf>
    <xf numFmtId="0" fontId="44" fillId="0" borderId="179" applyNumberFormat="0" applyFill="0" applyAlignment="0" applyProtection="0"/>
    <xf numFmtId="0" fontId="35" fillId="0" borderId="176" applyFill="0" applyProtection="0">
      <alignment horizontal="right" vertical="top" wrapText="1"/>
    </xf>
    <xf numFmtId="0" fontId="39" fillId="38" borderId="176" applyNumberFormat="0" applyProtection="0">
      <alignment horizontal="left"/>
    </xf>
    <xf numFmtId="2" fontId="35" fillId="0" borderId="176" applyFill="0" applyProtection="0">
      <alignment horizontal="right" vertical="top" wrapText="1"/>
    </xf>
    <xf numFmtId="0" fontId="43" fillId="36" borderId="178" applyNumberFormat="0" applyAlignment="0" applyProtection="0"/>
    <xf numFmtId="0" fontId="35" fillId="54" borderId="175" applyNumberFormat="0" applyFont="0" applyAlignment="0" applyProtection="0"/>
    <xf numFmtId="0" fontId="62" fillId="60" borderId="176"/>
    <xf numFmtId="0" fontId="47" fillId="0" borderId="176" applyFill="0" applyProtection="0">
      <alignment horizontal="right" vertical="top" wrapText="1"/>
    </xf>
    <xf numFmtId="0" fontId="39" fillId="38" borderId="176" applyNumberFormat="0" applyProtection="0">
      <alignment horizontal="right"/>
    </xf>
    <xf numFmtId="0" fontId="43" fillId="36" borderId="178" applyNumberFormat="0" applyAlignment="0" applyProtection="0"/>
    <xf numFmtId="1" fontId="47" fillId="0" borderId="176" applyFill="0" applyProtection="0">
      <alignment horizontal="right" vertical="top" wrapText="1"/>
    </xf>
    <xf numFmtId="1" fontId="35" fillId="0" borderId="176" applyFill="0" applyProtection="0">
      <alignment horizontal="right" vertical="top" wrapText="1"/>
    </xf>
    <xf numFmtId="1" fontId="35" fillId="0" borderId="176" applyFill="0" applyProtection="0">
      <alignment horizontal="right" vertical="top" wrapText="1"/>
    </xf>
    <xf numFmtId="0" fontId="44" fillId="0" borderId="179" applyNumberFormat="0" applyFill="0" applyAlignment="0" applyProtection="0"/>
    <xf numFmtId="1" fontId="35" fillId="0" borderId="176" applyFill="0" applyProtection="0">
      <alignment horizontal="right" vertical="top" wrapText="1"/>
    </xf>
    <xf numFmtId="2" fontId="35" fillId="0" borderId="176" applyFill="0" applyProtection="0">
      <alignment horizontal="right" vertical="top" wrapText="1"/>
    </xf>
    <xf numFmtId="0" fontId="44" fillId="0" borderId="179" applyNumberFormat="0" applyFill="0" applyAlignment="0" applyProtection="0"/>
    <xf numFmtId="0" fontId="44" fillId="0" borderId="179" applyNumberFormat="0" applyFill="0" applyAlignment="0" applyProtection="0"/>
    <xf numFmtId="0" fontId="43" fillId="36" borderId="178" applyNumberFormat="0" applyAlignment="0" applyProtection="0"/>
    <xf numFmtId="49" fontId="35" fillId="0" borderId="176" applyFill="0" applyProtection="0">
      <alignment horizontal="right"/>
    </xf>
    <xf numFmtId="0" fontId="62" fillId="60" borderId="176"/>
    <xf numFmtId="49" fontId="47" fillId="0" borderId="176" applyFill="0" applyProtection="0">
      <alignment horizontal="right"/>
    </xf>
    <xf numFmtId="0" fontId="35" fillId="0" borderId="176" applyFill="0" applyProtection="0">
      <alignment horizontal="right" vertical="top" wrapText="1"/>
    </xf>
    <xf numFmtId="0" fontId="35" fillId="0" borderId="176" applyFill="0" applyProtection="0">
      <alignment horizontal="right" vertical="top" wrapText="1"/>
    </xf>
    <xf numFmtId="2" fontId="35" fillId="0" borderId="176" applyFill="0" applyProtection="0">
      <alignment horizontal="right" vertical="top" wrapText="1"/>
    </xf>
    <xf numFmtId="0" fontId="62" fillId="60" borderId="176"/>
    <xf numFmtId="0" fontId="62" fillId="60" borderId="176"/>
    <xf numFmtId="0" fontId="44" fillId="0" borderId="179" applyNumberFormat="0" applyFill="0" applyAlignment="0" applyProtection="0"/>
    <xf numFmtId="0" fontId="35" fillId="0" borderId="176" applyFill="0" applyProtection="0">
      <alignment horizontal="right" vertical="top" wrapText="1"/>
    </xf>
    <xf numFmtId="0" fontId="51" fillId="36" borderId="177" applyNumberFormat="0" applyAlignment="0" applyProtection="0"/>
    <xf numFmtId="0" fontId="43" fillId="36" borderId="178" applyNumberFormat="0" applyAlignment="0" applyProtection="0"/>
    <xf numFmtId="0" fontId="44" fillId="0" borderId="179" applyNumberFormat="0" applyFill="0" applyAlignment="0" applyProtection="0"/>
    <xf numFmtId="1" fontId="35" fillId="0" borderId="176" applyFill="0" applyProtection="0">
      <alignment horizontal="right" vertical="top" wrapText="1"/>
    </xf>
    <xf numFmtId="0" fontId="39" fillId="38" borderId="176" applyNumberFormat="0" applyProtection="0">
      <alignment horizontal="left"/>
    </xf>
    <xf numFmtId="0" fontId="39" fillId="38" borderId="176" applyNumberFormat="0" applyProtection="0">
      <alignment horizontal="right"/>
    </xf>
    <xf numFmtId="0" fontId="62" fillId="60" borderId="176"/>
    <xf numFmtId="0" fontId="44" fillId="0" borderId="179" applyNumberFormat="0" applyFill="0" applyAlignment="0" applyProtection="0"/>
    <xf numFmtId="0" fontId="62" fillId="60" borderId="176"/>
    <xf numFmtId="0" fontId="47" fillId="0" borderId="176" applyFill="0" applyProtection="0">
      <alignment horizontal="right" vertical="top" wrapText="1"/>
    </xf>
    <xf numFmtId="0" fontId="35" fillId="0" borderId="176" applyFill="0" applyProtection="0">
      <alignment horizontal="right" vertical="top" wrapText="1"/>
    </xf>
    <xf numFmtId="49" fontId="35" fillId="0" borderId="176" applyFill="0" applyProtection="0">
      <alignment horizontal="right"/>
    </xf>
    <xf numFmtId="0" fontId="43" fillId="36" borderId="178" applyNumberFormat="0" applyAlignment="0" applyProtection="0"/>
    <xf numFmtId="2" fontId="35" fillId="0" borderId="176" applyFill="0" applyProtection="0">
      <alignment horizontal="right" vertical="top" wrapText="1"/>
    </xf>
    <xf numFmtId="0" fontId="39" fillId="38" borderId="176" applyNumberFormat="0" applyProtection="0">
      <alignment horizontal="right"/>
    </xf>
    <xf numFmtId="49" fontId="47" fillId="0" borderId="176" applyFill="0" applyProtection="0">
      <alignment horizontal="right"/>
    </xf>
    <xf numFmtId="2" fontId="35" fillId="0" borderId="176" applyFill="0" applyProtection="0">
      <alignment horizontal="right" vertical="top" wrapText="1"/>
    </xf>
    <xf numFmtId="2" fontId="47" fillId="0" borderId="176" applyFill="0" applyProtection="0">
      <alignment horizontal="right" vertical="top" wrapText="1"/>
    </xf>
    <xf numFmtId="1" fontId="35" fillId="0" borderId="176" applyFill="0" applyProtection="0">
      <alignment horizontal="right" vertical="top" wrapText="1"/>
    </xf>
    <xf numFmtId="49" fontId="47" fillId="0" borderId="176" applyFill="0" applyProtection="0">
      <alignment horizontal="right"/>
    </xf>
    <xf numFmtId="49" fontId="47" fillId="0" borderId="176" applyFill="0" applyProtection="0">
      <alignment horizontal="right"/>
    </xf>
    <xf numFmtId="0" fontId="44" fillId="0" borderId="179" applyNumberFormat="0" applyFill="0" applyAlignment="0" applyProtection="0"/>
    <xf numFmtId="0" fontId="35" fillId="54" borderId="175" applyNumberFormat="0" applyFont="0" applyAlignment="0" applyProtection="0"/>
    <xf numFmtId="0" fontId="43" fillId="36" borderId="178" applyNumberFormat="0" applyAlignment="0" applyProtection="0"/>
    <xf numFmtId="2" fontId="35" fillId="0" borderId="176" applyFill="0" applyProtection="0">
      <alignment horizontal="right" vertical="top" wrapText="1"/>
    </xf>
    <xf numFmtId="0" fontId="62" fillId="60" borderId="176"/>
    <xf numFmtId="0" fontId="41" fillId="35" borderId="177" applyNumberFormat="0" applyAlignment="0" applyProtection="0"/>
    <xf numFmtId="0" fontId="39" fillId="38" borderId="176" applyNumberFormat="0" applyProtection="0">
      <alignment horizontal="right"/>
    </xf>
    <xf numFmtId="49" fontId="47" fillId="0" borderId="176" applyFill="0" applyProtection="0">
      <alignment horizontal="right"/>
    </xf>
    <xf numFmtId="0" fontId="62" fillId="60" borderId="176"/>
    <xf numFmtId="2" fontId="35" fillId="0" borderId="176" applyFill="0" applyProtection="0">
      <alignment horizontal="right" vertical="top" wrapText="1"/>
    </xf>
    <xf numFmtId="49" fontId="35" fillId="0" borderId="176" applyFill="0" applyProtection="0">
      <alignment horizontal="right"/>
    </xf>
    <xf numFmtId="0" fontId="62" fillId="60" borderId="176"/>
    <xf numFmtId="0" fontId="35" fillId="54" borderId="175" applyNumberFormat="0" applyFont="0" applyAlignment="0" applyProtection="0"/>
    <xf numFmtId="0" fontId="35" fillId="0" borderId="176" applyFill="0" applyProtection="0">
      <alignment horizontal="right" vertical="top" wrapText="1"/>
    </xf>
    <xf numFmtId="0" fontId="39" fillId="38" borderId="176" applyNumberFormat="0" applyProtection="0">
      <alignment horizontal="left"/>
    </xf>
    <xf numFmtId="2" fontId="35" fillId="0" borderId="176" applyFill="0" applyProtection="0">
      <alignment horizontal="right" vertical="top" wrapText="1"/>
    </xf>
    <xf numFmtId="0" fontId="43" fillId="36" borderId="178" applyNumberFormat="0" applyAlignment="0" applyProtection="0"/>
    <xf numFmtId="0" fontId="44" fillId="0" borderId="179" applyNumberFormat="0" applyFill="0" applyAlignment="0" applyProtection="0"/>
    <xf numFmtId="0" fontId="62" fillId="60" borderId="176"/>
    <xf numFmtId="0" fontId="43" fillId="36" borderId="178" applyNumberFormat="0" applyAlignment="0" applyProtection="0"/>
    <xf numFmtId="1" fontId="35" fillId="0" borderId="176" applyFill="0" applyProtection="0">
      <alignment horizontal="right" vertical="top" wrapText="1"/>
    </xf>
    <xf numFmtId="0" fontId="44" fillId="0" borderId="179" applyNumberFormat="0" applyFill="0" applyAlignment="0" applyProtection="0"/>
    <xf numFmtId="0" fontId="43" fillId="36" borderId="178" applyNumberFormat="0" applyAlignment="0" applyProtection="0"/>
    <xf numFmtId="0" fontId="51" fillId="36" borderId="177" applyNumberFormat="0" applyAlignment="0" applyProtection="0"/>
    <xf numFmtId="0" fontId="62" fillId="60" borderId="176"/>
    <xf numFmtId="1" fontId="35" fillId="0" borderId="176" applyFill="0" applyProtection="0">
      <alignment horizontal="right" vertical="top" wrapText="1"/>
    </xf>
    <xf numFmtId="0" fontId="35" fillId="54" borderId="175" applyNumberFormat="0" applyFont="0" applyAlignment="0" applyProtection="0"/>
    <xf numFmtId="0" fontId="44" fillId="0" borderId="179" applyNumberFormat="0" applyFill="0" applyAlignment="0" applyProtection="0"/>
    <xf numFmtId="2" fontId="47" fillId="0" borderId="176" applyFill="0" applyProtection="0">
      <alignment horizontal="right" vertical="top" wrapText="1"/>
    </xf>
    <xf numFmtId="2" fontId="35" fillId="0" borderId="176" applyFill="0" applyProtection="0">
      <alignment horizontal="right" vertical="top" wrapText="1"/>
    </xf>
    <xf numFmtId="2" fontId="35" fillId="0" borderId="176" applyFill="0" applyProtection="0">
      <alignment horizontal="right" vertical="top" wrapText="1"/>
    </xf>
    <xf numFmtId="0" fontId="44" fillId="0" borderId="179" applyNumberFormat="0" applyFill="0" applyAlignment="0" applyProtection="0"/>
    <xf numFmtId="2" fontId="47" fillId="0" borderId="176" applyFill="0" applyProtection="0">
      <alignment horizontal="right" vertical="top" wrapText="1"/>
    </xf>
    <xf numFmtId="0" fontId="35" fillId="0" borderId="176" applyFill="0" applyProtection="0">
      <alignment horizontal="right" vertical="top" wrapText="1"/>
    </xf>
    <xf numFmtId="0" fontId="35" fillId="0" borderId="176" applyFill="0" applyProtection="0">
      <alignment horizontal="right" vertical="top" wrapText="1"/>
    </xf>
    <xf numFmtId="1" fontId="35" fillId="0" borderId="176" applyFill="0" applyProtection="0">
      <alignment horizontal="right" vertical="top" wrapText="1"/>
    </xf>
    <xf numFmtId="0" fontId="47" fillId="0" borderId="176" applyFill="0" applyProtection="0">
      <alignment horizontal="right" vertical="top" wrapText="1"/>
    </xf>
    <xf numFmtId="49" fontId="35" fillId="0" borderId="176" applyFill="0" applyProtection="0">
      <alignment horizontal="right"/>
    </xf>
    <xf numFmtId="1" fontId="47" fillId="0" borderId="176" applyFill="0" applyProtection="0">
      <alignment horizontal="right" vertical="top" wrapText="1"/>
    </xf>
    <xf numFmtId="0" fontId="35" fillId="0" borderId="176" applyFill="0" applyProtection="0">
      <alignment horizontal="right" vertical="top" wrapText="1"/>
    </xf>
    <xf numFmtId="0" fontId="47" fillId="0" borderId="176" applyFill="0" applyProtection="0">
      <alignment horizontal="right" vertical="top" wrapText="1"/>
    </xf>
    <xf numFmtId="0" fontId="62" fillId="60" borderId="176"/>
    <xf numFmtId="0" fontId="44" fillId="0" borderId="179" applyNumberFormat="0" applyFill="0" applyAlignment="0" applyProtection="0"/>
    <xf numFmtId="1" fontId="47" fillId="0" borderId="176" applyFill="0" applyProtection="0">
      <alignment horizontal="right" vertical="top" wrapText="1"/>
    </xf>
    <xf numFmtId="2" fontId="35" fillId="0" borderId="176" applyFill="0" applyProtection="0">
      <alignment horizontal="right" vertical="top" wrapText="1"/>
    </xf>
    <xf numFmtId="2" fontId="35" fillId="0" borderId="176" applyFill="0" applyProtection="0">
      <alignment horizontal="right" vertical="top" wrapText="1"/>
    </xf>
    <xf numFmtId="0" fontId="62" fillId="60" borderId="176"/>
    <xf numFmtId="2" fontId="47" fillId="0" borderId="176" applyFill="0" applyProtection="0">
      <alignment horizontal="right" vertical="top" wrapText="1"/>
    </xf>
    <xf numFmtId="0" fontId="62" fillId="60" borderId="176"/>
    <xf numFmtId="2" fontId="47" fillId="0" borderId="176" applyFill="0" applyProtection="0">
      <alignment horizontal="right" vertical="top" wrapText="1"/>
    </xf>
    <xf numFmtId="1" fontId="47" fillId="0" borderId="176" applyFill="0" applyProtection="0">
      <alignment horizontal="right" vertical="top" wrapText="1"/>
    </xf>
    <xf numFmtId="49" fontId="47" fillId="0" borderId="176" applyFill="0" applyProtection="0">
      <alignment horizontal="right"/>
    </xf>
    <xf numFmtId="0" fontId="62" fillId="60" borderId="176"/>
    <xf numFmtId="49" fontId="35" fillId="0" borderId="176" applyFill="0" applyProtection="0">
      <alignment horizontal="right"/>
    </xf>
    <xf numFmtId="0" fontId="62" fillId="60" borderId="176"/>
    <xf numFmtId="2" fontId="35" fillId="0" borderId="176" applyFill="0" applyProtection="0">
      <alignment horizontal="right" vertical="top" wrapText="1"/>
    </xf>
    <xf numFmtId="2" fontId="47" fillId="0" borderId="176" applyFill="0" applyProtection="0">
      <alignment horizontal="right" vertical="top" wrapText="1"/>
    </xf>
    <xf numFmtId="2" fontId="35" fillId="0" borderId="176" applyFill="0" applyProtection="0">
      <alignment horizontal="right" vertical="top" wrapText="1"/>
    </xf>
    <xf numFmtId="0" fontId="35" fillId="54" borderId="175" applyNumberFormat="0" applyFont="0" applyAlignment="0" applyProtection="0"/>
    <xf numFmtId="2" fontId="35" fillId="0" borderId="176" applyFill="0" applyProtection="0">
      <alignment horizontal="right" vertical="top" wrapText="1"/>
    </xf>
    <xf numFmtId="49" fontId="47" fillId="0" borderId="176" applyFill="0" applyProtection="0">
      <alignment horizontal="right"/>
    </xf>
    <xf numFmtId="0" fontId="62" fillId="60" borderId="176"/>
    <xf numFmtId="2" fontId="35" fillId="0" borderId="176" applyFill="0" applyProtection="0">
      <alignment horizontal="right" vertical="top" wrapText="1"/>
    </xf>
    <xf numFmtId="0" fontId="39" fillId="38" borderId="176" applyNumberFormat="0" applyProtection="0">
      <alignment horizontal="right"/>
    </xf>
    <xf numFmtId="0" fontId="44" fillId="0" borderId="179" applyNumberFormat="0" applyFill="0" applyAlignment="0" applyProtection="0"/>
    <xf numFmtId="1" fontId="35" fillId="0" borderId="176" applyFill="0" applyProtection="0">
      <alignment horizontal="right" vertical="top" wrapText="1"/>
    </xf>
    <xf numFmtId="1" fontId="35" fillId="0" borderId="176" applyFill="0" applyProtection="0">
      <alignment horizontal="right" vertical="top" wrapText="1"/>
    </xf>
    <xf numFmtId="0" fontId="62" fillId="60" borderId="176"/>
    <xf numFmtId="1" fontId="35" fillId="0" borderId="176" applyFill="0" applyProtection="0">
      <alignment horizontal="right" vertical="top" wrapText="1"/>
    </xf>
    <xf numFmtId="0" fontId="39" fillId="38" borderId="176" applyNumberFormat="0" applyProtection="0">
      <alignment horizontal="left"/>
    </xf>
    <xf numFmtId="0" fontId="43" fillId="36" borderId="178" applyNumberFormat="0" applyAlignment="0" applyProtection="0"/>
    <xf numFmtId="2" fontId="47" fillId="0" borderId="176" applyFill="0" applyProtection="0">
      <alignment horizontal="right" vertical="top" wrapText="1"/>
    </xf>
    <xf numFmtId="0" fontId="35" fillId="0" borderId="176" applyFill="0" applyProtection="0">
      <alignment horizontal="right" vertical="top" wrapText="1"/>
    </xf>
    <xf numFmtId="0" fontId="62" fillId="60" borderId="176"/>
    <xf numFmtId="0" fontId="39" fillId="38" borderId="176" applyNumberFormat="0" applyProtection="0">
      <alignment horizontal="right"/>
    </xf>
    <xf numFmtId="0" fontId="62" fillId="60" borderId="176"/>
    <xf numFmtId="0" fontId="39" fillId="38" borderId="176" applyNumberFormat="0" applyProtection="0">
      <alignment horizontal="left"/>
    </xf>
    <xf numFmtId="0" fontId="62" fillId="60" borderId="176"/>
    <xf numFmtId="49" fontId="47" fillId="0" borderId="176" applyFill="0" applyProtection="0">
      <alignment horizontal="right"/>
    </xf>
    <xf numFmtId="0" fontId="62" fillId="60" borderId="176"/>
    <xf numFmtId="0" fontId="35" fillId="54" borderId="175" applyNumberFormat="0" applyFont="0" applyAlignment="0" applyProtection="0"/>
    <xf numFmtId="0" fontId="62" fillId="60" borderId="176"/>
    <xf numFmtId="0" fontId="39" fillId="38" borderId="176" applyNumberFormat="0" applyProtection="0">
      <alignment horizontal="right"/>
    </xf>
    <xf numFmtId="0" fontId="39" fillId="38" borderId="176" applyNumberFormat="0" applyProtection="0">
      <alignment horizontal="right"/>
    </xf>
    <xf numFmtId="0" fontId="43" fillId="36" borderId="178" applyNumberFormat="0" applyAlignment="0" applyProtection="0"/>
    <xf numFmtId="0" fontId="39" fillId="38" borderId="176" applyNumberFormat="0" applyProtection="0">
      <alignment horizontal="left"/>
    </xf>
    <xf numFmtId="0" fontId="41" fillId="35" borderId="177" applyNumberFormat="0" applyAlignment="0" applyProtection="0"/>
    <xf numFmtId="0" fontId="44" fillId="0" borderId="179" applyNumberFormat="0" applyFill="0" applyAlignment="0" applyProtection="0"/>
    <xf numFmtId="49" fontId="35" fillId="0" borderId="176" applyFill="0" applyProtection="0">
      <alignment horizontal="right"/>
    </xf>
    <xf numFmtId="2" fontId="47" fillId="0" borderId="176" applyFill="0" applyProtection="0">
      <alignment horizontal="right" vertical="top" wrapText="1"/>
    </xf>
    <xf numFmtId="1" fontId="35" fillId="0" borderId="176" applyFill="0" applyProtection="0">
      <alignment horizontal="right" vertical="top" wrapText="1"/>
    </xf>
    <xf numFmtId="0" fontId="62" fillId="60" borderId="176"/>
    <xf numFmtId="0" fontId="41" fillId="35" borderId="177" applyNumberFormat="0" applyAlignment="0" applyProtection="0"/>
    <xf numFmtId="2" fontId="47" fillId="0" borderId="176" applyFill="0" applyProtection="0">
      <alignment horizontal="right" vertical="top" wrapText="1"/>
    </xf>
    <xf numFmtId="0" fontId="44" fillId="0" borderId="179" applyNumberFormat="0" applyFill="0" applyAlignment="0" applyProtection="0"/>
    <xf numFmtId="0" fontId="43" fillId="36" borderId="178" applyNumberFormat="0" applyAlignment="0" applyProtection="0"/>
    <xf numFmtId="0" fontId="62" fillId="60" borderId="176"/>
    <xf numFmtId="2" fontId="35" fillId="0" borderId="176" applyFill="0" applyProtection="0">
      <alignment horizontal="right" vertical="top" wrapText="1"/>
    </xf>
    <xf numFmtId="0" fontId="35" fillId="0" borderId="176" applyFill="0" applyProtection="0">
      <alignment horizontal="right" vertical="top" wrapText="1"/>
    </xf>
    <xf numFmtId="0" fontId="43" fillId="36" borderId="178" applyNumberFormat="0" applyAlignment="0" applyProtection="0"/>
    <xf numFmtId="49" fontId="47" fillId="0" borderId="176" applyFill="0" applyProtection="0">
      <alignment horizontal="right"/>
    </xf>
    <xf numFmtId="0" fontId="51" fillId="36" borderId="177" applyNumberFormat="0" applyAlignment="0" applyProtection="0"/>
    <xf numFmtId="0" fontId="41" fillId="35" borderId="177" applyNumberFormat="0" applyAlignment="0" applyProtection="0"/>
    <xf numFmtId="1" fontId="35" fillId="0" borderId="176" applyFill="0" applyProtection="0">
      <alignment horizontal="right" vertical="top" wrapText="1"/>
    </xf>
    <xf numFmtId="0" fontId="43" fillId="36" borderId="178" applyNumberFormat="0" applyAlignment="0" applyProtection="0"/>
    <xf numFmtId="49" fontId="35" fillId="0" borderId="176" applyFill="0" applyProtection="0">
      <alignment horizontal="right"/>
    </xf>
    <xf numFmtId="0" fontId="62" fillId="60" borderId="176"/>
    <xf numFmtId="1" fontId="47" fillId="0" borderId="176" applyFill="0" applyProtection="0">
      <alignment horizontal="right" vertical="top" wrapText="1"/>
    </xf>
    <xf numFmtId="2" fontId="35" fillId="0" borderId="176" applyFill="0" applyProtection="0">
      <alignment horizontal="right" vertical="top" wrapText="1"/>
    </xf>
    <xf numFmtId="0" fontId="43" fillId="36" borderId="178" applyNumberFormat="0" applyAlignment="0" applyProtection="0"/>
    <xf numFmtId="0" fontId="62" fillId="60" borderId="176"/>
    <xf numFmtId="1" fontId="35" fillId="0" borderId="176" applyFill="0" applyProtection="0">
      <alignment horizontal="right" vertical="top" wrapText="1"/>
    </xf>
    <xf numFmtId="2" fontId="35" fillId="0" borderId="176" applyFill="0" applyProtection="0">
      <alignment horizontal="right" vertical="top" wrapText="1"/>
    </xf>
    <xf numFmtId="1" fontId="47" fillId="0" borderId="176" applyFill="0" applyProtection="0">
      <alignment horizontal="right" vertical="top" wrapText="1"/>
    </xf>
    <xf numFmtId="0" fontId="39" fillId="38" borderId="176" applyNumberFormat="0" applyProtection="0">
      <alignment horizontal="right"/>
    </xf>
    <xf numFmtId="0" fontId="62" fillId="60" borderId="176"/>
    <xf numFmtId="1" fontId="47" fillId="0" borderId="176" applyFill="0" applyProtection="0">
      <alignment horizontal="right" vertical="top" wrapText="1"/>
    </xf>
    <xf numFmtId="0" fontId="39" fillId="38" borderId="176" applyNumberFormat="0" applyProtection="0">
      <alignment horizontal="right"/>
    </xf>
    <xf numFmtId="0" fontId="62" fillId="60" borderId="176"/>
    <xf numFmtId="2" fontId="35" fillId="0" borderId="176" applyFill="0" applyProtection="0">
      <alignment horizontal="right" vertical="top" wrapText="1"/>
    </xf>
    <xf numFmtId="0" fontId="39" fillId="38" borderId="176" applyNumberFormat="0" applyProtection="0">
      <alignment horizontal="right"/>
    </xf>
    <xf numFmtId="1" fontId="35" fillId="0" borderId="176" applyFill="0" applyProtection="0">
      <alignment horizontal="right" vertical="top" wrapText="1"/>
    </xf>
    <xf numFmtId="1" fontId="35" fillId="0" borderId="176" applyFill="0" applyProtection="0">
      <alignment horizontal="right" vertical="top" wrapText="1"/>
    </xf>
    <xf numFmtId="1" fontId="35" fillId="0" borderId="176" applyFill="0" applyProtection="0">
      <alignment horizontal="right" vertical="top" wrapText="1"/>
    </xf>
    <xf numFmtId="0" fontId="62" fillId="60" borderId="176"/>
    <xf numFmtId="0" fontId="39" fillId="38" borderId="176" applyNumberFormat="0" applyProtection="0">
      <alignment horizontal="right"/>
    </xf>
    <xf numFmtId="0" fontId="39" fillId="38" borderId="176" applyNumberFormat="0" applyProtection="0">
      <alignment horizontal="right"/>
    </xf>
    <xf numFmtId="1" fontId="35" fillId="0" borderId="176" applyFill="0" applyProtection="0">
      <alignment horizontal="right" vertical="top" wrapText="1"/>
    </xf>
    <xf numFmtId="1" fontId="35" fillId="0" borderId="176" applyFill="0" applyProtection="0">
      <alignment horizontal="right" vertical="top" wrapText="1"/>
    </xf>
    <xf numFmtId="49" fontId="35" fillId="0" borderId="176" applyFill="0" applyProtection="0">
      <alignment horizontal="right"/>
    </xf>
    <xf numFmtId="2" fontId="47" fillId="0" borderId="176" applyFill="0" applyProtection="0">
      <alignment horizontal="right" vertical="top" wrapText="1"/>
    </xf>
    <xf numFmtId="0" fontId="47" fillId="0" borderId="176" applyFill="0" applyProtection="0">
      <alignment horizontal="right" vertical="top" wrapText="1"/>
    </xf>
    <xf numFmtId="1" fontId="47" fillId="0" borderId="176" applyFill="0" applyProtection="0">
      <alignment horizontal="right" vertical="top" wrapText="1"/>
    </xf>
    <xf numFmtId="0" fontId="39" fillId="38" borderId="176" applyNumberFormat="0" applyProtection="0">
      <alignment horizontal="left"/>
    </xf>
    <xf numFmtId="0" fontId="39" fillId="38" borderId="176" applyNumberFormat="0" applyProtection="0">
      <alignment horizontal="left"/>
    </xf>
    <xf numFmtId="0" fontId="43" fillId="36" borderId="178" applyNumberFormat="0" applyAlignment="0" applyProtection="0"/>
    <xf numFmtId="0" fontId="62" fillId="60" borderId="176"/>
    <xf numFmtId="0" fontId="62" fillId="60" borderId="176"/>
    <xf numFmtId="0" fontId="44" fillId="0" borderId="179" applyNumberFormat="0" applyFill="0" applyAlignment="0" applyProtection="0"/>
    <xf numFmtId="0" fontId="43" fillId="36" borderId="178" applyNumberFormat="0" applyAlignment="0" applyProtection="0"/>
    <xf numFmtId="0" fontId="62" fillId="60" borderId="176"/>
    <xf numFmtId="0" fontId="35" fillId="0" borderId="176" applyFill="0" applyProtection="0">
      <alignment horizontal="right" vertical="top" wrapText="1"/>
    </xf>
    <xf numFmtId="0" fontId="62" fillId="60" borderId="176"/>
    <xf numFmtId="2" fontId="47" fillId="0" borderId="176" applyFill="0" applyProtection="0">
      <alignment horizontal="right" vertical="top" wrapText="1"/>
    </xf>
    <xf numFmtId="0" fontId="41" fillId="35" borderId="177" applyNumberFormat="0" applyAlignment="0" applyProtection="0"/>
    <xf numFmtId="0" fontId="44" fillId="0" borderId="179" applyNumberFormat="0" applyFill="0" applyAlignment="0" applyProtection="0"/>
    <xf numFmtId="2" fontId="47" fillId="0" borderId="176" applyFill="0" applyProtection="0">
      <alignment horizontal="right" vertical="top" wrapText="1"/>
    </xf>
    <xf numFmtId="0" fontId="62" fillId="60" borderId="176"/>
    <xf numFmtId="1" fontId="35" fillId="0" borderId="176" applyFill="0" applyProtection="0">
      <alignment horizontal="right" vertical="top" wrapText="1"/>
    </xf>
    <xf numFmtId="0" fontId="39" fillId="38" borderId="176" applyNumberFormat="0" applyProtection="0">
      <alignment horizontal="left"/>
    </xf>
    <xf numFmtId="0" fontId="39" fillId="38" borderId="176" applyNumberFormat="0" applyProtection="0">
      <alignment horizontal="right"/>
    </xf>
    <xf numFmtId="2" fontId="35" fillId="0" borderId="176" applyFill="0" applyProtection="0">
      <alignment horizontal="right" vertical="top" wrapText="1"/>
    </xf>
    <xf numFmtId="0" fontId="43" fillId="36" borderId="178" applyNumberFormat="0" applyAlignment="0" applyProtection="0"/>
    <xf numFmtId="1" fontId="47" fillId="0" borderId="176" applyFill="0" applyProtection="0">
      <alignment horizontal="right" vertical="top" wrapText="1"/>
    </xf>
    <xf numFmtId="0" fontId="44" fillId="0" borderId="179" applyNumberFormat="0" applyFill="0" applyAlignment="0" applyProtection="0"/>
    <xf numFmtId="0" fontId="62" fillId="60" borderId="176"/>
    <xf numFmtId="2" fontId="47" fillId="0" borderId="176" applyFill="0" applyProtection="0">
      <alignment horizontal="right" vertical="top" wrapText="1"/>
    </xf>
    <xf numFmtId="0" fontId="62" fillId="60" borderId="176"/>
    <xf numFmtId="0" fontId="35" fillId="0" borderId="176" applyFill="0" applyProtection="0">
      <alignment horizontal="right" vertical="top" wrapText="1"/>
    </xf>
    <xf numFmtId="0" fontId="35" fillId="0" borderId="176" applyFill="0" applyProtection="0">
      <alignment horizontal="right" vertical="top" wrapText="1"/>
    </xf>
    <xf numFmtId="2" fontId="35" fillId="0" borderId="176" applyFill="0" applyProtection="0">
      <alignment horizontal="right" vertical="top" wrapText="1"/>
    </xf>
    <xf numFmtId="1" fontId="47" fillId="0" borderId="176" applyFill="0" applyProtection="0">
      <alignment horizontal="right" vertical="top" wrapText="1"/>
    </xf>
    <xf numFmtId="0" fontId="35" fillId="54" borderId="175" applyNumberFormat="0" applyFont="0" applyAlignment="0" applyProtection="0"/>
    <xf numFmtId="0" fontId="39" fillId="38" borderId="176" applyNumberFormat="0" applyProtection="0">
      <alignment horizontal="left"/>
    </xf>
    <xf numFmtId="1" fontId="35" fillId="0" borderId="176" applyFill="0" applyProtection="0">
      <alignment horizontal="right" vertical="top" wrapText="1"/>
    </xf>
    <xf numFmtId="0" fontId="62" fillId="60" borderId="176"/>
    <xf numFmtId="0" fontId="39" fillId="38" borderId="176" applyNumberFormat="0" applyProtection="0">
      <alignment horizontal="right"/>
    </xf>
    <xf numFmtId="0" fontId="35" fillId="0" borderId="176" applyFill="0" applyProtection="0">
      <alignment horizontal="right" vertical="top" wrapText="1"/>
    </xf>
    <xf numFmtId="0" fontId="41" fillId="35" borderId="177" applyNumberFormat="0" applyAlignment="0" applyProtection="0"/>
    <xf numFmtId="0" fontId="62" fillId="60" borderId="176"/>
    <xf numFmtId="0" fontId="39" fillId="38" borderId="176" applyNumberFormat="0" applyProtection="0">
      <alignment horizontal="left"/>
    </xf>
    <xf numFmtId="0" fontId="35" fillId="54" borderId="175" applyNumberFormat="0" applyFont="0" applyAlignment="0" applyProtection="0"/>
    <xf numFmtId="0" fontId="39" fillId="38" borderId="176" applyNumberFormat="0" applyProtection="0">
      <alignment horizontal="right"/>
    </xf>
    <xf numFmtId="0" fontId="39" fillId="38" borderId="176" applyNumberFormat="0" applyProtection="0">
      <alignment horizontal="left"/>
    </xf>
    <xf numFmtId="0" fontId="44" fillId="0" borderId="179" applyNumberFormat="0" applyFill="0" applyAlignment="0" applyProtection="0"/>
    <xf numFmtId="0" fontId="39" fillId="38" borderId="176" applyNumberFormat="0" applyProtection="0">
      <alignment horizontal="right"/>
    </xf>
    <xf numFmtId="0" fontId="51" fillId="36" borderId="177" applyNumberFormat="0" applyAlignment="0" applyProtection="0"/>
    <xf numFmtId="0" fontId="62" fillId="60" borderId="176"/>
    <xf numFmtId="0" fontId="39" fillId="38" borderId="176" applyNumberFormat="0" applyProtection="0">
      <alignment horizontal="right"/>
    </xf>
    <xf numFmtId="1" fontId="35" fillId="0" borderId="176" applyFill="0" applyProtection="0">
      <alignment horizontal="right" vertical="top" wrapText="1"/>
    </xf>
    <xf numFmtId="2" fontId="35" fillId="0" borderId="176" applyFill="0" applyProtection="0">
      <alignment horizontal="right" vertical="top" wrapText="1"/>
    </xf>
    <xf numFmtId="1" fontId="47" fillId="0" borderId="176" applyFill="0" applyProtection="0">
      <alignment horizontal="right" vertical="top" wrapText="1"/>
    </xf>
    <xf numFmtId="1" fontId="35" fillId="0" borderId="176" applyFill="0" applyProtection="0">
      <alignment horizontal="right" vertical="top" wrapText="1"/>
    </xf>
    <xf numFmtId="49" fontId="35" fillId="0" borderId="176" applyFill="0" applyProtection="0">
      <alignment horizontal="right"/>
    </xf>
    <xf numFmtId="0" fontId="62" fillId="60" borderId="176"/>
    <xf numFmtId="49" fontId="35" fillId="0" borderId="176" applyFill="0" applyProtection="0">
      <alignment horizontal="right"/>
    </xf>
    <xf numFmtId="1" fontId="47" fillId="0" borderId="176" applyFill="0" applyProtection="0">
      <alignment horizontal="right" vertical="top" wrapText="1"/>
    </xf>
    <xf numFmtId="49" fontId="35" fillId="0" borderId="176" applyFill="0" applyProtection="0">
      <alignment horizontal="right"/>
    </xf>
    <xf numFmtId="1" fontId="35" fillId="0" borderId="176" applyFill="0" applyProtection="0">
      <alignment horizontal="right" vertical="top" wrapText="1"/>
    </xf>
    <xf numFmtId="2" fontId="35" fillId="0" borderId="176" applyFill="0" applyProtection="0">
      <alignment horizontal="right" vertical="top" wrapText="1"/>
    </xf>
    <xf numFmtId="1" fontId="47" fillId="0" borderId="176" applyFill="0" applyProtection="0">
      <alignment horizontal="right" vertical="top" wrapText="1"/>
    </xf>
    <xf numFmtId="0" fontId="44" fillId="0" borderId="179" applyNumberFormat="0" applyFill="0" applyAlignment="0" applyProtection="0"/>
    <xf numFmtId="0" fontId="39" fillId="38" borderId="176" applyNumberFormat="0" applyProtection="0">
      <alignment horizontal="left"/>
    </xf>
    <xf numFmtId="2" fontId="47" fillId="0" borderId="176" applyFill="0" applyProtection="0">
      <alignment horizontal="right" vertical="top" wrapText="1"/>
    </xf>
    <xf numFmtId="2" fontId="35" fillId="0" borderId="176" applyFill="0" applyProtection="0">
      <alignment horizontal="right" vertical="top" wrapText="1"/>
    </xf>
    <xf numFmtId="0" fontId="39" fillId="38" borderId="176" applyNumberFormat="0" applyProtection="0">
      <alignment horizontal="left"/>
    </xf>
    <xf numFmtId="0" fontId="44" fillId="0" borderId="179" applyNumberFormat="0" applyFill="0" applyAlignment="0" applyProtection="0"/>
    <xf numFmtId="1" fontId="35" fillId="0" borderId="176" applyFill="0" applyProtection="0">
      <alignment horizontal="right" vertical="top" wrapText="1"/>
    </xf>
    <xf numFmtId="49" fontId="35" fillId="0" borderId="176" applyFill="0" applyProtection="0">
      <alignment horizontal="right"/>
    </xf>
    <xf numFmtId="2" fontId="35" fillId="0" borderId="176" applyFill="0" applyProtection="0">
      <alignment horizontal="right" vertical="top" wrapText="1"/>
    </xf>
    <xf numFmtId="0" fontId="41" fillId="35" borderId="177" applyNumberFormat="0" applyAlignment="0" applyProtection="0"/>
    <xf numFmtId="0" fontId="62" fillId="60" borderId="176"/>
    <xf numFmtId="0" fontId="35" fillId="0" borderId="176" applyFill="0" applyProtection="0">
      <alignment horizontal="right" vertical="top" wrapText="1"/>
    </xf>
    <xf numFmtId="49" fontId="47" fillId="0" borderId="176" applyFill="0" applyProtection="0">
      <alignment horizontal="right"/>
    </xf>
    <xf numFmtId="0" fontId="35" fillId="0" borderId="176" applyFill="0" applyProtection="0">
      <alignment horizontal="right" vertical="top" wrapText="1"/>
    </xf>
    <xf numFmtId="49" fontId="47" fillId="0" borderId="176" applyFill="0" applyProtection="0">
      <alignment horizontal="right"/>
    </xf>
    <xf numFmtId="0" fontId="43" fillId="36" borderId="178" applyNumberFormat="0" applyAlignment="0" applyProtection="0"/>
    <xf numFmtId="49" fontId="47" fillId="0" borderId="176" applyFill="0" applyProtection="0">
      <alignment horizontal="right"/>
    </xf>
    <xf numFmtId="49" fontId="35" fillId="0" borderId="176" applyFill="0" applyProtection="0">
      <alignment horizontal="right"/>
    </xf>
    <xf numFmtId="1" fontId="35" fillId="0" borderId="176" applyFill="0" applyProtection="0">
      <alignment horizontal="right" vertical="top" wrapText="1"/>
    </xf>
    <xf numFmtId="0" fontId="39" fillId="38" borderId="176" applyNumberFormat="0" applyProtection="0">
      <alignment horizontal="right"/>
    </xf>
    <xf numFmtId="1" fontId="47" fillId="0" borderId="176" applyFill="0" applyProtection="0">
      <alignment horizontal="right" vertical="top" wrapText="1"/>
    </xf>
    <xf numFmtId="0" fontId="62" fillId="60" borderId="176"/>
    <xf numFmtId="1" fontId="35" fillId="0" borderId="176" applyFill="0" applyProtection="0">
      <alignment horizontal="right" vertical="top" wrapText="1"/>
    </xf>
    <xf numFmtId="0" fontId="39" fillId="38" borderId="176" applyNumberFormat="0" applyProtection="0">
      <alignment horizontal="right"/>
    </xf>
    <xf numFmtId="49" fontId="35" fillId="0" borderId="176" applyFill="0" applyProtection="0">
      <alignment horizontal="right"/>
    </xf>
    <xf numFmtId="0" fontId="43" fillId="36" borderId="178" applyNumberFormat="0" applyAlignment="0" applyProtection="0"/>
    <xf numFmtId="1" fontId="35" fillId="0" borderId="176" applyFill="0" applyProtection="0">
      <alignment horizontal="right" vertical="top" wrapText="1"/>
    </xf>
    <xf numFmtId="0" fontId="39" fillId="38" borderId="176" applyNumberFormat="0" applyProtection="0">
      <alignment horizontal="left"/>
    </xf>
    <xf numFmtId="0" fontId="35" fillId="0" borderId="176" applyFill="0" applyProtection="0">
      <alignment horizontal="right" vertical="top" wrapText="1"/>
    </xf>
    <xf numFmtId="1" fontId="35" fillId="0" borderId="176" applyFill="0" applyProtection="0">
      <alignment horizontal="right" vertical="top" wrapText="1"/>
    </xf>
    <xf numFmtId="0" fontId="62" fillId="60" borderId="176"/>
    <xf numFmtId="49" fontId="35" fillId="0" borderId="176" applyFill="0" applyProtection="0">
      <alignment horizontal="right"/>
    </xf>
    <xf numFmtId="1" fontId="35" fillId="0" borderId="176" applyFill="0" applyProtection="0">
      <alignment horizontal="right" vertical="top" wrapText="1"/>
    </xf>
    <xf numFmtId="0" fontId="62" fillId="60" borderId="176"/>
    <xf numFmtId="1" fontId="35" fillId="0" borderId="176" applyFill="0" applyProtection="0">
      <alignment horizontal="right" vertical="top" wrapText="1"/>
    </xf>
    <xf numFmtId="0" fontId="39" fillId="38" borderId="176" applyNumberFormat="0" applyProtection="0">
      <alignment horizontal="left"/>
    </xf>
    <xf numFmtId="49" fontId="47" fillId="0" borderId="176" applyFill="0" applyProtection="0">
      <alignment horizontal="right"/>
    </xf>
    <xf numFmtId="2" fontId="35" fillId="0" borderId="176" applyFill="0" applyProtection="0">
      <alignment horizontal="right" vertical="top" wrapText="1"/>
    </xf>
    <xf numFmtId="1" fontId="35" fillId="0" borderId="176" applyFill="0" applyProtection="0">
      <alignment horizontal="right" vertical="top" wrapText="1"/>
    </xf>
    <xf numFmtId="0" fontId="39" fillId="38" borderId="176" applyNumberFormat="0" applyProtection="0">
      <alignment horizontal="left"/>
    </xf>
    <xf numFmtId="0" fontId="62" fillId="60" borderId="176"/>
    <xf numFmtId="1" fontId="47" fillId="0" borderId="176" applyFill="0" applyProtection="0">
      <alignment horizontal="right" vertical="top" wrapText="1"/>
    </xf>
    <xf numFmtId="0" fontId="39" fillId="38" borderId="176" applyNumberFormat="0" applyProtection="0">
      <alignment horizontal="right"/>
    </xf>
    <xf numFmtId="0" fontId="62" fillId="60" borderId="176"/>
    <xf numFmtId="0" fontId="62" fillId="60" borderId="176"/>
    <xf numFmtId="0" fontId="39" fillId="38" borderId="176" applyNumberFormat="0" applyProtection="0">
      <alignment horizontal="left"/>
    </xf>
    <xf numFmtId="0" fontId="39" fillId="38" borderId="176" applyNumberFormat="0" applyProtection="0">
      <alignment horizontal="right"/>
    </xf>
    <xf numFmtId="2" fontId="47" fillId="0" borderId="176" applyFill="0" applyProtection="0">
      <alignment horizontal="right" vertical="top" wrapText="1"/>
    </xf>
    <xf numFmtId="0" fontId="35" fillId="0" borderId="176" applyFill="0" applyProtection="0">
      <alignment horizontal="right" vertical="top" wrapText="1"/>
    </xf>
    <xf numFmtId="0" fontId="62" fillId="60" borderId="176"/>
    <xf numFmtId="0" fontId="39" fillId="38" borderId="176" applyNumberFormat="0" applyProtection="0">
      <alignment horizontal="left"/>
    </xf>
    <xf numFmtId="0" fontId="43" fillId="36" borderId="178" applyNumberFormat="0" applyAlignment="0" applyProtection="0"/>
    <xf numFmtId="0" fontId="62" fillId="60" borderId="176"/>
    <xf numFmtId="49" fontId="47" fillId="0" borderId="176" applyFill="0" applyProtection="0">
      <alignment horizontal="right"/>
    </xf>
    <xf numFmtId="0" fontId="62" fillId="60" borderId="176"/>
    <xf numFmtId="0" fontId="47" fillId="0" borderId="176" applyFill="0" applyProtection="0">
      <alignment horizontal="right" vertical="top" wrapText="1"/>
    </xf>
    <xf numFmtId="0" fontId="41" fillId="35" borderId="177" applyNumberFormat="0" applyAlignment="0" applyProtection="0"/>
    <xf numFmtId="0" fontId="62" fillId="60" borderId="176"/>
    <xf numFmtId="1" fontId="35" fillId="0" borderId="176" applyFill="0" applyProtection="0">
      <alignment horizontal="right" vertical="top" wrapText="1"/>
    </xf>
    <xf numFmtId="0" fontId="43" fillId="36" borderId="178" applyNumberFormat="0" applyAlignment="0" applyProtection="0"/>
    <xf numFmtId="0" fontId="47" fillId="0" borderId="176" applyFill="0" applyProtection="0">
      <alignment horizontal="right" vertical="top" wrapText="1"/>
    </xf>
    <xf numFmtId="0" fontId="41" fillId="35" borderId="177" applyNumberFormat="0" applyAlignment="0" applyProtection="0"/>
    <xf numFmtId="0" fontId="35" fillId="54" borderId="175" applyNumberFormat="0" applyFont="0" applyAlignment="0" applyProtection="0"/>
    <xf numFmtId="0" fontId="62" fillId="60" borderId="176"/>
    <xf numFmtId="1" fontId="35" fillId="0" borderId="176" applyFill="0" applyProtection="0">
      <alignment horizontal="right" vertical="top" wrapText="1"/>
    </xf>
    <xf numFmtId="0" fontId="35" fillId="54" borderId="175" applyNumberFormat="0" applyFont="0" applyAlignment="0" applyProtection="0"/>
    <xf numFmtId="0" fontId="35" fillId="54" borderId="175" applyNumberFormat="0" applyFont="0" applyAlignment="0" applyProtection="0"/>
    <xf numFmtId="0" fontId="62" fillId="60" borderId="176"/>
    <xf numFmtId="0" fontId="39" fillId="38" borderId="176" applyNumberFormat="0" applyProtection="0">
      <alignment horizontal="left"/>
    </xf>
    <xf numFmtId="0" fontId="39" fillId="38" borderId="176" applyNumberFormat="0" applyProtection="0">
      <alignment horizontal="right"/>
    </xf>
    <xf numFmtId="2" fontId="47" fillId="0" borderId="176" applyFill="0" applyProtection="0">
      <alignment horizontal="right" vertical="top" wrapText="1"/>
    </xf>
    <xf numFmtId="0" fontId="35" fillId="0" borderId="176" applyFill="0" applyProtection="0">
      <alignment horizontal="right" vertical="top" wrapText="1"/>
    </xf>
    <xf numFmtId="0" fontId="43" fillId="36" borderId="178" applyNumberFormat="0" applyAlignment="0" applyProtection="0"/>
    <xf numFmtId="0" fontId="35" fillId="0" borderId="176" applyFill="0" applyProtection="0">
      <alignment horizontal="right" vertical="top" wrapText="1"/>
    </xf>
    <xf numFmtId="0" fontId="62" fillId="60" borderId="176"/>
    <xf numFmtId="0" fontId="62" fillId="60" borderId="176"/>
    <xf numFmtId="0" fontId="41" fillId="35" borderId="177" applyNumberFormat="0" applyAlignment="0" applyProtection="0"/>
    <xf numFmtId="49" fontId="47" fillId="0" borderId="176" applyFill="0" applyProtection="0">
      <alignment horizontal="right"/>
    </xf>
    <xf numFmtId="49" fontId="35" fillId="0" borderId="176" applyFill="0" applyProtection="0">
      <alignment horizontal="right"/>
    </xf>
    <xf numFmtId="0" fontId="41" fillId="35" borderId="177" applyNumberFormat="0" applyAlignment="0" applyProtection="0"/>
    <xf numFmtId="0" fontId="35" fillId="54" borderId="175" applyNumberFormat="0" applyFont="0" applyAlignment="0" applyProtection="0"/>
    <xf numFmtId="0" fontId="62" fillId="60" borderId="176"/>
    <xf numFmtId="1" fontId="47" fillId="0" borderId="176" applyFill="0" applyProtection="0">
      <alignment horizontal="right" vertical="top" wrapText="1"/>
    </xf>
    <xf numFmtId="49" fontId="35" fillId="0" borderId="176" applyFill="0" applyProtection="0">
      <alignment horizontal="right"/>
    </xf>
    <xf numFmtId="2" fontId="47" fillId="0" borderId="176" applyFill="0" applyProtection="0">
      <alignment horizontal="right" vertical="top" wrapText="1"/>
    </xf>
    <xf numFmtId="2" fontId="35" fillId="0" borderId="176" applyFill="0" applyProtection="0">
      <alignment horizontal="right" vertical="top" wrapText="1"/>
    </xf>
    <xf numFmtId="49" fontId="47" fillId="0" borderId="176" applyFill="0" applyProtection="0">
      <alignment horizontal="right"/>
    </xf>
    <xf numFmtId="0" fontId="51" fillId="36" borderId="177" applyNumberFormat="0" applyAlignment="0" applyProtection="0"/>
    <xf numFmtId="2" fontId="35" fillId="0" borderId="176" applyFill="0" applyProtection="0">
      <alignment horizontal="right" vertical="top" wrapText="1"/>
    </xf>
    <xf numFmtId="0" fontId="39" fillId="38" borderId="176" applyNumberFormat="0" applyProtection="0">
      <alignment horizontal="left"/>
    </xf>
    <xf numFmtId="0" fontId="62" fillId="60" borderId="176"/>
    <xf numFmtId="0" fontId="62" fillId="60" borderId="176"/>
    <xf numFmtId="2" fontId="35" fillId="0" borderId="176" applyFill="0" applyProtection="0">
      <alignment horizontal="right" vertical="top" wrapText="1"/>
    </xf>
    <xf numFmtId="0" fontId="62" fillId="60" borderId="176"/>
    <xf numFmtId="0" fontId="35" fillId="54" borderId="175" applyNumberFormat="0" applyFont="0" applyAlignment="0" applyProtection="0"/>
    <xf numFmtId="0" fontId="44" fillId="0" borderId="179" applyNumberFormat="0" applyFill="0" applyAlignment="0" applyProtection="0"/>
    <xf numFmtId="0" fontId="62" fillId="60" borderId="176"/>
    <xf numFmtId="0" fontId="35" fillId="0" borderId="176" applyFill="0" applyProtection="0">
      <alignment horizontal="right" vertical="top" wrapText="1"/>
    </xf>
    <xf numFmtId="0" fontId="62" fillId="60" borderId="176"/>
    <xf numFmtId="0" fontId="39" fillId="38" borderId="176" applyNumberFormat="0" applyProtection="0">
      <alignment horizontal="right"/>
    </xf>
    <xf numFmtId="0" fontId="62" fillId="60" borderId="176"/>
    <xf numFmtId="0" fontId="47" fillId="0" borderId="176" applyFill="0" applyProtection="0">
      <alignment horizontal="right" vertical="top" wrapText="1"/>
    </xf>
    <xf numFmtId="1" fontId="35" fillId="0" borderId="176" applyFill="0" applyProtection="0">
      <alignment horizontal="right" vertical="top" wrapText="1"/>
    </xf>
    <xf numFmtId="0" fontId="39" fillId="38" borderId="176" applyNumberFormat="0" applyProtection="0">
      <alignment horizontal="right"/>
    </xf>
    <xf numFmtId="0" fontId="62" fillId="60" borderId="176"/>
    <xf numFmtId="49" fontId="35" fillId="0" borderId="176" applyFill="0" applyProtection="0">
      <alignment horizontal="right"/>
    </xf>
    <xf numFmtId="0" fontId="62" fillId="60" borderId="176"/>
    <xf numFmtId="0" fontId="62" fillId="60" borderId="176"/>
    <xf numFmtId="49" fontId="35" fillId="0" borderId="176" applyFill="0" applyProtection="0">
      <alignment horizontal="right"/>
    </xf>
    <xf numFmtId="49" fontId="47" fillId="0" borderId="176" applyFill="0" applyProtection="0">
      <alignment horizontal="right"/>
    </xf>
    <xf numFmtId="0" fontId="62" fillId="60" borderId="176"/>
    <xf numFmtId="0" fontId="43" fillId="36" borderId="178" applyNumberFormat="0" applyAlignment="0" applyProtection="0"/>
    <xf numFmtId="0" fontId="39" fillId="38" borderId="176" applyNumberFormat="0" applyProtection="0">
      <alignment horizontal="right"/>
    </xf>
    <xf numFmtId="0" fontId="62" fillId="60" borderId="176"/>
    <xf numFmtId="1" fontId="35" fillId="0" borderId="176" applyFill="0" applyProtection="0">
      <alignment horizontal="right" vertical="top" wrapText="1"/>
    </xf>
    <xf numFmtId="0" fontId="35" fillId="0" borderId="176" applyFill="0" applyProtection="0">
      <alignment horizontal="right" vertical="top" wrapText="1"/>
    </xf>
    <xf numFmtId="49" fontId="47" fillId="0" borderId="176" applyFill="0" applyProtection="0">
      <alignment horizontal="right"/>
    </xf>
    <xf numFmtId="49" fontId="47" fillId="0" borderId="176" applyFill="0" applyProtection="0">
      <alignment horizontal="right"/>
    </xf>
    <xf numFmtId="0" fontId="39" fillId="38" borderId="176" applyNumberFormat="0" applyProtection="0">
      <alignment horizontal="right"/>
    </xf>
    <xf numFmtId="2" fontId="35" fillId="0" borderId="176" applyFill="0" applyProtection="0">
      <alignment horizontal="right" vertical="top" wrapText="1"/>
    </xf>
    <xf numFmtId="2" fontId="35" fillId="0" borderId="176" applyFill="0" applyProtection="0">
      <alignment horizontal="right" vertical="top" wrapText="1"/>
    </xf>
    <xf numFmtId="2" fontId="47" fillId="0" borderId="176" applyFill="0" applyProtection="0">
      <alignment horizontal="right" vertical="top" wrapText="1"/>
    </xf>
    <xf numFmtId="0" fontId="62" fillId="60" borderId="176"/>
    <xf numFmtId="2" fontId="47" fillId="0" borderId="176" applyFill="0" applyProtection="0">
      <alignment horizontal="right" vertical="top" wrapText="1"/>
    </xf>
    <xf numFmtId="0" fontId="35" fillId="0" borderId="176" applyFill="0" applyProtection="0">
      <alignment horizontal="right" vertical="top" wrapText="1"/>
    </xf>
    <xf numFmtId="2" fontId="47" fillId="0" borderId="176" applyFill="0" applyProtection="0">
      <alignment horizontal="right" vertical="top" wrapText="1"/>
    </xf>
    <xf numFmtId="0" fontId="35" fillId="0" borderId="176" applyFill="0" applyProtection="0">
      <alignment horizontal="right" vertical="top" wrapText="1"/>
    </xf>
    <xf numFmtId="0" fontId="39" fillId="38" borderId="176" applyNumberFormat="0" applyProtection="0">
      <alignment horizontal="left"/>
    </xf>
    <xf numFmtId="1" fontId="47" fillId="0" borderId="176" applyFill="0" applyProtection="0">
      <alignment horizontal="right" vertical="top" wrapText="1"/>
    </xf>
    <xf numFmtId="1" fontId="35" fillId="0" borderId="176" applyFill="0" applyProtection="0">
      <alignment horizontal="right" vertical="top" wrapText="1"/>
    </xf>
    <xf numFmtId="0" fontId="62" fillId="60" borderId="176"/>
    <xf numFmtId="0" fontId="39" fillId="38" borderId="176" applyNumberFormat="0" applyProtection="0">
      <alignment horizontal="right"/>
    </xf>
    <xf numFmtId="0" fontId="62" fillId="60" borderId="176"/>
    <xf numFmtId="0" fontId="39" fillId="38" borderId="176" applyNumberFormat="0" applyProtection="0">
      <alignment horizontal="right"/>
    </xf>
    <xf numFmtId="0" fontId="39" fillId="38" borderId="176" applyNumberFormat="0" applyProtection="0">
      <alignment horizontal="right"/>
    </xf>
    <xf numFmtId="0" fontId="35" fillId="0" borderId="176" applyFill="0" applyProtection="0">
      <alignment horizontal="right" vertical="top" wrapText="1"/>
    </xf>
    <xf numFmtId="1" fontId="35" fillId="0" borderId="176" applyFill="0" applyProtection="0">
      <alignment horizontal="right" vertical="top" wrapText="1"/>
    </xf>
    <xf numFmtId="1" fontId="47" fillId="0" borderId="176" applyFill="0" applyProtection="0">
      <alignment horizontal="right" vertical="top" wrapText="1"/>
    </xf>
    <xf numFmtId="0" fontId="39" fillId="38" borderId="176" applyNumberFormat="0" applyProtection="0">
      <alignment horizontal="right"/>
    </xf>
    <xf numFmtId="0" fontId="39" fillId="38" borderId="176" applyNumberFormat="0" applyProtection="0">
      <alignment horizontal="right"/>
    </xf>
    <xf numFmtId="1" fontId="47" fillId="0" borderId="176" applyFill="0" applyProtection="0">
      <alignment horizontal="right" vertical="top" wrapText="1"/>
    </xf>
    <xf numFmtId="0" fontId="35" fillId="0" borderId="176" applyFill="0" applyProtection="0">
      <alignment horizontal="right" vertical="top" wrapText="1"/>
    </xf>
    <xf numFmtId="0" fontId="39" fillId="38" borderId="176" applyNumberFormat="0" applyProtection="0">
      <alignment horizontal="right"/>
    </xf>
    <xf numFmtId="0" fontId="39" fillId="38" borderId="176" applyNumberFormat="0" applyProtection="0">
      <alignment horizontal="right"/>
    </xf>
    <xf numFmtId="0" fontId="39" fillId="38" borderId="176" applyNumberFormat="0" applyProtection="0">
      <alignment horizontal="right"/>
    </xf>
    <xf numFmtId="0" fontId="39" fillId="38" borderId="176" applyNumberFormat="0" applyProtection="0">
      <alignment horizontal="right"/>
    </xf>
    <xf numFmtId="0" fontId="39" fillId="38" borderId="176" applyNumberFormat="0" applyProtection="0">
      <alignment horizontal="left"/>
    </xf>
    <xf numFmtId="1" fontId="47" fillId="0" borderId="176" applyFill="0" applyProtection="0">
      <alignment horizontal="right" vertical="top" wrapText="1"/>
    </xf>
    <xf numFmtId="2" fontId="35" fillId="0" borderId="176" applyFill="0" applyProtection="0">
      <alignment horizontal="right" vertical="top" wrapText="1"/>
    </xf>
    <xf numFmtId="0" fontId="35" fillId="54" borderId="175" applyNumberFormat="0" applyFont="0" applyAlignment="0" applyProtection="0"/>
    <xf numFmtId="0" fontId="62" fillId="60" borderId="176"/>
    <xf numFmtId="0" fontId="62" fillId="60" borderId="176"/>
    <xf numFmtId="0" fontId="41" fillId="35" borderId="177" applyNumberFormat="0" applyAlignment="0" applyProtection="0"/>
    <xf numFmtId="0" fontId="44" fillId="0" borderId="179" applyNumberFormat="0" applyFill="0" applyAlignment="0" applyProtection="0"/>
    <xf numFmtId="0" fontId="39" fillId="38" borderId="176" applyNumberFormat="0" applyProtection="0">
      <alignment horizontal="left"/>
    </xf>
    <xf numFmtId="0" fontId="62" fillId="60" borderId="176"/>
    <xf numFmtId="1" fontId="35" fillId="0" borderId="176" applyFill="0" applyProtection="0">
      <alignment horizontal="right" vertical="top" wrapText="1"/>
    </xf>
    <xf numFmtId="0" fontId="39" fillId="38" borderId="176" applyNumberFormat="0" applyProtection="0">
      <alignment horizontal="left"/>
    </xf>
    <xf numFmtId="0" fontId="41" fillId="35" borderId="177" applyNumberFormat="0" applyAlignment="0" applyProtection="0"/>
    <xf numFmtId="0" fontId="43" fillId="36" borderId="178" applyNumberFormat="0" applyAlignment="0" applyProtection="0"/>
    <xf numFmtId="49" fontId="35" fillId="0" borderId="176" applyFill="0" applyProtection="0">
      <alignment horizontal="right"/>
    </xf>
    <xf numFmtId="0" fontId="44" fillId="0" borderId="179" applyNumberFormat="0" applyFill="0" applyAlignment="0" applyProtection="0"/>
    <xf numFmtId="2" fontId="35" fillId="0" borderId="176" applyFill="0" applyProtection="0">
      <alignment horizontal="right" vertical="top" wrapText="1"/>
    </xf>
    <xf numFmtId="0" fontId="35" fillId="54" borderId="175" applyNumberFormat="0" applyFont="0" applyAlignment="0" applyProtection="0"/>
    <xf numFmtId="49" fontId="47" fillId="0" borderId="176" applyFill="0" applyProtection="0">
      <alignment horizontal="right"/>
    </xf>
    <xf numFmtId="0" fontId="39" fillId="38" borderId="176" applyNumberFormat="0" applyProtection="0">
      <alignment horizontal="left"/>
    </xf>
    <xf numFmtId="0" fontId="44" fillId="0" borderId="179" applyNumberFormat="0" applyFill="0" applyAlignment="0" applyProtection="0"/>
    <xf numFmtId="0" fontId="62" fillId="60" borderId="176"/>
    <xf numFmtId="0" fontId="44" fillId="0" borderId="179" applyNumberFormat="0" applyFill="0" applyAlignment="0" applyProtection="0"/>
    <xf numFmtId="0" fontId="39" fillId="38" borderId="176" applyNumberFormat="0" applyProtection="0">
      <alignment horizontal="right"/>
    </xf>
    <xf numFmtId="0" fontId="62" fillId="60" borderId="176"/>
    <xf numFmtId="0" fontId="35" fillId="0" borderId="176" applyFill="0" applyProtection="0">
      <alignment horizontal="right" vertical="top" wrapText="1"/>
    </xf>
    <xf numFmtId="0" fontId="62" fillId="60" borderId="176"/>
    <xf numFmtId="0" fontId="62" fillId="60" borderId="176"/>
    <xf numFmtId="1" fontId="35" fillId="0" borderId="176" applyFill="0" applyProtection="0">
      <alignment horizontal="right" vertical="top" wrapText="1"/>
    </xf>
    <xf numFmtId="2" fontId="47" fillId="0" borderId="176" applyFill="0" applyProtection="0">
      <alignment horizontal="right" vertical="top" wrapText="1"/>
    </xf>
    <xf numFmtId="0" fontId="39" fillId="38" borderId="176" applyNumberFormat="0" applyProtection="0">
      <alignment horizontal="right"/>
    </xf>
    <xf numFmtId="2" fontId="35" fillId="0" borderId="176" applyFill="0" applyProtection="0">
      <alignment horizontal="right" vertical="top" wrapText="1"/>
    </xf>
    <xf numFmtId="0" fontId="62" fillId="60" borderId="176"/>
    <xf numFmtId="0" fontId="44" fillId="0" borderId="179" applyNumberFormat="0" applyFill="0" applyAlignment="0" applyProtection="0"/>
    <xf numFmtId="0" fontId="47" fillId="0" borderId="176" applyFill="0" applyProtection="0">
      <alignment horizontal="right" vertical="top" wrapText="1"/>
    </xf>
    <xf numFmtId="0" fontId="62" fillId="60" borderId="176"/>
    <xf numFmtId="1" fontId="35" fillId="0" borderId="176" applyFill="0" applyProtection="0">
      <alignment horizontal="right" vertical="top" wrapText="1"/>
    </xf>
    <xf numFmtId="0" fontId="62" fillId="60" borderId="176"/>
    <xf numFmtId="1" fontId="35" fillId="0" borderId="176" applyFill="0" applyProtection="0">
      <alignment horizontal="right" vertical="top" wrapText="1"/>
    </xf>
    <xf numFmtId="0" fontId="62" fillId="60" borderId="176"/>
    <xf numFmtId="0" fontId="35" fillId="0" borderId="176" applyFill="0" applyProtection="0">
      <alignment horizontal="right" vertical="top" wrapText="1"/>
    </xf>
    <xf numFmtId="1" fontId="47" fillId="0" borderId="176" applyFill="0" applyProtection="0">
      <alignment horizontal="right" vertical="top" wrapText="1"/>
    </xf>
    <xf numFmtId="49" fontId="35" fillId="0" borderId="176" applyFill="0" applyProtection="0">
      <alignment horizontal="right"/>
    </xf>
    <xf numFmtId="0" fontId="62" fillId="60" borderId="176"/>
    <xf numFmtId="49" fontId="35" fillId="0" borderId="176" applyFill="0" applyProtection="0">
      <alignment horizontal="right"/>
    </xf>
    <xf numFmtId="0" fontId="39" fillId="38" borderId="176" applyNumberFormat="0" applyProtection="0">
      <alignment horizontal="left"/>
    </xf>
    <xf numFmtId="1" fontId="35" fillId="0" borderId="176" applyFill="0" applyProtection="0">
      <alignment horizontal="right" vertical="top" wrapText="1"/>
    </xf>
    <xf numFmtId="0" fontId="39" fillId="38" borderId="176" applyNumberFormat="0" applyProtection="0">
      <alignment horizontal="right"/>
    </xf>
    <xf numFmtId="49" fontId="35" fillId="0" borderId="176" applyFill="0" applyProtection="0">
      <alignment horizontal="right"/>
    </xf>
    <xf numFmtId="49" fontId="35" fillId="0" borderId="176" applyFill="0" applyProtection="0">
      <alignment horizontal="right"/>
    </xf>
    <xf numFmtId="1" fontId="47" fillId="0" borderId="176" applyFill="0" applyProtection="0">
      <alignment horizontal="right" vertical="top" wrapText="1"/>
    </xf>
    <xf numFmtId="0" fontId="39" fillId="38" borderId="176" applyNumberFormat="0" applyProtection="0">
      <alignment horizontal="left"/>
    </xf>
    <xf numFmtId="0" fontId="44" fillId="0" borderId="179" applyNumberFormat="0" applyFill="0" applyAlignment="0" applyProtection="0"/>
    <xf numFmtId="1" fontId="47" fillId="0" borderId="176" applyFill="0" applyProtection="0">
      <alignment horizontal="right" vertical="top" wrapText="1"/>
    </xf>
    <xf numFmtId="2" fontId="47" fillId="0" borderId="176" applyFill="0" applyProtection="0">
      <alignment horizontal="right" vertical="top" wrapText="1"/>
    </xf>
    <xf numFmtId="2" fontId="35" fillId="0" borderId="176" applyFill="0" applyProtection="0">
      <alignment horizontal="right" vertical="top" wrapText="1"/>
    </xf>
    <xf numFmtId="0" fontId="62" fillId="60" borderId="176"/>
    <xf numFmtId="0" fontId="35" fillId="0" borderId="176" applyFill="0" applyProtection="0">
      <alignment horizontal="right" vertical="top" wrapText="1"/>
    </xf>
    <xf numFmtId="1" fontId="35" fillId="0" borderId="176" applyFill="0" applyProtection="0">
      <alignment horizontal="right" vertical="top" wrapText="1"/>
    </xf>
    <xf numFmtId="0" fontId="62" fillId="60" borderId="176"/>
    <xf numFmtId="0" fontId="41" fillId="35" borderId="177" applyNumberFormat="0" applyAlignment="0" applyProtection="0"/>
    <xf numFmtId="0" fontId="39" fillId="38" borderId="176" applyNumberFormat="0" applyProtection="0">
      <alignment horizontal="right"/>
    </xf>
    <xf numFmtId="0" fontId="62" fillId="60" borderId="176"/>
    <xf numFmtId="0" fontId="51" fillId="36" borderId="177" applyNumberFormat="0" applyAlignment="0" applyProtection="0"/>
    <xf numFmtId="0" fontId="35" fillId="0" borderId="176" applyFill="0" applyProtection="0">
      <alignment horizontal="right" vertical="top" wrapText="1"/>
    </xf>
    <xf numFmtId="0" fontId="47" fillId="0" borderId="176" applyFill="0" applyProtection="0">
      <alignment horizontal="right" vertical="top" wrapText="1"/>
    </xf>
    <xf numFmtId="0" fontId="62" fillId="60" borderId="176"/>
    <xf numFmtId="1" fontId="47" fillId="0" borderId="176" applyFill="0" applyProtection="0">
      <alignment horizontal="right" vertical="top" wrapText="1"/>
    </xf>
    <xf numFmtId="49" fontId="35" fillId="0" borderId="176" applyFill="0" applyProtection="0">
      <alignment horizontal="right"/>
    </xf>
    <xf numFmtId="0" fontId="35" fillId="54" borderId="175" applyNumberFormat="0" applyFont="0" applyAlignment="0" applyProtection="0"/>
    <xf numFmtId="0" fontId="35" fillId="54" borderId="175" applyNumberFormat="0" applyFont="0" applyAlignment="0" applyProtection="0"/>
    <xf numFmtId="49" fontId="47" fillId="0" borderId="176" applyFill="0" applyProtection="0">
      <alignment horizontal="right"/>
    </xf>
    <xf numFmtId="49" fontId="47" fillId="0" borderId="176" applyFill="0" applyProtection="0">
      <alignment horizontal="right"/>
    </xf>
    <xf numFmtId="0" fontId="62" fillId="60" borderId="176"/>
    <xf numFmtId="49" fontId="35" fillId="0" borderId="176" applyFill="0" applyProtection="0">
      <alignment horizontal="right"/>
    </xf>
    <xf numFmtId="49" fontId="47" fillId="0" borderId="176" applyFill="0" applyProtection="0">
      <alignment horizontal="right"/>
    </xf>
    <xf numFmtId="2" fontId="47" fillId="0" borderId="176" applyFill="0" applyProtection="0">
      <alignment horizontal="right" vertical="top" wrapText="1"/>
    </xf>
    <xf numFmtId="0" fontId="35" fillId="0" borderId="176" applyFill="0" applyProtection="0">
      <alignment horizontal="right" vertical="top" wrapText="1"/>
    </xf>
    <xf numFmtId="0" fontId="62" fillId="60" borderId="176"/>
    <xf numFmtId="0" fontId="35" fillId="0" borderId="176" applyFill="0" applyProtection="0">
      <alignment horizontal="right" vertical="top" wrapText="1"/>
    </xf>
    <xf numFmtId="0" fontId="44" fillId="0" borderId="179" applyNumberFormat="0" applyFill="0" applyAlignment="0" applyProtection="0"/>
    <xf numFmtId="2" fontId="35" fillId="0" borderId="176" applyFill="0" applyProtection="0">
      <alignment horizontal="right" vertical="top" wrapText="1"/>
    </xf>
    <xf numFmtId="1" fontId="47" fillId="0" borderId="176" applyFill="0" applyProtection="0">
      <alignment horizontal="right" vertical="top" wrapText="1"/>
    </xf>
    <xf numFmtId="1" fontId="35" fillId="0" borderId="176" applyFill="0" applyProtection="0">
      <alignment horizontal="right" vertical="top" wrapText="1"/>
    </xf>
    <xf numFmtId="0" fontId="43" fillId="36" borderId="178" applyNumberFormat="0" applyAlignment="0" applyProtection="0"/>
    <xf numFmtId="49" fontId="47" fillId="0" borderId="176" applyFill="0" applyProtection="0">
      <alignment horizontal="right"/>
    </xf>
    <xf numFmtId="1" fontId="35" fillId="0" borderId="176" applyFill="0" applyProtection="0">
      <alignment horizontal="right" vertical="top" wrapText="1"/>
    </xf>
    <xf numFmtId="1" fontId="35" fillId="0" borderId="176" applyFill="0" applyProtection="0">
      <alignment horizontal="right" vertical="top" wrapText="1"/>
    </xf>
    <xf numFmtId="0" fontId="39" fillId="38" borderId="176" applyNumberFormat="0" applyProtection="0">
      <alignment horizontal="left"/>
    </xf>
    <xf numFmtId="0" fontId="62" fillId="60" borderId="176"/>
    <xf numFmtId="0" fontId="35" fillId="54" borderId="175" applyNumberFormat="0" applyFont="0" applyAlignment="0" applyProtection="0"/>
    <xf numFmtId="49" fontId="35" fillId="0" borderId="176" applyFill="0" applyProtection="0">
      <alignment horizontal="right"/>
    </xf>
    <xf numFmtId="0" fontId="39" fillId="38" borderId="176" applyNumberFormat="0" applyProtection="0">
      <alignment horizontal="right"/>
    </xf>
    <xf numFmtId="2" fontId="47" fillId="0" borderId="176" applyFill="0" applyProtection="0">
      <alignment horizontal="right" vertical="top" wrapText="1"/>
    </xf>
    <xf numFmtId="0" fontId="35" fillId="0" borderId="176" applyFill="0" applyProtection="0">
      <alignment horizontal="right" vertical="top" wrapText="1"/>
    </xf>
    <xf numFmtId="0" fontId="62" fillId="60" borderId="176"/>
    <xf numFmtId="0" fontId="51" fillId="36" borderId="177" applyNumberFormat="0" applyAlignment="0" applyProtection="0"/>
    <xf numFmtId="2" fontId="47" fillId="0" borderId="176" applyFill="0" applyProtection="0">
      <alignment horizontal="right" vertical="top" wrapText="1"/>
    </xf>
    <xf numFmtId="0" fontId="39" fillId="38" borderId="176" applyNumberFormat="0" applyProtection="0">
      <alignment horizontal="right"/>
    </xf>
    <xf numFmtId="1" fontId="35" fillId="0" borderId="176" applyFill="0" applyProtection="0">
      <alignment horizontal="right" vertical="top" wrapText="1"/>
    </xf>
    <xf numFmtId="2" fontId="47" fillId="0" borderId="176" applyFill="0" applyProtection="0">
      <alignment horizontal="right" vertical="top" wrapText="1"/>
    </xf>
    <xf numFmtId="2" fontId="47" fillId="0" borderId="176" applyFill="0" applyProtection="0">
      <alignment horizontal="right" vertical="top" wrapText="1"/>
    </xf>
    <xf numFmtId="0" fontId="62" fillId="60" borderId="176"/>
    <xf numFmtId="1" fontId="35" fillId="0" borderId="176" applyFill="0" applyProtection="0">
      <alignment horizontal="right" vertical="top" wrapText="1"/>
    </xf>
    <xf numFmtId="1" fontId="35" fillId="0" borderId="176" applyFill="0" applyProtection="0">
      <alignment horizontal="right" vertical="top" wrapText="1"/>
    </xf>
    <xf numFmtId="0" fontId="43" fillId="36" borderId="178" applyNumberFormat="0" applyAlignment="0" applyProtection="0"/>
    <xf numFmtId="0" fontId="43" fillId="36" borderId="178" applyNumberFormat="0" applyAlignment="0" applyProtection="0"/>
    <xf numFmtId="0" fontId="62" fillId="60" borderId="176"/>
    <xf numFmtId="2" fontId="35" fillId="0" borderId="176" applyFill="0" applyProtection="0">
      <alignment horizontal="right" vertical="top" wrapText="1"/>
    </xf>
    <xf numFmtId="49" fontId="47" fillId="0" borderId="176" applyFill="0" applyProtection="0">
      <alignment horizontal="right"/>
    </xf>
    <xf numFmtId="0" fontId="44" fillId="0" borderId="179" applyNumberFormat="0" applyFill="0" applyAlignment="0" applyProtection="0"/>
    <xf numFmtId="0" fontId="44" fillId="0" borderId="179" applyNumberFormat="0" applyFill="0" applyAlignment="0" applyProtection="0"/>
    <xf numFmtId="0" fontId="44" fillId="0" borderId="179" applyNumberFormat="0" applyFill="0" applyAlignment="0" applyProtection="0"/>
    <xf numFmtId="0" fontId="62" fillId="60" borderId="176"/>
    <xf numFmtId="0" fontId="62" fillId="60" borderId="176"/>
    <xf numFmtId="2" fontId="47" fillId="0" borderId="176" applyFill="0" applyProtection="0">
      <alignment horizontal="right" vertical="top" wrapText="1"/>
    </xf>
    <xf numFmtId="49" fontId="35" fillId="0" borderId="176" applyFill="0" applyProtection="0">
      <alignment horizontal="right"/>
    </xf>
    <xf numFmtId="0" fontId="39" fillId="38" borderId="176" applyNumberFormat="0" applyProtection="0">
      <alignment horizontal="left"/>
    </xf>
    <xf numFmtId="0" fontId="47" fillId="0" borderId="176" applyFill="0" applyProtection="0">
      <alignment horizontal="right" vertical="top" wrapText="1"/>
    </xf>
    <xf numFmtId="0" fontId="39" fillId="38" borderId="176" applyNumberFormat="0" applyProtection="0">
      <alignment horizontal="left"/>
    </xf>
    <xf numFmtId="1" fontId="47" fillId="0" borderId="176" applyFill="0" applyProtection="0">
      <alignment horizontal="right" vertical="top" wrapText="1"/>
    </xf>
    <xf numFmtId="0" fontId="62" fillId="60" borderId="176"/>
    <xf numFmtId="0" fontId="39" fillId="38" borderId="176" applyNumberFormat="0" applyProtection="0">
      <alignment horizontal="left"/>
    </xf>
    <xf numFmtId="0" fontId="39" fillId="38" borderId="176" applyNumberFormat="0" applyProtection="0">
      <alignment horizontal="left"/>
    </xf>
    <xf numFmtId="0" fontId="44" fillId="0" borderId="179" applyNumberFormat="0" applyFill="0" applyAlignment="0" applyProtection="0"/>
    <xf numFmtId="0" fontId="43" fillId="36" borderId="178" applyNumberFormat="0" applyAlignment="0" applyProtection="0"/>
    <xf numFmtId="0" fontId="35" fillId="54" borderId="175" applyNumberFormat="0" applyFont="0" applyAlignment="0" applyProtection="0"/>
    <xf numFmtId="0" fontId="39" fillId="38" borderId="176" applyNumberFormat="0" applyProtection="0">
      <alignment horizontal="left"/>
    </xf>
    <xf numFmtId="1" fontId="35" fillId="0" borderId="176" applyFill="0" applyProtection="0">
      <alignment horizontal="right" vertical="top" wrapText="1"/>
    </xf>
    <xf numFmtId="1" fontId="35" fillId="0" borderId="176" applyFill="0" applyProtection="0">
      <alignment horizontal="right" vertical="top" wrapText="1"/>
    </xf>
    <xf numFmtId="0" fontId="62" fillId="60" borderId="176"/>
    <xf numFmtId="0" fontId="39" fillId="38" borderId="176" applyNumberFormat="0" applyProtection="0">
      <alignment horizontal="right"/>
    </xf>
    <xf numFmtId="0" fontId="39" fillId="38" borderId="176" applyNumberFormat="0" applyProtection="0">
      <alignment horizontal="right"/>
    </xf>
    <xf numFmtId="2" fontId="35" fillId="0" borderId="176" applyFill="0" applyProtection="0">
      <alignment horizontal="right" vertical="top" wrapText="1"/>
    </xf>
    <xf numFmtId="0" fontId="44" fillId="0" borderId="179" applyNumberFormat="0" applyFill="0" applyAlignment="0" applyProtection="0"/>
    <xf numFmtId="0" fontId="35" fillId="54" borderId="175" applyNumberFormat="0" applyFont="0" applyAlignment="0" applyProtection="0"/>
    <xf numFmtId="1" fontId="47" fillId="0" borderId="176" applyFill="0" applyProtection="0">
      <alignment horizontal="right" vertical="top" wrapText="1"/>
    </xf>
    <xf numFmtId="0" fontId="35" fillId="0" borderId="176" applyFill="0" applyProtection="0">
      <alignment horizontal="right" vertical="top" wrapText="1"/>
    </xf>
    <xf numFmtId="49" fontId="35" fillId="0" borderId="176" applyFill="0" applyProtection="0">
      <alignment horizontal="right"/>
    </xf>
    <xf numFmtId="0" fontId="41" fillId="35" borderId="177" applyNumberFormat="0" applyAlignment="0" applyProtection="0"/>
    <xf numFmtId="0" fontId="39" fillId="38" borderId="176" applyNumberFormat="0" applyProtection="0">
      <alignment horizontal="right"/>
    </xf>
    <xf numFmtId="0" fontId="39" fillId="38" borderId="176" applyNumberFormat="0" applyProtection="0">
      <alignment horizontal="left"/>
    </xf>
    <xf numFmtId="0" fontId="39" fillId="38" borderId="176" applyNumberFormat="0" applyProtection="0">
      <alignment horizontal="left"/>
    </xf>
    <xf numFmtId="0" fontId="41" fillId="35" borderId="177" applyNumberFormat="0" applyAlignment="0" applyProtection="0"/>
    <xf numFmtId="0" fontId="62" fillId="60" borderId="176"/>
    <xf numFmtId="0" fontId="41" fillId="35" borderId="177" applyNumberFormat="0" applyAlignment="0" applyProtection="0"/>
    <xf numFmtId="0" fontId="41" fillId="35" borderId="177" applyNumberFormat="0" applyAlignment="0" applyProtection="0"/>
    <xf numFmtId="0" fontId="35" fillId="0" borderId="176" applyFill="0" applyProtection="0">
      <alignment horizontal="right" vertical="top" wrapText="1"/>
    </xf>
    <xf numFmtId="0" fontId="35" fillId="0" borderId="176" applyFill="0" applyProtection="0">
      <alignment horizontal="right" vertical="top" wrapText="1"/>
    </xf>
    <xf numFmtId="0" fontId="43" fillId="36" borderId="178" applyNumberFormat="0" applyAlignment="0" applyProtection="0"/>
    <xf numFmtId="0" fontId="35" fillId="54" borderId="175" applyNumberFormat="0" applyFont="0" applyAlignment="0" applyProtection="0"/>
    <xf numFmtId="0" fontId="62" fillId="60" borderId="176"/>
    <xf numFmtId="49" fontId="47" fillId="0" borderId="176" applyFill="0" applyProtection="0">
      <alignment horizontal="right"/>
    </xf>
    <xf numFmtId="0" fontId="35" fillId="0" borderId="176" applyFill="0" applyProtection="0">
      <alignment horizontal="right" vertical="top" wrapText="1"/>
    </xf>
    <xf numFmtId="0" fontId="62" fillId="60" borderId="176"/>
    <xf numFmtId="0" fontId="62" fillId="60" borderId="176"/>
    <xf numFmtId="0" fontId="62" fillId="60" borderId="176"/>
    <xf numFmtId="0" fontId="43" fillId="36" borderId="178" applyNumberFormat="0" applyAlignment="0" applyProtection="0"/>
    <xf numFmtId="2" fontId="35" fillId="0" borderId="176" applyFill="0" applyProtection="0">
      <alignment horizontal="right" vertical="top" wrapText="1"/>
    </xf>
    <xf numFmtId="2" fontId="35" fillId="0" borderId="176" applyFill="0" applyProtection="0">
      <alignment horizontal="right" vertical="top" wrapText="1"/>
    </xf>
    <xf numFmtId="1" fontId="35" fillId="0" borderId="176" applyFill="0" applyProtection="0">
      <alignment horizontal="right" vertical="top" wrapText="1"/>
    </xf>
    <xf numFmtId="0" fontId="47" fillId="0" borderId="176" applyFill="0" applyProtection="0">
      <alignment horizontal="right" vertical="top" wrapText="1"/>
    </xf>
    <xf numFmtId="0" fontId="43" fillId="36" borderId="178" applyNumberFormat="0" applyAlignment="0" applyProtection="0"/>
    <xf numFmtId="0" fontId="43" fillId="36" borderId="178" applyNumberFormat="0" applyAlignment="0" applyProtection="0"/>
    <xf numFmtId="0" fontId="62" fillId="60" borderId="176"/>
    <xf numFmtId="0" fontId="62" fillId="60" borderId="176"/>
    <xf numFmtId="2" fontId="35" fillId="0" borderId="176" applyFill="0" applyProtection="0">
      <alignment horizontal="right" vertical="top" wrapText="1"/>
    </xf>
    <xf numFmtId="0" fontId="43" fillId="36" borderId="178" applyNumberFormat="0" applyAlignment="0" applyProtection="0"/>
    <xf numFmtId="0" fontId="44" fillId="0" borderId="179" applyNumberFormat="0" applyFill="0" applyAlignment="0" applyProtection="0"/>
    <xf numFmtId="0" fontId="39" fillId="38" borderId="176" applyNumberFormat="0" applyProtection="0">
      <alignment horizontal="left"/>
    </xf>
    <xf numFmtId="0" fontId="43" fillId="36" borderId="178" applyNumberFormat="0" applyAlignment="0" applyProtection="0"/>
    <xf numFmtId="49" fontId="35" fillId="0" borderId="176" applyFill="0" applyProtection="0">
      <alignment horizontal="right"/>
    </xf>
    <xf numFmtId="0" fontId="35" fillId="54" borderId="175" applyNumberFormat="0" applyFont="0" applyAlignment="0" applyProtection="0"/>
    <xf numFmtId="2" fontId="35" fillId="0" borderId="176" applyFill="0" applyProtection="0">
      <alignment horizontal="right" vertical="top" wrapText="1"/>
    </xf>
    <xf numFmtId="0" fontId="62" fillId="60" borderId="176"/>
    <xf numFmtId="0" fontId="41" fillId="35" borderId="177" applyNumberFormat="0" applyAlignment="0" applyProtection="0"/>
    <xf numFmtId="0" fontId="35" fillId="0" borderId="176" applyFill="0" applyProtection="0">
      <alignment horizontal="right" vertical="top" wrapText="1"/>
    </xf>
    <xf numFmtId="49" fontId="35" fillId="0" borderId="176" applyFill="0" applyProtection="0">
      <alignment horizontal="right"/>
    </xf>
    <xf numFmtId="49" fontId="47" fillId="0" borderId="176" applyFill="0" applyProtection="0">
      <alignment horizontal="right"/>
    </xf>
    <xf numFmtId="49" fontId="35" fillId="0" borderId="176" applyFill="0" applyProtection="0">
      <alignment horizontal="right"/>
    </xf>
    <xf numFmtId="49" fontId="35" fillId="0" borderId="176" applyFill="0" applyProtection="0">
      <alignment horizontal="right"/>
    </xf>
    <xf numFmtId="1" fontId="47" fillId="0" borderId="176" applyFill="0" applyProtection="0">
      <alignment horizontal="right" vertical="top" wrapText="1"/>
    </xf>
    <xf numFmtId="0" fontId="62" fillId="60" borderId="176"/>
    <xf numFmtId="2" fontId="35" fillId="0" borderId="176" applyFill="0" applyProtection="0">
      <alignment horizontal="right" vertical="top" wrapText="1"/>
    </xf>
    <xf numFmtId="0" fontId="39" fillId="38" borderId="176" applyNumberFormat="0" applyProtection="0">
      <alignment horizontal="right"/>
    </xf>
    <xf numFmtId="0" fontId="43" fillId="36" borderId="178" applyNumberFormat="0" applyAlignment="0" applyProtection="0"/>
    <xf numFmtId="1" fontId="47" fillId="0" borderId="176" applyFill="0" applyProtection="0">
      <alignment horizontal="right" vertical="top" wrapText="1"/>
    </xf>
    <xf numFmtId="0" fontId="35" fillId="54" borderId="175" applyNumberFormat="0" applyFont="0" applyAlignment="0" applyProtection="0"/>
    <xf numFmtId="0" fontId="39" fillId="38" borderId="176" applyNumberFormat="0" applyProtection="0">
      <alignment horizontal="left"/>
    </xf>
    <xf numFmtId="0" fontId="62" fillId="60" borderId="176"/>
    <xf numFmtId="2" fontId="47" fillId="0" borderId="176" applyFill="0" applyProtection="0">
      <alignment horizontal="right" vertical="top" wrapText="1"/>
    </xf>
    <xf numFmtId="1" fontId="35" fillId="0" borderId="176" applyFill="0" applyProtection="0">
      <alignment horizontal="right" vertical="top" wrapText="1"/>
    </xf>
    <xf numFmtId="0" fontId="43" fillId="36" borderId="178" applyNumberFormat="0" applyAlignment="0" applyProtection="0"/>
    <xf numFmtId="0" fontId="39" fillId="38" borderId="176" applyNumberFormat="0" applyProtection="0">
      <alignment horizontal="right"/>
    </xf>
    <xf numFmtId="0" fontId="43" fillId="36" borderId="178" applyNumberFormat="0" applyAlignment="0" applyProtection="0"/>
    <xf numFmtId="0" fontId="35" fillId="0" borderId="176" applyFill="0" applyProtection="0">
      <alignment horizontal="right" vertical="top" wrapText="1"/>
    </xf>
    <xf numFmtId="2" fontId="35" fillId="0" borderId="176" applyFill="0" applyProtection="0">
      <alignment horizontal="right" vertical="top" wrapText="1"/>
    </xf>
    <xf numFmtId="0" fontId="62" fillId="60" borderId="176"/>
    <xf numFmtId="0" fontId="62" fillId="60" borderId="176"/>
    <xf numFmtId="0" fontId="43" fillId="36" borderId="178" applyNumberFormat="0" applyAlignment="0" applyProtection="0"/>
    <xf numFmtId="2" fontId="35" fillId="0" borderId="176" applyFill="0" applyProtection="0">
      <alignment horizontal="right" vertical="top" wrapText="1"/>
    </xf>
    <xf numFmtId="0" fontId="62" fillId="60" borderId="176"/>
    <xf numFmtId="0" fontId="62" fillId="60" borderId="176"/>
    <xf numFmtId="0" fontId="35" fillId="0" borderId="176" applyFill="0" applyProtection="0">
      <alignment horizontal="right" vertical="top" wrapText="1"/>
    </xf>
    <xf numFmtId="0" fontId="62" fillId="60" borderId="176"/>
    <xf numFmtId="0" fontId="39" fillId="38" borderId="176" applyNumberFormat="0" applyProtection="0">
      <alignment horizontal="right"/>
    </xf>
    <xf numFmtId="2" fontId="47" fillId="0" borderId="176" applyFill="0" applyProtection="0">
      <alignment horizontal="right" vertical="top" wrapText="1"/>
    </xf>
    <xf numFmtId="0" fontId="44" fillId="0" borderId="179" applyNumberFormat="0" applyFill="0" applyAlignment="0" applyProtection="0"/>
    <xf numFmtId="0" fontId="62" fillId="60" borderId="176"/>
    <xf numFmtId="0" fontId="62" fillId="60" borderId="176"/>
    <xf numFmtId="0" fontId="39" fillId="38" borderId="176" applyNumberFormat="0" applyProtection="0">
      <alignment horizontal="right"/>
    </xf>
    <xf numFmtId="0" fontId="39" fillId="38" borderId="176" applyNumberFormat="0" applyProtection="0">
      <alignment horizontal="right"/>
    </xf>
    <xf numFmtId="0" fontId="35" fillId="0" borderId="176" applyFill="0" applyProtection="0">
      <alignment horizontal="right" vertical="top" wrapText="1"/>
    </xf>
    <xf numFmtId="2" fontId="47" fillId="0" borderId="176" applyFill="0" applyProtection="0">
      <alignment horizontal="right" vertical="top" wrapText="1"/>
    </xf>
    <xf numFmtId="0" fontId="35" fillId="0" borderId="176" applyFill="0" applyProtection="0">
      <alignment horizontal="right" vertical="top" wrapText="1"/>
    </xf>
    <xf numFmtId="1" fontId="47" fillId="0" borderId="176" applyFill="0" applyProtection="0">
      <alignment horizontal="right" vertical="top" wrapText="1"/>
    </xf>
    <xf numFmtId="2" fontId="47" fillId="0" borderId="176" applyFill="0" applyProtection="0">
      <alignment horizontal="right" vertical="top" wrapText="1"/>
    </xf>
    <xf numFmtId="0" fontId="62" fillId="60" borderId="176"/>
    <xf numFmtId="0" fontId="62" fillId="60" borderId="176"/>
    <xf numFmtId="1" fontId="47" fillId="0" borderId="176" applyFill="0" applyProtection="0">
      <alignment horizontal="right" vertical="top" wrapText="1"/>
    </xf>
    <xf numFmtId="1" fontId="47" fillId="0" borderId="176" applyFill="0" applyProtection="0">
      <alignment horizontal="right" vertical="top" wrapText="1"/>
    </xf>
    <xf numFmtId="0" fontId="39" fillId="38" borderId="176" applyNumberFormat="0" applyProtection="0">
      <alignment horizontal="right"/>
    </xf>
    <xf numFmtId="0" fontId="62" fillId="60" borderId="176"/>
    <xf numFmtId="0" fontId="39" fillId="38" borderId="176" applyNumberFormat="0" applyProtection="0">
      <alignment horizontal="right"/>
    </xf>
    <xf numFmtId="1" fontId="47" fillId="0" borderId="176" applyFill="0" applyProtection="0">
      <alignment horizontal="right" vertical="top" wrapText="1"/>
    </xf>
    <xf numFmtId="0" fontId="62" fillId="60" borderId="176"/>
    <xf numFmtId="0" fontId="62" fillId="60" borderId="176"/>
    <xf numFmtId="0" fontId="35" fillId="0" borderId="176" applyFill="0" applyProtection="0">
      <alignment horizontal="right" vertical="top" wrapText="1"/>
    </xf>
    <xf numFmtId="0" fontId="41" fillId="35" borderId="177" applyNumberFormat="0" applyAlignment="0" applyProtection="0"/>
    <xf numFmtId="1" fontId="35" fillId="0" borderId="176" applyFill="0" applyProtection="0">
      <alignment horizontal="right" vertical="top" wrapText="1"/>
    </xf>
    <xf numFmtId="0" fontId="62" fillId="60" borderId="176"/>
    <xf numFmtId="0" fontId="44" fillId="0" borderId="179" applyNumberFormat="0" applyFill="0" applyAlignment="0" applyProtection="0"/>
    <xf numFmtId="0" fontId="35" fillId="0" borderId="176" applyFill="0" applyProtection="0">
      <alignment horizontal="right" vertical="top" wrapText="1"/>
    </xf>
    <xf numFmtId="0" fontId="51" fillId="36" borderId="177" applyNumberFormat="0" applyAlignment="0" applyProtection="0"/>
    <xf numFmtId="2" fontId="35" fillId="0" borderId="176" applyFill="0" applyProtection="0">
      <alignment horizontal="right" vertical="top" wrapText="1"/>
    </xf>
    <xf numFmtId="49" fontId="35" fillId="0" borderId="176" applyFill="0" applyProtection="0">
      <alignment horizontal="right"/>
    </xf>
    <xf numFmtId="1" fontId="35" fillId="0" borderId="176" applyFill="0" applyProtection="0">
      <alignment horizontal="right" vertical="top" wrapText="1"/>
    </xf>
    <xf numFmtId="0" fontId="62" fillId="60" borderId="176"/>
    <xf numFmtId="0" fontId="43" fillId="36" borderId="178" applyNumberFormat="0" applyAlignment="0" applyProtection="0"/>
    <xf numFmtId="0" fontId="39" fillId="38" borderId="176" applyNumberFormat="0" applyProtection="0">
      <alignment horizontal="left"/>
    </xf>
    <xf numFmtId="1" fontId="35" fillId="0" borderId="176" applyFill="0" applyProtection="0">
      <alignment horizontal="right" vertical="top" wrapText="1"/>
    </xf>
    <xf numFmtId="0" fontId="62" fillId="60" borderId="176"/>
    <xf numFmtId="0" fontId="39" fillId="38" borderId="176" applyNumberFormat="0" applyProtection="0">
      <alignment horizontal="left"/>
    </xf>
    <xf numFmtId="2" fontId="35" fillId="0" borderId="176" applyFill="0" applyProtection="0">
      <alignment horizontal="right" vertical="top" wrapText="1"/>
    </xf>
    <xf numFmtId="0" fontId="47" fillId="0" borderId="176" applyFill="0" applyProtection="0">
      <alignment horizontal="right" vertical="top" wrapText="1"/>
    </xf>
    <xf numFmtId="2" fontId="47" fillId="0" borderId="176" applyFill="0" applyProtection="0">
      <alignment horizontal="right" vertical="top" wrapText="1"/>
    </xf>
    <xf numFmtId="0" fontId="39" fillId="38" borderId="176" applyNumberFormat="0" applyProtection="0">
      <alignment horizontal="right"/>
    </xf>
    <xf numFmtId="49" fontId="35" fillId="0" borderId="176" applyFill="0" applyProtection="0">
      <alignment horizontal="right"/>
    </xf>
    <xf numFmtId="2" fontId="35" fillId="0" borderId="176" applyFill="0" applyProtection="0">
      <alignment horizontal="right" vertical="top" wrapText="1"/>
    </xf>
    <xf numFmtId="0" fontId="35" fillId="0" borderId="176" applyFill="0" applyProtection="0">
      <alignment horizontal="right" vertical="top" wrapText="1"/>
    </xf>
    <xf numFmtId="1" fontId="35" fillId="0" borderId="176" applyFill="0" applyProtection="0">
      <alignment horizontal="right" vertical="top" wrapText="1"/>
    </xf>
    <xf numFmtId="49" fontId="47" fillId="0" borderId="176" applyFill="0" applyProtection="0">
      <alignment horizontal="right"/>
    </xf>
    <xf numFmtId="2" fontId="47" fillId="0" borderId="176" applyFill="0" applyProtection="0">
      <alignment horizontal="right" vertical="top" wrapText="1"/>
    </xf>
    <xf numFmtId="0" fontId="39" fillId="38" borderId="176" applyNumberFormat="0" applyProtection="0">
      <alignment horizontal="left"/>
    </xf>
    <xf numFmtId="1" fontId="35" fillId="0" borderId="176" applyFill="0" applyProtection="0">
      <alignment horizontal="right" vertical="top" wrapText="1"/>
    </xf>
    <xf numFmtId="0" fontId="62" fillId="60" borderId="176"/>
    <xf numFmtId="0" fontId="43" fillId="36" borderId="178" applyNumberFormat="0" applyAlignment="0" applyProtection="0"/>
    <xf numFmtId="0" fontId="35" fillId="54" borderId="175" applyNumberFormat="0" applyFont="0" applyAlignment="0" applyProtection="0"/>
    <xf numFmtId="0" fontId="39" fillId="38" borderId="176" applyNumberFormat="0" applyProtection="0">
      <alignment horizontal="left"/>
    </xf>
    <xf numFmtId="0" fontId="39" fillId="38" borderId="176" applyNumberFormat="0" applyProtection="0">
      <alignment horizontal="right"/>
    </xf>
    <xf numFmtId="0" fontId="44" fillId="0" borderId="179" applyNumberFormat="0" applyFill="0" applyAlignment="0" applyProtection="0"/>
    <xf numFmtId="49" fontId="35" fillId="0" borderId="176" applyFill="0" applyProtection="0">
      <alignment horizontal="right"/>
    </xf>
    <xf numFmtId="0" fontId="62" fillId="60" borderId="176"/>
    <xf numFmtId="0" fontId="39" fillId="38" borderId="176" applyNumberFormat="0" applyProtection="0">
      <alignment horizontal="right"/>
    </xf>
    <xf numFmtId="0" fontId="62" fillId="60" borderId="176"/>
    <xf numFmtId="0" fontId="44" fillId="0" borderId="179" applyNumberFormat="0" applyFill="0" applyAlignment="0" applyProtection="0"/>
    <xf numFmtId="0" fontId="39" fillId="38" borderId="176" applyNumberFormat="0" applyProtection="0">
      <alignment horizontal="right"/>
    </xf>
    <xf numFmtId="0" fontId="62" fillId="60" borderId="176"/>
    <xf numFmtId="49" fontId="35" fillId="0" borderId="176" applyFill="0" applyProtection="0">
      <alignment horizontal="right"/>
    </xf>
    <xf numFmtId="2" fontId="35" fillId="0" borderId="176" applyFill="0" applyProtection="0">
      <alignment horizontal="right" vertical="top" wrapText="1"/>
    </xf>
    <xf numFmtId="2" fontId="47" fillId="0" borderId="176" applyFill="0" applyProtection="0">
      <alignment horizontal="right" vertical="top" wrapText="1"/>
    </xf>
    <xf numFmtId="0" fontId="62" fillId="60" borderId="176"/>
    <xf numFmtId="2" fontId="35" fillId="0" borderId="176" applyFill="0" applyProtection="0">
      <alignment horizontal="right" vertical="top" wrapText="1"/>
    </xf>
    <xf numFmtId="0" fontId="39" fillId="38" borderId="176" applyNumberFormat="0" applyProtection="0">
      <alignment horizontal="left"/>
    </xf>
    <xf numFmtId="0" fontId="62" fillId="60" borderId="176"/>
    <xf numFmtId="2" fontId="35" fillId="0" borderId="176" applyFill="0" applyProtection="0">
      <alignment horizontal="right" vertical="top" wrapText="1"/>
    </xf>
    <xf numFmtId="0" fontId="39" fillId="38" borderId="176" applyNumberFormat="0" applyProtection="0">
      <alignment horizontal="left"/>
    </xf>
    <xf numFmtId="0" fontId="39" fillId="38" borderId="176" applyNumberFormat="0" applyProtection="0">
      <alignment horizontal="left"/>
    </xf>
    <xf numFmtId="1" fontId="35" fillId="0" borderId="176" applyFill="0" applyProtection="0">
      <alignment horizontal="right" vertical="top" wrapText="1"/>
    </xf>
    <xf numFmtId="1" fontId="35" fillId="0" borderId="176" applyFill="0" applyProtection="0">
      <alignment horizontal="right" vertical="top" wrapText="1"/>
    </xf>
    <xf numFmtId="0" fontId="62" fillId="60" borderId="176"/>
    <xf numFmtId="1" fontId="47" fillId="0" borderId="176" applyFill="0" applyProtection="0">
      <alignment horizontal="right" vertical="top" wrapText="1"/>
    </xf>
    <xf numFmtId="0" fontId="62" fillId="60" borderId="176"/>
    <xf numFmtId="49" fontId="35" fillId="0" borderId="176" applyFill="0" applyProtection="0">
      <alignment horizontal="right"/>
    </xf>
    <xf numFmtId="49" fontId="35" fillId="0" borderId="176" applyFill="0" applyProtection="0">
      <alignment horizontal="right"/>
    </xf>
    <xf numFmtId="0" fontId="39" fillId="38" borderId="176" applyNumberFormat="0" applyProtection="0">
      <alignment horizontal="right"/>
    </xf>
    <xf numFmtId="0" fontId="62" fillId="60" borderId="176"/>
    <xf numFmtId="2" fontId="47" fillId="0" borderId="176" applyFill="0" applyProtection="0">
      <alignment horizontal="right" vertical="top" wrapText="1"/>
    </xf>
    <xf numFmtId="0" fontId="44" fillId="0" borderId="179" applyNumberFormat="0" applyFill="0" applyAlignment="0" applyProtection="0"/>
    <xf numFmtId="2" fontId="47" fillId="0" borderId="176" applyFill="0" applyProtection="0">
      <alignment horizontal="right" vertical="top" wrapText="1"/>
    </xf>
    <xf numFmtId="1" fontId="35" fillId="0" borderId="176" applyFill="0" applyProtection="0">
      <alignment horizontal="right" vertical="top" wrapText="1"/>
    </xf>
    <xf numFmtId="0" fontId="62" fillId="60" borderId="176"/>
    <xf numFmtId="0" fontId="62" fillId="60" borderId="176"/>
    <xf numFmtId="0" fontId="62" fillId="60" borderId="176"/>
    <xf numFmtId="2" fontId="47" fillId="0" borderId="176" applyFill="0" applyProtection="0">
      <alignment horizontal="right" vertical="top" wrapText="1"/>
    </xf>
    <xf numFmtId="2" fontId="47" fillId="0" borderId="176" applyFill="0" applyProtection="0">
      <alignment horizontal="right" vertical="top" wrapText="1"/>
    </xf>
    <xf numFmtId="0" fontId="62" fillId="60" borderId="176"/>
    <xf numFmtId="0" fontId="39" fillId="38" borderId="176" applyNumberFormat="0" applyProtection="0">
      <alignment horizontal="left"/>
    </xf>
    <xf numFmtId="2" fontId="35" fillId="0" borderId="176" applyFill="0" applyProtection="0">
      <alignment horizontal="right" vertical="top" wrapText="1"/>
    </xf>
    <xf numFmtId="1" fontId="47" fillId="0" borderId="176" applyFill="0" applyProtection="0">
      <alignment horizontal="right" vertical="top" wrapText="1"/>
    </xf>
    <xf numFmtId="0" fontId="62" fillId="60" borderId="176"/>
    <xf numFmtId="0" fontId="39" fillId="38" borderId="176" applyNumberFormat="0" applyProtection="0">
      <alignment horizontal="left"/>
    </xf>
    <xf numFmtId="0" fontId="62" fillId="60" borderId="176"/>
    <xf numFmtId="0" fontId="39" fillId="38" borderId="176" applyNumberFormat="0" applyProtection="0">
      <alignment horizontal="right"/>
    </xf>
    <xf numFmtId="49" fontId="35" fillId="0" borderId="176" applyFill="0" applyProtection="0">
      <alignment horizontal="right"/>
    </xf>
    <xf numFmtId="1" fontId="47" fillId="0" borderId="176" applyFill="0" applyProtection="0">
      <alignment horizontal="right" vertical="top" wrapText="1"/>
    </xf>
    <xf numFmtId="1" fontId="35" fillId="0" borderId="176" applyFill="0" applyProtection="0">
      <alignment horizontal="right" vertical="top" wrapText="1"/>
    </xf>
    <xf numFmtId="0" fontId="35" fillId="54" borderId="175" applyNumberFormat="0" applyFont="0" applyAlignment="0" applyProtection="0"/>
    <xf numFmtId="0" fontId="62" fillId="60" borderId="176"/>
    <xf numFmtId="0" fontId="47" fillId="0" borderId="176" applyFill="0" applyProtection="0">
      <alignment horizontal="right" vertical="top" wrapText="1"/>
    </xf>
    <xf numFmtId="0" fontId="62" fillId="60" borderId="176"/>
    <xf numFmtId="49" fontId="35" fillId="0" borderId="176" applyFill="0" applyProtection="0">
      <alignment horizontal="right"/>
    </xf>
    <xf numFmtId="0" fontId="62" fillId="60" borderId="176"/>
    <xf numFmtId="49" fontId="35" fillId="0" borderId="176" applyFill="0" applyProtection="0">
      <alignment horizontal="right"/>
    </xf>
    <xf numFmtId="49" fontId="35" fillId="0" borderId="176" applyFill="0" applyProtection="0">
      <alignment horizontal="right"/>
    </xf>
    <xf numFmtId="0" fontId="39" fillId="38" borderId="176" applyNumberFormat="0" applyProtection="0">
      <alignment horizontal="left"/>
    </xf>
    <xf numFmtId="2" fontId="35" fillId="0" borderId="176" applyFill="0" applyProtection="0">
      <alignment horizontal="right" vertical="top" wrapText="1"/>
    </xf>
    <xf numFmtId="0" fontId="62" fillId="60" borderId="176"/>
    <xf numFmtId="0" fontId="62" fillId="60" borderId="176"/>
    <xf numFmtId="0" fontId="44" fillId="0" borderId="179" applyNumberFormat="0" applyFill="0" applyAlignment="0" applyProtection="0"/>
    <xf numFmtId="0" fontId="41" fillId="35" borderId="177" applyNumberFormat="0" applyAlignment="0" applyProtection="0"/>
    <xf numFmtId="0" fontId="35" fillId="0" borderId="176" applyFill="0" applyProtection="0">
      <alignment horizontal="right" vertical="top" wrapText="1"/>
    </xf>
    <xf numFmtId="2" fontId="35" fillId="0" borderId="176" applyFill="0" applyProtection="0">
      <alignment horizontal="right" vertical="top" wrapText="1"/>
    </xf>
    <xf numFmtId="0" fontId="62" fillId="60" borderId="176"/>
    <xf numFmtId="0" fontId="35" fillId="0" borderId="176" applyFill="0" applyProtection="0">
      <alignment horizontal="right" vertical="top" wrapText="1"/>
    </xf>
    <xf numFmtId="49" fontId="47" fillId="0" borderId="176" applyFill="0" applyProtection="0">
      <alignment horizontal="right"/>
    </xf>
    <xf numFmtId="0" fontId="35" fillId="0" borderId="176" applyFill="0" applyProtection="0">
      <alignment horizontal="right" vertical="top" wrapText="1"/>
    </xf>
    <xf numFmtId="0" fontId="43" fillId="36" borderId="178" applyNumberFormat="0" applyAlignment="0" applyProtection="0"/>
    <xf numFmtId="0" fontId="39" fillId="38" borderId="176" applyNumberFormat="0" applyProtection="0">
      <alignment horizontal="right"/>
    </xf>
    <xf numFmtId="0" fontId="62" fillId="60" borderId="176"/>
    <xf numFmtId="0" fontId="35" fillId="54" borderId="175" applyNumberFormat="0" applyFont="0" applyAlignment="0" applyProtection="0"/>
    <xf numFmtId="0" fontId="47" fillId="0" borderId="176" applyFill="0" applyProtection="0">
      <alignment horizontal="right" vertical="top" wrapText="1"/>
    </xf>
    <xf numFmtId="0" fontId="35" fillId="0" borderId="176" applyFill="0" applyProtection="0">
      <alignment horizontal="right" vertical="top" wrapText="1"/>
    </xf>
    <xf numFmtId="0" fontId="35" fillId="54" borderId="175" applyNumberFormat="0" applyFont="0" applyAlignment="0" applyProtection="0"/>
    <xf numFmtId="1" fontId="35" fillId="0" borderId="176" applyFill="0" applyProtection="0">
      <alignment horizontal="right" vertical="top" wrapText="1"/>
    </xf>
    <xf numFmtId="0" fontId="39" fillId="38" borderId="176" applyNumberFormat="0" applyProtection="0">
      <alignment horizontal="left"/>
    </xf>
    <xf numFmtId="0" fontId="62" fillId="60" borderId="176"/>
    <xf numFmtId="0" fontId="62" fillId="60" borderId="176"/>
    <xf numFmtId="1" fontId="35" fillId="0" borderId="176" applyFill="0" applyProtection="0">
      <alignment horizontal="right" vertical="top" wrapText="1"/>
    </xf>
    <xf numFmtId="0" fontId="39" fillId="38" borderId="176" applyNumberFormat="0" applyProtection="0">
      <alignment horizontal="left"/>
    </xf>
    <xf numFmtId="0" fontId="39" fillId="38" borderId="176" applyNumberFormat="0" applyProtection="0">
      <alignment horizontal="right"/>
    </xf>
    <xf numFmtId="1" fontId="47" fillId="0" borderId="176" applyFill="0" applyProtection="0">
      <alignment horizontal="right" vertical="top" wrapText="1"/>
    </xf>
    <xf numFmtId="0" fontId="43" fillId="36" borderId="178" applyNumberFormat="0" applyAlignment="0" applyProtection="0"/>
    <xf numFmtId="0" fontId="47" fillId="0" borderId="176" applyFill="0" applyProtection="0">
      <alignment horizontal="right" vertical="top" wrapText="1"/>
    </xf>
    <xf numFmtId="0" fontId="39" fillId="38" borderId="176" applyNumberFormat="0" applyProtection="0">
      <alignment horizontal="left"/>
    </xf>
    <xf numFmtId="0" fontId="62" fillId="60" borderId="176"/>
    <xf numFmtId="0" fontId="62" fillId="60" borderId="176"/>
    <xf numFmtId="0" fontId="44" fillId="0" borderId="179" applyNumberFormat="0" applyFill="0" applyAlignment="0" applyProtection="0"/>
    <xf numFmtId="0" fontId="43" fillId="36" borderId="178" applyNumberFormat="0" applyAlignment="0" applyProtection="0"/>
    <xf numFmtId="0" fontId="39" fillId="38" borderId="176" applyNumberFormat="0" applyProtection="0">
      <alignment horizontal="left"/>
    </xf>
    <xf numFmtId="0" fontId="62" fillId="60" borderId="176"/>
    <xf numFmtId="0" fontId="39" fillId="38" borderId="176" applyNumberFormat="0" applyProtection="0">
      <alignment horizontal="left"/>
    </xf>
    <xf numFmtId="1" fontId="47" fillId="0" borderId="176" applyFill="0" applyProtection="0">
      <alignment horizontal="right" vertical="top" wrapText="1"/>
    </xf>
    <xf numFmtId="0" fontId="41" fillId="35" borderId="177" applyNumberFormat="0" applyAlignment="0" applyProtection="0"/>
    <xf numFmtId="2" fontId="35" fillId="0" borderId="176" applyFill="0" applyProtection="0">
      <alignment horizontal="right" vertical="top" wrapText="1"/>
    </xf>
    <xf numFmtId="0" fontId="62" fillId="60" borderId="176"/>
    <xf numFmtId="0" fontId="39" fillId="38" borderId="176" applyNumberFormat="0" applyProtection="0">
      <alignment horizontal="right"/>
    </xf>
    <xf numFmtId="2" fontId="35" fillId="0" borderId="176" applyFill="0" applyProtection="0">
      <alignment horizontal="right" vertical="top" wrapText="1"/>
    </xf>
    <xf numFmtId="49" fontId="35" fillId="0" borderId="176" applyFill="0" applyProtection="0">
      <alignment horizontal="right"/>
    </xf>
    <xf numFmtId="0" fontId="44" fillId="0" borderId="179" applyNumberFormat="0" applyFill="0" applyAlignment="0" applyProtection="0"/>
    <xf numFmtId="0" fontId="39" fillId="38" borderId="176" applyNumberFormat="0" applyProtection="0">
      <alignment horizontal="left"/>
    </xf>
    <xf numFmtId="0" fontId="35" fillId="0" borderId="176" applyFill="0" applyProtection="0">
      <alignment horizontal="right" vertical="top" wrapText="1"/>
    </xf>
    <xf numFmtId="0" fontId="62" fillId="60" borderId="176"/>
    <xf numFmtId="0" fontId="47" fillId="0" borderId="176" applyFill="0" applyProtection="0">
      <alignment horizontal="right" vertical="top" wrapText="1"/>
    </xf>
    <xf numFmtId="2" fontId="35" fillId="0" borderId="176" applyFill="0" applyProtection="0">
      <alignment horizontal="right" vertical="top" wrapText="1"/>
    </xf>
    <xf numFmtId="49" fontId="47" fillId="0" borderId="176" applyFill="0" applyProtection="0">
      <alignment horizontal="right"/>
    </xf>
    <xf numFmtId="0" fontId="62" fillId="60" borderId="176"/>
    <xf numFmtId="0" fontId="39" fillId="38" borderId="176" applyNumberFormat="0" applyProtection="0">
      <alignment horizontal="right"/>
    </xf>
    <xf numFmtId="0" fontId="51" fillId="36" borderId="177" applyNumberFormat="0" applyAlignment="0" applyProtection="0"/>
    <xf numFmtId="49" fontId="35" fillId="0" borderId="176" applyFill="0" applyProtection="0">
      <alignment horizontal="right"/>
    </xf>
    <xf numFmtId="2" fontId="47" fillId="0" borderId="176" applyFill="0" applyProtection="0">
      <alignment horizontal="right" vertical="top" wrapText="1"/>
    </xf>
    <xf numFmtId="2" fontId="35" fillId="0" borderId="176" applyFill="0" applyProtection="0">
      <alignment horizontal="right" vertical="top" wrapText="1"/>
    </xf>
    <xf numFmtId="0" fontId="51" fillId="36" borderId="177" applyNumberFormat="0" applyAlignment="0" applyProtection="0"/>
    <xf numFmtId="1" fontId="35" fillId="0" borderId="176" applyFill="0" applyProtection="0">
      <alignment horizontal="right" vertical="top" wrapText="1"/>
    </xf>
    <xf numFmtId="0" fontId="39" fillId="38" borderId="176" applyNumberFormat="0" applyProtection="0">
      <alignment horizontal="right"/>
    </xf>
    <xf numFmtId="1" fontId="47" fillId="0" borderId="176" applyFill="0" applyProtection="0">
      <alignment horizontal="right" vertical="top" wrapText="1"/>
    </xf>
    <xf numFmtId="2" fontId="35" fillId="0" borderId="176" applyFill="0" applyProtection="0">
      <alignment horizontal="right" vertical="top" wrapText="1"/>
    </xf>
    <xf numFmtId="2" fontId="47" fillId="0" borderId="176" applyFill="0" applyProtection="0">
      <alignment horizontal="right" vertical="top" wrapText="1"/>
    </xf>
    <xf numFmtId="0" fontId="62" fillId="60" borderId="176"/>
    <xf numFmtId="0" fontId="39" fillId="38" borderId="176" applyNumberFormat="0" applyProtection="0">
      <alignment horizontal="right"/>
    </xf>
    <xf numFmtId="0" fontId="39" fillId="38" borderId="176" applyNumberFormat="0" applyProtection="0">
      <alignment horizontal="left"/>
    </xf>
    <xf numFmtId="0" fontId="35" fillId="0" borderId="176" applyFill="0" applyProtection="0">
      <alignment horizontal="right" vertical="top" wrapText="1"/>
    </xf>
    <xf numFmtId="0" fontId="39" fillId="38" borderId="176" applyNumberFormat="0" applyProtection="0">
      <alignment horizontal="right"/>
    </xf>
    <xf numFmtId="49" fontId="35" fillId="0" borderId="176" applyFill="0" applyProtection="0">
      <alignment horizontal="right"/>
    </xf>
    <xf numFmtId="49" fontId="47" fillId="0" borderId="176" applyFill="0" applyProtection="0">
      <alignment horizontal="right"/>
    </xf>
    <xf numFmtId="1" fontId="35" fillId="0" borderId="176" applyFill="0" applyProtection="0">
      <alignment horizontal="right" vertical="top" wrapText="1"/>
    </xf>
    <xf numFmtId="49" fontId="35" fillId="0" borderId="176" applyFill="0" applyProtection="0">
      <alignment horizontal="right"/>
    </xf>
    <xf numFmtId="0" fontId="39" fillId="38" borderId="176" applyNumberFormat="0" applyProtection="0">
      <alignment horizontal="left"/>
    </xf>
    <xf numFmtId="0" fontId="39" fillId="38" borderId="176" applyNumberFormat="0" applyProtection="0">
      <alignment horizontal="right"/>
    </xf>
    <xf numFmtId="0" fontId="62" fillId="60" borderId="176"/>
    <xf numFmtId="0" fontId="35" fillId="0" borderId="176" applyFill="0" applyProtection="0">
      <alignment horizontal="right" vertical="top" wrapText="1"/>
    </xf>
    <xf numFmtId="0" fontId="43" fillId="36" borderId="178" applyNumberFormat="0" applyAlignment="0" applyProtection="0"/>
    <xf numFmtId="0" fontId="43" fillId="36" borderId="178" applyNumberFormat="0" applyAlignment="0" applyProtection="0"/>
    <xf numFmtId="0" fontId="51" fillId="36" borderId="177" applyNumberFormat="0" applyAlignment="0" applyProtection="0"/>
    <xf numFmtId="2" fontId="35" fillId="0" borderId="176" applyFill="0" applyProtection="0">
      <alignment horizontal="right" vertical="top" wrapText="1"/>
    </xf>
    <xf numFmtId="0" fontId="35" fillId="0" borderId="176" applyFill="0" applyProtection="0">
      <alignment horizontal="right" vertical="top" wrapText="1"/>
    </xf>
    <xf numFmtId="1" fontId="47" fillId="0" borderId="176" applyFill="0" applyProtection="0">
      <alignment horizontal="right" vertical="top" wrapText="1"/>
    </xf>
    <xf numFmtId="1" fontId="47" fillId="0" borderId="176" applyFill="0" applyProtection="0">
      <alignment horizontal="right" vertical="top" wrapText="1"/>
    </xf>
    <xf numFmtId="0" fontId="35" fillId="54" borderId="175" applyNumberFormat="0" applyFont="0" applyAlignment="0" applyProtection="0"/>
    <xf numFmtId="2" fontId="35" fillId="0" borderId="176" applyFill="0" applyProtection="0">
      <alignment horizontal="right" vertical="top" wrapText="1"/>
    </xf>
    <xf numFmtId="1" fontId="35" fillId="0" borderId="176" applyFill="0" applyProtection="0">
      <alignment horizontal="right" vertical="top" wrapText="1"/>
    </xf>
    <xf numFmtId="0" fontId="35" fillId="54" borderId="175" applyNumberFormat="0" applyFont="0" applyAlignment="0" applyProtection="0"/>
    <xf numFmtId="0" fontId="62" fillId="60" borderId="176"/>
    <xf numFmtId="49" fontId="35" fillId="0" borderId="176" applyFill="0" applyProtection="0">
      <alignment horizontal="right"/>
    </xf>
    <xf numFmtId="0" fontId="39" fillId="38" borderId="176" applyNumberFormat="0" applyProtection="0">
      <alignment horizontal="left"/>
    </xf>
    <xf numFmtId="0" fontId="62" fillId="60" borderId="176"/>
    <xf numFmtId="0" fontId="35" fillId="0" borderId="176" applyFill="0" applyProtection="0">
      <alignment horizontal="right" vertical="top" wrapText="1"/>
    </xf>
    <xf numFmtId="0" fontId="35" fillId="0" borderId="176" applyFill="0" applyProtection="0">
      <alignment horizontal="right" vertical="top" wrapText="1"/>
    </xf>
    <xf numFmtId="0" fontId="39" fillId="38" borderId="176" applyNumberFormat="0" applyProtection="0">
      <alignment horizontal="left"/>
    </xf>
    <xf numFmtId="49" fontId="35" fillId="0" borderId="176" applyFill="0" applyProtection="0">
      <alignment horizontal="right"/>
    </xf>
    <xf numFmtId="0" fontId="62" fillId="60" borderId="176"/>
    <xf numFmtId="1" fontId="47" fillId="0" borderId="176" applyFill="0" applyProtection="0">
      <alignment horizontal="right" vertical="top" wrapText="1"/>
    </xf>
    <xf numFmtId="0" fontId="44" fillId="0" borderId="179" applyNumberFormat="0" applyFill="0" applyAlignment="0" applyProtection="0"/>
    <xf numFmtId="2" fontId="47" fillId="0" borderId="176" applyFill="0" applyProtection="0">
      <alignment horizontal="right" vertical="top" wrapText="1"/>
    </xf>
    <xf numFmtId="49" fontId="47" fillId="0" borderId="176" applyFill="0" applyProtection="0">
      <alignment horizontal="right"/>
    </xf>
    <xf numFmtId="2" fontId="47" fillId="0" borderId="176" applyFill="0" applyProtection="0">
      <alignment horizontal="right" vertical="top" wrapText="1"/>
    </xf>
    <xf numFmtId="0" fontId="39" fillId="38" borderId="176" applyNumberFormat="0" applyProtection="0">
      <alignment horizontal="left"/>
    </xf>
    <xf numFmtId="1" fontId="35" fillId="0" borderId="176" applyFill="0" applyProtection="0">
      <alignment horizontal="right" vertical="top" wrapText="1"/>
    </xf>
    <xf numFmtId="0" fontId="35" fillId="0" borderId="176" applyFill="0" applyProtection="0">
      <alignment horizontal="right" vertical="top" wrapText="1"/>
    </xf>
    <xf numFmtId="0" fontId="41" fillId="35" borderId="177" applyNumberFormat="0" applyAlignment="0" applyProtection="0"/>
    <xf numFmtId="0" fontId="62" fillId="60" borderId="176"/>
    <xf numFmtId="2" fontId="47" fillId="0" borderId="176" applyFill="0" applyProtection="0">
      <alignment horizontal="right" vertical="top" wrapText="1"/>
    </xf>
    <xf numFmtId="0" fontId="43" fillId="36" borderId="178" applyNumberFormat="0" applyAlignment="0" applyProtection="0"/>
    <xf numFmtId="0" fontId="35" fillId="54" borderId="175" applyNumberFormat="0" applyFont="0" applyAlignment="0" applyProtection="0"/>
    <xf numFmtId="49" fontId="47" fillId="0" borderId="176" applyFill="0" applyProtection="0">
      <alignment horizontal="right"/>
    </xf>
    <xf numFmtId="2" fontId="47" fillId="0" borderId="176" applyFill="0" applyProtection="0">
      <alignment horizontal="right" vertical="top" wrapText="1"/>
    </xf>
    <xf numFmtId="49" fontId="47" fillId="0" borderId="176" applyFill="0" applyProtection="0">
      <alignment horizontal="right"/>
    </xf>
    <xf numFmtId="1" fontId="47" fillId="0" borderId="176" applyFill="0" applyProtection="0">
      <alignment horizontal="right" vertical="top" wrapText="1"/>
    </xf>
    <xf numFmtId="0" fontId="39" fillId="38" borderId="176" applyNumberFormat="0" applyProtection="0">
      <alignment horizontal="right"/>
    </xf>
    <xf numFmtId="0" fontId="62" fillId="60" borderId="176"/>
    <xf numFmtId="0" fontId="35" fillId="54" borderId="175" applyNumberFormat="0" applyFont="0" applyAlignment="0" applyProtection="0"/>
    <xf numFmtId="2" fontId="35" fillId="0" borderId="176" applyFill="0" applyProtection="0">
      <alignment horizontal="right" vertical="top" wrapText="1"/>
    </xf>
    <xf numFmtId="0" fontId="35" fillId="0" borderId="176" applyFill="0" applyProtection="0">
      <alignment horizontal="right" vertical="top" wrapText="1"/>
    </xf>
    <xf numFmtId="0" fontId="39" fillId="38" borderId="176" applyNumberFormat="0" applyProtection="0">
      <alignment horizontal="left"/>
    </xf>
    <xf numFmtId="1" fontId="35" fillId="0" borderId="176" applyFill="0" applyProtection="0">
      <alignment horizontal="right" vertical="top" wrapText="1"/>
    </xf>
    <xf numFmtId="0" fontId="35" fillId="54" borderId="175" applyNumberFormat="0" applyFont="0" applyAlignment="0" applyProtection="0"/>
    <xf numFmtId="0" fontId="62" fillId="60" borderId="176"/>
    <xf numFmtId="0" fontId="43" fillId="36" borderId="178" applyNumberFormat="0" applyAlignment="0" applyProtection="0"/>
    <xf numFmtId="1" fontId="35" fillId="0" borderId="176" applyFill="0" applyProtection="0">
      <alignment horizontal="right" vertical="top" wrapText="1"/>
    </xf>
    <xf numFmtId="0" fontId="51" fillId="36" borderId="177" applyNumberFormat="0" applyAlignment="0" applyProtection="0"/>
    <xf numFmtId="0" fontId="35" fillId="54" borderId="175" applyNumberFormat="0" applyFont="0" applyAlignment="0" applyProtection="0"/>
    <xf numFmtId="0" fontId="43" fillId="36" borderId="178" applyNumberFormat="0" applyAlignment="0" applyProtection="0"/>
    <xf numFmtId="0" fontId="62" fillId="60" borderId="176"/>
    <xf numFmtId="0" fontId="62" fillId="60" borderId="176"/>
    <xf numFmtId="0" fontId="51" fillId="36" borderId="177" applyNumberFormat="0" applyAlignment="0" applyProtection="0"/>
    <xf numFmtId="0" fontId="41" fillId="35" borderId="177" applyNumberFormat="0" applyAlignment="0" applyProtection="0"/>
    <xf numFmtId="49" fontId="47" fillId="0" borderId="176" applyFill="0" applyProtection="0">
      <alignment horizontal="right"/>
    </xf>
    <xf numFmtId="2" fontId="35" fillId="0" borderId="176" applyFill="0" applyProtection="0">
      <alignment horizontal="right" vertical="top" wrapText="1"/>
    </xf>
    <xf numFmtId="0" fontId="62" fillId="60" borderId="176"/>
    <xf numFmtId="49" fontId="35" fillId="0" borderId="176" applyFill="0" applyProtection="0">
      <alignment horizontal="right"/>
    </xf>
    <xf numFmtId="0" fontId="39" fillId="38" borderId="176" applyNumberFormat="0" applyProtection="0">
      <alignment horizontal="left"/>
    </xf>
    <xf numFmtId="0" fontId="44" fillId="0" borderId="179" applyNumberFormat="0" applyFill="0" applyAlignment="0" applyProtection="0"/>
    <xf numFmtId="0" fontId="35" fillId="0" borderId="176" applyFill="0" applyProtection="0">
      <alignment horizontal="right" vertical="top" wrapText="1"/>
    </xf>
    <xf numFmtId="1" fontId="47" fillId="0" borderId="176" applyFill="0" applyProtection="0">
      <alignment horizontal="right" vertical="top" wrapText="1"/>
    </xf>
    <xf numFmtId="0" fontId="39" fillId="38" borderId="176" applyNumberFormat="0" applyProtection="0">
      <alignment horizontal="left"/>
    </xf>
    <xf numFmtId="0" fontId="62" fillId="60" borderId="176"/>
    <xf numFmtId="49" fontId="47" fillId="0" borderId="176" applyFill="0" applyProtection="0">
      <alignment horizontal="right"/>
    </xf>
    <xf numFmtId="0" fontId="39" fillId="38" borderId="176" applyNumberFormat="0" applyProtection="0">
      <alignment horizontal="right"/>
    </xf>
    <xf numFmtId="0" fontId="35" fillId="54" borderId="175" applyNumberFormat="0" applyFont="0" applyAlignment="0" applyProtection="0"/>
    <xf numFmtId="0" fontId="35" fillId="0" borderId="176" applyFill="0" applyProtection="0">
      <alignment horizontal="right" vertical="top" wrapText="1"/>
    </xf>
    <xf numFmtId="0" fontId="41" fillId="35" borderId="177" applyNumberFormat="0" applyAlignment="0" applyProtection="0"/>
    <xf numFmtId="2" fontId="47" fillId="0" borderId="176" applyFill="0" applyProtection="0">
      <alignment horizontal="right" vertical="top" wrapText="1"/>
    </xf>
    <xf numFmtId="0" fontId="62" fillId="60" borderId="176"/>
    <xf numFmtId="0" fontId="43" fillId="36" borderId="178" applyNumberFormat="0" applyAlignment="0" applyProtection="0"/>
    <xf numFmtId="0" fontId="35" fillId="0" borderId="176" applyFill="0" applyProtection="0">
      <alignment horizontal="right" vertical="top" wrapText="1"/>
    </xf>
    <xf numFmtId="0" fontId="39" fillId="38" borderId="176" applyNumberFormat="0" applyProtection="0">
      <alignment horizontal="left"/>
    </xf>
    <xf numFmtId="49" fontId="47" fillId="0" borderId="176" applyFill="0" applyProtection="0">
      <alignment horizontal="right"/>
    </xf>
    <xf numFmtId="49" fontId="47" fillId="0" borderId="176" applyFill="0" applyProtection="0">
      <alignment horizontal="right"/>
    </xf>
    <xf numFmtId="0" fontId="62" fillId="60" borderId="176"/>
    <xf numFmtId="0" fontId="44" fillId="0" borderId="179" applyNumberFormat="0" applyFill="0" applyAlignment="0" applyProtection="0"/>
    <xf numFmtId="0" fontId="62" fillId="60" borderId="176"/>
    <xf numFmtId="49" fontId="47" fillId="0" borderId="176" applyFill="0" applyProtection="0">
      <alignment horizontal="right"/>
    </xf>
    <xf numFmtId="0" fontId="62" fillId="60" borderId="176"/>
    <xf numFmtId="1" fontId="35" fillId="0" borderId="176" applyFill="0" applyProtection="0">
      <alignment horizontal="right" vertical="top" wrapText="1"/>
    </xf>
    <xf numFmtId="1" fontId="35" fillId="0" borderId="176" applyFill="0" applyProtection="0">
      <alignment horizontal="right" vertical="top" wrapText="1"/>
    </xf>
    <xf numFmtId="0" fontId="62" fillId="60" borderId="176"/>
    <xf numFmtId="0" fontId="62" fillId="60" borderId="176"/>
    <xf numFmtId="0" fontId="43" fillId="36" borderId="178" applyNumberFormat="0" applyAlignment="0" applyProtection="0"/>
    <xf numFmtId="0" fontId="51" fillId="36" borderId="177" applyNumberFormat="0" applyAlignment="0" applyProtection="0"/>
    <xf numFmtId="1" fontId="47" fillId="0" borderId="176" applyFill="0" applyProtection="0">
      <alignment horizontal="right" vertical="top" wrapText="1"/>
    </xf>
    <xf numFmtId="0" fontId="43" fillId="36" borderId="178" applyNumberFormat="0" applyAlignment="0" applyProtection="0"/>
    <xf numFmtId="0" fontId="44" fillId="0" borderId="179" applyNumberFormat="0" applyFill="0" applyAlignment="0" applyProtection="0"/>
    <xf numFmtId="0" fontId="43" fillId="36" borderId="178" applyNumberFormat="0" applyAlignment="0" applyProtection="0"/>
    <xf numFmtId="0" fontId="62" fillId="60" borderId="176"/>
    <xf numFmtId="2" fontId="35" fillId="0" borderId="176" applyFill="0" applyProtection="0">
      <alignment horizontal="right" vertical="top" wrapText="1"/>
    </xf>
    <xf numFmtId="0" fontId="62" fillId="60" borderId="176"/>
    <xf numFmtId="2" fontId="35" fillId="0" borderId="176" applyFill="0" applyProtection="0">
      <alignment horizontal="right" vertical="top" wrapText="1"/>
    </xf>
    <xf numFmtId="0" fontId="62" fillId="60" borderId="176"/>
    <xf numFmtId="2" fontId="47" fillId="0" borderId="176" applyFill="0" applyProtection="0">
      <alignment horizontal="right" vertical="top" wrapText="1"/>
    </xf>
    <xf numFmtId="0" fontId="35" fillId="0" borderId="176" applyFill="0" applyProtection="0">
      <alignment horizontal="right" vertical="top" wrapText="1"/>
    </xf>
    <xf numFmtId="1" fontId="35" fillId="0" borderId="176" applyFill="0" applyProtection="0">
      <alignment horizontal="right" vertical="top" wrapText="1"/>
    </xf>
    <xf numFmtId="0" fontId="62" fillId="60" borderId="176"/>
    <xf numFmtId="0" fontId="51" fillId="36" borderId="177" applyNumberFormat="0" applyAlignment="0" applyProtection="0"/>
    <xf numFmtId="0" fontId="44" fillId="0" borderId="179" applyNumberFormat="0" applyFill="0" applyAlignment="0" applyProtection="0"/>
    <xf numFmtId="0" fontId="41" fillId="35" borderId="177" applyNumberFormat="0" applyAlignment="0" applyProtection="0"/>
    <xf numFmtId="0" fontId="35" fillId="0" borderId="176" applyFill="0" applyProtection="0">
      <alignment horizontal="right" vertical="top" wrapText="1"/>
    </xf>
    <xf numFmtId="0" fontId="39" fillId="38" borderId="176" applyNumberFormat="0" applyProtection="0">
      <alignment horizontal="right"/>
    </xf>
    <xf numFmtId="1" fontId="35" fillId="0" borderId="176" applyFill="0" applyProtection="0">
      <alignment horizontal="right" vertical="top" wrapText="1"/>
    </xf>
    <xf numFmtId="1" fontId="47" fillId="0" borderId="176" applyFill="0" applyProtection="0">
      <alignment horizontal="right" vertical="top" wrapText="1"/>
    </xf>
    <xf numFmtId="0" fontId="62" fillId="60" borderId="176"/>
    <xf numFmtId="0" fontId="39" fillId="38" borderId="176" applyNumberFormat="0" applyProtection="0">
      <alignment horizontal="right"/>
    </xf>
    <xf numFmtId="0" fontId="39" fillId="38" borderId="176" applyNumberFormat="0" applyProtection="0">
      <alignment horizontal="left"/>
    </xf>
    <xf numFmtId="0" fontId="43" fillId="36" borderId="178" applyNumberFormat="0" applyAlignment="0" applyProtection="0"/>
    <xf numFmtId="0" fontId="62" fillId="60" borderId="176"/>
    <xf numFmtId="0" fontId="41" fillId="35" borderId="177" applyNumberFormat="0" applyAlignment="0" applyProtection="0"/>
    <xf numFmtId="49" fontId="35" fillId="0" borderId="176" applyFill="0" applyProtection="0">
      <alignment horizontal="right"/>
    </xf>
    <xf numFmtId="1" fontId="35" fillId="0" borderId="176" applyFill="0" applyProtection="0">
      <alignment horizontal="right" vertical="top" wrapText="1"/>
    </xf>
    <xf numFmtId="2" fontId="47" fillId="0" borderId="176" applyFill="0" applyProtection="0">
      <alignment horizontal="right" vertical="top" wrapText="1"/>
    </xf>
    <xf numFmtId="0" fontId="43" fillId="36" borderId="178" applyNumberFormat="0" applyAlignment="0" applyProtection="0"/>
    <xf numFmtId="2" fontId="47" fillId="0" borderId="176" applyFill="0" applyProtection="0">
      <alignment horizontal="right" vertical="top" wrapText="1"/>
    </xf>
    <xf numFmtId="2" fontId="35" fillId="0" borderId="176" applyFill="0" applyProtection="0">
      <alignment horizontal="right" vertical="top" wrapText="1"/>
    </xf>
    <xf numFmtId="0" fontId="39" fillId="38" borderId="176" applyNumberFormat="0" applyProtection="0">
      <alignment horizontal="left"/>
    </xf>
    <xf numFmtId="0" fontId="43" fillId="36" borderId="178" applyNumberFormat="0" applyAlignment="0" applyProtection="0"/>
    <xf numFmtId="2" fontId="35" fillId="0" borderId="176" applyFill="0" applyProtection="0">
      <alignment horizontal="right" vertical="top" wrapText="1"/>
    </xf>
    <xf numFmtId="0" fontId="35" fillId="0" borderId="176" applyFill="0" applyProtection="0">
      <alignment horizontal="right" vertical="top" wrapText="1"/>
    </xf>
    <xf numFmtId="1" fontId="35" fillId="0" borderId="176" applyFill="0" applyProtection="0">
      <alignment horizontal="right" vertical="top" wrapText="1"/>
    </xf>
    <xf numFmtId="49" fontId="35" fillId="0" borderId="176" applyFill="0" applyProtection="0">
      <alignment horizontal="right"/>
    </xf>
    <xf numFmtId="1" fontId="47" fillId="0" borderId="176" applyFill="0" applyProtection="0">
      <alignment horizontal="right" vertical="top" wrapText="1"/>
    </xf>
    <xf numFmtId="49" fontId="35" fillId="0" borderId="176" applyFill="0" applyProtection="0">
      <alignment horizontal="right"/>
    </xf>
    <xf numFmtId="2" fontId="35" fillId="0" borderId="176" applyFill="0" applyProtection="0">
      <alignment horizontal="right" vertical="top" wrapText="1"/>
    </xf>
    <xf numFmtId="2" fontId="35" fillId="0" borderId="176" applyFill="0" applyProtection="0">
      <alignment horizontal="right" vertical="top" wrapText="1"/>
    </xf>
    <xf numFmtId="49" fontId="35" fillId="0" borderId="176" applyFill="0" applyProtection="0">
      <alignment horizontal="right"/>
    </xf>
    <xf numFmtId="0" fontId="35" fillId="0" borderId="176" applyFill="0" applyProtection="0">
      <alignment horizontal="right" vertical="top" wrapText="1"/>
    </xf>
    <xf numFmtId="49" fontId="47" fillId="0" borderId="176" applyFill="0" applyProtection="0">
      <alignment horizontal="right"/>
    </xf>
    <xf numFmtId="1" fontId="47" fillId="0" borderId="176" applyFill="0" applyProtection="0">
      <alignment horizontal="right" vertical="top" wrapText="1"/>
    </xf>
    <xf numFmtId="1" fontId="35" fillId="0" borderId="176" applyFill="0" applyProtection="0">
      <alignment horizontal="right" vertical="top" wrapText="1"/>
    </xf>
    <xf numFmtId="0" fontId="44" fillId="0" borderId="179" applyNumberFormat="0" applyFill="0" applyAlignment="0" applyProtection="0"/>
    <xf numFmtId="0" fontId="39" fillId="38" borderId="176" applyNumberFormat="0" applyProtection="0">
      <alignment horizontal="left"/>
    </xf>
    <xf numFmtId="0" fontId="39" fillId="38" borderId="176" applyNumberFormat="0" applyProtection="0">
      <alignment horizontal="right"/>
    </xf>
    <xf numFmtId="2" fontId="47" fillId="0" borderId="176" applyFill="0" applyProtection="0">
      <alignment horizontal="right" vertical="top" wrapText="1"/>
    </xf>
    <xf numFmtId="1" fontId="35" fillId="0" borderId="176" applyFill="0" applyProtection="0">
      <alignment horizontal="right" vertical="top" wrapText="1"/>
    </xf>
    <xf numFmtId="2" fontId="47" fillId="0" borderId="176" applyFill="0" applyProtection="0">
      <alignment horizontal="right" vertical="top" wrapText="1"/>
    </xf>
    <xf numFmtId="0" fontId="35" fillId="0" borderId="176" applyFill="0" applyProtection="0">
      <alignment horizontal="right" vertical="top" wrapText="1"/>
    </xf>
    <xf numFmtId="2" fontId="47" fillId="0" borderId="176" applyFill="0" applyProtection="0">
      <alignment horizontal="right" vertical="top" wrapText="1"/>
    </xf>
    <xf numFmtId="49" fontId="35" fillId="0" borderId="176" applyFill="0" applyProtection="0">
      <alignment horizontal="right"/>
    </xf>
    <xf numFmtId="0" fontId="41" fillId="35" borderId="177" applyNumberFormat="0" applyAlignment="0" applyProtection="0"/>
    <xf numFmtId="0" fontId="35" fillId="0" borderId="176" applyFill="0" applyProtection="0">
      <alignment horizontal="right" vertical="top" wrapText="1"/>
    </xf>
    <xf numFmtId="0" fontId="35" fillId="0" borderId="176" applyFill="0" applyProtection="0">
      <alignment horizontal="right" vertical="top" wrapText="1"/>
    </xf>
    <xf numFmtId="0" fontId="43" fillId="36" borderId="178" applyNumberFormat="0" applyAlignment="0" applyProtection="0"/>
    <xf numFmtId="0" fontId="62" fillId="60" borderId="176"/>
    <xf numFmtId="0" fontId="43" fillId="36" borderId="178" applyNumberFormat="0" applyAlignment="0" applyProtection="0"/>
    <xf numFmtId="0" fontId="41" fillId="35" borderId="177" applyNumberFormat="0" applyAlignment="0" applyProtection="0"/>
    <xf numFmtId="0" fontId="62" fillId="60" borderId="176"/>
    <xf numFmtId="2" fontId="35" fillId="0" borderId="176" applyFill="0" applyProtection="0">
      <alignment horizontal="right" vertical="top" wrapText="1"/>
    </xf>
    <xf numFmtId="0" fontId="62" fillId="60" borderId="176"/>
    <xf numFmtId="0" fontId="35" fillId="0" borderId="176" applyFill="0" applyProtection="0">
      <alignment horizontal="right" vertical="top" wrapText="1"/>
    </xf>
    <xf numFmtId="0" fontId="39" fillId="38" borderId="176" applyNumberFormat="0" applyProtection="0">
      <alignment horizontal="left"/>
    </xf>
    <xf numFmtId="49" fontId="35" fillId="0" borderId="176" applyFill="0" applyProtection="0">
      <alignment horizontal="right"/>
    </xf>
    <xf numFmtId="0" fontId="43" fillId="36" borderId="178" applyNumberFormat="0" applyAlignment="0" applyProtection="0"/>
    <xf numFmtId="0" fontId="39" fillId="38" borderId="176" applyNumberFormat="0" applyProtection="0">
      <alignment horizontal="right"/>
    </xf>
    <xf numFmtId="0" fontId="62" fillId="60" borderId="176"/>
    <xf numFmtId="0" fontId="35" fillId="0" borderId="176" applyFill="0" applyProtection="0">
      <alignment horizontal="right" vertical="top" wrapText="1"/>
    </xf>
    <xf numFmtId="2" fontId="35" fillId="0" borderId="176" applyFill="0" applyProtection="0">
      <alignment horizontal="right" vertical="top" wrapText="1"/>
    </xf>
    <xf numFmtId="0" fontId="62" fillId="60" borderId="176"/>
    <xf numFmtId="0" fontId="35" fillId="54" borderId="175" applyNumberFormat="0" applyFont="0" applyAlignment="0" applyProtection="0"/>
    <xf numFmtId="1" fontId="35" fillId="0" borderId="176" applyFill="0" applyProtection="0">
      <alignment horizontal="right" vertical="top" wrapText="1"/>
    </xf>
    <xf numFmtId="2" fontId="35" fillId="0" borderId="176" applyFill="0" applyProtection="0">
      <alignment horizontal="right" vertical="top" wrapText="1"/>
    </xf>
    <xf numFmtId="0" fontId="35" fillId="54" borderId="175" applyNumberFormat="0" applyFont="0" applyAlignment="0" applyProtection="0"/>
    <xf numFmtId="0" fontId="39" fillId="38" borderId="176" applyNumberFormat="0" applyProtection="0">
      <alignment horizontal="left"/>
    </xf>
    <xf numFmtId="0" fontId="62" fillId="60" borderId="176"/>
    <xf numFmtId="0" fontId="39" fillId="38" borderId="176" applyNumberFormat="0" applyProtection="0">
      <alignment horizontal="left"/>
    </xf>
    <xf numFmtId="0" fontId="35" fillId="54" borderId="175" applyNumberFormat="0" applyFont="0" applyAlignment="0" applyProtection="0"/>
    <xf numFmtId="0" fontId="35" fillId="0" borderId="176" applyFill="0" applyProtection="0">
      <alignment horizontal="right" vertical="top" wrapText="1"/>
    </xf>
    <xf numFmtId="49" fontId="35" fillId="0" borderId="176" applyFill="0" applyProtection="0">
      <alignment horizontal="right"/>
    </xf>
    <xf numFmtId="0" fontId="35" fillId="0" borderId="176" applyFill="0" applyProtection="0">
      <alignment horizontal="right" vertical="top" wrapText="1"/>
    </xf>
    <xf numFmtId="1" fontId="47" fillId="0" borderId="176" applyFill="0" applyProtection="0">
      <alignment horizontal="right" vertical="top" wrapText="1"/>
    </xf>
    <xf numFmtId="0" fontId="41" fillId="35" borderId="177" applyNumberFormat="0" applyAlignment="0" applyProtection="0"/>
    <xf numFmtId="2" fontId="35" fillId="0" borderId="176" applyFill="0" applyProtection="0">
      <alignment horizontal="right" vertical="top" wrapText="1"/>
    </xf>
    <xf numFmtId="0" fontId="51" fillId="36" borderId="177" applyNumberFormat="0" applyAlignment="0" applyProtection="0"/>
    <xf numFmtId="49" fontId="47" fillId="0" borderId="176" applyFill="0" applyProtection="0">
      <alignment horizontal="right"/>
    </xf>
    <xf numFmtId="49" fontId="35" fillId="0" borderId="176" applyFill="0" applyProtection="0">
      <alignment horizontal="right"/>
    </xf>
    <xf numFmtId="1" fontId="35" fillId="0" borderId="176" applyFill="0" applyProtection="0">
      <alignment horizontal="right" vertical="top" wrapText="1"/>
    </xf>
    <xf numFmtId="0" fontId="62" fillId="60" borderId="176"/>
    <xf numFmtId="49" fontId="47" fillId="0" borderId="176" applyFill="0" applyProtection="0">
      <alignment horizontal="right"/>
    </xf>
    <xf numFmtId="0" fontId="44" fillId="0" borderId="179" applyNumberFormat="0" applyFill="0" applyAlignment="0" applyProtection="0"/>
    <xf numFmtId="2" fontId="47" fillId="0" borderId="176" applyFill="0" applyProtection="0">
      <alignment horizontal="right" vertical="top" wrapText="1"/>
    </xf>
    <xf numFmtId="49" fontId="35" fillId="0" borderId="176" applyFill="0" applyProtection="0">
      <alignment horizontal="right"/>
    </xf>
    <xf numFmtId="0" fontId="62" fillId="60" borderId="176"/>
    <xf numFmtId="0" fontId="62" fillId="60" borderId="176"/>
    <xf numFmtId="0" fontId="39" fillId="38" borderId="176" applyNumberFormat="0" applyProtection="0">
      <alignment horizontal="right"/>
    </xf>
    <xf numFmtId="0" fontId="51" fillId="36" borderId="177" applyNumberFormat="0" applyAlignment="0" applyProtection="0"/>
    <xf numFmtId="0" fontId="35" fillId="0" borderId="176" applyFill="0" applyProtection="0">
      <alignment horizontal="right" vertical="top" wrapText="1"/>
    </xf>
    <xf numFmtId="0" fontId="35" fillId="54" borderId="175" applyNumberFormat="0" applyFont="0" applyAlignment="0" applyProtection="0"/>
    <xf numFmtId="0" fontId="39" fillId="38" borderId="176" applyNumberFormat="0" applyProtection="0">
      <alignment horizontal="right"/>
    </xf>
    <xf numFmtId="0" fontId="62" fillId="60" borderId="176"/>
    <xf numFmtId="2" fontId="35" fillId="0" borderId="176" applyFill="0" applyProtection="0">
      <alignment horizontal="right" vertical="top" wrapText="1"/>
    </xf>
    <xf numFmtId="0" fontId="47" fillId="0" borderId="176" applyFill="0" applyProtection="0">
      <alignment horizontal="right" vertical="top" wrapText="1"/>
    </xf>
    <xf numFmtId="2" fontId="35" fillId="0" borderId="176" applyFill="0" applyProtection="0">
      <alignment horizontal="right" vertical="top" wrapText="1"/>
    </xf>
    <xf numFmtId="0" fontId="62" fillId="60" borderId="176"/>
    <xf numFmtId="49" fontId="47" fillId="0" borderId="176" applyFill="0" applyProtection="0">
      <alignment horizontal="right"/>
    </xf>
    <xf numFmtId="0" fontId="44" fillId="0" borderId="179" applyNumberFormat="0" applyFill="0" applyAlignment="0" applyProtection="0"/>
    <xf numFmtId="0" fontId="43" fillId="36" borderId="178" applyNumberFormat="0" applyAlignment="0" applyProtection="0"/>
    <xf numFmtId="0" fontId="62" fillId="60" borderId="176"/>
    <xf numFmtId="0" fontId="39" fillId="38" borderId="176" applyNumberFormat="0" applyProtection="0">
      <alignment horizontal="right"/>
    </xf>
    <xf numFmtId="2" fontId="35" fillId="0" borderId="176" applyFill="0" applyProtection="0">
      <alignment horizontal="right" vertical="top" wrapText="1"/>
    </xf>
    <xf numFmtId="0" fontId="62" fillId="60" borderId="176"/>
    <xf numFmtId="0" fontId="41" fillId="35" borderId="177" applyNumberFormat="0" applyAlignment="0" applyProtection="0"/>
    <xf numFmtId="49" fontId="47" fillId="0" borderId="176" applyFill="0" applyProtection="0">
      <alignment horizontal="right"/>
    </xf>
    <xf numFmtId="2" fontId="35" fillId="0" borderId="176" applyFill="0" applyProtection="0">
      <alignment horizontal="right" vertical="top" wrapText="1"/>
    </xf>
    <xf numFmtId="0" fontId="39" fillId="38" borderId="176" applyNumberFormat="0" applyProtection="0">
      <alignment horizontal="right"/>
    </xf>
    <xf numFmtId="49" fontId="35" fillId="0" borderId="176" applyFill="0" applyProtection="0">
      <alignment horizontal="right"/>
    </xf>
    <xf numFmtId="2" fontId="35" fillId="0" borderId="176" applyFill="0" applyProtection="0">
      <alignment horizontal="right" vertical="top" wrapText="1"/>
    </xf>
    <xf numFmtId="1" fontId="47" fillId="0" borderId="176" applyFill="0" applyProtection="0">
      <alignment horizontal="right" vertical="top" wrapText="1"/>
    </xf>
    <xf numFmtId="2" fontId="47" fillId="0" borderId="176" applyFill="0" applyProtection="0">
      <alignment horizontal="right" vertical="top" wrapText="1"/>
    </xf>
    <xf numFmtId="0" fontId="62" fillId="60" borderId="176"/>
    <xf numFmtId="2" fontId="35" fillId="0" borderId="176" applyFill="0" applyProtection="0">
      <alignment horizontal="right" vertical="top" wrapText="1"/>
    </xf>
    <xf numFmtId="0" fontId="62" fillId="60" borderId="176"/>
    <xf numFmtId="2" fontId="35" fillId="0" borderId="176" applyFill="0" applyProtection="0">
      <alignment horizontal="right" vertical="top" wrapText="1"/>
    </xf>
    <xf numFmtId="49" fontId="35" fillId="0" borderId="176" applyFill="0" applyProtection="0">
      <alignment horizontal="right"/>
    </xf>
    <xf numFmtId="1" fontId="47" fillId="0" borderId="176" applyFill="0" applyProtection="0">
      <alignment horizontal="right" vertical="top" wrapText="1"/>
    </xf>
    <xf numFmtId="0" fontId="41" fillId="35" borderId="177" applyNumberFormat="0" applyAlignment="0" applyProtection="0"/>
    <xf numFmtId="2" fontId="47" fillId="0" borderId="176" applyFill="0" applyProtection="0">
      <alignment horizontal="right" vertical="top" wrapText="1"/>
    </xf>
    <xf numFmtId="0" fontId="39" fillId="38" borderId="176" applyNumberFormat="0" applyProtection="0">
      <alignment horizontal="left"/>
    </xf>
    <xf numFmtId="0" fontId="62" fillId="60" borderId="176"/>
    <xf numFmtId="0" fontId="35" fillId="0" borderId="176" applyFill="0" applyProtection="0">
      <alignment horizontal="right" vertical="top" wrapText="1"/>
    </xf>
    <xf numFmtId="0" fontId="39" fillId="38" borderId="176" applyNumberFormat="0" applyProtection="0">
      <alignment horizontal="right"/>
    </xf>
    <xf numFmtId="0" fontId="43" fillId="36" borderId="178" applyNumberFormat="0" applyAlignment="0" applyProtection="0"/>
    <xf numFmtId="1" fontId="47" fillId="0" borderId="176" applyFill="0" applyProtection="0">
      <alignment horizontal="right" vertical="top" wrapText="1"/>
    </xf>
    <xf numFmtId="0" fontId="51" fillId="36" borderId="177" applyNumberFormat="0" applyAlignment="0" applyProtection="0"/>
    <xf numFmtId="2" fontId="35" fillId="0" borderId="176" applyFill="0" applyProtection="0">
      <alignment horizontal="right" vertical="top" wrapText="1"/>
    </xf>
    <xf numFmtId="0" fontId="62" fillId="60" borderId="176"/>
    <xf numFmtId="49" fontId="47" fillId="0" borderId="176" applyFill="0" applyProtection="0">
      <alignment horizontal="right"/>
    </xf>
    <xf numFmtId="0" fontId="43" fillId="36" borderId="178" applyNumberFormat="0" applyAlignment="0" applyProtection="0"/>
    <xf numFmtId="0" fontId="43" fillId="36" borderId="178" applyNumberFormat="0" applyAlignment="0" applyProtection="0"/>
    <xf numFmtId="0" fontId="51" fillId="36" borderId="177" applyNumberFormat="0" applyAlignment="0" applyProtection="0"/>
    <xf numFmtId="0" fontId="39" fillId="38" borderId="176" applyNumberFormat="0" applyProtection="0">
      <alignment horizontal="left"/>
    </xf>
    <xf numFmtId="0" fontId="39" fillId="38" borderId="176" applyNumberFormat="0" applyProtection="0">
      <alignment horizontal="right"/>
    </xf>
    <xf numFmtId="2" fontId="35" fillId="0" borderId="176" applyFill="0" applyProtection="0">
      <alignment horizontal="right" vertical="top" wrapText="1"/>
    </xf>
    <xf numFmtId="2" fontId="47" fillId="0" borderId="176" applyFill="0" applyProtection="0">
      <alignment horizontal="right" vertical="top" wrapText="1"/>
    </xf>
    <xf numFmtId="1" fontId="35" fillId="0" borderId="176" applyFill="0" applyProtection="0">
      <alignment horizontal="right" vertical="top" wrapText="1"/>
    </xf>
    <xf numFmtId="2" fontId="47" fillId="0" borderId="176" applyFill="0" applyProtection="0">
      <alignment horizontal="right" vertical="top" wrapText="1"/>
    </xf>
    <xf numFmtId="2" fontId="47" fillId="0" borderId="176" applyFill="0" applyProtection="0">
      <alignment horizontal="right" vertical="top" wrapText="1"/>
    </xf>
    <xf numFmtId="1" fontId="35" fillId="0" borderId="176" applyFill="0" applyProtection="0">
      <alignment horizontal="right" vertical="top" wrapText="1"/>
    </xf>
    <xf numFmtId="0" fontId="62" fillId="60" borderId="176"/>
    <xf numFmtId="1" fontId="35" fillId="0" borderId="176" applyFill="0" applyProtection="0">
      <alignment horizontal="right" vertical="top" wrapText="1"/>
    </xf>
    <xf numFmtId="0" fontId="62" fillId="60" borderId="176"/>
    <xf numFmtId="0" fontId="35" fillId="0" borderId="176" applyFill="0" applyProtection="0">
      <alignment horizontal="right" vertical="top" wrapText="1"/>
    </xf>
    <xf numFmtId="0" fontId="35" fillId="54" borderId="175" applyNumberFormat="0" applyFont="0" applyAlignment="0" applyProtection="0"/>
    <xf numFmtId="0" fontId="62" fillId="60" borderId="176"/>
    <xf numFmtId="1" fontId="47" fillId="0" borderId="176" applyFill="0" applyProtection="0">
      <alignment horizontal="right" vertical="top" wrapText="1"/>
    </xf>
    <xf numFmtId="0" fontId="43" fillId="36" borderId="178" applyNumberFormat="0" applyAlignment="0" applyProtection="0"/>
    <xf numFmtId="0" fontId="35" fillId="0" borderId="176" applyFill="0" applyProtection="0">
      <alignment horizontal="right" vertical="top" wrapText="1"/>
    </xf>
    <xf numFmtId="49" fontId="47" fillId="0" borderId="176" applyFill="0" applyProtection="0">
      <alignment horizontal="right"/>
    </xf>
    <xf numFmtId="0" fontId="39" fillId="38" borderId="176" applyNumberFormat="0" applyProtection="0">
      <alignment horizontal="right"/>
    </xf>
    <xf numFmtId="2" fontId="35" fillId="0" borderId="176" applyFill="0" applyProtection="0">
      <alignment horizontal="right" vertical="top" wrapText="1"/>
    </xf>
    <xf numFmtId="0" fontId="35" fillId="0" borderId="176" applyFill="0" applyProtection="0">
      <alignment horizontal="right" vertical="top" wrapText="1"/>
    </xf>
    <xf numFmtId="0" fontId="43" fillId="36" borderId="178" applyNumberFormat="0" applyAlignment="0" applyProtection="0"/>
    <xf numFmtId="0" fontId="41" fillId="35" borderId="177" applyNumberFormat="0" applyAlignment="0" applyProtection="0"/>
    <xf numFmtId="0" fontId="39" fillId="38" borderId="176" applyNumberFormat="0" applyProtection="0">
      <alignment horizontal="left"/>
    </xf>
    <xf numFmtId="49" fontId="35" fillId="0" borderId="176" applyFill="0" applyProtection="0">
      <alignment horizontal="right"/>
    </xf>
    <xf numFmtId="0" fontId="35" fillId="0" borderId="176" applyFill="0" applyProtection="0">
      <alignment horizontal="right" vertical="top" wrapText="1"/>
    </xf>
    <xf numFmtId="0" fontId="62" fillId="60" borderId="176"/>
    <xf numFmtId="0" fontId="35" fillId="0" borderId="176" applyFill="0" applyProtection="0">
      <alignment horizontal="right" vertical="top" wrapText="1"/>
    </xf>
    <xf numFmtId="0" fontId="35" fillId="0" borderId="176" applyFill="0" applyProtection="0">
      <alignment horizontal="right" vertical="top" wrapText="1"/>
    </xf>
    <xf numFmtId="0" fontId="35" fillId="54" borderId="175" applyNumberFormat="0" applyFont="0" applyAlignment="0" applyProtection="0"/>
    <xf numFmtId="0" fontId="35" fillId="0" borderId="176" applyFill="0" applyProtection="0">
      <alignment horizontal="right" vertical="top" wrapText="1"/>
    </xf>
    <xf numFmtId="0" fontId="62" fillId="60" borderId="176"/>
    <xf numFmtId="2" fontId="47" fillId="0" borderId="176" applyFill="0" applyProtection="0">
      <alignment horizontal="right" vertical="top" wrapText="1"/>
    </xf>
    <xf numFmtId="1" fontId="47" fillId="0" borderId="176" applyFill="0" applyProtection="0">
      <alignment horizontal="right" vertical="top" wrapText="1"/>
    </xf>
    <xf numFmtId="0" fontId="35" fillId="0" borderId="176" applyFill="0" applyProtection="0">
      <alignment horizontal="right" vertical="top" wrapText="1"/>
    </xf>
    <xf numFmtId="0" fontId="44" fillId="0" borderId="179" applyNumberFormat="0" applyFill="0" applyAlignment="0" applyProtection="0"/>
    <xf numFmtId="0" fontId="51" fillId="36" borderId="177" applyNumberFormat="0" applyAlignment="0" applyProtection="0"/>
    <xf numFmtId="0" fontId="35" fillId="0" borderId="176" applyFill="0" applyProtection="0">
      <alignment horizontal="right" vertical="top" wrapText="1"/>
    </xf>
    <xf numFmtId="0" fontId="35" fillId="54" borderId="175" applyNumberFormat="0" applyFont="0" applyAlignment="0" applyProtection="0"/>
    <xf numFmtId="0" fontId="43" fillId="36" borderId="178" applyNumberFormat="0" applyAlignment="0" applyProtection="0"/>
    <xf numFmtId="1" fontId="47" fillId="0" borderId="176" applyFill="0" applyProtection="0">
      <alignment horizontal="right" vertical="top" wrapText="1"/>
    </xf>
    <xf numFmtId="0" fontId="41" fillId="35" borderId="177" applyNumberFormat="0" applyAlignment="0" applyProtection="0"/>
    <xf numFmtId="0" fontId="62" fillId="60" borderId="176"/>
    <xf numFmtId="2" fontId="35" fillId="0" borderId="176" applyFill="0" applyProtection="0">
      <alignment horizontal="right" vertical="top" wrapText="1"/>
    </xf>
    <xf numFmtId="0" fontId="35" fillId="0" borderId="176" applyFill="0" applyProtection="0">
      <alignment horizontal="right" vertical="top" wrapText="1"/>
    </xf>
    <xf numFmtId="0" fontId="39" fillId="38" borderId="176" applyNumberFormat="0" applyProtection="0">
      <alignment horizontal="right"/>
    </xf>
    <xf numFmtId="0" fontId="39" fillId="38" borderId="176" applyNumberFormat="0" applyProtection="0">
      <alignment horizontal="right"/>
    </xf>
    <xf numFmtId="0" fontId="39" fillId="38" borderId="176" applyNumberFormat="0" applyProtection="0">
      <alignment horizontal="right"/>
    </xf>
    <xf numFmtId="1" fontId="35" fillId="0" borderId="176" applyFill="0" applyProtection="0">
      <alignment horizontal="right" vertical="top" wrapText="1"/>
    </xf>
    <xf numFmtId="0" fontId="43" fillId="36" borderId="178" applyNumberFormat="0" applyAlignment="0" applyProtection="0"/>
    <xf numFmtId="49" fontId="47" fillId="0" borderId="176" applyFill="0" applyProtection="0">
      <alignment horizontal="right"/>
    </xf>
    <xf numFmtId="0" fontId="35" fillId="54" borderId="175" applyNumberFormat="0" applyFont="0" applyAlignment="0" applyProtection="0"/>
    <xf numFmtId="49" fontId="35" fillId="0" borderId="176" applyFill="0" applyProtection="0">
      <alignment horizontal="right"/>
    </xf>
    <xf numFmtId="2" fontId="35" fillId="0" borderId="176" applyFill="0" applyProtection="0">
      <alignment horizontal="right" vertical="top" wrapText="1"/>
    </xf>
    <xf numFmtId="49" fontId="47" fillId="0" borderId="176" applyFill="0" applyProtection="0">
      <alignment horizontal="right"/>
    </xf>
    <xf numFmtId="0" fontId="39" fillId="38" borderId="176" applyNumberFormat="0" applyProtection="0">
      <alignment horizontal="right"/>
    </xf>
    <xf numFmtId="0" fontId="62" fillId="60" borderId="176"/>
    <xf numFmtId="0" fontId="62" fillId="60" borderId="176"/>
    <xf numFmtId="0" fontId="39" fillId="38" borderId="176" applyNumberFormat="0" applyProtection="0">
      <alignment horizontal="left"/>
    </xf>
    <xf numFmtId="1" fontId="47" fillId="0" borderId="176" applyFill="0" applyProtection="0">
      <alignment horizontal="right" vertical="top" wrapText="1"/>
    </xf>
    <xf numFmtId="1" fontId="35" fillId="0" borderId="176" applyFill="0" applyProtection="0">
      <alignment horizontal="right" vertical="top" wrapText="1"/>
    </xf>
    <xf numFmtId="0" fontId="35" fillId="54" borderId="175" applyNumberFormat="0" applyFont="0" applyAlignment="0" applyProtection="0"/>
    <xf numFmtId="0" fontId="39" fillId="38" borderId="176" applyNumberFormat="0" applyProtection="0">
      <alignment horizontal="right"/>
    </xf>
    <xf numFmtId="0" fontId="43" fillId="36" borderId="178" applyNumberFormat="0" applyAlignment="0" applyProtection="0"/>
    <xf numFmtId="0" fontId="62" fillId="60" borderId="176"/>
    <xf numFmtId="0" fontId="39" fillId="38" borderId="176" applyNumberFormat="0" applyProtection="0">
      <alignment horizontal="left"/>
    </xf>
    <xf numFmtId="0" fontId="62" fillId="60" borderId="176"/>
    <xf numFmtId="49" fontId="47" fillId="0" borderId="176" applyFill="0" applyProtection="0">
      <alignment horizontal="right"/>
    </xf>
    <xf numFmtId="0" fontId="39" fillId="38" borderId="176" applyNumberFormat="0" applyProtection="0">
      <alignment horizontal="right"/>
    </xf>
    <xf numFmtId="0" fontId="35" fillId="54" borderId="175" applyNumberFormat="0" applyFont="0" applyAlignment="0" applyProtection="0"/>
    <xf numFmtId="2" fontId="35" fillId="0" borderId="176" applyFill="0" applyProtection="0">
      <alignment horizontal="right" vertical="top" wrapText="1"/>
    </xf>
    <xf numFmtId="0" fontId="62" fillId="60" borderId="176"/>
    <xf numFmtId="49" fontId="47" fillId="0" borderId="176" applyFill="0" applyProtection="0">
      <alignment horizontal="right"/>
    </xf>
    <xf numFmtId="0" fontId="51" fillId="36" borderId="177" applyNumberFormat="0" applyAlignment="0" applyProtection="0"/>
    <xf numFmtId="0" fontId="43" fillId="36" borderId="178" applyNumberFormat="0" applyAlignment="0" applyProtection="0"/>
    <xf numFmtId="2" fontId="35" fillId="0" borderId="176" applyFill="0" applyProtection="0">
      <alignment horizontal="right" vertical="top" wrapText="1"/>
    </xf>
    <xf numFmtId="0" fontId="43" fillId="36" borderId="178" applyNumberFormat="0" applyAlignment="0" applyProtection="0"/>
    <xf numFmtId="0" fontId="62" fillId="60" borderId="176"/>
    <xf numFmtId="0" fontId="62" fillId="60" borderId="176"/>
    <xf numFmtId="49" fontId="35" fillId="0" borderId="176" applyFill="0" applyProtection="0">
      <alignment horizontal="right"/>
    </xf>
    <xf numFmtId="2" fontId="47" fillId="0" borderId="176" applyFill="0" applyProtection="0">
      <alignment horizontal="right" vertical="top" wrapText="1"/>
    </xf>
    <xf numFmtId="49" fontId="47" fillId="0" borderId="176" applyFill="0" applyProtection="0">
      <alignment horizontal="right"/>
    </xf>
    <xf numFmtId="49" fontId="35" fillId="0" borderId="176" applyFill="0" applyProtection="0">
      <alignment horizontal="right"/>
    </xf>
    <xf numFmtId="49" fontId="35" fillId="0" borderId="176" applyFill="0" applyProtection="0">
      <alignment horizontal="right"/>
    </xf>
    <xf numFmtId="2" fontId="35" fillId="0" borderId="176" applyFill="0" applyProtection="0">
      <alignment horizontal="right" vertical="top" wrapText="1"/>
    </xf>
    <xf numFmtId="0" fontId="62" fillId="60" borderId="176"/>
    <xf numFmtId="0" fontId="35" fillId="0" borderId="176" applyFill="0" applyProtection="0">
      <alignment horizontal="right" vertical="top" wrapText="1"/>
    </xf>
    <xf numFmtId="49" fontId="47" fillId="0" borderId="176" applyFill="0" applyProtection="0">
      <alignment horizontal="right"/>
    </xf>
    <xf numFmtId="49" fontId="35" fillId="0" borderId="176" applyFill="0" applyProtection="0">
      <alignment horizontal="right"/>
    </xf>
    <xf numFmtId="0" fontId="47" fillId="0" borderId="176" applyFill="0" applyProtection="0">
      <alignment horizontal="right" vertical="top" wrapText="1"/>
    </xf>
    <xf numFmtId="0" fontId="39" fillId="38" borderId="176" applyNumberFormat="0" applyProtection="0">
      <alignment horizontal="right"/>
    </xf>
    <xf numFmtId="0" fontId="43" fillId="36" borderId="178" applyNumberFormat="0" applyAlignment="0" applyProtection="0"/>
    <xf numFmtId="2" fontId="47" fillId="0" borderId="176" applyFill="0" applyProtection="0">
      <alignment horizontal="right" vertical="top" wrapText="1"/>
    </xf>
    <xf numFmtId="2" fontId="35" fillId="0" borderId="176" applyFill="0" applyProtection="0">
      <alignment horizontal="right" vertical="top" wrapText="1"/>
    </xf>
    <xf numFmtId="0" fontId="62" fillId="60" borderId="176"/>
    <xf numFmtId="1" fontId="47" fillId="0" borderId="176" applyFill="0" applyProtection="0">
      <alignment horizontal="right" vertical="top" wrapText="1"/>
    </xf>
    <xf numFmtId="49" fontId="35" fillId="0" borderId="176" applyFill="0" applyProtection="0">
      <alignment horizontal="right"/>
    </xf>
    <xf numFmtId="1" fontId="35" fillId="0" borderId="176" applyFill="0" applyProtection="0">
      <alignment horizontal="right" vertical="top" wrapText="1"/>
    </xf>
    <xf numFmtId="2" fontId="47" fillId="0" borderId="176" applyFill="0" applyProtection="0">
      <alignment horizontal="right" vertical="top" wrapText="1"/>
    </xf>
    <xf numFmtId="0" fontId="44" fillId="0" borderId="179" applyNumberFormat="0" applyFill="0" applyAlignment="0" applyProtection="0"/>
    <xf numFmtId="1" fontId="35" fillId="0" borderId="176" applyFill="0" applyProtection="0">
      <alignment horizontal="right" vertical="top" wrapText="1"/>
    </xf>
    <xf numFmtId="0" fontId="41" fillId="35" borderId="177" applyNumberFormat="0" applyAlignment="0" applyProtection="0"/>
    <xf numFmtId="0" fontId="51" fillId="36" borderId="177" applyNumberFormat="0" applyAlignment="0" applyProtection="0"/>
    <xf numFmtId="0" fontId="35" fillId="54" borderId="175" applyNumberFormat="0" applyFont="0" applyAlignment="0" applyProtection="0"/>
    <xf numFmtId="0" fontId="44" fillId="0" borderId="179" applyNumberFormat="0" applyFill="0" applyAlignment="0" applyProtection="0"/>
    <xf numFmtId="2" fontId="47" fillId="0" borderId="176" applyFill="0" applyProtection="0">
      <alignment horizontal="right" vertical="top" wrapText="1"/>
    </xf>
    <xf numFmtId="49" fontId="47" fillId="0" borderId="176" applyFill="0" applyProtection="0">
      <alignment horizontal="right"/>
    </xf>
    <xf numFmtId="0" fontId="62" fillId="60" borderId="176"/>
    <xf numFmtId="0" fontId="41" fillId="35" borderId="177" applyNumberFormat="0" applyAlignment="0" applyProtection="0"/>
    <xf numFmtId="0" fontId="35" fillId="54" borderId="175" applyNumberFormat="0" applyFont="0" applyAlignment="0" applyProtection="0"/>
    <xf numFmtId="0" fontId="41" fillId="35" borderId="177" applyNumberFormat="0" applyAlignment="0" applyProtection="0"/>
    <xf numFmtId="1" fontId="47" fillId="0" borderId="176" applyFill="0" applyProtection="0">
      <alignment horizontal="right" vertical="top" wrapText="1"/>
    </xf>
    <xf numFmtId="2" fontId="35" fillId="0" borderId="176" applyFill="0" applyProtection="0">
      <alignment horizontal="right" vertical="top" wrapText="1"/>
    </xf>
    <xf numFmtId="0" fontId="62" fillId="60" borderId="176"/>
    <xf numFmtId="2" fontId="47" fillId="0" borderId="176" applyFill="0" applyProtection="0">
      <alignment horizontal="right" vertical="top" wrapText="1"/>
    </xf>
    <xf numFmtId="49" fontId="35" fillId="0" borderId="176" applyFill="0" applyProtection="0">
      <alignment horizontal="right"/>
    </xf>
    <xf numFmtId="1" fontId="35" fillId="0" borderId="176" applyFill="0" applyProtection="0">
      <alignment horizontal="right" vertical="top" wrapText="1"/>
    </xf>
    <xf numFmtId="49" fontId="35" fillId="0" borderId="176" applyFill="0" applyProtection="0">
      <alignment horizontal="right"/>
    </xf>
    <xf numFmtId="0" fontId="43" fillId="36" borderId="178" applyNumberFormat="0" applyAlignment="0" applyProtection="0"/>
    <xf numFmtId="0" fontId="39" fillId="38" borderId="176" applyNumberFormat="0" applyProtection="0">
      <alignment horizontal="right"/>
    </xf>
    <xf numFmtId="0" fontId="62" fillId="60" borderId="176"/>
    <xf numFmtId="0" fontId="35" fillId="0" borderId="176" applyFill="0" applyProtection="0">
      <alignment horizontal="right" vertical="top" wrapText="1"/>
    </xf>
    <xf numFmtId="0" fontId="39" fillId="38" borderId="176" applyNumberFormat="0" applyProtection="0">
      <alignment horizontal="right"/>
    </xf>
    <xf numFmtId="0" fontId="39" fillId="38" borderId="176" applyNumberFormat="0" applyProtection="0">
      <alignment horizontal="right"/>
    </xf>
    <xf numFmtId="0" fontId="62" fillId="60" borderId="176"/>
    <xf numFmtId="1" fontId="47" fillId="0" borderId="176" applyFill="0" applyProtection="0">
      <alignment horizontal="right" vertical="top" wrapText="1"/>
    </xf>
    <xf numFmtId="2" fontId="35" fillId="0" borderId="176" applyFill="0" applyProtection="0">
      <alignment horizontal="right" vertical="top" wrapText="1"/>
    </xf>
    <xf numFmtId="0" fontId="62" fillId="60" borderId="176"/>
    <xf numFmtId="0" fontId="62" fillId="60" borderId="176"/>
    <xf numFmtId="0" fontId="35" fillId="0" borderId="176" applyFill="0" applyProtection="0">
      <alignment horizontal="right" vertical="top" wrapText="1"/>
    </xf>
    <xf numFmtId="0" fontId="35" fillId="0" borderId="176" applyFill="0" applyProtection="0">
      <alignment horizontal="right" vertical="top" wrapText="1"/>
    </xf>
    <xf numFmtId="0" fontId="35" fillId="0" borderId="176" applyFill="0" applyProtection="0">
      <alignment horizontal="right" vertical="top" wrapText="1"/>
    </xf>
    <xf numFmtId="0" fontId="62" fillId="60" borderId="176"/>
    <xf numFmtId="0" fontId="44" fillId="0" borderId="179" applyNumberFormat="0" applyFill="0" applyAlignment="0" applyProtection="0"/>
    <xf numFmtId="0" fontId="62" fillId="60" borderId="176"/>
    <xf numFmtId="0" fontId="39" fillId="38" borderId="176" applyNumberFormat="0" applyProtection="0">
      <alignment horizontal="left"/>
    </xf>
    <xf numFmtId="0" fontId="51" fillId="36" borderId="177" applyNumberFormat="0" applyAlignment="0" applyProtection="0"/>
    <xf numFmtId="1" fontId="47" fillId="0" borderId="176" applyFill="0" applyProtection="0">
      <alignment horizontal="right" vertical="top" wrapText="1"/>
    </xf>
    <xf numFmtId="1" fontId="35" fillId="0" borderId="176" applyFill="0" applyProtection="0">
      <alignment horizontal="right" vertical="top" wrapText="1"/>
    </xf>
    <xf numFmtId="49" fontId="47" fillId="0" borderId="176" applyFill="0" applyProtection="0">
      <alignment horizontal="right"/>
    </xf>
    <xf numFmtId="0" fontId="47" fillId="0" borderId="176" applyFill="0" applyProtection="0">
      <alignment horizontal="right" vertical="top" wrapText="1"/>
    </xf>
    <xf numFmtId="1" fontId="35" fillId="0" borderId="176" applyFill="0" applyProtection="0">
      <alignment horizontal="right" vertical="top" wrapText="1"/>
    </xf>
    <xf numFmtId="0" fontId="35" fillId="0" borderId="176" applyFill="0" applyProtection="0">
      <alignment horizontal="right" vertical="top" wrapText="1"/>
    </xf>
    <xf numFmtId="1" fontId="35" fillId="0" borderId="176" applyFill="0" applyProtection="0">
      <alignment horizontal="right" vertical="top" wrapText="1"/>
    </xf>
    <xf numFmtId="1" fontId="35" fillId="0" borderId="176" applyFill="0" applyProtection="0">
      <alignment horizontal="right" vertical="top" wrapText="1"/>
    </xf>
    <xf numFmtId="0" fontId="35" fillId="54" borderId="175" applyNumberFormat="0" applyFont="0" applyAlignment="0" applyProtection="0"/>
    <xf numFmtId="0" fontId="39" fillId="38" borderId="176" applyNumberFormat="0" applyProtection="0">
      <alignment horizontal="left"/>
    </xf>
    <xf numFmtId="0" fontId="39" fillId="38" borderId="176" applyNumberFormat="0" applyProtection="0">
      <alignment horizontal="right"/>
    </xf>
    <xf numFmtId="1" fontId="35" fillId="0" borderId="176" applyFill="0" applyProtection="0">
      <alignment horizontal="right" vertical="top" wrapText="1"/>
    </xf>
    <xf numFmtId="0" fontId="62" fillId="60" borderId="176"/>
    <xf numFmtId="0" fontId="51" fillId="36" borderId="177" applyNumberFormat="0" applyAlignment="0" applyProtection="0"/>
    <xf numFmtId="0" fontId="35" fillId="54" borderId="175" applyNumberFormat="0" applyFont="0" applyAlignment="0" applyProtection="0"/>
    <xf numFmtId="0" fontId="39" fillId="38" borderId="176" applyNumberFormat="0" applyProtection="0">
      <alignment horizontal="left"/>
    </xf>
    <xf numFmtId="0" fontId="43" fillId="36" borderId="178" applyNumberFormat="0" applyAlignment="0" applyProtection="0"/>
    <xf numFmtId="1" fontId="35" fillId="0" borderId="176" applyFill="0" applyProtection="0">
      <alignment horizontal="right" vertical="top" wrapText="1"/>
    </xf>
    <xf numFmtId="0" fontId="43" fillId="36" borderId="178" applyNumberFormat="0" applyAlignment="0" applyProtection="0"/>
    <xf numFmtId="1" fontId="35" fillId="0" borderId="176" applyFill="0" applyProtection="0">
      <alignment horizontal="right" vertical="top" wrapText="1"/>
    </xf>
    <xf numFmtId="49" fontId="47" fillId="0" borderId="176" applyFill="0" applyProtection="0">
      <alignment horizontal="right"/>
    </xf>
    <xf numFmtId="0" fontId="43" fillId="36" borderId="178" applyNumberFormat="0" applyAlignment="0" applyProtection="0"/>
    <xf numFmtId="0" fontId="39" fillId="38" borderId="176" applyNumberFormat="0" applyProtection="0">
      <alignment horizontal="left"/>
    </xf>
    <xf numFmtId="0" fontId="35" fillId="54" borderId="175" applyNumberFormat="0" applyFont="0" applyAlignment="0" applyProtection="0"/>
    <xf numFmtId="0" fontId="44" fillId="0" borderId="179" applyNumberFormat="0" applyFill="0" applyAlignment="0" applyProtection="0"/>
    <xf numFmtId="0" fontId="44" fillId="0" borderId="179" applyNumberFormat="0" applyFill="0" applyAlignment="0" applyProtection="0"/>
    <xf numFmtId="0" fontId="62" fillId="60" borderId="176"/>
    <xf numFmtId="0" fontId="35" fillId="54" borderId="175" applyNumberFormat="0" applyFont="0" applyAlignment="0" applyProtection="0"/>
    <xf numFmtId="0" fontId="43" fillId="36" borderId="178" applyNumberFormat="0" applyAlignment="0" applyProtection="0"/>
    <xf numFmtId="2" fontId="47" fillId="0" borderId="176" applyFill="0" applyProtection="0">
      <alignment horizontal="right" vertical="top" wrapText="1"/>
    </xf>
    <xf numFmtId="2" fontId="35" fillId="0" borderId="176" applyFill="0" applyProtection="0">
      <alignment horizontal="right" vertical="top" wrapText="1"/>
    </xf>
    <xf numFmtId="0" fontId="35" fillId="0" borderId="176" applyFill="0" applyProtection="0">
      <alignment horizontal="right" vertical="top" wrapText="1"/>
    </xf>
    <xf numFmtId="2" fontId="47" fillId="0" borderId="176" applyFill="0" applyProtection="0">
      <alignment horizontal="right" vertical="top" wrapText="1"/>
    </xf>
    <xf numFmtId="2" fontId="35" fillId="0" borderId="176" applyFill="0" applyProtection="0">
      <alignment horizontal="right" vertical="top" wrapText="1"/>
    </xf>
    <xf numFmtId="0" fontId="51" fillId="36" borderId="177" applyNumberFormat="0" applyAlignment="0" applyProtection="0"/>
    <xf numFmtId="0" fontId="51" fillId="36" borderId="177" applyNumberFormat="0" applyAlignment="0" applyProtection="0"/>
    <xf numFmtId="0" fontId="35" fillId="54" borderId="175" applyNumberFormat="0" applyFont="0" applyAlignment="0" applyProtection="0"/>
    <xf numFmtId="49" fontId="47" fillId="0" borderId="176" applyFill="0" applyProtection="0">
      <alignment horizontal="right"/>
    </xf>
    <xf numFmtId="0" fontId="62" fillId="60" borderId="176"/>
    <xf numFmtId="0" fontId="62" fillId="60" borderId="176"/>
    <xf numFmtId="0" fontId="35" fillId="0" borderId="176" applyFill="0" applyProtection="0">
      <alignment horizontal="right" vertical="top" wrapText="1"/>
    </xf>
    <xf numFmtId="49" fontId="47" fillId="0" borderId="176" applyFill="0" applyProtection="0">
      <alignment horizontal="right"/>
    </xf>
    <xf numFmtId="0" fontId="51" fillId="36" borderId="177" applyNumberFormat="0" applyAlignment="0" applyProtection="0"/>
    <xf numFmtId="1" fontId="35" fillId="0" borderId="176" applyFill="0" applyProtection="0">
      <alignment horizontal="right" vertical="top" wrapText="1"/>
    </xf>
    <xf numFmtId="0" fontId="39" fillId="38" borderId="176" applyNumberFormat="0" applyProtection="0">
      <alignment horizontal="left"/>
    </xf>
    <xf numFmtId="49" fontId="47" fillId="0" borderId="176" applyFill="0" applyProtection="0">
      <alignment horizontal="right"/>
    </xf>
    <xf numFmtId="0" fontId="44" fillId="0" borderId="179" applyNumberFormat="0" applyFill="0" applyAlignment="0" applyProtection="0"/>
    <xf numFmtId="0" fontId="39" fillId="38" borderId="176" applyNumberFormat="0" applyProtection="0">
      <alignment horizontal="left"/>
    </xf>
    <xf numFmtId="0" fontId="62" fillId="60" borderId="176"/>
    <xf numFmtId="0" fontId="35" fillId="0" borderId="176" applyFill="0" applyProtection="0">
      <alignment horizontal="right" vertical="top" wrapText="1"/>
    </xf>
    <xf numFmtId="0" fontId="39" fillId="38" borderId="176" applyNumberFormat="0" applyProtection="0">
      <alignment horizontal="left"/>
    </xf>
    <xf numFmtId="0" fontId="35" fillId="0" borderId="176" applyFill="0" applyProtection="0">
      <alignment horizontal="right" vertical="top" wrapText="1"/>
    </xf>
    <xf numFmtId="0" fontId="35" fillId="54" borderId="175" applyNumberFormat="0" applyFont="0" applyAlignment="0" applyProtection="0"/>
    <xf numFmtId="0" fontId="44" fillId="0" borderId="179" applyNumberFormat="0" applyFill="0" applyAlignment="0" applyProtection="0"/>
    <xf numFmtId="0" fontId="47" fillId="0" borderId="176" applyFill="0" applyProtection="0">
      <alignment horizontal="right" vertical="top" wrapText="1"/>
    </xf>
    <xf numFmtId="0" fontId="39" fillId="38" borderId="176" applyNumberFormat="0" applyProtection="0">
      <alignment horizontal="left"/>
    </xf>
    <xf numFmtId="0" fontId="39" fillId="38" borderId="176" applyNumberFormat="0" applyProtection="0">
      <alignment horizontal="left"/>
    </xf>
    <xf numFmtId="0" fontId="35" fillId="54" borderId="175" applyNumberFormat="0" applyFont="0" applyAlignment="0" applyProtection="0"/>
    <xf numFmtId="0" fontId="39" fillId="38" borderId="176" applyNumberFormat="0" applyProtection="0">
      <alignment horizontal="left"/>
    </xf>
    <xf numFmtId="0" fontId="44" fillId="0" borderId="179" applyNumberFormat="0" applyFill="0" applyAlignment="0" applyProtection="0"/>
    <xf numFmtId="0" fontId="39" fillId="38" borderId="176" applyNumberFormat="0" applyProtection="0">
      <alignment horizontal="right"/>
    </xf>
    <xf numFmtId="0" fontId="39" fillId="38" borderId="176" applyNumberFormat="0" applyProtection="0">
      <alignment horizontal="right"/>
    </xf>
    <xf numFmtId="0" fontId="39" fillId="38" borderId="176" applyNumberFormat="0" applyProtection="0">
      <alignment horizontal="right"/>
    </xf>
    <xf numFmtId="1" fontId="35" fillId="0" borderId="176" applyFill="0" applyProtection="0">
      <alignment horizontal="right" vertical="top" wrapText="1"/>
    </xf>
    <xf numFmtId="0" fontId="39" fillId="38" borderId="176" applyNumberFormat="0" applyProtection="0">
      <alignment horizontal="right"/>
    </xf>
    <xf numFmtId="49" fontId="47" fillId="0" borderId="176" applyFill="0" applyProtection="0">
      <alignment horizontal="right"/>
    </xf>
    <xf numFmtId="1" fontId="35" fillId="0" borderId="176" applyFill="0" applyProtection="0">
      <alignment horizontal="right" vertical="top" wrapText="1"/>
    </xf>
    <xf numFmtId="0" fontId="35" fillId="54" borderId="175" applyNumberFormat="0" applyFont="0" applyAlignment="0" applyProtection="0"/>
    <xf numFmtId="0" fontId="44" fillId="0" borderId="179" applyNumberFormat="0" applyFill="0" applyAlignment="0" applyProtection="0"/>
    <xf numFmtId="0" fontId="43" fillId="36" borderId="178" applyNumberFormat="0" applyAlignment="0" applyProtection="0"/>
    <xf numFmtId="49" fontId="35" fillId="0" borderId="176" applyFill="0" applyProtection="0">
      <alignment horizontal="right"/>
    </xf>
    <xf numFmtId="1" fontId="35" fillId="0" borderId="176" applyFill="0" applyProtection="0">
      <alignment horizontal="right" vertical="top" wrapText="1"/>
    </xf>
    <xf numFmtId="0" fontId="35" fillId="54" borderId="175" applyNumberFormat="0" applyFont="0" applyAlignment="0" applyProtection="0"/>
    <xf numFmtId="0" fontId="41" fillId="35" borderId="177" applyNumberFormat="0" applyAlignment="0" applyProtection="0"/>
    <xf numFmtId="2" fontId="47" fillId="0" borderId="176" applyFill="0" applyProtection="0">
      <alignment horizontal="right" vertical="top" wrapText="1"/>
    </xf>
    <xf numFmtId="49" fontId="47" fillId="0" borderId="176" applyFill="0" applyProtection="0">
      <alignment horizontal="right"/>
    </xf>
    <xf numFmtId="0" fontId="62" fillId="60" borderId="176"/>
    <xf numFmtId="0" fontId="35" fillId="0" borderId="176" applyFill="0" applyProtection="0">
      <alignment horizontal="right" vertical="top" wrapText="1"/>
    </xf>
    <xf numFmtId="0" fontId="35" fillId="54" borderId="175" applyNumberFormat="0" applyFont="0" applyAlignment="0" applyProtection="0"/>
    <xf numFmtId="49" fontId="35" fillId="0" borderId="176" applyFill="0" applyProtection="0">
      <alignment horizontal="right"/>
    </xf>
    <xf numFmtId="0" fontId="35" fillId="0" borderId="176" applyFill="0" applyProtection="0">
      <alignment horizontal="right" vertical="top" wrapText="1"/>
    </xf>
    <xf numFmtId="2" fontId="35" fillId="0" borderId="176" applyFill="0" applyProtection="0">
      <alignment horizontal="right" vertical="top" wrapText="1"/>
    </xf>
    <xf numFmtId="0" fontId="41" fillId="35" borderId="177" applyNumberFormat="0" applyAlignment="0" applyProtection="0"/>
    <xf numFmtId="0" fontId="39" fillId="38" borderId="176" applyNumberFormat="0" applyProtection="0">
      <alignment horizontal="left"/>
    </xf>
    <xf numFmtId="0" fontId="62" fillId="60" borderId="176"/>
    <xf numFmtId="0" fontId="39" fillId="38" borderId="176" applyNumberFormat="0" applyProtection="0">
      <alignment horizontal="right"/>
    </xf>
    <xf numFmtId="49" fontId="47" fillId="0" borderId="176" applyFill="0" applyProtection="0">
      <alignment horizontal="right"/>
    </xf>
    <xf numFmtId="0" fontId="51" fillId="36" borderId="177" applyNumberFormat="0" applyAlignment="0" applyProtection="0"/>
    <xf numFmtId="0" fontId="43" fillId="36" borderId="178" applyNumberFormat="0" applyAlignment="0" applyProtection="0"/>
    <xf numFmtId="0" fontId="62" fillId="60" borderId="176"/>
    <xf numFmtId="0" fontId="44" fillId="0" borderId="179" applyNumberFormat="0" applyFill="0" applyAlignment="0" applyProtection="0"/>
    <xf numFmtId="0" fontId="62" fillId="60" borderId="176"/>
    <xf numFmtId="49" fontId="47" fillId="0" borderId="176" applyFill="0" applyProtection="0">
      <alignment horizontal="right"/>
    </xf>
    <xf numFmtId="1" fontId="35" fillId="0" borderId="176" applyFill="0" applyProtection="0">
      <alignment horizontal="right" vertical="top" wrapText="1"/>
    </xf>
    <xf numFmtId="2" fontId="35" fillId="0" borderId="176" applyFill="0" applyProtection="0">
      <alignment horizontal="right" vertical="top" wrapText="1"/>
    </xf>
    <xf numFmtId="2" fontId="35" fillId="0" borderId="176" applyFill="0" applyProtection="0">
      <alignment horizontal="right" vertical="top" wrapText="1"/>
    </xf>
    <xf numFmtId="1" fontId="47" fillId="0" borderId="176" applyFill="0" applyProtection="0">
      <alignment horizontal="right" vertical="top" wrapText="1"/>
    </xf>
    <xf numFmtId="0" fontId="62" fillId="60" borderId="176"/>
    <xf numFmtId="0" fontId="35" fillId="0" borderId="176" applyFill="0" applyProtection="0">
      <alignment horizontal="right" vertical="top" wrapText="1"/>
    </xf>
    <xf numFmtId="49" fontId="35" fillId="0" borderId="176" applyFill="0" applyProtection="0">
      <alignment horizontal="right"/>
    </xf>
    <xf numFmtId="0" fontId="35" fillId="0" borderId="176" applyFill="0" applyProtection="0">
      <alignment horizontal="right" vertical="top" wrapText="1"/>
    </xf>
    <xf numFmtId="0" fontId="62" fillId="60" borderId="176"/>
    <xf numFmtId="2" fontId="35" fillId="0" borderId="176" applyFill="0" applyProtection="0">
      <alignment horizontal="right" vertical="top" wrapText="1"/>
    </xf>
    <xf numFmtId="2" fontId="35" fillId="0" borderId="176" applyFill="0" applyProtection="0">
      <alignment horizontal="right" vertical="top" wrapText="1"/>
    </xf>
    <xf numFmtId="0" fontId="43" fillId="36" borderId="178" applyNumberFormat="0" applyAlignment="0" applyProtection="0"/>
    <xf numFmtId="1" fontId="47" fillId="0" borderId="176" applyFill="0" applyProtection="0">
      <alignment horizontal="right" vertical="top" wrapText="1"/>
    </xf>
    <xf numFmtId="0" fontId="39" fillId="38" borderId="176" applyNumberFormat="0" applyProtection="0">
      <alignment horizontal="right"/>
    </xf>
    <xf numFmtId="0" fontId="62" fillId="60" borderId="176"/>
    <xf numFmtId="0" fontId="62" fillId="60" borderId="176"/>
    <xf numFmtId="0" fontId="35" fillId="0" borderId="176" applyFill="0" applyProtection="0">
      <alignment horizontal="right" vertical="top" wrapText="1"/>
    </xf>
    <xf numFmtId="0" fontId="62" fillId="60" borderId="176"/>
    <xf numFmtId="0" fontId="35" fillId="54" borderId="175" applyNumberFormat="0" applyFont="0" applyAlignment="0" applyProtection="0"/>
    <xf numFmtId="0" fontId="62" fillId="60" borderId="176"/>
    <xf numFmtId="0" fontId="43" fillId="36" borderId="178" applyNumberFormat="0" applyAlignment="0" applyProtection="0"/>
    <xf numFmtId="2" fontId="35" fillId="0" borderId="176" applyFill="0" applyProtection="0">
      <alignment horizontal="right" vertical="top" wrapText="1"/>
    </xf>
    <xf numFmtId="0" fontId="39" fillId="38" borderId="176" applyNumberFormat="0" applyProtection="0">
      <alignment horizontal="left"/>
    </xf>
    <xf numFmtId="2" fontId="35" fillId="0" borderId="176" applyFill="0" applyProtection="0">
      <alignment horizontal="right" vertical="top" wrapText="1"/>
    </xf>
    <xf numFmtId="0" fontId="62" fillId="60" borderId="176"/>
    <xf numFmtId="1" fontId="35" fillId="0" borderId="176" applyFill="0" applyProtection="0">
      <alignment horizontal="right" vertical="top" wrapText="1"/>
    </xf>
    <xf numFmtId="2" fontId="35" fillId="0" borderId="176" applyFill="0" applyProtection="0">
      <alignment horizontal="right" vertical="top" wrapText="1"/>
    </xf>
    <xf numFmtId="1" fontId="35" fillId="0" borderId="176" applyFill="0" applyProtection="0">
      <alignment horizontal="right" vertical="top" wrapText="1"/>
    </xf>
    <xf numFmtId="0" fontId="35" fillId="0" borderId="176" applyFill="0" applyProtection="0">
      <alignment horizontal="right" vertical="top" wrapText="1"/>
    </xf>
    <xf numFmtId="0" fontId="62" fillId="60" borderId="176"/>
    <xf numFmtId="0" fontId="35" fillId="54" borderId="175" applyNumberFormat="0" applyFont="0" applyAlignment="0" applyProtection="0"/>
    <xf numFmtId="0" fontId="62" fillId="60" borderId="176"/>
    <xf numFmtId="1" fontId="47" fillId="0" borderId="176" applyFill="0" applyProtection="0">
      <alignment horizontal="right" vertical="top" wrapText="1"/>
    </xf>
    <xf numFmtId="0" fontId="35" fillId="0" borderId="176" applyFill="0" applyProtection="0">
      <alignment horizontal="right" vertical="top" wrapText="1"/>
    </xf>
    <xf numFmtId="49" fontId="47" fillId="0" borderId="176" applyFill="0" applyProtection="0">
      <alignment horizontal="right"/>
    </xf>
    <xf numFmtId="2" fontId="35" fillId="0" borderId="176" applyFill="0" applyProtection="0">
      <alignment horizontal="right" vertical="top" wrapText="1"/>
    </xf>
    <xf numFmtId="1" fontId="35" fillId="0" borderId="176" applyFill="0" applyProtection="0">
      <alignment horizontal="right" vertical="top" wrapText="1"/>
    </xf>
    <xf numFmtId="0" fontId="35" fillId="54" borderId="175" applyNumberFormat="0" applyFont="0" applyAlignment="0" applyProtection="0"/>
    <xf numFmtId="0" fontId="44" fillId="0" borderId="179" applyNumberFormat="0" applyFill="0" applyAlignment="0" applyProtection="0"/>
    <xf numFmtId="49" fontId="47" fillId="0" borderId="176" applyFill="0" applyProtection="0">
      <alignment horizontal="right"/>
    </xf>
    <xf numFmtId="0" fontId="43" fillId="36" borderId="178" applyNumberFormat="0" applyAlignment="0" applyProtection="0"/>
    <xf numFmtId="2" fontId="35" fillId="0" borderId="176" applyFill="0" applyProtection="0">
      <alignment horizontal="right" vertical="top" wrapText="1"/>
    </xf>
    <xf numFmtId="49" fontId="35" fillId="0" borderId="176" applyFill="0" applyProtection="0">
      <alignment horizontal="right"/>
    </xf>
    <xf numFmtId="1" fontId="35" fillId="0" borderId="176" applyFill="0" applyProtection="0">
      <alignment horizontal="right" vertical="top" wrapText="1"/>
    </xf>
    <xf numFmtId="49" fontId="35" fillId="0" borderId="176" applyFill="0" applyProtection="0">
      <alignment horizontal="right"/>
    </xf>
    <xf numFmtId="49" fontId="47" fillId="0" borderId="176" applyFill="0" applyProtection="0">
      <alignment horizontal="right"/>
    </xf>
    <xf numFmtId="0" fontId="44" fillId="0" borderId="179" applyNumberFormat="0" applyFill="0" applyAlignment="0" applyProtection="0"/>
    <xf numFmtId="0" fontId="35" fillId="0" borderId="176" applyFill="0" applyProtection="0">
      <alignment horizontal="right" vertical="top" wrapText="1"/>
    </xf>
    <xf numFmtId="0" fontId="62" fillId="60" borderId="176"/>
    <xf numFmtId="0" fontId="39" fillId="38" borderId="176" applyNumberFormat="0" applyProtection="0">
      <alignment horizontal="right"/>
    </xf>
    <xf numFmtId="1" fontId="35" fillId="0" borderId="176" applyFill="0" applyProtection="0">
      <alignment horizontal="right" vertical="top" wrapText="1"/>
    </xf>
    <xf numFmtId="0" fontId="43" fillId="36" borderId="178" applyNumberFormat="0" applyAlignment="0" applyProtection="0"/>
    <xf numFmtId="49" fontId="35" fillId="0" borderId="176" applyFill="0" applyProtection="0">
      <alignment horizontal="right"/>
    </xf>
    <xf numFmtId="49" fontId="35" fillId="0" borderId="176" applyFill="0" applyProtection="0">
      <alignment horizontal="right"/>
    </xf>
    <xf numFmtId="0" fontId="62" fillId="60" borderId="176"/>
    <xf numFmtId="1" fontId="47" fillId="0" borderId="176" applyFill="0" applyProtection="0">
      <alignment horizontal="right" vertical="top" wrapText="1"/>
    </xf>
    <xf numFmtId="2" fontId="35" fillId="0" borderId="176" applyFill="0" applyProtection="0">
      <alignment horizontal="right" vertical="top" wrapText="1"/>
    </xf>
    <xf numFmtId="0" fontId="62" fillId="60" borderId="176"/>
    <xf numFmtId="2" fontId="47" fillId="0" borderId="176" applyFill="0" applyProtection="0">
      <alignment horizontal="right" vertical="top" wrapText="1"/>
    </xf>
    <xf numFmtId="0" fontId="62" fillId="60" borderId="176"/>
    <xf numFmtId="0" fontId="39" fillId="38" borderId="176" applyNumberFormat="0" applyProtection="0">
      <alignment horizontal="right"/>
    </xf>
    <xf numFmtId="49" fontId="47" fillId="0" borderId="176" applyFill="0" applyProtection="0">
      <alignment horizontal="right"/>
    </xf>
    <xf numFmtId="0" fontId="35" fillId="0" borderId="176" applyFill="0" applyProtection="0">
      <alignment horizontal="right" vertical="top" wrapText="1"/>
    </xf>
    <xf numFmtId="0" fontId="39" fillId="38" borderId="176" applyNumberFormat="0" applyProtection="0">
      <alignment horizontal="right"/>
    </xf>
    <xf numFmtId="2" fontId="35" fillId="0" borderId="176" applyFill="0" applyProtection="0">
      <alignment horizontal="right" vertical="top" wrapText="1"/>
    </xf>
    <xf numFmtId="0" fontId="44" fillId="0" borderId="179" applyNumberFormat="0" applyFill="0" applyAlignment="0" applyProtection="0"/>
    <xf numFmtId="0" fontId="43" fillId="36" borderId="178" applyNumberFormat="0" applyAlignment="0" applyProtection="0"/>
    <xf numFmtId="1" fontId="35" fillId="0" borderId="176" applyFill="0" applyProtection="0">
      <alignment horizontal="right" vertical="top" wrapText="1"/>
    </xf>
    <xf numFmtId="1" fontId="47" fillId="0" borderId="176" applyFill="0" applyProtection="0">
      <alignment horizontal="right" vertical="top" wrapText="1"/>
    </xf>
    <xf numFmtId="0" fontId="47" fillId="0" borderId="176" applyFill="0" applyProtection="0">
      <alignment horizontal="right" vertical="top" wrapText="1"/>
    </xf>
    <xf numFmtId="0" fontId="44" fillId="0" borderId="179" applyNumberFormat="0" applyFill="0" applyAlignment="0" applyProtection="0"/>
    <xf numFmtId="2" fontId="47" fillId="0" borderId="176" applyFill="0" applyProtection="0">
      <alignment horizontal="right" vertical="top" wrapText="1"/>
    </xf>
    <xf numFmtId="0" fontId="44" fillId="0" borderId="179" applyNumberFormat="0" applyFill="0" applyAlignment="0" applyProtection="0"/>
    <xf numFmtId="0" fontId="44" fillId="0" borderId="179" applyNumberFormat="0" applyFill="0" applyAlignment="0" applyProtection="0"/>
    <xf numFmtId="0" fontId="62" fillId="60" borderId="176"/>
    <xf numFmtId="0" fontId="62" fillId="60" borderId="176"/>
    <xf numFmtId="0" fontId="62" fillId="60" borderId="176"/>
    <xf numFmtId="2" fontId="35" fillId="0" borderId="176" applyFill="0" applyProtection="0">
      <alignment horizontal="right" vertical="top" wrapText="1"/>
    </xf>
    <xf numFmtId="0" fontId="43" fillId="36" borderId="178" applyNumberFormat="0" applyAlignment="0" applyProtection="0"/>
    <xf numFmtId="0" fontId="35" fillId="54" borderId="175" applyNumberFormat="0" applyFont="0" applyAlignment="0" applyProtection="0"/>
    <xf numFmtId="0" fontId="35" fillId="0" borderId="176" applyFill="0" applyProtection="0">
      <alignment horizontal="right" vertical="top" wrapText="1"/>
    </xf>
    <xf numFmtId="0" fontId="62" fillId="60" borderId="176"/>
    <xf numFmtId="49" fontId="47" fillId="0" borderId="176" applyFill="0" applyProtection="0">
      <alignment horizontal="right"/>
    </xf>
    <xf numFmtId="0" fontId="35" fillId="0" borderId="176" applyFill="0" applyProtection="0">
      <alignment horizontal="right" vertical="top" wrapText="1"/>
    </xf>
    <xf numFmtId="0" fontId="62" fillId="60" borderId="176"/>
    <xf numFmtId="1" fontId="47" fillId="0" borderId="176" applyFill="0" applyProtection="0">
      <alignment horizontal="right" vertical="top" wrapText="1"/>
    </xf>
    <xf numFmtId="0" fontId="39" fillId="38" borderId="176" applyNumberFormat="0" applyProtection="0">
      <alignment horizontal="right"/>
    </xf>
    <xf numFmtId="0" fontId="41" fillId="35" borderId="177" applyNumberFormat="0" applyAlignment="0" applyProtection="0"/>
    <xf numFmtId="2" fontId="35" fillId="0" borderId="176" applyFill="0" applyProtection="0">
      <alignment horizontal="right" vertical="top" wrapText="1"/>
    </xf>
    <xf numFmtId="0" fontId="62" fillId="60" borderId="176"/>
    <xf numFmtId="0" fontId="39" fillId="38" borderId="176" applyNumberFormat="0" applyProtection="0">
      <alignment horizontal="right"/>
    </xf>
    <xf numFmtId="0" fontId="39" fillId="38" borderId="176" applyNumberFormat="0" applyProtection="0">
      <alignment horizontal="right"/>
    </xf>
    <xf numFmtId="0" fontId="43" fillId="36" borderId="178" applyNumberFormat="0" applyAlignment="0" applyProtection="0"/>
    <xf numFmtId="1" fontId="35" fillId="0" borderId="176" applyFill="0" applyProtection="0">
      <alignment horizontal="right" vertical="top" wrapText="1"/>
    </xf>
    <xf numFmtId="1" fontId="35" fillId="0" borderId="176" applyFill="0" applyProtection="0">
      <alignment horizontal="right" vertical="top" wrapText="1"/>
    </xf>
    <xf numFmtId="0" fontId="43" fillId="36" borderId="178" applyNumberFormat="0" applyAlignment="0" applyProtection="0"/>
    <xf numFmtId="0" fontId="43" fillId="36" borderId="178" applyNumberFormat="0" applyAlignment="0" applyProtection="0"/>
    <xf numFmtId="0" fontId="41" fillId="35" borderId="177" applyNumberFormat="0" applyAlignment="0" applyProtection="0"/>
    <xf numFmtId="2" fontId="47" fillId="0" borderId="176" applyFill="0" applyProtection="0">
      <alignment horizontal="right" vertical="top" wrapText="1"/>
    </xf>
    <xf numFmtId="1" fontId="35" fillId="0" borderId="176" applyFill="0" applyProtection="0">
      <alignment horizontal="right" vertical="top" wrapText="1"/>
    </xf>
    <xf numFmtId="1" fontId="35" fillId="0" borderId="176" applyFill="0" applyProtection="0">
      <alignment horizontal="right" vertical="top" wrapText="1"/>
    </xf>
    <xf numFmtId="49" fontId="47" fillId="0" borderId="176" applyFill="0" applyProtection="0">
      <alignment horizontal="right"/>
    </xf>
    <xf numFmtId="0" fontId="62" fillId="60" borderId="176"/>
    <xf numFmtId="0" fontId="51" fillId="36" borderId="177" applyNumberFormat="0" applyAlignment="0" applyProtection="0"/>
    <xf numFmtId="2" fontId="35" fillId="0" borderId="176" applyFill="0" applyProtection="0">
      <alignment horizontal="right" vertical="top" wrapText="1"/>
    </xf>
    <xf numFmtId="49" fontId="35" fillId="0" borderId="176" applyFill="0" applyProtection="0">
      <alignment horizontal="right"/>
    </xf>
    <xf numFmtId="0" fontId="62" fillId="60" borderId="176"/>
    <xf numFmtId="0" fontId="35" fillId="54" borderId="175" applyNumberFormat="0" applyFont="0" applyAlignment="0" applyProtection="0"/>
    <xf numFmtId="0" fontId="62" fillId="60" borderId="176"/>
    <xf numFmtId="2" fontId="35" fillId="0" borderId="176" applyFill="0" applyProtection="0">
      <alignment horizontal="right" vertical="top" wrapText="1"/>
    </xf>
    <xf numFmtId="0" fontId="62" fillId="60" borderId="176"/>
    <xf numFmtId="0" fontId="35" fillId="0" borderId="176" applyFill="0" applyProtection="0">
      <alignment horizontal="right" vertical="top" wrapText="1"/>
    </xf>
    <xf numFmtId="0" fontId="62" fillId="60" borderId="176"/>
    <xf numFmtId="0" fontId="43" fillId="36" borderId="178" applyNumberFormat="0" applyAlignment="0" applyProtection="0"/>
    <xf numFmtId="0" fontId="62" fillId="60" borderId="176"/>
    <xf numFmtId="0" fontId="35" fillId="0" borderId="176" applyFill="0" applyProtection="0">
      <alignment horizontal="right" vertical="top" wrapText="1"/>
    </xf>
    <xf numFmtId="0" fontId="43" fillId="36" borderId="178" applyNumberFormat="0" applyAlignment="0" applyProtection="0"/>
    <xf numFmtId="0" fontId="62" fillId="60" borderId="176"/>
    <xf numFmtId="49" fontId="47" fillId="0" borderId="176" applyFill="0" applyProtection="0">
      <alignment horizontal="right"/>
    </xf>
    <xf numFmtId="49" fontId="35" fillId="0" borderId="176" applyFill="0" applyProtection="0">
      <alignment horizontal="right"/>
    </xf>
    <xf numFmtId="0" fontId="35" fillId="0" borderId="176" applyFill="0" applyProtection="0">
      <alignment horizontal="right" vertical="top" wrapText="1"/>
    </xf>
    <xf numFmtId="0" fontId="39" fillId="38" borderId="176" applyNumberFormat="0" applyProtection="0">
      <alignment horizontal="right"/>
    </xf>
    <xf numFmtId="0" fontId="62" fillId="60" borderId="176"/>
    <xf numFmtId="0" fontId="62" fillId="60" borderId="176"/>
    <xf numFmtId="49" fontId="47" fillId="0" borderId="176" applyFill="0" applyProtection="0">
      <alignment horizontal="right"/>
    </xf>
    <xf numFmtId="0" fontId="47" fillId="0" borderId="176" applyFill="0" applyProtection="0">
      <alignment horizontal="right" vertical="top" wrapText="1"/>
    </xf>
    <xf numFmtId="0" fontId="39" fillId="38" borderId="176" applyNumberFormat="0" applyProtection="0">
      <alignment horizontal="right"/>
    </xf>
    <xf numFmtId="0" fontId="62" fillId="60" borderId="176"/>
    <xf numFmtId="0" fontId="39" fillId="38" borderId="176" applyNumberFormat="0" applyProtection="0">
      <alignment horizontal="right"/>
    </xf>
    <xf numFmtId="49" fontId="35" fillId="0" borderId="176" applyFill="0" applyProtection="0">
      <alignment horizontal="right"/>
    </xf>
    <xf numFmtId="0" fontId="39" fillId="38" borderId="176" applyNumberFormat="0" applyProtection="0">
      <alignment horizontal="right"/>
    </xf>
    <xf numFmtId="0" fontId="62" fillId="60" borderId="176"/>
    <xf numFmtId="0" fontId="62" fillId="60" borderId="176"/>
    <xf numFmtId="0" fontId="62" fillId="60" borderId="176"/>
    <xf numFmtId="1" fontId="35" fillId="0" borderId="176" applyFill="0" applyProtection="0">
      <alignment horizontal="right" vertical="top" wrapText="1"/>
    </xf>
    <xf numFmtId="0" fontId="39" fillId="38" borderId="176" applyNumberFormat="0" applyProtection="0">
      <alignment horizontal="right"/>
    </xf>
    <xf numFmtId="0" fontId="39" fillId="38" borderId="176" applyNumberFormat="0" applyProtection="0">
      <alignment horizontal="left"/>
    </xf>
    <xf numFmtId="1" fontId="35" fillId="0" borderId="176" applyFill="0" applyProtection="0">
      <alignment horizontal="right" vertical="top" wrapText="1"/>
    </xf>
    <xf numFmtId="0" fontId="62" fillId="60" borderId="176"/>
    <xf numFmtId="0" fontId="35" fillId="54" borderId="175" applyNumberFormat="0" applyFont="0" applyAlignment="0" applyProtection="0"/>
    <xf numFmtId="0" fontId="39" fillId="38" borderId="176" applyNumberFormat="0" applyProtection="0">
      <alignment horizontal="right"/>
    </xf>
    <xf numFmtId="0" fontId="39" fillId="38" borderId="176" applyNumberFormat="0" applyProtection="0">
      <alignment horizontal="right"/>
    </xf>
    <xf numFmtId="0" fontId="43" fillId="36" borderId="178" applyNumberFormat="0" applyAlignment="0" applyProtection="0"/>
    <xf numFmtId="2" fontId="35" fillId="0" borderId="176" applyFill="0" applyProtection="0">
      <alignment horizontal="right" vertical="top" wrapText="1"/>
    </xf>
    <xf numFmtId="49" fontId="35" fillId="0" borderId="176" applyFill="0" applyProtection="0">
      <alignment horizontal="right"/>
    </xf>
    <xf numFmtId="0" fontId="43" fillId="36" borderId="178" applyNumberFormat="0" applyAlignment="0" applyProtection="0"/>
    <xf numFmtId="0" fontId="35" fillId="0" borderId="176" applyFill="0" applyProtection="0">
      <alignment horizontal="right" vertical="top" wrapText="1"/>
    </xf>
    <xf numFmtId="0" fontId="35" fillId="54" borderId="175" applyNumberFormat="0" applyFont="0" applyAlignment="0" applyProtection="0"/>
    <xf numFmtId="1" fontId="35" fillId="0" borderId="176" applyFill="0" applyProtection="0">
      <alignment horizontal="right" vertical="top" wrapText="1"/>
    </xf>
    <xf numFmtId="2" fontId="35" fillId="0" borderId="176" applyFill="0" applyProtection="0">
      <alignment horizontal="right" vertical="top" wrapText="1"/>
    </xf>
    <xf numFmtId="0" fontId="35" fillId="0" borderId="176" applyFill="0" applyProtection="0">
      <alignment horizontal="right" vertical="top" wrapText="1"/>
    </xf>
    <xf numFmtId="0" fontId="62" fillId="60" borderId="176"/>
    <xf numFmtId="49" fontId="47" fillId="0" borderId="176" applyFill="0" applyProtection="0">
      <alignment horizontal="right"/>
    </xf>
    <xf numFmtId="0" fontId="62" fillId="60" borderId="176"/>
    <xf numFmtId="0" fontId="35" fillId="54" borderId="175" applyNumberFormat="0" applyFont="0" applyAlignment="0" applyProtection="0"/>
    <xf numFmtId="49" fontId="47" fillId="0" borderId="176" applyFill="0" applyProtection="0">
      <alignment horizontal="right"/>
    </xf>
    <xf numFmtId="0" fontId="35" fillId="0" borderId="176" applyFill="0" applyProtection="0">
      <alignment horizontal="right" vertical="top" wrapText="1"/>
    </xf>
    <xf numFmtId="49" fontId="35" fillId="0" borderId="176" applyFill="0" applyProtection="0">
      <alignment horizontal="right"/>
    </xf>
    <xf numFmtId="0" fontId="62" fillId="60" borderId="176"/>
    <xf numFmtId="0" fontId="39" fillId="38" borderId="176" applyNumberFormat="0" applyProtection="0">
      <alignment horizontal="right"/>
    </xf>
    <xf numFmtId="0" fontId="62" fillId="60" borderId="176"/>
    <xf numFmtId="0" fontId="35" fillId="54" borderId="175" applyNumberFormat="0" applyFont="0" applyAlignment="0" applyProtection="0"/>
    <xf numFmtId="1" fontId="35" fillId="0" borderId="176" applyFill="0" applyProtection="0">
      <alignment horizontal="right" vertical="top" wrapText="1"/>
    </xf>
    <xf numFmtId="0" fontId="62" fillId="60" borderId="176"/>
    <xf numFmtId="49" fontId="35" fillId="0" borderId="176" applyFill="0" applyProtection="0">
      <alignment horizontal="right"/>
    </xf>
    <xf numFmtId="0" fontId="39" fillId="38" borderId="176" applyNumberFormat="0" applyProtection="0">
      <alignment horizontal="left"/>
    </xf>
    <xf numFmtId="0" fontId="44" fillId="0" borderId="179" applyNumberFormat="0" applyFill="0" applyAlignment="0" applyProtection="0"/>
    <xf numFmtId="0" fontId="62" fillId="60" borderId="176"/>
    <xf numFmtId="0" fontId="39" fillId="38" borderId="176" applyNumberFormat="0" applyProtection="0">
      <alignment horizontal="left"/>
    </xf>
    <xf numFmtId="0" fontId="39" fillId="38" borderId="176" applyNumberFormat="0" applyProtection="0">
      <alignment horizontal="left"/>
    </xf>
    <xf numFmtId="0" fontId="39" fillId="38" borderId="176" applyNumberFormat="0" applyProtection="0">
      <alignment horizontal="left"/>
    </xf>
    <xf numFmtId="0" fontId="62" fillId="60" borderId="176"/>
    <xf numFmtId="0" fontId="62" fillId="60" borderId="176"/>
    <xf numFmtId="0" fontId="35" fillId="0" borderId="176" applyFill="0" applyProtection="0">
      <alignment horizontal="right" vertical="top" wrapText="1"/>
    </xf>
    <xf numFmtId="1" fontId="47" fillId="0" borderId="176" applyFill="0" applyProtection="0">
      <alignment horizontal="right" vertical="top" wrapText="1"/>
    </xf>
    <xf numFmtId="0" fontId="39" fillId="38" borderId="176" applyNumberFormat="0" applyProtection="0">
      <alignment horizontal="left"/>
    </xf>
    <xf numFmtId="2" fontId="35" fillId="0" borderId="176" applyFill="0" applyProtection="0">
      <alignment horizontal="right" vertical="top" wrapText="1"/>
    </xf>
    <xf numFmtId="1" fontId="47" fillId="0" borderId="176" applyFill="0" applyProtection="0">
      <alignment horizontal="right" vertical="top" wrapText="1"/>
    </xf>
    <xf numFmtId="2" fontId="35" fillId="0" borderId="176" applyFill="0" applyProtection="0">
      <alignment horizontal="right" vertical="top" wrapText="1"/>
    </xf>
    <xf numFmtId="1" fontId="47" fillId="0" borderId="176" applyFill="0" applyProtection="0">
      <alignment horizontal="right" vertical="top" wrapText="1"/>
    </xf>
    <xf numFmtId="0" fontId="39" fillId="38" borderId="176" applyNumberFormat="0" applyProtection="0">
      <alignment horizontal="right"/>
    </xf>
    <xf numFmtId="0" fontId="62" fillId="60" borderId="176"/>
    <xf numFmtId="0" fontId="51" fillId="36" borderId="177" applyNumberFormat="0" applyAlignment="0" applyProtection="0"/>
    <xf numFmtId="0" fontId="62" fillId="60" borderId="176"/>
    <xf numFmtId="1" fontId="35" fillId="0" borderId="176" applyFill="0" applyProtection="0">
      <alignment horizontal="right" vertical="top" wrapText="1"/>
    </xf>
    <xf numFmtId="0" fontId="41" fillId="35" borderId="177" applyNumberFormat="0" applyAlignment="0" applyProtection="0"/>
    <xf numFmtId="49" fontId="35" fillId="0" borderId="176" applyFill="0" applyProtection="0">
      <alignment horizontal="right"/>
    </xf>
    <xf numFmtId="0" fontId="62" fillId="60" borderId="176"/>
    <xf numFmtId="0" fontId="47" fillId="0" borderId="176" applyFill="0" applyProtection="0">
      <alignment horizontal="right" vertical="top" wrapText="1"/>
    </xf>
    <xf numFmtId="0" fontId="35" fillId="54" borderId="175" applyNumberFormat="0" applyFont="0" applyAlignment="0" applyProtection="0"/>
    <xf numFmtId="0" fontId="39" fillId="38" borderId="176" applyNumberFormat="0" applyProtection="0">
      <alignment horizontal="right"/>
    </xf>
    <xf numFmtId="0" fontId="35" fillId="0" borderId="176" applyFill="0" applyProtection="0">
      <alignment horizontal="right" vertical="top" wrapText="1"/>
    </xf>
    <xf numFmtId="0" fontId="35" fillId="0" borderId="176" applyFill="0" applyProtection="0">
      <alignment horizontal="right" vertical="top" wrapText="1"/>
    </xf>
    <xf numFmtId="0" fontId="51" fillId="36" borderId="177" applyNumberFormat="0" applyAlignment="0" applyProtection="0"/>
    <xf numFmtId="1" fontId="35" fillId="0" borderId="176" applyFill="0" applyProtection="0">
      <alignment horizontal="right" vertical="top" wrapText="1"/>
    </xf>
    <xf numFmtId="0" fontId="39" fillId="38" borderId="176" applyNumberFormat="0" applyProtection="0">
      <alignment horizontal="right"/>
    </xf>
    <xf numFmtId="49" fontId="35" fillId="0" borderId="176" applyFill="0" applyProtection="0">
      <alignment horizontal="right"/>
    </xf>
    <xf numFmtId="49" fontId="35" fillId="0" borderId="176" applyFill="0" applyProtection="0">
      <alignment horizontal="right"/>
    </xf>
    <xf numFmtId="1" fontId="35" fillId="0" borderId="176" applyFill="0" applyProtection="0">
      <alignment horizontal="right" vertical="top" wrapText="1"/>
    </xf>
    <xf numFmtId="2" fontId="47" fillId="0" borderId="176" applyFill="0" applyProtection="0">
      <alignment horizontal="right" vertical="top" wrapText="1"/>
    </xf>
    <xf numFmtId="2" fontId="47" fillId="0" borderId="176" applyFill="0" applyProtection="0">
      <alignment horizontal="right" vertical="top" wrapText="1"/>
    </xf>
    <xf numFmtId="0" fontId="44" fillId="0" borderId="179" applyNumberFormat="0" applyFill="0" applyAlignment="0" applyProtection="0"/>
    <xf numFmtId="0" fontId="62" fillId="60" borderId="176"/>
    <xf numFmtId="2" fontId="47" fillId="0" borderId="176" applyFill="0" applyProtection="0">
      <alignment horizontal="right" vertical="top" wrapText="1"/>
    </xf>
    <xf numFmtId="0" fontId="35" fillId="0" borderId="176" applyFill="0" applyProtection="0">
      <alignment horizontal="right" vertical="top" wrapText="1"/>
    </xf>
    <xf numFmtId="0" fontId="39" fillId="38" borderId="176" applyNumberFormat="0" applyProtection="0">
      <alignment horizontal="right"/>
    </xf>
    <xf numFmtId="49" fontId="35" fillId="0" borderId="176" applyFill="0" applyProtection="0">
      <alignment horizontal="right"/>
    </xf>
    <xf numFmtId="0" fontId="44" fillId="0" borderId="179" applyNumberFormat="0" applyFill="0" applyAlignment="0" applyProtection="0"/>
    <xf numFmtId="2" fontId="47" fillId="0" borderId="176" applyFill="0" applyProtection="0">
      <alignment horizontal="right" vertical="top" wrapText="1"/>
    </xf>
    <xf numFmtId="0" fontId="39" fillId="38" borderId="176" applyNumberFormat="0" applyProtection="0">
      <alignment horizontal="right"/>
    </xf>
    <xf numFmtId="1" fontId="35" fillId="0" borderId="176" applyFill="0" applyProtection="0">
      <alignment horizontal="right" vertical="top" wrapText="1"/>
    </xf>
    <xf numFmtId="0" fontId="44" fillId="0" borderId="179" applyNumberFormat="0" applyFill="0" applyAlignment="0" applyProtection="0"/>
    <xf numFmtId="0" fontId="39" fillId="38" borderId="176" applyNumberFormat="0" applyProtection="0">
      <alignment horizontal="left"/>
    </xf>
    <xf numFmtId="1" fontId="47" fillId="0" borderId="176" applyFill="0" applyProtection="0">
      <alignment horizontal="right" vertical="top" wrapText="1"/>
    </xf>
    <xf numFmtId="0" fontId="62" fillId="60" borderId="176"/>
    <xf numFmtId="0" fontId="35" fillId="54" borderId="175" applyNumberFormat="0" applyFont="0" applyAlignment="0" applyProtection="0"/>
    <xf numFmtId="0" fontId="44" fillId="0" borderId="179" applyNumberFormat="0" applyFill="0" applyAlignment="0" applyProtection="0"/>
    <xf numFmtId="0" fontId="39" fillId="38" borderId="176" applyNumberFormat="0" applyProtection="0">
      <alignment horizontal="right"/>
    </xf>
    <xf numFmtId="49" fontId="35" fillId="0" borderId="176" applyFill="0" applyProtection="0">
      <alignment horizontal="right"/>
    </xf>
    <xf numFmtId="2" fontId="35" fillId="0" borderId="176" applyFill="0" applyProtection="0">
      <alignment horizontal="right" vertical="top" wrapText="1"/>
    </xf>
    <xf numFmtId="2" fontId="47" fillId="0" borderId="176" applyFill="0" applyProtection="0">
      <alignment horizontal="right" vertical="top" wrapText="1"/>
    </xf>
    <xf numFmtId="1" fontId="35" fillId="0" borderId="176" applyFill="0" applyProtection="0">
      <alignment horizontal="right" vertical="top" wrapText="1"/>
    </xf>
    <xf numFmtId="1" fontId="47" fillId="0" borderId="176" applyFill="0" applyProtection="0">
      <alignment horizontal="right" vertical="top" wrapText="1"/>
    </xf>
    <xf numFmtId="1" fontId="35" fillId="0" borderId="176" applyFill="0" applyProtection="0">
      <alignment horizontal="right" vertical="top" wrapText="1"/>
    </xf>
    <xf numFmtId="0" fontId="62" fillId="60" borderId="176"/>
    <xf numFmtId="0" fontId="39" fillId="38" borderId="176" applyNumberFormat="0" applyProtection="0">
      <alignment horizontal="left"/>
    </xf>
    <xf numFmtId="49" fontId="47" fillId="0" borderId="176" applyFill="0" applyProtection="0">
      <alignment horizontal="right"/>
    </xf>
    <xf numFmtId="0" fontId="43" fillId="36" borderId="178" applyNumberFormat="0" applyAlignment="0" applyProtection="0"/>
    <xf numFmtId="0" fontId="62" fillId="60" borderId="176"/>
    <xf numFmtId="0" fontId="39" fillId="38" borderId="176" applyNumberFormat="0" applyProtection="0">
      <alignment horizontal="left"/>
    </xf>
    <xf numFmtId="0" fontId="39" fillId="38" borderId="176" applyNumberFormat="0" applyProtection="0">
      <alignment horizontal="right"/>
    </xf>
    <xf numFmtId="0" fontId="35" fillId="0" borderId="176" applyFill="0" applyProtection="0">
      <alignment horizontal="right" vertical="top" wrapText="1"/>
    </xf>
    <xf numFmtId="2" fontId="47" fillId="0" borderId="176" applyFill="0" applyProtection="0">
      <alignment horizontal="right" vertical="top" wrapText="1"/>
    </xf>
    <xf numFmtId="0" fontId="51" fillId="36" borderId="177" applyNumberFormat="0" applyAlignment="0" applyProtection="0"/>
    <xf numFmtId="0" fontId="39" fillId="38" borderId="176" applyNumberFormat="0" applyProtection="0">
      <alignment horizontal="right"/>
    </xf>
    <xf numFmtId="49" fontId="47" fillId="0" borderId="176" applyFill="0" applyProtection="0">
      <alignment horizontal="right"/>
    </xf>
    <xf numFmtId="0" fontId="39" fillId="38" borderId="176" applyNumberFormat="0" applyProtection="0">
      <alignment horizontal="right"/>
    </xf>
    <xf numFmtId="0" fontId="35" fillId="0" borderId="176" applyFill="0" applyProtection="0">
      <alignment horizontal="right" vertical="top" wrapText="1"/>
    </xf>
    <xf numFmtId="0" fontId="39" fillId="38" borderId="176" applyNumberFormat="0" applyProtection="0">
      <alignment horizontal="right"/>
    </xf>
    <xf numFmtId="0" fontId="62" fillId="60" borderId="176"/>
    <xf numFmtId="2" fontId="35" fillId="0" borderId="176" applyFill="0" applyProtection="0">
      <alignment horizontal="right" vertical="top" wrapText="1"/>
    </xf>
    <xf numFmtId="0" fontId="51" fillId="36" borderId="177" applyNumberFormat="0" applyAlignment="0" applyProtection="0"/>
    <xf numFmtId="49" fontId="47" fillId="0" borderId="176" applyFill="0" applyProtection="0">
      <alignment horizontal="right"/>
    </xf>
    <xf numFmtId="0" fontId="39" fillId="38" borderId="176" applyNumberFormat="0" applyProtection="0">
      <alignment horizontal="right"/>
    </xf>
    <xf numFmtId="0" fontId="35" fillId="0" borderId="176" applyFill="0" applyProtection="0">
      <alignment horizontal="right" vertical="top" wrapText="1"/>
    </xf>
    <xf numFmtId="0" fontId="39" fillId="38" borderId="176" applyNumberFormat="0" applyProtection="0">
      <alignment horizontal="left"/>
    </xf>
    <xf numFmtId="1" fontId="35" fillId="0" borderId="176" applyFill="0" applyProtection="0">
      <alignment horizontal="right" vertical="top" wrapText="1"/>
    </xf>
    <xf numFmtId="49" fontId="35" fillId="0" borderId="176" applyFill="0" applyProtection="0">
      <alignment horizontal="right"/>
    </xf>
    <xf numFmtId="0" fontId="62" fillId="60" borderId="176"/>
    <xf numFmtId="1" fontId="35" fillId="0" borderId="176" applyFill="0" applyProtection="0">
      <alignment horizontal="right" vertical="top" wrapText="1"/>
    </xf>
    <xf numFmtId="49" fontId="47" fillId="0" borderId="176" applyFill="0" applyProtection="0">
      <alignment horizontal="right"/>
    </xf>
    <xf numFmtId="1" fontId="47" fillId="0" borderId="176" applyFill="0" applyProtection="0">
      <alignment horizontal="right" vertical="top" wrapText="1"/>
    </xf>
    <xf numFmtId="0" fontId="35" fillId="54" borderId="175" applyNumberFormat="0" applyFont="0" applyAlignment="0" applyProtection="0"/>
    <xf numFmtId="49" fontId="35" fillId="0" borderId="176" applyFill="0" applyProtection="0">
      <alignment horizontal="right"/>
    </xf>
    <xf numFmtId="1" fontId="35" fillId="0" borderId="176" applyFill="0" applyProtection="0">
      <alignment horizontal="right" vertical="top" wrapText="1"/>
    </xf>
    <xf numFmtId="0" fontId="43" fillId="36" borderId="178" applyNumberFormat="0" applyAlignment="0" applyProtection="0"/>
    <xf numFmtId="0" fontId="44" fillId="0" borderId="179" applyNumberFormat="0" applyFill="0" applyAlignment="0" applyProtection="0"/>
    <xf numFmtId="0" fontId="43" fillId="36" borderId="178" applyNumberFormat="0" applyAlignment="0" applyProtection="0"/>
    <xf numFmtId="1" fontId="35" fillId="0" borderId="176" applyFill="0" applyProtection="0">
      <alignment horizontal="right" vertical="top" wrapText="1"/>
    </xf>
    <xf numFmtId="0" fontId="39" fillId="38" borderId="176" applyNumberFormat="0" applyProtection="0">
      <alignment horizontal="right"/>
    </xf>
    <xf numFmtId="0" fontId="62" fillId="60" borderId="176"/>
    <xf numFmtId="0" fontId="35" fillId="0" borderId="176" applyFill="0" applyProtection="0">
      <alignment horizontal="right" vertical="top" wrapText="1"/>
    </xf>
    <xf numFmtId="2" fontId="47" fillId="0" borderId="176" applyFill="0" applyProtection="0">
      <alignment horizontal="right" vertical="top" wrapText="1"/>
    </xf>
    <xf numFmtId="2" fontId="47" fillId="0" borderId="176" applyFill="0" applyProtection="0">
      <alignment horizontal="right" vertical="top" wrapText="1"/>
    </xf>
    <xf numFmtId="2" fontId="35" fillId="0" borderId="176" applyFill="0" applyProtection="0">
      <alignment horizontal="right" vertical="top" wrapText="1"/>
    </xf>
    <xf numFmtId="2" fontId="47" fillId="0" borderId="176" applyFill="0" applyProtection="0">
      <alignment horizontal="right" vertical="top" wrapText="1"/>
    </xf>
    <xf numFmtId="0" fontId="43" fillId="36" borderId="178" applyNumberFormat="0" applyAlignment="0" applyProtection="0"/>
    <xf numFmtId="0" fontId="62" fillId="60" borderId="176"/>
    <xf numFmtId="0" fontId="43" fillId="36" borderId="178" applyNumberFormat="0" applyAlignment="0" applyProtection="0"/>
    <xf numFmtId="0" fontId="51" fillId="36" borderId="177" applyNumberFormat="0" applyAlignment="0" applyProtection="0"/>
    <xf numFmtId="0" fontId="44" fillId="0" borderId="179" applyNumberFormat="0" applyFill="0" applyAlignment="0" applyProtection="0"/>
    <xf numFmtId="2" fontId="35" fillId="0" borderId="176" applyFill="0" applyProtection="0">
      <alignment horizontal="right" vertical="top" wrapText="1"/>
    </xf>
    <xf numFmtId="0" fontId="35" fillId="0" borderId="176" applyFill="0" applyProtection="0">
      <alignment horizontal="right" vertical="top" wrapText="1"/>
    </xf>
    <xf numFmtId="0" fontId="62" fillId="60" borderId="176"/>
    <xf numFmtId="49" fontId="35" fillId="0" borderId="176" applyFill="0" applyProtection="0">
      <alignment horizontal="right"/>
    </xf>
    <xf numFmtId="49" fontId="47" fillId="0" borderId="176" applyFill="0" applyProtection="0">
      <alignment horizontal="right"/>
    </xf>
    <xf numFmtId="2" fontId="47" fillId="0" borderId="176" applyFill="0" applyProtection="0">
      <alignment horizontal="right" vertical="top" wrapText="1"/>
    </xf>
    <xf numFmtId="2" fontId="35" fillId="0" borderId="176" applyFill="0" applyProtection="0">
      <alignment horizontal="right" vertical="top" wrapText="1"/>
    </xf>
    <xf numFmtId="0" fontId="35" fillId="54" borderId="175" applyNumberFormat="0" applyFont="0" applyAlignment="0" applyProtection="0"/>
    <xf numFmtId="0" fontId="62" fillId="60" borderId="176"/>
    <xf numFmtId="2" fontId="47" fillId="0" borderId="176" applyFill="0" applyProtection="0">
      <alignment horizontal="right" vertical="top" wrapText="1"/>
    </xf>
    <xf numFmtId="0" fontId="62" fillId="60" borderId="176"/>
    <xf numFmtId="0" fontId="35" fillId="0" borderId="176" applyFill="0" applyProtection="0">
      <alignment horizontal="right" vertical="top" wrapText="1"/>
    </xf>
    <xf numFmtId="0" fontId="47" fillId="0" borderId="176" applyFill="0" applyProtection="0">
      <alignment horizontal="right" vertical="top" wrapText="1"/>
    </xf>
    <xf numFmtId="0" fontId="51" fillId="36" borderId="177" applyNumberFormat="0" applyAlignment="0" applyProtection="0"/>
    <xf numFmtId="0" fontId="44" fillId="0" borderId="179" applyNumberFormat="0" applyFill="0" applyAlignment="0" applyProtection="0"/>
    <xf numFmtId="0" fontId="35" fillId="0" borderId="176" applyFill="0" applyProtection="0">
      <alignment horizontal="right" vertical="top" wrapText="1"/>
    </xf>
    <xf numFmtId="1" fontId="47" fillId="0" borderId="176" applyFill="0" applyProtection="0">
      <alignment horizontal="right" vertical="top" wrapText="1"/>
    </xf>
    <xf numFmtId="0" fontId="43" fillId="36" borderId="178" applyNumberFormat="0" applyAlignment="0" applyProtection="0"/>
    <xf numFmtId="2" fontId="35" fillId="0" borderId="176" applyFill="0" applyProtection="0">
      <alignment horizontal="right" vertical="top" wrapText="1"/>
    </xf>
    <xf numFmtId="0" fontId="62" fillId="60" borderId="176"/>
    <xf numFmtId="1" fontId="47" fillId="0" borderId="176" applyFill="0" applyProtection="0">
      <alignment horizontal="right" vertical="top" wrapText="1"/>
    </xf>
    <xf numFmtId="0" fontId="44" fillId="0" borderId="179" applyNumberFormat="0" applyFill="0" applyAlignment="0" applyProtection="0"/>
    <xf numFmtId="0" fontId="44" fillId="0" borderId="179" applyNumberFormat="0" applyFill="0" applyAlignment="0" applyProtection="0"/>
    <xf numFmtId="0" fontId="47" fillId="0" borderId="176" applyFill="0" applyProtection="0">
      <alignment horizontal="right" vertical="top" wrapText="1"/>
    </xf>
    <xf numFmtId="2" fontId="35" fillId="0" borderId="176" applyFill="0" applyProtection="0">
      <alignment horizontal="right" vertical="top" wrapText="1"/>
    </xf>
    <xf numFmtId="1" fontId="35" fillId="0" borderId="176" applyFill="0" applyProtection="0">
      <alignment horizontal="right" vertical="top" wrapText="1"/>
    </xf>
    <xf numFmtId="0" fontId="62" fillId="60" borderId="176"/>
    <xf numFmtId="0" fontId="51" fillId="36" borderId="177" applyNumberFormat="0" applyAlignment="0" applyProtection="0"/>
    <xf numFmtId="2" fontId="35" fillId="0" borderId="176" applyFill="0" applyProtection="0">
      <alignment horizontal="right" vertical="top" wrapText="1"/>
    </xf>
    <xf numFmtId="0" fontId="62" fillId="60" borderId="176"/>
    <xf numFmtId="0" fontId="39" fillId="38" borderId="176" applyNumberFormat="0" applyProtection="0">
      <alignment horizontal="left"/>
    </xf>
    <xf numFmtId="49" fontId="47" fillId="0" borderId="176" applyFill="0" applyProtection="0">
      <alignment horizontal="right"/>
    </xf>
    <xf numFmtId="0" fontId="39" fillId="38" borderId="176" applyNumberFormat="0" applyProtection="0">
      <alignment horizontal="right"/>
    </xf>
    <xf numFmtId="49" fontId="47" fillId="0" borderId="176" applyFill="0" applyProtection="0">
      <alignment horizontal="right"/>
    </xf>
    <xf numFmtId="0" fontId="62" fillId="60" borderId="176"/>
    <xf numFmtId="2" fontId="35" fillId="0" borderId="176" applyFill="0" applyProtection="0">
      <alignment horizontal="right" vertical="top" wrapText="1"/>
    </xf>
    <xf numFmtId="2" fontId="47" fillId="0" borderId="176" applyFill="0" applyProtection="0">
      <alignment horizontal="right" vertical="top" wrapText="1"/>
    </xf>
    <xf numFmtId="0" fontId="62" fillId="60" borderId="176"/>
    <xf numFmtId="1" fontId="35" fillId="0" borderId="176" applyFill="0" applyProtection="0">
      <alignment horizontal="right" vertical="top" wrapText="1"/>
    </xf>
    <xf numFmtId="1" fontId="35" fillId="0" borderId="176" applyFill="0" applyProtection="0">
      <alignment horizontal="right" vertical="top" wrapText="1"/>
    </xf>
    <xf numFmtId="2" fontId="47" fillId="0" borderId="176" applyFill="0" applyProtection="0">
      <alignment horizontal="right" vertical="top" wrapText="1"/>
    </xf>
    <xf numFmtId="0" fontId="44" fillId="0" borderId="179" applyNumberFormat="0" applyFill="0" applyAlignment="0" applyProtection="0"/>
    <xf numFmtId="0" fontId="62" fillId="60" borderId="176"/>
    <xf numFmtId="0" fontId="39" fillId="38" borderId="176" applyNumberFormat="0" applyProtection="0">
      <alignment horizontal="left"/>
    </xf>
    <xf numFmtId="2" fontId="35" fillId="0" borderId="176" applyFill="0" applyProtection="0">
      <alignment horizontal="right" vertical="top" wrapText="1"/>
    </xf>
    <xf numFmtId="0" fontId="62" fillId="60" borderId="176"/>
    <xf numFmtId="2" fontId="47" fillId="0" borderId="176" applyFill="0" applyProtection="0">
      <alignment horizontal="right" vertical="top" wrapText="1"/>
    </xf>
    <xf numFmtId="0" fontId="43" fillId="36" borderId="178" applyNumberFormat="0" applyAlignment="0" applyProtection="0"/>
    <xf numFmtId="0" fontId="35" fillId="0" borderId="176" applyFill="0" applyProtection="0">
      <alignment horizontal="right" vertical="top" wrapText="1"/>
    </xf>
    <xf numFmtId="0" fontId="43" fillId="36" borderId="178" applyNumberFormat="0" applyAlignment="0" applyProtection="0"/>
    <xf numFmtId="0" fontId="39" fillId="38" borderId="176" applyNumberFormat="0" applyProtection="0">
      <alignment horizontal="right"/>
    </xf>
    <xf numFmtId="49" fontId="47" fillId="0" borderId="176" applyFill="0" applyProtection="0">
      <alignment horizontal="right"/>
    </xf>
    <xf numFmtId="0" fontId="39" fillId="38" borderId="176" applyNumberFormat="0" applyProtection="0">
      <alignment horizontal="left"/>
    </xf>
    <xf numFmtId="0" fontId="62" fillId="60" borderId="176"/>
    <xf numFmtId="0" fontId="47" fillId="0" borderId="176" applyFill="0" applyProtection="0">
      <alignment horizontal="right" vertical="top" wrapText="1"/>
    </xf>
    <xf numFmtId="0" fontId="62" fillId="60" borderId="176"/>
    <xf numFmtId="49" fontId="35" fillId="0" borderId="176" applyFill="0" applyProtection="0">
      <alignment horizontal="right"/>
    </xf>
    <xf numFmtId="1" fontId="35" fillId="0" borderId="176" applyFill="0" applyProtection="0">
      <alignment horizontal="right" vertical="top" wrapText="1"/>
    </xf>
    <xf numFmtId="0" fontId="47" fillId="0" borderId="176" applyFill="0" applyProtection="0">
      <alignment horizontal="right" vertical="top" wrapText="1"/>
    </xf>
    <xf numFmtId="2" fontId="47" fillId="0" borderId="176" applyFill="0" applyProtection="0">
      <alignment horizontal="right" vertical="top" wrapText="1"/>
    </xf>
    <xf numFmtId="49" fontId="35" fillId="0" borderId="176" applyFill="0" applyProtection="0">
      <alignment horizontal="right"/>
    </xf>
    <xf numFmtId="0" fontId="62" fillId="60" borderId="176"/>
    <xf numFmtId="2" fontId="47" fillId="0" borderId="176" applyFill="0" applyProtection="0">
      <alignment horizontal="right" vertical="top" wrapText="1"/>
    </xf>
    <xf numFmtId="0" fontId="35" fillId="0" borderId="176" applyFill="0" applyProtection="0">
      <alignment horizontal="right" vertical="top" wrapText="1"/>
    </xf>
    <xf numFmtId="0" fontId="62" fillId="60" borderId="176"/>
    <xf numFmtId="0" fontId="62" fillId="60" borderId="176"/>
    <xf numFmtId="0" fontId="62" fillId="60" borderId="176"/>
    <xf numFmtId="0" fontId="35" fillId="54" borderId="175" applyNumberFormat="0" applyFont="0" applyAlignment="0" applyProtection="0"/>
    <xf numFmtId="1" fontId="35" fillId="0" borderId="176" applyFill="0" applyProtection="0">
      <alignment horizontal="right" vertical="top" wrapText="1"/>
    </xf>
    <xf numFmtId="2" fontId="47" fillId="0" borderId="176" applyFill="0" applyProtection="0">
      <alignment horizontal="right" vertical="top" wrapText="1"/>
    </xf>
    <xf numFmtId="0" fontId="35" fillId="54" borderId="175" applyNumberFormat="0" applyFont="0" applyAlignment="0" applyProtection="0"/>
    <xf numFmtId="0" fontId="62" fillId="60" borderId="176"/>
    <xf numFmtId="0" fontId="62" fillId="60" borderId="176"/>
    <xf numFmtId="1" fontId="47" fillId="0" borderId="176" applyFill="0" applyProtection="0">
      <alignment horizontal="right" vertical="top" wrapText="1"/>
    </xf>
    <xf numFmtId="0" fontId="47" fillId="0" borderId="176" applyFill="0" applyProtection="0">
      <alignment horizontal="right" vertical="top" wrapText="1"/>
    </xf>
    <xf numFmtId="49" fontId="47" fillId="0" borderId="176" applyFill="0" applyProtection="0">
      <alignment horizontal="right"/>
    </xf>
    <xf numFmtId="0" fontId="44" fillId="0" borderId="179" applyNumberFormat="0" applyFill="0" applyAlignment="0" applyProtection="0"/>
    <xf numFmtId="2" fontId="47" fillId="0" borderId="176" applyFill="0" applyProtection="0">
      <alignment horizontal="right" vertical="top" wrapText="1"/>
    </xf>
    <xf numFmtId="0" fontId="62" fillId="60" borderId="176"/>
    <xf numFmtId="0" fontId="44" fillId="0" borderId="179" applyNumberFormat="0" applyFill="0" applyAlignment="0" applyProtection="0"/>
    <xf numFmtId="0" fontId="39" fillId="38" borderId="176" applyNumberFormat="0" applyProtection="0">
      <alignment horizontal="right"/>
    </xf>
    <xf numFmtId="0" fontId="39" fillId="38" borderId="176" applyNumberFormat="0" applyProtection="0">
      <alignment horizontal="right"/>
    </xf>
    <xf numFmtId="0" fontId="51" fillId="36" borderId="177" applyNumberFormat="0" applyAlignment="0" applyProtection="0"/>
    <xf numFmtId="0" fontId="62" fillId="60" borderId="176"/>
    <xf numFmtId="0" fontId="39" fillId="38" borderId="176" applyNumberFormat="0" applyProtection="0">
      <alignment horizontal="right"/>
    </xf>
    <xf numFmtId="0" fontId="35" fillId="0" borderId="176" applyFill="0" applyProtection="0">
      <alignment horizontal="right" vertical="top" wrapText="1"/>
    </xf>
    <xf numFmtId="1" fontId="35" fillId="0" borderId="176" applyFill="0" applyProtection="0">
      <alignment horizontal="right" vertical="top" wrapText="1"/>
    </xf>
    <xf numFmtId="0" fontId="39" fillId="38" borderId="176" applyNumberFormat="0" applyProtection="0">
      <alignment horizontal="right"/>
    </xf>
    <xf numFmtId="49" fontId="47" fillId="0" borderId="176" applyFill="0" applyProtection="0">
      <alignment horizontal="right"/>
    </xf>
    <xf numFmtId="0" fontId="62" fillId="60" borderId="176"/>
    <xf numFmtId="0" fontId="62" fillId="60" borderId="176"/>
    <xf numFmtId="0" fontId="35" fillId="0" borderId="176" applyFill="0" applyProtection="0">
      <alignment horizontal="right" vertical="top" wrapText="1"/>
    </xf>
    <xf numFmtId="0" fontId="35" fillId="0" borderId="176" applyFill="0" applyProtection="0">
      <alignment horizontal="right" vertical="top" wrapText="1"/>
    </xf>
    <xf numFmtId="0" fontId="62" fillId="60" borderId="176"/>
    <xf numFmtId="49" fontId="47" fillId="0" borderId="176" applyFill="0" applyProtection="0">
      <alignment horizontal="right"/>
    </xf>
    <xf numFmtId="1" fontId="35" fillId="0" borderId="176" applyFill="0" applyProtection="0">
      <alignment horizontal="right" vertical="top" wrapText="1"/>
    </xf>
    <xf numFmtId="0" fontId="43" fillId="36" borderId="178" applyNumberFormat="0" applyAlignment="0" applyProtection="0"/>
    <xf numFmtId="0" fontId="62" fillId="60" borderId="176"/>
    <xf numFmtId="0" fontId="62" fillId="60" borderId="176"/>
    <xf numFmtId="1" fontId="35" fillId="0" borderId="176" applyFill="0" applyProtection="0">
      <alignment horizontal="right" vertical="top" wrapText="1"/>
    </xf>
    <xf numFmtId="49" fontId="35" fillId="0" borderId="176" applyFill="0" applyProtection="0">
      <alignment horizontal="right"/>
    </xf>
    <xf numFmtId="0" fontId="35" fillId="54" borderId="175" applyNumberFormat="0" applyFont="0" applyAlignment="0" applyProtection="0"/>
    <xf numFmtId="49" fontId="35" fillId="0" borderId="176" applyFill="0" applyProtection="0">
      <alignment horizontal="right"/>
    </xf>
    <xf numFmtId="0" fontId="62" fillId="60" borderId="176"/>
    <xf numFmtId="0" fontId="44" fillId="0" borderId="179" applyNumberFormat="0" applyFill="0" applyAlignment="0" applyProtection="0"/>
    <xf numFmtId="1" fontId="47" fillId="0" borderId="176" applyFill="0" applyProtection="0">
      <alignment horizontal="right" vertical="top" wrapText="1"/>
    </xf>
    <xf numFmtId="0" fontId="62" fillId="60" borderId="176"/>
    <xf numFmtId="0" fontId="62" fillId="60" borderId="176"/>
    <xf numFmtId="49" fontId="35" fillId="0" borderId="176" applyFill="0" applyProtection="0">
      <alignment horizontal="right"/>
    </xf>
    <xf numFmtId="0" fontId="41" fillId="35" borderId="177" applyNumberFormat="0" applyAlignment="0" applyProtection="0"/>
    <xf numFmtId="0" fontId="62" fillId="60" borderId="176"/>
    <xf numFmtId="2" fontId="35" fillId="0" borderId="176" applyFill="0" applyProtection="0">
      <alignment horizontal="right" vertical="top" wrapText="1"/>
    </xf>
    <xf numFmtId="2" fontId="35" fillId="0" borderId="176" applyFill="0" applyProtection="0">
      <alignment horizontal="right" vertical="top" wrapText="1"/>
    </xf>
    <xf numFmtId="0" fontId="62" fillId="60" borderId="176"/>
    <xf numFmtId="0" fontId="35" fillId="0" borderId="176" applyFill="0" applyProtection="0">
      <alignment horizontal="right" vertical="top" wrapText="1"/>
    </xf>
    <xf numFmtId="0" fontId="62" fillId="60" borderId="176"/>
    <xf numFmtId="0" fontId="39" fillId="38" borderId="176" applyNumberFormat="0" applyProtection="0">
      <alignment horizontal="right"/>
    </xf>
    <xf numFmtId="0" fontId="62" fillId="60" borderId="176"/>
    <xf numFmtId="0" fontId="39" fillId="38" borderId="176" applyNumberFormat="0" applyProtection="0">
      <alignment horizontal="left"/>
    </xf>
    <xf numFmtId="0" fontId="62" fillId="60" borderId="176"/>
    <xf numFmtId="0" fontId="44" fillId="0" borderId="179" applyNumberFormat="0" applyFill="0" applyAlignment="0" applyProtection="0"/>
    <xf numFmtId="49" fontId="35" fillId="0" borderId="176" applyFill="0" applyProtection="0">
      <alignment horizontal="right"/>
    </xf>
    <xf numFmtId="2" fontId="47" fillId="0" borderId="176" applyFill="0" applyProtection="0">
      <alignment horizontal="right" vertical="top" wrapText="1"/>
    </xf>
    <xf numFmtId="2" fontId="35" fillId="0" borderId="176" applyFill="0" applyProtection="0">
      <alignment horizontal="right" vertical="top" wrapText="1"/>
    </xf>
    <xf numFmtId="0" fontId="39" fillId="38" borderId="176" applyNumberFormat="0" applyProtection="0">
      <alignment horizontal="right"/>
    </xf>
    <xf numFmtId="1" fontId="35" fillId="0" borderId="176" applyFill="0" applyProtection="0">
      <alignment horizontal="right" vertical="top" wrapText="1"/>
    </xf>
    <xf numFmtId="0" fontId="51" fillId="36" borderId="177" applyNumberFormat="0" applyAlignment="0" applyProtection="0"/>
    <xf numFmtId="0" fontId="43" fillId="36" borderId="178" applyNumberFormat="0" applyAlignment="0" applyProtection="0"/>
    <xf numFmtId="0" fontId="35" fillId="0" borderId="176" applyFill="0" applyProtection="0">
      <alignment horizontal="right" vertical="top" wrapText="1"/>
    </xf>
    <xf numFmtId="0" fontId="35" fillId="0" borderId="176" applyFill="0" applyProtection="0">
      <alignment horizontal="right" vertical="top" wrapText="1"/>
    </xf>
    <xf numFmtId="0" fontId="44" fillId="0" borderId="179" applyNumberFormat="0" applyFill="0" applyAlignment="0" applyProtection="0"/>
    <xf numFmtId="1" fontId="35" fillId="0" borderId="176" applyFill="0" applyProtection="0">
      <alignment horizontal="right" vertical="top" wrapText="1"/>
    </xf>
    <xf numFmtId="0" fontId="44" fillId="0" borderId="179" applyNumberFormat="0" applyFill="0" applyAlignment="0" applyProtection="0"/>
    <xf numFmtId="0" fontId="62" fillId="60" borderId="176"/>
    <xf numFmtId="2" fontId="35" fillId="0" borderId="176" applyFill="0" applyProtection="0">
      <alignment horizontal="right" vertical="top" wrapText="1"/>
    </xf>
    <xf numFmtId="0" fontId="44" fillId="0" borderId="179" applyNumberFormat="0" applyFill="0" applyAlignment="0" applyProtection="0"/>
    <xf numFmtId="0" fontId="35" fillId="0" borderId="176" applyFill="0" applyProtection="0">
      <alignment horizontal="right" vertical="top" wrapText="1"/>
    </xf>
    <xf numFmtId="0" fontId="39" fillId="38" borderId="176" applyNumberFormat="0" applyProtection="0">
      <alignment horizontal="right"/>
    </xf>
    <xf numFmtId="1" fontId="35" fillId="0" borderId="176" applyFill="0" applyProtection="0">
      <alignment horizontal="right" vertical="top" wrapText="1"/>
    </xf>
    <xf numFmtId="0" fontId="39" fillId="38" borderId="176" applyNumberFormat="0" applyProtection="0">
      <alignment horizontal="right"/>
    </xf>
    <xf numFmtId="0" fontId="43" fillId="36" borderId="178" applyNumberFormat="0" applyAlignment="0" applyProtection="0"/>
    <xf numFmtId="49" fontId="47" fillId="0" borderId="176" applyFill="0" applyProtection="0">
      <alignment horizontal="right"/>
    </xf>
    <xf numFmtId="0" fontId="47" fillId="0" borderId="176" applyFill="0" applyProtection="0">
      <alignment horizontal="right" vertical="top" wrapText="1"/>
    </xf>
    <xf numFmtId="0" fontId="39" fillId="38" borderId="176" applyNumberFormat="0" applyProtection="0">
      <alignment horizontal="left"/>
    </xf>
    <xf numFmtId="0" fontId="62" fillId="60" borderId="176"/>
    <xf numFmtId="0" fontId="39" fillId="38" borderId="176" applyNumberFormat="0" applyProtection="0">
      <alignment horizontal="right"/>
    </xf>
    <xf numFmtId="0" fontId="62" fillId="60" borderId="176"/>
    <xf numFmtId="49" fontId="35" fillId="0" borderId="176" applyFill="0" applyProtection="0">
      <alignment horizontal="right"/>
    </xf>
    <xf numFmtId="49" fontId="35" fillId="0" borderId="176" applyFill="0" applyProtection="0">
      <alignment horizontal="right"/>
    </xf>
    <xf numFmtId="49" fontId="47" fillId="0" borderId="176" applyFill="0" applyProtection="0">
      <alignment horizontal="right"/>
    </xf>
    <xf numFmtId="0" fontId="35" fillId="54" borderId="175" applyNumberFormat="0" applyFont="0" applyAlignment="0" applyProtection="0"/>
    <xf numFmtId="1" fontId="35" fillId="0" borderId="176" applyFill="0" applyProtection="0">
      <alignment horizontal="right" vertical="top" wrapText="1"/>
    </xf>
    <xf numFmtId="0" fontId="62" fillId="60" borderId="176"/>
    <xf numFmtId="0" fontId="35" fillId="0" borderId="176" applyFill="0" applyProtection="0">
      <alignment horizontal="right" vertical="top" wrapText="1"/>
    </xf>
    <xf numFmtId="2" fontId="35" fillId="0" borderId="176" applyFill="0" applyProtection="0">
      <alignment horizontal="right" vertical="top" wrapText="1"/>
    </xf>
    <xf numFmtId="0" fontId="62" fillId="60" borderId="176"/>
    <xf numFmtId="0" fontId="44" fillId="0" borderId="179" applyNumberFormat="0" applyFill="0" applyAlignment="0" applyProtection="0"/>
    <xf numFmtId="0" fontId="39" fillId="38" borderId="176" applyNumberFormat="0" applyProtection="0">
      <alignment horizontal="left"/>
    </xf>
    <xf numFmtId="0" fontId="39" fillId="38" borderId="176" applyNumberFormat="0" applyProtection="0">
      <alignment horizontal="right"/>
    </xf>
    <xf numFmtId="0" fontId="39" fillId="38" borderId="176" applyNumberFormat="0" applyProtection="0">
      <alignment horizontal="left"/>
    </xf>
    <xf numFmtId="0" fontId="44" fillId="0" borderId="179" applyNumberFormat="0" applyFill="0" applyAlignment="0" applyProtection="0"/>
    <xf numFmtId="2" fontId="35" fillId="0" borderId="176" applyFill="0" applyProtection="0">
      <alignment horizontal="right" vertical="top" wrapText="1"/>
    </xf>
    <xf numFmtId="0" fontId="35" fillId="0" borderId="176" applyFill="0" applyProtection="0">
      <alignment horizontal="right" vertical="top" wrapText="1"/>
    </xf>
    <xf numFmtId="1" fontId="47" fillId="0" borderId="176" applyFill="0" applyProtection="0">
      <alignment horizontal="right" vertical="top" wrapText="1"/>
    </xf>
    <xf numFmtId="2" fontId="35" fillId="0" borderId="176" applyFill="0" applyProtection="0">
      <alignment horizontal="right" vertical="top" wrapText="1"/>
    </xf>
    <xf numFmtId="49" fontId="35" fillId="0" borderId="176" applyFill="0" applyProtection="0">
      <alignment horizontal="right"/>
    </xf>
    <xf numFmtId="0" fontId="62" fillId="60" borderId="176"/>
    <xf numFmtId="0" fontId="62" fillId="60" borderId="176"/>
    <xf numFmtId="1" fontId="47" fillId="0" borderId="176" applyFill="0" applyProtection="0">
      <alignment horizontal="right" vertical="top" wrapText="1"/>
    </xf>
    <xf numFmtId="2" fontId="35" fillId="0" borderId="176" applyFill="0" applyProtection="0">
      <alignment horizontal="right" vertical="top" wrapText="1"/>
    </xf>
    <xf numFmtId="1" fontId="47" fillId="0" borderId="176" applyFill="0" applyProtection="0">
      <alignment horizontal="right" vertical="top" wrapText="1"/>
    </xf>
    <xf numFmtId="0" fontId="39" fillId="38" borderId="176" applyNumberFormat="0" applyProtection="0">
      <alignment horizontal="right"/>
    </xf>
    <xf numFmtId="0" fontId="41" fillId="35" borderId="177" applyNumberFormat="0" applyAlignment="0" applyProtection="0"/>
    <xf numFmtId="0" fontId="35" fillId="54" borderId="175" applyNumberFormat="0" applyFont="0" applyAlignment="0" applyProtection="0"/>
    <xf numFmtId="0" fontId="35" fillId="0" borderId="176" applyFill="0" applyProtection="0">
      <alignment horizontal="right" vertical="top" wrapText="1"/>
    </xf>
    <xf numFmtId="0" fontId="39" fillId="38" borderId="176" applyNumberFormat="0" applyProtection="0">
      <alignment horizontal="left"/>
    </xf>
    <xf numFmtId="0" fontId="39" fillId="38" borderId="176" applyNumberFormat="0" applyProtection="0">
      <alignment horizontal="left"/>
    </xf>
    <xf numFmtId="0" fontId="62" fillId="60" borderId="176"/>
    <xf numFmtId="0" fontId="39" fillId="38" borderId="176" applyNumberFormat="0" applyProtection="0">
      <alignment horizontal="right"/>
    </xf>
    <xf numFmtId="0" fontId="39" fillId="38" borderId="176" applyNumberFormat="0" applyProtection="0">
      <alignment horizontal="left"/>
    </xf>
    <xf numFmtId="0" fontId="62" fillId="60" borderId="176"/>
    <xf numFmtId="0" fontId="51" fillId="36" borderId="177" applyNumberFormat="0" applyAlignment="0" applyProtection="0"/>
    <xf numFmtId="2" fontId="35" fillId="0" borderId="176" applyFill="0" applyProtection="0">
      <alignment horizontal="right" vertical="top" wrapText="1"/>
    </xf>
    <xf numFmtId="0" fontId="43" fillId="36" borderId="178" applyNumberFormat="0" applyAlignment="0" applyProtection="0"/>
    <xf numFmtId="0" fontId="62" fillId="60" borderId="176"/>
    <xf numFmtId="0" fontId="39" fillId="38" borderId="176" applyNumberFormat="0" applyProtection="0">
      <alignment horizontal="left"/>
    </xf>
    <xf numFmtId="2" fontId="47" fillId="0" borderId="176" applyFill="0" applyProtection="0">
      <alignment horizontal="right" vertical="top" wrapText="1"/>
    </xf>
    <xf numFmtId="0" fontId="35" fillId="0" borderId="176" applyFill="0" applyProtection="0">
      <alignment horizontal="right" vertical="top" wrapText="1"/>
    </xf>
    <xf numFmtId="0" fontId="44" fillId="0" borderId="179" applyNumberFormat="0" applyFill="0" applyAlignment="0" applyProtection="0"/>
    <xf numFmtId="1" fontId="47" fillId="0" borderId="176" applyFill="0" applyProtection="0">
      <alignment horizontal="right" vertical="top" wrapText="1"/>
    </xf>
    <xf numFmtId="1" fontId="35" fillId="0" borderId="176" applyFill="0" applyProtection="0">
      <alignment horizontal="right" vertical="top" wrapText="1"/>
    </xf>
    <xf numFmtId="0" fontId="47" fillId="0" borderId="176" applyFill="0" applyProtection="0">
      <alignment horizontal="right" vertical="top" wrapText="1"/>
    </xf>
    <xf numFmtId="49" fontId="35" fillId="0" borderId="176" applyFill="0" applyProtection="0">
      <alignment horizontal="right"/>
    </xf>
    <xf numFmtId="0" fontId="62" fillId="60" borderId="176"/>
    <xf numFmtId="49" fontId="35" fillId="0" borderId="176" applyFill="0" applyProtection="0">
      <alignment horizontal="right"/>
    </xf>
    <xf numFmtId="0" fontId="62" fillId="60" borderId="176"/>
    <xf numFmtId="0" fontId="43" fillId="36" borderId="178" applyNumberFormat="0" applyAlignment="0" applyProtection="0"/>
    <xf numFmtId="0" fontId="39" fillId="38" borderId="176" applyNumberFormat="0" applyProtection="0">
      <alignment horizontal="left"/>
    </xf>
    <xf numFmtId="0" fontId="39" fillId="38" borderId="176" applyNumberFormat="0" applyProtection="0">
      <alignment horizontal="right"/>
    </xf>
    <xf numFmtId="2" fontId="47" fillId="0" borderId="176" applyFill="0" applyProtection="0">
      <alignment horizontal="right" vertical="top" wrapText="1"/>
    </xf>
    <xf numFmtId="2" fontId="47" fillId="0" borderId="176" applyFill="0" applyProtection="0">
      <alignment horizontal="right" vertical="top" wrapText="1"/>
    </xf>
    <xf numFmtId="0" fontId="43" fillId="36" borderId="178" applyNumberFormat="0" applyAlignment="0" applyProtection="0"/>
    <xf numFmtId="0" fontId="62" fillId="60" borderId="176"/>
    <xf numFmtId="0" fontId="41" fillId="35" borderId="177" applyNumberFormat="0" applyAlignment="0" applyProtection="0"/>
    <xf numFmtId="2" fontId="47" fillId="0" borderId="176" applyFill="0" applyProtection="0">
      <alignment horizontal="right" vertical="top" wrapText="1"/>
    </xf>
    <xf numFmtId="49" fontId="35" fillId="0" borderId="176" applyFill="0" applyProtection="0">
      <alignment horizontal="right"/>
    </xf>
    <xf numFmtId="0" fontId="41" fillId="35" borderId="177" applyNumberFormat="0" applyAlignment="0" applyProtection="0"/>
    <xf numFmtId="0" fontId="39" fillId="38" borderId="176" applyNumberFormat="0" applyProtection="0">
      <alignment horizontal="left"/>
    </xf>
    <xf numFmtId="0" fontId="35" fillId="0" borderId="176" applyFill="0" applyProtection="0">
      <alignment horizontal="right" vertical="top" wrapText="1"/>
    </xf>
    <xf numFmtId="0" fontId="44" fillId="0" borderId="179" applyNumberFormat="0" applyFill="0" applyAlignment="0" applyProtection="0"/>
    <xf numFmtId="0" fontId="62" fillId="60" borderId="176"/>
    <xf numFmtId="0" fontId="39" fillId="38" borderId="176" applyNumberFormat="0" applyProtection="0">
      <alignment horizontal="right"/>
    </xf>
    <xf numFmtId="1" fontId="35" fillId="0" borderId="176" applyFill="0" applyProtection="0">
      <alignment horizontal="right" vertical="top" wrapText="1"/>
    </xf>
    <xf numFmtId="0" fontId="39" fillId="38" borderId="176" applyNumberFormat="0" applyProtection="0">
      <alignment horizontal="left"/>
    </xf>
    <xf numFmtId="2" fontId="35" fillId="0" borderId="176" applyFill="0" applyProtection="0">
      <alignment horizontal="right" vertical="top" wrapText="1"/>
    </xf>
    <xf numFmtId="0" fontId="39" fillId="38" borderId="176" applyNumberFormat="0" applyProtection="0">
      <alignment horizontal="right"/>
    </xf>
    <xf numFmtId="0" fontId="43" fillId="36" borderId="178" applyNumberFormat="0" applyAlignment="0" applyProtection="0"/>
    <xf numFmtId="0" fontId="43" fillId="36" borderId="178" applyNumberFormat="0" applyAlignment="0" applyProtection="0"/>
    <xf numFmtId="0" fontId="39" fillId="38" borderId="176" applyNumberFormat="0" applyProtection="0">
      <alignment horizontal="left"/>
    </xf>
    <xf numFmtId="0" fontId="62" fillId="60" borderId="176"/>
    <xf numFmtId="0" fontId="62" fillId="60" borderId="176"/>
    <xf numFmtId="0" fontId="43" fillId="36" borderId="178" applyNumberFormat="0" applyAlignment="0" applyProtection="0"/>
    <xf numFmtId="0" fontId="39" fillId="38" borderId="176" applyNumberFormat="0" applyProtection="0">
      <alignment horizontal="right"/>
    </xf>
    <xf numFmtId="1" fontId="35" fillId="0" borderId="176" applyFill="0" applyProtection="0">
      <alignment horizontal="right" vertical="top" wrapText="1"/>
    </xf>
    <xf numFmtId="0" fontId="62" fillId="60" borderId="176"/>
    <xf numFmtId="0" fontId="44" fillId="0" borderId="179" applyNumberFormat="0" applyFill="0" applyAlignment="0" applyProtection="0"/>
    <xf numFmtId="0" fontId="62" fillId="60" borderId="176"/>
    <xf numFmtId="49" fontId="47" fillId="0" borderId="176" applyFill="0" applyProtection="0">
      <alignment horizontal="right"/>
    </xf>
    <xf numFmtId="0" fontId="39" fillId="38" borderId="176" applyNumberFormat="0" applyProtection="0">
      <alignment horizontal="right"/>
    </xf>
    <xf numFmtId="0" fontId="39" fillId="38" borderId="176" applyNumberFormat="0" applyProtection="0">
      <alignment horizontal="right"/>
    </xf>
    <xf numFmtId="0" fontId="39" fillId="38" borderId="176" applyNumberFormat="0" applyProtection="0">
      <alignment horizontal="right"/>
    </xf>
    <xf numFmtId="49" fontId="47" fillId="0" borderId="176" applyFill="0" applyProtection="0">
      <alignment horizontal="right"/>
    </xf>
    <xf numFmtId="2" fontId="47" fillId="0" borderId="176" applyFill="0" applyProtection="0">
      <alignment horizontal="right" vertical="top" wrapText="1"/>
    </xf>
    <xf numFmtId="0" fontId="62" fillId="60" borderId="176"/>
    <xf numFmtId="0" fontId="39" fillId="38" borderId="176" applyNumberFormat="0" applyProtection="0">
      <alignment horizontal="right"/>
    </xf>
    <xf numFmtId="0" fontId="62" fillId="60" borderId="176"/>
    <xf numFmtId="0" fontId="39" fillId="38" borderId="176" applyNumberFormat="0" applyProtection="0">
      <alignment horizontal="left"/>
    </xf>
    <xf numFmtId="1" fontId="35" fillId="0" borderId="176" applyFill="0" applyProtection="0">
      <alignment horizontal="right" vertical="top" wrapText="1"/>
    </xf>
    <xf numFmtId="1" fontId="47" fillId="0" borderId="176" applyFill="0" applyProtection="0">
      <alignment horizontal="right" vertical="top" wrapText="1"/>
    </xf>
    <xf numFmtId="0" fontId="43" fillId="36" borderId="178" applyNumberFormat="0" applyAlignment="0" applyProtection="0"/>
    <xf numFmtId="0" fontId="62" fillId="60" borderId="176"/>
    <xf numFmtId="2" fontId="47" fillId="0" borderId="176" applyFill="0" applyProtection="0">
      <alignment horizontal="right" vertical="top" wrapText="1"/>
    </xf>
    <xf numFmtId="0" fontId="41" fillId="35" borderId="177" applyNumberFormat="0" applyAlignment="0" applyProtection="0"/>
    <xf numFmtId="0" fontId="35" fillId="54" borderId="175" applyNumberFormat="0" applyFont="0" applyAlignment="0" applyProtection="0"/>
    <xf numFmtId="0" fontId="51" fillId="36" borderId="177" applyNumberFormat="0" applyAlignment="0" applyProtection="0"/>
    <xf numFmtId="0" fontId="43" fillId="36" borderId="178" applyNumberFormat="0" applyAlignment="0" applyProtection="0"/>
    <xf numFmtId="0" fontId="35" fillId="0" borderId="176" applyFill="0" applyProtection="0">
      <alignment horizontal="right" vertical="top" wrapText="1"/>
    </xf>
    <xf numFmtId="0" fontId="35" fillId="0" borderId="176" applyFill="0" applyProtection="0">
      <alignment horizontal="right" vertical="top" wrapText="1"/>
    </xf>
    <xf numFmtId="0" fontId="51" fillId="36" borderId="177" applyNumberFormat="0" applyAlignment="0" applyProtection="0"/>
    <xf numFmtId="0" fontId="35" fillId="0" borderId="176" applyFill="0" applyProtection="0">
      <alignment horizontal="right" vertical="top" wrapText="1"/>
    </xf>
    <xf numFmtId="0" fontId="62" fillId="60" borderId="176"/>
    <xf numFmtId="0" fontId="39" fillId="38" borderId="176" applyNumberFormat="0" applyProtection="0">
      <alignment horizontal="right"/>
    </xf>
    <xf numFmtId="0" fontId="62" fillId="60" borderId="176"/>
    <xf numFmtId="1" fontId="47" fillId="0" borderId="176" applyFill="0" applyProtection="0">
      <alignment horizontal="right" vertical="top" wrapText="1"/>
    </xf>
    <xf numFmtId="0" fontId="35" fillId="0" borderId="176" applyFill="0" applyProtection="0">
      <alignment horizontal="right" vertical="top" wrapText="1"/>
    </xf>
    <xf numFmtId="0" fontId="62" fillId="60" borderId="176"/>
    <xf numFmtId="0" fontId="39" fillId="38" borderId="176" applyNumberFormat="0" applyProtection="0">
      <alignment horizontal="right"/>
    </xf>
    <xf numFmtId="0" fontId="39" fillId="38" borderId="176" applyNumberFormat="0" applyProtection="0">
      <alignment horizontal="right"/>
    </xf>
    <xf numFmtId="2" fontId="35" fillId="0" borderId="176" applyFill="0" applyProtection="0">
      <alignment horizontal="right" vertical="top" wrapText="1"/>
    </xf>
    <xf numFmtId="1" fontId="47" fillId="0" borderId="176" applyFill="0" applyProtection="0">
      <alignment horizontal="right" vertical="top" wrapText="1"/>
    </xf>
    <xf numFmtId="1" fontId="47" fillId="0" borderId="176" applyFill="0" applyProtection="0">
      <alignment horizontal="right" vertical="top" wrapText="1"/>
    </xf>
    <xf numFmtId="49" fontId="47" fillId="0" borderId="176" applyFill="0" applyProtection="0">
      <alignment horizontal="right"/>
    </xf>
    <xf numFmtId="0" fontId="44" fillId="0" borderId="179" applyNumberFormat="0" applyFill="0" applyAlignment="0" applyProtection="0"/>
    <xf numFmtId="49" fontId="35" fillId="0" borderId="176" applyFill="0" applyProtection="0">
      <alignment horizontal="right"/>
    </xf>
    <xf numFmtId="0" fontId="44" fillId="0" borderId="179" applyNumberFormat="0" applyFill="0" applyAlignment="0" applyProtection="0"/>
    <xf numFmtId="0" fontId="62" fillId="60" borderId="176"/>
    <xf numFmtId="1" fontId="35" fillId="0" borderId="176" applyFill="0" applyProtection="0">
      <alignment horizontal="right" vertical="top" wrapText="1"/>
    </xf>
    <xf numFmtId="0" fontId="43" fillId="36" borderId="178" applyNumberFormat="0" applyAlignment="0" applyProtection="0"/>
    <xf numFmtId="0" fontId="39" fillId="38" borderId="176" applyNumberFormat="0" applyProtection="0">
      <alignment horizontal="left"/>
    </xf>
    <xf numFmtId="0" fontId="62" fillId="60" borderId="176"/>
    <xf numFmtId="0" fontId="62" fillId="60" borderId="176"/>
    <xf numFmtId="0" fontId="41" fillId="35" borderId="177" applyNumberFormat="0" applyAlignment="0" applyProtection="0"/>
    <xf numFmtId="0" fontId="62" fillId="60" borderId="176"/>
    <xf numFmtId="2" fontId="35" fillId="0" borderId="176" applyFill="0" applyProtection="0">
      <alignment horizontal="right" vertical="top" wrapText="1"/>
    </xf>
    <xf numFmtId="0" fontId="62" fillId="60" borderId="176"/>
    <xf numFmtId="0" fontId="44" fillId="0" borderId="179" applyNumberFormat="0" applyFill="0" applyAlignment="0" applyProtection="0"/>
    <xf numFmtId="0" fontId="35" fillId="0" borderId="176" applyFill="0" applyProtection="0">
      <alignment horizontal="right" vertical="top" wrapText="1"/>
    </xf>
    <xf numFmtId="49" fontId="35" fillId="0" borderId="176" applyFill="0" applyProtection="0">
      <alignment horizontal="right"/>
    </xf>
    <xf numFmtId="0" fontId="62" fillId="60" borderId="176"/>
    <xf numFmtId="0" fontId="39" fillId="38" borderId="176" applyNumberFormat="0" applyProtection="0">
      <alignment horizontal="left"/>
    </xf>
    <xf numFmtId="0" fontId="39" fillId="38" borderId="176" applyNumberFormat="0" applyProtection="0">
      <alignment horizontal="left"/>
    </xf>
    <xf numFmtId="1" fontId="35" fillId="0" borderId="176" applyFill="0" applyProtection="0">
      <alignment horizontal="right" vertical="top" wrapText="1"/>
    </xf>
    <xf numFmtId="0" fontId="43" fillId="36" borderId="178" applyNumberFormat="0" applyAlignment="0" applyProtection="0"/>
    <xf numFmtId="49" fontId="35" fillId="0" borderId="176" applyFill="0" applyProtection="0">
      <alignment horizontal="right"/>
    </xf>
    <xf numFmtId="49" fontId="47" fillId="0" borderId="176" applyFill="0" applyProtection="0">
      <alignment horizontal="right"/>
    </xf>
    <xf numFmtId="2" fontId="47" fillId="0" borderId="176" applyFill="0" applyProtection="0">
      <alignment horizontal="right" vertical="top" wrapText="1"/>
    </xf>
    <xf numFmtId="0" fontId="39" fillId="38" borderId="176" applyNumberFormat="0" applyProtection="0">
      <alignment horizontal="left"/>
    </xf>
    <xf numFmtId="0" fontId="39" fillId="38" borderId="176" applyNumberFormat="0" applyProtection="0">
      <alignment horizontal="right"/>
    </xf>
    <xf numFmtId="2" fontId="35" fillId="0" borderId="176" applyFill="0" applyProtection="0">
      <alignment horizontal="right" vertical="top" wrapText="1"/>
    </xf>
    <xf numFmtId="0" fontId="62" fillId="60" borderId="176"/>
    <xf numFmtId="0" fontId="35" fillId="54" borderId="175" applyNumberFormat="0" applyFont="0" applyAlignment="0" applyProtection="0"/>
    <xf numFmtId="0" fontId="62" fillId="60" borderId="176"/>
    <xf numFmtId="0" fontId="41" fillId="35" borderId="177" applyNumberFormat="0" applyAlignment="0" applyProtection="0"/>
    <xf numFmtId="1" fontId="35" fillId="0" borderId="176" applyFill="0" applyProtection="0">
      <alignment horizontal="right" vertical="top" wrapText="1"/>
    </xf>
    <xf numFmtId="0" fontId="62" fillId="60" borderId="176"/>
    <xf numFmtId="49" fontId="47" fillId="0" borderId="176" applyFill="0" applyProtection="0">
      <alignment horizontal="right"/>
    </xf>
    <xf numFmtId="49" fontId="47" fillId="0" borderId="176" applyFill="0" applyProtection="0">
      <alignment horizontal="right"/>
    </xf>
    <xf numFmtId="0" fontId="62" fillId="60" borderId="176"/>
    <xf numFmtId="1" fontId="47" fillId="0" borderId="176" applyFill="0" applyProtection="0">
      <alignment horizontal="right" vertical="top" wrapText="1"/>
    </xf>
    <xf numFmtId="0" fontId="39" fillId="38" borderId="176" applyNumberFormat="0" applyProtection="0">
      <alignment horizontal="left"/>
    </xf>
    <xf numFmtId="2" fontId="35" fillId="0" borderId="176" applyFill="0" applyProtection="0">
      <alignment horizontal="right" vertical="top" wrapText="1"/>
    </xf>
    <xf numFmtId="0" fontId="39" fillId="38" borderId="176" applyNumberFormat="0" applyProtection="0">
      <alignment horizontal="left"/>
    </xf>
    <xf numFmtId="0" fontId="35" fillId="0" borderId="176" applyFill="0" applyProtection="0">
      <alignment horizontal="right" vertical="top" wrapText="1"/>
    </xf>
    <xf numFmtId="1" fontId="35" fillId="0" borderId="176" applyFill="0" applyProtection="0">
      <alignment horizontal="right" vertical="top" wrapText="1"/>
    </xf>
    <xf numFmtId="0" fontId="62" fillId="60" borderId="176"/>
    <xf numFmtId="1" fontId="47" fillId="0" borderId="176" applyFill="0" applyProtection="0">
      <alignment horizontal="right" vertical="top" wrapText="1"/>
    </xf>
    <xf numFmtId="1" fontId="35" fillId="0" borderId="176" applyFill="0" applyProtection="0">
      <alignment horizontal="right" vertical="top" wrapText="1"/>
    </xf>
    <xf numFmtId="0" fontId="62" fillId="60" borderId="176"/>
    <xf numFmtId="0" fontId="35" fillId="54" borderId="175" applyNumberFormat="0" applyFont="0" applyAlignment="0" applyProtection="0"/>
    <xf numFmtId="0" fontId="44" fillId="0" borderId="179" applyNumberFormat="0" applyFill="0" applyAlignment="0" applyProtection="0"/>
    <xf numFmtId="49" fontId="47" fillId="0" borderId="176" applyFill="0" applyProtection="0">
      <alignment horizontal="right"/>
    </xf>
    <xf numFmtId="0" fontId="39" fillId="38" borderId="176" applyNumberFormat="0" applyProtection="0">
      <alignment horizontal="right"/>
    </xf>
    <xf numFmtId="0" fontId="39" fillId="38" borderId="176" applyNumberFormat="0" applyProtection="0">
      <alignment horizontal="right"/>
    </xf>
    <xf numFmtId="0" fontId="62" fillId="60" borderId="176"/>
    <xf numFmtId="2" fontId="35" fillId="0" borderId="176" applyFill="0" applyProtection="0">
      <alignment horizontal="right" vertical="top" wrapText="1"/>
    </xf>
    <xf numFmtId="0" fontId="39" fillId="38" borderId="176" applyNumberFormat="0" applyProtection="0">
      <alignment horizontal="right"/>
    </xf>
    <xf numFmtId="0" fontId="62" fillId="60" borderId="176"/>
    <xf numFmtId="2" fontId="47" fillId="0" borderId="176" applyFill="0" applyProtection="0">
      <alignment horizontal="right" vertical="top" wrapText="1"/>
    </xf>
    <xf numFmtId="2" fontId="47" fillId="0" borderId="176" applyFill="0" applyProtection="0">
      <alignment horizontal="right" vertical="top" wrapText="1"/>
    </xf>
    <xf numFmtId="0" fontId="43" fillId="36" borderId="178" applyNumberFormat="0" applyAlignment="0" applyProtection="0"/>
    <xf numFmtId="0" fontId="47" fillId="0" borderId="176" applyFill="0" applyProtection="0">
      <alignment horizontal="right" vertical="top" wrapText="1"/>
    </xf>
    <xf numFmtId="1" fontId="47" fillId="0" borderId="176" applyFill="0" applyProtection="0">
      <alignment horizontal="right" vertical="top" wrapText="1"/>
    </xf>
    <xf numFmtId="0" fontId="39" fillId="38" borderId="176" applyNumberFormat="0" applyProtection="0">
      <alignment horizontal="left"/>
    </xf>
    <xf numFmtId="0" fontId="39" fillId="38" borderId="176" applyNumberFormat="0" applyProtection="0">
      <alignment horizontal="left"/>
    </xf>
    <xf numFmtId="49" fontId="35" fillId="0" borderId="176" applyFill="0" applyProtection="0">
      <alignment horizontal="right"/>
    </xf>
    <xf numFmtId="2" fontId="35" fillId="0" borderId="176" applyFill="0" applyProtection="0">
      <alignment horizontal="right" vertical="top" wrapText="1"/>
    </xf>
    <xf numFmtId="1" fontId="47" fillId="0" borderId="176" applyFill="0" applyProtection="0">
      <alignment horizontal="right" vertical="top" wrapText="1"/>
    </xf>
    <xf numFmtId="0" fontId="35" fillId="54" borderId="175" applyNumberFormat="0" applyFont="0" applyAlignment="0" applyProtection="0"/>
    <xf numFmtId="0" fontId="62" fillId="60" borderId="176"/>
    <xf numFmtId="0" fontId="62" fillId="60" borderId="176"/>
    <xf numFmtId="0" fontId="51" fillId="36" borderId="177" applyNumberFormat="0" applyAlignment="0" applyProtection="0"/>
    <xf numFmtId="0" fontId="39" fillId="38" borderId="176" applyNumberFormat="0" applyProtection="0">
      <alignment horizontal="left"/>
    </xf>
    <xf numFmtId="0" fontId="39" fillId="38" borderId="176" applyNumberFormat="0" applyProtection="0">
      <alignment horizontal="right"/>
    </xf>
    <xf numFmtId="0" fontId="39" fillId="38" borderId="176" applyNumberFormat="0" applyProtection="0">
      <alignment horizontal="right"/>
    </xf>
    <xf numFmtId="1" fontId="35" fillId="0" borderId="176" applyFill="0" applyProtection="0">
      <alignment horizontal="right" vertical="top" wrapText="1"/>
    </xf>
    <xf numFmtId="49" fontId="35" fillId="0" borderId="176" applyFill="0" applyProtection="0">
      <alignment horizontal="right"/>
    </xf>
    <xf numFmtId="49" fontId="35" fillId="0" borderId="176" applyFill="0" applyProtection="0">
      <alignment horizontal="right"/>
    </xf>
    <xf numFmtId="1" fontId="35" fillId="0" borderId="176" applyFill="0" applyProtection="0">
      <alignment horizontal="right" vertical="top" wrapText="1"/>
    </xf>
    <xf numFmtId="1" fontId="35" fillId="0" borderId="176" applyFill="0" applyProtection="0">
      <alignment horizontal="right" vertical="top" wrapText="1"/>
    </xf>
    <xf numFmtId="0" fontId="35" fillId="0" borderId="176" applyFill="0" applyProtection="0">
      <alignment horizontal="right" vertical="top" wrapText="1"/>
    </xf>
    <xf numFmtId="2" fontId="35" fillId="0" borderId="176" applyFill="0" applyProtection="0">
      <alignment horizontal="right" vertical="top" wrapText="1"/>
    </xf>
    <xf numFmtId="0" fontId="62" fillId="60" borderId="176"/>
    <xf numFmtId="49" fontId="35" fillId="0" borderId="176" applyFill="0" applyProtection="0">
      <alignment horizontal="right"/>
    </xf>
    <xf numFmtId="0" fontId="44" fillId="0" borderId="179" applyNumberFormat="0" applyFill="0" applyAlignment="0" applyProtection="0"/>
    <xf numFmtId="0" fontId="35" fillId="0" borderId="176" applyFill="0" applyProtection="0">
      <alignment horizontal="right" vertical="top" wrapText="1"/>
    </xf>
    <xf numFmtId="1" fontId="35" fillId="0" borderId="176" applyFill="0" applyProtection="0">
      <alignment horizontal="right" vertical="top" wrapText="1"/>
    </xf>
    <xf numFmtId="1" fontId="35" fillId="0" borderId="176" applyFill="0" applyProtection="0">
      <alignment horizontal="right" vertical="top" wrapText="1"/>
    </xf>
    <xf numFmtId="1" fontId="35" fillId="0" borderId="176" applyFill="0" applyProtection="0">
      <alignment horizontal="right" vertical="top" wrapText="1"/>
    </xf>
    <xf numFmtId="1" fontId="35" fillId="0" borderId="176" applyFill="0" applyProtection="0">
      <alignment horizontal="right" vertical="top" wrapText="1"/>
    </xf>
    <xf numFmtId="0" fontId="43" fillId="36" borderId="178" applyNumberFormat="0" applyAlignment="0" applyProtection="0"/>
    <xf numFmtId="1" fontId="35" fillId="0" borderId="176" applyFill="0" applyProtection="0">
      <alignment horizontal="right" vertical="top" wrapText="1"/>
    </xf>
    <xf numFmtId="1" fontId="47" fillId="0" borderId="176" applyFill="0" applyProtection="0">
      <alignment horizontal="right" vertical="top" wrapText="1"/>
    </xf>
    <xf numFmtId="0" fontId="41" fillId="35" borderId="177" applyNumberFormat="0" applyAlignment="0" applyProtection="0"/>
    <xf numFmtId="0" fontId="62" fillId="60" borderId="176"/>
    <xf numFmtId="0" fontId="62" fillId="60" borderId="176"/>
    <xf numFmtId="0" fontId="39" fillId="38" borderId="176" applyNumberFormat="0" applyProtection="0">
      <alignment horizontal="right"/>
    </xf>
    <xf numFmtId="0" fontId="39" fillId="38" borderId="176" applyNumberFormat="0" applyProtection="0">
      <alignment horizontal="right"/>
    </xf>
    <xf numFmtId="0" fontId="62" fillId="60" borderId="176"/>
    <xf numFmtId="0" fontId="35" fillId="0" borderId="176" applyFill="0" applyProtection="0">
      <alignment horizontal="right" vertical="top" wrapText="1"/>
    </xf>
    <xf numFmtId="0" fontId="43" fillId="36" borderId="178" applyNumberFormat="0" applyAlignment="0" applyProtection="0"/>
    <xf numFmtId="1" fontId="47" fillId="0" borderId="176" applyFill="0" applyProtection="0">
      <alignment horizontal="right" vertical="top" wrapText="1"/>
    </xf>
    <xf numFmtId="0" fontId="62" fillId="60" borderId="176"/>
    <xf numFmtId="49" fontId="47" fillId="0" borderId="176" applyFill="0" applyProtection="0">
      <alignment horizontal="right"/>
    </xf>
    <xf numFmtId="2" fontId="35" fillId="0" borderId="176" applyFill="0" applyProtection="0">
      <alignment horizontal="right" vertical="top" wrapText="1"/>
    </xf>
    <xf numFmtId="0" fontId="39" fillId="38" borderId="176" applyNumberFormat="0" applyProtection="0">
      <alignment horizontal="left"/>
    </xf>
    <xf numFmtId="0" fontId="62" fillId="60" borderId="176"/>
    <xf numFmtId="0" fontId="62" fillId="60" borderId="176"/>
    <xf numFmtId="2" fontId="35" fillId="0" borderId="176" applyFill="0" applyProtection="0">
      <alignment horizontal="right" vertical="top" wrapText="1"/>
    </xf>
    <xf numFmtId="0" fontId="41" fillId="35" borderId="177" applyNumberFormat="0" applyAlignment="0" applyProtection="0"/>
    <xf numFmtId="0" fontId="41" fillId="35" borderId="177" applyNumberFormat="0" applyAlignment="0" applyProtection="0"/>
    <xf numFmtId="2" fontId="47" fillId="0" borderId="176" applyFill="0" applyProtection="0">
      <alignment horizontal="right" vertical="top" wrapText="1"/>
    </xf>
    <xf numFmtId="0" fontId="35" fillId="0" borderId="176" applyFill="0" applyProtection="0">
      <alignment horizontal="right" vertical="top" wrapText="1"/>
    </xf>
    <xf numFmtId="0" fontId="62" fillId="60" borderId="176"/>
    <xf numFmtId="2" fontId="35" fillId="0" borderId="176" applyFill="0" applyProtection="0">
      <alignment horizontal="right" vertical="top" wrapText="1"/>
    </xf>
    <xf numFmtId="0" fontId="62" fillId="60" borderId="176"/>
    <xf numFmtId="1" fontId="47" fillId="0" borderId="176" applyFill="0" applyProtection="0">
      <alignment horizontal="right" vertical="top" wrapText="1"/>
    </xf>
    <xf numFmtId="0" fontId="47" fillId="0" borderId="176" applyFill="0" applyProtection="0">
      <alignment horizontal="right" vertical="top" wrapText="1"/>
    </xf>
    <xf numFmtId="0" fontId="51" fillId="36" borderId="177" applyNumberFormat="0" applyAlignment="0" applyProtection="0"/>
    <xf numFmtId="2" fontId="35" fillId="0" borderId="176" applyFill="0" applyProtection="0">
      <alignment horizontal="right" vertical="top" wrapText="1"/>
    </xf>
    <xf numFmtId="0" fontId="62" fillId="60" borderId="176"/>
    <xf numFmtId="0" fontId="44" fillId="0" borderId="179" applyNumberFormat="0" applyFill="0" applyAlignment="0" applyProtection="0"/>
    <xf numFmtId="49" fontId="35" fillId="0" borderId="176" applyFill="0" applyProtection="0">
      <alignment horizontal="right"/>
    </xf>
    <xf numFmtId="0" fontId="51" fillId="36" borderId="177" applyNumberFormat="0" applyAlignment="0" applyProtection="0"/>
    <xf numFmtId="0" fontId="62" fillId="60" borderId="176"/>
    <xf numFmtId="2" fontId="35" fillId="0" borderId="176" applyFill="0" applyProtection="0">
      <alignment horizontal="right" vertical="top" wrapText="1"/>
    </xf>
    <xf numFmtId="0" fontId="35" fillId="0" borderId="176" applyFill="0" applyProtection="0">
      <alignment horizontal="right" vertical="top" wrapText="1"/>
    </xf>
    <xf numFmtId="0" fontId="35" fillId="0" borderId="176" applyFill="0" applyProtection="0">
      <alignment horizontal="right" vertical="top" wrapText="1"/>
    </xf>
    <xf numFmtId="2" fontId="47" fillId="0" borderId="176" applyFill="0" applyProtection="0">
      <alignment horizontal="right" vertical="top" wrapText="1"/>
    </xf>
    <xf numFmtId="0" fontId="62" fillId="60" borderId="176"/>
    <xf numFmtId="0" fontId="62" fillId="60" borderId="176"/>
    <xf numFmtId="0" fontId="62" fillId="60" borderId="176"/>
    <xf numFmtId="49" fontId="47" fillId="0" borderId="176" applyFill="0" applyProtection="0">
      <alignment horizontal="right"/>
    </xf>
    <xf numFmtId="1" fontId="35" fillId="0" borderId="176" applyFill="0" applyProtection="0">
      <alignment horizontal="right" vertical="top" wrapText="1"/>
    </xf>
    <xf numFmtId="0" fontId="62" fillId="60" borderId="176"/>
    <xf numFmtId="0" fontId="47" fillId="0" borderId="176" applyFill="0" applyProtection="0">
      <alignment horizontal="right" vertical="top" wrapText="1"/>
    </xf>
    <xf numFmtId="1" fontId="35" fillId="0" borderId="176" applyFill="0" applyProtection="0">
      <alignment horizontal="right" vertical="top" wrapText="1"/>
    </xf>
    <xf numFmtId="1" fontId="35" fillId="0" borderId="176" applyFill="0" applyProtection="0">
      <alignment horizontal="right" vertical="top" wrapText="1"/>
    </xf>
    <xf numFmtId="0" fontId="41" fillId="35" borderId="177" applyNumberFormat="0" applyAlignment="0" applyProtection="0"/>
    <xf numFmtId="49" fontId="35" fillId="0" borderId="176" applyFill="0" applyProtection="0">
      <alignment horizontal="right"/>
    </xf>
    <xf numFmtId="0" fontId="35" fillId="0" borderId="176" applyFill="0" applyProtection="0">
      <alignment horizontal="right" vertical="top" wrapText="1"/>
    </xf>
    <xf numFmtId="2" fontId="47" fillId="0" borderId="176" applyFill="0" applyProtection="0">
      <alignment horizontal="right" vertical="top" wrapText="1"/>
    </xf>
    <xf numFmtId="2" fontId="35" fillId="0" borderId="176" applyFill="0" applyProtection="0">
      <alignment horizontal="right" vertical="top" wrapText="1"/>
    </xf>
    <xf numFmtId="0" fontId="39" fillId="38" borderId="176" applyNumberFormat="0" applyProtection="0">
      <alignment horizontal="left"/>
    </xf>
    <xf numFmtId="49" fontId="35" fillId="0" borderId="176" applyFill="0" applyProtection="0">
      <alignment horizontal="right"/>
    </xf>
    <xf numFmtId="0" fontId="62" fillId="60" borderId="176"/>
    <xf numFmtId="2" fontId="47" fillId="0" borderId="176" applyFill="0" applyProtection="0">
      <alignment horizontal="right" vertical="top" wrapText="1"/>
    </xf>
    <xf numFmtId="1" fontId="47" fillId="0" borderId="176" applyFill="0" applyProtection="0">
      <alignment horizontal="right" vertical="top" wrapText="1"/>
    </xf>
    <xf numFmtId="0" fontId="62" fillId="60" borderId="176"/>
    <xf numFmtId="0" fontId="62" fillId="60" borderId="176"/>
    <xf numFmtId="1" fontId="47" fillId="0" borderId="176" applyFill="0" applyProtection="0">
      <alignment horizontal="right" vertical="top" wrapText="1"/>
    </xf>
    <xf numFmtId="0" fontId="35" fillId="0" borderId="176" applyFill="0" applyProtection="0">
      <alignment horizontal="right" vertical="top" wrapText="1"/>
    </xf>
    <xf numFmtId="0" fontId="62" fillId="60" borderId="176"/>
    <xf numFmtId="0" fontId="62" fillId="60" borderId="176"/>
    <xf numFmtId="0" fontId="47" fillId="0" borderId="176" applyFill="0" applyProtection="0">
      <alignment horizontal="right" vertical="top" wrapText="1"/>
    </xf>
    <xf numFmtId="0" fontId="35" fillId="54" borderId="175" applyNumberFormat="0" applyFont="0" applyAlignment="0" applyProtection="0"/>
    <xf numFmtId="49" fontId="47" fillId="0" borderId="176" applyFill="0" applyProtection="0">
      <alignment horizontal="right"/>
    </xf>
    <xf numFmtId="0" fontId="35" fillId="54" borderId="175" applyNumberFormat="0" applyFont="0" applyAlignment="0" applyProtection="0"/>
    <xf numFmtId="0" fontId="35" fillId="54" borderId="175" applyNumberFormat="0" applyFont="0" applyAlignment="0" applyProtection="0"/>
    <xf numFmtId="1" fontId="47" fillId="0" borderId="176" applyFill="0" applyProtection="0">
      <alignment horizontal="right" vertical="top" wrapText="1"/>
    </xf>
    <xf numFmtId="2" fontId="35" fillId="0" borderId="176" applyFill="0" applyProtection="0">
      <alignment horizontal="right" vertical="top" wrapText="1"/>
    </xf>
    <xf numFmtId="0" fontId="35" fillId="0" borderId="176" applyFill="0" applyProtection="0">
      <alignment horizontal="right" vertical="top" wrapText="1"/>
    </xf>
    <xf numFmtId="1" fontId="35" fillId="0" borderId="176" applyFill="0" applyProtection="0">
      <alignment horizontal="right" vertical="top" wrapText="1"/>
    </xf>
    <xf numFmtId="2" fontId="47" fillId="0" borderId="176" applyFill="0" applyProtection="0">
      <alignment horizontal="right" vertical="top" wrapText="1"/>
    </xf>
    <xf numFmtId="0" fontId="62" fillId="60" borderId="176"/>
    <xf numFmtId="0" fontId="62" fillId="60" borderId="176"/>
    <xf numFmtId="49" fontId="35" fillId="0" borderId="176" applyFill="0" applyProtection="0">
      <alignment horizontal="right"/>
    </xf>
    <xf numFmtId="0" fontId="35" fillId="0" borderId="176" applyFill="0" applyProtection="0">
      <alignment horizontal="right" vertical="top" wrapText="1"/>
    </xf>
    <xf numFmtId="1" fontId="47" fillId="0" borderId="176" applyFill="0" applyProtection="0">
      <alignment horizontal="right" vertical="top" wrapText="1"/>
    </xf>
    <xf numFmtId="0" fontId="62" fillId="60" borderId="176"/>
    <xf numFmtId="2" fontId="35" fillId="0" borderId="176" applyFill="0" applyProtection="0">
      <alignment horizontal="right" vertical="top" wrapText="1"/>
    </xf>
    <xf numFmtId="0" fontId="35" fillId="0" borderId="176" applyFill="0" applyProtection="0">
      <alignment horizontal="right" vertical="top" wrapText="1"/>
    </xf>
    <xf numFmtId="0" fontId="35" fillId="54" borderId="175" applyNumberFormat="0" applyFont="0" applyAlignment="0" applyProtection="0"/>
    <xf numFmtId="0" fontId="41" fillId="35" borderId="177" applyNumberFormat="0" applyAlignment="0" applyProtection="0"/>
    <xf numFmtId="0" fontId="62" fillId="60" borderId="176"/>
    <xf numFmtId="0" fontId="41" fillId="35" borderId="177" applyNumberFormat="0" applyAlignment="0" applyProtection="0"/>
    <xf numFmtId="0" fontId="35" fillId="54" borderId="175" applyNumberFormat="0" applyFont="0" applyAlignment="0" applyProtection="0"/>
    <xf numFmtId="0" fontId="44" fillId="0" borderId="179" applyNumberFormat="0" applyFill="0" applyAlignment="0" applyProtection="0"/>
    <xf numFmtId="2" fontId="47" fillId="0" borderId="176" applyFill="0" applyProtection="0">
      <alignment horizontal="right" vertical="top" wrapText="1"/>
    </xf>
    <xf numFmtId="0" fontId="39" fillId="38" borderId="176" applyNumberFormat="0" applyProtection="0">
      <alignment horizontal="right"/>
    </xf>
    <xf numFmtId="49" fontId="35" fillId="0" borderId="176" applyFill="0" applyProtection="0">
      <alignment horizontal="right"/>
    </xf>
    <xf numFmtId="0" fontId="35" fillId="0" borderId="176" applyFill="0" applyProtection="0">
      <alignment horizontal="right" vertical="top" wrapText="1"/>
    </xf>
    <xf numFmtId="49" fontId="47" fillId="0" borderId="176" applyFill="0" applyProtection="0">
      <alignment horizontal="right"/>
    </xf>
    <xf numFmtId="0" fontId="39" fillId="38" borderId="176" applyNumberFormat="0" applyProtection="0">
      <alignment horizontal="right"/>
    </xf>
    <xf numFmtId="0" fontId="44" fillId="0" borderId="179" applyNumberFormat="0" applyFill="0" applyAlignment="0" applyProtection="0"/>
    <xf numFmtId="49" fontId="35" fillId="0" borderId="176" applyFill="0" applyProtection="0">
      <alignment horizontal="right"/>
    </xf>
    <xf numFmtId="49" fontId="35" fillId="0" borderId="176" applyFill="0" applyProtection="0">
      <alignment horizontal="right"/>
    </xf>
    <xf numFmtId="0" fontId="62" fillId="60" borderId="176"/>
    <xf numFmtId="49" fontId="47" fillId="0" borderId="176" applyFill="0" applyProtection="0">
      <alignment horizontal="right"/>
    </xf>
    <xf numFmtId="0" fontId="39" fillId="38" borderId="176" applyNumberFormat="0" applyProtection="0">
      <alignment horizontal="right"/>
    </xf>
    <xf numFmtId="0" fontId="62" fillId="60" borderId="176"/>
    <xf numFmtId="0" fontId="39" fillId="38" borderId="176" applyNumberFormat="0" applyProtection="0">
      <alignment horizontal="left"/>
    </xf>
    <xf numFmtId="0" fontId="39" fillId="38" borderId="176" applyNumberFormat="0" applyProtection="0">
      <alignment horizontal="right"/>
    </xf>
    <xf numFmtId="0" fontId="35" fillId="54" borderId="175" applyNumberFormat="0" applyFont="0" applyAlignment="0" applyProtection="0"/>
    <xf numFmtId="2" fontId="35" fillId="0" borderId="176" applyFill="0" applyProtection="0">
      <alignment horizontal="right" vertical="top" wrapText="1"/>
    </xf>
    <xf numFmtId="0" fontId="35" fillId="0" borderId="176" applyFill="0" applyProtection="0">
      <alignment horizontal="right" vertical="top" wrapText="1"/>
    </xf>
    <xf numFmtId="1" fontId="35" fillId="0" borderId="176" applyFill="0" applyProtection="0">
      <alignment horizontal="right" vertical="top" wrapText="1"/>
    </xf>
    <xf numFmtId="2" fontId="47" fillId="0" borderId="176" applyFill="0" applyProtection="0">
      <alignment horizontal="right" vertical="top" wrapText="1"/>
    </xf>
    <xf numFmtId="0" fontId="35" fillId="0" borderId="176" applyFill="0" applyProtection="0">
      <alignment horizontal="right" vertical="top" wrapText="1"/>
    </xf>
    <xf numFmtId="0" fontId="35" fillId="0" borderId="176" applyFill="0" applyProtection="0">
      <alignment horizontal="right" vertical="top" wrapText="1"/>
    </xf>
    <xf numFmtId="0" fontId="39" fillId="38" borderId="176" applyNumberFormat="0" applyProtection="0">
      <alignment horizontal="left"/>
    </xf>
    <xf numFmtId="0" fontId="62" fillId="60" borderId="176"/>
    <xf numFmtId="0" fontId="62" fillId="60" borderId="176"/>
    <xf numFmtId="0" fontId="62" fillId="60" borderId="176"/>
    <xf numFmtId="0" fontId="39" fillId="38" borderId="176" applyNumberFormat="0" applyProtection="0">
      <alignment horizontal="left"/>
    </xf>
    <xf numFmtId="0" fontId="43" fillId="36" borderId="178" applyNumberFormat="0" applyAlignment="0" applyProtection="0"/>
    <xf numFmtId="0" fontId="62" fillId="60" borderId="176"/>
    <xf numFmtId="0" fontId="62" fillId="60" borderId="176"/>
    <xf numFmtId="49" fontId="47" fillId="0" borderId="176" applyFill="0" applyProtection="0">
      <alignment horizontal="right"/>
    </xf>
    <xf numFmtId="1" fontId="47" fillId="0" borderId="176" applyFill="0" applyProtection="0">
      <alignment horizontal="right" vertical="top" wrapText="1"/>
    </xf>
    <xf numFmtId="49" fontId="35" fillId="0" borderId="176" applyFill="0" applyProtection="0">
      <alignment horizontal="right"/>
    </xf>
    <xf numFmtId="0" fontId="35" fillId="0" borderId="176" applyFill="0" applyProtection="0">
      <alignment horizontal="right" vertical="top" wrapText="1"/>
    </xf>
    <xf numFmtId="0" fontId="39" fillId="38" borderId="176" applyNumberFormat="0" applyProtection="0">
      <alignment horizontal="right"/>
    </xf>
    <xf numFmtId="0" fontId="62" fillId="60" borderId="176"/>
    <xf numFmtId="0" fontId="39" fillId="38" borderId="176" applyNumberFormat="0" applyProtection="0">
      <alignment horizontal="right"/>
    </xf>
    <xf numFmtId="0" fontId="44" fillId="0" borderId="179" applyNumberFormat="0" applyFill="0" applyAlignment="0" applyProtection="0"/>
    <xf numFmtId="1" fontId="47" fillId="0" borderId="176" applyFill="0" applyProtection="0">
      <alignment horizontal="right" vertical="top" wrapText="1"/>
    </xf>
    <xf numFmtId="0" fontId="43" fillId="36" borderId="178" applyNumberFormat="0" applyAlignment="0" applyProtection="0"/>
    <xf numFmtId="0" fontId="35" fillId="0" borderId="176" applyFill="0" applyProtection="0">
      <alignment horizontal="right" vertical="top" wrapText="1"/>
    </xf>
    <xf numFmtId="0" fontId="62" fillId="60" borderId="176"/>
    <xf numFmtId="0" fontId="44" fillId="0" borderId="179" applyNumberFormat="0" applyFill="0" applyAlignment="0" applyProtection="0"/>
    <xf numFmtId="0" fontId="39" fillId="38" borderId="176" applyNumberFormat="0" applyProtection="0">
      <alignment horizontal="left"/>
    </xf>
    <xf numFmtId="0" fontId="35" fillId="54" borderId="175" applyNumberFormat="0" applyFont="0" applyAlignment="0" applyProtection="0"/>
    <xf numFmtId="0" fontId="62" fillId="60" borderId="176"/>
    <xf numFmtId="2" fontId="47" fillId="0" borderId="176" applyFill="0" applyProtection="0">
      <alignment horizontal="right" vertical="top" wrapText="1"/>
    </xf>
    <xf numFmtId="0" fontId="62" fillId="60" borderId="176"/>
    <xf numFmtId="0" fontId="39" fillId="38" borderId="176" applyNumberFormat="0" applyProtection="0">
      <alignment horizontal="left"/>
    </xf>
    <xf numFmtId="2" fontId="35" fillId="0" borderId="176" applyFill="0" applyProtection="0">
      <alignment horizontal="right" vertical="top" wrapText="1"/>
    </xf>
    <xf numFmtId="0" fontId="39" fillId="38" borderId="176" applyNumberFormat="0" applyProtection="0">
      <alignment horizontal="left"/>
    </xf>
    <xf numFmtId="0" fontId="35" fillId="54" borderId="175" applyNumberFormat="0" applyFont="0" applyAlignment="0" applyProtection="0"/>
    <xf numFmtId="0" fontId="62" fillId="60" borderId="176"/>
    <xf numFmtId="1" fontId="35" fillId="0" borderId="176" applyFill="0" applyProtection="0">
      <alignment horizontal="right" vertical="top" wrapText="1"/>
    </xf>
    <xf numFmtId="0" fontId="39" fillId="38" borderId="176" applyNumberFormat="0" applyProtection="0">
      <alignment horizontal="right"/>
    </xf>
    <xf numFmtId="0" fontId="39" fillId="38" borderId="176" applyNumberFormat="0" applyProtection="0">
      <alignment horizontal="right"/>
    </xf>
    <xf numFmtId="0" fontId="35" fillId="0" borderId="176" applyFill="0" applyProtection="0">
      <alignment horizontal="right" vertical="top" wrapText="1"/>
    </xf>
    <xf numFmtId="0" fontId="62" fillId="60" borderId="176"/>
    <xf numFmtId="0" fontId="44" fillId="0" borderId="179" applyNumberFormat="0" applyFill="0" applyAlignment="0" applyProtection="0"/>
    <xf numFmtId="0" fontId="35" fillId="0" borderId="176" applyFill="0" applyProtection="0">
      <alignment horizontal="right" vertical="top" wrapText="1"/>
    </xf>
    <xf numFmtId="2" fontId="47" fillId="0" borderId="176" applyFill="0" applyProtection="0">
      <alignment horizontal="right" vertical="top" wrapText="1"/>
    </xf>
    <xf numFmtId="2" fontId="47" fillId="0" borderId="176" applyFill="0" applyProtection="0">
      <alignment horizontal="right" vertical="top" wrapText="1"/>
    </xf>
    <xf numFmtId="0" fontId="62" fillId="60" borderId="176"/>
    <xf numFmtId="0" fontId="39" fillId="38" borderId="176" applyNumberFormat="0" applyProtection="0">
      <alignment horizontal="left"/>
    </xf>
    <xf numFmtId="0" fontId="39" fillId="38" borderId="176" applyNumberFormat="0" applyProtection="0">
      <alignment horizontal="right"/>
    </xf>
    <xf numFmtId="49" fontId="47" fillId="0" borderId="176" applyFill="0" applyProtection="0">
      <alignment horizontal="right"/>
    </xf>
    <xf numFmtId="2" fontId="47" fillId="0" borderId="176" applyFill="0" applyProtection="0">
      <alignment horizontal="right" vertical="top" wrapText="1"/>
    </xf>
    <xf numFmtId="2" fontId="47" fillId="0" borderId="176" applyFill="0" applyProtection="0">
      <alignment horizontal="right" vertical="top" wrapText="1"/>
    </xf>
    <xf numFmtId="1" fontId="47" fillId="0" borderId="176" applyFill="0" applyProtection="0">
      <alignment horizontal="right" vertical="top" wrapText="1"/>
    </xf>
    <xf numFmtId="0" fontId="62" fillId="60" borderId="176"/>
    <xf numFmtId="0" fontId="35" fillId="54" borderId="175" applyNumberFormat="0" applyFont="0" applyAlignment="0" applyProtection="0"/>
    <xf numFmtId="49" fontId="35" fillId="0" borderId="176" applyFill="0" applyProtection="0">
      <alignment horizontal="right"/>
    </xf>
    <xf numFmtId="2" fontId="47" fillId="0" borderId="176" applyFill="0" applyProtection="0">
      <alignment horizontal="right" vertical="top" wrapText="1"/>
    </xf>
    <xf numFmtId="0" fontId="39" fillId="38" borderId="176" applyNumberFormat="0" applyProtection="0">
      <alignment horizontal="right"/>
    </xf>
    <xf numFmtId="49" fontId="47" fillId="0" borderId="176" applyFill="0" applyProtection="0">
      <alignment horizontal="right"/>
    </xf>
    <xf numFmtId="0" fontId="39" fillId="38" borderId="176" applyNumberFormat="0" applyProtection="0">
      <alignment horizontal="right"/>
    </xf>
    <xf numFmtId="49" fontId="35" fillId="0" borderId="176" applyFill="0" applyProtection="0">
      <alignment horizontal="right"/>
    </xf>
    <xf numFmtId="0" fontId="62" fillId="60" borderId="176"/>
    <xf numFmtId="2" fontId="47" fillId="0" borderId="176" applyFill="0" applyProtection="0">
      <alignment horizontal="right" vertical="top" wrapText="1"/>
    </xf>
    <xf numFmtId="1" fontId="47" fillId="0" borderId="176" applyFill="0" applyProtection="0">
      <alignment horizontal="right" vertical="top" wrapText="1"/>
    </xf>
    <xf numFmtId="1" fontId="35" fillId="0" borderId="176" applyFill="0" applyProtection="0">
      <alignment horizontal="right" vertical="top" wrapText="1"/>
    </xf>
    <xf numFmtId="0" fontId="39" fillId="38" borderId="176" applyNumberFormat="0" applyProtection="0">
      <alignment horizontal="left"/>
    </xf>
    <xf numFmtId="49" fontId="35" fillId="0" borderId="176" applyFill="0" applyProtection="0">
      <alignment horizontal="right"/>
    </xf>
    <xf numFmtId="1" fontId="35" fillId="0" borderId="176" applyFill="0" applyProtection="0">
      <alignment horizontal="right" vertical="top" wrapText="1"/>
    </xf>
    <xf numFmtId="2" fontId="47" fillId="0" borderId="176" applyFill="0" applyProtection="0">
      <alignment horizontal="right" vertical="top" wrapText="1"/>
    </xf>
    <xf numFmtId="2" fontId="47" fillId="0" borderId="176" applyFill="0" applyProtection="0">
      <alignment horizontal="right" vertical="top" wrapText="1"/>
    </xf>
    <xf numFmtId="0" fontId="44" fillId="0" borderId="179" applyNumberFormat="0" applyFill="0" applyAlignment="0" applyProtection="0"/>
    <xf numFmtId="0" fontId="39" fillId="38" borderId="176" applyNumberFormat="0" applyProtection="0">
      <alignment horizontal="right"/>
    </xf>
    <xf numFmtId="0" fontId="43" fillId="36" borderId="178" applyNumberFormat="0" applyAlignment="0" applyProtection="0"/>
    <xf numFmtId="0" fontId="62" fillId="60" borderId="176"/>
    <xf numFmtId="0" fontId="41" fillId="35" borderId="177" applyNumberFormat="0" applyAlignment="0" applyProtection="0"/>
    <xf numFmtId="2" fontId="47" fillId="0" borderId="176" applyFill="0" applyProtection="0">
      <alignment horizontal="right" vertical="top" wrapText="1"/>
    </xf>
    <xf numFmtId="0" fontId="44" fillId="0" borderId="179" applyNumberFormat="0" applyFill="0" applyAlignment="0" applyProtection="0"/>
    <xf numFmtId="0" fontId="62" fillId="60" borderId="176"/>
    <xf numFmtId="0" fontId="35" fillId="0" borderId="176" applyFill="0" applyProtection="0">
      <alignment horizontal="right" vertical="top" wrapText="1"/>
    </xf>
    <xf numFmtId="49" fontId="35" fillId="0" borderId="176" applyFill="0" applyProtection="0">
      <alignment horizontal="right"/>
    </xf>
    <xf numFmtId="0" fontId="44" fillId="0" borderId="179" applyNumberFormat="0" applyFill="0" applyAlignment="0" applyProtection="0"/>
    <xf numFmtId="49" fontId="47" fillId="0" borderId="176" applyFill="0" applyProtection="0">
      <alignment horizontal="right"/>
    </xf>
    <xf numFmtId="0" fontId="41" fillId="35" borderId="177" applyNumberFormat="0" applyAlignment="0" applyProtection="0"/>
    <xf numFmtId="0" fontId="62" fillId="60" borderId="176"/>
    <xf numFmtId="0" fontId="44" fillId="0" borderId="179" applyNumberFormat="0" applyFill="0" applyAlignment="0" applyProtection="0"/>
    <xf numFmtId="0" fontId="43" fillId="36" borderId="178" applyNumberFormat="0" applyAlignment="0" applyProtection="0"/>
    <xf numFmtId="0" fontId="39" fillId="38" borderId="176" applyNumberFormat="0" applyProtection="0">
      <alignment horizontal="left"/>
    </xf>
    <xf numFmtId="2" fontId="47" fillId="0" borderId="176" applyFill="0" applyProtection="0">
      <alignment horizontal="right" vertical="top" wrapText="1"/>
    </xf>
    <xf numFmtId="0" fontId="62" fillId="60" borderId="176"/>
    <xf numFmtId="0" fontId="62" fillId="60" borderId="176"/>
    <xf numFmtId="0" fontId="62" fillId="60" borderId="176"/>
    <xf numFmtId="1" fontId="35" fillId="0" borderId="176" applyFill="0" applyProtection="0">
      <alignment horizontal="right" vertical="top" wrapText="1"/>
    </xf>
    <xf numFmtId="49" fontId="35" fillId="0" borderId="176" applyFill="0" applyProtection="0">
      <alignment horizontal="right"/>
    </xf>
    <xf numFmtId="0" fontId="62" fillId="60" borderId="176"/>
    <xf numFmtId="0" fontId="35" fillId="0" borderId="176" applyFill="0" applyProtection="0">
      <alignment horizontal="right" vertical="top" wrapText="1"/>
    </xf>
    <xf numFmtId="2" fontId="35" fillId="0" borderId="176" applyFill="0" applyProtection="0">
      <alignment horizontal="right" vertical="top" wrapText="1"/>
    </xf>
    <xf numFmtId="0" fontId="62" fillId="60" borderId="176"/>
    <xf numFmtId="0" fontId="62" fillId="60" borderId="176"/>
    <xf numFmtId="0" fontId="44" fillId="0" borderId="179" applyNumberFormat="0" applyFill="0" applyAlignment="0" applyProtection="0"/>
    <xf numFmtId="0" fontId="43" fillId="36" borderId="178" applyNumberFormat="0" applyAlignment="0" applyProtection="0"/>
    <xf numFmtId="0" fontId="35" fillId="54" borderId="175" applyNumberFormat="0" applyFont="0" applyAlignment="0" applyProtection="0"/>
    <xf numFmtId="0" fontId="35" fillId="54" borderId="175" applyNumberFormat="0" applyFont="0" applyAlignment="0" applyProtection="0"/>
    <xf numFmtId="0" fontId="62" fillId="60" borderId="176"/>
    <xf numFmtId="49" fontId="47" fillId="0" borderId="176" applyFill="0" applyProtection="0">
      <alignment horizontal="right"/>
    </xf>
    <xf numFmtId="0" fontId="62" fillId="60" borderId="176"/>
    <xf numFmtId="49" fontId="47" fillId="0" borderId="176" applyFill="0" applyProtection="0">
      <alignment horizontal="right"/>
    </xf>
    <xf numFmtId="0" fontId="44" fillId="0" borderId="179" applyNumberFormat="0" applyFill="0" applyAlignment="0" applyProtection="0"/>
    <xf numFmtId="1" fontId="35" fillId="0" borderId="176" applyFill="0" applyProtection="0">
      <alignment horizontal="right" vertical="top" wrapText="1"/>
    </xf>
    <xf numFmtId="0" fontId="35" fillId="0" borderId="176" applyFill="0" applyProtection="0">
      <alignment horizontal="right" vertical="top" wrapText="1"/>
    </xf>
    <xf numFmtId="1" fontId="47" fillId="0" borderId="176" applyFill="0" applyProtection="0">
      <alignment horizontal="right" vertical="top" wrapText="1"/>
    </xf>
    <xf numFmtId="0" fontId="44" fillId="0" borderId="179" applyNumberFormat="0" applyFill="0" applyAlignment="0" applyProtection="0"/>
    <xf numFmtId="49" fontId="35" fillId="0" borderId="176" applyFill="0" applyProtection="0">
      <alignment horizontal="right"/>
    </xf>
    <xf numFmtId="49" fontId="35" fillId="0" borderId="176" applyFill="0" applyProtection="0">
      <alignment horizontal="right"/>
    </xf>
    <xf numFmtId="49" fontId="47" fillId="0" borderId="176" applyFill="0" applyProtection="0">
      <alignment horizontal="right"/>
    </xf>
    <xf numFmtId="0" fontId="62" fillId="60" borderId="176"/>
    <xf numFmtId="0" fontId="39" fillId="38" borderId="176" applyNumberFormat="0" applyProtection="0">
      <alignment horizontal="left"/>
    </xf>
    <xf numFmtId="0" fontId="35" fillId="54" borderId="175" applyNumberFormat="0" applyFont="0" applyAlignment="0" applyProtection="0"/>
    <xf numFmtId="1" fontId="47" fillId="0" borderId="176" applyFill="0" applyProtection="0">
      <alignment horizontal="right" vertical="top" wrapText="1"/>
    </xf>
    <xf numFmtId="2" fontId="35" fillId="0" borderId="176" applyFill="0" applyProtection="0">
      <alignment horizontal="right" vertical="top" wrapText="1"/>
    </xf>
    <xf numFmtId="2" fontId="47" fillId="0" borderId="176" applyFill="0" applyProtection="0">
      <alignment horizontal="right" vertical="top" wrapText="1"/>
    </xf>
    <xf numFmtId="0" fontId="41" fillId="35" borderId="177" applyNumberFormat="0" applyAlignment="0" applyProtection="0"/>
    <xf numFmtId="0" fontId="35" fillId="0" borderId="176" applyFill="0" applyProtection="0">
      <alignment horizontal="right" vertical="top" wrapText="1"/>
    </xf>
    <xf numFmtId="0" fontId="39" fillId="38" borderId="176" applyNumberFormat="0" applyProtection="0">
      <alignment horizontal="right"/>
    </xf>
    <xf numFmtId="0" fontId="62" fillId="60" borderId="176"/>
    <xf numFmtId="49" fontId="35" fillId="0" borderId="176" applyFill="0" applyProtection="0">
      <alignment horizontal="right"/>
    </xf>
    <xf numFmtId="49" fontId="35" fillId="0" borderId="176" applyFill="0" applyProtection="0">
      <alignment horizontal="right"/>
    </xf>
    <xf numFmtId="49" fontId="35" fillId="0" borderId="176" applyFill="0" applyProtection="0">
      <alignment horizontal="right"/>
    </xf>
    <xf numFmtId="0" fontId="44" fillId="0" borderId="179" applyNumberFormat="0" applyFill="0" applyAlignment="0" applyProtection="0"/>
    <xf numFmtId="0" fontId="41" fillId="35" borderId="177" applyNumberFormat="0" applyAlignment="0" applyProtection="0"/>
    <xf numFmtId="0" fontId="41" fillId="35" borderId="177" applyNumberFormat="0" applyAlignment="0" applyProtection="0"/>
    <xf numFmtId="0" fontId="35" fillId="54" borderId="175" applyNumberFormat="0" applyFont="0" applyAlignment="0" applyProtection="0"/>
    <xf numFmtId="0" fontId="35" fillId="0" borderId="176" applyFill="0" applyProtection="0">
      <alignment horizontal="right" vertical="top" wrapText="1"/>
    </xf>
    <xf numFmtId="0" fontId="44" fillId="0" borderId="179" applyNumberFormat="0" applyFill="0" applyAlignment="0" applyProtection="0"/>
    <xf numFmtId="0" fontId="35" fillId="0" borderId="176" applyFill="0" applyProtection="0">
      <alignment horizontal="right" vertical="top" wrapText="1"/>
    </xf>
    <xf numFmtId="0" fontId="41" fillId="35" borderId="177" applyNumberFormat="0" applyAlignment="0" applyProtection="0"/>
    <xf numFmtId="49" fontId="35" fillId="0" borderId="176" applyFill="0" applyProtection="0">
      <alignment horizontal="right"/>
    </xf>
    <xf numFmtId="49" fontId="35" fillId="0" borderId="176" applyFill="0" applyProtection="0">
      <alignment horizontal="right"/>
    </xf>
    <xf numFmtId="0" fontId="35" fillId="0" borderId="176" applyFill="0" applyProtection="0">
      <alignment horizontal="right" vertical="top" wrapText="1"/>
    </xf>
    <xf numFmtId="49" fontId="47" fillId="0" borderId="176" applyFill="0" applyProtection="0">
      <alignment horizontal="right"/>
    </xf>
    <xf numFmtId="0" fontId="41" fillId="35" borderId="177" applyNumberFormat="0" applyAlignment="0" applyProtection="0"/>
    <xf numFmtId="2" fontId="47" fillId="0" borderId="176" applyFill="0" applyProtection="0">
      <alignment horizontal="right" vertical="top" wrapText="1"/>
    </xf>
    <xf numFmtId="0" fontId="62" fillId="60" borderId="176"/>
    <xf numFmtId="0" fontId="62" fillId="60" borderId="176"/>
    <xf numFmtId="0" fontId="43" fillId="36" borderId="178" applyNumberFormat="0" applyAlignment="0" applyProtection="0"/>
    <xf numFmtId="0" fontId="62" fillId="60" borderId="176"/>
    <xf numFmtId="49" fontId="47" fillId="0" borderId="176" applyFill="0" applyProtection="0">
      <alignment horizontal="right"/>
    </xf>
    <xf numFmtId="0" fontId="39" fillId="38" borderId="176" applyNumberFormat="0" applyProtection="0">
      <alignment horizontal="left"/>
    </xf>
    <xf numFmtId="0" fontId="51" fillId="36" borderId="177" applyNumberFormat="0" applyAlignment="0" applyProtection="0"/>
    <xf numFmtId="0" fontId="35" fillId="54" borderId="175" applyNumberFormat="0" applyFont="0" applyAlignment="0" applyProtection="0"/>
    <xf numFmtId="0" fontId="44" fillId="0" borderId="179" applyNumberFormat="0" applyFill="0" applyAlignment="0" applyProtection="0"/>
    <xf numFmtId="1" fontId="47" fillId="0" borderId="176" applyFill="0" applyProtection="0">
      <alignment horizontal="right" vertical="top" wrapText="1"/>
    </xf>
    <xf numFmtId="0" fontId="39" fillId="38" borderId="176" applyNumberFormat="0" applyProtection="0">
      <alignment horizontal="left"/>
    </xf>
    <xf numFmtId="0" fontId="44" fillId="0" borderId="179" applyNumberFormat="0" applyFill="0" applyAlignment="0" applyProtection="0"/>
    <xf numFmtId="2" fontId="47" fillId="0" borderId="176" applyFill="0" applyProtection="0">
      <alignment horizontal="right" vertical="top" wrapText="1"/>
    </xf>
    <xf numFmtId="0" fontId="35" fillId="54" borderId="175" applyNumberFormat="0" applyFont="0" applyAlignment="0" applyProtection="0"/>
    <xf numFmtId="0" fontId="35" fillId="0" borderId="176" applyFill="0" applyProtection="0">
      <alignment horizontal="right" vertical="top" wrapText="1"/>
    </xf>
    <xf numFmtId="0" fontId="62" fillId="60" borderId="176"/>
    <xf numFmtId="0" fontId="62" fillId="60" borderId="176"/>
    <xf numFmtId="2" fontId="47" fillId="0" borderId="176" applyFill="0" applyProtection="0">
      <alignment horizontal="right" vertical="top" wrapText="1"/>
    </xf>
    <xf numFmtId="0" fontId="62" fillId="60" borderId="176"/>
    <xf numFmtId="0" fontId="44" fillId="0" borderId="179" applyNumberFormat="0" applyFill="0" applyAlignment="0" applyProtection="0"/>
    <xf numFmtId="0" fontId="51" fillId="36" borderId="177" applyNumberFormat="0" applyAlignment="0" applyProtection="0"/>
    <xf numFmtId="0" fontId="39" fillId="38" borderId="176" applyNumberFormat="0" applyProtection="0">
      <alignment horizontal="right"/>
    </xf>
    <xf numFmtId="0" fontId="39" fillId="38" borderId="176" applyNumberFormat="0" applyProtection="0">
      <alignment horizontal="right"/>
    </xf>
    <xf numFmtId="0" fontId="47" fillId="0" borderId="176" applyFill="0" applyProtection="0">
      <alignment horizontal="right" vertical="top" wrapText="1"/>
    </xf>
    <xf numFmtId="49" fontId="35" fillId="0" borderId="176" applyFill="0" applyProtection="0">
      <alignment horizontal="right"/>
    </xf>
    <xf numFmtId="0" fontId="41" fillId="35" borderId="177" applyNumberFormat="0" applyAlignment="0" applyProtection="0"/>
    <xf numFmtId="0" fontId="47" fillId="0" borderId="176" applyFill="0" applyProtection="0">
      <alignment horizontal="right" vertical="top" wrapText="1"/>
    </xf>
    <xf numFmtId="49" fontId="47" fillId="0" borderId="176" applyFill="0" applyProtection="0">
      <alignment horizontal="right"/>
    </xf>
    <xf numFmtId="0" fontId="47" fillId="0" borderId="176" applyFill="0" applyProtection="0">
      <alignment horizontal="right" vertical="top" wrapText="1"/>
    </xf>
    <xf numFmtId="0" fontId="62" fillId="60" borderId="176"/>
    <xf numFmtId="2" fontId="35" fillId="0" borderId="176" applyFill="0" applyProtection="0">
      <alignment horizontal="right" vertical="top" wrapText="1"/>
    </xf>
    <xf numFmtId="0" fontId="35" fillId="0" borderId="176" applyFill="0" applyProtection="0">
      <alignment horizontal="right" vertical="top" wrapText="1"/>
    </xf>
    <xf numFmtId="0" fontId="39" fillId="38" borderId="176" applyNumberFormat="0" applyProtection="0">
      <alignment horizontal="right"/>
    </xf>
    <xf numFmtId="1" fontId="47" fillId="0" borderId="176" applyFill="0" applyProtection="0">
      <alignment horizontal="right" vertical="top" wrapText="1"/>
    </xf>
    <xf numFmtId="0" fontId="39" fillId="38" borderId="176" applyNumberFormat="0" applyProtection="0">
      <alignment horizontal="left"/>
    </xf>
    <xf numFmtId="0" fontId="62" fillId="60" borderId="176"/>
    <xf numFmtId="1" fontId="35" fillId="0" borderId="176" applyFill="0" applyProtection="0">
      <alignment horizontal="right" vertical="top" wrapText="1"/>
    </xf>
    <xf numFmtId="0" fontId="39" fillId="38" borderId="176" applyNumberFormat="0" applyProtection="0">
      <alignment horizontal="right"/>
    </xf>
    <xf numFmtId="0" fontId="35" fillId="54" borderId="175" applyNumberFormat="0" applyFont="0" applyAlignment="0" applyProtection="0"/>
    <xf numFmtId="49" fontId="35" fillId="0" borderId="176" applyFill="0" applyProtection="0">
      <alignment horizontal="right"/>
    </xf>
    <xf numFmtId="1" fontId="47" fillId="0" borderId="176" applyFill="0" applyProtection="0">
      <alignment horizontal="right" vertical="top" wrapText="1"/>
    </xf>
    <xf numFmtId="1" fontId="35" fillId="0" borderId="176" applyFill="0" applyProtection="0">
      <alignment horizontal="right" vertical="top" wrapText="1"/>
    </xf>
    <xf numFmtId="49" fontId="47" fillId="0" borderId="176" applyFill="0" applyProtection="0">
      <alignment horizontal="right"/>
    </xf>
    <xf numFmtId="2" fontId="47" fillId="0" borderId="176" applyFill="0" applyProtection="0">
      <alignment horizontal="right" vertical="top" wrapText="1"/>
    </xf>
    <xf numFmtId="0" fontId="39" fillId="38" borderId="176" applyNumberFormat="0" applyProtection="0">
      <alignment horizontal="left"/>
    </xf>
    <xf numFmtId="2" fontId="47" fillId="0" borderId="176" applyFill="0" applyProtection="0">
      <alignment horizontal="right" vertical="top" wrapText="1"/>
    </xf>
    <xf numFmtId="0" fontId="44" fillId="0" borderId="179" applyNumberFormat="0" applyFill="0" applyAlignment="0" applyProtection="0"/>
    <xf numFmtId="0" fontId="62" fillId="60" borderId="176"/>
    <xf numFmtId="0" fontId="35" fillId="0" borderId="176" applyFill="0" applyProtection="0">
      <alignment horizontal="right" vertical="top" wrapText="1"/>
    </xf>
    <xf numFmtId="0" fontId="62" fillId="60" borderId="176"/>
    <xf numFmtId="49" fontId="47" fillId="0" borderId="176" applyFill="0" applyProtection="0">
      <alignment horizontal="right"/>
    </xf>
    <xf numFmtId="49" fontId="47" fillId="0" borderId="176" applyFill="0" applyProtection="0">
      <alignment horizontal="right"/>
    </xf>
    <xf numFmtId="2" fontId="47" fillId="0" borderId="176" applyFill="0" applyProtection="0">
      <alignment horizontal="right" vertical="top" wrapText="1"/>
    </xf>
    <xf numFmtId="0" fontId="39" fillId="38" borderId="176" applyNumberFormat="0" applyProtection="0">
      <alignment horizontal="right"/>
    </xf>
    <xf numFmtId="49" fontId="35" fillId="0" borderId="176" applyFill="0" applyProtection="0">
      <alignment horizontal="right"/>
    </xf>
    <xf numFmtId="0" fontId="62" fillId="60" borderId="176"/>
    <xf numFmtId="49" fontId="35" fillId="0" borderId="176" applyFill="0" applyProtection="0">
      <alignment horizontal="right"/>
    </xf>
    <xf numFmtId="0" fontId="44" fillId="0" borderId="179" applyNumberFormat="0" applyFill="0" applyAlignment="0" applyProtection="0"/>
    <xf numFmtId="1" fontId="47" fillId="0" borderId="176" applyFill="0" applyProtection="0">
      <alignment horizontal="right" vertical="top" wrapText="1"/>
    </xf>
    <xf numFmtId="0" fontId="39" fillId="38" borderId="176" applyNumberFormat="0" applyProtection="0">
      <alignment horizontal="left"/>
    </xf>
    <xf numFmtId="0" fontId="51" fillId="36" borderId="177" applyNumberFormat="0" applyAlignment="0" applyProtection="0"/>
    <xf numFmtId="1" fontId="35" fillId="0" borderId="176" applyFill="0" applyProtection="0">
      <alignment horizontal="right" vertical="top" wrapText="1"/>
    </xf>
    <xf numFmtId="0" fontId="35" fillId="0" borderId="176" applyFill="0" applyProtection="0">
      <alignment horizontal="right" vertical="top" wrapText="1"/>
    </xf>
    <xf numFmtId="0" fontId="39" fillId="38" borderId="176" applyNumberFormat="0" applyProtection="0">
      <alignment horizontal="right"/>
    </xf>
    <xf numFmtId="0" fontId="35" fillId="0" borderId="176" applyFill="0" applyProtection="0">
      <alignment horizontal="right" vertical="top" wrapText="1"/>
    </xf>
    <xf numFmtId="0" fontId="44" fillId="0" borderId="179" applyNumberFormat="0" applyFill="0" applyAlignment="0" applyProtection="0"/>
    <xf numFmtId="0" fontId="62" fillId="60" borderId="176"/>
    <xf numFmtId="0" fontId="44" fillId="0" borderId="179" applyNumberFormat="0" applyFill="0" applyAlignment="0" applyProtection="0"/>
    <xf numFmtId="49" fontId="35" fillId="0" borderId="176" applyFill="0" applyProtection="0">
      <alignment horizontal="right"/>
    </xf>
    <xf numFmtId="2" fontId="35" fillId="0" borderId="176" applyFill="0" applyProtection="0">
      <alignment horizontal="right" vertical="top" wrapText="1"/>
    </xf>
    <xf numFmtId="0" fontId="39" fillId="38" borderId="176" applyNumberFormat="0" applyProtection="0">
      <alignment horizontal="right"/>
    </xf>
    <xf numFmtId="0" fontId="62" fillId="60" borderId="176"/>
    <xf numFmtId="0" fontId="43" fillId="36" borderId="178" applyNumberFormat="0" applyAlignment="0" applyProtection="0"/>
    <xf numFmtId="1" fontId="35" fillId="0" borderId="176" applyFill="0" applyProtection="0">
      <alignment horizontal="right" vertical="top" wrapText="1"/>
    </xf>
    <xf numFmtId="0" fontId="62" fillId="60" borderId="176"/>
    <xf numFmtId="0" fontId="62" fillId="60" borderId="176"/>
    <xf numFmtId="0" fontId="44" fillId="0" borderId="179" applyNumberFormat="0" applyFill="0" applyAlignment="0" applyProtection="0"/>
    <xf numFmtId="1" fontId="47" fillId="0" borderId="176" applyFill="0" applyProtection="0">
      <alignment horizontal="right" vertical="top" wrapText="1"/>
    </xf>
    <xf numFmtId="0" fontId="51" fillId="36" borderId="177" applyNumberFormat="0" applyAlignment="0" applyProtection="0"/>
    <xf numFmtId="0" fontId="39" fillId="38" borderId="176" applyNumberFormat="0" applyProtection="0">
      <alignment horizontal="left"/>
    </xf>
    <xf numFmtId="0" fontId="35" fillId="0" borderId="176" applyFill="0" applyProtection="0">
      <alignment horizontal="right" vertical="top" wrapText="1"/>
    </xf>
    <xf numFmtId="0" fontId="39" fillId="38" borderId="176" applyNumberFormat="0" applyProtection="0">
      <alignment horizontal="right"/>
    </xf>
    <xf numFmtId="0" fontId="41" fillId="35" borderId="177" applyNumberFormat="0" applyAlignment="0" applyProtection="0"/>
    <xf numFmtId="0" fontId="62" fillId="60" borderId="176"/>
    <xf numFmtId="0" fontId="43" fillId="36" borderId="178" applyNumberFormat="0" applyAlignment="0" applyProtection="0"/>
    <xf numFmtId="0" fontId="51" fillId="36" borderId="177" applyNumberFormat="0" applyAlignment="0" applyProtection="0"/>
    <xf numFmtId="0" fontId="62" fillId="60" borderId="176"/>
    <xf numFmtId="1" fontId="35" fillId="0" borderId="176" applyFill="0" applyProtection="0">
      <alignment horizontal="right" vertical="top" wrapText="1"/>
    </xf>
    <xf numFmtId="0" fontId="35" fillId="0" borderId="176" applyFill="0" applyProtection="0">
      <alignment horizontal="right" vertical="top" wrapText="1"/>
    </xf>
    <xf numFmtId="0" fontId="44" fillId="0" borderId="179" applyNumberFormat="0" applyFill="0" applyAlignment="0" applyProtection="0"/>
    <xf numFmtId="0" fontId="35" fillId="0" borderId="176" applyFill="0" applyProtection="0">
      <alignment horizontal="right" vertical="top" wrapText="1"/>
    </xf>
    <xf numFmtId="2" fontId="35" fillId="0" borderId="176" applyFill="0" applyProtection="0">
      <alignment horizontal="right" vertical="top" wrapText="1"/>
    </xf>
    <xf numFmtId="2" fontId="35" fillId="0" borderId="176" applyFill="0" applyProtection="0">
      <alignment horizontal="right" vertical="top" wrapText="1"/>
    </xf>
    <xf numFmtId="0" fontId="39" fillId="38" borderId="176" applyNumberFormat="0" applyProtection="0">
      <alignment horizontal="left"/>
    </xf>
    <xf numFmtId="0" fontId="44" fillId="0" borderId="179" applyNumberFormat="0" applyFill="0" applyAlignment="0" applyProtection="0"/>
    <xf numFmtId="0" fontId="51" fillId="36" borderId="177" applyNumberFormat="0" applyAlignment="0" applyProtection="0"/>
    <xf numFmtId="0" fontId="39" fillId="38" borderId="176" applyNumberFormat="0" applyProtection="0">
      <alignment horizontal="right"/>
    </xf>
    <xf numFmtId="0" fontId="62" fillId="60" borderId="176"/>
    <xf numFmtId="0" fontId="44" fillId="0" borderId="179" applyNumberFormat="0" applyFill="0" applyAlignment="0" applyProtection="0"/>
    <xf numFmtId="0" fontId="62" fillId="60" borderId="176"/>
    <xf numFmtId="0" fontId="62" fillId="60" borderId="176"/>
    <xf numFmtId="2" fontId="47" fillId="0" borderId="176" applyFill="0" applyProtection="0">
      <alignment horizontal="right" vertical="top" wrapText="1"/>
    </xf>
    <xf numFmtId="0" fontId="39" fillId="38" borderId="176" applyNumberFormat="0" applyProtection="0">
      <alignment horizontal="left"/>
    </xf>
    <xf numFmtId="49" fontId="47" fillId="0" borderId="176" applyFill="0" applyProtection="0">
      <alignment horizontal="right"/>
    </xf>
    <xf numFmtId="2" fontId="35" fillId="0" borderId="176" applyFill="0" applyProtection="0">
      <alignment horizontal="right" vertical="top" wrapText="1"/>
    </xf>
    <xf numFmtId="0" fontId="62" fillId="60" borderId="176"/>
    <xf numFmtId="0" fontId="39" fillId="38" borderId="176" applyNumberFormat="0" applyProtection="0">
      <alignment horizontal="right"/>
    </xf>
    <xf numFmtId="0" fontId="35" fillId="54" borderId="175" applyNumberFormat="0" applyFont="0" applyAlignment="0" applyProtection="0"/>
    <xf numFmtId="0" fontId="41" fillId="35" borderId="177" applyNumberFormat="0" applyAlignment="0" applyProtection="0"/>
    <xf numFmtId="2" fontId="35" fillId="0" borderId="176" applyFill="0" applyProtection="0">
      <alignment horizontal="right" vertical="top" wrapText="1"/>
    </xf>
    <xf numFmtId="49" fontId="47" fillId="0" borderId="176" applyFill="0" applyProtection="0">
      <alignment horizontal="right"/>
    </xf>
    <xf numFmtId="0" fontId="39" fillId="38" borderId="176" applyNumberFormat="0" applyProtection="0">
      <alignment horizontal="left"/>
    </xf>
    <xf numFmtId="49" fontId="47" fillId="0" borderId="176" applyFill="0" applyProtection="0">
      <alignment horizontal="right"/>
    </xf>
    <xf numFmtId="0" fontId="62" fillId="60" borderId="176"/>
    <xf numFmtId="0" fontId="44" fillId="0" borderId="179" applyNumberFormat="0" applyFill="0" applyAlignment="0" applyProtection="0"/>
    <xf numFmtId="0" fontId="39" fillId="38" borderId="176" applyNumberFormat="0" applyProtection="0">
      <alignment horizontal="left"/>
    </xf>
    <xf numFmtId="0" fontId="44" fillId="0" borderId="179" applyNumberFormat="0" applyFill="0" applyAlignment="0" applyProtection="0"/>
    <xf numFmtId="2" fontId="35" fillId="0" borderId="176" applyFill="0" applyProtection="0">
      <alignment horizontal="right" vertical="top" wrapText="1"/>
    </xf>
    <xf numFmtId="49" fontId="35" fillId="0" borderId="176" applyFill="0" applyProtection="0">
      <alignment horizontal="right"/>
    </xf>
    <xf numFmtId="0" fontId="62" fillId="60" borderId="176"/>
    <xf numFmtId="1" fontId="35" fillId="0" borderId="176" applyFill="0" applyProtection="0">
      <alignment horizontal="right" vertical="top" wrapText="1"/>
    </xf>
    <xf numFmtId="0" fontId="43" fillId="36" borderId="178" applyNumberFormat="0" applyAlignment="0" applyProtection="0"/>
    <xf numFmtId="0" fontId="43" fillId="36" borderId="178" applyNumberFormat="0" applyAlignment="0" applyProtection="0"/>
    <xf numFmtId="49" fontId="47" fillId="0" borderId="176" applyFill="0" applyProtection="0">
      <alignment horizontal="right"/>
    </xf>
    <xf numFmtId="0" fontId="35" fillId="0" borderId="176" applyFill="0" applyProtection="0">
      <alignment horizontal="right" vertical="top" wrapText="1"/>
    </xf>
    <xf numFmtId="2" fontId="35" fillId="0" borderId="176" applyFill="0" applyProtection="0">
      <alignment horizontal="right" vertical="top" wrapText="1"/>
    </xf>
    <xf numFmtId="0" fontId="62" fillId="60" borderId="176"/>
    <xf numFmtId="0" fontId="43" fillId="36" borderId="178" applyNumberFormat="0" applyAlignment="0" applyProtection="0"/>
    <xf numFmtId="2" fontId="47" fillId="0" borderId="176" applyFill="0" applyProtection="0">
      <alignment horizontal="right" vertical="top" wrapText="1"/>
    </xf>
    <xf numFmtId="0" fontId="47" fillId="0" borderId="176" applyFill="0" applyProtection="0">
      <alignment horizontal="right" vertical="top" wrapText="1"/>
    </xf>
    <xf numFmtId="2" fontId="35" fillId="0" borderId="176" applyFill="0" applyProtection="0">
      <alignment horizontal="right" vertical="top" wrapText="1"/>
    </xf>
    <xf numFmtId="0" fontId="47" fillId="0" borderId="176" applyFill="0" applyProtection="0">
      <alignment horizontal="right" vertical="top" wrapText="1"/>
    </xf>
    <xf numFmtId="0" fontId="35" fillId="0" borderId="176" applyFill="0" applyProtection="0">
      <alignment horizontal="right" vertical="top" wrapText="1"/>
    </xf>
    <xf numFmtId="2" fontId="47" fillId="0" borderId="176" applyFill="0" applyProtection="0">
      <alignment horizontal="right" vertical="top" wrapText="1"/>
    </xf>
    <xf numFmtId="49" fontId="35" fillId="0" borderId="176" applyFill="0" applyProtection="0">
      <alignment horizontal="right"/>
    </xf>
    <xf numFmtId="49" fontId="47" fillId="0" borderId="176" applyFill="0" applyProtection="0">
      <alignment horizontal="right"/>
    </xf>
    <xf numFmtId="49" fontId="47" fillId="0" borderId="176" applyFill="0" applyProtection="0">
      <alignment horizontal="right"/>
    </xf>
    <xf numFmtId="1" fontId="35" fillId="0" borderId="176" applyFill="0" applyProtection="0">
      <alignment horizontal="right" vertical="top" wrapText="1"/>
    </xf>
    <xf numFmtId="49" fontId="35" fillId="0" borderId="176" applyFill="0" applyProtection="0">
      <alignment horizontal="right"/>
    </xf>
    <xf numFmtId="0" fontId="43" fillId="36" borderId="178" applyNumberFormat="0" applyAlignment="0" applyProtection="0"/>
    <xf numFmtId="2" fontId="47" fillId="0" borderId="176" applyFill="0" applyProtection="0">
      <alignment horizontal="right" vertical="top" wrapText="1"/>
    </xf>
    <xf numFmtId="0" fontId="62" fillId="60" borderId="176"/>
    <xf numFmtId="0" fontId="62" fillId="60" borderId="176"/>
    <xf numFmtId="0" fontId="62" fillId="60" borderId="176"/>
    <xf numFmtId="0" fontId="39" fillId="38" borderId="176" applyNumberFormat="0" applyProtection="0">
      <alignment horizontal="left"/>
    </xf>
    <xf numFmtId="1" fontId="35" fillId="0" borderId="176" applyFill="0" applyProtection="0">
      <alignment horizontal="right" vertical="top" wrapText="1"/>
    </xf>
    <xf numFmtId="0" fontId="44" fillId="0" borderId="179" applyNumberFormat="0" applyFill="0" applyAlignment="0" applyProtection="0"/>
    <xf numFmtId="0" fontId="41" fillId="35" borderId="177" applyNumberFormat="0" applyAlignment="0" applyProtection="0"/>
    <xf numFmtId="1" fontId="47" fillId="0" borderId="176" applyFill="0" applyProtection="0">
      <alignment horizontal="right" vertical="top" wrapText="1"/>
    </xf>
    <xf numFmtId="0" fontId="43" fillId="36" borderId="178" applyNumberFormat="0" applyAlignment="0" applyProtection="0"/>
    <xf numFmtId="1" fontId="35" fillId="0" borderId="176" applyFill="0" applyProtection="0">
      <alignment horizontal="right" vertical="top" wrapText="1"/>
    </xf>
    <xf numFmtId="0" fontId="39" fillId="38" borderId="176" applyNumberFormat="0" applyProtection="0">
      <alignment horizontal="left"/>
    </xf>
    <xf numFmtId="49" fontId="35" fillId="0" borderId="176" applyFill="0" applyProtection="0">
      <alignment horizontal="right"/>
    </xf>
    <xf numFmtId="2" fontId="47" fillId="0" borderId="176" applyFill="0" applyProtection="0">
      <alignment horizontal="right" vertical="top" wrapText="1"/>
    </xf>
    <xf numFmtId="1" fontId="35" fillId="0" borderId="176" applyFill="0" applyProtection="0">
      <alignment horizontal="right" vertical="top" wrapText="1"/>
    </xf>
    <xf numFmtId="0" fontId="43" fillId="36" borderId="178" applyNumberFormat="0" applyAlignment="0" applyProtection="0"/>
    <xf numFmtId="0" fontId="39" fillId="38" borderId="176" applyNumberFormat="0" applyProtection="0">
      <alignment horizontal="left"/>
    </xf>
    <xf numFmtId="0" fontId="41" fillId="35" borderId="177" applyNumberFormat="0" applyAlignment="0" applyProtection="0"/>
    <xf numFmtId="1" fontId="35" fillId="0" borderId="176" applyFill="0" applyProtection="0">
      <alignment horizontal="right" vertical="top" wrapText="1"/>
    </xf>
    <xf numFmtId="0" fontId="35" fillId="54" borderId="175" applyNumberFormat="0" applyFont="0" applyAlignment="0" applyProtection="0"/>
    <xf numFmtId="0" fontId="35" fillId="0" borderId="176" applyFill="0" applyProtection="0">
      <alignment horizontal="right" vertical="top" wrapText="1"/>
    </xf>
    <xf numFmtId="0" fontId="62" fillId="60" borderId="176"/>
    <xf numFmtId="0" fontId="35" fillId="54" borderId="175" applyNumberFormat="0" applyFont="0" applyAlignment="0" applyProtection="0"/>
    <xf numFmtId="0" fontId="62" fillId="60" borderId="176"/>
    <xf numFmtId="0" fontId="62" fillId="60" borderId="176"/>
    <xf numFmtId="0" fontId="35" fillId="0" borderId="176" applyFill="0" applyProtection="0">
      <alignment horizontal="right" vertical="top" wrapText="1"/>
    </xf>
    <xf numFmtId="0" fontId="35" fillId="0" borderId="176" applyFill="0" applyProtection="0">
      <alignment horizontal="right" vertical="top" wrapText="1"/>
    </xf>
    <xf numFmtId="2" fontId="47" fillId="0" borderId="176" applyFill="0" applyProtection="0">
      <alignment horizontal="right" vertical="top" wrapText="1"/>
    </xf>
    <xf numFmtId="2" fontId="35" fillId="0" borderId="176" applyFill="0" applyProtection="0">
      <alignment horizontal="right" vertical="top" wrapText="1"/>
    </xf>
    <xf numFmtId="2" fontId="47" fillId="0" borderId="176" applyFill="0" applyProtection="0">
      <alignment horizontal="right" vertical="top" wrapText="1"/>
    </xf>
    <xf numFmtId="0" fontId="47" fillId="0" borderId="176" applyFill="0" applyProtection="0">
      <alignment horizontal="right" vertical="top" wrapText="1"/>
    </xf>
    <xf numFmtId="0" fontId="62" fillId="60" borderId="176"/>
    <xf numFmtId="1" fontId="47" fillId="0" borderId="176" applyFill="0" applyProtection="0">
      <alignment horizontal="right" vertical="top" wrapText="1"/>
    </xf>
    <xf numFmtId="0" fontId="62" fillId="60" borderId="176"/>
    <xf numFmtId="0" fontId="41" fillId="35" borderId="177" applyNumberFormat="0" applyAlignment="0" applyProtection="0"/>
    <xf numFmtId="2" fontId="35" fillId="0" borderId="176" applyFill="0" applyProtection="0">
      <alignment horizontal="right" vertical="top" wrapText="1"/>
    </xf>
    <xf numFmtId="0" fontId="62" fillId="60" borderId="176"/>
    <xf numFmtId="0" fontId="41" fillId="35" borderId="177" applyNumberFormat="0" applyAlignment="0" applyProtection="0"/>
    <xf numFmtId="1" fontId="47" fillId="0" borderId="176" applyFill="0" applyProtection="0">
      <alignment horizontal="right" vertical="top" wrapText="1"/>
    </xf>
    <xf numFmtId="0" fontId="62" fillId="60" borderId="176"/>
    <xf numFmtId="0" fontId="62" fillId="60" borderId="176"/>
    <xf numFmtId="0" fontId="35" fillId="0" borderId="176" applyFill="0" applyProtection="0">
      <alignment horizontal="right" vertical="top" wrapText="1"/>
    </xf>
    <xf numFmtId="0" fontId="62" fillId="60" borderId="176"/>
    <xf numFmtId="2" fontId="47" fillId="0" borderId="176" applyFill="0" applyProtection="0">
      <alignment horizontal="right" vertical="top" wrapText="1"/>
    </xf>
    <xf numFmtId="2" fontId="47" fillId="0" borderId="176" applyFill="0" applyProtection="0">
      <alignment horizontal="right" vertical="top" wrapText="1"/>
    </xf>
    <xf numFmtId="2" fontId="35" fillId="0" borderId="176" applyFill="0" applyProtection="0">
      <alignment horizontal="right" vertical="top" wrapText="1"/>
    </xf>
    <xf numFmtId="2" fontId="47" fillId="0" borderId="176" applyFill="0" applyProtection="0">
      <alignment horizontal="right" vertical="top" wrapText="1"/>
    </xf>
    <xf numFmtId="1" fontId="47" fillId="0" borderId="176" applyFill="0" applyProtection="0">
      <alignment horizontal="right" vertical="top" wrapText="1"/>
    </xf>
    <xf numFmtId="0" fontId="43" fillId="36" borderId="178" applyNumberFormat="0" applyAlignment="0" applyProtection="0"/>
    <xf numFmtId="49" fontId="35" fillId="0" borderId="176" applyFill="0" applyProtection="0">
      <alignment horizontal="right"/>
    </xf>
    <xf numFmtId="0" fontId="43" fillId="36" borderId="178" applyNumberFormat="0" applyAlignment="0" applyProtection="0"/>
    <xf numFmtId="2" fontId="35" fillId="0" borderId="176" applyFill="0" applyProtection="0">
      <alignment horizontal="right" vertical="top" wrapText="1"/>
    </xf>
    <xf numFmtId="0" fontId="39" fillId="38" borderId="176" applyNumberFormat="0" applyProtection="0">
      <alignment horizontal="left"/>
    </xf>
    <xf numFmtId="2" fontId="47" fillId="0" borderId="176" applyFill="0" applyProtection="0">
      <alignment horizontal="right" vertical="top" wrapText="1"/>
    </xf>
    <xf numFmtId="49" fontId="47" fillId="0" borderId="176" applyFill="0" applyProtection="0">
      <alignment horizontal="right"/>
    </xf>
    <xf numFmtId="1" fontId="47" fillId="0" borderId="176" applyFill="0" applyProtection="0">
      <alignment horizontal="right" vertical="top" wrapText="1"/>
    </xf>
    <xf numFmtId="0" fontId="62" fillId="60" borderId="176"/>
    <xf numFmtId="1" fontId="47" fillId="0" borderId="176" applyFill="0" applyProtection="0">
      <alignment horizontal="right" vertical="top" wrapText="1"/>
    </xf>
    <xf numFmtId="0" fontId="35" fillId="0" borderId="176" applyFill="0" applyProtection="0">
      <alignment horizontal="right" vertical="top" wrapText="1"/>
    </xf>
    <xf numFmtId="0" fontId="39" fillId="38" borderId="176" applyNumberFormat="0" applyProtection="0">
      <alignment horizontal="left"/>
    </xf>
    <xf numFmtId="1" fontId="47" fillId="0" borderId="176" applyFill="0" applyProtection="0">
      <alignment horizontal="right" vertical="top" wrapText="1"/>
    </xf>
    <xf numFmtId="0" fontId="35" fillId="0" borderId="176" applyFill="0" applyProtection="0">
      <alignment horizontal="right" vertical="top" wrapText="1"/>
    </xf>
    <xf numFmtId="0" fontId="41" fillId="35" borderId="177" applyNumberFormat="0" applyAlignment="0" applyProtection="0"/>
    <xf numFmtId="0" fontId="62" fillId="60" borderId="176"/>
    <xf numFmtId="0" fontId="39" fillId="38" borderId="176" applyNumberFormat="0" applyProtection="0">
      <alignment horizontal="right"/>
    </xf>
    <xf numFmtId="1" fontId="35" fillId="0" borderId="176" applyFill="0" applyProtection="0">
      <alignment horizontal="right" vertical="top" wrapText="1"/>
    </xf>
    <xf numFmtId="49" fontId="47" fillId="0" borderId="176" applyFill="0" applyProtection="0">
      <alignment horizontal="right"/>
    </xf>
    <xf numFmtId="0" fontId="35" fillId="0" borderId="176" applyFill="0" applyProtection="0">
      <alignment horizontal="right" vertical="top" wrapText="1"/>
    </xf>
    <xf numFmtId="0" fontId="62" fillId="60" borderId="176"/>
    <xf numFmtId="1" fontId="35" fillId="0" borderId="176" applyFill="0" applyProtection="0">
      <alignment horizontal="right" vertical="top" wrapText="1"/>
    </xf>
    <xf numFmtId="1" fontId="35" fillId="0" borderId="176" applyFill="0" applyProtection="0">
      <alignment horizontal="right" vertical="top" wrapText="1"/>
    </xf>
    <xf numFmtId="2" fontId="47" fillId="0" borderId="176" applyFill="0" applyProtection="0">
      <alignment horizontal="right" vertical="top" wrapText="1"/>
    </xf>
    <xf numFmtId="0" fontId="62" fillId="60" borderId="176"/>
    <xf numFmtId="1" fontId="35" fillId="0" borderId="176" applyFill="0" applyProtection="0">
      <alignment horizontal="right" vertical="top" wrapText="1"/>
    </xf>
    <xf numFmtId="0" fontId="44" fillId="0" borderId="179" applyNumberFormat="0" applyFill="0" applyAlignment="0" applyProtection="0"/>
    <xf numFmtId="0" fontId="47" fillId="0" borderId="176" applyFill="0" applyProtection="0">
      <alignment horizontal="right" vertical="top" wrapText="1"/>
    </xf>
    <xf numFmtId="2" fontId="35" fillId="0" borderId="176" applyFill="0" applyProtection="0">
      <alignment horizontal="right" vertical="top" wrapText="1"/>
    </xf>
    <xf numFmtId="0" fontId="39" fillId="38" borderId="176" applyNumberFormat="0" applyProtection="0">
      <alignment horizontal="left"/>
    </xf>
    <xf numFmtId="0" fontId="35" fillId="54" borderId="175" applyNumberFormat="0" applyFont="0" applyAlignment="0" applyProtection="0"/>
    <xf numFmtId="0" fontId="39" fillId="38" borderId="176" applyNumberFormat="0" applyProtection="0">
      <alignment horizontal="left"/>
    </xf>
    <xf numFmtId="0" fontId="62" fillId="60" borderId="176"/>
    <xf numFmtId="0" fontId="43" fillId="36" borderId="178" applyNumberFormat="0" applyAlignment="0" applyProtection="0"/>
    <xf numFmtId="0" fontId="39" fillId="38" borderId="176" applyNumberFormat="0" applyProtection="0">
      <alignment horizontal="left"/>
    </xf>
    <xf numFmtId="0" fontId="62" fillId="60" borderId="176"/>
    <xf numFmtId="2" fontId="35" fillId="0" borderId="176" applyFill="0" applyProtection="0">
      <alignment horizontal="right" vertical="top" wrapText="1"/>
    </xf>
    <xf numFmtId="2" fontId="47" fillId="0" borderId="176" applyFill="0" applyProtection="0">
      <alignment horizontal="right" vertical="top" wrapText="1"/>
    </xf>
    <xf numFmtId="0" fontId="62" fillId="60" borderId="176"/>
    <xf numFmtId="0" fontId="43" fillId="36" borderId="178" applyNumberFormat="0" applyAlignment="0" applyProtection="0"/>
    <xf numFmtId="49" fontId="47" fillId="0" borderId="176" applyFill="0" applyProtection="0">
      <alignment horizontal="right"/>
    </xf>
    <xf numFmtId="0" fontId="44" fillId="0" borderId="179" applyNumberFormat="0" applyFill="0" applyAlignment="0" applyProtection="0"/>
    <xf numFmtId="0" fontId="39" fillId="38" borderId="176" applyNumberFormat="0" applyProtection="0">
      <alignment horizontal="right"/>
    </xf>
    <xf numFmtId="1" fontId="47" fillId="0" borderId="176" applyFill="0" applyProtection="0">
      <alignment horizontal="right" vertical="top" wrapText="1"/>
    </xf>
    <xf numFmtId="2" fontId="35" fillId="0" borderId="176" applyFill="0" applyProtection="0">
      <alignment horizontal="right" vertical="top" wrapText="1"/>
    </xf>
    <xf numFmtId="49" fontId="35" fillId="0" borderId="176" applyFill="0" applyProtection="0">
      <alignment horizontal="right"/>
    </xf>
    <xf numFmtId="0" fontId="39" fillId="38" borderId="176" applyNumberFormat="0" applyProtection="0">
      <alignment horizontal="right"/>
    </xf>
    <xf numFmtId="0" fontId="62" fillId="60" borderId="176"/>
    <xf numFmtId="49" fontId="47" fillId="0" borderId="176" applyFill="0" applyProtection="0">
      <alignment horizontal="right"/>
    </xf>
    <xf numFmtId="0" fontId="62" fillId="60" borderId="176"/>
    <xf numFmtId="0" fontId="39" fillId="38" borderId="176" applyNumberFormat="0" applyProtection="0">
      <alignment horizontal="left"/>
    </xf>
    <xf numFmtId="49" fontId="35" fillId="0" borderId="176" applyFill="0" applyProtection="0">
      <alignment horizontal="right"/>
    </xf>
    <xf numFmtId="0" fontId="41" fillId="35" borderId="177" applyNumberFormat="0" applyAlignment="0" applyProtection="0"/>
    <xf numFmtId="0" fontId="62" fillId="60" borderId="176"/>
    <xf numFmtId="0" fontId="51" fillId="36" borderId="177" applyNumberFormat="0" applyAlignment="0" applyProtection="0"/>
    <xf numFmtId="0" fontId="51" fillId="36" borderId="177" applyNumberFormat="0" applyAlignment="0" applyProtection="0"/>
    <xf numFmtId="0" fontId="35" fillId="0" borderId="176" applyFill="0" applyProtection="0">
      <alignment horizontal="right" vertical="top" wrapText="1"/>
    </xf>
    <xf numFmtId="0" fontId="43" fillId="36" borderId="178" applyNumberFormat="0" applyAlignment="0" applyProtection="0"/>
    <xf numFmtId="0" fontId="62" fillId="60" borderId="176"/>
    <xf numFmtId="1" fontId="47" fillId="0" borderId="176" applyFill="0" applyProtection="0">
      <alignment horizontal="right" vertical="top" wrapText="1"/>
    </xf>
    <xf numFmtId="0" fontId="44" fillId="0" borderId="179" applyNumberFormat="0" applyFill="0" applyAlignment="0" applyProtection="0"/>
    <xf numFmtId="0" fontId="62" fillId="60" borderId="176"/>
    <xf numFmtId="0" fontId="62" fillId="60" borderId="176"/>
    <xf numFmtId="0" fontId="44" fillId="0" borderId="179" applyNumberFormat="0" applyFill="0" applyAlignment="0" applyProtection="0"/>
    <xf numFmtId="49" fontId="47" fillId="0" borderId="176" applyFill="0" applyProtection="0">
      <alignment horizontal="right"/>
    </xf>
    <xf numFmtId="0" fontId="44" fillId="0" borderId="179" applyNumberFormat="0" applyFill="0" applyAlignment="0" applyProtection="0"/>
    <xf numFmtId="0" fontId="43" fillId="36" borderId="178" applyNumberFormat="0" applyAlignment="0" applyProtection="0"/>
    <xf numFmtId="49" fontId="35" fillId="0" borderId="176" applyFill="0" applyProtection="0">
      <alignment horizontal="right"/>
    </xf>
    <xf numFmtId="0" fontId="62" fillId="60" borderId="176"/>
    <xf numFmtId="1" fontId="35" fillId="0" borderId="176" applyFill="0" applyProtection="0">
      <alignment horizontal="right" vertical="top" wrapText="1"/>
    </xf>
    <xf numFmtId="0" fontId="39" fillId="38" borderId="176" applyNumberFormat="0" applyProtection="0">
      <alignment horizontal="left"/>
    </xf>
    <xf numFmtId="0" fontId="39" fillId="38" borderId="176" applyNumberFormat="0" applyProtection="0">
      <alignment horizontal="right"/>
    </xf>
    <xf numFmtId="0" fontId="44" fillId="0" borderId="179" applyNumberFormat="0" applyFill="0" applyAlignment="0" applyProtection="0"/>
    <xf numFmtId="0" fontId="62" fillId="60" borderId="176"/>
    <xf numFmtId="0" fontId="51" fillId="36" borderId="177" applyNumberFormat="0" applyAlignment="0" applyProtection="0"/>
    <xf numFmtId="2" fontId="35" fillId="0" borderId="176" applyFill="0" applyProtection="0">
      <alignment horizontal="right" vertical="top" wrapText="1"/>
    </xf>
    <xf numFmtId="1" fontId="35" fillId="0" borderId="176" applyFill="0" applyProtection="0">
      <alignment horizontal="right" vertical="top" wrapText="1"/>
    </xf>
    <xf numFmtId="1" fontId="35" fillId="0" borderId="176" applyFill="0" applyProtection="0">
      <alignment horizontal="right" vertical="top" wrapText="1"/>
    </xf>
    <xf numFmtId="0" fontId="62" fillId="60" borderId="176"/>
    <xf numFmtId="0" fontId="62" fillId="60" borderId="176"/>
    <xf numFmtId="0" fontId="39" fillId="38" borderId="176" applyNumberFormat="0" applyProtection="0">
      <alignment horizontal="left"/>
    </xf>
    <xf numFmtId="0" fontId="62" fillId="60" borderId="176"/>
    <xf numFmtId="0" fontId="51" fillId="36" borderId="177" applyNumberFormat="0" applyAlignment="0" applyProtection="0"/>
    <xf numFmtId="0" fontId="43" fillId="36" borderId="178" applyNumberFormat="0" applyAlignment="0" applyProtection="0"/>
    <xf numFmtId="2" fontId="35" fillId="0" borderId="176" applyFill="0" applyProtection="0">
      <alignment horizontal="right" vertical="top" wrapText="1"/>
    </xf>
    <xf numFmtId="0" fontId="43" fillId="36" borderId="178" applyNumberFormat="0" applyAlignment="0" applyProtection="0"/>
    <xf numFmtId="0" fontId="35" fillId="54" borderId="175" applyNumberFormat="0" applyFont="0" applyAlignment="0" applyProtection="0"/>
    <xf numFmtId="0" fontId="62" fillId="60" borderId="176"/>
    <xf numFmtId="2" fontId="35" fillId="0" borderId="176" applyFill="0" applyProtection="0">
      <alignment horizontal="right" vertical="top" wrapText="1"/>
    </xf>
    <xf numFmtId="0" fontId="43" fillId="36" borderId="178" applyNumberFormat="0" applyAlignment="0" applyProtection="0"/>
    <xf numFmtId="2" fontId="35" fillId="0" borderId="176" applyFill="0" applyProtection="0">
      <alignment horizontal="right" vertical="top" wrapText="1"/>
    </xf>
    <xf numFmtId="0" fontId="62" fillId="60" borderId="176"/>
    <xf numFmtId="0" fontId="39" fillId="38" borderId="176" applyNumberFormat="0" applyProtection="0">
      <alignment horizontal="right"/>
    </xf>
    <xf numFmtId="0" fontId="44" fillId="0" borderId="179" applyNumberFormat="0" applyFill="0" applyAlignment="0" applyProtection="0"/>
    <xf numFmtId="1" fontId="35" fillId="0" borderId="176" applyFill="0" applyProtection="0">
      <alignment horizontal="right" vertical="top" wrapText="1"/>
    </xf>
    <xf numFmtId="0" fontId="39" fillId="38" borderId="176" applyNumberFormat="0" applyProtection="0">
      <alignment horizontal="right"/>
    </xf>
    <xf numFmtId="0" fontId="62" fillId="60" borderId="176"/>
    <xf numFmtId="49" fontId="35" fillId="0" borderId="176" applyFill="0" applyProtection="0">
      <alignment horizontal="right"/>
    </xf>
    <xf numFmtId="1" fontId="35" fillId="0" borderId="176" applyFill="0" applyProtection="0">
      <alignment horizontal="right" vertical="top" wrapText="1"/>
    </xf>
    <xf numFmtId="1" fontId="35" fillId="0" borderId="176" applyFill="0" applyProtection="0">
      <alignment horizontal="right" vertical="top" wrapText="1"/>
    </xf>
    <xf numFmtId="1" fontId="35" fillId="0" borderId="176" applyFill="0" applyProtection="0">
      <alignment horizontal="right" vertical="top" wrapText="1"/>
    </xf>
    <xf numFmtId="0" fontId="35" fillId="0" borderId="176" applyFill="0" applyProtection="0">
      <alignment horizontal="right" vertical="top" wrapText="1"/>
    </xf>
    <xf numFmtId="0" fontId="62" fillId="60" borderId="176"/>
    <xf numFmtId="0" fontId="62" fillId="60" borderId="176"/>
    <xf numFmtId="0" fontId="44" fillId="0" borderId="179" applyNumberFormat="0" applyFill="0" applyAlignment="0" applyProtection="0"/>
    <xf numFmtId="0" fontId="62" fillId="60" borderId="176"/>
    <xf numFmtId="0" fontId="62" fillId="60" borderId="176"/>
    <xf numFmtId="2" fontId="35" fillId="0" borderId="176" applyFill="0" applyProtection="0">
      <alignment horizontal="right" vertical="top" wrapText="1"/>
    </xf>
    <xf numFmtId="2" fontId="35" fillId="0" borderId="176" applyFill="0" applyProtection="0">
      <alignment horizontal="right" vertical="top" wrapText="1"/>
    </xf>
    <xf numFmtId="0" fontId="43" fillId="36" borderId="178" applyNumberFormat="0" applyAlignment="0" applyProtection="0"/>
    <xf numFmtId="0" fontId="41" fillId="35" borderId="177" applyNumberFormat="0" applyAlignment="0" applyProtection="0"/>
    <xf numFmtId="0" fontId="62" fillId="60" borderId="176"/>
    <xf numFmtId="0" fontId="39" fillId="38" borderId="176" applyNumberFormat="0" applyProtection="0">
      <alignment horizontal="right"/>
    </xf>
    <xf numFmtId="0" fontId="62" fillId="60" borderId="176"/>
    <xf numFmtId="0" fontId="39" fillId="38" borderId="176" applyNumberFormat="0" applyProtection="0">
      <alignment horizontal="right"/>
    </xf>
    <xf numFmtId="2" fontId="35" fillId="0" borderId="176" applyFill="0" applyProtection="0">
      <alignment horizontal="right" vertical="top" wrapText="1"/>
    </xf>
    <xf numFmtId="0" fontId="62" fillId="60" borderId="176"/>
    <xf numFmtId="2" fontId="47" fillId="0" borderId="176" applyFill="0" applyProtection="0">
      <alignment horizontal="right" vertical="top" wrapText="1"/>
    </xf>
    <xf numFmtId="0" fontId="51" fillId="36" borderId="177" applyNumberFormat="0" applyAlignment="0" applyProtection="0"/>
    <xf numFmtId="0" fontId="35" fillId="54" borderId="175" applyNumberFormat="0" applyFont="0" applyAlignment="0" applyProtection="0"/>
    <xf numFmtId="0" fontId="62" fillId="60" borderId="176"/>
    <xf numFmtId="0" fontId="62" fillId="60" borderId="176"/>
    <xf numFmtId="0" fontId="62" fillId="60" borderId="176"/>
    <xf numFmtId="0" fontId="62" fillId="60" borderId="176"/>
    <xf numFmtId="1" fontId="47" fillId="0" borderId="176" applyFill="0" applyProtection="0">
      <alignment horizontal="right" vertical="top" wrapText="1"/>
    </xf>
    <xf numFmtId="0" fontId="44" fillId="0" borderId="179" applyNumberFormat="0" applyFill="0" applyAlignment="0" applyProtection="0"/>
    <xf numFmtId="1" fontId="47" fillId="0" borderId="176" applyFill="0" applyProtection="0">
      <alignment horizontal="right" vertical="top" wrapText="1"/>
    </xf>
    <xf numFmtId="0" fontId="35" fillId="0" borderId="176" applyFill="0" applyProtection="0">
      <alignment horizontal="right" vertical="top" wrapText="1"/>
    </xf>
    <xf numFmtId="0" fontId="51" fillId="36" borderId="177" applyNumberFormat="0" applyAlignment="0" applyProtection="0"/>
    <xf numFmtId="49" fontId="35" fillId="0" borderId="176" applyFill="0" applyProtection="0">
      <alignment horizontal="right"/>
    </xf>
    <xf numFmtId="49" fontId="35" fillId="0" borderId="176" applyFill="0" applyProtection="0">
      <alignment horizontal="right"/>
    </xf>
    <xf numFmtId="0" fontId="35" fillId="0" borderId="176" applyFill="0" applyProtection="0">
      <alignment horizontal="right" vertical="top" wrapText="1"/>
    </xf>
    <xf numFmtId="0" fontId="62" fillId="60" borderId="176"/>
    <xf numFmtId="0" fontId="35" fillId="0" borderId="176" applyFill="0" applyProtection="0">
      <alignment horizontal="right" vertical="top" wrapText="1"/>
    </xf>
    <xf numFmtId="0" fontId="43" fillId="36" borderId="178" applyNumberFormat="0" applyAlignment="0" applyProtection="0"/>
    <xf numFmtId="2" fontId="47" fillId="0" borderId="176" applyFill="0" applyProtection="0">
      <alignment horizontal="right" vertical="top" wrapText="1"/>
    </xf>
    <xf numFmtId="0" fontId="62" fillId="60" borderId="176"/>
    <xf numFmtId="49" fontId="47" fillId="0" borderId="176" applyFill="0" applyProtection="0">
      <alignment horizontal="right"/>
    </xf>
    <xf numFmtId="0" fontId="62" fillId="60" borderId="176"/>
    <xf numFmtId="49" fontId="47" fillId="0" borderId="176" applyFill="0" applyProtection="0">
      <alignment horizontal="right"/>
    </xf>
    <xf numFmtId="0" fontId="39" fillId="38" borderId="176" applyNumberFormat="0" applyProtection="0">
      <alignment horizontal="left"/>
    </xf>
    <xf numFmtId="0" fontId="62" fillId="60" borderId="176"/>
    <xf numFmtId="0" fontId="62" fillId="60" borderId="176"/>
    <xf numFmtId="0" fontId="39" fillId="38" borderId="176" applyNumberFormat="0" applyProtection="0">
      <alignment horizontal="right"/>
    </xf>
    <xf numFmtId="0" fontId="62" fillId="60" borderId="176"/>
    <xf numFmtId="0" fontId="39" fillId="38" borderId="176" applyNumberFormat="0" applyProtection="0">
      <alignment horizontal="left"/>
    </xf>
    <xf numFmtId="0" fontId="43" fillId="36" borderId="178" applyNumberFormat="0" applyAlignment="0" applyProtection="0"/>
    <xf numFmtId="0" fontId="43" fillId="36" borderId="178" applyNumberFormat="0" applyAlignment="0" applyProtection="0"/>
    <xf numFmtId="2" fontId="35" fillId="0" borderId="176" applyFill="0" applyProtection="0">
      <alignment horizontal="right" vertical="top" wrapText="1"/>
    </xf>
    <xf numFmtId="0" fontId="44" fillId="0" borderId="179" applyNumberFormat="0" applyFill="0" applyAlignment="0" applyProtection="0"/>
    <xf numFmtId="0" fontId="39" fillId="38" borderId="176" applyNumberFormat="0" applyProtection="0">
      <alignment horizontal="right"/>
    </xf>
    <xf numFmtId="1" fontId="47" fillId="0" borderId="176" applyFill="0" applyProtection="0">
      <alignment horizontal="right" vertical="top" wrapText="1"/>
    </xf>
    <xf numFmtId="0" fontId="39" fillId="38" borderId="176" applyNumberFormat="0" applyProtection="0">
      <alignment horizontal="left"/>
    </xf>
    <xf numFmtId="0" fontId="35" fillId="54" borderId="175" applyNumberFormat="0" applyFont="0" applyAlignment="0" applyProtection="0"/>
    <xf numFmtId="0" fontId="62" fillId="60" borderId="176"/>
    <xf numFmtId="0" fontId="44" fillId="0" borderId="179" applyNumberFormat="0" applyFill="0" applyAlignment="0" applyProtection="0"/>
    <xf numFmtId="0" fontId="62" fillId="60" borderId="176"/>
    <xf numFmtId="0" fontId="35" fillId="0" borderId="176" applyFill="0" applyProtection="0">
      <alignment horizontal="right" vertical="top" wrapText="1"/>
    </xf>
    <xf numFmtId="0" fontId="62" fillId="60" borderId="176"/>
    <xf numFmtId="1" fontId="47" fillId="0" borderId="176" applyFill="0" applyProtection="0">
      <alignment horizontal="right" vertical="top" wrapText="1"/>
    </xf>
    <xf numFmtId="0" fontId="62" fillId="60" borderId="176"/>
    <xf numFmtId="0" fontId="62" fillId="60" borderId="176"/>
    <xf numFmtId="0" fontId="43" fillId="36" borderId="178" applyNumberFormat="0" applyAlignment="0" applyProtection="0"/>
    <xf numFmtId="0" fontId="41" fillId="35" borderId="177" applyNumberFormat="0" applyAlignment="0" applyProtection="0"/>
    <xf numFmtId="1" fontId="47" fillId="0" borderId="176" applyFill="0" applyProtection="0">
      <alignment horizontal="right" vertical="top" wrapText="1"/>
    </xf>
    <xf numFmtId="0" fontId="51" fillId="36" borderId="177" applyNumberFormat="0" applyAlignment="0" applyProtection="0"/>
    <xf numFmtId="0" fontId="62" fillId="60" borderId="176"/>
    <xf numFmtId="49" fontId="47" fillId="0" borderId="176" applyFill="0" applyProtection="0">
      <alignment horizontal="right"/>
    </xf>
    <xf numFmtId="0" fontId="62" fillId="60" borderId="176"/>
    <xf numFmtId="1" fontId="35" fillId="0" borderId="176" applyFill="0" applyProtection="0">
      <alignment horizontal="right" vertical="top" wrapText="1"/>
    </xf>
    <xf numFmtId="2" fontId="35" fillId="0" borderId="176" applyFill="0" applyProtection="0">
      <alignment horizontal="right" vertical="top" wrapText="1"/>
    </xf>
    <xf numFmtId="49" fontId="35" fillId="0" borderId="176" applyFill="0" applyProtection="0">
      <alignment horizontal="right"/>
    </xf>
    <xf numFmtId="0" fontId="39" fillId="38" borderId="176" applyNumberFormat="0" applyProtection="0">
      <alignment horizontal="left"/>
    </xf>
    <xf numFmtId="0" fontId="39" fillId="38" borderId="176" applyNumberFormat="0" applyProtection="0">
      <alignment horizontal="left"/>
    </xf>
    <xf numFmtId="0" fontId="43" fillId="36" borderId="178" applyNumberFormat="0" applyAlignment="0" applyProtection="0"/>
    <xf numFmtId="0" fontId="39" fillId="38" borderId="176" applyNumberFormat="0" applyProtection="0">
      <alignment horizontal="right"/>
    </xf>
    <xf numFmtId="1" fontId="47" fillId="0" borderId="176" applyFill="0" applyProtection="0">
      <alignment horizontal="right" vertical="top" wrapText="1"/>
    </xf>
    <xf numFmtId="2" fontId="47" fillId="0" borderId="176" applyFill="0" applyProtection="0">
      <alignment horizontal="right" vertical="top" wrapText="1"/>
    </xf>
    <xf numFmtId="0" fontId="39" fillId="38" borderId="176" applyNumberFormat="0" applyProtection="0">
      <alignment horizontal="left"/>
    </xf>
    <xf numFmtId="1" fontId="35" fillId="0" borderId="176" applyFill="0" applyProtection="0">
      <alignment horizontal="right" vertical="top" wrapText="1"/>
    </xf>
    <xf numFmtId="0" fontId="41" fillId="35" borderId="177" applyNumberFormat="0" applyAlignment="0" applyProtection="0"/>
    <xf numFmtId="0" fontId="44" fillId="0" borderId="179" applyNumberFormat="0" applyFill="0" applyAlignment="0" applyProtection="0"/>
    <xf numFmtId="1" fontId="47" fillId="0" borderId="176" applyFill="0" applyProtection="0">
      <alignment horizontal="right" vertical="top" wrapText="1"/>
    </xf>
    <xf numFmtId="0" fontId="62" fillId="60" borderId="176"/>
    <xf numFmtId="1" fontId="35" fillId="0" borderId="176" applyFill="0" applyProtection="0">
      <alignment horizontal="right" vertical="top" wrapText="1"/>
    </xf>
    <xf numFmtId="0" fontId="62" fillId="60" borderId="176"/>
    <xf numFmtId="1" fontId="47" fillId="0" borderId="176" applyFill="0" applyProtection="0">
      <alignment horizontal="right" vertical="top" wrapText="1"/>
    </xf>
    <xf numFmtId="0" fontId="62" fillId="60" borderId="176"/>
    <xf numFmtId="0" fontId="62" fillId="60" borderId="176"/>
    <xf numFmtId="2" fontId="47" fillId="0" borderId="176" applyFill="0" applyProtection="0">
      <alignment horizontal="right" vertical="top" wrapText="1"/>
    </xf>
    <xf numFmtId="0" fontId="43" fillId="36" borderId="178" applyNumberFormat="0" applyAlignment="0" applyProtection="0"/>
    <xf numFmtId="0" fontId="62" fillId="60" borderId="176"/>
    <xf numFmtId="0" fontId="35" fillId="0" borderId="176" applyFill="0" applyProtection="0">
      <alignment horizontal="right" vertical="top" wrapText="1"/>
    </xf>
    <xf numFmtId="0" fontId="47" fillId="0" borderId="176" applyFill="0" applyProtection="0">
      <alignment horizontal="right" vertical="top" wrapText="1"/>
    </xf>
    <xf numFmtId="0" fontId="44" fillId="0" borderId="179" applyNumberFormat="0" applyFill="0" applyAlignment="0" applyProtection="0"/>
    <xf numFmtId="0" fontId="62" fillId="60" borderId="176"/>
    <xf numFmtId="0" fontId="35" fillId="54" borderId="175" applyNumberFormat="0" applyFont="0" applyAlignment="0" applyProtection="0"/>
    <xf numFmtId="1" fontId="47" fillId="0" borderId="176" applyFill="0" applyProtection="0">
      <alignment horizontal="right" vertical="top" wrapText="1"/>
    </xf>
    <xf numFmtId="2" fontId="47" fillId="0" borderId="176" applyFill="0" applyProtection="0">
      <alignment horizontal="right" vertical="top" wrapText="1"/>
    </xf>
    <xf numFmtId="49" fontId="47" fillId="0" borderId="176" applyFill="0" applyProtection="0">
      <alignment horizontal="right"/>
    </xf>
    <xf numFmtId="49" fontId="47" fillId="0" borderId="176" applyFill="0" applyProtection="0">
      <alignment horizontal="right"/>
    </xf>
    <xf numFmtId="0" fontId="62" fillId="60" borderId="176"/>
    <xf numFmtId="0" fontId="47" fillId="0" borderId="176" applyFill="0" applyProtection="0">
      <alignment horizontal="right" vertical="top" wrapText="1"/>
    </xf>
    <xf numFmtId="0" fontId="62" fillId="60" borderId="176"/>
    <xf numFmtId="0" fontId="39" fillId="38" borderId="176" applyNumberFormat="0" applyProtection="0">
      <alignment horizontal="left"/>
    </xf>
    <xf numFmtId="2" fontId="47" fillId="0" borderId="176" applyFill="0" applyProtection="0">
      <alignment horizontal="right" vertical="top" wrapText="1"/>
    </xf>
    <xf numFmtId="0" fontId="35" fillId="54" borderId="175" applyNumberFormat="0" applyFont="0" applyAlignment="0" applyProtection="0"/>
    <xf numFmtId="2" fontId="47" fillId="0" borderId="176" applyFill="0" applyProtection="0">
      <alignment horizontal="right" vertical="top" wrapText="1"/>
    </xf>
    <xf numFmtId="0" fontId="39" fillId="38" borderId="176" applyNumberFormat="0" applyProtection="0">
      <alignment horizontal="right"/>
    </xf>
    <xf numFmtId="0" fontId="62" fillId="60" borderId="176"/>
    <xf numFmtId="2" fontId="47" fillId="0" borderId="176" applyFill="0" applyProtection="0">
      <alignment horizontal="right" vertical="top" wrapText="1"/>
    </xf>
    <xf numFmtId="1" fontId="35" fillId="0" borderId="176" applyFill="0" applyProtection="0">
      <alignment horizontal="right" vertical="top" wrapText="1"/>
    </xf>
    <xf numFmtId="2" fontId="35" fillId="0" borderId="176" applyFill="0" applyProtection="0">
      <alignment horizontal="right" vertical="top" wrapText="1"/>
    </xf>
    <xf numFmtId="0" fontId="44" fillId="0" borderId="179" applyNumberFormat="0" applyFill="0" applyAlignment="0" applyProtection="0"/>
    <xf numFmtId="1" fontId="35" fillId="0" borderId="176" applyFill="0" applyProtection="0">
      <alignment horizontal="right" vertical="top" wrapText="1"/>
    </xf>
    <xf numFmtId="49" fontId="35" fillId="0" borderId="176" applyFill="0" applyProtection="0">
      <alignment horizontal="right"/>
    </xf>
    <xf numFmtId="0" fontId="39" fillId="38" borderId="176" applyNumberFormat="0" applyProtection="0">
      <alignment horizontal="left"/>
    </xf>
    <xf numFmtId="49" fontId="47" fillId="0" borderId="176" applyFill="0" applyProtection="0">
      <alignment horizontal="right"/>
    </xf>
    <xf numFmtId="0" fontId="39" fillId="38" borderId="176" applyNumberFormat="0" applyProtection="0">
      <alignment horizontal="right"/>
    </xf>
    <xf numFmtId="1" fontId="35" fillId="0" borderId="176" applyFill="0" applyProtection="0">
      <alignment horizontal="right" vertical="top" wrapText="1"/>
    </xf>
    <xf numFmtId="49" fontId="47" fillId="0" borderId="176" applyFill="0" applyProtection="0">
      <alignment horizontal="right"/>
    </xf>
    <xf numFmtId="1" fontId="47" fillId="0" borderId="176" applyFill="0" applyProtection="0">
      <alignment horizontal="right" vertical="top" wrapText="1"/>
    </xf>
    <xf numFmtId="49" fontId="47" fillId="0" borderId="176" applyFill="0" applyProtection="0">
      <alignment horizontal="right"/>
    </xf>
    <xf numFmtId="49" fontId="35" fillId="0" borderId="176" applyFill="0" applyProtection="0">
      <alignment horizontal="right"/>
    </xf>
    <xf numFmtId="0" fontId="43" fillId="36" borderId="178" applyNumberFormat="0" applyAlignment="0" applyProtection="0"/>
    <xf numFmtId="0" fontId="62" fillId="60" borderId="176"/>
    <xf numFmtId="0" fontId="35" fillId="0" borderId="176" applyFill="0" applyProtection="0">
      <alignment horizontal="right" vertical="top" wrapText="1"/>
    </xf>
    <xf numFmtId="0" fontId="35" fillId="54" borderId="175" applyNumberFormat="0" applyFont="0" applyAlignment="0" applyProtection="0"/>
    <xf numFmtId="0" fontId="44" fillId="0" borderId="179" applyNumberFormat="0" applyFill="0" applyAlignment="0" applyProtection="0"/>
    <xf numFmtId="0" fontId="43" fillId="36" borderId="178" applyNumberFormat="0" applyAlignment="0" applyProtection="0"/>
    <xf numFmtId="0" fontId="39" fillId="38" borderId="176" applyNumberFormat="0" applyProtection="0">
      <alignment horizontal="right"/>
    </xf>
    <xf numFmtId="1" fontId="35" fillId="0" borderId="176" applyFill="0" applyProtection="0">
      <alignment horizontal="right" vertical="top" wrapText="1"/>
    </xf>
    <xf numFmtId="0" fontId="39" fillId="38" borderId="176" applyNumberFormat="0" applyProtection="0">
      <alignment horizontal="left"/>
    </xf>
    <xf numFmtId="0" fontId="62" fillId="60" borderId="176"/>
    <xf numFmtId="0" fontId="62" fillId="60" borderId="176"/>
    <xf numFmtId="2" fontId="35" fillId="0" borderId="176" applyFill="0" applyProtection="0">
      <alignment horizontal="right" vertical="top" wrapText="1"/>
    </xf>
    <xf numFmtId="1" fontId="47" fillId="0" borderId="176" applyFill="0" applyProtection="0">
      <alignment horizontal="right" vertical="top" wrapText="1"/>
    </xf>
    <xf numFmtId="0" fontId="35" fillId="54" borderId="175" applyNumberFormat="0" applyFont="0" applyAlignment="0" applyProtection="0"/>
    <xf numFmtId="0" fontId="41" fillId="35" borderId="177" applyNumberFormat="0" applyAlignment="0" applyProtection="0"/>
    <xf numFmtId="0" fontId="62" fillId="60" borderId="176"/>
    <xf numFmtId="0" fontId="35" fillId="0" borderId="176" applyFill="0" applyProtection="0">
      <alignment horizontal="right" vertical="top" wrapText="1"/>
    </xf>
    <xf numFmtId="0" fontId="51" fillId="36" borderId="177" applyNumberFormat="0" applyAlignment="0" applyProtection="0"/>
    <xf numFmtId="2" fontId="35" fillId="0" borderId="176" applyFill="0" applyProtection="0">
      <alignment horizontal="right" vertical="top" wrapText="1"/>
    </xf>
    <xf numFmtId="2" fontId="35" fillId="0" borderId="176" applyFill="0" applyProtection="0">
      <alignment horizontal="right" vertical="top" wrapText="1"/>
    </xf>
    <xf numFmtId="0" fontId="62" fillId="60" borderId="176"/>
    <xf numFmtId="0" fontId="35" fillId="54" borderId="175" applyNumberFormat="0" applyFont="0" applyAlignment="0" applyProtection="0"/>
    <xf numFmtId="49" fontId="35" fillId="0" borderId="176" applyFill="0" applyProtection="0">
      <alignment horizontal="right"/>
    </xf>
    <xf numFmtId="49" fontId="35" fillId="0" borderId="176" applyFill="0" applyProtection="0">
      <alignment horizontal="right"/>
    </xf>
    <xf numFmtId="1" fontId="35" fillId="0" borderId="176" applyFill="0" applyProtection="0">
      <alignment horizontal="right" vertical="top" wrapText="1"/>
    </xf>
    <xf numFmtId="0" fontId="44" fillId="0" borderId="179" applyNumberFormat="0" applyFill="0" applyAlignment="0" applyProtection="0"/>
    <xf numFmtId="2" fontId="35" fillId="0" borderId="176" applyFill="0" applyProtection="0">
      <alignment horizontal="right" vertical="top" wrapText="1"/>
    </xf>
    <xf numFmtId="0" fontId="62" fillId="60" borderId="176"/>
    <xf numFmtId="1" fontId="47" fillId="0" borderId="176" applyFill="0" applyProtection="0">
      <alignment horizontal="right" vertical="top" wrapText="1"/>
    </xf>
    <xf numFmtId="0" fontId="62" fillId="60" borderId="176"/>
    <xf numFmtId="0" fontId="41" fillId="35" borderId="177" applyNumberFormat="0" applyAlignment="0" applyProtection="0"/>
    <xf numFmtId="2" fontId="47" fillId="0" borderId="176" applyFill="0" applyProtection="0">
      <alignment horizontal="right" vertical="top" wrapText="1"/>
    </xf>
    <xf numFmtId="0" fontId="35" fillId="0" borderId="176" applyFill="0" applyProtection="0">
      <alignment horizontal="right" vertical="top" wrapText="1"/>
    </xf>
    <xf numFmtId="0" fontId="62" fillId="60" borderId="176"/>
    <xf numFmtId="0" fontId="39" fillId="38" borderId="176" applyNumberFormat="0" applyProtection="0">
      <alignment horizontal="left"/>
    </xf>
    <xf numFmtId="0" fontId="62" fillId="60" borderId="176"/>
    <xf numFmtId="0" fontId="35" fillId="0" borderId="176" applyFill="0" applyProtection="0">
      <alignment horizontal="right" vertical="top" wrapText="1"/>
    </xf>
    <xf numFmtId="0" fontId="39" fillId="38" borderId="176" applyNumberFormat="0" applyProtection="0">
      <alignment horizontal="left"/>
    </xf>
    <xf numFmtId="0" fontId="39" fillId="38" borderId="176" applyNumberFormat="0" applyProtection="0">
      <alignment horizontal="left"/>
    </xf>
    <xf numFmtId="0" fontId="35" fillId="0" borderId="176" applyFill="0" applyProtection="0">
      <alignment horizontal="right" vertical="top" wrapText="1"/>
    </xf>
    <xf numFmtId="49" fontId="47" fillId="0" borderId="176" applyFill="0" applyProtection="0">
      <alignment horizontal="right"/>
    </xf>
    <xf numFmtId="2" fontId="35" fillId="0" borderId="176" applyFill="0" applyProtection="0">
      <alignment horizontal="right" vertical="top" wrapText="1"/>
    </xf>
    <xf numFmtId="49" fontId="35" fillId="0" borderId="176" applyFill="0" applyProtection="0">
      <alignment horizontal="right"/>
    </xf>
    <xf numFmtId="0" fontId="41" fillId="35" borderId="177" applyNumberFormat="0" applyAlignment="0" applyProtection="0"/>
    <xf numFmtId="49" fontId="47" fillId="0" borderId="176" applyFill="0" applyProtection="0">
      <alignment horizontal="right"/>
    </xf>
    <xf numFmtId="0" fontId="44" fillId="0" borderId="179" applyNumberFormat="0" applyFill="0" applyAlignment="0" applyProtection="0"/>
    <xf numFmtId="0" fontId="39" fillId="38" borderId="176" applyNumberFormat="0" applyProtection="0">
      <alignment horizontal="left"/>
    </xf>
    <xf numFmtId="0" fontId="62" fillId="60" borderId="176"/>
    <xf numFmtId="0" fontId="35" fillId="0" borderId="176" applyFill="0" applyProtection="0">
      <alignment horizontal="right" vertical="top" wrapText="1"/>
    </xf>
    <xf numFmtId="49" fontId="47" fillId="0" borderId="176" applyFill="0" applyProtection="0">
      <alignment horizontal="right"/>
    </xf>
    <xf numFmtId="49" fontId="47" fillId="0" borderId="176" applyFill="0" applyProtection="0">
      <alignment horizontal="right"/>
    </xf>
    <xf numFmtId="49" fontId="35" fillId="0" borderId="176" applyFill="0" applyProtection="0">
      <alignment horizontal="right"/>
    </xf>
    <xf numFmtId="1" fontId="35" fillId="0" borderId="176" applyFill="0" applyProtection="0">
      <alignment horizontal="right" vertical="top" wrapText="1"/>
    </xf>
    <xf numFmtId="0" fontId="62" fillId="60" borderId="176"/>
    <xf numFmtId="1" fontId="47" fillId="0" borderId="176" applyFill="0" applyProtection="0">
      <alignment horizontal="right" vertical="top" wrapText="1"/>
    </xf>
    <xf numFmtId="0" fontId="35" fillId="0" borderId="176" applyFill="0" applyProtection="0">
      <alignment horizontal="right" vertical="top" wrapText="1"/>
    </xf>
    <xf numFmtId="0" fontId="62" fillId="60" borderId="176"/>
    <xf numFmtId="0" fontId="39" fillId="38" borderId="176" applyNumberFormat="0" applyProtection="0">
      <alignment horizontal="right"/>
    </xf>
    <xf numFmtId="1" fontId="35" fillId="0" borderId="176" applyFill="0" applyProtection="0">
      <alignment horizontal="right" vertical="top" wrapText="1"/>
    </xf>
    <xf numFmtId="1" fontId="35" fillId="0" borderId="176" applyFill="0" applyProtection="0">
      <alignment horizontal="right" vertical="top" wrapText="1"/>
    </xf>
    <xf numFmtId="0" fontId="35" fillId="0" borderId="176" applyFill="0" applyProtection="0">
      <alignment horizontal="right" vertical="top" wrapText="1"/>
    </xf>
    <xf numFmtId="0" fontId="51" fillId="36" borderId="177" applyNumberFormat="0" applyAlignment="0" applyProtection="0"/>
    <xf numFmtId="1" fontId="47" fillId="0" borderId="176" applyFill="0" applyProtection="0">
      <alignment horizontal="right" vertical="top" wrapText="1"/>
    </xf>
    <xf numFmtId="0" fontId="39" fillId="38" borderId="176" applyNumberFormat="0" applyProtection="0">
      <alignment horizontal="right"/>
    </xf>
    <xf numFmtId="0" fontId="35" fillId="54" borderId="175" applyNumberFormat="0" applyFont="0" applyAlignment="0" applyProtection="0"/>
    <xf numFmtId="49" fontId="47" fillId="0" borderId="176" applyFill="0" applyProtection="0">
      <alignment horizontal="right"/>
    </xf>
    <xf numFmtId="0" fontId="35" fillId="54" borderId="175" applyNumberFormat="0" applyFont="0" applyAlignment="0" applyProtection="0"/>
    <xf numFmtId="49" fontId="35" fillId="0" borderId="176" applyFill="0" applyProtection="0">
      <alignment horizontal="right"/>
    </xf>
    <xf numFmtId="2" fontId="47" fillId="0" borderId="176" applyFill="0" applyProtection="0">
      <alignment horizontal="right" vertical="top" wrapText="1"/>
    </xf>
    <xf numFmtId="0" fontId="62" fillId="60" borderId="176"/>
    <xf numFmtId="0" fontId="35" fillId="54" borderId="175" applyNumberFormat="0" applyFont="0" applyAlignment="0" applyProtection="0"/>
    <xf numFmtId="0" fontId="62" fillId="60" borderId="176"/>
    <xf numFmtId="0" fontId="44" fillId="0" borderId="179" applyNumberFormat="0" applyFill="0" applyAlignment="0" applyProtection="0"/>
    <xf numFmtId="1" fontId="35" fillId="0" borderId="176" applyFill="0" applyProtection="0">
      <alignment horizontal="right" vertical="top" wrapText="1"/>
    </xf>
    <xf numFmtId="0" fontId="47" fillId="0" borderId="176" applyFill="0" applyProtection="0">
      <alignment horizontal="right" vertical="top" wrapText="1"/>
    </xf>
    <xf numFmtId="0" fontId="62" fillId="60" borderId="176"/>
    <xf numFmtId="0" fontId="35" fillId="54" borderId="175" applyNumberFormat="0" applyFont="0" applyAlignment="0" applyProtection="0"/>
    <xf numFmtId="0" fontId="35" fillId="54" borderId="175" applyNumberFormat="0" applyFont="0" applyAlignment="0" applyProtection="0"/>
    <xf numFmtId="0" fontId="44" fillId="0" borderId="179" applyNumberFormat="0" applyFill="0" applyAlignment="0" applyProtection="0"/>
    <xf numFmtId="1" fontId="35" fillId="0" borderId="176" applyFill="0" applyProtection="0">
      <alignment horizontal="right" vertical="top" wrapText="1"/>
    </xf>
    <xf numFmtId="0" fontId="62" fillId="60" borderId="176"/>
    <xf numFmtId="0" fontId="62" fillId="60" borderId="176"/>
    <xf numFmtId="1" fontId="47" fillId="0" borderId="176" applyFill="0" applyProtection="0">
      <alignment horizontal="right" vertical="top" wrapText="1"/>
    </xf>
    <xf numFmtId="2" fontId="35" fillId="0" borderId="176" applyFill="0" applyProtection="0">
      <alignment horizontal="right" vertical="top" wrapText="1"/>
    </xf>
    <xf numFmtId="0" fontId="62" fillId="60" borderId="176"/>
    <xf numFmtId="0" fontId="39" fillId="38" borderId="176" applyNumberFormat="0" applyProtection="0">
      <alignment horizontal="left"/>
    </xf>
    <xf numFmtId="0" fontId="44" fillId="0" borderId="179" applyNumberFormat="0" applyFill="0" applyAlignment="0" applyProtection="0"/>
    <xf numFmtId="0" fontId="39" fillId="38" borderId="176" applyNumberFormat="0" applyProtection="0">
      <alignment horizontal="right"/>
    </xf>
    <xf numFmtId="0" fontId="44" fillId="0" borderId="179" applyNumberFormat="0" applyFill="0" applyAlignment="0" applyProtection="0"/>
    <xf numFmtId="0" fontId="41" fillId="35" borderId="177" applyNumberFormat="0" applyAlignment="0" applyProtection="0"/>
    <xf numFmtId="1" fontId="47" fillId="0" borderId="176" applyFill="0" applyProtection="0">
      <alignment horizontal="right" vertical="top" wrapText="1"/>
    </xf>
    <xf numFmtId="49" fontId="35" fillId="0" borderId="176" applyFill="0" applyProtection="0">
      <alignment horizontal="right"/>
    </xf>
    <xf numFmtId="0" fontId="35" fillId="54" borderId="175" applyNumberFormat="0" applyFont="0" applyAlignment="0" applyProtection="0"/>
    <xf numFmtId="1" fontId="47" fillId="0" borderId="176" applyFill="0" applyProtection="0">
      <alignment horizontal="right" vertical="top" wrapText="1"/>
    </xf>
    <xf numFmtId="0" fontId="62" fillId="60" borderId="176"/>
    <xf numFmtId="0" fontId="62" fillId="60" borderId="176"/>
    <xf numFmtId="0" fontId="35" fillId="0" borderId="176" applyFill="0" applyProtection="0">
      <alignment horizontal="right" vertical="top" wrapText="1"/>
    </xf>
    <xf numFmtId="0" fontId="35" fillId="54" borderId="175" applyNumberFormat="0" applyFont="0" applyAlignment="0" applyProtection="0"/>
    <xf numFmtId="0" fontId="62" fillId="60" borderId="176"/>
    <xf numFmtId="49" fontId="47" fillId="0" borderId="176" applyFill="0" applyProtection="0">
      <alignment horizontal="right"/>
    </xf>
    <xf numFmtId="0" fontId="39" fillId="38" borderId="176" applyNumberFormat="0" applyProtection="0">
      <alignment horizontal="right"/>
    </xf>
    <xf numFmtId="0" fontId="62" fillId="60" borderId="176"/>
    <xf numFmtId="0" fontId="39" fillId="38" borderId="176" applyNumberFormat="0" applyProtection="0">
      <alignment horizontal="left"/>
    </xf>
    <xf numFmtId="49" fontId="47" fillId="0" borderId="176" applyFill="0" applyProtection="0">
      <alignment horizontal="right"/>
    </xf>
    <xf numFmtId="0" fontId="44" fillId="0" borderId="179" applyNumberFormat="0" applyFill="0" applyAlignment="0" applyProtection="0"/>
    <xf numFmtId="0" fontId="51" fillId="36" borderId="177" applyNumberFormat="0" applyAlignment="0" applyProtection="0"/>
    <xf numFmtId="0" fontId="62" fillId="60" borderId="176"/>
    <xf numFmtId="0" fontId="35" fillId="0" borderId="176" applyFill="0" applyProtection="0">
      <alignment horizontal="right" vertical="top" wrapText="1"/>
    </xf>
    <xf numFmtId="2" fontId="47" fillId="0" borderId="176" applyFill="0" applyProtection="0">
      <alignment horizontal="right" vertical="top" wrapText="1"/>
    </xf>
    <xf numFmtId="1" fontId="35" fillId="0" borderId="176" applyFill="0" applyProtection="0">
      <alignment horizontal="right" vertical="top" wrapText="1"/>
    </xf>
    <xf numFmtId="0" fontId="62" fillId="60" borderId="176"/>
    <xf numFmtId="0" fontId="43" fillId="36" borderId="178" applyNumberFormat="0" applyAlignment="0" applyProtection="0"/>
    <xf numFmtId="0" fontId="39" fillId="38" borderId="176" applyNumberFormat="0" applyProtection="0">
      <alignment horizontal="right"/>
    </xf>
    <xf numFmtId="0" fontId="43" fillId="36" borderId="178" applyNumberFormat="0" applyAlignment="0" applyProtection="0"/>
    <xf numFmtId="0" fontId="35" fillId="54" borderId="175" applyNumberFormat="0" applyFont="0" applyAlignment="0" applyProtection="0"/>
    <xf numFmtId="0" fontId="39" fillId="38" borderId="176" applyNumberFormat="0" applyProtection="0">
      <alignment horizontal="left"/>
    </xf>
    <xf numFmtId="0" fontId="62" fillId="60" borderId="176"/>
    <xf numFmtId="49" fontId="35" fillId="0" borderId="176" applyFill="0" applyProtection="0">
      <alignment horizontal="right"/>
    </xf>
    <xf numFmtId="0" fontId="35" fillId="54" borderId="175" applyNumberFormat="0" applyFont="0" applyAlignment="0" applyProtection="0"/>
    <xf numFmtId="2" fontId="35" fillId="0" borderId="176" applyFill="0" applyProtection="0">
      <alignment horizontal="right" vertical="top" wrapText="1"/>
    </xf>
    <xf numFmtId="2" fontId="35" fillId="0" borderId="176" applyFill="0" applyProtection="0">
      <alignment horizontal="right" vertical="top" wrapText="1"/>
    </xf>
    <xf numFmtId="0" fontId="62" fillId="60" borderId="176"/>
    <xf numFmtId="0" fontId="35" fillId="54" borderId="175" applyNumberFormat="0" applyFont="0" applyAlignment="0" applyProtection="0"/>
    <xf numFmtId="0" fontId="39" fillId="38" borderId="176" applyNumberFormat="0" applyProtection="0">
      <alignment horizontal="right"/>
    </xf>
    <xf numFmtId="0" fontId="51" fillId="36" borderId="177" applyNumberFormat="0" applyAlignment="0" applyProtection="0"/>
    <xf numFmtId="1" fontId="35" fillId="0" borderId="176" applyFill="0" applyProtection="0">
      <alignment horizontal="right" vertical="top" wrapText="1"/>
    </xf>
    <xf numFmtId="0" fontId="62" fillId="60" borderId="176"/>
    <xf numFmtId="0" fontId="62" fillId="60" borderId="176"/>
    <xf numFmtId="2" fontId="47" fillId="0" borderId="176" applyFill="0" applyProtection="0">
      <alignment horizontal="right" vertical="top" wrapText="1"/>
    </xf>
    <xf numFmtId="0" fontId="43" fillId="36" borderId="178" applyNumberFormat="0" applyAlignment="0" applyProtection="0"/>
    <xf numFmtId="1" fontId="35" fillId="0" borderId="176" applyFill="0" applyProtection="0">
      <alignment horizontal="right" vertical="top" wrapText="1"/>
    </xf>
    <xf numFmtId="0" fontId="39" fillId="38" borderId="176" applyNumberFormat="0" applyProtection="0">
      <alignment horizontal="left"/>
    </xf>
    <xf numFmtId="0" fontId="62" fillId="60" borderId="176"/>
    <xf numFmtId="0" fontId="62" fillId="60" borderId="176"/>
    <xf numFmtId="0" fontId="43" fillId="36" borderId="178" applyNumberFormat="0" applyAlignment="0" applyProtection="0"/>
    <xf numFmtId="0" fontId="39" fillId="38" borderId="176" applyNumberFormat="0" applyProtection="0">
      <alignment horizontal="right"/>
    </xf>
    <xf numFmtId="0" fontId="44" fillId="0" borderId="179" applyNumberFormat="0" applyFill="0" applyAlignment="0" applyProtection="0"/>
    <xf numFmtId="0" fontId="62" fillId="60" borderId="176"/>
    <xf numFmtId="0" fontId="43" fillId="36" borderId="178" applyNumberFormat="0" applyAlignment="0" applyProtection="0"/>
    <xf numFmtId="0" fontId="44" fillId="0" borderId="179" applyNumberFormat="0" applyFill="0" applyAlignment="0" applyProtection="0"/>
    <xf numFmtId="2" fontId="35" fillId="0" borderId="176" applyFill="0" applyProtection="0">
      <alignment horizontal="right" vertical="top" wrapText="1"/>
    </xf>
    <xf numFmtId="0" fontId="62" fillId="60" borderId="176"/>
    <xf numFmtId="0" fontId="43" fillId="36" borderId="178" applyNumberFormat="0" applyAlignment="0" applyProtection="0"/>
    <xf numFmtId="1" fontId="35" fillId="0" borderId="176" applyFill="0" applyProtection="0">
      <alignment horizontal="right" vertical="top" wrapText="1"/>
    </xf>
    <xf numFmtId="0" fontId="47" fillId="0" borderId="176" applyFill="0" applyProtection="0">
      <alignment horizontal="right" vertical="top" wrapText="1"/>
    </xf>
    <xf numFmtId="1" fontId="35" fillId="0" borderId="176" applyFill="0" applyProtection="0">
      <alignment horizontal="right" vertical="top" wrapText="1"/>
    </xf>
    <xf numFmtId="2" fontId="47" fillId="0" borderId="176" applyFill="0" applyProtection="0">
      <alignment horizontal="right" vertical="top" wrapText="1"/>
    </xf>
    <xf numFmtId="0" fontId="39" fillId="38" borderId="176" applyNumberFormat="0" applyProtection="0">
      <alignment horizontal="right"/>
    </xf>
    <xf numFmtId="0" fontId="39" fillId="38" borderId="176" applyNumberFormat="0" applyProtection="0">
      <alignment horizontal="right"/>
    </xf>
    <xf numFmtId="0" fontId="62" fillId="60" borderId="176"/>
    <xf numFmtId="0" fontId="41" fillId="35" borderId="177" applyNumberFormat="0" applyAlignment="0" applyProtection="0"/>
    <xf numFmtId="0" fontId="62" fillId="60" borderId="176"/>
    <xf numFmtId="0" fontId="43" fillId="36" borderId="178" applyNumberFormat="0" applyAlignment="0" applyProtection="0"/>
    <xf numFmtId="2" fontId="35" fillId="0" borderId="176" applyFill="0" applyProtection="0">
      <alignment horizontal="right" vertical="top" wrapText="1"/>
    </xf>
    <xf numFmtId="0" fontId="35" fillId="0" borderId="176" applyFill="0" applyProtection="0">
      <alignment horizontal="right" vertical="top" wrapText="1"/>
    </xf>
    <xf numFmtId="0" fontId="39" fillId="38" borderId="176" applyNumberFormat="0" applyProtection="0">
      <alignment horizontal="left"/>
    </xf>
    <xf numFmtId="1" fontId="47" fillId="0" borderId="176" applyFill="0" applyProtection="0">
      <alignment horizontal="right" vertical="top" wrapText="1"/>
    </xf>
    <xf numFmtId="0" fontId="44" fillId="0" borderId="179" applyNumberFormat="0" applyFill="0" applyAlignment="0" applyProtection="0"/>
    <xf numFmtId="2" fontId="35" fillId="0" borderId="176" applyFill="0" applyProtection="0">
      <alignment horizontal="right" vertical="top" wrapText="1"/>
    </xf>
    <xf numFmtId="2" fontId="47" fillId="0" borderId="176" applyFill="0" applyProtection="0">
      <alignment horizontal="right" vertical="top" wrapText="1"/>
    </xf>
    <xf numFmtId="49" fontId="35" fillId="0" borderId="176" applyFill="0" applyProtection="0">
      <alignment horizontal="right"/>
    </xf>
    <xf numFmtId="0" fontId="35" fillId="0" borderId="176" applyFill="0" applyProtection="0">
      <alignment horizontal="right" vertical="top" wrapText="1"/>
    </xf>
    <xf numFmtId="49" fontId="35" fillId="0" borderId="176" applyFill="0" applyProtection="0">
      <alignment horizontal="right"/>
    </xf>
    <xf numFmtId="0" fontId="47" fillId="0" borderId="176" applyFill="0" applyProtection="0">
      <alignment horizontal="right" vertical="top" wrapText="1"/>
    </xf>
    <xf numFmtId="0" fontId="44" fillId="0" borderId="179" applyNumberFormat="0" applyFill="0" applyAlignment="0" applyProtection="0"/>
    <xf numFmtId="0" fontId="39" fillId="38" borderId="176" applyNumberFormat="0" applyProtection="0">
      <alignment horizontal="right"/>
    </xf>
    <xf numFmtId="0" fontId="35" fillId="0" borderId="176" applyFill="0" applyProtection="0">
      <alignment horizontal="right" vertical="top" wrapText="1"/>
    </xf>
    <xf numFmtId="1" fontId="35" fillId="0" borderId="176" applyFill="0" applyProtection="0">
      <alignment horizontal="right" vertical="top" wrapText="1"/>
    </xf>
    <xf numFmtId="49" fontId="47" fillId="0" borderId="176" applyFill="0" applyProtection="0">
      <alignment horizontal="right"/>
    </xf>
    <xf numFmtId="0" fontId="43" fillId="36" borderId="178" applyNumberFormat="0" applyAlignment="0" applyProtection="0"/>
    <xf numFmtId="49" fontId="35" fillId="0" borderId="176" applyFill="0" applyProtection="0">
      <alignment horizontal="right"/>
    </xf>
    <xf numFmtId="2" fontId="35" fillId="0" borderId="176" applyFill="0" applyProtection="0">
      <alignment horizontal="right" vertical="top" wrapText="1"/>
    </xf>
    <xf numFmtId="2" fontId="35" fillId="0" borderId="176" applyFill="0" applyProtection="0">
      <alignment horizontal="right" vertical="top" wrapText="1"/>
    </xf>
    <xf numFmtId="0" fontId="62" fillId="60" borderId="176"/>
    <xf numFmtId="0" fontId="62" fillId="60" borderId="176"/>
    <xf numFmtId="0" fontId="51" fillId="36" borderId="177" applyNumberFormat="0" applyAlignment="0" applyProtection="0"/>
    <xf numFmtId="49" fontId="47" fillId="0" borderId="176" applyFill="0" applyProtection="0">
      <alignment horizontal="right"/>
    </xf>
    <xf numFmtId="49" fontId="35" fillId="0" borderId="176" applyFill="0" applyProtection="0">
      <alignment horizontal="right"/>
    </xf>
    <xf numFmtId="0" fontId="44" fillId="0" borderId="179" applyNumberFormat="0" applyFill="0" applyAlignment="0" applyProtection="0"/>
    <xf numFmtId="1" fontId="35" fillId="0" borderId="176" applyFill="0" applyProtection="0">
      <alignment horizontal="right" vertical="top" wrapText="1"/>
    </xf>
    <xf numFmtId="0" fontId="44" fillId="0" borderId="179" applyNumberFormat="0" applyFill="0" applyAlignment="0" applyProtection="0"/>
    <xf numFmtId="2" fontId="35" fillId="0" borderId="176" applyFill="0" applyProtection="0">
      <alignment horizontal="right" vertical="top" wrapText="1"/>
    </xf>
    <xf numFmtId="0" fontId="62" fillId="60" borderId="176"/>
    <xf numFmtId="0" fontId="44" fillId="0" borderId="179" applyNumberFormat="0" applyFill="0" applyAlignment="0" applyProtection="0"/>
    <xf numFmtId="2" fontId="47" fillId="0" borderId="176" applyFill="0" applyProtection="0">
      <alignment horizontal="right" vertical="top" wrapText="1"/>
    </xf>
    <xf numFmtId="1" fontId="47" fillId="0" borderId="176" applyFill="0" applyProtection="0">
      <alignment horizontal="right" vertical="top" wrapText="1"/>
    </xf>
    <xf numFmtId="49" fontId="35" fillId="0" borderId="176" applyFill="0" applyProtection="0">
      <alignment horizontal="right"/>
    </xf>
    <xf numFmtId="0" fontId="62" fillId="60" borderId="176"/>
    <xf numFmtId="0" fontId="44" fillId="0" borderId="179" applyNumberFormat="0" applyFill="0" applyAlignment="0" applyProtection="0"/>
    <xf numFmtId="0" fontId="62" fillId="60" borderId="176"/>
    <xf numFmtId="2" fontId="35" fillId="0" borderId="176" applyFill="0" applyProtection="0">
      <alignment horizontal="right" vertical="top" wrapText="1"/>
    </xf>
    <xf numFmtId="1" fontId="35" fillId="0" borderId="176" applyFill="0" applyProtection="0">
      <alignment horizontal="right" vertical="top" wrapText="1"/>
    </xf>
    <xf numFmtId="0" fontId="35" fillId="0" borderId="176" applyFill="0" applyProtection="0">
      <alignment horizontal="right" vertical="top" wrapText="1"/>
    </xf>
    <xf numFmtId="2" fontId="35" fillId="0" borderId="176" applyFill="0" applyProtection="0">
      <alignment horizontal="right" vertical="top" wrapText="1"/>
    </xf>
    <xf numFmtId="0" fontId="62" fillId="60" borderId="176"/>
    <xf numFmtId="1" fontId="35" fillId="0" borderId="176" applyFill="0" applyProtection="0">
      <alignment horizontal="right" vertical="top" wrapText="1"/>
    </xf>
    <xf numFmtId="0" fontId="62" fillId="60" borderId="176"/>
    <xf numFmtId="0" fontId="35" fillId="54" borderId="175" applyNumberFormat="0" applyFont="0" applyAlignment="0" applyProtection="0"/>
    <xf numFmtId="0" fontId="43" fillId="36" borderId="178" applyNumberFormat="0" applyAlignment="0" applyProtection="0"/>
    <xf numFmtId="0" fontId="41" fillId="35" borderId="177" applyNumberFormat="0" applyAlignment="0" applyProtection="0"/>
    <xf numFmtId="0" fontId="39" fillId="38" borderId="176" applyNumberFormat="0" applyProtection="0">
      <alignment horizontal="right"/>
    </xf>
    <xf numFmtId="0" fontId="43" fillId="36" borderId="178" applyNumberFormat="0" applyAlignment="0" applyProtection="0"/>
    <xf numFmtId="0" fontId="62" fillId="60" borderId="176"/>
    <xf numFmtId="0" fontId="35" fillId="0" borderId="176" applyFill="0" applyProtection="0">
      <alignment horizontal="right" vertical="top" wrapText="1"/>
    </xf>
    <xf numFmtId="0" fontId="41" fillId="35" borderId="177" applyNumberFormat="0" applyAlignment="0" applyProtection="0"/>
    <xf numFmtId="1" fontId="47" fillId="0" borderId="176" applyFill="0" applyProtection="0">
      <alignment horizontal="right" vertical="top" wrapText="1"/>
    </xf>
    <xf numFmtId="0" fontId="43" fillId="36" borderId="178" applyNumberFormat="0" applyAlignment="0" applyProtection="0"/>
    <xf numFmtId="0" fontId="39" fillId="38" borderId="176" applyNumberFormat="0" applyProtection="0">
      <alignment horizontal="right"/>
    </xf>
    <xf numFmtId="0" fontId="43" fillId="36" borderId="178" applyNumberFormat="0" applyAlignment="0" applyProtection="0"/>
    <xf numFmtId="49" fontId="35" fillId="0" borderId="176" applyFill="0" applyProtection="0">
      <alignment horizontal="right"/>
    </xf>
    <xf numFmtId="0" fontId="35" fillId="0" borderId="176" applyFill="0" applyProtection="0">
      <alignment horizontal="right" vertical="top" wrapText="1"/>
    </xf>
    <xf numFmtId="0" fontId="62" fillId="60" borderId="176"/>
    <xf numFmtId="0" fontId="43" fillId="36" borderId="178" applyNumberFormat="0" applyAlignment="0" applyProtection="0"/>
    <xf numFmtId="0" fontId="62" fillId="60" borderId="176"/>
    <xf numFmtId="49" fontId="47" fillId="0" borderId="176" applyFill="0" applyProtection="0">
      <alignment horizontal="right"/>
    </xf>
    <xf numFmtId="49" fontId="35" fillId="0" borderId="176" applyFill="0" applyProtection="0">
      <alignment horizontal="right"/>
    </xf>
    <xf numFmtId="1" fontId="47" fillId="0" borderId="176" applyFill="0" applyProtection="0">
      <alignment horizontal="right" vertical="top" wrapText="1"/>
    </xf>
    <xf numFmtId="49" fontId="35" fillId="0" borderId="176" applyFill="0" applyProtection="0">
      <alignment horizontal="right"/>
    </xf>
    <xf numFmtId="0" fontId="62" fillId="60" borderId="176"/>
    <xf numFmtId="0" fontId="43" fillId="36" borderId="178" applyNumberFormat="0" applyAlignment="0" applyProtection="0"/>
    <xf numFmtId="0" fontId="43" fillId="36" borderId="178" applyNumberFormat="0" applyAlignment="0" applyProtection="0"/>
    <xf numFmtId="0" fontId="39" fillId="38" borderId="176" applyNumberFormat="0" applyProtection="0">
      <alignment horizontal="left"/>
    </xf>
    <xf numFmtId="0" fontId="39" fillId="38" borderId="176" applyNumberFormat="0" applyProtection="0">
      <alignment horizontal="right"/>
    </xf>
    <xf numFmtId="0" fontId="39" fillId="38" borderId="176" applyNumberFormat="0" applyProtection="0">
      <alignment horizontal="right"/>
    </xf>
    <xf numFmtId="0" fontId="62" fillId="60" borderId="176"/>
    <xf numFmtId="49" fontId="47" fillId="0" borderId="176" applyFill="0" applyProtection="0">
      <alignment horizontal="right"/>
    </xf>
    <xf numFmtId="0" fontId="62" fillId="60" borderId="176"/>
    <xf numFmtId="0" fontId="43" fillId="36" borderId="178" applyNumberFormat="0" applyAlignment="0" applyProtection="0"/>
    <xf numFmtId="0" fontId="39" fillId="38" borderId="176" applyNumberFormat="0" applyProtection="0">
      <alignment horizontal="right"/>
    </xf>
    <xf numFmtId="2" fontId="35" fillId="0" borderId="176" applyFill="0" applyProtection="0">
      <alignment horizontal="right" vertical="top" wrapText="1"/>
    </xf>
    <xf numFmtId="0" fontId="39" fillId="38" borderId="176" applyNumberFormat="0" applyProtection="0">
      <alignment horizontal="left"/>
    </xf>
    <xf numFmtId="0" fontId="43" fillId="36" borderId="178" applyNumberFormat="0" applyAlignment="0" applyProtection="0"/>
    <xf numFmtId="0" fontId="43" fillId="36" borderId="178" applyNumberFormat="0" applyAlignment="0" applyProtection="0"/>
    <xf numFmtId="2" fontId="35" fillId="0" borderId="176" applyFill="0" applyProtection="0">
      <alignment horizontal="right" vertical="top" wrapText="1"/>
    </xf>
    <xf numFmtId="0" fontId="35" fillId="54" borderId="175" applyNumberFormat="0" applyFont="0" applyAlignment="0" applyProtection="0"/>
    <xf numFmtId="0" fontId="44" fillId="0" borderId="179" applyNumberFormat="0" applyFill="0" applyAlignment="0" applyProtection="0"/>
    <xf numFmtId="0" fontId="44" fillId="0" borderId="179" applyNumberFormat="0" applyFill="0" applyAlignment="0" applyProtection="0"/>
    <xf numFmtId="1" fontId="35" fillId="0" borderId="176" applyFill="0" applyProtection="0">
      <alignment horizontal="right" vertical="top" wrapText="1"/>
    </xf>
    <xf numFmtId="0" fontId="62" fillId="60" borderId="176"/>
    <xf numFmtId="0" fontId="41" fillId="35" borderId="177" applyNumberFormat="0" applyAlignment="0" applyProtection="0"/>
    <xf numFmtId="2" fontId="35" fillId="0" borderId="176" applyFill="0" applyProtection="0">
      <alignment horizontal="right" vertical="top" wrapText="1"/>
    </xf>
    <xf numFmtId="0" fontId="35" fillId="0" borderId="176" applyFill="0" applyProtection="0">
      <alignment horizontal="right" vertical="top" wrapText="1"/>
    </xf>
    <xf numFmtId="0" fontId="39" fillId="38" borderId="176" applyNumberFormat="0" applyProtection="0">
      <alignment horizontal="left"/>
    </xf>
    <xf numFmtId="0" fontId="41" fillId="35" borderId="177" applyNumberFormat="0" applyAlignment="0" applyProtection="0"/>
    <xf numFmtId="0" fontId="39" fillId="38" borderId="176" applyNumberFormat="0" applyProtection="0">
      <alignment horizontal="left"/>
    </xf>
    <xf numFmtId="1" fontId="47" fillId="0" borderId="176" applyFill="0" applyProtection="0">
      <alignment horizontal="right" vertical="top" wrapText="1"/>
    </xf>
    <xf numFmtId="0" fontId="44" fillId="0" borderId="179" applyNumberFormat="0" applyFill="0" applyAlignment="0" applyProtection="0"/>
    <xf numFmtId="0" fontId="35" fillId="0" borderId="176" applyFill="0" applyProtection="0">
      <alignment horizontal="right" vertical="top" wrapText="1"/>
    </xf>
    <xf numFmtId="0" fontId="62" fillId="60" borderId="176"/>
    <xf numFmtId="49" fontId="47" fillId="0" borderId="176" applyFill="0" applyProtection="0">
      <alignment horizontal="right"/>
    </xf>
    <xf numFmtId="0" fontId="35" fillId="0" borderId="176" applyFill="0" applyProtection="0">
      <alignment horizontal="right" vertical="top" wrapText="1"/>
    </xf>
    <xf numFmtId="0" fontId="44" fillId="0" borderId="179" applyNumberFormat="0" applyFill="0" applyAlignment="0" applyProtection="0"/>
    <xf numFmtId="0" fontId="47" fillId="0" borderId="176" applyFill="0" applyProtection="0">
      <alignment horizontal="right" vertical="top" wrapText="1"/>
    </xf>
    <xf numFmtId="1" fontId="35" fillId="0" borderId="176" applyFill="0" applyProtection="0">
      <alignment horizontal="right" vertical="top" wrapText="1"/>
    </xf>
    <xf numFmtId="0" fontId="62" fillId="60" borderId="176"/>
    <xf numFmtId="0" fontId="39" fillId="38" borderId="176" applyNumberFormat="0" applyProtection="0">
      <alignment horizontal="left"/>
    </xf>
    <xf numFmtId="49" fontId="47" fillId="0" borderId="176" applyFill="0" applyProtection="0">
      <alignment horizontal="right"/>
    </xf>
    <xf numFmtId="1" fontId="47" fillId="0" borderId="176" applyFill="0" applyProtection="0">
      <alignment horizontal="right" vertical="top" wrapText="1"/>
    </xf>
    <xf numFmtId="0" fontId="39" fillId="38" borderId="176" applyNumberFormat="0" applyProtection="0">
      <alignment horizontal="left"/>
    </xf>
    <xf numFmtId="2" fontId="47" fillId="0" borderId="176" applyFill="0" applyProtection="0">
      <alignment horizontal="right" vertical="top" wrapText="1"/>
    </xf>
    <xf numFmtId="0" fontId="35" fillId="0" borderId="176" applyFill="0" applyProtection="0">
      <alignment horizontal="right" vertical="top" wrapText="1"/>
    </xf>
    <xf numFmtId="2" fontId="35" fillId="0" borderId="176" applyFill="0" applyProtection="0">
      <alignment horizontal="right" vertical="top" wrapText="1"/>
    </xf>
    <xf numFmtId="0" fontId="39" fillId="38" borderId="176" applyNumberFormat="0" applyProtection="0">
      <alignment horizontal="right"/>
    </xf>
    <xf numFmtId="2" fontId="35" fillId="0" borderId="176" applyFill="0" applyProtection="0">
      <alignment horizontal="right" vertical="top" wrapText="1"/>
    </xf>
    <xf numFmtId="0" fontId="39" fillId="38" borderId="176" applyNumberFormat="0" applyProtection="0">
      <alignment horizontal="right"/>
    </xf>
    <xf numFmtId="2" fontId="35" fillId="0" borderId="176" applyFill="0" applyProtection="0">
      <alignment horizontal="right" vertical="top" wrapText="1"/>
    </xf>
    <xf numFmtId="0" fontId="39" fillId="38" borderId="176" applyNumberFormat="0" applyProtection="0">
      <alignment horizontal="left"/>
    </xf>
    <xf numFmtId="2" fontId="35" fillId="0" borderId="176" applyFill="0" applyProtection="0">
      <alignment horizontal="right" vertical="top" wrapText="1"/>
    </xf>
    <xf numFmtId="0" fontId="35" fillId="0" borderId="176" applyFill="0" applyProtection="0">
      <alignment horizontal="right" vertical="top" wrapText="1"/>
    </xf>
    <xf numFmtId="49" fontId="35" fillId="0" borderId="176" applyFill="0" applyProtection="0">
      <alignment horizontal="right"/>
    </xf>
    <xf numFmtId="0" fontId="62" fillId="60" borderId="176"/>
    <xf numFmtId="1" fontId="35" fillId="0" borderId="176" applyFill="0" applyProtection="0">
      <alignment horizontal="right" vertical="top" wrapText="1"/>
    </xf>
    <xf numFmtId="0" fontId="39" fillId="38" borderId="176" applyNumberFormat="0" applyProtection="0">
      <alignment horizontal="right"/>
    </xf>
    <xf numFmtId="2" fontId="47" fillId="0" borderId="176" applyFill="0" applyProtection="0">
      <alignment horizontal="right" vertical="top" wrapText="1"/>
    </xf>
    <xf numFmtId="0" fontId="44" fillId="0" borderId="179" applyNumberFormat="0" applyFill="0" applyAlignment="0" applyProtection="0"/>
    <xf numFmtId="2" fontId="35" fillId="0" borderId="176" applyFill="0" applyProtection="0">
      <alignment horizontal="right" vertical="top" wrapText="1"/>
    </xf>
    <xf numFmtId="0" fontId="35" fillId="0" borderId="176" applyFill="0" applyProtection="0">
      <alignment horizontal="right" vertical="top" wrapText="1"/>
    </xf>
    <xf numFmtId="0" fontId="62" fillId="60" borderId="176"/>
    <xf numFmtId="0" fontId="35" fillId="0" borderId="176" applyFill="0" applyProtection="0">
      <alignment horizontal="right" vertical="top" wrapText="1"/>
    </xf>
    <xf numFmtId="2" fontId="35" fillId="0" borderId="176" applyFill="0" applyProtection="0">
      <alignment horizontal="right" vertical="top" wrapText="1"/>
    </xf>
    <xf numFmtId="1" fontId="47" fillId="0" borderId="176" applyFill="0" applyProtection="0">
      <alignment horizontal="right" vertical="top" wrapText="1"/>
    </xf>
    <xf numFmtId="0" fontId="39" fillId="38" borderId="176" applyNumberFormat="0" applyProtection="0">
      <alignment horizontal="left"/>
    </xf>
    <xf numFmtId="0" fontId="62" fillId="60" borderId="176"/>
    <xf numFmtId="2" fontId="47" fillId="0" borderId="176" applyFill="0" applyProtection="0">
      <alignment horizontal="right" vertical="top" wrapText="1"/>
    </xf>
    <xf numFmtId="0" fontId="43" fillId="36" borderId="178" applyNumberFormat="0" applyAlignment="0" applyProtection="0"/>
    <xf numFmtId="0" fontId="39" fillId="38" borderId="176" applyNumberFormat="0" applyProtection="0">
      <alignment horizontal="right"/>
    </xf>
    <xf numFmtId="49" fontId="35" fillId="0" borderId="176" applyFill="0" applyProtection="0">
      <alignment horizontal="right"/>
    </xf>
    <xf numFmtId="0" fontId="39" fillId="38" borderId="176" applyNumberFormat="0" applyProtection="0">
      <alignment horizontal="right"/>
    </xf>
    <xf numFmtId="49" fontId="35" fillId="0" borderId="176" applyFill="0" applyProtection="0">
      <alignment horizontal="right"/>
    </xf>
    <xf numFmtId="0" fontId="62" fillId="60" borderId="176"/>
    <xf numFmtId="0" fontId="39" fillId="38" borderId="176" applyNumberFormat="0" applyProtection="0">
      <alignment horizontal="right"/>
    </xf>
    <xf numFmtId="0" fontId="41" fillId="35" borderId="177" applyNumberFormat="0" applyAlignment="0" applyProtection="0"/>
    <xf numFmtId="49" fontId="35" fillId="0" borderId="176" applyFill="0" applyProtection="0">
      <alignment horizontal="right"/>
    </xf>
    <xf numFmtId="49" fontId="47" fillId="0" borderId="176" applyFill="0" applyProtection="0">
      <alignment horizontal="right"/>
    </xf>
    <xf numFmtId="0" fontId="35" fillId="0" borderId="176" applyFill="0" applyProtection="0">
      <alignment horizontal="right" vertical="top" wrapText="1"/>
    </xf>
    <xf numFmtId="0" fontId="47" fillId="0" borderId="176" applyFill="0" applyProtection="0">
      <alignment horizontal="right" vertical="top" wrapText="1"/>
    </xf>
    <xf numFmtId="0" fontId="35" fillId="0" borderId="176" applyFill="0" applyProtection="0">
      <alignment horizontal="right" vertical="top" wrapText="1"/>
    </xf>
    <xf numFmtId="49" fontId="47" fillId="0" borderId="176" applyFill="0" applyProtection="0">
      <alignment horizontal="right"/>
    </xf>
    <xf numFmtId="2" fontId="35" fillId="0" borderId="176" applyFill="0" applyProtection="0">
      <alignment horizontal="right" vertical="top" wrapText="1"/>
    </xf>
    <xf numFmtId="49" fontId="35" fillId="0" borderId="176" applyFill="0" applyProtection="0">
      <alignment horizontal="right"/>
    </xf>
    <xf numFmtId="0" fontId="43" fillId="36" borderId="178" applyNumberFormat="0" applyAlignment="0" applyProtection="0"/>
    <xf numFmtId="0" fontId="62" fillId="60" borderId="176"/>
    <xf numFmtId="2" fontId="47" fillId="0" borderId="176" applyFill="0" applyProtection="0">
      <alignment horizontal="right" vertical="top" wrapText="1"/>
    </xf>
    <xf numFmtId="49" fontId="47" fillId="0" borderId="176" applyFill="0" applyProtection="0">
      <alignment horizontal="right"/>
    </xf>
    <xf numFmtId="0" fontId="62" fillId="60" borderId="176"/>
    <xf numFmtId="0" fontId="39" fillId="38" borderId="176" applyNumberFormat="0" applyProtection="0">
      <alignment horizontal="left"/>
    </xf>
    <xf numFmtId="0" fontId="35" fillId="0" borderId="176" applyFill="0" applyProtection="0">
      <alignment horizontal="right" vertical="top" wrapText="1"/>
    </xf>
    <xf numFmtId="0" fontId="35" fillId="0" borderId="176" applyFill="0" applyProtection="0">
      <alignment horizontal="right" vertical="top" wrapText="1"/>
    </xf>
    <xf numFmtId="1" fontId="47" fillId="0" borderId="176" applyFill="0" applyProtection="0">
      <alignment horizontal="right" vertical="top" wrapText="1"/>
    </xf>
    <xf numFmtId="0" fontId="39" fillId="38" borderId="176" applyNumberFormat="0" applyProtection="0">
      <alignment horizontal="right"/>
    </xf>
    <xf numFmtId="0" fontId="35" fillId="0" borderId="176" applyFill="0" applyProtection="0">
      <alignment horizontal="right" vertical="top" wrapText="1"/>
    </xf>
    <xf numFmtId="0" fontId="62" fillId="60" borderId="176"/>
    <xf numFmtId="0" fontId="62" fillId="60" borderId="176"/>
    <xf numFmtId="49" fontId="35" fillId="0" borderId="176" applyFill="0" applyProtection="0">
      <alignment horizontal="right"/>
    </xf>
    <xf numFmtId="1" fontId="35" fillId="0" borderId="176" applyFill="0" applyProtection="0">
      <alignment horizontal="right" vertical="top" wrapText="1"/>
    </xf>
    <xf numFmtId="49" fontId="47" fillId="0" borderId="176" applyFill="0" applyProtection="0">
      <alignment horizontal="right"/>
    </xf>
    <xf numFmtId="1" fontId="47" fillId="0" borderId="176" applyFill="0" applyProtection="0">
      <alignment horizontal="right" vertical="top" wrapText="1"/>
    </xf>
    <xf numFmtId="2" fontId="35" fillId="0" borderId="176" applyFill="0" applyProtection="0">
      <alignment horizontal="right" vertical="top" wrapText="1"/>
    </xf>
    <xf numFmtId="49" fontId="35" fillId="0" borderId="176" applyFill="0" applyProtection="0">
      <alignment horizontal="right"/>
    </xf>
    <xf numFmtId="2" fontId="35" fillId="0" borderId="176" applyFill="0" applyProtection="0">
      <alignment horizontal="right" vertical="top" wrapText="1"/>
    </xf>
    <xf numFmtId="0" fontId="62" fillId="60" borderId="176"/>
    <xf numFmtId="2" fontId="47" fillId="0" borderId="176" applyFill="0" applyProtection="0">
      <alignment horizontal="right" vertical="top" wrapText="1"/>
    </xf>
    <xf numFmtId="49" fontId="35" fillId="0" borderId="176" applyFill="0" applyProtection="0">
      <alignment horizontal="right"/>
    </xf>
    <xf numFmtId="0" fontId="43" fillId="36" borderId="178" applyNumberFormat="0" applyAlignment="0" applyProtection="0"/>
    <xf numFmtId="0" fontId="43" fillId="36" borderId="178" applyNumberFormat="0" applyAlignment="0" applyProtection="0"/>
    <xf numFmtId="0" fontId="35" fillId="54" borderId="175" applyNumberFormat="0" applyFont="0" applyAlignment="0" applyProtection="0"/>
    <xf numFmtId="0" fontId="62" fillId="60" borderId="176"/>
    <xf numFmtId="0" fontId="51" fillId="36" borderId="177" applyNumberFormat="0" applyAlignment="0" applyProtection="0"/>
    <xf numFmtId="0" fontId="62" fillId="60" borderId="176"/>
    <xf numFmtId="0" fontId="62" fillId="60" borderId="176"/>
    <xf numFmtId="0" fontId="39" fillId="38" borderId="176" applyNumberFormat="0" applyProtection="0">
      <alignment horizontal="right"/>
    </xf>
    <xf numFmtId="2" fontId="35" fillId="0" borderId="176" applyFill="0" applyProtection="0">
      <alignment horizontal="right" vertical="top" wrapText="1"/>
    </xf>
    <xf numFmtId="0" fontId="43" fillId="36" borderId="178" applyNumberFormat="0" applyAlignment="0" applyProtection="0"/>
    <xf numFmtId="0" fontId="44" fillId="0" borderId="179" applyNumberFormat="0" applyFill="0" applyAlignment="0" applyProtection="0"/>
    <xf numFmtId="0" fontId="35" fillId="54" borderId="175" applyNumberFormat="0" applyFont="0" applyAlignment="0" applyProtection="0"/>
    <xf numFmtId="0" fontId="51" fillId="36" borderId="177" applyNumberFormat="0" applyAlignment="0" applyProtection="0"/>
    <xf numFmtId="0" fontId="62" fillId="60" borderId="176"/>
    <xf numFmtId="0" fontId="62" fillId="60" borderId="176"/>
    <xf numFmtId="0" fontId="62" fillId="60" borderId="176"/>
    <xf numFmtId="0" fontId="43" fillId="36" borderId="178" applyNumberFormat="0" applyAlignment="0" applyProtection="0"/>
    <xf numFmtId="0" fontId="39" fillId="38" borderId="176" applyNumberFormat="0" applyProtection="0">
      <alignment horizontal="left"/>
    </xf>
    <xf numFmtId="1" fontId="35" fillId="0" borderId="176" applyFill="0" applyProtection="0">
      <alignment horizontal="right" vertical="top" wrapText="1"/>
    </xf>
    <xf numFmtId="0" fontId="62" fillId="60" borderId="176"/>
    <xf numFmtId="49" fontId="35" fillId="0" borderId="176" applyFill="0" applyProtection="0">
      <alignment horizontal="right"/>
    </xf>
    <xf numFmtId="49" fontId="35" fillId="0" borderId="176" applyFill="0" applyProtection="0">
      <alignment horizontal="right"/>
    </xf>
    <xf numFmtId="2" fontId="47" fillId="0" borderId="176" applyFill="0" applyProtection="0">
      <alignment horizontal="right" vertical="top" wrapText="1"/>
    </xf>
    <xf numFmtId="0" fontId="62" fillId="60" borderId="176"/>
    <xf numFmtId="0" fontId="47" fillId="0" borderId="176" applyFill="0" applyProtection="0">
      <alignment horizontal="right" vertical="top" wrapText="1"/>
    </xf>
    <xf numFmtId="0" fontId="62" fillId="60" borderId="176"/>
    <xf numFmtId="0" fontId="35" fillId="54" borderId="175" applyNumberFormat="0" applyFont="0" applyAlignment="0" applyProtection="0"/>
    <xf numFmtId="2" fontId="47" fillId="0" borderId="176" applyFill="0" applyProtection="0">
      <alignment horizontal="right" vertical="top" wrapText="1"/>
    </xf>
    <xf numFmtId="0" fontId="39" fillId="38" borderId="176" applyNumberFormat="0" applyProtection="0">
      <alignment horizontal="right"/>
    </xf>
    <xf numFmtId="2" fontId="35" fillId="0" borderId="176" applyFill="0" applyProtection="0">
      <alignment horizontal="right" vertical="top" wrapText="1"/>
    </xf>
    <xf numFmtId="0" fontId="41" fillId="35" borderId="177" applyNumberFormat="0" applyAlignment="0" applyProtection="0"/>
    <xf numFmtId="1" fontId="47" fillId="0" borderId="176" applyFill="0" applyProtection="0">
      <alignment horizontal="right" vertical="top" wrapText="1"/>
    </xf>
    <xf numFmtId="0" fontId="35" fillId="0" borderId="176" applyFill="0" applyProtection="0">
      <alignment horizontal="right" vertical="top" wrapText="1"/>
    </xf>
    <xf numFmtId="0" fontId="35" fillId="0" borderId="176" applyFill="0" applyProtection="0">
      <alignment horizontal="right" vertical="top" wrapText="1"/>
    </xf>
    <xf numFmtId="0" fontId="35" fillId="0" borderId="176" applyFill="0" applyProtection="0">
      <alignment horizontal="right" vertical="top" wrapText="1"/>
    </xf>
    <xf numFmtId="2" fontId="47" fillId="0" borderId="176" applyFill="0" applyProtection="0">
      <alignment horizontal="right" vertical="top" wrapText="1"/>
    </xf>
    <xf numFmtId="0" fontId="44" fillId="0" borderId="179" applyNumberFormat="0" applyFill="0" applyAlignment="0" applyProtection="0"/>
    <xf numFmtId="0" fontId="35" fillId="0" borderId="176" applyFill="0" applyProtection="0">
      <alignment horizontal="right" vertical="top" wrapText="1"/>
    </xf>
    <xf numFmtId="49" fontId="47" fillId="0" borderId="176" applyFill="0" applyProtection="0">
      <alignment horizontal="right"/>
    </xf>
    <xf numFmtId="49" fontId="35" fillId="0" borderId="176" applyFill="0" applyProtection="0">
      <alignment horizontal="right"/>
    </xf>
    <xf numFmtId="2" fontId="47" fillId="0" borderId="176" applyFill="0" applyProtection="0">
      <alignment horizontal="right" vertical="top" wrapText="1"/>
    </xf>
    <xf numFmtId="1" fontId="47" fillId="0" borderId="176" applyFill="0" applyProtection="0">
      <alignment horizontal="right" vertical="top" wrapText="1"/>
    </xf>
    <xf numFmtId="0" fontId="39" fillId="38" borderId="176" applyNumberFormat="0" applyProtection="0">
      <alignment horizontal="right"/>
    </xf>
    <xf numFmtId="0" fontId="43" fillId="36" borderId="178" applyNumberFormat="0" applyAlignment="0" applyProtection="0"/>
    <xf numFmtId="0" fontId="39" fillId="38" borderId="176" applyNumberFormat="0" applyProtection="0">
      <alignment horizontal="right"/>
    </xf>
    <xf numFmtId="0" fontId="62" fillId="60" borderId="176"/>
    <xf numFmtId="2" fontId="47" fillId="0" borderId="176" applyFill="0" applyProtection="0">
      <alignment horizontal="right" vertical="top" wrapText="1"/>
    </xf>
    <xf numFmtId="49" fontId="47" fillId="0" borderId="176" applyFill="0" applyProtection="0">
      <alignment horizontal="right"/>
    </xf>
    <xf numFmtId="0" fontId="39" fillId="38" borderId="176" applyNumberFormat="0" applyProtection="0">
      <alignment horizontal="right"/>
    </xf>
    <xf numFmtId="0" fontId="39" fillId="38" borderId="176" applyNumberFormat="0" applyProtection="0">
      <alignment horizontal="right"/>
    </xf>
    <xf numFmtId="0" fontId="47" fillId="0" borderId="176" applyFill="0" applyProtection="0">
      <alignment horizontal="right" vertical="top" wrapText="1"/>
    </xf>
    <xf numFmtId="0" fontId="44" fillId="0" borderId="179" applyNumberFormat="0" applyFill="0" applyAlignment="0" applyProtection="0"/>
    <xf numFmtId="1" fontId="35" fillId="0" borderId="176" applyFill="0" applyProtection="0">
      <alignment horizontal="right" vertical="top" wrapText="1"/>
    </xf>
    <xf numFmtId="0" fontId="62" fillId="60" borderId="176"/>
    <xf numFmtId="49" fontId="47" fillId="0" borderId="176" applyFill="0" applyProtection="0">
      <alignment horizontal="right"/>
    </xf>
    <xf numFmtId="0" fontId="44" fillId="0" borderId="179" applyNumberFormat="0" applyFill="0" applyAlignment="0" applyProtection="0"/>
    <xf numFmtId="0" fontId="39" fillId="38" borderId="176" applyNumberFormat="0" applyProtection="0">
      <alignment horizontal="left"/>
    </xf>
    <xf numFmtId="1" fontId="35" fillId="0" borderId="176" applyFill="0" applyProtection="0">
      <alignment horizontal="right" vertical="top" wrapText="1"/>
    </xf>
    <xf numFmtId="0" fontId="44" fillId="0" borderId="179" applyNumberFormat="0" applyFill="0" applyAlignment="0" applyProtection="0"/>
    <xf numFmtId="2" fontId="35" fillId="0" borderId="176" applyFill="0" applyProtection="0">
      <alignment horizontal="right" vertical="top" wrapText="1"/>
    </xf>
    <xf numFmtId="0" fontId="62" fillId="60" borderId="176"/>
    <xf numFmtId="0" fontId="43" fillId="36" borderId="178" applyNumberFormat="0" applyAlignment="0" applyProtection="0"/>
    <xf numFmtId="0" fontId="62" fillId="60" borderId="176"/>
    <xf numFmtId="0" fontId="62" fillId="60" borderId="176"/>
    <xf numFmtId="2" fontId="35" fillId="0" borderId="176" applyFill="0" applyProtection="0">
      <alignment horizontal="right" vertical="top" wrapText="1"/>
    </xf>
    <xf numFmtId="0" fontId="44" fillId="0" borderId="179" applyNumberFormat="0" applyFill="0" applyAlignment="0" applyProtection="0"/>
    <xf numFmtId="0" fontId="62" fillId="60" borderId="176"/>
    <xf numFmtId="2" fontId="35" fillId="0" borderId="176" applyFill="0" applyProtection="0">
      <alignment horizontal="right" vertical="top" wrapText="1"/>
    </xf>
    <xf numFmtId="0" fontId="62" fillId="60" borderId="176"/>
    <xf numFmtId="0" fontId="62" fillId="60" borderId="176"/>
    <xf numFmtId="1" fontId="47" fillId="0" borderId="176" applyFill="0" applyProtection="0">
      <alignment horizontal="right" vertical="top" wrapText="1"/>
    </xf>
    <xf numFmtId="0" fontId="39" fillId="38" borderId="176" applyNumberFormat="0" applyProtection="0">
      <alignment horizontal="left"/>
    </xf>
    <xf numFmtId="1" fontId="35" fillId="0" borderId="176" applyFill="0" applyProtection="0">
      <alignment horizontal="right" vertical="top" wrapText="1"/>
    </xf>
    <xf numFmtId="0" fontId="62" fillId="60" borderId="176"/>
    <xf numFmtId="0" fontId="39" fillId="38" borderId="176" applyNumberFormat="0" applyProtection="0">
      <alignment horizontal="right"/>
    </xf>
    <xf numFmtId="2" fontId="35" fillId="0" borderId="176" applyFill="0" applyProtection="0">
      <alignment horizontal="right" vertical="top" wrapText="1"/>
    </xf>
    <xf numFmtId="0" fontId="39" fillId="38" borderId="176" applyNumberFormat="0" applyProtection="0">
      <alignment horizontal="right"/>
    </xf>
    <xf numFmtId="2" fontId="35" fillId="0" borderId="176" applyFill="0" applyProtection="0">
      <alignment horizontal="right" vertical="top" wrapText="1"/>
    </xf>
    <xf numFmtId="2" fontId="35" fillId="0" borderId="176" applyFill="0" applyProtection="0">
      <alignment horizontal="right" vertical="top" wrapText="1"/>
    </xf>
    <xf numFmtId="0" fontId="35" fillId="0" borderId="176" applyFill="0" applyProtection="0">
      <alignment horizontal="right" vertical="top" wrapText="1"/>
    </xf>
    <xf numFmtId="2" fontId="35" fillId="0" borderId="176" applyFill="0" applyProtection="0">
      <alignment horizontal="right" vertical="top" wrapText="1"/>
    </xf>
    <xf numFmtId="0" fontId="39" fillId="38" borderId="176" applyNumberFormat="0" applyProtection="0">
      <alignment horizontal="right"/>
    </xf>
    <xf numFmtId="0" fontId="62" fillId="60" borderId="176"/>
    <xf numFmtId="0" fontId="39" fillId="38" borderId="176" applyNumberFormat="0" applyProtection="0">
      <alignment horizontal="right"/>
    </xf>
    <xf numFmtId="0" fontId="62" fillId="60" borderId="176"/>
    <xf numFmtId="0" fontId="35" fillId="0" borderId="176" applyFill="0" applyProtection="0">
      <alignment horizontal="right" vertical="top" wrapText="1"/>
    </xf>
    <xf numFmtId="0" fontId="39" fillId="38" borderId="176" applyNumberFormat="0" applyProtection="0">
      <alignment horizontal="right"/>
    </xf>
    <xf numFmtId="0" fontId="39" fillId="38" borderId="176" applyNumberFormat="0" applyProtection="0">
      <alignment horizontal="right"/>
    </xf>
    <xf numFmtId="0" fontId="62" fillId="60" borderId="176"/>
    <xf numFmtId="0" fontId="43" fillId="36" borderId="178" applyNumberFormat="0" applyAlignment="0" applyProtection="0"/>
    <xf numFmtId="0" fontId="51" fillId="36" borderId="177" applyNumberFormat="0" applyAlignment="0" applyProtection="0"/>
    <xf numFmtId="2" fontId="35" fillId="0" borderId="176" applyFill="0" applyProtection="0">
      <alignment horizontal="right" vertical="top" wrapText="1"/>
    </xf>
    <xf numFmtId="0" fontId="43" fillId="36" borderId="178" applyNumberFormat="0" applyAlignment="0" applyProtection="0"/>
    <xf numFmtId="0" fontId="62" fillId="60" borderId="176"/>
    <xf numFmtId="2" fontId="35" fillId="0" borderId="176" applyFill="0" applyProtection="0">
      <alignment horizontal="right" vertical="top" wrapText="1"/>
    </xf>
    <xf numFmtId="0" fontId="43" fillId="36" borderId="178" applyNumberFormat="0" applyAlignment="0" applyProtection="0"/>
    <xf numFmtId="0" fontId="35" fillId="0" borderId="176" applyFill="0" applyProtection="0">
      <alignment horizontal="right" vertical="top" wrapText="1"/>
    </xf>
    <xf numFmtId="49" fontId="35" fillId="0" borderId="176" applyFill="0" applyProtection="0">
      <alignment horizontal="right"/>
    </xf>
    <xf numFmtId="0" fontId="62" fillId="60" borderId="176"/>
    <xf numFmtId="0" fontId="51" fillId="36" borderId="177" applyNumberFormat="0" applyAlignment="0" applyProtection="0"/>
    <xf numFmtId="1" fontId="35" fillId="0" borderId="176" applyFill="0" applyProtection="0">
      <alignment horizontal="right" vertical="top" wrapText="1"/>
    </xf>
    <xf numFmtId="2" fontId="47" fillId="0" borderId="176" applyFill="0" applyProtection="0">
      <alignment horizontal="right" vertical="top" wrapText="1"/>
    </xf>
    <xf numFmtId="0" fontId="43" fillId="36" borderId="178" applyNumberFormat="0" applyAlignment="0" applyProtection="0"/>
    <xf numFmtId="0" fontId="62" fillId="60" borderId="176"/>
    <xf numFmtId="2" fontId="35" fillId="0" borderId="176" applyFill="0" applyProtection="0">
      <alignment horizontal="right" vertical="top" wrapText="1"/>
    </xf>
    <xf numFmtId="2" fontId="47" fillId="0" borderId="176" applyFill="0" applyProtection="0">
      <alignment horizontal="right" vertical="top" wrapText="1"/>
    </xf>
    <xf numFmtId="2" fontId="47" fillId="0" borderId="176" applyFill="0" applyProtection="0">
      <alignment horizontal="right" vertical="top" wrapText="1"/>
    </xf>
    <xf numFmtId="49" fontId="35" fillId="0" borderId="176" applyFill="0" applyProtection="0">
      <alignment horizontal="right"/>
    </xf>
    <xf numFmtId="0" fontId="35" fillId="0" borderId="176" applyFill="0" applyProtection="0">
      <alignment horizontal="right" vertical="top" wrapText="1"/>
    </xf>
    <xf numFmtId="0" fontId="35" fillId="0" borderId="176" applyFill="0" applyProtection="0">
      <alignment horizontal="right" vertical="top" wrapText="1"/>
    </xf>
    <xf numFmtId="0" fontId="62" fillId="60" borderId="176"/>
    <xf numFmtId="0" fontId="62" fillId="60" borderId="176"/>
    <xf numFmtId="2" fontId="47" fillId="0" borderId="176" applyFill="0" applyProtection="0">
      <alignment horizontal="right" vertical="top" wrapText="1"/>
    </xf>
    <xf numFmtId="2" fontId="35" fillId="0" borderId="176" applyFill="0" applyProtection="0">
      <alignment horizontal="right" vertical="top" wrapText="1"/>
    </xf>
    <xf numFmtId="49" fontId="35" fillId="0" borderId="176" applyFill="0" applyProtection="0">
      <alignment horizontal="right"/>
    </xf>
    <xf numFmtId="0" fontId="62" fillId="60" borderId="176"/>
    <xf numFmtId="0" fontId="35" fillId="0" borderId="176" applyFill="0" applyProtection="0">
      <alignment horizontal="right" vertical="top" wrapText="1"/>
    </xf>
    <xf numFmtId="0" fontId="35" fillId="0" borderId="176" applyFill="0" applyProtection="0">
      <alignment horizontal="right" vertical="top" wrapText="1"/>
    </xf>
    <xf numFmtId="0" fontId="39" fillId="38" borderId="176" applyNumberFormat="0" applyProtection="0">
      <alignment horizontal="left"/>
    </xf>
    <xf numFmtId="0" fontId="62" fillId="60" borderId="176"/>
    <xf numFmtId="1" fontId="47" fillId="0" borderId="176" applyFill="0" applyProtection="0">
      <alignment horizontal="right" vertical="top" wrapText="1"/>
    </xf>
    <xf numFmtId="0" fontId="35" fillId="0" borderId="176" applyFill="0" applyProtection="0">
      <alignment horizontal="right" vertical="top" wrapText="1"/>
    </xf>
    <xf numFmtId="0" fontId="43" fillId="36" borderId="178" applyNumberFormat="0" applyAlignment="0" applyProtection="0"/>
    <xf numFmtId="1" fontId="47" fillId="0" borderId="176" applyFill="0" applyProtection="0">
      <alignment horizontal="right" vertical="top" wrapText="1"/>
    </xf>
    <xf numFmtId="0" fontId="62" fillId="60" borderId="176"/>
    <xf numFmtId="0" fontId="62" fillId="60" borderId="176"/>
    <xf numFmtId="0" fontId="41" fillId="35" borderId="177" applyNumberFormat="0" applyAlignment="0" applyProtection="0"/>
    <xf numFmtId="0" fontId="47" fillId="0" borderId="176" applyFill="0" applyProtection="0">
      <alignment horizontal="right" vertical="top" wrapText="1"/>
    </xf>
    <xf numFmtId="2" fontId="47" fillId="0" borderId="176" applyFill="0" applyProtection="0">
      <alignment horizontal="right" vertical="top" wrapText="1"/>
    </xf>
    <xf numFmtId="0" fontId="39" fillId="38" borderId="176" applyNumberFormat="0" applyProtection="0">
      <alignment horizontal="left"/>
    </xf>
    <xf numFmtId="1" fontId="35" fillId="0" borderId="176" applyFill="0" applyProtection="0">
      <alignment horizontal="right" vertical="top" wrapText="1"/>
    </xf>
    <xf numFmtId="49" fontId="47" fillId="0" borderId="176" applyFill="0" applyProtection="0">
      <alignment horizontal="right"/>
    </xf>
    <xf numFmtId="1" fontId="47" fillId="0" borderId="176" applyFill="0" applyProtection="0">
      <alignment horizontal="right" vertical="top" wrapText="1"/>
    </xf>
    <xf numFmtId="49" fontId="35" fillId="0" borderId="176" applyFill="0" applyProtection="0">
      <alignment horizontal="right"/>
    </xf>
    <xf numFmtId="1" fontId="35" fillId="0" borderId="176" applyFill="0" applyProtection="0">
      <alignment horizontal="right" vertical="top" wrapText="1"/>
    </xf>
    <xf numFmtId="0" fontId="39" fillId="38" borderId="176" applyNumberFormat="0" applyProtection="0">
      <alignment horizontal="right"/>
    </xf>
    <xf numFmtId="0" fontId="44" fillId="0" borderId="179" applyNumberFormat="0" applyFill="0" applyAlignment="0" applyProtection="0"/>
    <xf numFmtId="0" fontId="51" fillId="36" borderId="177" applyNumberFormat="0" applyAlignment="0" applyProtection="0"/>
    <xf numFmtId="49" fontId="47" fillId="0" borderId="176" applyFill="0" applyProtection="0">
      <alignment horizontal="right"/>
    </xf>
    <xf numFmtId="0" fontId="35" fillId="0" borderId="176" applyFill="0" applyProtection="0">
      <alignment horizontal="right" vertical="top" wrapText="1"/>
    </xf>
    <xf numFmtId="1" fontId="35" fillId="0" borderId="176" applyFill="0" applyProtection="0">
      <alignment horizontal="right" vertical="top" wrapText="1"/>
    </xf>
    <xf numFmtId="0" fontId="62" fillId="60" borderId="176"/>
    <xf numFmtId="0" fontId="41" fillId="35" borderId="177" applyNumberFormat="0" applyAlignment="0" applyProtection="0"/>
    <xf numFmtId="0" fontId="39" fillId="38" borderId="176" applyNumberFormat="0" applyProtection="0">
      <alignment horizontal="left"/>
    </xf>
    <xf numFmtId="0" fontId="41" fillId="35" borderId="177" applyNumberFormat="0" applyAlignment="0" applyProtection="0"/>
    <xf numFmtId="0" fontId="35" fillId="0" borderId="176" applyFill="0" applyProtection="0">
      <alignment horizontal="right" vertical="top" wrapText="1"/>
    </xf>
    <xf numFmtId="0" fontId="35" fillId="0" borderId="176" applyFill="0" applyProtection="0">
      <alignment horizontal="right" vertical="top" wrapText="1"/>
    </xf>
    <xf numFmtId="0" fontId="62" fillId="60" borderId="176"/>
    <xf numFmtId="0" fontId="43" fillId="36" borderId="178" applyNumberFormat="0" applyAlignment="0" applyProtection="0"/>
    <xf numFmtId="0" fontId="39" fillId="38" borderId="176" applyNumberFormat="0" applyProtection="0">
      <alignment horizontal="right"/>
    </xf>
    <xf numFmtId="0" fontId="39" fillId="38" borderId="176" applyNumberFormat="0" applyProtection="0">
      <alignment horizontal="right"/>
    </xf>
    <xf numFmtId="2" fontId="35" fillId="0" borderId="176" applyFill="0" applyProtection="0">
      <alignment horizontal="right" vertical="top" wrapText="1"/>
    </xf>
    <xf numFmtId="49" fontId="47" fillId="0" borderId="176" applyFill="0" applyProtection="0">
      <alignment horizontal="right"/>
    </xf>
    <xf numFmtId="0" fontId="39" fillId="38" borderId="176" applyNumberFormat="0" applyProtection="0">
      <alignment horizontal="right"/>
    </xf>
    <xf numFmtId="49" fontId="35" fillId="0" borderId="176" applyFill="0" applyProtection="0">
      <alignment horizontal="right"/>
    </xf>
    <xf numFmtId="2" fontId="35" fillId="0" borderId="176" applyFill="0" applyProtection="0">
      <alignment horizontal="right" vertical="top" wrapText="1"/>
    </xf>
    <xf numFmtId="2" fontId="35" fillId="0" borderId="176" applyFill="0" applyProtection="0">
      <alignment horizontal="right" vertical="top" wrapText="1"/>
    </xf>
    <xf numFmtId="1" fontId="47" fillId="0" borderId="176" applyFill="0" applyProtection="0">
      <alignment horizontal="right" vertical="top" wrapText="1"/>
    </xf>
    <xf numFmtId="0" fontId="35" fillId="0" borderId="176" applyFill="0" applyProtection="0">
      <alignment horizontal="right" vertical="top" wrapText="1"/>
    </xf>
    <xf numFmtId="49" fontId="47" fillId="0" borderId="176" applyFill="0" applyProtection="0">
      <alignment horizontal="right"/>
    </xf>
    <xf numFmtId="0" fontId="62" fillId="60" borderId="176"/>
    <xf numFmtId="0" fontId="62" fillId="60" borderId="176"/>
    <xf numFmtId="0" fontId="62" fillId="60" borderId="176"/>
    <xf numFmtId="49" fontId="35" fillId="0" borderId="176" applyFill="0" applyProtection="0">
      <alignment horizontal="right"/>
    </xf>
    <xf numFmtId="0" fontId="44" fillId="0" borderId="179" applyNumberFormat="0" applyFill="0" applyAlignment="0" applyProtection="0"/>
    <xf numFmtId="0" fontId="62" fillId="60" borderId="176"/>
    <xf numFmtId="2" fontId="35" fillId="0" borderId="176" applyFill="0" applyProtection="0">
      <alignment horizontal="right" vertical="top" wrapText="1"/>
    </xf>
    <xf numFmtId="0" fontId="39" fillId="38" borderId="176" applyNumberFormat="0" applyProtection="0">
      <alignment horizontal="left"/>
    </xf>
    <xf numFmtId="0" fontId="62" fillId="60" borderId="176"/>
    <xf numFmtId="1" fontId="47" fillId="0" borderId="176" applyFill="0" applyProtection="0">
      <alignment horizontal="right" vertical="top" wrapText="1"/>
    </xf>
    <xf numFmtId="0" fontId="39" fillId="38" borderId="176" applyNumberFormat="0" applyProtection="0">
      <alignment horizontal="left"/>
    </xf>
    <xf numFmtId="49" fontId="35" fillId="0" borderId="176" applyFill="0" applyProtection="0">
      <alignment horizontal="right"/>
    </xf>
    <xf numFmtId="0" fontId="62" fillId="60" borderId="176"/>
    <xf numFmtId="2" fontId="35" fillId="0" borderId="176" applyFill="0" applyProtection="0">
      <alignment horizontal="right" vertical="top" wrapText="1"/>
    </xf>
    <xf numFmtId="2" fontId="35" fillId="0" borderId="176" applyFill="0" applyProtection="0">
      <alignment horizontal="right" vertical="top" wrapText="1"/>
    </xf>
    <xf numFmtId="0" fontId="35" fillId="0" borderId="176" applyFill="0" applyProtection="0">
      <alignment horizontal="right" vertical="top" wrapText="1"/>
    </xf>
    <xf numFmtId="1" fontId="35" fillId="0" borderId="176" applyFill="0" applyProtection="0">
      <alignment horizontal="right" vertical="top" wrapText="1"/>
    </xf>
    <xf numFmtId="0" fontId="43" fillId="36" borderId="178" applyNumberFormat="0" applyAlignment="0" applyProtection="0"/>
    <xf numFmtId="0" fontId="51" fillId="36" borderId="177" applyNumberFormat="0" applyAlignment="0" applyProtection="0"/>
    <xf numFmtId="0" fontId="62" fillId="60" borderId="176"/>
    <xf numFmtId="0" fontId="39" fillId="38" borderId="176" applyNumberFormat="0" applyProtection="0">
      <alignment horizontal="left"/>
    </xf>
    <xf numFmtId="0" fontId="39" fillId="38" borderId="176" applyNumberFormat="0" applyProtection="0">
      <alignment horizontal="right"/>
    </xf>
    <xf numFmtId="0" fontId="43" fillId="36" borderId="178" applyNumberFormat="0" applyAlignment="0" applyProtection="0"/>
    <xf numFmtId="1" fontId="47" fillId="0" borderId="176" applyFill="0" applyProtection="0">
      <alignment horizontal="right" vertical="top" wrapText="1"/>
    </xf>
    <xf numFmtId="0" fontId="35" fillId="54" borderId="175" applyNumberFormat="0" applyFont="0" applyAlignment="0" applyProtection="0"/>
    <xf numFmtId="0" fontId="35" fillId="0" borderId="176" applyFill="0" applyProtection="0">
      <alignment horizontal="right" vertical="top" wrapText="1"/>
    </xf>
    <xf numFmtId="0" fontId="41" fillId="35" borderId="177" applyNumberFormat="0" applyAlignment="0" applyProtection="0"/>
    <xf numFmtId="1" fontId="35" fillId="0" borderId="176" applyFill="0" applyProtection="0">
      <alignment horizontal="right" vertical="top" wrapText="1"/>
    </xf>
    <xf numFmtId="0" fontId="35" fillId="0" borderId="176" applyFill="0" applyProtection="0">
      <alignment horizontal="right" vertical="top" wrapText="1"/>
    </xf>
    <xf numFmtId="1" fontId="47" fillId="0" borderId="176" applyFill="0" applyProtection="0">
      <alignment horizontal="right" vertical="top" wrapText="1"/>
    </xf>
    <xf numFmtId="0" fontId="39" fillId="38" borderId="176" applyNumberFormat="0" applyProtection="0">
      <alignment horizontal="left"/>
    </xf>
    <xf numFmtId="0" fontId="62" fillId="60" borderId="176"/>
    <xf numFmtId="0" fontId="39" fillId="38" borderId="176" applyNumberFormat="0" applyProtection="0">
      <alignment horizontal="left"/>
    </xf>
    <xf numFmtId="0" fontId="35" fillId="54" borderId="175" applyNumberFormat="0" applyFont="0" applyAlignment="0" applyProtection="0"/>
    <xf numFmtId="49" fontId="47" fillId="0" borderId="176" applyFill="0" applyProtection="0">
      <alignment horizontal="right"/>
    </xf>
    <xf numFmtId="0" fontId="44" fillId="0" borderId="179" applyNumberFormat="0" applyFill="0" applyAlignment="0" applyProtection="0"/>
    <xf numFmtId="0" fontId="62" fillId="60" borderId="176"/>
    <xf numFmtId="0" fontId="62" fillId="60" borderId="176"/>
    <xf numFmtId="0" fontId="35" fillId="0" borderId="176" applyFill="0" applyProtection="0">
      <alignment horizontal="right" vertical="top" wrapText="1"/>
    </xf>
    <xf numFmtId="0" fontId="62" fillId="60" borderId="176"/>
    <xf numFmtId="0" fontId="62" fillId="60" borderId="176"/>
    <xf numFmtId="1" fontId="35" fillId="0" borderId="176" applyFill="0" applyProtection="0">
      <alignment horizontal="right" vertical="top" wrapText="1"/>
    </xf>
    <xf numFmtId="0" fontId="41" fillId="35" borderId="177" applyNumberFormat="0" applyAlignment="0" applyProtection="0"/>
    <xf numFmtId="1" fontId="35" fillId="0" borderId="176" applyFill="0" applyProtection="0">
      <alignment horizontal="right" vertical="top" wrapText="1"/>
    </xf>
    <xf numFmtId="0" fontId="35" fillId="0" borderId="176" applyFill="0" applyProtection="0">
      <alignment horizontal="right" vertical="top" wrapText="1"/>
    </xf>
    <xf numFmtId="0" fontId="62" fillId="60" borderId="176"/>
    <xf numFmtId="0" fontId="62" fillId="60" borderId="176"/>
    <xf numFmtId="1" fontId="47" fillId="0" borderId="176" applyFill="0" applyProtection="0">
      <alignment horizontal="right" vertical="top" wrapText="1"/>
    </xf>
    <xf numFmtId="0" fontId="39" fillId="38" borderId="176" applyNumberFormat="0" applyProtection="0">
      <alignment horizontal="right"/>
    </xf>
    <xf numFmtId="0" fontId="44" fillId="0" borderId="179" applyNumberFormat="0" applyFill="0" applyAlignment="0" applyProtection="0"/>
    <xf numFmtId="0" fontId="39" fillId="38" borderId="176" applyNumberFormat="0" applyProtection="0">
      <alignment horizontal="left"/>
    </xf>
    <xf numFmtId="49" fontId="47" fillId="0" borderId="176" applyFill="0" applyProtection="0">
      <alignment horizontal="right"/>
    </xf>
    <xf numFmtId="0" fontId="43" fillId="36" borderId="178" applyNumberFormat="0" applyAlignment="0" applyProtection="0"/>
    <xf numFmtId="0" fontId="39" fillId="38" borderId="176" applyNumberFormat="0" applyProtection="0">
      <alignment horizontal="right"/>
    </xf>
    <xf numFmtId="0" fontId="62" fillId="60" borderId="176"/>
    <xf numFmtId="49" fontId="35" fillId="0" borderId="176" applyFill="0" applyProtection="0">
      <alignment horizontal="right"/>
    </xf>
    <xf numFmtId="0" fontId="44" fillId="0" borderId="179" applyNumberFormat="0" applyFill="0" applyAlignment="0" applyProtection="0"/>
    <xf numFmtId="0" fontId="62" fillId="60" borderId="176"/>
    <xf numFmtId="0" fontId="44" fillId="0" borderId="179" applyNumberFormat="0" applyFill="0" applyAlignment="0" applyProtection="0"/>
    <xf numFmtId="2" fontId="47" fillId="0" borderId="176" applyFill="0" applyProtection="0">
      <alignment horizontal="right" vertical="top" wrapText="1"/>
    </xf>
    <xf numFmtId="0" fontId="47" fillId="0" borderId="176" applyFill="0" applyProtection="0">
      <alignment horizontal="right" vertical="top" wrapText="1"/>
    </xf>
    <xf numFmtId="0" fontId="47" fillId="0" borderId="176" applyFill="0" applyProtection="0">
      <alignment horizontal="right" vertical="top" wrapText="1"/>
    </xf>
    <xf numFmtId="0" fontId="62" fillId="60" borderId="176"/>
    <xf numFmtId="0" fontId="62" fillId="60" borderId="176"/>
    <xf numFmtId="49" fontId="35" fillId="0" borderId="176" applyFill="0" applyProtection="0">
      <alignment horizontal="right"/>
    </xf>
    <xf numFmtId="1" fontId="35" fillId="0" borderId="176" applyFill="0" applyProtection="0">
      <alignment horizontal="right" vertical="top" wrapText="1"/>
    </xf>
    <xf numFmtId="0" fontId="35" fillId="0" borderId="176" applyFill="0" applyProtection="0">
      <alignment horizontal="right" vertical="top" wrapText="1"/>
    </xf>
    <xf numFmtId="2" fontId="47" fillId="0" borderId="176" applyFill="0" applyProtection="0">
      <alignment horizontal="right" vertical="top" wrapText="1"/>
    </xf>
    <xf numFmtId="0" fontId="35" fillId="0" borderId="176" applyFill="0" applyProtection="0">
      <alignment horizontal="right" vertical="top" wrapText="1"/>
    </xf>
    <xf numFmtId="1" fontId="47" fillId="0" borderId="176" applyFill="0" applyProtection="0">
      <alignment horizontal="right" vertical="top" wrapText="1"/>
    </xf>
    <xf numFmtId="0" fontId="39" fillId="38" borderId="176" applyNumberFormat="0" applyProtection="0">
      <alignment horizontal="right"/>
    </xf>
    <xf numFmtId="49" fontId="35" fillId="0" borderId="176" applyFill="0" applyProtection="0">
      <alignment horizontal="right"/>
    </xf>
    <xf numFmtId="0" fontId="62" fillId="60" borderId="176"/>
    <xf numFmtId="0" fontId="43" fillId="36" borderId="178" applyNumberFormat="0" applyAlignment="0" applyProtection="0"/>
    <xf numFmtId="0" fontId="62" fillId="60" borderId="176"/>
    <xf numFmtId="2" fontId="47" fillId="0" borderId="176" applyFill="0" applyProtection="0">
      <alignment horizontal="right" vertical="top" wrapText="1"/>
    </xf>
    <xf numFmtId="1" fontId="35" fillId="0" borderId="176" applyFill="0" applyProtection="0">
      <alignment horizontal="right" vertical="top" wrapText="1"/>
    </xf>
    <xf numFmtId="0" fontId="62" fillId="60" borderId="176"/>
    <xf numFmtId="0" fontId="62" fillId="60" borderId="176"/>
    <xf numFmtId="0" fontId="35" fillId="54" borderId="175" applyNumberFormat="0" applyFont="0" applyAlignment="0" applyProtection="0"/>
    <xf numFmtId="0" fontId="35" fillId="0" borderId="176" applyFill="0" applyProtection="0">
      <alignment horizontal="right" vertical="top" wrapText="1"/>
    </xf>
    <xf numFmtId="1" fontId="35" fillId="0" borderId="176" applyFill="0" applyProtection="0">
      <alignment horizontal="right" vertical="top" wrapText="1"/>
    </xf>
    <xf numFmtId="1" fontId="35" fillId="0" borderId="176" applyFill="0" applyProtection="0">
      <alignment horizontal="right" vertical="top" wrapText="1"/>
    </xf>
    <xf numFmtId="0" fontId="44" fillId="0" borderId="179" applyNumberFormat="0" applyFill="0" applyAlignment="0" applyProtection="0"/>
    <xf numFmtId="0" fontId="35" fillId="0" borderId="176" applyFill="0" applyProtection="0">
      <alignment horizontal="right" vertical="top" wrapText="1"/>
    </xf>
    <xf numFmtId="0" fontId="35" fillId="0" borderId="176" applyFill="0" applyProtection="0">
      <alignment horizontal="right" vertical="top" wrapText="1"/>
    </xf>
    <xf numFmtId="2" fontId="35" fillId="0" borderId="176" applyFill="0" applyProtection="0">
      <alignment horizontal="right" vertical="top" wrapText="1"/>
    </xf>
    <xf numFmtId="0" fontId="43" fillId="36" borderId="178" applyNumberFormat="0" applyAlignment="0" applyProtection="0"/>
    <xf numFmtId="49" fontId="35" fillId="0" borderId="176" applyFill="0" applyProtection="0">
      <alignment horizontal="right"/>
    </xf>
    <xf numFmtId="1" fontId="35" fillId="0" borderId="176" applyFill="0" applyProtection="0">
      <alignment horizontal="right" vertical="top" wrapText="1"/>
    </xf>
    <xf numFmtId="0" fontId="62" fillId="60" borderId="176"/>
    <xf numFmtId="0" fontId="43" fillId="36" borderId="178" applyNumberFormat="0" applyAlignment="0" applyProtection="0"/>
    <xf numFmtId="49" fontId="35" fillId="0" borderId="176" applyFill="0" applyProtection="0">
      <alignment horizontal="right"/>
    </xf>
    <xf numFmtId="0" fontId="44" fillId="0" borderId="179" applyNumberFormat="0" applyFill="0" applyAlignment="0" applyProtection="0"/>
    <xf numFmtId="2" fontId="47" fillId="0" borderId="176" applyFill="0" applyProtection="0">
      <alignment horizontal="right" vertical="top" wrapText="1"/>
    </xf>
    <xf numFmtId="2" fontId="47" fillId="0" borderId="176" applyFill="0" applyProtection="0">
      <alignment horizontal="right" vertical="top" wrapText="1"/>
    </xf>
    <xf numFmtId="2" fontId="47" fillId="0" borderId="176" applyFill="0" applyProtection="0">
      <alignment horizontal="right" vertical="top" wrapText="1"/>
    </xf>
    <xf numFmtId="2" fontId="35" fillId="0" borderId="176" applyFill="0" applyProtection="0">
      <alignment horizontal="right" vertical="top" wrapText="1"/>
    </xf>
    <xf numFmtId="0" fontId="39" fillId="38" borderId="176" applyNumberFormat="0" applyProtection="0">
      <alignment horizontal="right"/>
    </xf>
    <xf numFmtId="0" fontId="44" fillId="0" borderId="179" applyNumberFormat="0" applyFill="0" applyAlignment="0" applyProtection="0"/>
    <xf numFmtId="49" fontId="47" fillId="0" borderId="176" applyFill="0" applyProtection="0">
      <alignment horizontal="right"/>
    </xf>
    <xf numFmtId="1" fontId="47" fillId="0" borderId="176" applyFill="0" applyProtection="0">
      <alignment horizontal="right" vertical="top" wrapText="1"/>
    </xf>
    <xf numFmtId="0" fontId="62" fillId="60" borderId="176"/>
    <xf numFmtId="2" fontId="47" fillId="0" borderId="176" applyFill="0" applyProtection="0">
      <alignment horizontal="right" vertical="top" wrapText="1"/>
    </xf>
    <xf numFmtId="0" fontId="39" fillId="38" borderId="176" applyNumberFormat="0" applyProtection="0">
      <alignment horizontal="right"/>
    </xf>
    <xf numFmtId="0" fontId="35" fillId="0" borderId="176" applyFill="0" applyProtection="0">
      <alignment horizontal="right" vertical="top" wrapText="1"/>
    </xf>
    <xf numFmtId="0" fontId="43" fillId="36" borderId="178" applyNumberFormat="0" applyAlignment="0" applyProtection="0"/>
    <xf numFmtId="0" fontId="39" fillId="38" borderId="176" applyNumberFormat="0" applyProtection="0">
      <alignment horizontal="left"/>
    </xf>
    <xf numFmtId="2" fontId="35" fillId="0" borderId="176" applyFill="0" applyProtection="0">
      <alignment horizontal="right" vertical="top" wrapText="1"/>
    </xf>
    <xf numFmtId="0" fontId="35" fillId="0" borderId="176" applyFill="0" applyProtection="0">
      <alignment horizontal="right" vertical="top" wrapText="1"/>
    </xf>
    <xf numFmtId="0" fontId="43" fillId="36" borderId="178" applyNumberFormat="0" applyAlignment="0" applyProtection="0"/>
    <xf numFmtId="49" fontId="35" fillId="0" borderId="176" applyFill="0" applyProtection="0">
      <alignment horizontal="right"/>
    </xf>
    <xf numFmtId="2" fontId="35" fillId="0" borderId="176" applyFill="0" applyProtection="0">
      <alignment horizontal="right" vertical="top" wrapText="1"/>
    </xf>
    <xf numFmtId="2" fontId="47" fillId="0" borderId="176" applyFill="0" applyProtection="0">
      <alignment horizontal="right" vertical="top" wrapText="1"/>
    </xf>
    <xf numFmtId="0" fontId="62" fillId="60" borderId="176"/>
    <xf numFmtId="0" fontId="39" fillId="38" borderId="176" applyNumberFormat="0" applyProtection="0">
      <alignment horizontal="right"/>
    </xf>
    <xf numFmtId="0" fontId="44" fillId="0" borderId="179" applyNumberFormat="0" applyFill="0" applyAlignment="0" applyProtection="0"/>
    <xf numFmtId="0" fontId="62" fillId="60" borderId="176"/>
    <xf numFmtId="0" fontId="62" fillId="60" borderId="176"/>
    <xf numFmtId="0" fontId="62" fillId="60" borderId="176"/>
    <xf numFmtId="0" fontId="35" fillId="0" borderId="176" applyFill="0" applyProtection="0">
      <alignment horizontal="right" vertical="top" wrapText="1"/>
    </xf>
    <xf numFmtId="49" fontId="47" fillId="0" borderId="176" applyFill="0" applyProtection="0">
      <alignment horizontal="right"/>
    </xf>
    <xf numFmtId="2" fontId="35" fillId="0" borderId="176" applyFill="0" applyProtection="0">
      <alignment horizontal="right" vertical="top" wrapText="1"/>
    </xf>
    <xf numFmtId="0" fontId="43" fillId="36" borderId="178" applyNumberFormat="0" applyAlignment="0" applyProtection="0"/>
    <xf numFmtId="49" fontId="35" fillId="0" borderId="176" applyFill="0" applyProtection="0">
      <alignment horizontal="right"/>
    </xf>
    <xf numFmtId="0" fontId="41" fillId="35" borderId="177" applyNumberFormat="0" applyAlignment="0" applyProtection="0"/>
    <xf numFmtId="2" fontId="35" fillId="0" borderId="176" applyFill="0" applyProtection="0">
      <alignment horizontal="right" vertical="top" wrapText="1"/>
    </xf>
    <xf numFmtId="49" fontId="47" fillId="0" borderId="176" applyFill="0" applyProtection="0">
      <alignment horizontal="right"/>
    </xf>
    <xf numFmtId="0" fontId="47" fillId="0" borderId="176" applyFill="0" applyProtection="0">
      <alignment horizontal="right" vertical="top" wrapText="1"/>
    </xf>
    <xf numFmtId="2" fontId="35" fillId="0" borderId="176" applyFill="0" applyProtection="0">
      <alignment horizontal="right" vertical="top" wrapText="1"/>
    </xf>
    <xf numFmtId="49" fontId="47" fillId="0" borderId="176" applyFill="0" applyProtection="0">
      <alignment horizontal="right"/>
    </xf>
    <xf numFmtId="1" fontId="35" fillId="0" borderId="176" applyFill="0" applyProtection="0">
      <alignment horizontal="right" vertical="top" wrapText="1"/>
    </xf>
    <xf numFmtId="0" fontId="41" fillId="35" borderId="177" applyNumberFormat="0" applyAlignment="0" applyProtection="0"/>
    <xf numFmtId="0" fontId="62" fillId="60" borderId="176"/>
    <xf numFmtId="0" fontId="62" fillId="60" borderId="176"/>
    <xf numFmtId="0" fontId="43" fillId="36" borderId="178" applyNumberFormat="0" applyAlignment="0" applyProtection="0"/>
    <xf numFmtId="0" fontId="39" fillId="38" borderId="176" applyNumberFormat="0" applyProtection="0">
      <alignment horizontal="left"/>
    </xf>
    <xf numFmtId="0" fontId="43" fillId="36" borderId="178" applyNumberFormat="0" applyAlignment="0" applyProtection="0"/>
    <xf numFmtId="2" fontId="35" fillId="0" borderId="176" applyFill="0" applyProtection="0">
      <alignment horizontal="right" vertical="top" wrapText="1"/>
    </xf>
    <xf numFmtId="0" fontId="43" fillId="36" borderId="178" applyNumberFormat="0" applyAlignment="0" applyProtection="0"/>
    <xf numFmtId="0" fontId="39" fillId="38" borderId="176" applyNumberFormat="0" applyProtection="0">
      <alignment horizontal="left"/>
    </xf>
    <xf numFmtId="0" fontId="39" fillId="38" borderId="176" applyNumberFormat="0" applyProtection="0">
      <alignment horizontal="left"/>
    </xf>
    <xf numFmtId="1" fontId="35" fillId="0" borderId="176" applyFill="0" applyProtection="0">
      <alignment horizontal="right" vertical="top" wrapText="1"/>
    </xf>
    <xf numFmtId="0" fontId="35" fillId="0" borderId="176" applyFill="0" applyProtection="0">
      <alignment horizontal="right" vertical="top" wrapText="1"/>
    </xf>
    <xf numFmtId="1" fontId="47" fillId="0" borderId="176" applyFill="0" applyProtection="0">
      <alignment horizontal="right" vertical="top" wrapText="1"/>
    </xf>
    <xf numFmtId="0" fontId="35" fillId="54" borderId="175" applyNumberFormat="0" applyFont="0" applyAlignment="0" applyProtection="0"/>
    <xf numFmtId="0" fontId="43" fillId="36" borderId="178" applyNumberFormat="0" applyAlignment="0" applyProtection="0"/>
    <xf numFmtId="0" fontId="62" fillId="60" borderId="176"/>
    <xf numFmtId="0" fontId="39" fillId="38" borderId="176" applyNumberFormat="0" applyProtection="0">
      <alignment horizontal="right"/>
    </xf>
    <xf numFmtId="1" fontId="47" fillId="0" borderId="176" applyFill="0" applyProtection="0">
      <alignment horizontal="right" vertical="top" wrapText="1"/>
    </xf>
    <xf numFmtId="1" fontId="35" fillId="0" borderId="176" applyFill="0" applyProtection="0">
      <alignment horizontal="right" vertical="top" wrapText="1"/>
    </xf>
    <xf numFmtId="1" fontId="35" fillId="0" borderId="176" applyFill="0" applyProtection="0">
      <alignment horizontal="right" vertical="top" wrapText="1"/>
    </xf>
    <xf numFmtId="0" fontId="47" fillId="0" borderId="176" applyFill="0" applyProtection="0">
      <alignment horizontal="right" vertical="top" wrapText="1"/>
    </xf>
    <xf numFmtId="0" fontId="41" fillId="35" borderId="177" applyNumberFormat="0" applyAlignment="0" applyProtection="0"/>
    <xf numFmtId="0" fontId="44" fillId="0" borderId="179" applyNumberFormat="0" applyFill="0" applyAlignment="0" applyProtection="0"/>
    <xf numFmtId="0" fontId="35" fillId="0" borderId="176" applyFill="0" applyProtection="0">
      <alignment horizontal="right" vertical="top" wrapText="1"/>
    </xf>
    <xf numFmtId="0" fontId="62" fillId="60" borderId="176"/>
    <xf numFmtId="49" fontId="47" fillId="0" borderId="176" applyFill="0" applyProtection="0">
      <alignment horizontal="right"/>
    </xf>
    <xf numFmtId="0" fontId="62" fillId="60" borderId="176"/>
    <xf numFmtId="49" fontId="47" fillId="0" borderId="176" applyFill="0" applyProtection="0">
      <alignment horizontal="right"/>
    </xf>
    <xf numFmtId="0" fontId="39" fillId="38" borderId="176" applyNumberFormat="0" applyProtection="0">
      <alignment horizontal="right"/>
    </xf>
    <xf numFmtId="0" fontId="41" fillId="35" borderId="177" applyNumberFormat="0" applyAlignment="0" applyProtection="0"/>
    <xf numFmtId="0" fontId="62" fillId="60" borderId="176"/>
    <xf numFmtId="0" fontId="39" fillId="38" borderId="176" applyNumberFormat="0" applyProtection="0">
      <alignment horizontal="right"/>
    </xf>
    <xf numFmtId="0" fontId="62" fillId="60" borderId="176"/>
    <xf numFmtId="1" fontId="35" fillId="0" borderId="176" applyFill="0" applyProtection="0">
      <alignment horizontal="right" vertical="top" wrapText="1"/>
    </xf>
    <xf numFmtId="0" fontId="35" fillId="0" borderId="176" applyFill="0" applyProtection="0">
      <alignment horizontal="right" vertical="top" wrapText="1"/>
    </xf>
    <xf numFmtId="0" fontId="41" fillId="35" borderId="177" applyNumberFormat="0" applyAlignment="0" applyProtection="0"/>
    <xf numFmtId="0" fontId="62" fillId="60" borderId="176"/>
    <xf numFmtId="0" fontId="62" fillId="60" borderId="176"/>
    <xf numFmtId="0" fontId="43" fillId="36" borderId="178" applyNumberFormat="0" applyAlignment="0" applyProtection="0"/>
    <xf numFmtId="0" fontId="39" fillId="38" borderId="176" applyNumberFormat="0" applyProtection="0">
      <alignment horizontal="left"/>
    </xf>
    <xf numFmtId="49" fontId="35" fillId="0" borderId="176" applyFill="0" applyProtection="0">
      <alignment horizontal="right"/>
    </xf>
    <xf numFmtId="1" fontId="35" fillId="0" borderId="176" applyFill="0" applyProtection="0">
      <alignment horizontal="right" vertical="top" wrapText="1"/>
    </xf>
    <xf numFmtId="0" fontId="39" fillId="38" borderId="176" applyNumberFormat="0" applyProtection="0">
      <alignment horizontal="right"/>
    </xf>
    <xf numFmtId="0" fontId="62" fillId="60" borderId="176"/>
    <xf numFmtId="1" fontId="47" fillId="0" borderId="176" applyFill="0" applyProtection="0">
      <alignment horizontal="right" vertical="top" wrapText="1"/>
    </xf>
    <xf numFmtId="0" fontId="62" fillId="60" borderId="176"/>
    <xf numFmtId="0" fontId="43" fillId="36" borderId="178" applyNumberFormat="0" applyAlignment="0" applyProtection="0"/>
    <xf numFmtId="0" fontId="44" fillId="0" borderId="179" applyNumberFormat="0" applyFill="0" applyAlignment="0" applyProtection="0"/>
    <xf numFmtId="0" fontId="44" fillId="0" borderId="179" applyNumberFormat="0" applyFill="0" applyAlignment="0" applyProtection="0"/>
    <xf numFmtId="49" fontId="47" fillId="0" borderId="176" applyFill="0" applyProtection="0">
      <alignment horizontal="right"/>
    </xf>
    <xf numFmtId="1" fontId="47" fillId="0" borderId="176" applyFill="0" applyProtection="0">
      <alignment horizontal="right" vertical="top" wrapText="1"/>
    </xf>
    <xf numFmtId="0" fontId="41" fillId="35" borderId="177" applyNumberFormat="0" applyAlignment="0" applyProtection="0"/>
    <xf numFmtId="0" fontId="35" fillId="0" borderId="176" applyFill="0" applyProtection="0">
      <alignment horizontal="right" vertical="top" wrapText="1"/>
    </xf>
    <xf numFmtId="0" fontId="51" fillId="36" borderId="177" applyNumberFormat="0" applyAlignment="0" applyProtection="0"/>
    <xf numFmtId="2" fontId="47" fillId="0" borderId="176" applyFill="0" applyProtection="0">
      <alignment horizontal="right" vertical="top" wrapText="1"/>
    </xf>
    <xf numFmtId="2" fontId="47" fillId="0" borderId="176" applyFill="0" applyProtection="0">
      <alignment horizontal="right" vertical="top" wrapText="1"/>
    </xf>
    <xf numFmtId="0" fontId="62" fillId="60" borderId="176"/>
    <xf numFmtId="1" fontId="35" fillId="0" borderId="176" applyFill="0" applyProtection="0">
      <alignment horizontal="right" vertical="top" wrapText="1"/>
    </xf>
    <xf numFmtId="0" fontId="44" fillId="0" borderId="179" applyNumberFormat="0" applyFill="0" applyAlignment="0" applyProtection="0"/>
    <xf numFmtId="0" fontId="47" fillId="0" borderId="176" applyFill="0" applyProtection="0">
      <alignment horizontal="right" vertical="top" wrapText="1"/>
    </xf>
    <xf numFmtId="0" fontId="35" fillId="0" borderId="176" applyFill="0" applyProtection="0">
      <alignment horizontal="right" vertical="top" wrapText="1"/>
    </xf>
    <xf numFmtId="49" fontId="47" fillId="0" borderId="176" applyFill="0" applyProtection="0">
      <alignment horizontal="right"/>
    </xf>
    <xf numFmtId="1" fontId="47" fillId="0" borderId="176" applyFill="0" applyProtection="0">
      <alignment horizontal="right" vertical="top" wrapText="1"/>
    </xf>
    <xf numFmtId="0" fontId="43" fillId="36" borderId="178" applyNumberFormat="0" applyAlignment="0" applyProtection="0"/>
    <xf numFmtId="1" fontId="47" fillId="0" borderId="176" applyFill="0" applyProtection="0">
      <alignment horizontal="right" vertical="top" wrapText="1"/>
    </xf>
    <xf numFmtId="1" fontId="47" fillId="0" borderId="176" applyFill="0" applyProtection="0">
      <alignment horizontal="right" vertical="top" wrapText="1"/>
    </xf>
    <xf numFmtId="1" fontId="35" fillId="0" borderId="176" applyFill="0" applyProtection="0">
      <alignment horizontal="right" vertical="top" wrapText="1"/>
    </xf>
    <xf numFmtId="0" fontId="44" fillId="0" borderId="179" applyNumberFormat="0" applyFill="0" applyAlignment="0" applyProtection="0"/>
    <xf numFmtId="0" fontId="62" fillId="60" borderId="176"/>
    <xf numFmtId="0" fontId="39" fillId="38" borderId="176" applyNumberFormat="0" applyProtection="0">
      <alignment horizontal="left"/>
    </xf>
    <xf numFmtId="49" fontId="47" fillId="0" borderId="176" applyFill="0" applyProtection="0">
      <alignment horizontal="right"/>
    </xf>
    <xf numFmtId="0" fontId="39" fillId="38" borderId="176" applyNumberFormat="0" applyProtection="0">
      <alignment horizontal="right"/>
    </xf>
    <xf numFmtId="0" fontId="44" fillId="0" borderId="179" applyNumberFormat="0" applyFill="0" applyAlignment="0" applyProtection="0"/>
    <xf numFmtId="49" fontId="47" fillId="0" borderId="176" applyFill="0" applyProtection="0">
      <alignment horizontal="right"/>
    </xf>
    <xf numFmtId="49" fontId="47" fillId="0" borderId="176" applyFill="0" applyProtection="0">
      <alignment horizontal="right"/>
    </xf>
    <xf numFmtId="0" fontId="35" fillId="0" borderId="176" applyFill="0" applyProtection="0">
      <alignment horizontal="right" vertical="top" wrapText="1"/>
    </xf>
    <xf numFmtId="0" fontId="39" fillId="38" borderId="176" applyNumberFormat="0" applyProtection="0">
      <alignment horizontal="left"/>
    </xf>
    <xf numFmtId="0" fontId="47" fillId="0" borderId="176" applyFill="0" applyProtection="0">
      <alignment horizontal="right" vertical="top" wrapText="1"/>
    </xf>
    <xf numFmtId="0" fontId="62" fillId="60" borderId="176"/>
    <xf numFmtId="49" fontId="47" fillId="0" borderId="176" applyFill="0" applyProtection="0">
      <alignment horizontal="right"/>
    </xf>
    <xf numFmtId="0" fontId="62" fillId="60" borderId="176"/>
    <xf numFmtId="0" fontId="44" fillId="0" borderId="179" applyNumberFormat="0" applyFill="0" applyAlignment="0" applyProtection="0"/>
    <xf numFmtId="0" fontId="51" fillId="36" borderId="177" applyNumberFormat="0" applyAlignment="0" applyProtection="0"/>
    <xf numFmtId="0" fontId="35" fillId="54" borderId="175" applyNumberFormat="0" applyFont="0" applyAlignment="0" applyProtection="0"/>
    <xf numFmtId="0" fontId="62" fillId="60" borderId="176"/>
    <xf numFmtId="2" fontId="47" fillId="0" borderId="176" applyFill="0" applyProtection="0">
      <alignment horizontal="right" vertical="top" wrapText="1"/>
    </xf>
    <xf numFmtId="1" fontId="35" fillId="0" borderId="176" applyFill="0" applyProtection="0">
      <alignment horizontal="right" vertical="top" wrapText="1"/>
    </xf>
    <xf numFmtId="0" fontId="62" fillId="60" borderId="176"/>
    <xf numFmtId="0" fontId="39" fillId="38" borderId="176" applyNumberFormat="0" applyProtection="0">
      <alignment horizontal="right"/>
    </xf>
    <xf numFmtId="1" fontId="35" fillId="0" borderId="176" applyFill="0" applyProtection="0">
      <alignment horizontal="right" vertical="top" wrapText="1"/>
    </xf>
    <xf numFmtId="0" fontId="62" fillId="60" borderId="176"/>
    <xf numFmtId="1" fontId="35" fillId="0" borderId="176" applyFill="0" applyProtection="0">
      <alignment horizontal="right" vertical="top" wrapText="1"/>
    </xf>
    <xf numFmtId="0" fontId="35" fillId="0" borderId="176" applyFill="0" applyProtection="0">
      <alignment horizontal="right" vertical="top" wrapText="1"/>
    </xf>
    <xf numFmtId="0" fontId="41" fillId="35" borderId="177" applyNumberFormat="0" applyAlignment="0" applyProtection="0"/>
    <xf numFmtId="2" fontId="47" fillId="0" borderId="176" applyFill="0" applyProtection="0">
      <alignment horizontal="right" vertical="top" wrapText="1"/>
    </xf>
    <xf numFmtId="0" fontId="39" fillId="38" borderId="176" applyNumberFormat="0" applyProtection="0">
      <alignment horizontal="left"/>
    </xf>
    <xf numFmtId="49" fontId="47" fillId="0" borderId="176" applyFill="0" applyProtection="0">
      <alignment horizontal="right"/>
    </xf>
    <xf numFmtId="0" fontId="43" fillId="36" borderId="178" applyNumberFormat="0" applyAlignment="0" applyProtection="0"/>
    <xf numFmtId="0" fontId="39" fillId="38" borderId="176" applyNumberFormat="0" applyProtection="0">
      <alignment horizontal="right"/>
    </xf>
    <xf numFmtId="1" fontId="47" fillId="0" borderId="176" applyFill="0" applyProtection="0">
      <alignment horizontal="right" vertical="top" wrapText="1"/>
    </xf>
    <xf numFmtId="1" fontId="35" fillId="0" borderId="176" applyFill="0" applyProtection="0">
      <alignment horizontal="right" vertical="top" wrapText="1"/>
    </xf>
    <xf numFmtId="0" fontId="39" fillId="38" borderId="176" applyNumberFormat="0" applyProtection="0">
      <alignment horizontal="left"/>
    </xf>
    <xf numFmtId="0" fontId="41" fillId="35" borderId="177" applyNumberFormat="0" applyAlignment="0" applyProtection="0"/>
    <xf numFmtId="49" fontId="35" fillId="0" borderId="176" applyFill="0" applyProtection="0">
      <alignment horizontal="right"/>
    </xf>
    <xf numFmtId="1" fontId="35" fillId="0" borderId="176" applyFill="0" applyProtection="0">
      <alignment horizontal="right" vertical="top" wrapText="1"/>
    </xf>
    <xf numFmtId="1" fontId="47" fillId="0" borderId="176" applyFill="0" applyProtection="0">
      <alignment horizontal="right" vertical="top" wrapText="1"/>
    </xf>
    <xf numFmtId="0" fontId="35" fillId="0" borderId="176" applyFill="0" applyProtection="0">
      <alignment horizontal="right" vertical="top" wrapText="1"/>
    </xf>
    <xf numFmtId="0" fontId="39" fillId="38" borderId="176" applyNumberFormat="0" applyProtection="0">
      <alignment horizontal="left"/>
    </xf>
    <xf numFmtId="2" fontId="35" fillId="0" borderId="176" applyFill="0" applyProtection="0">
      <alignment horizontal="right" vertical="top" wrapText="1"/>
    </xf>
    <xf numFmtId="0" fontId="41" fillId="35" borderId="177" applyNumberFormat="0" applyAlignment="0" applyProtection="0"/>
    <xf numFmtId="0" fontId="44" fillId="0" borderId="179" applyNumberFormat="0" applyFill="0" applyAlignment="0" applyProtection="0"/>
    <xf numFmtId="0" fontId="62" fillId="60" borderId="176"/>
    <xf numFmtId="0" fontId="39" fillId="38" borderId="176" applyNumberFormat="0" applyProtection="0">
      <alignment horizontal="left"/>
    </xf>
    <xf numFmtId="0" fontId="62" fillId="60" borderId="176"/>
    <xf numFmtId="49" fontId="47" fillId="0" borderId="176" applyFill="0" applyProtection="0">
      <alignment horizontal="right"/>
    </xf>
    <xf numFmtId="2" fontId="35" fillId="0" borderId="176" applyFill="0" applyProtection="0">
      <alignment horizontal="right" vertical="top" wrapText="1"/>
    </xf>
    <xf numFmtId="0" fontId="62" fillId="60" borderId="176"/>
    <xf numFmtId="0" fontId="62" fillId="60" borderId="176"/>
    <xf numFmtId="2" fontId="35" fillId="0" borderId="176" applyFill="0" applyProtection="0">
      <alignment horizontal="right" vertical="top" wrapText="1"/>
    </xf>
    <xf numFmtId="2" fontId="35" fillId="0" borderId="176" applyFill="0" applyProtection="0">
      <alignment horizontal="right" vertical="top" wrapText="1"/>
    </xf>
    <xf numFmtId="0" fontId="62" fillId="60" borderId="176"/>
    <xf numFmtId="0" fontId="44" fillId="0" borderId="179" applyNumberFormat="0" applyFill="0" applyAlignment="0" applyProtection="0"/>
    <xf numFmtId="1" fontId="47" fillId="0" borderId="176" applyFill="0" applyProtection="0">
      <alignment horizontal="right" vertical="top" wrapText="1"/>
    </xf>
    <xf numFmtId="0" fontId="35" fillId="0" borderId="176" applyFill="0" applyProtection="0">
      <alignment horizontal="right" vertical="top" wrapText="1"/>
    </xf>
    <xf numFmtId="1" fontId="35" fillId="0" borderId="176" applyFill="0" applyProtection="0">
      <alignment horizontal="right" vertical="top" wrapText="1"/>
    </xf>
    <xf numFmtId="0" fontId="43" fillId="36" borderId="178" applyNumberFormat="0" applyAlignment="0" applyProtection="0"/>
    <xf numFmtId="1" fontId="47" fillId="0" borderId="176" applyFill="0" applyProtection="0">
      <alignment horizontal="right" vertical="top" wrapText="1"/>
    </xf>
    <xf numFmtId="0" fontId="35" fillId="0" borderId="176" applyFill="0" applyProtection="0">
      <alignment horizontal="right" vertical="top" wrapText="1"/>
    </xf>
    <xf numFmtId="0" fontId="35" fillId="54" borderId="175" applyNumberFormat="0" applyFont="0" applyAlignment="0" applyProtection="0"/>
    <xf numFmtId="0" fontId="44" fillId="0" borderId="179" applyNumberFormat="0" applyFill="0" applyAlignment="0" applyProtection="0"/>
    <xf numFmtId="0" fontId="39" fillId="38" borderId="176" applyNumberFormat="0" applyProtection="0">
      <alignment horizontal="left"/>
    </xf>
    <xf numFmtId="0" fontId="44" fillId="0" borderId="179" applyNumberFormat="0" applyFill="0" applyAlignment="0" applyProtection="0"/>
    <xf numFmtId="49" fontId="35" fillId="0" borderId="176" applyFill="0" applyProtection="0">
      <alignment horizontal="right"/>
    </xf>
    <xf numFmtId="1" fontId="35" fillId="0" borderId="176" applyFill="0" applyProtection="0">
      <alignment horizontal="right" vertical="top" wrapText="1"/>
    </xf>
    <xf numFmtId="0" fontId="39" fillId="38" borderId="176" applyNumberFormat="0" applyProtection="0">
      <alignment horizontal="left"/>
    </xf>
    <xf numFmtId="2" fontId="35" fillId="0" borderId="176" applyFill="0" applyProtection="0">
      <alignment horizontal="right" vertical="top" wrapText="1"/>
    </xf>
    <xf numFmtId="2" fontId="47" fillId="0" borderId="176" applyFill="0" applyProtection="0">
      <alignment horizontal="right" vertical="top" wrapText="1"/>
    </xf>
    <xf numFmtId="1" fontId="47" fillId="0" borderId="176" applyFill="0" applyProtection="0">
      <alignment horizontal="right" vertical="top" wrapText="1"/>
    </xf>
    <xf numFmtId="49" fontId="35" fillId="0" borderId="176" applyFill="0" applyProtection="0">
      <alignment horizontal="right"/>
    </xf>
    <xf numFmtId="0" fontId="62" fillId="60" borderId="176"/>
    <xf numFmtId="0" fontId="47" fillId="0" borderId="176" applyFill="0" applyProtection="0">
      <alignment horizontal="right" vertical="top" wrapText="1"/>
    </xf>
    <xf numFmtId="0" fontId="35" fillId="0" borderId="176" applyFill="0" applyProtection="0">
      <alignment horizontal="right" vertical="top" wrapText="1"/>
    </xf>
    <xf numFmtId="0" fontId="62" fillId="60" borderId="176"/>
    <xf numFmtId="0" fontId="51" fillId="36" borderId="177" applyNumberFormat="0" applyAlignment="0" applyProtection="0"/>
    <xf numFmtId="1" fontId="47" fillId="0" borderId="176" applyFill="0" applyProtection="0">
      <alignment horizontal="right" vertical="top" wrapText="1"/>
    </xf>
    <xf numFmtId="2" fontId="35" fillId="0" borderId="176" applyFill="0" applyProtection="0">
      <alignment horizontal="right" vertical="top" wrapText="1"/>
    </xf>
    <xf numFmtId="0" fontId="62" fillId="60" borderId="176"/>
    <xf numFmtId="0" fontId="41" fillId="35" borderId="177" applyNumberFormat="0" applyAlignment="0" applyProtection="0"/>
    <xf numFmtId="49" fontId="35" fillId="0" borderId="176" applyFill="0" applyProtection="0">
      <alignment horizontal="right"/>
    </xf>
    <xf numFmtId="1" fontId="35" fillId="0" borderId="176" applyFill="0" applyProtection="0">
      <alignment horizontal="right" vertical="top" wrapText="1"/>
    </xf>
    <xf numFmtId="0" fontId="51" fillId="36" borderId="177" applyNumberFormat="0" applyAlignment="0" applyProtection="0"/>
    <xf numFmtId="49" fontId="47" fillId="0" borderId="176" applyFill="0" applyProtection="0">
      <alignment horizontal="right"/>
    </xf>
    <xf numFmtId="0" fontId="43" fillId="36" borderId="178" applyNumberFormat="0" applyAlignment="0" applyProtection="0"/>
    <xf numFmtId="1" fontId="35" fillId="0" borderId="176" applyFill="0" applyProtection="0">
      <alignment horizontal="right" vertical="top" wrapText="1"/>
    </xf>
    <xf numFmtId="0" fontId="43" fillId="36" borderId="178" applyNumberFormat="0" applyAlignment="0" applyProtection="0"/>
    <xf numFmtId="2" fontId="47" fillId="0" borderId="176" applyFill="0" applyProtection="0">
      <alignment horizontal="right" vertical="top" wrapText="1"/>
    </xf>
    <xf numFmtId="0" fontId="39" fillId="38" borderId="176" applyNumberFormat="0" applyProtection="0">
      <alignment horizontal="right"/>
    </xf>
    <xf numFmtId="0" fontId="39" fillId="38" borderId="176" applyNumberFormat="0" applyProtection="0">
      <alignment horizontal="left"/>
    </xf>
    <xf numFmtId="0" fontId="39" fillId="38" borderId="176" applyNumberFormat="0" applyProtection="0">
      <alignment horizontal="left"/>
    </xf>
    <xf numFmtId="0" fontId="62" fillId="60" borderId="176"/>
    <xf numFmtId="2" fontId="47" fillId="0" borderId="176" applyFill="0" applyProtection="0">
      <alignment horizontal="right" vertical="top" wrapText="1"/>
    </xf>
    <xf numFmtId="2" fontId="35" fillId="0" borderId="176" applyFill="0" applyProtection="0">
      <alignment horizontal="right" vertical="top" wrapText="1"/>
    </xf>
    <xf numFmtId="0" fontId="44" fillId="0" borderId="179" applyNumberFormat="0" applyFill="0" applyAlignment="0" applyProtection="0"/>
    <xf numFmtId="1" fontId="35" fillId="0" borderId="176" applyFill="0" applyProtection="0">
      <alignment horizontal="right" vertical="top" wrapText="1"/>
    </xf>
    <xf numFmtId="0" fontId="35" fillId="54" borderId="175" applyNumberFormat="0" applyFont="0" applyAlignment="0" applyProtection="0"/>
    <xf numFmtId="0" fontId="62" fillId="60" borderId="176"/>
    <xf numFmtId="0" fontId="39" fillId="38" borderId="176" applyNumberFormat="0" applyProtection="0">
      <alignment horizontal="right"/>
    </xf>
    <xf numFmtId="0" fontId="62" fillId="60" borderId="176"/>
    <xf numFmtId="1" fontId="47" fillId="0" borderId="176" applyFill="0" applyProtection="0">
      <alignment horizontal="right" vertical="top" wrapText="1"/>
    </xf>
    <xf numFmtId="2" fontId="47" fillId="0" borderId="176" applyFill="0" applyProtection="0">
      <alignment horizontal="right" vertical="top" wrapText="1"/>
    </xf>
    <xf numFmtId="0" fontId="62" fillId="60" borderId="176"/>
    <xf numFmtId="0" fontId="62" fillId="60" borderId="176"/>
    <xf numFmtId="49" fontId="35" fillId="0" borderId="176" applyFill="0" applyProtection="0">
      <alignment horizontal="right"/>
    </xf>
    <xf numFmtId="2" fontId="47" fillId="0" borderId="176" applyFill="0" applyProtection="0">
      <alignment horizontal="right" vertical="top" wrapText="1"/>
    </xf>
    <xf numFmtId="1" fontId="35" fillId="0" borderId="176" applyFill="0" applyProtection="0">
      <alignment horizontal="right" vertical="top" wrapText="1"/>
    </xf>
    <xf numFmtId="2" fontId="47" fillId="0" borderId="176" applyFill="0" applyProtection="0">
      <alignment horizontal="right" vertical="top" wrapText="1"/>
    </xf>
    <xf numFmtId="0" fontId="39" fillId="38" borderId="176" applyNumberFormat="0" applyProtection="0">
      <alignment horizontal="right"/>
    </xf>
    <xf numFmtId="0" fontId="39" fillId="38" borderId="176" applyNumberFormat="0" applyProtection="0">
      <alignment horizontal="left"/>
    </xf>
    <xf numFmtId="0" fontId="35" fillId="0" borderId="176" applyFill="0" applyProtection="0">
      <alignment horizontal="right" vertical="top" wrapText="1"/>
    </xf>
    <xf numFmtId="0" fontId="35" fillId="0" borderId="176" applyFill="0" applyProtection="0">
      <alignment horizontal="right" vertical="top" wrapText="1"/>
    </xf>
    <xf numFmtId="49" fontId="35" fillId="0" borderId="176" applyFill="0" applyProtection="0">
      <alignment horizontal="right"/>
    </xf>
    <xf numFmtId="49" fontId="47" fillId="0" borderId="176" applyFill="0" applyProtection="0">
      <alignment horizontal="right"/>
    </xf>
    <xf numFmtId="0" fontId="62" fillId="60" borderId="176"/>
    <xf numFmtId="0" fontId="44" fillId="0" borderId="179" applyNumberFormat="0" applyFill="0" applyAlignment="0" applyProtection="0"/>
    <xf numFmtId="0" fontId="62" fillId="60" borderId="176"/>
    <xf numFmtId="1" fontId="47" fillId="0" borderId="176" applyFill="0" applyProtection="0">
      <alignment horizontal="right" vertical="top" wrapText="1"/>
    </xf>
    <xf numFmtId="2" fontId="35" fillId="0" borderId="176" applyFill="0" applyProtection="0">
      <alignment horizontal="right" vertical="top" wrapText="1"/>
    </xf>
    <xf numFmtId="49" fontId="35" fillId="0" borderId="176" applyFill="0" applyProtection="0">
      <alignment horizontal="right"/>
    </xf>
    <xf numFmtId="49" fontId="35" fillId="0" borderId="176" applyFill="0" applyProtection="0">
      <alignment horizontal="right"/>
    </xf>
    <xf numFmtId="0" fontId="41" fillId="35" borderId="177" applyNumberFormat="0" applyAlignment="0" applyProtection="0"/>
    <xf numFmtId="0" fontId="39" fillId="38" borderId="176" applyNumberFormat="0" applyProtection="0">
      <alignment horizontal="left"/>
    </xf>
    <xf numFmtId="0" fontId="41" fillId="35" borderId="177" applyNumberFormat="0" applyAlignment="0" applyProtection="0"/>
    <xf numFmtId="0" fontId="39" fillId="38" borderId="176" applyNumberFormat="0" applyProtection="0">
      <alignment horizontal="left"/>
    </xf>
    <xf numFmtId="0" fontId="35" fillId="0" borderId="176" applyFill="0" applyProtection="0">
      <alignment horizontal="right" vertical="top" wrapText="1"/>
    </xf>
    <xf numFmtId="2" fontId="35" fillId="0" borderId="176" applyFill="0" applyProtection="0">
      <alignment horizontal="right" vertical="top" wrapText="1"/>
    </xf>
    <xf numFmtId="49" fontId="35" fillId="0" borderId="176" applyFill="0" applyProtection="0">
      <alignment horizontal="right"/>
    </xf>
    <xf numFmtId="2" fontId="35" fillId="0" borderId="176" applyFill="0" applyProtection="0">
      <alignment horizontal="right" vertical="top" wrapText="1"/>
    </xf>
    <xf numFmtId="0" fontId="43" fillId="36" borderId="178" applyNumberFormat="0" applyAlignment="0" applyProtection="0"/>
    <xf numFmtId="0" fontId="44" fillId="0" borderId="179" applyNumberFormat="0" applyFill="0" applyAlignment="0" applyProtection="0"/>
    <xf numFmtId="0" fontId="39" fillId="38" borderId="176" applyNumberFormat="0" applyProtection="0">
      <alignment horizontal="right"/>
    </xf>
    <xf numFmtId="0" fontId="62" fillId="60" borderId="176"/>
    <xf numFmtId="0" fontId="39" fillId="38" borderId="176" applyNumberFormat="0" applyProtection="0">
      <alignment horizontal="left"/>
    </xf>
    <xf numFmtId="2" fontId="35" fillId="0" borderId="176" applyFill="0" applyProtection="0">
      <alignment horizontal="right" vertical="top" wrapText="1"/>
    </xf>
    <xf numFmtId="1" fontId="35" fillId="0" borderId="176" applyFill="0" applyProtection="0">
      <alignment horizontal="right" vertical="top" wrapText="1"/>
    </xf>
    <xf numFmtId="0" fontId="43" fillId="36" borderId="178" applyNumberFormat="0" applyAlignment="0" applyProtection="0"/>
    <xf numFmtId="0" fontId="44" fillId="0" borderId="179" applyNumberFormat="0" applyFill="0" applyAlignment="0" applyProtection="0"/>
    <xf numFmtId="0" fontId="44" fillId="0" borderId="179" applyNumberFormat="0" applyFill="0" applyAlignment="0" applyProtection="0"/>
    <xf numFmtId="2" fontId="47" fillId="0" borderId="176" applyFill="0" applyProtection="0">
      <alignment horizontal="right" vertical="top" wrapText="1"/>
    </xf>
    <xf numFmtId="1" fontId="47" fillId="0" borderId="176" applyFill="0" applyProtection="0">
      <alignment horizontal="right" vertical="top" wrapText="1"/>
    </xf>
    <xf numFmtId="2" fontId="47" fillId="0" borderId="176" applyFill="0" applyProtection="0">
      <alignment horizontal="right" vertical="top" wrapText="1"/>
    </xf>
    <xf numFmtId="2" fontId="35" fillId="0" borderId="176" applyFill="0" applyProtection="0">
      <alignment horizontal="right" vertical="top" wrapText="1"/>
    </xf>
    <xf numFmtId="0" fontId="62" fillId="60" borderId="176"/>
    <xf numFmtId="0" fontId="62" fillId="60" borderId="176"/>
    <xf numFmtId="0" fontId="62" fillId="60" borderId="176"/>
    <xf numFmtId="49" fontId="47" fillId="0" borderId="176" applyFill="0" applyProtection="0">
      <alignment horizontal="right"/>
    </xf>
    <xf numFmtId="0" fontId="62" fillId="60" borderId="176"/>
    <xf numFmtId="0" fontId="62" fillId="60" borderId="176"/>
    <xf numFmtId="1" fontId="47" fillId="0" borderId="176" applyFill="0" applyProtection="0">
      <alignment horizontal="right" vertical="top" wrapText="1"/>
    </xf>
    <xf numFmtId="49" fontId="47" fillId="0" borderId="176" applyFill="0" applyProtection="0">
      <alignment horizontal="right"/>
    </xf>
    <xf numFmtId="49" fontId="35" fillId="0" borderId="176" applyFill="0" applyProtection="0">
      <alignment horizontal="right"/>
    </xf>
    <xf numFmtId="0" fontId="44" fillId="0" borderId="179" applyNumberFormat="0" applyFill="0" applyAlignment="0" applyProtection="0"/>
    <xf numFmtId="0" fontId="39" fillId="38" borderId="176" applyNumberFormat="0" applyProtection="0">
      <alignment horizontal="right"/>
    </xf>
    <xf numFmtId="0" fontId="35" fillId="0" borderId="176" applyFill="0" applyProtection="0">
      <alignment horizontal="right" vertical="top" wrapText="1"/>
    </xf>
    <xf numFmtId="0" fontId="62" fillId="60" borderId="176"/>
    <xf numFmtId="2" fontId="35" fillId="0" borderId="176" applyFill="0" applyProtection="0">
      <alignment horizontal="right" vertical="top" wrapText="1"/>
    </xf>
    <xf numFmtId="0" fontId="35" fillId="54" borderId="175" applyNumberFormat="0" applyFont="0" applyAlignment="0" applyProtection="0"/>
    <xf numFmtId="2" fontId="47" fillId="0" borderId="176" applyFill="0" applyProtection="0">
      <alignment horizontal="right" vertical="top" wrapText="1"/>
    </xf>
    <xf numFmtId="0" fontId="62" fillId="60" borderId="176"/>
    <xf numFmtId="0" fontId="62" fillId="60" borderId="176"/>
    <xf numFmtId="0" fontId="39" fillId="38" borderId="176" applyNumberFormat="0" applyProtection="0">
      <alignment horizontal="right"/>
    </xf>
    <xf numFmtId="2" fontId="47" fillId="0" borderId="176" applyFill="0" applyProtection="0">
      <alignment horizontal="right" vertical="top" wrapText="1"/>
    </xf>
    <xf numFmtId="49" fontId="47" fillId="0" borderId="176" applyFill="0" applyProtection="0">
      <alignment horizontal="right"/>
    </xf>
    <xf numFmtId="0" fontId="44" fillId="0" borderId="179" applyNumberFormat="0" applyFill="0" applyAlignment="0" applyProtection="0"/>
    <xf numFmtId="2" fontId="47" fillId="0" borderId="176" applyFill="0" applyProtection="0">
      <alignment horizontal="right" vertical="top" wrapText="1"/>
    </xf>
    <xf numFmtId="0" fontId="62" fillId="60" borderId="176"/>
    <xf numFmtId="2" fontId="35" fillId="0" borderId="176" applyFill="0" applyProtection="0">
      <alignment horizontal="right" vertical="top" wrapText="1"/>
    </xf>
    <xf numFmtId="2" fontId="47" fillId="0" borderId="176" applyFill="0" applyProtection="0">
      <alignment horizontal="right" vertical="top" wrapText="1"/>
    </xf>
    <xf numFmtId="0" fontId="39" fillId="38" borderId="176" applyNumberFormat="0" applyProtection="0">
      <alignment horizontal="left"/>
    </xf>
    <xf numFmtId="0" fontId="35" fillId="0" borderId="176" applyFill="0" applyProtection="0">
      <alignment horizontal="right" vertical="top" wrapText="1"/>
    </xf>
    <xf numFmtId="0" fontId="35" fillId="54" borderId="175" applyNumberFormat="0" applyFont="0" applyAlignment="0" applyProtection="0"/>
    <xf numFmtId="49" fontId="47" fillId="0" borderId="176" applyFill="0" applyProtection="0">
      <alignment horizontal="right"/>
    </xf>
    <xf numFmtId="0" fontId="35" fillId="54" borderId="175" applyNumberFormat="0" applyFont="0" applyAlignment="0" applyProtection="0"/>
    <xf numFmtId="1" fontId="47" fillId="0" borderId="176" applyFill="0" applyProtection="0">
      <alignment horizontal="right" vertical="top" wrapText="1"/>
    </xf>
    <xf numFmtId="49" fontId="47" fillId="0" borderId="176" applyFill="0" applyProtection="0">
      <alignment horizontal="right"/>
    </xf>
    <xf numFmtId="1" fontId="47" fillId="0" borderId="176" applyFill="0" applyProtection="0">
      <alignment horizontal="right" vertical="top" wrapText="1"/>
    </xf>
    <xf numFmtId="0" fontId="39" fillId="38" borderId="176" applyNumberFormat="0" applyProtection="0">
      <alignment horizontal="left"/>
    </xf>
    <xf numFmtId="49" fontId="35" fillId="0" borderId="176" applyFill="0" applyProtection="0">
      <alignment horizontal="right"/>
    </xf>
    <xf numFmtId="1" fontId="47" fillId="0" borderId="176" applyFill="0" applyProtection="0">
      <alignment horizontal="right" vertical="top" wrapText="1"/>
    </xf>
    <xf numFmtId="0" fontId="62" fillId="60" borderId="176"/>
    <xf numFmtId="49" fontId="47" fillId="0" borderId="176" applyFill="0" applyProtection="0">
      <alignment horizontal="right"/>
    </xf>
    <xf numFmtId="0" fontId="62" fillId="60" borderId="176"/>
    <xf numFmtId="0" fontId="41" fillId="35" borderId="177" applyNumberFormat="0" applyAlignment="0" applyProtection="0"/>
    <xf numFmtId="0" fontId="41" fillId="35" borderId="177" applyNumberFormat="0" applyAlignment="0" applyProtection="0"/>
    <xf numFmtId="49" fontId="35" fillId="0" borderId="176" applyFill="0" applyProtection="0">
      <alignment horizontal="right"/>
    </xf>
    <xf numFmtId="2" fontId="35" fillId="0" borderId="176" applyFill="0" applyProtection="0">
      <alignment horizontal="right" vertical="top" wrapText="1"/>
    </xf>
    <xf numFmtId="0" fontId="62" fillId="60" borderId="176"/>
    <xf numFmtId="49" fontId="47" fillId="0" borderId="176" applyFill="0" applyProtection="0">
      <alignment horizontal="right"/>
    </xf>
    <xf numFmtId="49" fontId="47" fillId="0" borderId="176" applyFill="0" applyProtection="0">
      <alignment horizontal="right"/>
    </xf>
    <xf numFmtId="1" fontId="47" fillId="0" borderId="176" applyFill="0" applyProtection="0">
      <alignment horizontal="right" vertical="top" wrapText="1"/>
    </xf>
    <xf numFmtId="0" fontId="35" fillId="54" borderId="175" applyNumberFormat="0" applyFont="0" applyAlignment="0" applyProtection="0"/>
    <xf numFmtId="0" fontId="39" fillId="38" borderId="176" applyNumberFormat="0" applyProtection="0">
      <alignment horizontal="right"/>
    </xf>
    <xf numFmtId="0" fontId="44" fillId="0" borderId="179" applyNumberFormat="0" applyFill="0" applyAlignment="0" applyProtection="0"/>
    <xf numFmtId="0" fontId="62" fillId="60" borderId="176"/>
    <xf numFmtId="2" fontId="35" fillId="0" borderId="176" applyFill="0" applyProtection="0">
      <alignment horizontal="right" vertical="top" wrapText="1"/>
    </xf>
    <xf numFmtId="0" fontId="44" fillId="0" borderId="179" applyNumberFormat="0" applyFill="0" applyAlignment="0" applyProtection="0"/>
    <xf numFmtId="1" fontId="47" fillId="0" borderId="176" applyFill="0" applyProtection="0">
      <alignment horizontal="right" vertical="top" wrapText="1"/>
    </xf>
    <xf numFmtId="0" fontId="39" fillId="38" borderId="176" applyNumberFormat="0" applyProtection="0">
      <alignment horizontal="right"/>
    </xf>
    <xf numFmtId="0" fontId="43" fillId="36" borderId="178" applyNumberFormat="0" applyAlignment="0" applyProtection="0"/>
    <xf numFmtId="0" fontId="35" fillId="0" borderId="176" applyFill="0" applyProtection="0">
      <alignment horizontal="right" vertical="top" wrapText="1"/>
    </xf>
    <xf numFmtId="49" fontId="35" fillId="0" borderId="176" applyFill="0" applyProtection="0">
      <alignment horizontal="right"/>
    </xf>
    <xf numFmtId="49" fontId="35" fillId="0" borderId="176" applyFill="0" applyProtection="0">
      <alignment horizontal="right"/>
    </xf>
    <xf numFmtId="0" fontId="62" fillId="60" borderId="176"/>
    <xf numFmtId="0" fontId="35" fillId="54" borderId="175" applyNumberFormat="0" applyFont="0" applyAlignment="0" applyProtection="0"/>
    <xf numFmtId="0" fontId="39" fillId="38" borderId="176" applyNumberFormat="0" applyProtection="0">
      <alignment horizontal="right"/>
    </xf>
    <xf numFmtId="1" fontId="35" fillId="0" borderId="176" applyFill="0" applyProtection="0">
      <alignment horizontal="right" vertical="top" wrapText="1"/>
    </xf>
    <xf numFmtId="0" fontId="44" fillId="0" borderId="179" applyNumberFormat="0" applyFill="0" applyAlignment="0" applyProtection="0"/>
    <xf numFmtId="1" fontId="35" fillId="0" borderId="176" applyFill="0" applyProtection="0">
      <alignment horizontal="right" vertical="top" wrapText="1"/>
    </xf>
    <xf numFmtId="0" fontId="39" fillId="38" borderId="176" applyNumberFormat="0" applyProtection="0">
      <alignment horizontal="right"/>
    </xf>
    <xf numFmtId="0" fontId="47" fillId="0" borderId="176" applyFill="0" applyProtection="0">
      <alignment horizontal="right" vertical="top" wrapText="1"/>
    </xf>
    <xf numFmtId="0" fontId="41" fillId="35" borderId="177" applyNumberFormat="0" applyAlignment="0" applyProtection="0"/>
    <xf numFmtId="0" fontId="62" fillId="60" borderId="176"/>
    <xf numFmtId="0" fontId="41" fillId="35" borderId="177" applyNumberFormat="0" applyAlignment="0" applyProtection="0"/>
    <xf numFmtId="2" fontId="47" fillId="0" borderId="176" applyFill="0" applyProtection="0">
      <alignment horizontal="right" vertical="top" wrapText="1"/>
    </xf>
    <xf numFmtId="1" fontId="35" fillId="0" borderId="176" applyFill="0" applyProtection="0">
      <alignment horizontal="right" vertical="top" wrapText="1"/>
    </xf>
    <xf numFmtId="0" fontId="47" fillId="0" borderId="176" applyFill="0" applyProtection="0">
      <alignment horizontal="right" vertical="top" wrapText="1"/>
    </xf>
    <xf numFmtId="0" fontId="43" fillId="36" borderId="178" applyNumberFormat="0" applyAlignment="0" applyProtection="0"/>
    <xf numFmtId="0" fontId="39" fillId="38" borderId="176" applyNumberFormat="0" applyProtection="0">
      <alignment horizontal="right"/>
    </xf>
    <xf numFmtId="2" fontId="35" fillId="0" borderId="176" applyFill="0" applyProtection="0">
      <alignment horizontal="right" vertical="top" wrapText="1"/>
    </xf>
    <xf numFmtId="0" fontId="43" fillId="36" borderId="178" applyNumberFormat="0" applyAlignment="0" applyProtection="0"/>
    <xf numFmtId="49" fontId="47" fillId="0" borderId="176" applyFill="0" applyProtection="0">
      <alignment horizontal="right"/>
    </xf>
    <xf numFmtId="0" fontId="39" fillId="38" borderId="176" applyNumberFormat="0" applyProtection="0">
      <alignment horizontal="right"/>
    </xf>
    <xf numFmtId="0" fontId="44" fillId="0" borderId="179" applyNumberFormat="0" applyFill="0" applyAlignment="0" applyProtection="0"/>
    <xf numFmtId="0" fontId="35" fillId="0" borderId="176" applyFill="0" applyProtection="0">
      <alignment horizontal="right" vertical="top" wrapText="1"/>
    </xf>
    <xf numFmtId="0" fontId="62" fillId="60" borderId="176"/>
    <xf numFmtId="49" fontId="47" fillId="0" borderId="176" applyFill="0" applyProtection="0">
      <alignment horizontal="right"/>
    </xf>
    <xf numFmtId="1" fontId="35" fillId="0" borderId="176" applyFill="0" applyProtection="0">
      <alignment horizontal="right" vertical="top" wrapText="1"/>
    </xf>
    <xf numFmtId="0" fontId="62" fillId="60" borderId="176"/>
    <xf numFmtId="1" fontId="35" fillId="0" borderId="176" applyFill="0" applyProtection="0">
      <alignment horizontal="right" vertical="top" wrapText="1"/>
    </xf>
    <xf numFmtId="49" fontId="35" fillId="0" borderId="176" applyFill="0" applyProtection="0">
      <alignment horizontal="right"/>
    </xf>
    <xf numFmtId="0" fontId="62" fillId="60" borderId="176"/>
    <xf numFmtId="0" fontId="39" fillId="38" borderId="176" applyNumberFormat="0" applyProtection="0">
      <alignment horizontal="right"/>
    </xf>
    <xf numFmtId="0" fontId="35" fillId="0" borderId="176" applyFill="0" applyProtection="0">
      <alignment horizontal="right" vertical="top" wrapText="1"/>
    </xf>
    <xf numFmtId="0" fontId="43" fillId="36" borderId="178" applyNumberFormat="0" applyAlignment="0" applyProtection="0"/>
    <xf numFmtId="0" fontId="44" fillId="0" borderId="179" applyNumberFormat="0" applyFill="0" applyAlignment="0" applyProtection="0"/>
    <xf numFmtId="0" fontId="39" fillId="38" borderId="176" applyNumberFormat="0" applyProtection="0">
      <alignment horizontal="left"/>
    </xf>
    <xf numFmtId="49" fontId="47" fillId="0" borderId="176" applyFill="0" applyProtection="0">
      <alignment horizontal="right"/>
    </xf>
    <xf numFmtId="0" fontId="62" fillId="60" borderId="176"/>
    <xf numFmtId="0" fontId="62" fillId="60" borderId="176"/>
    <xf numFmtId="0" fontId="35" fillId="0" borderId="176" applyFill="0" applyProtection="0">
      <alignment horizontal="right" vertical="top" wrapText="1"/>
    </xf>
    <xf numFmtId="0" fontId="35" fillId="0" borderId="176" applyFill="0" applyProtection="0">
      <alignment horizontal="right" vertical="top" wrapText="1"/>
    </xf>
    <xf numFmtId="0" fontId="44" fillId="0" borderId="179" applyNumberFormat="0" applyFill="0" applyAlignment="0" applyProtection="0"/>
    <xf numFmtId="0" fontId="62" fillId="60" borderId="176"/>
    <xf numFmtId="2" fontId="35" fillId="0" borderId="176" applyFill="0" applyProtection="0">
      <alignment horizontal="right" vertical="top" wrapText="1"/>
    </xf>
    <xf numFmtId="2" fontId="35" fillId="0" borderId="176" applyFill="0" applyProtection="0">
      <alignment horizontal="right" vertical="top" wrapText="1"/>
    </xf>
    <xf numFmtId="0" fontId="62" fillId="60" borderId="176"/>
    <xf numFmtId="0" fontId="62" fillId="60" borderId="176"/>
    <xf numFmtId="2" fontId="35" fillId="0" borderId="176" applyFill="0" applyProtection="0">
      <alignment horizontal="right" vertical="top" wrapText="1"/>
    </xf>
    <xf numFmtId="1" fontId="35" fillId="0" borderId="176" applyFill="0" applyProtection="0">
      <alignment horizontal="right" vertical="top" wrapText="1"/>
    </xf>
    <xf numFmtId="0" fontId="62" fillId="60" borderId="176"/>
    <xf numFmtId="0" fontId="39" fillId="38" borderId="176" applyNumberFormat="0" applyProtection="0">
      <alignment horizontal="right"/>
    </xf>
    <xf numFmtId="0" fontId="39" fillId="38" borderId="176" applyNumberFormat="0" applyProtection="0">
      <alignment horizontal="left"/>
    </xf>
    <xf numFmtId="2" fontId="47" fillId="0" borderId="176" applyFill="0" applyProtection="0">
      <alignment horizontal="right" vertical="top" wrapText="1"/>
    </xf>
    <xf numFmtId="49" fontId="35" fillId="0" borderId="176" applyFill="0" applyProtection="0">
      <alignment horizontal="right"/>
    </xf>
    <xf numFmtId="0" fontId="39" fillId="38" borderId="176" applyNumberFormat="0" applyProtection="0">
      <alignment horizontal="left"/>
    </xf>
    <xf numFmtId="2" fontId="35" fillId="0" borderId="176" applyFill="0" applyProtection="0">
      <alignment horizontal="right" vertical="top" wrapText="1"/>
    </xf>
    <xf numFmtId="49" fontId="35" fillId="0" borderId="176" applyFill="0" applyProtection="0">
      <alignment horizontal="right"/>
    </xf>
    <xf numFmtId="0" fontId="39" fillId="38" borderId="176" applyNumberFormat="0" applyProtection="0">
      <alignment horizontal="left"/>
    </xf>
    <xf numFmtId="2" fontId="35" fillId="0" borderId="176" applyFill="0" applyProtection="0">
      <alignment horizontal="right" vertical="top" wrapText="1"/>
    </xf>
    <xf numFmtId="0" fontId="62" fillId="60" borderId="176"/>
    <xf numFmtId="1" fontId="35" fillId="0" borderId="176" applyFill="0" applyProtection="0">
      <alignment horizontal="right" vertical="top" wrapText="1"/>
    </xf>
    <xf numFmtId="49" fontId="35" fillId="0" borderId="176" applyFill="0" applyProtection="0">
      <alignment horizontal="right"/>
    </xf>
    <xf numFmtId="0" fontId="62" fillId="60" borderId="176"/>
    <xf numFmtId="49" fontId="35" fillId="0" borderId="176" applyFill="0" applyProtection="0">
      <alignment horizontal="right"/>
    </xf>
    <xf numFmtId="0" fontId="44" fillId="0" borderId="179" applyNumberFormat="0" applyFill="0" applyAlignment="0" applyProtection="0"/>
    <xf numFmtId="0" fontId="43" fillId="36" borderId="178" applyNumberFormat="0" applyAlignment="0" applyProtection="0"/>
    <xf numFmtId="1" fontId="47" fillId="0" borderId="176" applyFill="0" applyProtection="0">
      <alignment horizontal="right" vertical="top" wrapText="1"/>
    </xf>
    <xf numFmtId="0" fontId="51" fillId="36" borderId="177" applyNumberFormat="0" applyAlignment="0" applyProtection="0"/>
    <xf numFmtId="0" fontId="39" fillId="38" borderId="176" applyNumberFormat="0" applyProtection="0">
      <alignment horizontal="right"/>
    </xf>
    <xf numFmtId="2" fontId="47" fillId="0" borderId="176" applyFill="0" applyProtection="0">
      <alignment horizontal="right" vertical="top" wrapText="1"/>
    </xf>
    <xf numFmtId="49" fontId="47" fillId="0" borderId="176" applyFill="0" applyProtection="0">
      <alignment horizontal="right"/>
    </xf>
    <xf numFmtId="0" fontId="39" fillId="38" borderId="176" applyNumberFormat="0" applyProtection="0">
      <alignment horizontal="right"/>
    </xf>
    <xf numFmtId="2" fontId="35" fillId="0" borderId="176" applyFill="0" applyProtection="0">
      <alignment horizontal="right" vertical="top" wrapText="1"/>
    </xf>
    <xf numFmtId="0" fontId="62" fillId="60" borderId="176"/>
    <xf numFmtId="2" fontId="35" fillId="0" borderId="176" applyFill="0" applyProtection="0">
      <alignment horizontal="right" vertical="top" wrapText="1"/>
    </xf>
    <xf numFmtId="0" fontId="62" fillId="60" borderId="176"/>
    <xf numFmtId="0" fontId="47" fillId="0" borderId="176" applyFill="0" applyProtection="0">
      <alignment horizontal="right" vertical="top" wrapText="1"/>
    </xf>
    <xf numFmtId="49" fontId="35" fillId="0" borderId="176" applyFill="0" applyProtection="0">
      <alignment horizontal="right"/>
    </xf>
    <xf numFmtId="49" fontId="35" fillId="0" borderId="176" applyFill="0" applyProtection="0">
      <alignment horizontal="right"/>
    </xf>
    <xf numFmtId="0" fontId="44" fillId="0" borderId="179" applyNumberFormat="0" applyFill="0" applyAlignment="0" applyProtection="0"/>
    <xf numFmtId="0" fontId="39" fillId="38" borderId="176" applyNumberFormat="0" applyProtection="0">
      <alignment horizontal="right"/>
    </xf>
    <xf numFmtId="1" fontId="47" fillId="0" borderId="176" applyFill="0" applyProtection="0">
      <alignment horizontal="right" vertical="top" wrapText="1"/>
    </xf>
    <xf numFmtId="1" fontId="47" fillId="0" borderId="176" applyFill="0" applyProtection="0">
      <alignment horizontal="right" vertical="top" wrapText="1"/>
    </xf>
    <xf numFmtId="49" fontId="35" fillId="0" borderId="176" applyFill="0" applyProtection="0">
      <alignment horizontal="right"/>
    </xf>
    <xf numFmtId="1" fontId="35" fillId="0" borderId="176" applyFill="0" applyProtection="0">
      <alignment horizontal="right" vertical="top" wrapText="1"/>
    </xf>
    <xf numFmtId="0" fontId="35" fillId="0" borderId="176" applyFill="0" applyProtection="0">
      <alignment horizontal="right" vertical="top" wrapText="1"/>
    </xf>
    <xf numFmtId="0" fontId="47" fillId="0" borderId="176" applyFill="0" applyProtection="0">
      <alignment horizontal="right" vertical="top" wrapText="1"/>
    </xf>
    <xf numFmtId="0" fontId="39" fillId="38" borderId="176" applyNumberFormat="0" applyProtection="0">
      <alignment horizontal="left"/>
    </xf>
    <xf numFmtId="0" fontId="44" fillId="0" borderId="179" applyNumberFormat="0" applyFill="0" applyAlignment="0" applyProtection="0"/>
    <xf numFmtId="1" fontId="47" fillId="0" borderId="176" applyFill="0" applyProtection="0">
      <alignment horizontal="right" vertical="top" wrapText="1"/>
    </xf>
    <xf numFmtId="0" fontId="35" fillId="0" borderId="176" applyFill="0" applyProtection="0">
      <alignment horizontal="right" vertical="top" wrapText="1"/>
    </xf>
    <xf numFmtId="0" fontId="62" fillId="60" borderId="176"/>
    <xf numFmtId="0" fontId="35" fillId="54" borderId="175" applyNumberFormat="0" applyFont="0" applyAlignment="0" applyProtection="0"/>
    <xf numFmtId="0" fontId="62" fillId="60" borderId="176"/>
    <xf numFmtId="1" fontId="47" fillId="0" borderId="176" applyFill="0" applyProtection="0">
      <alignment horizontal="right" vertical="top" wrapText="1"/>
    </xf>
    <xf numFmtId="0" fontId="43" fillId="36" borderId="178" applyNumberFormat="0" applyAlignment="0" applyProtection="0"/>
    <xf numFmtId="0" fontId="62" fillId="60" borderId="176"/>
    <xf numFmtId="1" fontId="47" fillId="0" borderId="176" applyFill="0" applyProtection="0">
      <alignment horizontal="right" vertical="top" wrapText="1"/>
    </xf>
    <xf numFmtId="1" fontId="47" fillId="0" borderId="176" applyFill="0" applyProtection="0">
      <alignment horizontal="right" vertical="top" wrapText="1"/>
    </xf>
    <xf numFmtId="0" fontId="47" fillId="0" borderId="176" applyFill="0" applyProtection="0">
      <alignment horizontal="right" vertical="top" wrapText="1"/>
    </xf>
    <xf numFmtId="0" fontId="39" fillId="38" borderId="176" applyNumberFormat="0" applyProtection="0">
      <alignment horizontal="left"/>
    </xf>
    <xf numFmtId="1" fontId="47" fillId="0" borderId="176" applyFill="0" applyProtection="0">
      <alignment horizontal="right" vertical="top" wrapText="1"/>
    </xf>
    <xf numFmtId="0" fontId="62" fillId="60" borderId="176"/>
    <xf numFmtId="0" fontId="39" fillId="38" borderId="176" applyNumberFormat="0" applyProtection="0">
      <alignment horizontal="left"/>
    </xf>
    <xf numFmtId="0" fontId="44" fillId="0" borderId="179" applyNumberFormat="0" applyFill="0" applyAlignment="0" applyProtection="0"/>
    <xf numFmtId="0" fontId="35" fillId="0" borderId="176" applyFill="0" applyProtection="0">
      <alignment horizontal="right" vertical="top" wrapText="1"/>
    </xf>
    <xf numFmtId="0" fontId="39" fillId="38" borderId="176" applyNumberFormat="0" applyProtection="0">
      <alignment horizontal="right"/>
    </xf>
    <xf numFmtId="0" fontId="62" fillId="60" borderId="176"/>
    <xf numFmtId="1" fontId="35" fillId="0" borderId="176" applyFill="0" applyProtection="0">
      <alignment horizontal="right" vertical="top" wrapText="1"/>
    </xf>
    <xf numFmtId="2" fontId="35" fillId="0" borderId="176" applyFill="0" applyProtection="0">
      <alignment horizontal="right" vertical="top" wrapText="1"/>
    </xf>
    <xf numFmtId="2" fontId="35" fillId="0" borderId="176" applyFill="0" applyProtection="0">
      <alignment horizontal="right" vertical="top" wrapText="1"/>
    </xf>
    <xf numFmtId="0" fontId="35" fillId="54" borderId="175" applyNumberFormat="0" applyFont="0" applyAlignment="0" applyProtection="0"/>
    <xf numFmtId="1" fontId="47" fillId="0" borderId="176" applyFill="0" applyProtection="0">
      <alignment horizontal="right" vertical="top" wrapText="1"/>
    </xf>
    <xf numFmtId="0" fontId="35" fillId="54" borderId="175" applyNumberFormat="0" applyFont="0" applyAlignment="0" applyProtection="0"/>
    <xf numFmtId="2" fontId="35" fillId="0" borderId="176" applyFill="0" applyProtection="0">
      <alignment horizontal="right" vertical="top" wrapText="1"/>
    </xf>
    <xf numFmtId="0" fontId="44" fillId="0" borderId="179" applyNumberFormat="0" applyFill="0" applyAlignment="0" applyProtection="0"/>
    <xf numFmtId="0" fontId="62" fillId="60" borderId="176"/>
    <xf numFmtId="0" fontId="41" fillId="35" borderId="177" applyNumberFormat="0" applyAlignment="0" applyProtection="0"/>
    <xf numFmtId="0" fontId="39" fillId="38" borderId="176" applyNumberFormat="0" applyProtection="0">
      <alignment horizontal="right"/>
    </xf>
    <xf numFmtId="0" fontId="39" fillId="38" borderId="176" applyNumberFormat="0" applyProtection="0">
      <alignment horizontal="right"/>
    </xf>
    <xf numFmtId="0" fontId="35" fillId="0" borderId="176" applyFill="0" applyProtection="0">
      <alignment horizontal="right" vertical="top" wrapText="1"/>
    </xf>
    <xf numFmtId="0" fontId="35" fillId="0" borderId="176" applyFill="0" applyProtection="0">
      <alignment horizontal="right" vertical="top" wrapText="1"/>
    </xf>
    <xf numFmtId="49" fontId="35" fillId="0" borderId="176" applyFill="0" applyProtection="0">
      <alignment horizontal="right"/>
    </xf>
    <xf numFmtId="0" fontId="43" fillId="36" borderId="178" applyNumberFormat="0" applyAlignment="0" applyProtection="0"/>
    <xf numFmtId="0" fontId="44" fillId="0" borderId="179" applyNumberFormat="0" applyFill="0" applyAlignment="0" applyProtection="0"/>
    <xf numFmtId="2" fontId="35" fillId="0" borderId="176" applyFill="0" applyProtection="0">
      <alignment horizontal="right" vertical="top" wrapText="1"/>
    </xf>
    <xf numFmtId="49" fontId="47" fillId="0" borderId="176" applyFill="0" applyProtection="0">
      <alignment horizontal="right"/>
    </xf>
    <xf numFmtId="0" fontId="41" fillId="35" borderId="177" applyNumberFormat="0" applyAlignment="0" applyProtection="0"/>
    <xf numFmtId="49" fontId="35" fillId="0" borderId="176" applyFill="0" applyProtection="0">
      <alignment horizontal="right"/>
    </xf>
    <xf numFmtId="0" fontId="39" fillId="38" borderId="176" applyNumberFormat="0" applyProtection="0">
      <alignment horizontal="right"/>
    </xf>
    <xf numFmtId="1" fontId="47" fillId="0" borderId="176" applyFill="0" applyProtection="0">
      <alignment horizontal="right" vertical="top" wrapText="1"/>
    </xf>
    <xf numFmtId="2" fontId="35" fillId="0" borderId="176" applyFill="0" applyProtection="0">
      <alignment horizontal="right" vertical="top" wrapText="1"/>
    </xf>
    <xf numFmtId="0" fontId="62" fillId="60" borderId="176"/>
    <xf numFmtId="2" fontId="47" fillId="0" borderId="176" applyFill="0" applyProtection="0">
      <alignment horizontal="right" vertical="top" wrapText="1"/>
    </xf>
    <xf numFmtId="0" fontId="39" fillId="38" borderId="176" applyNumberFormat="0" applyProtection="0">
      <alignment horizontal="left"/>
    </xf>
    <xf numFmtId="2" fontId="47" fillId="0" borderId="176" applyFill="0" applyProtection="0">
      <alignment horizontal="right" vertical="top" wrapText="1"/>
    </xf>
    <xf numFmtId="1" fontId="35" fillId="0" borderId="176" applyFill="0" applyProtection="0">
      <alignment horizontal="right" vertical="top" wrapText="1"/>
    </xf>
    <xf numFmtId="49" fontId="47" fillId="0" borderId="176" applyFill="0" applyProtection="0">
      <alignment horizontal="right"/>
    </xf>
    <xf numFmtId="49" fontId="47" fillId="0" borderId="176" applyFill="0" applyProtection="0">
      <alignment horizontal="right"/>
    </xf>
    <xf numFmtId="0" fontId="39" fillId="38" borderId="176" applyNumberFormat="0" applyProtection="0">
      <alignment horizontal="right"/>
    </xf>
    <xf numFmtId="49" fontId="35" fillId="0" borderId="176" applyFill="0" applyProtection="0">
      <alignment horizontal="right"/>
    </xf>
    <xf numFmtId="0" fontId="51" fillId="36" borderId="177" applyNumberFormat="0" applyAlignment="0" applyProtection="0"/>
    <xf numFmtId="0" fontId="39" fillId="38" borderId="176" applyNumberFormat="0" applyProtection="0">
      <alignment horizontal="left"/>
    </xf>
    <xf numFmtId="0" fontId="62" fillId="60" borderId="176"/>
    <xf numFmtId="2" fontId="35" fillId="0" borderId="176" applyFill="0" applyProtection="0">
      <alignment horizontal="right" vertical="top" wrapText="1"/>
    </xf>
    <xf numFmtId="1" fontId="35" fillId="0" borderId="176" applyFill="0" applyProtection="0">
      <alignment horizontal="right" vertical="top" wrapText="1"/>
    </xf>
    <xf numFmtId="0" fontId="62" fillId="60" borderId="176"/>
    <xf numFmtId="2" fontId="35" fillId="0" borderId="176" applyFill="0" applyProtection="0">
      <alignment horizontal="right" vertical="top" wrapText="1"/>
    </xf>
    <xf numFmtId="49" fontId="35" fillId="0" borderId="176" applyFill="0" applyProtection="0">
      <alignment horizontal="right"/>
    </xf>
    <xf numFmtId="49" fontId="47" fillId="0" borderId="176" applyFill="0" applyProtection="0">
      <alignment horizontal="right"/>
    </xf>
    <xf numFmtId="1" fontId="35" fillId="0" borderId="176" applyFill="0" applyProtection="0">
      <alignment horizontal="right" vertical="top" wrapText="1"/>
    </xf>
    <xf numFmtId="1" fontId="35" fillId="0" borderId="176" applyFill="0" applyProtection="0">
      <alignment horizontal="right" vertical="top" wrapText="1"/>
    </xf>
    <xf numFmtId="0" fontId="44" fillId="0" borderId="179" applyNumberFormat="0" applyFill="0" applyAlignment="0" applyProtection="0"/>
    <xf numFmtId="0" fontId="43" fillId="36" borderId="178" applyNumberFormat="0" applyAlignment="0" applyProtection="0"/>
    <xf numFmtId="2" fontId="47" fillId="0" borderId="176" applyFill="0" applyProtection="0">
      <alignment horizontal="right" vertical="top" wrapText="1"/>
    </xf>
    <xf numFmtId="0" fontId="39" fillId="38" borderId="176" applyNumberFormat="0" applyProtection="0">
      <alignment horizontal="left"/>
    </xf>
    <xf numFmtId="0" fontId="62" fillId="60" borderId="176"/>
    <xf numFmtId="0" fontId="35" fillId="0" borderId="176" applyFill="0" applyProtection="0">
      <alignment horizontal="right" vertical="top" wrapText="1"/>
    </xf>
    <xf numFmtId="0" fontId="62" fillId="60" borderId="176"/>
    <xf numFmtId="2" fontId="35" fillId="0" borderId="176" applyFill="0" applyProtection="0">
      <alignment horizontal="right" vertical="top" wrapText="1"/>
    </xf>
    <xf numFmtId="0" fontId="62" fillId="60" borderId="176"/>
    <xf numFmtId="0" fontId="39" fillId="38" borderId="176" applyNumberFormat="0" applyProtection="0">
      <alignment horizontal="left"/>
    </xf>
    <xf numFmtId="0" fontId="35" fillId="54" borderId="175" applyNumberFormat="0" applyFont="0" applyAlignment="0" applyProtection="0"/>
    <xf numFmtId="2" fontId="35" fillId="0" borderId="176" applyFill="0" applyProtection="0">
      <alignment horizontal="right" vertical="top" wrapText="1"/>
    </xf>
    <xf numFmtId="1" fontId="47" fillId="0" borderId="176" applyFill="0" applyProtection="0">
      <alignment horizontal="right" vertical="top" wrapText="1"/>
    </xf>
    <xf numFmtId="2" fontId="35" fillId="0" borderId="176" applyFill="0" applyProtection="0">
      <alignment horizontal="right" vertical="top" wrapText="1"/>
    </xf>
    <xf numFmtId="0" fontId="62" fillId="60" borderId="176"/>
    <xf numFmtId="0" fontId="43" fillId="36" borderId="178" applyNumberFormat="0" applyAlignment="0" applyProtection="0"/>
    <xf numFmtId="0" fontId="47" fillId="0" borderId="176" applyFill="0" applyProtection="0">
      <alignment horizontal="right" vertical="top" wrapText="1"/>
    </xf>
    <xf numFmtId="0" fontId="62" fillId="60" borderId="176"/>
    <xf numFmtId="49" fontId="35" fillId="0" borderId="176" applyFill="0" applyProtection="0">
      <alignment horizontal="right"/>
    </xf>
    <xf numFmtId="0" fontId="35" fillId="0" borderId="176" applyFill="0" applyProtection="0">
      <alignment horizontal="right" vertical="top" wrapText="1"/>
    </xf>
    <xf numFmtId="0" fontId="44" fillId="0" borderId="179" applyNumberFormat="0" applyFill="0" applyAlignment="0" applyProtection="0"/>
    <xf numFmtId="0" fontId="35" fillId="54" borderId="175" applyNumberFormat="0" applyFont="0" applyAlignment="0" applyProtection="0"/>
    <xf numFmtId="2" fontId="47" fillId="0" borderId="176" applyFill="0" applyProtection="0">
      <alignment horizontal="right" vertical="top" wrapText="1"/>
    </xf>
    <xf numFmtId="2" fontId="35" fillId="0" borderId="176" applyFill="0" applyProtection="0">
      <alignment horizontal="right" vertical="top" wrapText="1"/>
    </xf>
    <xf numFmtId="1" fontId="47" fillId="0" borderId="176" applyFill="0" applyProtection="0">
      <alignment horizontal="right" vertical="top" wrapText="1"/>
    </xf>
    <xf numFmtId="1" fontId="35" fillId="0" borderId="176" applyFill="0" applyProtection="0">
      <alignment horizontal="right" vertical="top" wrapText="1"/>
    </xf>
    <xf numFmtId="0" fontId="39" fillId="38" borderId="176" applyNumberFormat="0" applyProtection="0">
      <alignment horizontal="right"/>
    </xf>
    <xf numFmtId="1" fontId="35" fillId="0" borderId="176" applyFill="0" applyProtection="0">
      <alignment horizontal="right" vertical="top" wrapText="1"/>
    </xf>
    <xf numFmtId="2" fontId="35" fillId="0" borderId="176" applyFill="0" applyProtection="0">
      <alignment horizontal="right" vertical="top" wrapText="1"/>
    </xf>
    <xf numFmtId="2" fontId="35" fillId="0" borderId="176" applyFill="0" applyProtection="0">
      <alignment horizontal="right" vertical="top" wrapText="1"/>
    </xf>
    <xf numFmtId="49" fontId="35" fillId="0" borderId="176" applyFill="0" applyProtection="0">
      <alignment horizontal="right"/>
    </xf>
    <xf numFmtId="0" fontId="62" fillId="60" borderId="176"/>
    <xf numFmtId="0" fontId="43" fillId="36" borderId="178" applyNumberFormat="0" applyAlignment="0" applyProtection="0"/>
    <xf numFmtId="0" fontId="39" fillId="38" borderId="176" applyNumberFormat="0" applyProtection="0">
      <alignment horizontal="left"/>
    </xf>
    <xf numFmtId="49" fontId="35" fillId="0" borderId="176" applyFill="0" applyProtection="0">
      <alignment horizontal="right"/>
    </xf>
    <xf numFmtId="0" fontId="62" fillId="60" borderId="176"/>
    <xf numFmtId="0" fontId="35" fillId="54" borderId="175" applyNumberFormat="0" applyFont="0" applyAlignment="0" applyProtection="0"/>
    <xf numFmtId="0" fontId="47" fillId="0" borderId="176" applyFill="0" applyProtection="0">
      <alignment horizontal="right" vertical="top" wrapText="1"/>
    </xf>
    <xf numFmtId="2" fontId="47" fillId="0" borderId="176" applyFill="0" applyProtection="0">
      <alignment horizontal="right" vertical="top" wrapText="1"/>
    </xf>
    <xf numFmtId="0" fontId="62" fillId="60" borderId="176"/>
    <xf numFmtId="0" fontId="62" fillId="60" borderId="176"/>
    <xf numFmtId="0" fontId="35" fillId="54" borderId="175" applyNumberFormat="0" applyFont="0" applyAlignment="0" applyProtection="0"/>
    <xf numFmtId="0" fontId="35" fillId="0" borderId="176" applyFill="0" applyProtection="0">
      <alignment horizontal="right" vertical="top" wrapText="1"/>
    </xf>
    <xf numFmtId="0" fontId="35" fillId="0" borderId="176" applyFill="0" applyProtection="0">
      <alignment horizontal="right" vertical="top" wrapText="1"/>
    </xf>
    <xf numFmtId="0" fontId="44" fillId="0" borderId="179" applyNumberFormat="0" applyFill="0" applyAlignment="0" applyProtection="0"/>
    <xf numFmtId="1" fontId="35" fillId="0" borderId="176" applyFill="0" applyProtection="0">
      <alignment horizontal="right" vertical="top" wrapText="1"/>
    </xf>
    <xf numFmtId="1" fontId="47" fillId="0" borderId="176" applyFill="0" applyProtection="0">
      <alignment horizontal="right" vertical="top" wrapText="1"/>
    </xf>
    <xf numFmtId="0" fontId="43" fillId="36" borderId="178" applyNumberFormat="0" applyAlignment="0" applyProtection="0"/>
    <xf numFmtId="1" fontId="47" fillId="0" borderId="176" applyFill="0" applyProtection="0">
      <alignment horizontal="right" vertical="top" wrapText="1"/>
    </xf>
    <xf numFmtId="0" fontId="62" fillId="60" borderId="176"/>
    <xf numFmtId="1" fontId="35" fillId="0" borderId="176" applyFill="0" applyProtection="0">
      <alignment horizontal="right" vertical="top" wrapText="1"/>
    </xf>
    <xf numFmtId="1" fontId="35" fillId="0" borderId="176" applyFill="0" applyProtection="0">
      <alignment horizontal="right" vertical="top" wrapText="1"/>
    </xf>
    <xf numFmtId="0" fontId="39" fillId="38" borderId="176" applyNumberFormat="0" applyProtection="0">
      <alignment horizontal="left"/>
    </xf>
    <xf numFmtId="0" fontId="62" fillId="60" borderId="176"/>
    <xf numFmtId="0" fontId="35" fillId="0" borderId="176" applyFill="0" applyProtection="0">
      <alignment horizontal="right" vertical="top" wrapText="1"/>
    </xf>
    <xf numFmtId="49" fontId="47" fillId="0" borderId="176" applyFill="0" applyProtection="0">
      <alignment horizontal="right"/>
    </xf>
    <xf numFmtId="0" fontId="35" fillId="0" borderId="176" applyFill="0" applyProtection="0">
      <alignment horizontal="right" vertical="top" wrapText="1"/>
    </xf>
    <xf numFmtId="0" fontId="41" fillId="35" borderId="177" applyNumberFormat="0" applyAlignment="0" applyProtection="0"/>
    <xf numFmtId="0" fontId="62" fillId="60" borderId="176"/>
    <xf numFmtId="0" fontId="62" fillId="60" borderId="176"/>
    <xf numFmtId="2" fontId="35" fillId="0" borderId="176" applyFill="0" applyProtection="0">
      <alignment horizontal="right" vertical="top" wrapText="1"/>
    </xf>
    <xf numFmtId="2" fontId="35" fillId="0" borderId="176" applyFill="0" applyProtection="0">
      <alignment horizontal="right" vertical="top" wrapText="1"/>
    </xf>
    <xf numFmtId="0" fontId="44" fillId="0" borderId="179" applyNumberFormat="0" applyFill="0" applyAlignment="0" applyProtection="0"/>
    <xf numFmtId="2" fontId="35" fillId="0" borderId="176" applyFill="0" applyProtection="0">
      <alignment horizontal="right" vertical="top" wrapText="1"/>
    </xf>
    <xf numFmtId="2" fontId="35" fillId="0" borderId="176" applyFill="0" applyProtection="0">
      <alignment horizontal="right" vertical="top" wrapText="1"/>
    </xf>
    <xf numFmtId="0" fontId="43" fillId="36" borderId="178" applyNumberFormat="0" applyAlignment="0" applyProtection="0"/>
    <xf numFmtId="49" fontId="47" fillId="0" borderId="176" applyFill="0" applyProtection="0">
      <alignment horizontal="right"/>
    </xf>
    <xf numFmtId="0" fontId="62" fillId="60" borderId="176"/>
    <xf numFmtId="0" fontId="62" fillId="60" borderId="176"/>
    <xf numFmtId="2" fontId="35" fillId="0" borderId="176" applyFill="0" applyProtection="0">
      <alignment horizontal="right" vertical="top" wrapText="1"/>
    </xf>
    <xf numFmtId="0" fontId="62" fillId="60" borderId="176"/>
    <xf numFmtId="0" fontId="35" fillId="54" borderId="175" applyNumberFormat="0" applyFont="0" applyAlignment="0" applyProtection="0"/>
    <xf numFmtId="0" fontId="62" fillId="60" borderId="176"/>
    <xf numFmtId="0" fontId="62" fillId="60" borderId="176"/>
    <xf numFmtId="0" fontId="62" fillId="60" borderId="176"/>
    <xf numFmtId="2" fontId="35" fillId="0" borderId="176" applyFill="0" applyProtection="0">
      <alignment horizontal="right" vertical="top" wrapText="1"/>
    </xf>
    <xf numFmtId="0" fontId="62" fillId="60" borderId="176"/>
    <xf numFmtId="0" fontId="51" fillId="36" borderId="177" applyNumberFormat="0" applyAlignment="0" applyProtection="0"/>
    <xf numFmtId="0" fontId="35" fillId="0" borderId="176" applyFill="0" applyProtection="0">
      <alignment horizontal="right" vertical="top" wrapText="1"/>
    </xf>
    <xf numFmtId="49" fontId="47" fillId="0" borderId="176" applyFill="0" applyProtection="0">
      <alignment horizontal="right"/>
    </xf>
    <xf numFmtId="0" fontId="62" fillId="60" borderId="176"/>
    <xf numFmtId="0" fontId="44" fillId="0" borderId="179" applyNumberFormat="0" applyFill="0" applyAlignment="0" applyProtection="0"/>
    <xf numFmtId="49" fontId="35" fillId="0" borderId="176" applyFill="0" applyProtection="0">
      <alignment horizontal="right"/>
    </xf>
    <xf numFmtId="0" fontId="35" fillId="0" borderId="176" applyFill="0" applyProtection="0">
      <alignment horizontal="right" vertical="top" wrapText="1"/>
    </xf>
    <xf numFmtId="49" fontId="47" fillId="0" borderId="176" applyFill="0" applyProtection="0">
      <alignment horizontal="right"/>
    </xf>
    <xf numFmtId="0" fontId="41" fillId="35" borderId="177" applyNumberFormat="0" applyAlignment="0" applyProtection="0"/>
    <xf numFmtId="0" fontId="47" fillId="0" borderId="176" applyFill="0" applyProtection="0">
      <alignment horizontal="right" vertical="top" wrapText="1"/>
    </xf>
    <xf numFmtId="1" fontId="47" fillId="0" borderId="176" applyFill="0" applyProtection="0">
      <alignment horizontal="right" vertical="top" wrapText="1"/>
    </xf>
    <xf numFmtId="0" fontId="39" fillId="38" borderId="176" applyNumberFormat="0" applyProtection="0">
      <alignment horizontal="right"/>
    </xf>
    <xf numFmtId="1" fontId="47" fillId="0" borderId="176" applyFill="0" applyProtection="0">
      <alignment horizontal="right" vertical="top" wrapText="1"/>
    </xf>
    <xf numFmtId="1" fontId="35" fillId="0" borderId="176" applyFill="0" applyProtection="0">
      <alignment horizontal="right" vertical="top" wrapText="1"/>
    </xf>
    <xf numFmtId="2" fontId="47" fillId="0" borderId="176" applyFill="0" applyProtection="0">
      <alignment horizontal="right" vertical="top" wrapText="1"/>
    </xf>
    <xf numFmtId="0" fontId="44" fillId="0" borderId="179" applyNumberFormat="0" applyFill="0" applyAlignment="0" applyProtection="0"/>
    <xf numFmtId="2" fontId="47" fillId="0" borderId="176" applyFill="0" applyProtection="0">
      <alignment horizontal="right" vertical="top" wrapText="1"/>
    </xf>
    <xf numFmtId="0" fontId="62" fillId="60" borderId="176"/>
    <xf numFmtId="0" fontId="62" fillId="60" borderId="176"/>
    <xf numFmtId="1" fontId="47" fillId="0" borderId="176" applyFill="0" applyProtection="0">
      <alignment horizontal="right" vertical="top" wrapText="1"/>
    </xf>
    <xf numFmtId="2" fontId="35" fillId="0" borderId="176" applyFill="0" applyProtection="0">
      <alignment horizontal="right" vertical="top" wrapText="1"/>
    </xf>
    <xf numFmtId="49" fontId="47" fillId="0" borderId="176" applyFill="0" applyProtection="0">
      <alignment horizontal="right"/>
    </xf>
    <xf numFmtId="0" fontId="62" fillId="60" borderId="176"/>
    <xf numFmtId="0" fontId="39" fillId="38" borderId="176" applyNumberFormat="0" applyProtection="0">
      <alignment horizontal="left"/>
    </xf>
    <xf numFmtId="0" fontId="62" fillId="60" borderId="176"/>
    <xf numFmtId="0" fontId="39" fillId="38" borderId="176" applyNumberFormat="0" applyProtection="0">
      <alignment horizontal="right"/>
    </xf>
    <xf numFmtId="0" fontId="62" fillId="60" borderId="176"/>
    <xf numFmtId="0" fontId="39" fillId="38" borderId="176" applyNumberFormat="0" applyProtection="0">
      <alignment horizontal="right"/>
    </xf>
    <xf numFmtId="0" fontId="62" fillId="60" borderId="176"/>
    <xf numFmtId="1" fontId="35" fillId="0" borderId="176" applyFill="0" applyProtection="0">
      <alignment horizontal="right" vertical="top" wrapText="1"/>
    </xf>
    <xf numFmtId="0" fontId="43" fillId="36" borderId="178" applyNumberFormat="0" applyAlignment="0" applyProtection="0"/>
    <xf numFmtId="2" fontId="47" fillId="0" borderId="176" applyFill="0" applyProtection="0">
      <alignment horizontal="right" vertical="top" wrapText="1"/>
    </xf>
    <xf numFmtId="49" fontId="35" fillId="0" borderId="176" applyFill="0" applyProtection="0">
      <alignment horizontal="right"/>
    </xf>
    <xf numFmtId="1" fontId="47" fillId="0" borderId="176" applyFill="0" applyProtection="0">
      <alignment horizontal="right" vertical="top" wrapText="1"/>
    </xf>
    <xf numFmtId="49" fontId="47" fillId="0" borderId="176" applyFill="0" applyProtection="0">
      <alignment horizontal="right"/>
    </xf>
    <xf numFmtId="0" fontId="39" fillId="38" borderId="176" applyNumberFormat="0" applyProtection="0">
      <alignment horizontal="right"/>
    </xf>
    <xf numFmtId="0" fontId="62" fillId="60" borderId="176"/>
    <xf numFmtId="0" fontId="39" fillId="38" borderId="176" applyNumberFormat="0" applyProtection="0">
      <alignment horizontal="right"/>
    </xf>
    <xf numFmtId="0" fontId="43" fillId="36" borderId="178" applyNumberFormat="0" applyAlignment="0" applyProtection="0"/>
    <xf numFmtId="0" fontId="43" fillId="36" borderId="178" applyNumberFormat="0" applyAlignment="0" applyProtection="0"/>
    <xf numFmtId="49" fontId="47" fillId="0" borderId="176" applyFill="0" applyProtection="0">
      <alignment horizontal="right"/>
    </xf>
    <xf numFmtId="2" fontId="47" fillId="0" borderId="176" applyFill="0" applyProtection="0">
      <alignment horizontal="right" vertical="top" wrapText="1"/>
    </xf>
    <xf numFmtId="2" fontId="35" fillId="0" borderId="176" applyFill="0" applyProtection="0">
      <alignment horizontal="right" vertical="top" wrapText="1"/>
    </xf>
    <xf numFmtId="0" fontId="62" fillId="60" borderId="176"/>
    <xf numFmtId="0" fontId="43" fillId="36" borderId="178" applyNumberFormat="0" applyAlignment="0" applyProtection="0"/>
    <xf numFmtId="0" fontId="62" fillId="60" borderId="176"/>
    <xf numFmtId="2" fontId="35" fillId="0" borderId="176" applyFill="0" applyProtection="0">
      <alignment horizontal="right" vertical="top" wrapText="1"/>
    </xf>
    <xf numFmtId="0" fontId="39" fillId="38" borderId="176" applyNumberFormat="0" applyProtection="0">
      <alignment horizontal="right"/>
    </xf>
    <xf numFmtId="0" fontId="41" fillId="35" borderId="177" applyNumberFormat="0" applyAlignment="0" applyProtection="0"/>
    <xf numFmtId="0" fontId="35" fillId="0" borderId="176" applyFill="0" applyProtection="0">
      <alignment horizontal="right" vertical="top" wrapText="1"/>
    </xf>
    <xf numFmtId="0" fontId="62" fillId="60" borderId="176"/>
    <xf numFmtId="0" fontId="39" fillId="38" borderId="176" applyNumberFormat="0" applyProtection="0">
      <alignment horizontal="right"/>
    </xf>
    <xf numFmtId="49" fontId="47" fillId="0" borderId="176" applyFill="0" applyProtection="0">
      <alignment horizontal="right"/>
    </xf>
    <xf numFmtId="1" fontId="47" fillId="0" borderId="176" applyFill="0" applyProtection="0">
      <alignment horizontal="right" vertical="top" wrapText="1"/>
    </xf>
    <xf numFmtId="0" fontId="62" fillId="60" borderId="176"/>
    <xf numFmtId="0" fontId="44" fillId="0" borderId="179" applyNumberFormat="0" applyFill="0" applyAlignment="0" applyProtection="0"/>
    <xf numFmtId="0" fontId="43" fillId="36" borderId="178" applyNumberFormat="0" applyAlignment="0" applyProtection="0"/>
    <xf numFmtId="0" fontId="44" fillId="0" borderId="179" applyNumberFormat="0" applyFill="0" applyAlignment="0" applyProtection="0"/>
    <xf numFmtId="0" fontId="39" fillId="38" borderId="176" applyNumberFormat="0" applyProtection="0">
      <alignment horizontal="right"/>
    </xf>
    <xf numFmtId="0" fontId="62" fillId="60" borderId="176"/>
    <xf numFmtId="1" fontId="35" fillId="0" borderId="176" applyFill="0" applyProtection="0">
      <alignment horizontal="right" vertical="top" wrapText="1"/>
    </xf>
    <xf numFmtId="0" fontId="43" fillId="36" borderId="178" applyNumberFormat="0" applyAlignment="0" applyProtection="0"/>
    <xf numFmtId="49" fontId="35" fillId="0" borderId="176" applyFill="0" applyProtection="0">
      <alignment horizontal="right"/>
    </xf>
    <xf numFmtId="0" fontId="35" fillId="0" borderId="176" applyFill="0" applyProtection="0">
      <alignment horizontal="right" vertical="top" wrapText="1"/>
    </xf>
    <xf numFmtId="1" fontId="35" fillId="0" borderId="176" applyFill="0" applyProtection="0">
      <alignment horizontal="right" vertical="top" wrapText="1"/>
    </xf>
    <xf numFmtId="1" fontId="47" fillId="0" borderId="176" applyFill="0" applyProtection="0">
      <alignment horizontal="right" vertical="top" wrapText="1"/>
    </xf>
    <xf numFmtId="49" fontId="47" fillId="0" borderId="176" applyFill="0" applyProtection="0">
      <alignment horizontal="right"/>
    </xf>
    <xf numFmtId="0" fontId="41" fillId="35" borderId="177" applyNumberFormat="0" applyAlignment="0" applyProtection="0"/>
    <xf numFmtId="0" fontId="44" fillId="0" borderId="179" applyNumberFormat="0" applyFill="0" applyAlignment="0" applyProtection="0"/>
    <xf numFmtId="2" fontId="35" fillId="0" borderId="176" applyFill="0" applyProtection="0">
      <alignment horizontal="right" vertical="top" wrapText="1"/>
    </xf>
    <xf numFmtId="0" fontId="39" fillId="38" borderId="176" applyNumberFormat="0" applyProtection="0">
      <alignment horizontal="right"/>
    </xf>
    <xf numFmtId="0" fontId="62" fillId="60" borderId="176"/>
    <xf numFmtId="0" fontId="44" fillId="0" borderId="179" applyNumberFormat="0" applyFill="0" applyAlignment="0" applyProtection="0"/>
    <xf numFmtId="0" fontId="35" fillId="0" borderId="176" applyFill="0" applyProtection="0">
      <alignment horizontal="right" vertical="top" wrapText="1"/>
    </xf>
    <xf numFmtId="0" fontId="35" fillId="54" borderId="175" applyNumberFormat="0" applyFont="0" applyAlignment="0" applyProtection="0"/>
    <xf numFmtId="0" fontId="62" fillId="60" borderId="176"/>
    <xf numFmtId="0" fontId="35" fillId="54" borderId="175" applyNumberFormat="0" applyFont="0" applyAlignment="0" applyProtection="0"/>
    <xf numFmtId="0" fontId="43" fillId="36" borderId="178" applyNumberFormat="0" applyAlignment="0" applyProtection="0"/>
    <xf numFmtId="2" fontId="35" fillId="0" borderId="176" applyFill="0" applyProtection="0">
      <alignment horizontal="right" vertical="top" wrapText="1"/>
    </xf>
    <xf numFmtId="2" fontId="35" fillId="0" borderId="176" applyFill="0" applyProtection="0">
      <alignment horizontal="right" vertical="top" wrapText="1"/>
    </xf>
    <xf numFmtId="0" fontId="62" fillId="60" borderId="176"/>
    <xf numFmtId="49" fontId="35" fillId="0" borderId="176" applyFill="0" applyProtection="0">
      <alignment horizontal="right"/>
    </xf>
    <xf numFmtId="1" fontId="35" fillId="0" borderId="176" applyFill="0" applyProtection="0">
      <alignment horizontal="right" vertical="top" wrapText="1"/>
    </xf>
    <xf numFmtId="0" fontId="35" fillId="54" borderId="175" applyNumberFormat="0" applyFont="0" applyAlignment="0" applyProtection="0"/>
    <xf numFmtId="0" fontId="51" fillId="36" borderId="177" applyNumberFormat="0" applyAlignment="0" applyProtection="0"/>
    <xf numFmtId="0" fontId="39" fillId="38" borderId="176" applyNumberFormat="0" applyProtection="0">
      <alignment horizontal="right"/>
    </xf>
    <xf numFmtId="49" fontId="35" fillId="0" borderId="176" applyFill="0" applyProtection="0">
      <alignment horizontal="right"/>
    </xf>
    <xf numFmtId="49" fontId="47" fillId="0" borderId="176" applyFill="0" applyProtection="0">
      <alignment horizontal="right"/>
    </xf>
    <xf numFmtId="1" fontId="47" fillId="0" borderId="176" applyFill="0" applyProtection="0">
      <alignment horizontal="right" vertical="top" wrapText="1"/>
    </xf>
    <xf numFmtId="0" fontId="62" fillId="60" borderId="176"/>
    <xf numFmtId="0" fontId="39" fillId="38" borderId="176" applyNumberFormat="0" applyProtection="0">
      <alignment horizontal="left"/>
    </xf>
    <xf numFmtId="49" fontId="35" fillId="0" borderId="176" applyFill="0" applyProtection="0">
      <alignment horizontal="right"/>
    </xf>
    <xf numFmtId="0" fontId="44" fillId="0" borderId="179" applyNumberFormat="0" applyFill="0" applyAlignment="0" applyProtection="0"/>
    <xf numFmtId="0" fontId="39" fillId="38" borderId="176" applyNumberFormat="0" applyProtection="0">
      <alignment horizontal="left"/>
    </xf>
    <xf numFmtId="0" fontId="43" fillId="36" borderId="178" applyNumberFormat="0" applyAlignment="0" applyProtection="0"/>
    <xf numFmtId="0" fontId="39" fillId="38" borderId="176" applyNumberFormat="0" applyProtection="0">
      <alignment horizontal="right"/>
    </xf>
    <xf numFmtId="2" fontId="35" fillId="0" borderId="176" applyFill="0" applyProtection="0">
      <alignment horizontal="right" vertical="top" wrapText="1"/>
    </xf>
    <xf numFmtId="2" fontId="35" fillId="0" borderId="176" applyFill="0" applyProtection="0">
      <alignment horizontal="right" vertical="top" wrapText="1"/>
    </xf>
    <xf numFmtId="1" fontId="47" fillId="0" borderId="176" applyFill="0" applyProtection="0">
      <alignment horizontal="right" vertical="top" wrapText="1"/>
    </xf>
    <xf numFmtId="1" fontId="35" fillId="0" borderId="176" applyFill="0" applyProtection="0">
      <alignment horizontal="right" vertical="top" wrapText="1"/>
    </xf>
    <xf numFmtId="0" fontId="39" fillId="38" borderId="176" applyNumberFormat="0" applyProtection="0">
      <alignment horizontal="right"/>
    </xf>
    <xf numFmtId="0" fontId="35" fillId="54" borderId="175" applyNumberFormat="0" applyFont="0" applyAlignment="0" applyProtection="0"/>
    <xf numFmtId="0" fontId="39" fillId="38" borderId="176" applyNumberFormat="0" applyProtection="0">
      <alignment horizontal="left"/>
    </xf>
    <xf numFmtId="0" fontId="39" fillId="38" borderId="176" applyNumberFormat="0" applyProtection="0">
      <alignment horizontal="right"/>
    </xf>
    <xf numFmtId="2" fontId="35" fillId="0" borderId="176" applyFill="0" applyProtection="0">
      <alignment horizontal="right" vertical="top" wrapText="1"/>
    </xf>
    <xf numFmtId="0" fontId="39" fillId="38" borderId="176" applyNumberFormat="0" applyProtection="0">
      <alignment horizontal="left"/>
    </xf>
    <xf numFmtId="49" fontId="35" fillId="0" borderId="176" applyFill="0" applyProtection="0">
      <alignment horizontal="right"/>
    </xf>
    <xf numFmtId="49" fontId="35" fillId="0" borderId="176" applyFill="0" applyProtection="0">
      <alignment horizontal="right"/>
    </xf>
    <xf numFmtId="0" fontId="62" fillId="60" borderId="176"/>
    <xf numFmtId="1" fontId="47" fillId="0" borderId="176" applyFill="0" applyProtection="0">
      <alignment horizontal="right" vertical="top" wrapText="1"/>
    </xf>
    <xf numFmtId="0" fontId="51" fillId="36" borderId="177" applyNumberFormat="0" applyAlignment="0" applyProtection="0"/>
    <xf numFmtId="0" fontId="39" fillId="38" borderId="176" applyNumberFormat="0" applyProtection="0">
      <alignment horizontal="right"/>
    </xf>
    <xf numFmtId="0" fontId="62" fillId="60" borderId="176"/>
    <xf numFmtId="0" fontId="51" fillId="36" borderId="177" applyNumberFormat="0" applyAlignment="0" applyProtection="0"/>
    <xf numFmtId="0" fontId="47" fillId="0" borderId="176" applyFill="0" applyProtection="0">
      <alignment horizontal="right" vertical="top" wrapText="1"/>
    </xf>
    <xf numFmtId="0" fontId="43" fillId="36" borderId="178" applyNumberFormat="0" applyAlignment="0" applyProtection="0"/>
    <xf numFmtId="0" fontId="35" fillId="0" borderId="176" applyFill="0" applyProtection="0">
      <alignment horizontal="right" vertical="top" wrapText="1"/>
    </xf>
    <xf numFmtId="0" fontId="35" fillId="0" borderId="176" applyFill="0" applyProtection="0">
      <alignment horizontal="right" vertical="top" wrapText="1"/>
    </xf>
    <xf numFmtId="49" fontId="35" fillId="0" borderId="176" applyFill="0" applyProtection="0">
      <alignment horizontal="right"/>
    </xf>
    <xf numFmtId="0" fontId="62" fillId="60" borderId="176"/>
    <xf numFmtId="0" fontId="62" fillId="60" borderId="176"/>
    <xf numFmtId="0" fontId="35" fillId="0" borderId="176" applyFill="0" applyProtection="0">
      <alignment horizontal="right" vertical="top" wrapText="1"/>
    </xf>
    <xf numFmtId="0" fontId="35" fillId="0" borderId="176" applyFill="0" applyProtection="0">
      <alignment horizontal="right" vertical="top" wrapText="1"/>
    </xf>
    <xf numFmtId="0" fontId="35" fillId="54" borderId="175" applyNumberFormat="0" applyFont="0" applyAlignment="0" applyProtection="0"/>
    <xf numFmtId="1" fontId="35" fillId="0" borderId="176" applyFill="0" applyProtection="0">
      <alignment horizontal="right" vertical="top" wrapText="1"/>
    </xf>
    <xf numFmtId="0" fontId="62" fillId="60" borderId="176"/>
    <xf numFmtId="0" fontId="39" fillId="38" borderId="176" applyNumberFormat="0" applyProtection="0">
      <alignment horizontal="left"/>
    </xf>
    <xf numFmtId="0" fontId="39" fillId="38" borderId="176" applyNumberFormat="0" applyProtection="0">
      <alignment horizontal="left"/>
    </xf>
    <xf numFmtId="0" fontId="62" fillId="60" borderId="176"/>
    <xf numFmtId="0" fontId="62" fillId="60" borderId="176"/>
    <xf numFmtId="1" fontId="35" fillId="0" borderId="176" applyFill="0" applyProtection="0">
      <alignment horizontal="right" vertical="top" wrapText="1"/>
    </xf>
    <xf numFmtId="2" fontId="35" fillId="0" borderId="176" applyFill="0" applyProtection="0">
      <alignment horizontal="right" vertical="top" wrapText="1"/>
    </xf>
    <xf numFmtId="0" fontId="62" fillId="60" borderId="176"/>
    <xf numFmtId="0" fontId="51" fillId="36" borderId="177" applyNumberFormat="0" applyAlignment="0" applyProtection="0"/>
    <xf numFmtId="0" fontId="47" fillId="0" borderId="176" applyFill="0" applyProtection="0">
      <alignment horizontal="right" vertical="top" wrapText="1"/>
    </xf>
    <xf numFmtId="0" fontId="62" fillId="60" borderId="176"/>
    <xf numFmtId="2" fontId="47" fillId="0" borderId="176" applyFill="0" applyProtection="0">
      <alignment horizontal="right" vertical="top" wrapText="1"/>
    </xf>
    <xf numFmtId="0" fontId="47" fillId="0" borderId="176" applyFill="0" applyProtection="0">
      <alignment horizontal="right" vertical="top" wrapText="1"/>
    </xf>
    <xf numFmtId="0" fontId="44" fillId="0" borderId="179" applyNumberFormat="0" applyFill="0" applyAlignment="0" applyProtection="0"/>
    <xf numFmtId="2" fontId="47" fillId="0" borderId="176" applyFill="0" applyProtection="0">
      <alignment horizontal="right" vertical="top" wrapText="1"/>
    </xf>
    <xf numFmtId="0" fontId="39" fillId="38" borderId="176" applyNumberFormat="0" applyProtection="0">
      <alignment horizontal="left"/>
    </xf>
    <xf numFmtId="1" fontId="35" fillId="0" borderId="176" applyFill="0" applyProtection="0">
      <alignment horizontal="right" vertical="top" wrapText="1"/>
    </xf>
    <xf numFmtId="0" fontId="62" fillId="60" borderId="176"/>
    <xf numFmtId="0" fontId="35" fillId="0" borderId="176" applyFill="0" applyProtection="0">
      <alignment horizontal="right" vertical="top" wrapText="1"/>
    </xf>
    <xf numFmtId="49" fontId="47" fillId="0" borderId="176" applyFill="0" applyProtection="0">
      <alignment horizontal="right"/>
    </xf>
    <xf numFmtId="2" fontId="47" fillId="0" borderId="176" applyFill="0" applyProtection="0">
      <alignment horizontal="right" vertical="top" wrapText="1"/>
    </xf>
    <xf numFmtId="0" fontId="35" fillId="0" borderId="176" applyFill="0" applyProtection="0">
      <alignment horizontal="right" vertical="top" wrapText="1"/>
    </xf>
    <xf numFmtId="0" fontId="39" fillId="38" borderId="176" applyNumberFormat="0" applyProtection="0">
      <alignment horizontal="left"/>
    </xf>
    <xf numFmtId="0" fontId="62" fillId="60" borderId="176"/>
    <xf numFmtId="0" fontId="39" fillId="38" borderId="176" applyNumberFormat="0" applyProtection="0">
      <alignment horizontal="right"/>
    </xf>
    <xf numFmtId="2" fontId="35" fillId="0" borderId="176" applyFill="0" applyProtection="0">
      <alignment horizontal="right" vertical="top" wrapText="1"/>
    </xf>
    <xf numFmtId="1" fontId="35" fillId="0" borderId="176" applyFill="0" applyProtection="0">
      <alignment horizontal="right" vertical="top" wrapText="1"/>
    </xf>
    <xf numFmtId="0" fontId="41" fillId="35" borderId="177" applyNumberFormat="0" applyAlignment="0" applyProtection="0"/>
    <xf numFmtId="0" fontId="35" fillId="54" borderId="175" applyNumberFormat="0" applyFont="0" applyAlignment="0" applyProtection="0"/>
    <xf numFmtId="2" fontId="47" fillId="0" borderId="176" applyFill="0" applyProtection="0">
      <alignment horizontal="right" vertical="top" wrapText="1"/>
    </xf>
    <xf numFmtId="0" fontId="39" fillId="38" borderId="176" applyNumberFormat="0" applyProtection="0">
      <alignment horizontal="left"/>
    </xf>
    <xf numFmtId="2" fontId="47" fillId="0" borderId="176" applyFill="0" applyProtection="0">
      <alignment horizontal="right" vertical="top" wrapText="1"/>
    </xf>
    <xf numFmtId="0" fontId="41" fillId="35" borderId="177" applyNumberFormat="0" applyAlignment="0" applyProtection="0"/>
    <xf numFmtId="0" fontId="39" fillId="38" borderId="176" applyNumberFormat="0" applyProtection="0">
      <alignment horizontal="left"/>
    </xf>
    <xf numFmtId="1" fontId="35" fillId="0" borderId="176" applyFill="0" applyProtection="0">
      <alignment horizontal="right" vertical="top" wrapText="1"/>
    </xf>
    <xf numFmtId="0" fontId="62" fillId="60" borderId="176"/>
    <xf numFmtId="0" fontId="44" fillId="0" borderId="179" applyNumberFormat="0" applyFill="0" applyAlignment="0" applyProtection="0"/>
    <xf numFmtId="0" fontId="43" fillId="36" borderId="178" applyNumberFormat="0" applyAlignment="0" applyProtection="0"/>
    <xf numFmtId="0" fontId="62" fillId="60" borderId="176"/>
    <xf numFmtId="0" fontId="47" fillId="0" borderId="176" applyFill="0" applyProtection="0">
      <alignment horizontal="right" vertical="top" wrapText="1"/>
    </xf>
    <xf numFmtId="0" fontId="62" fillId="60" borderId="176"/>
    <xf numFmtId="2" fontId="35" fillId="0" borderId="176" applyFill="0" applyProtection="0">
      <alignment horizontal="right" vertical="top" wrapText="1"/>
    </xf>
    <xf numFmtId="0" fontId="47" fillId="0" borderId="176" applyFill="0" applyProtection="0">
      <alignment horizontal="right" vertical="top" wrapText="1"/>
    </xf>
    <xf numFmtId="1" fontId="35" fillId="0" borderId="176" applyFill="0" applyProtection="0">
      <alignment horizontal="right" vertical="top" wrapText="1"/>
    </xf>
    <xf numFmtId="1" fontId="47" fillId="0" borderId="176" applyFill="0" applyProtection="0">
      <alignment horizontal="right" vertical="top" wrapText="1"/>
    </xf>
    <xf numFmtId="0" fontId="39" fillId="38" borderId="176" applyNumberFormat="0" applyProtection="0">
      <alignment horizontal="left"/>
    </xf>
    <xf numFmtId="1" fontId="47" fillId="0" borderId="176" applyFill="0" applyProtection="0">
      <alignment horizontal="right" vertical="top" wrapText="1"/>
    </xf>
    <xf numFmtId="0" fontId="39" fillId="38" borderId="176" applyNumberFormat="0" applyProtection="0">
      <alignment horizontal="left"/>
    </xf>
    <xf numFmtId="0" fontId="62" fillId="60" borderId="176"/>
    <xf numFmtId="0" fontId="43" fillId="36" borderId="178" applyNumberFormat="0" applyAlignment="0" applyProtection="0"/>
    <xf numFmtId="2" fontId="35" fillId="0" borderId="176" applyFill="0" applyProtection="0">
      <alignment horizontal="right" vertical="top" wrapText="1"/>
    </xf>
    <xf numFmtId="0" fontId="39" fillId="38" borderId="176" applyNumberFormat="0" applyProtection="0">
      <alignment horizontal="right"/>
    </xf>
    <xf numFmtId="0" fontId="44" fillId="0" borderId="179" applyNumberFormat="0" applyFill="0" applyAlignment="0" applyProtection="0"/>
    <xf numFmtId="1" fontId="35" fillId="0" borderId="176" applyFill="0" applyProtection="0">
      <alignment horizontal="right" vertical="top" wrapText="1"/>
    </xf>
    <xf numFmtId="49" fontId="35" fillId="0" borderId="176" applyFill="0" applyProtection="0">
      <alignment horizontal="right"/>
    </xf>
    <xf numFmtId="49" fontId="47" fillId="0" borderId="176" applyFill="0" applyProtection="0">
      <alignment horizontal="right"/>
    </xf>
    <xf numFmtId="0" fontId="39" fillId="38" borderId="176" applyNumberFormat="0" applyProtection="0">
      <alignment horizontal="right"/>
    </xf>
    <xf numFmtId="0" fontId="39" fillId="38" borderId="176" applyNumberFormat="0" applyProtection="0">
      <alignment horizontal="left"/>
    </xf>
    <xf numFmtId="49" fontId="47" fillId="0" borderId="176" applyFill="0" applyProtection="0">
      <alignment horizontal="right"/>
    </xf>
    <xf numFmtId="0" fontId="43" fillId="36" borderId="178" applyNumberFormat="0" applyAlignment="0" applyProtection="0"/>
    <xf numFmtId="2" fontId="47" fillId="0" borderId="176" applyFill="0" applyProtection="0">
      <alignment horizontal="right" vertical="top" wrapText="1"/>
    </xf>
    <xf numFmtId="0" fontId="39" fillId="38" borderId="176" applyNumberFormat="0" applyProtection="0">
      <alignment horizontal="right"/>
    </xf>
    <xf numFmtId="49" fontId="35" fillId="0" borderId="176" applyFill="0" applyProtection="0">
      <alignment horizontal="right"/>
    </xf>
    <xf numFmtId="0" fontId="39" fillId="38" borderId="176" applyNumberFormat="0" applyProtection="0">
      <alignment horizontal="left"/>
    </xf>
    <xf numFmtId="0" fontId="44" fillId="0" borderId="179" applyNumberFormat="0" applyFill="0" applyAlignment="0" applyProtection="0"/>
    <xf numFmtId="0" fontId="62" fillId="60" borderId="176"/>
    <xf numFmtId="0" fontId="51" fillId="36" borderId="177" applyNumberFormat="0" applyAlignment="0" applyProtection="0"/>
    <xf numFmtId="0" fontId="39" fillId="38" borderId="176" applyNumberFormat="0" applyProtection="0">
      <alignment horizontal="left"/>
    </xf>
    <xf numFmtId="0" fontId="35" fillId="0" borderId="176" applyFill="0" applyProtection="0">
      <alignment horizontal="right" vertical="top" wrapText="1"/>
    </xf>
    <xf numFmtId="0" fontId="39" fillId="38" borderId="176" applyNumberFormat="0" applyProtection="0">
      <alignment horizontal="right"/>
    </xf>
    <xf numFmtId="2" fontId="47" fillId="0" borderId="176" applyFill="0" applyProtection="0">
      <alignment horizontal="right" vertical="top" wrapText="1"/>
    </xf>
    <xf numFmtId="2" fontId="35" fillId="0" borderId="176" applyFill="0" applyProtection="0">
      <alignment horizontal="right" vertical="top" wrapText="1"/>
    </xf>
    <xf numFmtId="1" fontId="47" fillId="0" borderId="176" applyFill="0" applyProtection="0">
      <alignment horizontal="right" vertical="top" wrapText="1"/>
    </xf>
    <xf numFmtId="49" fontId="47" fillId="0" borderId="176" applyFill="0" applyProtection="0">
      <alignment horizontal="right"/>
    </xf>
    <xf numFmtId="1" fontId="35" fillId="0" borderId="176" applyFill="0" applyProtection="0">
      <alignment horizontal="right" vertical="top" wrapText="1"/>
    </xf>
    <xf numFmtId="0" fontId="35" fillId="54" borderId="175" applyNumberFormat="0" applyFont="0" applyAlignment="0" applyProtection="0"/>
    <xf numFmtId="0" fontId="62" fillId="60" borderId="176"/>
    <xf numFmtId="0" fontId="62" fillId="60" borderId="176"/>
    <xf numFmtId="0" fontId="35" fillId="0" borderId="176" applyFill="0" applyProtection="0">
      <alignment horizontal="right" vertical="top" wrapText="1"/>
    </xf>
    <xf numFmtId="49" fontId="35" fillId="0" borderId="176" applyFill="0" applyProtection="0">
      <alignment horizontal="right"/>
    </xf>
    <xf numFmtId="49" fontId="47" fillId="0" borderId="176" applyFill="0" applyProtection="0">
      <alignment horizontal="right"/>
    </xf>
    <xf numFmtId="0" fontId="35" fillId="0" borderId="176" applyFill="0" applyProtection="0">
      <alignment horizontal="right" vertical="top" wrapText="1"/>
    </xf>
    <xf numFmtId="0" fontId="47" fillId="0" borderId="176" applyFill="0" applyProtection="0">
      <alignment horizontal="right" vertical="top" wrapText="1"/>
    </xf>
    <xf numFmtId="0" fontId="39" fillId="38" borderId="176" applyNumberFormat="0" applyProtection="0">
      <alignment horizontal="right"/>
    </xf>
    <xf numFmtId="0" fontId="39" fillId="38" borderId="176" applyNumberFormat="0" applyProtection="0">
      <alignment horizontal="right"/>
    </xf>
    <xf numFmtId="0" fontId="62" fillId="60" borderId="176"/>
    <xf numFmtId="0" fontId="62" fillId="60" borderId="176"/>
    <xf numFmtId="0" fontId="62" fillId="60" borderId="176"/>
    <xf numFmtId="0" fontId="39" fillId="38" borderId="176" applyNumberFormat="0" applyProtection="0">
      <alignment horizontal="right"/>
    </xf>
    <xf numFmtId="0" fontId="39" fillId="38" borderId="176" applyNumberFormat="0" applyProtection="0">
      <alignment horizontal="right"/>
    </xf>
    <xf numFmtId="0" fontId="39" fillId="38" borderId="176" applyNumberFormat="0" applyProtection="0">
      <alignment horizontal="left"/>
    </xf>
    <xf numFmtId="0" fontId="62" fillId="60" borderId="176"/>
    <xf numFmtId="49" fontId="47" fillId="0" borderId="176" applyFill="0" applyProtection="0">
      <alignment horizontal="right"/>
    </xf>
    <xf numFmtId="2" fontId="47" fillId="0" borderId="176" applyFill="0" applyProtection="0">
      <alignment horizontal="right" vertical="top" wrapText="1"/>
    </xf>
    <xf numFmtId="0" fontId="47" fillId="0" borderId="176" applyFill="0" applyProtection="0">
      <alignment horizontal="right" vertical="top" wrapText="1"/>
    </xf>
    <xf numFmtId="49" fontId="35" fillId="0" borderId="176" applyFill="0" applyProtection="0">
      <alignment horizontal="right"/>
    </xf>
    <xf numFmtId="0" fontId="39" fillId="38" borderId="176" applyNumberFormat="0" applyProtection="0">
      <alignment horizontal="right"/>
    </xf>
    <xf numFmtId="49" fontId="47" fillId="0" borderId="176" applyFill="0" applyProtection="0">
      <alignment horizontal="right"/>
    </xf>
    <xf numFmtId="49" fontId="47" fillId="0" borderId="176" applyFill="0" applyProtection="0">
      <alignment horizontal="right"/>
    </xf>
    <xf numFmtId="1" fontId="35" fillId="0" borderId="176" applyFill="0" applyProtection="0">
      <alignment horizontal="right" vertical="top" wrapText="1"/>
    </xf>
    <xf numFmtId="0" fontId="62" fillId="60" borderId="176"/>
    <xf numFmtId="0" fontId="43" fillId="36" borderId="178" applyNumberFormat="0" applyAlignment="0" applyProtection="0"/>
    <xf numFmtId="0" fontId="39" fillId="38" borderId="176" applyNumberFormat="0" applyProtection="0">
      <alignment horizontal="left"/>
    </xf>
    <xf numFmtId="1" fontId="35" fillId="0" borderId="176" applyFill="0" applyProtection="0">
      <alignment horizontal="right" vertical="top" wrapText="1"/>
    </xf>
    <xf numFmtId="0" fontId="39" fillId="38" borderId="176" applyNumberFormat="0" applyProtection="0">
      <alignment horizontal="right"/>
    </xf>
    <xf numFmtId="2" fontId="35" fillId="0" borderId="176" applyFill="0" applyProtection="0">
      <alignment horizontal="right" vertical="top" wrapText="1"/>
    </xf>
    <xf numFmtId="2" fontId="47" fillId="0" borderId="176" applyFill="0" applyProtection="0">
      <alignment horizontal="right" vertical="top" wrapText="1"/>
    </xf>
    <xf numFmtId="0" fontId="35" fillId="0" borderId="176" applyFill="0" applyProtection="0">
      <alignment horizontal="right" vertical="top" wrapText="1"/>
    </xf>
    <xf numFmtId="0" fontId="44" fillId="0" borderId="179" applyNumberFormat="0" applyFill="0" applyAlignment="0" applyProtection="0"/>
    <xf numFmtId="0" fontId="35" fillId="0" borderId="176" applyFill="0" applyProtection="0">
      <alignment horizontal="right" vertical="top" wrapText="1"/>
    </xf>
    <xf numFmtId="0" fontId="39" fillId="38" borderId="176" applyNumberFormat="0" applyProtection="0">
      <alignment horizontal="right"/>
    </xf>
    <xf numFmtId="0" fontId="39" fillId="38" borderId="176" applyNumberFormat="0" applyProtection="0">
      <alignment horizontal="right"/>
    </xf>
    <xf numFmtId="1" fontId="47" fillId="0" borderId="176" applyFill="0" applyProtection="0">
      <alignment horizontal="right" vertical="top" wrapText="1"/>
    </xf>
    <xf numFmtId="1" fontId="35" fillId="0" borderId="176" applyFill="0" applyProtection="0">
      <alignment horizontal="right" vertical="top" wrapText="1"/>
    </xf>
    <xf numFmtId="0" fontId="47" fillId="0" borderId="176" applyFill="0" applyProtection="0">
      <alignment horizontal="right" vertical="top" wrapText="1"/>
    </xf>
    <xf numFmtId="49" fontId="47" fillId="0" borderId="176" applyFill="0" applyProtection="0">
      <alignment horizontal="right"/>
    </xf>
    <xf numFmtId="1" fontId="47" fillId="0" borderId="176" applyFill="0" applyProtection="0">
      <alignment horizontal="right" vertical="top" wrapText="1"/>
    </xf>
    <xf numFmtId="2" fontId="47" fillId="0" borderId="176" applyFill="0" applyProtection="0">
      <alignment horizontal="right" vertical="top" wrapText="1"/>
    </xf>
    <xf numFmtId="1" fontId="47" fillId="0" borderId="176" applyFill="0" applyProtection="0">
      <alignment horizontal="right" vertical="top" wrapText="1"/>
    </xf>
    <xf numFmtId="2" fontId="35" fillId="0" borderId="176" applyFill="0" applyProtection="0">
      <alignment horizontal="right" vertical="top" wrapText="1"/>
    </xf>
    <xf numFmtId="0" fontId="47" fillId="0" borderId="176" applyFill="0" applyProtection="0">
      <alignment horizontal="right" vertical="top" wrapText="1"/>
    </xf>
    <xf numFmtId="0" fontId="35" fillId="54" borderId="175" applyNumberFormat="0" applyFont="0" applyAlignment="0" applyProtection="0"/>
    <xf numFmtId="0" fontId="62" fillId="60" borderId="176"/>
    <xf numFmtId="0" fontId="41" fillId="35" borderId="177" applyNumberFormat="0" applyAlignment="0" applyProtection="0"/>
    <xf numFmtId="49" fontId="35" fillId="0" borderId="176" applyFill="0" applyProtection="0">
      <alignment horizontal="right"/>
    </xf>
    <xf numFmtId="1" fontId="47" fillId="0" borderId="176" applyFill="0" applyProtection="0">
      <alignment horizontal="right" vertical="top" wrapText="1"/>
    </xf>
    <xf numFmtId="0" fontId="39" fillId="38" borderId="176" applyNumberFormat="0" applyProtection="0">
      <alignment horizontal="left"/>
    </xf>
    <xf numFmtId="0" fontId="44" fillId="0" borderId="179" applyNumberFormat="0" applyFill="0" applyAlignment="0" applyProtection="0"/>
    <xf numFmtId="2" fontId="35" fillId="0" borderId="176" applyFill="0" applyProtection="0">
      <alignment horizontal="right" vertical="top" wrapText="1"/>
    </xf>
    <xf numFmtId="0" fontId="43" fillId="36" borderId="178" applyNumberFormat="0" applyAlignment="0" applyProtection="0"/>
    <xf numFmtId="1" fontId="35" fillId="0" borderId="176" applyFill="0" applyProtection="0">
      <alignment horizontal="right" vertical="top" wrapText="1"/>
    </xf>
    <xf numFmtId="0" fontId="35" fillId="54" borderId="175" applyNumberFormat="0" applyFont="0" applyAlignment="0" applyProtection="0"/>
    <xf numFmtId="1" fontId="35" fillId="0" borderId="176" applyFill="0" applyProtection="0">
      <alignment horizontal="right" vertical="top" wrapText="1"/>
    </xf>
    <xf numFmtId="0" fontId="41" fillId="35" borderId="177" applyNumberFormat="0" applyAlignment="0" applyProtection="0"/>
    <xf numFmtId="0" fontId="43" fillId="36" borderId="178" applyNumberFormat="0" applyAlignment="0" applyProtection="0"/>
    <xf numFmtId="2" fontId="35" fillId="0" borderId="176" applyFill="0" applyProtection="0">
      <alignment horizontal="right" vertical="top" wrapText="1"/>
    </xf>
    <xf numFmtId="0" fontId="62" fillId="60" borderId="176"/>
    <xf numFmtId="49" fontId="35" fillId="0" borderId="176" applyFill="0" applyProtection="0">
      <alignment horizontal="right"/>
    </xf>
    <xf numFmtId="0" fontId="44" fillId="0" borderId="179" applyNumberFormat="0" applyFill="0" applyAlignment="0" applyProtection="0"/>
    <xf numFmtId="0" fontId="35" fillId="0" borderId="176" applyFill="0" applyProtection="0">
      <alignment horizontal="right" vertical="top" wrapText="1"/>
    </xf>
    <xf numFmtId="0" fontId="35" fillId="54" borderId="175" applyNumberFormat="0" applyFont="0" applyAlignment="0" applyProtection="0"/>
    <xf numFmtId="0" fontId="62" fillId="60" borderId="176"/>
    <xf numFmtId="1" fontId="35" fillId="0" borderId="176" applyFill="0" applyProtection="0">
      <alignment horizontal="right" vertical="top" wrapText="1"/>
    </xf>
    <xf numFmtId="0" fontId="62" fillId="60" borderId="176"/>
    <xf numFmtId="2" fontId="35" fillId="0" borderId="176" applyFill="0" applyProtection="0">
      <alignment horizontal="right" vertical="top" wrapText="1"/>
    </xf>
    <xf numFmtId="1" fontId="47" fillId="0" borderId="176" applyFill="0" applyProtection="0">
      <alignment horizontal="right" vertical="top" wrapText="1"/>
    </xf>
    <xf numFmtId="0" fontId="35" fillId="0" borderId="176" applyFill="0" applyProtection="0">
      <alignment horizontal="right" vertical="top" wrapText="1"/>
    </xf>
    <xf numFmtId="0" fontId="62" fillId="60" borderId="176"/>
    <xf numFmtId="2" fontId="35" fillId="0" borderId="176" applyFill="0" applyProtection="0">
      <alignment horizontal="right" vertical="top" wrapText="1"/>
    </xf>
    <xf numFmtId="0" fontId="62" fillId="60" borderId="176"/>
    <xf numFmtId="0" fontId="62" fillId="60" borderId="176"/>
    <xf numFmtId="0" fontId="47" fillId="0" borderId="176" applyFill="0" applyProtection="0">
      <alignment horizontal="right" vertical="top" wrapText="1"/>
    </xf>
    <xf numFmtId="0" fontId="44" fillId="0" borderId="179" applyNumberFormat="0" applyFill="0" applyAlignment="0" applyProtection="0"/>
    <xf numFmtId="0" fontId="35" fillId="0" borderId="176" applyFill="0" applyProtection="0">
      <alignment horizontal="right" vertical="top" wrapText="1"/>
    </xf>
    <xf numFmtId="0" fontId="51" fillId="36" borderId="177" applyNumberFormat="0" applyAlignment="0" applyProtection="0"/>
    <xf numFmtId="0" fontId="47" fillId="0" borderId="176" applyFill="0" applyProtection="0">
      <alignment horizontal="right" vertical="top" wrapText="1"/>
    </xf>
    <xf numFmtId="0" fontId="43" fillId="36" borderId="178" applyNumberFormat="0" applyAlignment="0" applyProtection="0"/>
    <xf numFmtId="0" fontId="35" fillId="54" borderId="175" applyNumberFormat="0" applyFont="0" applyAlignment="0" applyProtection="0"/>
    <xf numFmtId="0" fontId="44" fillId="0" borderId="179" applyNumberFormat="0" applyFill="0" applyAlignment="0" applyProtection="0"/>
    <xf numFmtId="49" fontId="35" fillId="0" borderId="176" applyFill="0" applyProtection="0">
      <alignment horizontal="right"/>
    </xf>
    <xf numFmtId="0" fontId="35" fillId="0" borderId="176" applyFill="0" applyProtection="0">
      <alignment horizontal="right" vertical="top" wrapText="1"/>
    </xf>
    <xf numFmtId="0" fontId="62" fillId="60" borderId="176"/>
    <xf numFmtId="0" fontId="62" fillId="60" borderId="176"/>
    <xf numFmtId="0" fontId="62" fillId="60" borderId="176"/>
    <xf numFmtId="0" fontId="51" fillId="36" borderId="177" applyNumberFormat="0" applyAlignment="0" applyProtection="0"/>
    <xf numFmtId="49" fontId="35" fillId="0" borderId="176" applyFill="0" applyProtection="0">
      <alignment horizontal="right"/>
    </xf>
    <xf numFmtId="49" fontId="47" fillId="0" borderId="176" applyFill="0" applyProtection="0">
      <alignment horizontal="right"/>
    </xf>
    <xf numFmtId="49" fontId="47" fillId="0" borderId="176" applyFill="0" applyProtection="0">
      <alignment horizontal="right"/>
    </xf>
    <xf numFmtId="0" fontId="35" fillId="54" borderId="175" applyNumberFormat="0" applyFont="0" applyAlignment="0" applyProtection="0"/>
    <xf numFmtId="49" fontId="35" fillId="0" borderId="176" applyFill="0" applyProtection="0">
      <alignment horizontal="right"/>
    </xf>
    <xf numFmtId="49" fontId="47" fillId="0" borderId="176" applyFill="0" applyProtection="0">
      <alignment horizontal="right"/>
    </xf>
    <xf numFmtId="0" fontId="62" fillId="60" borderId="176"/>
    <xf numFmtId="0" fontId="62" fillId="60" borderId="176"/>
    <xf numFmtId="0" fontId="39" fillId="38" borderId="176" applyNumberFormat="0" applyProtection="0">
      <alignment horizontal="right"/>
    </xf>
    <xf numFmtId="0" fontId="62" fillId="60" borderId="176"/>
    <xf numFmtId="2" fontId="35" fillId="0" borderId="176" applyFill="0" applyProtection="0">
      <alignment horizontal="right" vertical="top" wrapText="1"/>
    </xf>
    <xf numFmtId="1" fontId="35" fillId="0" borderId="176" applyFill="0" applyProtection="0">
      <alignment horizontal="right" vertical="top" wrapText="1"/>
    </xf>
    <xf numFmtId="1" fontId="47" fillId="0" borderId="176" applyFill="0" applyProtection="0">
      <alignment horizontal="right" vertical="top" wrapText="1"/>
    </xf>
    <xf numFmtId="0" fontId="44" fillId="0" borderId="179" applyNumberFormat="0" applyFill="0" applyAlignment="0" applyProtection="0"/>
    <xf numFmtId="0" fontId="35" fillId="0" borderId="176" applyFill="0" applyProtection="0">
      <alignment horizontal="right" vertical="top" wrapText="1"/>
    </xf>
    <xf numFmtId="2" fontId="35" fillId="0" borderId="176" applyFill="0" applyProtection="0">
      <alignment horizontal="right" vertical="top" wrapText="1"/>
    </xf>
    <xf numFmtId="0" fontId="62" fillId="60" borderId="176"/>
    <xf numFmtId="0" fontId="35" fillId="0" borderId="176" applyFill="0" applyProtection="0">
      <alignment horizontal="right" vertical="top" wrapText="1"/>
    </xf>
    <xf numFmtId="0" fontId="41" fillId="35" borderId="177" applyNumberFormat="0" applyAlignment="0" applyProtection="0"/>
    <xf numFmtId="0" fontId="44" fillId="0" borderId="179" applyNumberFormat="0" applyFill="0" applyAlignment="0" applyProtection="0"/>
    <xf numFmtId="49" fontId="35" fillId="0" borderId="176" applyFill="0" applyProtection="0">
      <alignment horizontal="right"/>
    </xf>
    <xf numFmtId="0" fontId="62" fillId="60" borderId="176"/>
    <xf numFmtId="1" fontId="47" fillId="0" borderId="176" applyFill="0" applyProtection="0">
      <alignment horizontal="right" vertical="top" wrapText="1"/>
    </xf>
    <xf numFmtId="1" fontId="47" fillId="0" borderId="176" applyFill="0" applyProtection="0">
      <alignment horizontal="right" vertical="top" wrapText="1"/>
    </xf>
    <xf numFmtId="0" fontId="44" fillId="0" borderId="179" applyNumberFormat="0" applyFill="0" applyAlignment="0" applyProtection="0"/>
    <xf numFmtId="0" fontId="47" fillId="0" borderId="176" applyFill="0" applyProtection="0">
      <alignment horizontal="right" vertical="top" wrapText="1"/>
    </xf>
    <xf numFmtId="2" fontId="47" fillId="0" borderId="176" applyFill="0" applyProtection="0">
      <alignment horizontal="right" vertical="top" wrapText="1"/>
    </xf>
    <xf numFmtId="0" fontId="44" fillId="0" borderId="179" applyNumberFormat="0" applyFill="0" applyAlignment="0" applyProtection="0"/>
    <xf numFmtId="1" fontId="47" fillId="0" borderId="176" applyFill="0" applyProtection="0">
      <alignment horizontal="right" vertical="top" wrapText="1"/>
    </xf>
    <xf numFmtId="0" fontId="35" fillId="0" borderId="176" applyFill="0" applyProtection="0">
      <alignment horizontal="right" vertical="top" wrapText="1"/>
    </xf>
    <xf numFmtId="0" fontId="44" fillId="0" borderId="179" applyNumberFormat="0" applyFill="0" applyAlignment="0" applyProtection="0"/>
    <xf numFmtId="0" fontId="62" fillId="60" borderId="176"/>
    <xf numFmtId="0" fontId="35" fillId="0" borderId="176" applyFill="0" applyProtection="0">
      <alignment horizontal="right" vertical="top" wrapText="1"/>
    </xf>
    <xf numFmtId="2" fontId="35" fillId="0" borderId="176" applyFill="0" applyProtection="0">
      <alignment horizontal="right" vertical="top" wrapText="1"/>
    </xf>
    <xf numFmtId="0" fontId="62" fillId="60" borderId="176"/>
    <xf numFmtId="0" fontId="44" fillId="0" borderId="179" applyNumberFormat="0" applyFill="0" applyAlignment="0" applyProtection="0"/>
    <xf numFmtId="0" fontId="44" fillId="0" borderId="179" applyNumberFormat="0" applyFill="0" applyAlignment="0" applyProtection="0"/>
    <xf numFmtId="0" fontId="35" fillId="0" borderId="176" applyFill="0" applyProtection="0">
      <alignment horizontal="right" vertical="top" wrapText="1"/>
    </xf>
    <xf numFmtId="0" fontId="35" fillId="0" borderId="176" applyFill="0" applyProtection="0">
      <alignment horizontal="right" vertical="top" wrapText="1"/>
    </xf>
    <xf numFmtId="1" fontId="47" fillId="0" borderId="176" applyFill="0" applyProtection="0">
      <alignment horizontal="right" vertical="top" wrapText="1"/>
    </xf>
    <xf numFmtId="0" fontId="41" fillId="35" borderId="177" applyNumberFormat="0" applyAlignment="0" applyProtection="0"/>
    <xf numFmtId="2" fontId="47" fillId="0" borderId="176" applyFill="0" applyProtection="0">
      <alignment horizontal="right" vertical="top" wrapText="1"/>
    </xf>
    <xf numFmtId="0" fontId="62" fillId="60" borderId="176"/>
    <xf numFmtId="0" fontId="39" fillId="38" borderId="176" applyNumberFormat="0" applyProtection="0">
      <alignment horizontal="left"/>
    </xf>
    <xf numFmtId="0" fontId="39" fillId="38" borderId="176" applyNumberFormat="0" applyProtection="0">
      <alignment horizontal="right"/>
    </xf>
    <xf numFmtId="0" fontId="51" fillId="36" borderId="177" applyNumberFormat="0" applyAlignment="0" applyProtection="0"/>
    <xf numFmtId="0" fontId="35" fillId="0" borderId="176" applyFill="0" applyProtection="0">
      <alignment horizontal="right" vertical="top" wrapText="1"/>
    </xf>
    <xf numFmtId="2" fontId="35" fillId="0" borderId="176" applyFill="0" applyProtection="0">
      <alignment horizontal="right" vertical="top" wrapText="1"/>
    </xf>
    <xf numFmtId="1" fontId="47" fillId="0" borderId="176" applyFill="0" applyProtection="0">
      <alignment horizontal="right" vertical="top" wrapText="1"/>
    </xf>
    <xf numFmtId="0" fontId="35" fillId="54" borderId="175" applyNumberFormat="0" applyFont="0" applyAlignment="0" applyProtection="0"/>
    <xf numFmtId="1" fontId="35" fillId="0" borderId="176" applyFill="0" applyProtection="0">
      <alignment horizontal="right" vertical="top" wrapText="1"/>
    </xf>
    <xf numFmtId="0" fontId="39" fillId="38" borderId="176" applyNumberFormat="0" applyProtection="0">
      <alignment horizontal="right"/>
    </xf>
    <xf numFmtId="0" fontId="43" fillId="36" borderId="178" applyNumberFormat="0" applyAlignment="0" applyProtection="0"/>
    <xf numFmtId="0" fontId="43" fillId="36" borderId="178" applyNumberFormat="0" applyAlignment="0" applyProtection="0"/>
    <xf numFmtId="1" fontId="35" fillId="0" borderId="176" applyFill="0" applyProtection="0">
      <alignment horizontal="right" vertical="top" wrapText="1"/>
    </xf>
    <xf numFmtId="0" fontId="35" fillId="54" borderId="175" applyNumberFormat="0" applyFont="0" applyAlignment="0" applyProtection="0"/>
    <xf numFmtId="0" fontId="35" fillId="54" borderId="175" applyNumberFormat="0" applyFont="0" applyAlignment="0" applyProtection="0"/>
    <xf numFmtId="0" fontId="39" fillId="38" borderId="176" applyNumberFormat="0" applyProtection="0">
      <alignment horizontal="right"/>
    </xf>
    <xf numFmtId="1" fontId="35" fillId="0" borderId="176" applyFill="0" applyProtection="0">
      <alignment horizontal="right" vertical="top" wrapText="1"/>
    </xf>
    <xf numFmtId="1" fontId="35" fillId="0" borderId="176" applyFill="0" applyProtection="0">
      <alignment horizontal="right" vertical="top" wrapText="1"/>
    </xf>
    <xf numFmtId="2" fontId="35" fillId="0" borderId="176" applyFill="0" applyProtection="0">
      <alignment horizontal="right" vertical="top" wrapText="1"/>
    </xf>
    <xf numFmtId="0" fontId="43" fillId="36" borderId="178" applyNumberFormat="0" applyAlignment="0" applyProtection="0"/>
    <xf numFmtId="2" fontId="35" fillId="0" borderId="176" applyFill="0" applyProtection="0">
      <alignment horizontal="right" vertical="top" wrapText="1"/>
    </xf>
    <xf numFmtId="2" fontId="35" fillId="0" borderId="176" applyFill="0" applyProtection="0">
      <alignment horizontal="right" vertical="top" wrapText="1"/>
    </xf>
    <xf numFmtId="49" fontId="35" fillId="0" borderId="176" applyFill="0" applyProtection="0">
      <alignment horizontal="right"/>
    </xf>
    <xf numFmtId="0" fontId="62" fillId="60" borderId="176"/>
    <xf numFmtId="0" fontId="35" fillId="0" borderId="176" applyFill="0" applyProtection="0">
      <alignment horizontal="right" vertical="top" wrapText="1"/>
    </xf>
    <xf numFmtId="0" fontId="35" fillId="0" borderId="176" applyFill="0" applyProtection="0">
      <alignment horizontal="right" vertical="top" wrapText="1"/>
    </xf>
    <xf numFmtId="49" fontId="35" fillId="0" borderId="176" applyFill="0" applyProtection="0">
      <alignment horizontal="right"/>
    </xf>
    <xf numFmtId="0" fontId="62" fillId="60" borderId="176"/>
    <xf numFmtId="49" fontId="47" fillId="0" borderId="176" applyFill="0" applyProtection="0">
      <alignment horizontal="right"/>
    </xf>
    <xf numFmtId="0" fontId="44" fillId="0" borderId="179" applyNumberFormat="0" applyFill="0" applyAlignment="0" applyProtection="0"/>
    <xf numFmtId="2" fontId="47" fillId="0" borderId="176" applyFill="0" applyProtection="0">
      <alignment horizontal="right" vertical="top" wrapText="1"/>
    </xf>
    <xf numFmtId="1" fontId="35" fillId="0" borderId="176" applyFill="0" applyProtection="0">
      <alignment horizontal="right" vertical="top" wrapText="1"/>
    </xf>
    <xf numFmtId="0" fontId="62" fillId="60" borderId="176"/>
    <xf numFmtId="0" fontId="41" fillId="35" borderId="177" applyNumberFormat="0" applyAlignment="0" applyProtection="0"/>
    <xf numFmtId="0" fontId="41" fillId="35" borderId="177" applyNumberFormat="0" applyAlignment="0" applyProtection="0"/>
    <xf numFmtId="1" fontId="35" fillId="0" borderId="176" applyFill="0" applyProtection="0">
      <alignment horizontal="right" vertical="top" wrapText="1"/>
    </xf>
    <xf numFmtId="0" fontId="41" fillId="35" borderId="177" applyNumberFormat="0" applyAlignment="0" applyProtection="0"/>
    <xf numFmtId="2" fontId="47" fillId="0" borderId="176" applyFill="0" applyProtection="0">
      <alignment horizontal="right" vertical="top" wrapText="1"/>
    </xf>
    <xf numFmtId="49" fontId="47" fillId="0" borderId="176" applyFill="0" applyProtection="0">
      <alignment horizontal="right"/>
    </xf>
    <xf numFmtId="0" fontId="51" fillId="36" borderId="177" applyNumberFormat="0" applyAlignment="0" applyProtection="0"/>
    <xf numFmtId="0" fontId="51" fillId="36" borderId="177" applyNumberFormat="0" applyAlignment="0" applyProtection="0"/>
    <xf numFmtId="0" fontId="47" fillId="0" borderId="176" applyFill="0" applyProtection="0">
      <alignment horizontal="right" vertical="top" wrapText="1"/>
    </xf>
    <xf numFmtId="49" fontId="35" fillId="0" borderId="176" applyFill="0" applyProtection="0">
      <alignment horizontal="right"/>
    </xf>
    <xf numFmtId="1" fontId="35" fillId="0" borderId="176" applyFill="0" applyProtection="0">
      <alignment horizontal="right" vertical="top" wrapText="1"/>
    </xf>
    <xf numFmtId="0" fontId="35" fillId="0" borderId="176" applyFill="0" applyProtection="0">
      <alignment horizontal="right" vertical="top" wrapText="1"/>
    </xf>
    <xf numFmtId="2" fontId="35" fillId="0" borderId="176" applyFill="0" applyProtection="0">
      <alignment horizontal="right" vertical="top" wrapText="1"/>
    </xf>
    <xf numFmtId="2" fontId="35" fillId="0" borderId="176" applyFill="0" applyProtection="0">
      <alignment horizontal="right" vertical="top" wrapText="1"/>
    </xf>
    <xf numFmtId="0" fontId="35" fillId="0" borderId="176" applyFill="0" applyProtection="0">
      <alignment horizontal="right" vertical="top" wrapText="1"/>
    </xf>
    <xf numFmtId="0" fontId="43" fillId="36" borderId="178" applyNumberFormat="0" applyAlignment="0" applyProtection="0"/>
    <xf numFmtId="0" fontId="62" fillId="60" borderId="176"/>
    <xf numFmtId="0" fontId="39" fillId="38" borderId="176" applyNumberFormat="0" applyProtection="0">
      <alignment horizontal="right"/>
    </xf>
    <xf numFmtId="0" fontId="39" fillId="38" borderId="176" applyNumberFormat="0" applyProtection="0">
      <alignment horizontal="left"/>
    </xf>
    <xf numFmtId="49" fontId="35" fillId="0" borderId="176" applyFill="0" applyProtection="0">
      <alignment horizontal="right"/>
    </xf>
    <xf numFmtId="0" fontId="62" fillId="60" borderId="176"/>
    <xf numFmtId="0" fontId="62" fillId="60" borderId="176"/>
    <xf numFmtId="2" fontId="47" fillId="0" borderId="176" applyFill="0" applyProtection="0">
      <alignment horizontal="right" vertical="top" wrapText="1"/>
    </xf>
    <xf numFmtId="0" fontId="62" fillId="60" borderId="176"/>
    <xf numFmtId="0" fontId="62" fillId="60" borderId="176"/>
    <xf numFmtId="49" fontId="35" fillId="0" borderId="176" applyFill="0" applyProtection="0">
      <alignment horizontal="right"/>
    </xf>
    <xf numFmtId="2" fontId="47" fillId="0" borderId="176" applyFill="0" applyProtection="0">
      <alignment horizontal="right" vertical="top" wrapText="1"/>
    </xf>
    <xf numFmtId="0" fontId="44" fillId="0" borderId="179" applyNumberFormat="0" applyFill="0" applyAlignment="0" applyProtection="0"/>
    <xf numFmtId="1" fontId="35" fillId="0" borderId="176" applyFill="0" applyProtection="0">
      <alignment horizontal="right" vertical="top" wrapText="1"/>
    </xf>
    <xf numFmtId="49" fontId="47" fillId="0" borderId="176" applyFill="0" applyProtection="0">
      <alignment horizontal="right"/>
    </xf>
    <xf numFmtId="0" fontId="39" fillId="38" borderId="176" applyNumberFormat="0" applyProtection="0">
      <alignment horizontal="left"/>
    </xf>
    <xf numFmtId="2" fontId="35" fillId="0" borderId="176" applyFill="0" applyProtection="0">
      <alignment horizontal="right" vertical="top" wrapText="1"/>
    </xf>
    <xf numFmtId="0" fontId="47" fillId="0" borderId="176" applyFill="0" applyProtection="0">
      <alignment horizontal="right" vertical="top" wrapText="1"/>
    </xf>
    <xf numFmtId="2" fontId="35" fillId="0" borderId="176" applyFill="0" applyProtection="0">
      <alignment horizontal="right" vertical="top" wrapText="1"/>
    </xf>
    <xf numFmtId="0" fontId="35" fillId="0" borderId="176" applyFill="0" applyProtection="0">
      <alignment horizontal="right" vertical="top" wrapText="1"/>
    </xf>
    <xf numFmtId="49" fontId="35" fillId="0" borderId="176" applyFill="0" applyProtection="0">
      <alignment horizontal="right"/>
    </xf>
    <xf numFmtId="1" fontId="35" fillId="0" borderId="176" applyFill="0" applyProtection="0">
      <alignment horizontal="right" vertical="top" wrapText="1"/>
    </xf>
    <xf numFmtId="0" fontId="62" fillId="60" borderId="176"/>
    <xf numFmtId="1" fontId="35" fillId="0" borderId="176" applyFill="0" applyProtection="0">
      <alignment horizontal="right" vertical="top" wrapText="1"/>
    </xf>
    <xf numFmtId="0" fontId="62" fillId="60" borderId="176"/>
    <xf numFmtId="0" fontId="62" fillId="60" borderId="176"/>
    <xf numFmtId="0" fontId="41" fillId="35" borderId="177" applyNumberFormat="0" applyAlignment="0" applyProtection="0"/>
    <xf numFmtId="49" fontId="47" fillId="0" borderId="176" applyFill="0" applyProtection="0">
      <alignment horizontal="right"/>
    </xf>
    <xf numFmtId="0" fontId="35" fillId="0" borderId="176" applyFill="0" applyProtection="0">
      <alignment horizontal="right" vertical="top" wrapText="1"/>
    </xf>
    <xf numFmtId="49" fontId="47" fillId="0" borderId="176" applyFill="0" applyProtection="0">
      <alignment horizontal="right"/>
    </xf>
    <xf numFmtId="0" fontId="35" fillId="0" borderId="176" applyFill="0" applyProtection="0">
      <alignment horizontal="right" vertical="top" wrapText="1"/>
    </xf>
    <xf numFmtId="1" fontId="47" fillId="0" borderId="176" applyFill="0" applyProtection="0">
      <alignment horizontal="right" vertical="top" wrapText="1"/>
    </xf>
    <xf numFmtId="1" fontId="47" fillId="0" borderId="176" applyFill="0" applyProtection="0">
      <alignment horizontal="right" vertical="top" wrapText="1"/>
    </xf>
    <xf numFmtId="0" fontId="62" fillId="60" borderId="176"/>
    <xf numFmtId="49" fontId="35" fillId="0" borderId="176" applyFill="0" applyProtection="0">
      <alignment horizontal="right"/>
    </xf>
    <xf numFmtId="49" fontId="35" fillId="0" borderId="176" applyFill="0" applyProtection="0">
      <alignment horizontal="right"/>
    </xf>
    <xf numFmtId="2" fontId="35" fillId="0" borderId="176" applyFill="0" applyProtection="0">
      <alignment horizontal="right" vertical="top" wrapText="1"/>
    </xf>
    <xf numFmtId="0" fontId="62" fillId="60" borderId="176"/>
    <xf numFmtId="2" fontId="47" fillId="0" borderId="176" applyFill="0" applyProtection="0">
      <alignment horizontal="right" vertical="top" wrapText="1"/>
    </xf>
    <xf numFmtId="0" fontId="39" fillId="38" borderId="176" applyNumberFormat="0" applyProtection="0">
      <alignment horizontal="right"/>
    </xf>
    <xf numFmtId="0" fontId="35" fillId="0" borderId="176" applyFill="0" applyProtection="0">
      <alignment horizontal="right" vertical="top" wrapText="1"/>
    </xf>
    <xf numFmtId="1" fontId="35" fillId="0" borderId="176" applyFill="0" applyProtection="0">
      <alignment horizontal="right" vertical="top" wrapText="1"/>
    </xf>
    <xf numFmtId="0" fontId="62" fillId="60" borderId="176"/>
    <xf numFmtId="49" fontId="35" fillId="0" borderId="176" applyFill="0" applyProtection="0">
      <alignment horizontal="right"/>
    </xf>
    <xf numFmtId="2" fontId="47" fillId="0" borderId="176" applyFill="0" applyProtection="0">
      <alignment horizontal="right" vertical="top" wrapText="1"/>
    </xf>
    <xf numFmtId="0" fontId="62" fillId="60" borderId="176"/>
    <xf numFmtId="0" fontId="62" fillId="60" borderId="176"/>
    <xf numFmtId="0" fontId="62" fillId="60" borderId="176"/>
    <xf numFmtId="0" fontId="62" fillId="60" borderId="176"/>
    <xf numFmtId="49" fontId="35" fillId="0" borderId="176" applyFill="0" applyProtection="0">
      <alignment horizontal="right"/>
    </xf>
    <xf numFmtId="0" fontId="47" fillId="0" borderId="176" applyFill="0" applyProtection="0">
      <alignment horizontal="right" vertical="top" wrapText="1"/>
    </xf>
    <xf numFmtId="2" fontId="35" fillId="0" borderId="176" applyFill="0" applyProtection="0">
      <alignment horizontal="right" vertical="top" wrapText="1"/>
    </xf>
    <xf numFmtId="0" fontId="44" fillId="0" borderId="179" applyNumberFormat="0" applyFill="0" applyAlignment="0" applyProtection="0"/>
    <xf numFmtId="0" fontId="39" fillId="38" borderId="176" applyNumberFormat="0" applyProtection="0">
      <alignment horizontal="right"/>
    </xf>
    <xf numFmtId="0" fontId="44" fillId="0" borderId="179" applyNumberFormat="0" applyFill="0" applyAlignment="0" applyProtection="0"/>
    <xf numFmtId="0" fontId="47" fillId="0" borderId="176" applyFill="0" applyProtection="0">
      <alignment horizontal="right" vertical="top" wrapText="1"/>
    </xf>
    <xf numFmtId="49" fontId="47" fillId="0" borderId="176" applyFill="0" applyProtection="0">
      <alignment horizontal="right"/>
    </xf>
    <xf numFmtId="2" fontId="35" fillId="0" borderId="176" applyFill="0" applyProtection="0">
      <alignment horizontal="right" vertical="top" wrapText="1"/>
    </xf>
    <xf numFmtId="0" fontId="51" fillId="36" borderId="177" applyNumberFormat="0" applyAlignment="0" applyProtection="0"/>
    <xf numFmtId="0" fontId="41" fillId="35" borderId="177" applyNumberFormat="0" applyAlignment="0" applyProtection="0"/>
    <xf numFmtId="0" fontId="41" fillId="35" borderId="177" applyNumberFormat="0" applyAlignment="0" applyProtection="0"/>
    <xf numFmtId="0" fontId="62" fillId="60" borderId="176"/>
    <xf numFmtId="49" fontId="47" fillId="0" borderId="176" applyFill="0" applyProtection="0">
      <alignment horizontal="right"/>
    </xf>
    <xf numFmtId="0" fontId="43" fillId="36" borderId="178" applyNumberFormat="0" applyAlignment="0" applyProtection="0"/>
    <xf numFmtId="0" fontId="35" fillId="0" borderId="176" applyFill="0" applyProtection="0">
      <alignment horizontal="right" vertical="top" wrapText="1"/>
    </xf>
    <xf numFmtId="0" fontId="39" fillId="38" borderId="176" applyNumberFormat="0" applyProtection="0">
      <alignment horizontal="left"/>
    </xf>
    <xf numFmtId="1" fontId="35" fillId="0" borderId="176" applyFill="0" applyProtection="0">
      <alignment horizontal="right" vertical="top" wrapText="1"/>
    </xf>
    <xf numFmtId="1" fontId="35" fillId="0" borderId="176" applyFill="0" applyProtection="0">
      <alignment horizontal="right" vertical="top" wrapText="1"/>
    </xf>
    <xf numFmtId="2" fontId="47" fillId="0" borderId="176" applyFill="0" applyProtection="0">
      <alignment horizontal="right" vertical="top" wrapText="1"/>
    </xf>
    <xf numFmtId="2" fontId="35" fillId="0" borderId="176" applyFill="0" applyProtection="0">
      <alignment horizontal="right" vertical="top" wrapText="1"/>
    </xf>
    <xf numFmtId="1" fontId="35" fillId="0" borderId="176" applyFill="0" applyProtection="0">
      <alignment horizontal="right" vertical="top" wrapText="1"/>
    </xf>
    <xf numFmtId="0" fontId="43" fillId="36" borderId="178" applyNumberFormat="0" applyAlignment="0" applyProtection="0"/>
    <xf numFmtId="49" fontId="47" fillId="0" borderId="176" applyFill="0" applyProtection="0">
      <alignment horizontal="right"/>
    </xf>
    <xf numFmtId="2" fontId="47" fillId="0" borderId="176" applyFill="0" applyProtection="0">
      <alignment horizontal="right" vertical="top" wrapText="1"/>
    </xf>
    <xf numFmtId="1" fontId="35" fillId="0" borderId="176" applyFill="0" applyProtection="0">
      <alignment horizontal="right" vertical="top" wrapText="1"/>
    </xf>
    <xf numFmtId="2" fontId="35" fillId="0" borderId="176" applyFill="0" applyProtection="0">
      <alignment horizontal="right" vertical="top" wrapText="1"/>
    </xf>
    <xf numFmtId="0" fontId="62" fillId="60" borderId="176"/>
    <xf numFmtId="0" fontId="39" fillId="38" borderId="176" applyNumberFormat="0" applyProtection="0">
      <alignment horizontal="right"/>
    </xf>
    <xf numFmtId="0" fontId="35" fillId="0" borderId="176" applyFill="0" applyProtection="0">
      <alignment horizontal="right" vertical="top" wrapText="1"/>
    </xf>
    <xf numFmtId="0" fontId="62" fillId="60" borderId="176"/>
    <xf numFmtId="0" fontId="39" fillId="38" borderId="176" applyNumberFormat="0" applyProtection="0">
      <alignment horizontal="right"/>
    </xf>
    <xf numFmtId="49" fontId="47" fillId="0" borderId="176" applyFill="0" applyProtection="0">
      <alignment horizontal="right"/>
    </xf>
    <xf numFmtId="0" fontId="35" fillId="54" borderId="175" applyNumberFormat="0" applyFont="0" applyAlignment="0" applyProtection="0"/>
    <xf numFmtId="0" fontId="44" fillId="0" borderId="179" applyNumberFormat="0" applyFill="0" applyAlignment="0" applyProtection="0"/>
    <xf numFmtId="0" fontId="35" fillId="0" borderId="176" applyFill="0" applyProtection="0">
      <alignment horizontal="right" vertical="top" wrapText="1"/>
    </xf>
    <xf numFmtId="49" fontId="35" fillId="0" borderId="176" applyFill="0" applyProtection="0">
      <alignment horizontal="right"/>
    </xf>
    <xf numFmtId="2" fontId="35" fillId="0" borderId="176" applyFill="0" applyProtection="0">
      <alignment horizontal="right" vertical="top" wrapText="1"/>
    </xf>
    <xf numFmtId="1" fontId="35" fillId="0" borderId="176" applyFill="0" applyProtection="0">
      <alignment horizontal="right" vertical="top" wrapText="1"/>
    </xf>
    <xf numFmtId="0" fontId="43" fillId="36" borderId="178" applyNumberFormat="0" applyAlignment="0" applyProtection="0"/>
    <xf numFmtId="0" fontId="35" fillId="54" borderId="175" applyNumberFormat="0" applyFont="0" applyAlignment="0" applyProtection="0"/>
    <xf numFmtId="0" fontId="35" fillId="0" borderId="176" applyFill="0" applyProtection="0">
      <alignment horizontal="right" vertical="top" wrapText="1"/>
    </xf>
    <xf numFmtId="0" fontId="62" fillId="60" borderId="176"/>
    <xf numFmtId="0" fontId="62" fillId="60" borderId="176"/>
    <xf numFmtId="1" fontId="35" fillId="0" borderId="176" applyFill="0" applyProtection="0">
      <alignment horizontal="right" vertical="top" wrapText="1"/>
    </xf>
    <xf numFmtId="0" fontId="35" fillId="54" borderId="175" applyNumberFormat="0" applyFont="0" applyAlignment="0" applyProtection="0"/>
    <xf numFmtId="0" fontId="62" fillId="60" borderId="176"/>
    <xf numFmtId="1" fontId="35" fillId="0" borderId="176" applyFill="0" applyProtection="0">
      <alignment horizontal="right" vertical="top" wrapText="1"/>
    </xf>
    <xf numFmtId="0" fontId="62" fillId="60" borderId="176"/>
    <xf numFmtId="0" fontId="39" fillId="38" borderId="176" applyNumberFormat="0" applyProtection="0">
      <alignment horizontal="left"/>
    </xf>
    <xf numFmtId="0" fontId="43" fillId="36" borderId="178" applyNumberFormat="0" applyAlignment="0" applyProtection="0"/>
    <xf numFmtId="49" fontId="35" fillId="0" borderId="176" applyFill="0" applyProtection="0">
      <alignment horizontal="right"/>
    </xf>
    <xf numFmtId="2" fontId="47" fillId="0" borderId="176" applyFill="0" applyProtection="0">
      <alignment horizontal="right" vertical="top" wrapText="1"/>
    </xf>
    <xf numFmtId="0" fontId="43" fillId="36" borderId="178" applyNumberFormat="0" applyAlignment="0" applyProtection="0"/>
    <xf numFmtId="0" fontId="35" fillId="0" borderId="176" applyFill="0" applyProtection="0">
      <alignment horizontal="right" vertical="top" wrapText="1"/>
    </xf>
    <xf numFmtId="0" fontId="62" fillId="60" borderId="176"/>
    <xf numFmtId="0" fontId="35" fillId="0" borderId="176" applyFill="0" applyProtection="0">
      <alignment horizontal="right" vertical="top" wrapText="1"/>
    </xf>
    <xf numFmtId="2" fontId="35" fillId="0" borderId="176" applyFill="0" applyProtection="0">
      <alignment horizontal="right" vertical="top" wrapText="1"/>
    </xf>
    <xf numFmtId="0" fontId="43" fillId="36" borderId="178" applyNumberFormat="0" applyAlignment="0" applyProtection="0"/>
    <xf numFmtId="0" fontId="43" fillId="36" borderId="178" applyNumberFormat="0" applyAlignment="0" applyProtection="0"/>
    <xf numFmtId="0" fontId="44" fillId="0" borderId="179" applyNumberFormat="0" applyFill="0" applyAlignment="0" applyProtection="0"/>
    <xf numFmtId="0" fontId="62" fillId="60" borderId="176"/>
    <xf numFmtId="1" fontId="47" fillId="0" borderId="176" applyFill="0" applyProtection="0">
      <alignment horizontal="right" vertical="top" wrapText="1"/>
    </xf>
    <xf numFmtId="0" fontId="62" fillId="60" borderId="176"/>
    <xf numFmtId="2" fontId="35" fillId="0" borderId="176" applyFill="0" applyProtection="0">
      <alignment horizontal="right" vertical="top" wrapText="1"/>
    </xf>
    <xf numFmtId="0" fontId="47" fillId="0" borderId="176" applyFill="0" applyProtection="0">
      <alignment horizontal="right" vertical="top" wrapText="1"/>
    </xf>
    <xf numFmtId="0" fontId="62" fillId="60" borderId="176"/>
    <xf numFmtId="0" fontId="62" fillId="60" borderId="176"/>
    <xf numFmtId="0" fontId="47" fillId="0" borderId="176" applyFill="0" applyProtection="0">
      <alignment horizontal="right" vertical="top" wrapText="1"/>
    </xf>
    <xf numFmtId="2" fontId="35" fillId="0" borderId="176" applyFill="0" applyProtection="0">
      <alignment horizontal="right" vertical="top" wrapText="1"/>
    </xf>
    <xf numFmtId="0" fontId="62" fillId="60" borderId="176"/>
    <xf numFmtId="2" fontId="47" fillId="0" borderId="176" applyFill="0" applyProtection="0">
      <alignment horizontal="right" vertical="top" wrapText="1"/>
    </xf>
    <xf numFmtId="0" fontId="62" fillId="60" borderId="176"/>
    <xf numFmtId="49" fontId="35" fillId="0" borderId="176" applyFill="0" applyProtection="0">
      <alignment horizontal="right"/>
    </xf>
    <xf numFmtId="1" fontId="47" fillId="0" borderId="176" applyFill="0" applyProtection="0">
      <alignment horizontal="right" vertical="top" wrapText="1"/>
    </xf>
    <xf numFmtId="2" fontId="35" fillId="0" borderId="176" applyFill="0" applyProtection="0">
      <alignment horizontal="right" vertical="top" wrapText="1"/>
    </xf>
    <xf numFmtId="0" fontId="62" fillId="60" borderId="176"/>
    <xf numFmtId="2" fontId="47" fillId="0" borderId="176" applyFill="0" applyProtection="0">
      <alignment horizontal="right" vertical="top" wrapText="1"/>
    </xf>
    <xf numFmtId="0" fontId="39" fillId="38" borderId="176" applyNumberFormat="0" applyProtection="0">
      <alignment horizontal="left"/>
    </xf>
    <xf numFmtId="0" fontId="35" fillId="54" borderId="175" applyNumberFormat="0" applyFont="0" applyAlignment="0" applyProtection="0"/>
    <xf numFmtId="0" fontId="62" fillId="60" borderId="176"/>
    <xf numFmtId="1" fontId="35" fillId="0" borderId="176" applyFill="0" applyProtection="0">
      <alignment horizontal="right" vertical="top" wrapText="1"/>
    </xf>
    <xf numFmtId="0" fontId="62" fillId="60" borderId="176"/>
    <xf numFmtId="1" fontId="35" fillId="0" borderId="176" applyFill="0" applyProtection="0">
      <alignment horizontal="right" vertical="top" wrapText="1"/>
    </xf>
    <xf numFmtId="2" fontId="35" fillId="0" borderId="176" applyFill="0" applyProtection="0">
      <alignment horizontal="right" vertical="top" wrapText="1"/>
    </xf>
    <xf numFmtId="0" fontId="62" fillId="60" borderId="176"/>
    <xf numFmtId="0" fontId="62" fillId="60" borderId="176"/>
    <xf numFmtId="0" fontId="35" fillId="0" borderId="176" applyFill="0" applyProtection="0">
      <alignment horizontal="right" vertical="top" wrapText="1"/>
    </xf>
    <xf numFmtId="0" fontId="62" fillId="60" borderId="176"/>
    <xf numFmtId="0" fontId="44" fillId="0" borderId="179" applyNumberFormat="0" applyFill="0" applyAlignment="0" applyProtection="0"/>
    <xf numFmtId="0" fontId="39" fillId="38" borderId="176" applyNumberFormat="0" applyProtection="0">
      <alignment horizontal="left"/>
    </xf>
    <xf numFmtId="0" fontId="47" fillId="0" borderId="176" applyFill="0" applyProtection="0">
      <alignment horizontal="right" vertical="top" wrapText="1"/>
    </xf>
    <xf numFmtId="2" fontId="35" fillId="0" borderId="176" applyFill="0" applyProtection="0">
      <alignment horizontal="right" vertical="top" wrapText="1"/>
    </xf>
    <xf numFmtId="1" fontId="35" fillId="0" borderId="176" applyFill="0" applyProtection="0">
      <alignment horizontal="right" vertical="top" wrapText="1"/>
    </xf>
    <xf numFmtId="0" fontId="43" fillId="36" borderId="178" applyNumberFormat="0" applyAlignment="0" applyProtection="0"/>
    <xf numFmtId="1" fontId="35" fillId="0" borderId="176" applyFill="0" applyProtection="0">
      <alignment horizontal="right" vertical="top" wrapText="1"/>
    </xf>
    <xf numFmtId="0" fontId="35" fillId="54" borderId="175" applyNumberFormat="0" applyFont="0" applyAlignment="0" applyProtection="0"/>
    <xf numFmtId="0" fontId="35" fillId="0" borderId="176" applyFill="0" applyProtection="0">
      <alignment horizontal="right" vertical="top" wrapText="1"/>
    </xf>
    <xf numFmtId="1" fontId="35" fillId="0" borderId="176" applyFill="0" applyProtection="0">
      <alignment horizontal="right" vertical="top" wrapText="1"/>
    </xf>
    <xf numFmtId="0" fontId="39" fillId="38" borderId="176" applyNumberFormat="0" applyProtection="0">
      <alignment horizontal="left"/>
    </xf>
    <xf numFmtId="0" fontId="44" fillId="0" borderId="179" applyNumberFormat="0" applyFill="0" applyAlignment="0" applyProtection="0"/>
    <xf numFmtId="1" fontId="47" fillId="0" borderId="176" applyFill="0" applyProtection="0">
      <alignment horizontal="right" vertical="top" wrapText="1"/>
    </xf>
    <xf numFmtId="0" fontId="43" fillId="36" borderId="178" applyNumberFormat="0" applyAlignment="0" applyProtection="0"/>
    <xf numFmtId="0" fontId="62" fillId="60" borderId="176"/>
    <xf numFmtId="2" fontId="47" fillId="0" borderId="176" applyFill="0" applyProtection="0">
      <alignment horizontal="right" vertical="top" wrapText="1"/>
    </xf>
    <xf numFmtId="1" fontId="47" fillId="0" borderId="176" applyFill="0" applyProtection="0">
      <alignment horizontal="right" vertical="top" wrapText="1"/>
    </xf>
    <xf numFmtId="2" fontId="47" fillId="0" borderId="176" applyFill="0" applyProtection="0">
      <alignment horizontal="right" vertical="top" wrapText="1"/>
    </xf>
    <xf numFmtId="1" fontId="35" fillId="0" borderId="176" applyFill="0" applyProtection="0">
      <alignment horizontal="right" vertical="top" wrapText="1"/>
    </xf>
    <xf numFmtId="0" fontId="44" fillId="0" borderId="179" applyNumberFormat="0" applyFill="0" applyAlignment="0" applyProtection="0"/>
    <xf numFmtId="0" fontId="41" fillId="35" borderId="177" applyNumberFormat="0" applyAlignment="0" applyProtection="0"/>
    <xf numFmtId="2" fontId="47" fillId="0" borderId="176" applyFill="0" applyProtection="0">
      <alignment horizontal="right" vertical="top" wrapText="1"/>
    </xf>
    <xf numFmtId="49" fontId="35" fillId="0" borderId="176" applyFill="0" applyProtection="0">
      <alignment horizontal="right"/>
    </xf>
    <xf numFmtId="0" fontId="62" fillId="60" borderId="176"/>
    <xf numFmtId="0" fontId="62" fillId="60" borderId="176"/>
    <xf numFmtId="1" fontId="35" fillId="0" borderId="176" applyFill="0" applyProtection="0">
      <alignment horizontal="right" vertical="top" wrapText="1"/>
    </xf>
    <xf numFmtId="49" fontId="35" fillId="0" borderId="176" applyFill="0" applyProtection="0">
      <alignment horizontal="right"/>
    </xf>
    <xf numFmtId="1" fontId="35" fillId="0" borderId="176" applyFill="0" applyProtection="0">
      <alignment horizontal="right" vertical="top" wrapText="1"/>
    </xf>
    <xf numFmtId="0" fontId="47" fillId="0" borderId="176" applyFill="0" applyProtection="0">
      <alignment horizontal="right" vertical="top" wrapText="1"/>
    </xf>
    <xf numFmtId="49" fontId="47" fillId="0" borderId="176" applyFill="0" applyProtection="0">
      <alignment horizontal="right"/>
    </xf>
    <xf numFmtId="49" fontId="35" fillId="0" borderId="176" applyFill="0" applyProtection="0">
      <alignment horizontal="right"/>
    </xf>
    <xf numFmtId="0" fontId="51" fillId="36" borderId="177" applyNumberFormat="0" applyAlignment="0" applyProtection="0"/>
    <xf numFmtId="0" fontId="39" fillId="38" borderId="176" applyNumberFormat="0" applyProtection="0">
      <alignment horizontal="left"/>
    </xf>
    <xf numFmtId="49" fontId="35" fillId="0" borderId="176" applyFill="0" applyProtection="0">
      <alignment horizontal="right"/>
    </xf>
    <xf numFmtId="0" fontId="62" fillId="60" borderId="176"/>
    <xf numFmtId="0" fontId="35" fillId="54" borderId="175" applyNumberFormat="0" applyFont="0" applyAlignment="0" applyProtection="0"/>
    <xf numFmtId="0" fontId="62" fillId="60" borderId="176"/>
    <xf numFmtId="0" fontId="39" fillId="38" borderId="176" applyNumberFormat="0" applyProtection="0">
      <alignment horizontal="left"/>
    </xf>
    <xf numFmtId="0" fontId="62" fillId="60" borderId="176"/>
    <xf numFmtId="2" fontId="35" fillId="0" borderId="176" applyFill="0" applyProtection="0">
      <alignment horizontal="right" vertical="top" wrapText="1"/>
    </xf>
    <xf numFmtId="0" fontId="35" fillId="54" borderId="175" applyNumberFormat="0" applyFont="0" applyAlignment="0" applyProtection="0"/>
    <xf numFmtId="0" fontId="39" fillId="38" borderId="176" applyNumberFormat="0" applyProtection="0">
      <alignment horizontal="left"/>
    </xf>
    <xf numFmtId="0" fontId="35" fillId="54" borderId="175" applyNumberFormat="0" applyFont="0" applyAlignment="0" applyProtection="0"/>
    <xf numFmtId="2" fontId="35" fillId="0" borderId="176" applyFill="0" applyProtection="0">
      <alignment horizontal="right" vertical="top" wrapText="1"/>
    </xf>
    <xf numFmtId="0" fontId="62" fillId="60" borderId="176"/>
    <xf numFmtId="0" fontId="62" fillId="60" borderId="176"/>
    <xf numFmtId="0" fontId="44" fillId="0" borderId="179" applyNumberFormat="0" applyFill="0" applyAlignment="0" applyProtection="0"/>
    <xf numFmtId="2" fontId="47" fillId="0" borderId="176" applyFill="0" applyProtection="0">
      <alignment horizontal="right" vertical="top" wrapText="1"/>
    </xf>
    <xf numFmtId="0" fontId="39" fillId="38" borderId="176" applyNumberFormat="0" applyProtection="0">
      <alignment horizontal="right"/>
    </xf>
    <xf numFmtId="0" fontId="62" fillId="60" borderId="176"/>
    <xf numFmtId="2" fontId="47" fillId="0" borderId="176" applyFill="0" applyProtection="0">
      <alignment horizontal="right" vertical="top" wrapText="1"/>
    </xf>
    <xf numFmtId="0" fontId="35" fillId="54" borderId="175" applyNumberFormat="0" applyFont="0" applyAlignment="0" applyProtection="0"/>
    <xf numFmtId="0" fontId="35" fillId="0" borderId="176" applyFill="0" applyProtection="0">
      <alignment horizontal="right" vertical="top" wrapText="1"/>
    </xf>
    <xf numFmtId="0" fontId="62" fillId="60" borderId="176"/>
    <xf numFmtId="0" fontId="39" fillId="38" borderId="176" applyNumberFormat="0" applyProtection="0">
      <alignment horizontal="right"/>
    </xf>
    <xf numFmtId="0" fontId="35" fillId="54" borderId="175" applyNumberFormat="0" applyFont="0" applyAlignment="0" applyProtection="0"/>
    <xf numFmtId="2" fontId="35" fillId="0" borderId="176" applyFill="0" applyProtection="0">
      <alignment horizontal="right" vertical="top" wrapText="1"/>
    </xf>
    <xf numFmtId="0" fontId="44" fillId="0" borderId="179" applyNumberFormat="0" applyFill="0" applyAlignment="0" applyProtection="0"/>
    <xf numFmtId="0" fontId="41" fillId="35" borderId="177" applyNumberFormat="0" applyAlignment="0" applyProtection="0"/>
    <xf numFmtId="1" fontId="47" fillId="0" borderId="176" applyFill="0" applyProtection="0">
      <alignment horizontal="right" vertical="top" wrapText="1"/>
    </xf>
    <xf numFmtId="0" fontId="62" fillId="60" borderId="176"/>
    <xf numFmtId="0" fontId="62" fillId="60" borderId="176"/>
  </cellStyleXfs>
  <cellXfs count="508">
    <xf numFmtId="0" fontId="0" fillId="0" borderId="0" xfId="0"/>
    <xf numFmtId="0" fontId="2" fillId="0" borderId="0" xfId="0" applyFont="1"/>
    <xf numFmtId="0" fontId="6" fillId="0" borderId="0" xfId="4"/>
    <xf numFmtId="0" fontId="5" fillId="0" borderId="0" xfId="0" applyFont="1"/>
    <xf numFmtId="3" fontId="10" fillId="0" borderId="0" xfId="0" applyNumberFormat="1" applyFont="1" applyFill="1"/>
    <xf numFmtId="3" fontId="10" fillId="0" borderId="0" xfId="0" applyNumberFormat="1" applyFont="1" applyFill="1" applyBorder="1"/>
    <xf numFmtId="9" fontId="10" fillId="0" borderId="0" xfId="0" applyNumberFormat="1" applyFont="1" applyFill="1"/>
    <xf numFmtId="3" fontId="10" fillId="0" borderId="0" xfId="0" applyNumberFormat="1" applyFont="1"/>
    <xf numFmtId="3" fontId="10" fillId="0" borderId="1" xfId="0" applyNumberFormat="1" applyFont="1" applyFill="1" applyBorder="1" applyAlignment="1">
      <alignment horizontal="center"/>
    </xf>
    <xf numFmtId="3" fontId="10" fillId="0" borderId="0" xfId="0" applyNumberFormat="1" applyFont="1" applyFill="1" applyBorder="1" applyAlignment="1">
      <alignment horizontal="center"/>
    </xf>
    <xf numFmtId="3" fontId="10" fillId="0" borderId="0" xfId="0" applyNumberFormat="1" applyFont="1" applyBorder="1"/>
    <xf numFmtId="3" fontId="10" fillId="0" borderId="1" xfId="0" applyNumberFormat="1" applyFont="1" applyBorder="1"/>
    <xf numFmtId="0" fontId="0" fillId="0" borderId="0" xfId="0"/>
    <xf numFmtId="1" fontId="10" fillId="0" borderId="0" xfId="0" applyNumberFormat="1" applyFont="1" applyBorder="1" applyAlignment="1">
      <alignment horizontal="center"/>
    </xf>
    <xf numFmtId="1" fontId="10" fillId="0" borderId="0" xfId="0" applyNumberFormat="1" applyFont="1" applyBorder="1"/>
    <xf numFmtId="1" fontId="10" fillId="0" borderId="0" xfId="0" applyNumberFormat="1" applyFont="1" applyFill="1" applyBorder="1"/>
    <xf numFmtId="1" fontId="10" fillId="0" borderId="0" xfId="0" applyNumberFormat="1" applyFont="1" applyFill="1" applyBorder="1" applyAlignment="1">
      <alignment horizontal="center"/>
    </xf>
    <xf numFmtId="1" fontId="10" fillId="0" borderId="0" xfId="0" applyNumberFormat="1" applyFont="1" applyFill="1" applyAlignment="1">
      <alignment horizontal="center"/>
    </xf>
    <xf numFmtId="1" fontId="10" fillId="0" borderId="0" xfId="0" applyNumberFormat="1" applyFont="1" applyFill="1"/>
    <xf numFmtId="1" fontId="10" fillId="0" borderId="1" xfId="0" applyNumberFormat="1" applyFont="1" applyBorder="1" applyAlignment="1">
      <alignment horizontal="center"/>
    </xf>
    <xf numFmtId="1" fontId="10" fillId="0" borderId="0" xfId="0" applyNumberFormat="1" applyFont="1"/>
    <xf numFmtId="1" fontId="10" fillId="0" borderId="1" xfId="0" applyNumberFormat="1" applyFont="1" applyBorder="1"/>
    <xf numFmtId="3" fontId="10" fillId="0" borderId="0" xfId="0" applyNumberFormat="1" applyFont="1" applyFill="1" applyBorder="1" applyAlignment="1">
      <alignment horizontal="left"/>
    </xf>
    <xf numFmtId="0" fontId="10" fillId="0" borderId="0" xfId="0" applyFont="1"/>
    <xf numFmtId="9" fontId="10" fillId="0" borderId="0" xfId="0" applyNumberFormat="1" applyFont="1" applyBorder="1" applyAlignment="1">
      <alignment horizontal="center"/>
    </xf>
    <xf numFmtId="9" fontId="10" fillId="0" borderId="0" xfId="0" applyNumberFormat="1" applyFont="1" applyFill="1" applyBorder="1" applyAlignment="1">
      <alignment horizontal="center"/>
    </xf>
    <xf numFmtId="3" fontId="10" fillId="0" borderId="0" xfId="0" applyNumberFormat="1" applyFont="1" applyBorder="1" applyAlignment="1">
      <alignment horizontal="center"/>
    </xf>
    <xf numFmtId="1" fontId="10" fillId="0" borderId="3" xfId="0" applyNumberFormat="1" applyFont="1" applyFill="1" applyBorder="1" applyAlignment="1">
      <alignment horizontal="center"/>
    </xf>
    <xf numFmtId="1" fontId="10" fillId="0" borderId="4" xfId="0" applyNumberFormat="1" applyFont="1" applyBorder="1" applyAlignment="1">
      <alignment horizontal="center"/>
    </xf>
    <xf numFmtId="1" fontId="10" fillId="10" borderId="1" xfId="0" applyNumberFormat="1" applyFont="1" applyFill="1" applyBorder="1"/>
    <xf numFmtId="3" fontId="10" fillId="10" borderId="1" xfId="0" applyNumberFormat="1" applyFont="1" applyFill="1" applyBorder="1" applyAlignment="1">
      <alignment horizontal="center"/>
    </xf>
    <xf numFmtId="3" fontId="10" fillId="11" borderId="1" xfId="0" applyNumberFormat="1" applyFont="1" applyFill="1" applyBorder="1" applyAlignment="1">
      <alignment horizontal="center"/>
    </xf>
    <xf numFmtId="1" fontId="14" fillId="0" borderId="0" xfId="0" applyNumberFormat="1" applyFont="1" applyBorder="1"/>
    <xf numFmtId="1" fontId="14" fillId="0" borderId="0" xfId="0" applyNumberFormat="1" applyFont="1"/>
    <xf numFmtId="3" fontId="14" fillId="0" borderId="0" xfId="0" applyNumberFormat="1" applyFont="1"/>
    <xf numFmtId="3" fontId="14" fillId="0" borderId="0" xfId="0" applyNumberFormat="1" applyFont="1" applyFill="1" applyBorder="1" applyAlignment="1">
      <alignment horizontal="center"/>
    </xf>
    <xf numFmtId="3" fontId="14" fillId="0" borderId="0" xfId="0" applyNumberFormat="1" applyFont="1" applyBorder="1"/>
    <xf numFmtId="1" fontId="14" fillId="0" borderId="0" xfId="0" applyNumberFormat="1" applyFont="1" applyFill="1" applyBorder="1"/>
    <xf numFmtId="3" fontId="14" fillId="0" borderId="0" xfId="0" applyNumberFormat="1" applyFont="1" applyBorder="1" applyAlignment="1">
      <alignment horizontal="center"/>
    </xf>
    <xf numFmtId="1" fontId="15" fillId="0" borderId="0" xfId="0" applyNumberFormat="1" applyFont="1" applyFill="1" applyBorder="1" applyAlignment="1">
      <alignment horizontal="center"/>
    </xf>
    <xf numFmtId="3" fontId="11" fillId="0" borderId="0" xfId="0" applyNumberFormat="1" applyFont="1" applyFill="1" applyBorder="1" applyAlignment="1">
      <alignment horizontal="left"/>
    </xf>
    <xf numFmtId="1" fontId="14" fillId="0" borderId="0" xfId="0" applyNumberFormat="1" applyFont="1" applyBorder="1" applyAlignment="1">
      <alignment horizontal="center"/>
    </xf>
    <xf numFmtId="1" fontId="11" fillId="0" borderId="0" xfId="0" applyNumberFormat="1" applyFont="1" applyBorder="1"/>
    <xf numFmtId="1" fontId="11" fillId="0" borderId="0" xfId="0" applyNumberFormat="1" applyFont="1"/>
    <xf numFmtId="9" fontId="14" fillId="0" borderId="0" xfId="0" applyNumberFormat="1" applyFont="1" applyBorder="1" applyAlignment="1">
      <alignment horizontal="center"/>
    </xf>
    <xf numFmtId="3" fontId="14" fillId="0" borderId="0" xfId="0" applyNumberFormat="1" applyFont="1" applyBorder="1" applyAlignment="1">
      <alignment horizontal="left"/>
    </xf>
    <xf numFmtId="1" fontId="14" fillId="0" borderId="0" xfId="0" applyNumberFormat="1" applyFont="1" applyFill="1" applyBorder="1" applyAlignment="1">
      <alignment horizontal="center"/>
    </xf>
    <xf numFmtId="3" fontId="11" fillId="0" borderId="0" xfId="0" applyNumberFormat="1" applyFont="1" applyFill="1" applyBorder="1"/>
    <xf numFmtId="1" fontId="6" fillId="0" borderId="0" xfId="4" applyNumberFormat="1" applyFill="1" applyBorder="1" applyAlignment="1">
      <alignment horizontal="left"/>
    </xf>
    <xf numFmtId="1" fontId="6" fillId="0" borderId="0" xfId="4" applyNumberFormat="1" applyFill="1" applyBorder="1" applyAlignment="1"/>
    <xf numFmtId="0" fontId="0" fillId="0" borderId="0" xfId="0" applyFill="1"/>
    <xf numFmtId="0" fontId="0" fillId="0" borderId="0" xfId="0" applyBorder="1"/>
    <xf numFmtId="0" fontId="0" fillId="0" borderId="0" xfId="0" applyFill="1" applyAlignment="1">
      <alignment horizontal="center"/>
    </xf>
    <xf numFmtId="0" fontId="2" fillId="0" borderId="0" xfId="0" applyFont="1" applyFill="1"/>
    <xf numFmtId="0" fontId="2" fillId="0" borderId="0" xfId="0" applyFont="1" applyFill="1" applyBorder="1" applyAlignment="1">
      <alignment horizontal="center"/>
    </xf>
    <xf numFmtId="169" fontId="4" fillId="0" borderId="0" xfId="0" applyNumberFormat="1" applyFont="1" applyFill="1" applyBorder="1" applyAlignment="1">
      <alignment horizontal="center"/>
    </xf>
    <xf numFmtId="0" fontId="0" fillId="0" borderId="0" xfId="0" applyFill="1" applyBorder="1"/>
    <xf numFmtId="0" fontId="0" fillId="0" borderId="0" xfId="0" applyFill="1" applyBorder="1" applyAlignment="1">
      <alignment horizontal="center"/>
    </xf>
    <xf numFmtId="0" fontId="20" fillId="9" borderId="0" xfId="0" applyFont="1" applyFill="1"/>
    <xf numFmtId="0" fontId="20" fillId="9" borderId="0" xfId="0" applyFont="1" applyFill="1" applyBorder="1"/>
    <xf numFmtId="0" fontId="1" fillId="12" borderId="0" xfId="0" applyFont="1" applyFill="1"/>
    <xf numFmtId="0" fontId="1" fillId="12" borderId="0" xfId="0" applyFont="1" applyFill="1" applyBorder="1"/>
    <xf numFmtId="0" fontId="6" fillId="0" borderId="0" xfId="4" applyFill="1"/>
    <xf numFmtId="0" fontId="5" fillId="0" borderId="0" xfId="0" applyFont="1" applyFill="1"/>
    <xf numFmtId="0" fontId="2" fillId="0" borderId="0" xfId="0" applyFont="1" applyFill="1" applyAlignment="1">
      <alignment horizontal="center"/>
    </xf>
    <xf numFmtId="3" fontId="0" fillId="0" borderId="0" xfId="0" applyNumberFormat="1" applyFill="1" applyAlignment="1">
      <alignment horizontal="center"/>
    </xf>
    <xf numFmtId="3" fontId="7" fillId="0" borderId="0" xfId="0" applyNumberFormat="1" applyFont="1" applyFill="1" applyAlignment="1">
      <alignment horizontal="center"/>
    </xf>
    <xf numFmtId="3" fontId="3" fillId="0" borderId="0" xfId="0" applyNumberFormat="1" applyFont="1" applyFill="1" applyAlignment="1">
      <alignment horizontal="center"/>
    </xf>
    <xf numFmtId="3" fontId="4" fillId="0" borderId="0" xfId="0" applyNumberFormat="1" applyFont="1" applyFill="1" applyAlignment="1">
      <alignment horizontal="center"/>
    </xf>
    <xf numFmtId="3" fontId="2" fillId="0" borderId="0" xfId="0" applyNumberFormat="1" applyFont="1" applyFill="1" applyAlignment="1">
      <alignment horizontal="center"/>
    </xf>
    <xf numFmtId="0" fontId="3" fillId="0" borderId="0" xfId="0" applyFont="1" applyFill="1"/>
    <xf numFmtId="0" fontId="7" fillId="0" borderId="0" xfId="0" applyFont="1" applyFill="1"/>
    <xf numFmtId="0" fontId="0" fillId="0" borderId="0" xfId="0" applyFont="1" applyFill="1"/>
    <xf numFmtId="3" fontId="0" fillId="0" borderId="0" xfId="0" applyNumberFormat="1" applyFont="1" applyFill="1" applyAlignment="1">
      <alignment horizontal="center"/>
    </xf>
    <xf numFmtId="0" fontId="2" fillId="13" borderId="0" xfId="0" applyFont="1" applyFill="1"/>
    <xf numFmtId="3" fontId="2" fillId="13" borderId="0" xfId="0" applyNumberFormat="1" applyFont="1" applyFill="1" applyAlignment="1">
      <alignment horizontal="center"/>
    </xf>
    <xf numFmtId="0" fontId="3" fillId="13" borderId="0" xfId="0" applyFont="1" applyFill="1"/>
    <xf numFmtId="3" fontId="3" fillId="13" borderId="0" xfId="0" applyNumberFormat="1" applyFont="1" applyFill="1" applyAlignment="1">
      <alignment horizontal="center"/>
    </xf>
    <xf numFmtId="3" fontId="3" fillId="13" borderId="0" xfId="0" applyNumberFormat="1" applyFont="1" applyFill="1" applyBorder="1" applyAlignment="1">
      <alignment horizontal="center"/>
    </xf>
    <xf numFmtId="0" fontId="2" fillId="0" borderId="0" xfId="0" applyFont="1" applyFill="1" applyBorder="1"/>
    <xf numFmtId="0" fontId="0" fillId="0" borderId="0" xfId="0" applyFont="1" applyFill="1" applyBorder="1"/>
    <xf numFmtId="0" fontId="0" fillId="0" borderId="0" xfId="0" applyFont="1" applyFill="1" applyBorder="1" applyAlignment="1">
      <alignment horizontal="center"/>
    </xf>
    <xf numFmtId="3" fontId="3" fillId="0" borderId="0" xfId="0" applyNumberFormat="1" applyFont="1" applyFill="1" applyBorder="1" applyAlignment="1">
      <alignment horizontal="center"/>
    </xf>
    <xf numFmtId="0" fontId="7" fillId="0" borderId="0" xfId="0" applyFont="1" applyFill="1" applyAlignment="1">
      <alignment horizontal="center"/>
    </xf>
    <xf numFmtId="9" fontId="7" fillId="0" borderId="0" xfId="0" applyNumberFormat="1" applyFont="1" applyFill="1" applyAlignment="1">
      <alignment horizontal="center"/>
    </xf>
    <xf numFmtId="0" fontId="7" fillId="0" borderId="0" xfId="0" applyFont="1" applyFill="1" applyAlignment="1"/>
    <xf numFmtId="0" fontId="3" fillId="0" borderId="0" xfId="0" applyFont="1" applyFill="1" applyAlignment="1">
      <alignment horizontal="center"/>
    </xf>
    <xf numFmtId="0" fontId="3" fillId="13" borderId="0" xfId="0" applyFont="1" applyFill="1" applyAlignment="1"/>
    <xf numFmtId="0" fontId="3" fillId="13" borderId="0" xfId="0" applyFont="1" applyFill="1" applyAlignment="1">
      <alignment horizontal="center"/>
    </xf>
    <xf numFmtId="9" fontId="3" fillId="13" borderId="0" xfId="0" applyNumberFormat="1" applyFont="1" applyFill="1" applyAlignment="1">
      <alignment horizontal="center"/>
    </xf>
    <xf numFmtId="0" fontId="2" fillId="13" borderId="0" xfId="0" applyFont="1" applyFill="1" applyAlignment="1">
      <alignment horizontal="center"/>
    </xf>
    <xf numFmtId="0" fontId="2" fillId="0" borderId="0" xfId="0" applyFont="1" applyAlignment="1">
      <alignment horizontal="center"/>
    </xf>
    <xf numFmtId="166" fontId="0" fillId="0" borderId="0" xfId="0" applyNumberFormat="1" applyFill="1" applyAlignment="1">
      <alignment horizontal="center"/>
    </xf>
    <xf numFmtId="3" fontId="0" fillId="0" borderId="0" xfId="0" applyNumberFormat="1" applyAlignment="1">
      <alignment horizontal="center"/>
    </xf>
    <xf numFmtId="3" fontId="2" fillId="0" borderId="0" xfId="0" applyNumberFormat="1" applyFont="1" applyAlignment="1">
      <alignment horizontal="center"/>
    </xf>
    <xf numFmtId="3" fontId="11" fillId="0" borderId="0" xfId="0" applyNumberFormat="1" applyFont="1" applyFill="1" applyBorder="1" applyAlignment="1">
      <alignment horizontal="center"/>
    </xf>
    <xf numFmtId="9" fontId="11" fillId="0" borderId="0" xfId="0" applyNumberFormat="1" applyFont="1" applyFill="1" applyBorder="1" applyAlignment="1">
      <alignment horizontal="center"/>
    </xf>
    <xf numFmtId="3" fontId="14" fillId="0" borderId="0" xfId="0" applyNumberFormat="1" applyFont="1" applyFill="1" applyBorder="1"/>
    <xf numFmtId="3" fontId="11" fillId="0" borderId="0" xfId="5" applyNumberFormat="1" applyFont="1" applyFill="1" applyBorder="1" applyAlignment="1">
      <alignment horizontal="center"/>
    </xf>
    <xf numFmtId="3" fontId="19" fillId="0" borderId="0" xfId="0" applyNumberFormat="1" applyFont="1" applyFill="1" applyBorder="1" applyAlignment="1">
      <alignment horizontal="center"/>
    </xf>
    <xf numFmtId="3" fontId="14" fillId="13" borderId="0" xfId="0" applyNumberFormat="1" applyFont="1" applyFill="1" applyBorder="1"/>
    <xf numFmtId="3" fontId="14" fillId="13" borderId="0" xfId="0" applyNumberFormat="1" applyFont="1" applyFill="1" applyBorder="1" applyAlignment="1">
      <alignment horizontal="center"/>
    </xf>
    <xf numFmtId="1" fontId="16" fillId="0" borderId="0" xfId="0" applyNumberFormat="1" applyFont="1" applyFill="1" applyBorder="1"/>
    <xf numFmtId="1" fontId="11" fillId="0" borderId="0" xfId="0" applyNumberFormat="1" applyFont="1" applyFill="1" applyBorder="1"/>
    <xf numFmtId="9" fontId="14" fillId="0" borderId="0" xfId="0" applyNumberFormat="1" applyFont="1" applyFill="1" applyBorder="1" applyAlignment="1">
      <alignment horizontal="center"/>
    </xf>
    <xf numFmtId="3" fontId="17" fillId="0" borderId="0" xfId="0" applyNumberFormat="1" applyFont="1" applyFill="1" applyBorder="1"/>
    <xf numFmtId="3" fontId="19" fillId="0" borderId="0" xfId="0" applyNumberFormat="1" applyFont="1" applyFill="1" applyBorder="1"/>
    <xf numFmtId="3" fontId="12" fillId="0" borderId="0" xfId="5" applyNumberFormat="1" applyFont="1" applyFill="1" applyBorder="1" applyAlignment="1">
      <alignment horizontal="center"/>
    </xf>
    <xf numFmtId="0" fontId="0" fillId="0" borderId="2" xfId="0" applyBorder="1"/>
    <xf numFmtId="167" fontId="0" fillId="0" borderId="0" xfId="0" applyNumberFormat="1" applyFont="1" applyAlignment="1">
      <alignment horizontal="center"/>
    </xf>
    <xf numFmtId="167" fontId="0" fillId="0" borderId="2" xfId="0" applyNumberFormat="1" applyFont="1" applyBorder="1" applyAlignment="1">
      <alignment horizontal="center"/>
    </xf>
    <xf numFmtId="0" fontId="0" fillId="0" borderId="0" xfId="0" applyAlignment="1">
      <alignment horizontal="center"/>
    </xf>
    <xf numFmtId="0" fontId="21" fillId="0" borderId="0" xfId="0" applyFont="1"/>
    <xf numFmtId="0" fontId="21" fillId="0" borderId="0" xfId="0" applyFont="1" applyAlignment="1">
      <alignment horizontal="center"/>
    </xf>
    <xf numFmtId="3" fontId="21" fillId="0" borderId="0" xfId="0" applyNumberFormat="1" applyFont="1" applyAlignment="1">
      <alignment horizontal="center"/>
    </xf>
    <xf numFmtId="0" fontId="21" fillId="0" borderId="0" xfId="0" applyFont="1" applyBorder="1" applyAlignment="1">
      <alignment horizontal="center"/>
    </xf>
    <xf numFmtId="0" fontId="21" fillId="0" borderId="0" xfId="0" applyFont="1" applyFill="1"/>
    <xf numFmtId="170" fontId="5" fillId="0" borderId="0" xfId="0" applyNumberFormat="1" applyFont="1" applyBorder="1" applyAlignment="1">
      <alignment horizontal="center"/>
    </xf>
    <xf numFmtId="0" fontId="7" fillId="0" borderId="0" xfId="0" applyFont="1"/>
    <xf numFmtId="0" fontId="21" fillId="0" borderId="0" xfId="0" applyFont="1" applyFill="1" applyAlignment="1">
      <alignment horizontal="center"/>
    </xf>
    <xf numFmtId="1" fontId="0" fillId="0" borderId="0" xfId="0" applyNumberFormat="1"/>
    <xf numFmtId="1" fontId="2" fillId="13" borderId="0" xfId="0" applyNumberFormat="1" applyFont="1" applyFill="1" applyAlignment="1">
      <alignment horizontal="center"/>
    </xf>
    <xf numFmtId="0" fontId="0" fillId="8" borderId="0" xfId="0" applyFill="1"/>
    <xf numFmtId="0" fontId="2" fillId="8" borderId="0" xfId="0" applyFont="1" applyFill="1"/>
    <xf numFmtId="1" fontId="2" fillId="8" borderId="0" xfId="0" applyNumberFormat="1" applyFont="1" applyFill="1" applyAlignment="1">
      <alignment horizontal="center"/>
    </xf>
    <xf numFmtId="3" fontId="2" fillId="14" borderId="0" xfId="0" applyNumberFormat="1" applyFont="1" applyFill="1" applyAlignment="1">
      <alignment horizontal="center"/>
    </xf>
    <xf numFmtId="0" fontId="21" fillId="13" borderId="0" xfId="0" applyFont="1" applyFill="1"/>
    <xf numFmtId="0" fontId="19" fillId="0" borderId="0" xfId="0" applyFont="1"/>
    <xf numFmtId="0" fontId="1" fillId="12" borderId="0" xfId="0" applyFont="1" applyFill="1" applyAlignment="1">
      <alignment horizontal="center"/>
    </xf>
    <xf numFmtId="167" fontId="0" fillId="0" borderId="0" xfId="0" applyNumberFormat="1" applyFont="1" applyBorder="1" applyAlignment="1">
      <alignment horizontal="center"/>
    </xf>
    <xf numFmtId="0" fontId="3" fillId="0" borderId="0" xfId="0" applyFont="1"/>
    <xf numFmtId="9" fontId="11" fillId="0" borderId="0" xfId="0" applyNumberFormat="1" applyFont="1" applyBorder="1" applyAlignment="1">
      <alignment horizontal="center"/>
    </xf>
    <xf numFmtId="1" fontId="11" fillId="0" borderId="0" xfId="0" applyNumberFormat="1" applyFont="1" applyFill="1" applyBorder="1" applyAlignment="1">
      <alignment horizontal="center"/>
    </xf>
    <xf numFmtId="1" fontId="11" fillId="0" borderId="0" xfId="0" applyNumberFormat="1" applyFont="1" applyBorder="1" applyAlignment="1">
      <alignment horizontal="center"/>
    </xf>
    <xf numFmtId="0" fontId="21" fillId="0" borderId="0" xfId="0" applyFont="1" applyAlignment="1">
      <alignment horizontal="center"/>
    </xf>
    <xf numFmtId="3" fontId="5" fillId="0" borderId="0" xfId="0" applyNumberFormat="1" applyFont="1" applyAlignment="1">
      <alignment horizontal="center"/>
    </xf>
    <xf numFmtId="3" fontId="21" fillId="0" borderId="0" xfId="0" applyNumberFormat="1" applyFont="1" applyAlignment="1">
      <alignment horizontal="center"/>
    </xf>
    <xf numFmtId="0" fontId="5" fillId="0" borderId="0" xfId="0" applyNumberFormat="1" applyFont="1" applyBorder="1" applyAlignment="1"/>
    <xf numFmtId="0" fontId="26" fillId="0" borderId="0" xfId="0" applyFont="1"/>
    <xf numFmtId="0" fontId="25" fillId="0" borderId="0" xfId="0" applyFont="1" applyFill="1"/>
    <xf numFmtId="0" fontId="25" fillId="0" borderId="0" xfId="0" applyFont="1" applyFill="1" applyAlignment="1">
      <alignment horizontal="center"/>
    </xf>
    <xf numFmtId="0" fontId="26" fillId="0" borderId="0" xfId="0" applyFont="1" applyFill="1"/>
    <xf numFmtId="168" fontId="26" fillId="0" borderId="0" xfId="8" applyNumberFormat="1" applyFont="1" applyFill="1" applyAlignment="1">
      <alignment horizontal="center"/>
    </xf>
    <xf numFmtId="166" fontId="26" fillId="0" borderId="0" xfId="0" applyNumberFormat="1" applyFont="1" applyFill="1" applyAlignment="1">
      <alignment horizontal="center"/>
    </xf>
    <xf numFmtId="0" fontId="26" fillId="0" borderId="0" xfId="0" applyFont="1" applyFill="1" applyAlignment="1">
      <alignment horizontal="center"/>
    </xf>
    <xf numFmtId="0" fontId="25" fillId="8" borderId="0" xfId="0" applyFont="1" applyFill="1"/>
    <xf numFmtId="10" fontId="0" fillId="0" borderId="0" xfId="0" applyNumberFormat="1"/>
    <xf numFmtId="2" fontId="26" fillId="0" borderId="0" xfId="0" applyNumberFormat="1" applyFont="1" applyFill="1" applyAlignment="1">
      <alignment horizontal="center"/>
    </xf>
    <xf numFmtId="0" fontId="0" fillId="0" borderId="0" xfId="0"/>
    <xf numFmtId="168" fontId="0" fillId="0" borderId="0" xfId="10" applyNumberFormat="1" applyFont="1"/>
    <xf numFmtId="169" fontId="0" fillId="0" borderId="0" xfId="0" applyNumberFormat="1" applyFill="1" applyBorder="1"/>
    <xf numFmtId="169" fontId="0" fillId="0" borderId="0" xfId="0" applyNumberFormat="1" applyBorder="1"/>
    <xf numFmtId="170" fontId="0" fillId="0" borderId="0" xfId="0" applyNumberFormat="1" applyFill="1" applyBorder="1"/>
    <xf numFmtId="170" fontId="0" fillId="0" borderId="0" xfId="0" applyNumberFormat="1" applyBorder="1"/>
    <xf numFmtId="0" fontId="24" fillId="0" borderId="0" xfId="0" applyFont="1"/>
    <xf numFmtId="0" fontId="24" fillId="0" borderId="0" xfId="0" applyFont="1" applyAlignment="1">
      <alignment horizontal="right"/>
    </xf>
    <xf numFmtId="0" fontId="27" fillId="0" borderId="0" xfId="9" applyFont="1"/>
    <xf numFmtId="0" fontId="25" fillId="0" borderId="0" xfId="0" applyFont="1"/>
    <xf numFmtId="0" fontId="25" fillId="0" borderId="0" xfId="0" applyFont="1" applyAlignment="1">
      <alignment horizontal="center"/>
    </xf>
    <xf numFmtId="1" fontId="29" fillId="0" borderId="0" xfId="0" applyNumberFormat="1" applyFont="1" applyFill="1" applyBorder="1"/>
    <xf numFmtId="1" fontId="30" fillId="0" borderId="0" xfId="0" applyNumberFormat="1" applyFont="1" applyFill="1" applyBorder="1"/>
    <xf numFmtId="3" fontId="29" fillId="0" borderId="0" xfId="0" applyNumberFormat="1" applyFont="1" applyFill="1" applyBorder="1" applyAlignment="1">
      <alignment horizontal="center"/>
    </xf>
    <xf numFmtId="1" fontId="31" fillId="0" borderId="0" xfId="0" applyNumberFormat="1" applyFont="1" applyFill="1" applyBorder="1"/>
    <xf numFmtId="3" fontId="31" fillId="0" borderId="0" xfId="0" applyNumberFormat="1" applyFont="1" applyFill="1" applyBorder="1" applyAlignment="1">
      <alignment horizontal="center"/>
    </xf>
    <xf numFmtId="3" fontId="29" fillId="0" borderId="0" xfId="0" applyNumberFormat="1" applyFont="1" applyFill="1" applyBorder="1"/>
    <xf numFmtId="9" fontId="31" fillId="0" borderId="0" xfId="0" applyNumberFormat="1" applyFont="1" applyFill="1" applyBorder="1" applyAlignment="1">
      <alignment horizontal="center"/>
    </xf>
    <xf numFmtId="9" fontId="29" fillId="0" borderId="0" xfId="0" applyNumberFormat="1" applyFont="1" applyFill="1" applyBorder="1" applyAlignment="1">
      <alignment horizontal="center"/>
    </xf>
    <xf numFmtId="3" fontId="10" fillId="0" borderId="0" xfId="0" applyNumberFormat="1" applyFont="1"/>
    <xf numFmtId="1" fontId="10" fillId="0" borderId="0" xfId="0" applyNumberFormat="1" applyFont="1" applyFill="1" applyBorder="1" applyAlignment="1">
      <alignment horizontal="center"/>
    </xf>
    <xf numFmtId="3" fontId="14" fillId="0" borderId="0" xfId="0" applyNumberFormat="1" applyFont="1"/>
    <xf numFmtId="3" fontId="11" fillId="0" borderId="0" xfId="0" applyNumberFormat="1" applyFont="1" applyBorder="1"/>
    <xf numFmtId="3" fontId="19" fillId="0" borderId="0" xfId="0" applyNumberFormat="1" applyFont="1" applyFill="1" applyBorder="1" applyAlignment="1">
      <alignment horizontal="center"/>
    </xf>
    <xf numFmtId="3" fontId="14" fillId="13" borderId="0" xfId="0" applyNumberFormat="1" applyFont="1" applyFill="1" applyBorder="1" applyAlignment="1">
      <alignment horizontal="center"/>
    </xf>
    <xf numFmtId="3" fontId="17" fillId="0" borderId="0" xfId="0" applyNumberFormat="1" applyFont="1" applyFill="1" applyBorder="1"/>
    <xf numFmtId="0" fontId="2" fillId="0" borderId="0" xfId="0" applyFont="1"/>
    <xf numFmtId="9" fontId="11" fillId="0" borderId="0" xfId="0" applyNumberFormat="1" applyFont="1" applyFill="1" applyBorder="1"/>
    <xf numFmtId="3" fontId="14" fillId="13" borderId="0" xfId="0" applyNumberFormat="1" applyFont="1" applyFill="1" applyBorder="1"/>
    <xf numFmtId="3" fontId="16" fillId="0" borderId="0" xfId="0" applyNumberFormat="1" applyFont="1" applyBorder="1"/>
    <xf numFmtId="1" fontId="10" fillId="0" borderId="0" xfId="0" applyNumberFormat="1" applyFont="1" applyBorder="1"/>
    <xf numFmtId="3" fontId="10" fillId="0" borderId="0" xfId="0" applyNumberFormat="1" applyFont="1" applyFill="1" applyBorder="1" applyAlignment="1">
      <alignment horizontal="center"/>
    </xf>
    <xf numFmtId="3" fontId="10" fillId="0" borderId="0" xfId="0" applyNumberFormat="1" applyFont="1" applyFill="1" applyBorder="1"/>
    <xf numFmtId="3" fontId="11" fillId="0" borderId="0" xfId="0" applyNumberFormat="1" applyFont="1" applyFill="1" applyBorder="1" applyAlignment="1">
      <alignment horizontal="center"/>
    </xf>
    <xf numFmtId="0" fontId="2" fillId="0" borderId="0" xfId="0" applyFont="1" applyAlignment="1">
      <alignment horizontal="center"/>
    </xf>
    <xf numFmtId="1" fontId="15" fillId="0" borderId="0" xfId="0" applyNumberFormat="1" applyFont="1" applyBorder="1" applyAlignment="1">
      <alignment horizontal="left"/>
    </xf>
    <xf numFmtId="3" fontId="14" fillId="0" borderId="0" xfId="0" applyNumberFormat="1" applyFont="1" applyBorder="1"/>
    <xf numFmtId="1" fontId="10" fillId="0" borderId="0" xfId="0" applyNumberFormat="1" applyFont="1" applyFill="1" applyBorder="1"/>
    <xf numFmtId="0" fontId="1" fillId="12" borderId="0" xfId="0" applyFont="1" applyFill="1"/>
    <xf numFmtId="3" fontId="14" fillId="0" borderId="0" xfId="0" applyNumberFormat="1" applyFont="1" applyFill="1" applyBorder="1"/>
    <xf numFmtId="3" fontId="14" fillId="0" borderId="0" xfId="0" applyNumberFormat="1" applyFont="1" applyFill="1" applyBorder="1" applyAlignment="1">
      <alignment horizontal="center"/>
    </xf>
    <xf numFmtId="3" fontId="18" fillId="0" borderId="0" xfId="5" applyNumberFormat="1" applyFont="1" applyFill="1" applyBorder="1" applyAlignment="1">
      <alignment horizontal="center"/>
    </xf>
    <xf numFmtId="1" fontId="6" fillId="0" borderId="0" xfId="4" applyNumberFormat="1" applyBorder="1" applyAlignment="1">
      <alignment horizontal="left"/>
    </xf>
    <xf numFmtId="3" fontId="11" fillId="0" borderId="0" xfId="0" applyNumberFormat="1" applyFont="1" applyFill="1" applyBorder="1"/>
    <xf numFmtId="1" fontId="10" fillId="0" borderId="0" xfId="0" applyNumberFormat="1" applyFont="1" applyBorder="1" applyAlignment="1">
      <alignment horizontal="center"/>
    </xf>
    <xf numFmtId="0" fontId="0" fillId="0" borderId="0" xfId="0"/>
    <xf numFmtId="0" fontId="2" fillId="14" borderId="0" xfId="0" applyFont="1" applyFill="1"/>
    <xf numFmtId="1" fontId="85" fillId="74" borderId="0" xfId="0" applyNumberFormat="1" applyFont="1" applyFill="1" applyBorder="1" applyAlignment="1">
      <alignment horizontal="center"/>
    </xf>
    <xf numFmtId="1" fontId="0" fillId="0" borderId="0" xfId="0" applyNumberFormat="1" applyAlignment="1">
      <alignment horizontal="center"/>
    </xf>
    <xf numFmtId="1" fontId="2" fillId="0" borderId="0" xfId="0" applyNumberFormat="1" applyFont="1" applyAlignment="1">
      <alignment horizontal="center"/>
    </xf>
    <xf numFmtId="0" fontId="0" fillId="12" borderId="0" xfId="0" applyFill="1" applyAlignment="1">
      <alignment horizontal="center"/>
    </xf>
    <xf numFmtId="0" fontId="0" fillId="12" borderId="0" xfId="0" applyFill="1"/>
    <xf numFmtId="0" fontId="0" fillId="0" borderId="0" xfId="0"/>
    <xf numFmtId="0" fontId="2" fillId="0" borderId="0" xfId="0" applyFont="1"/>
    <xf numFmtId="0" fontId="0" fillId="0" borderId="0" xfId="0" applyFill="1"/>
    <xf numFmtId="0" fontId="85" fillId="0" borderId="0" xfId="0" applyFont="1" applyFill="1" applyBorder="1"/>
    <xf numFmtId="0" fontId="85" fillId="0" borderId="0" xfId="0" applyFont="1" applyFill="1" applyBorder="1" applyAlignment="1">
      <alignment horizontal="center"/>
    </xf>
    <xf numFmtId="0" fontId="10" fillId="0" borderId="0" xfId="0" applyFont="1" applyFill="1" applyBorder="1"/>
    <xf numFmtId="3" fontId="18" fillId="0" borderId="0" xfId="0" applyNumberFormat="1" applyFont="1" applyFill="1" applyBorder="1" applyAlignment="1">
      <alignment horizontal="center"/>
    </xf>
    <xf numFmtId="3" fontId="14" fillId="0" borderId="0" xfId="0" applyNumberFormat="1" applyFont="1" applyFill="1" applyBorder="1" applyAlignment="1">
      <alignment horizontal="center"/>
    </xf>
    <xf numFmtId="3" fontId="11" fillId="0" borderId="0" xfId="0" applyNumberFormat="1" applyFont="1" applyFill="1" applyBorder="1" applyAlignment="1">
      <alignment horizontal="center"/>
    </xf>
    <xf numFmtId="0" fontId="85" fillId="74" borderId="0" xfId="0" applyFont="1" applyFill="1" applyBorder="1"/>
    <xf numFmtId="3" fontId="10" fillId="0" borderId="96" xfId="0" applyNumberFormat="1" applyFont="1" applyBorder="1"/>
    <xf numFmtId="0" fontId="10" fillId="0" borderId="0" xfId="0" applyFont="1" applyAlignment="1">
      <alignment horizontal="center"/>
    </xf>
    <xf numFmtId="3" fontId="2" fillId="13" borderId="0" xfId="0" applyNumberFormat="1" applyFont="1" applyFill="1" applyAlignment="1">
      <alignment horizontal="center"/>
    </xf>
    <xf numFmtId="0" fontId="0" fillId="0" borderId="0" xfId="0"/>
    <xf numFmtId="0" fontId="0" fillId="0" borderId="0" xfId="0" applyFill="1"/>
    <xf numFmtId="3" fontId="0" fillId="0" borderId="0" xfId="0" applyNumberFormat="1" applyFill="1" applyAlignment="1">
      <alignment horizontal="center"/>
    </xf>
    <xf numFmtId="3" fontId="7" fillId="0" borderId="0" xfId="0" applyNumberFormat="1" applyFont="1" applyFill="1" applyAlignment="1">
      <alignment horizontal="center"/>
    </xf>
    <xf numFmtId="0" fontId="21" fillId="0" borderId="0" xfId="0" applyFont="1"/>
    <xf numFmtId="3" fontId="21" fillId="13" borderId="0" xfId="0" applyNumberFormat="1" applyFont="1" applyFill="1" applyAlignment="1">
      <alignment horizontal="center"/>
    </xf>
    <xf numFmtId="3" fontId="7" fillId="0" borderId="0" xfId="0" applyNumberFormat="1" applyFont="1" applyAlignment="1">
      <alignment horizontal="center"/>
    </xf>
    <xf numFmtId="0" fontId="110" fillId="0" borderId="0" xfId="0" applyFont="1" applyFill="1"/>
    <xf numFmtId="3" fontId="113" fillId="0" borderId="0" xfId="0" applyNumberFormat="1" applyFont="1" applyAlignment="1">
      <alignment horizontal="center"/>
    </xf>
    <xf numFmtId="9" fontId="112" fillId="0" borderId="0" xfId="0" applyNumberFormat="1" applyFont="1" applyFill="1" applyBorder="1" applyAlignment="1">
      <alignment horizontal="center"/>
    </xf>
    <xf numFmtId="3" fontId="112" fillId="0" borderId="0" xfId="0" applyNumberFormat="1" applyFont="1" applyBorder="1" applyAlignment="1">
      <alignment horizontal="center"/>
    </xf>
    <xf numFmtId="0" fontId="110" fillId="0" borderId="0" xfId="0" applyFont="1" applyAlignment="1">
      <alignment horizontal="center"/>
    </xf>
    <xf numFmtId="3" fontId="111" fillId="0" borderId="0" xfId="0" applyNumberFormat="1" applyFont="1" applyFill="1" applyBorder="1" applyAlignment="1">
      <alignment horizontal="center"/>
    </xf>
    <xf numFmtId="3" fontId="110" fillId="0" borderId="0" xfId="0" applyNumberFormat="1" applyFont="1" applyFill="1" applyAlignment="1">
      <alignment horizontal="center"/>
    </xf>
    <xf numFmtId="3" fontId="112" fillId="0" borderId="0" xfId="0" applyNumberFormat="1" applyFont="1" applyFill="1" applyBorder="1" applyAlignment="1">
      <alignment horizontal="center"/>
    </xf>
    <xf numFmtId="168" fontId="84" fillId="0" borderId="0" xfId="8" applyNumberFormat="1" applyFont="1" applyFill="1" applyBorder="1" applyAlignment="1">
      <alignment horizontal="center"/>
    </xf>
    <xf numFmtId="168" fontId="114" fillId="0" borderId="0" xfId="8" applyNumberFormat="1" applyFont="1" applyFill="1" applyBorder="1" applyAlignment="1">
      <alignment horizontal="center"/>
    </xf>
    <xf numFmtId="3" fontId="3" fillId="8" borderId="0" xfId="0" applyNumberFormat="1" applyFont="1" applyFill="1" applyAlignment="1">
      <alignment horizontal="center"/>
    </xf>
    <xf numFmtId="3" fontId="113" fillId="8" borderId="0" xfId="0" applyNumberFormat="1" applyFont="1" applyFill="1" applyAlignment="1">
      <alignment horizontal="center"/>
    </xf>
    <xf numFmtId="0" fontId="84" fillId="0" borderId="0" xfId="0" applyFont="1" applyFill="1" applyBorder="1"/>
    <xf numFmtId="0" fontId="115" fillId="0" borderId="0" xfId="4" applyFont="1" applyFill="1" applyBorder="1"/>
    <xf numFmtId="3" fontId="3" fillId="0" borderId="0" xfId="0" applyNumberFormat="1" applyFont="1" applyAlignment="1">
      <alignment horizontal="center"/>
    </xf>
    <xf numFmtId="167" fontId="8" fillId="0" borderId="0" xfId="8434" applyNumberFormat="1" applyFont="1" applyAlignment="1">
      <alignment horizontal="center"/>
    </xf>
    <xf numFmtId="1" fontId="13" fillId="0" borderId="0" xfId="0" applyNumberFormat="1" applyFont="1" applyFill="1" applyBorder="1" applyAlignment="1">
      <alignment horizontal="center"/>
    </xf>
    <xf numFmtId="0" fontId="3" fillId="8" borderId="0" xfId="0" applyFont="1" applyFill="1"/>
    <xf numFmtId="0" fontId="1" fillId="8" borderId="0" xfId="0" applyFont="1" applyFill="1"/>
    <xf numFmtId="1" fontId="10" fillId="0" borderId="0" xfId="0" applyNumberFormat="1" applyFont="1" applyFill="1" applyBorder="1" applyAlignment="1">
      <alignment horizontal="center" vertical="center"/>
    </xf>
    <xf numFmtId="169" fontId="10" fillId="0" borderId="0" xfId="0" applyNumberFormat="1" applyFont="1" applyFill="1" applyBorder="1" applyAlignment="1">
      <alignment horizontal="center" vertical="center"/>
    </xf>
    <xf numFmtId="1" fontId="117" fillId="0" borderId="0" xfId="0" applyNumberFormat="1" applyFont="1" applyFill="1" applyBorder="1"/>
    <xf numFmtId="1" fontId="116" fillId="0" borderId="0" xfId="0" applyNumberFormat="1" applyFont="1" applyFill="1" applyBorder="1" applyAlignment="1">
      <alignment horizontal="center"/>
    </xf>
    <xf numFmtId="0" fontId="7" fillId="0" borderId="0" xfId="0" applyFont="1" applyAlignment="1">
      <alignment horizontal="left"/>
    </xf>
    <xf numFmtId="3" fontId="3" fillId="14" borderId="0" xfId="0" applyNumberFormat="1" applyFont="1" applyFill="1" applyAlignment="1">
      <alignment horizontal="center"/>
    </xf>
    <xf numFmtId="3" fontId="118" fillId="0" borderId="0" xfId="8434" applyNumberFormat="1" applyFont="1" applyFill="1" applyAlignment="1">
      <alignment horizontal="center"/>
    </xf>
    <xf numFmtId="0" fontId="118" fillId="0" borderId="0" xfId="0" applyFont="1" applyFill="1"/>
    <xf numFmtId="0" fontId="118" fillId="0" borderId="0" xfId="4" applyFont="1" applyFill="1" applyAlignment="1">
      <alignment horizontal="left" indent="2"/>
    </xf>
    <xf numFmtId="0" fontId="119" fillId="0" borderId="0" xfId="0" applyFont="1"/>
    <xf numFmtId="3" fontId="0" fillId="0" borderId="0" xfId="0" applyNumberFormat="1"/>
    <xf numFmtId="1" fontId="2" fillId="14" borderId="0" xfId="0" applyNumberFormat="1" applyFont="1" applyFill="1" applyAlignment="1">
      <alignment horizontal="center"/>
    </xf>
    <xf numFmtId="3" fontId="0" fillId="0" borderId="0" xfId="0" applyNumberFormat="1" applyFill="1"/>
    <xf numFmtId="0" fontId="22" fillId="0" borderId="0" xfId="0" applyFont="1"/>
    <xf numFmtId="1" fontId="35" fillId="0" borderId="0" xfId="8134" applyNumberFormat="1" applyFont="1" applyAlignment="1">
      <alignment horizontal="center"/>
    </xf>
    <xf numFmtId="1" fontId="7" fillId="0" borderId="0" xfId="0" applyNumberFormat="1" applyFont="1" applyAlignment="1">
      <alignment horizontal="center"/>
    </xf>
    <xf numFmtId="1" fontId="3" fillId="0" borderId="0" xfId="0" applyNumberFormat="1" applyFont="1" applyAlignment="1">
      <alignment horizontal="center"/>
    </xf>
    <xf numFmtId="1" fontId="14" fillId="74" borderId="0" xfId="0" applyNumberFormat="1" applyFont="1" applyFill="1" applyBorder="1" applyAlignment="1">
      <alignment horizontal="center"/>
    </xf>
    <xf numFmtId="0" fontId="7" fillId="0" borderId="0" xfId="0" applyFont="1" applyAlignment="1">
      <alignment horizontal="center"/>
    </xf>
    <xf numFmtId="0" fontId="14" fillId="0" borderId="0" xfId="0" applyFont="1" applyFill="1" applyBorder="1" applyAlignment="1">
      <alignment horizontal="center"/>
    </xf>
    <xf numFmtId="0" fontId="0" fillId="0" borderId="0" xfId="0" applyFill="1"/>
    <xf numFmtId="3" fontId="0" fillId="0" borderId="0" xfId="0" applyNumberFormat="1" applyFill="1" applyAlignment="1">
      <alignment horizontal="center"/>
    </xf>
    <xf numFmtId="0" fontId="0" fillId="0" borderId="0" xfId="0"/>
    <xf numFmtId="0" fontId="3" fillId="0" borderId="0" xfId="0" applyFont="1" applyAlignment="1">
      <alignment horizontal="center"/>
    </xf>
    <xf numFmtId="3" fontId="7" fillId="0" borderId="0" xfId="0" applyNumberFormat="1" applyFont="1" applyFill="1" applyBorder="1" applyAlignment="1">
      <alignment horizontal="center"/>
    </xf>
    <xf numFmtId="3" fontId="10" fillId="0" borderId="0" xfId="5" applyNumberFormat="1" applyFont="1" applyFill="1" applyBorder="1" applyAlignment="1">
      <alignment horizontal="center"/>
    </xf>
    <xf numFmtId="169" fontId="32" fillId="0" borderId="0" xfId="0" applyNumberFormat="1" applyFont="1" applyFill="1" applyBorder="1" applyAlignment="1">
      <alignment horizontal="center"/>
    </xf>
    <xf numFmtId="169" fontId="120" fillId="0" borderId="0" xfId="0" applyNumberFormat="1" applyFont="1" applyFill="1" applyBorder="1" applyAlignment="1">
      <alignment horizontal="center"/>
    </xf>
    <xf numFmtId="170" fontId="32" fillId="0" borderId="0" xfId="0" applyNumberFormat="1" applyFont="1" applyFill="1" applyBorder="1" applyAlignment="1">
      <alignment horizontal="center"/>
    </xf>
    <xf numFmtId="3" fontId="32" fillId="0" borderId="0" xfId="0" applyNumberFormat="1" applyFont="1" applyFill="1" applyBorder="1" applyAlignment="1">
      <alignment horizontal="center"/>
    </xf>
    <xf numFmtId="3" fontId="120" fillId="0" borderId="0" xfId="0" applyNumberFormat="1" applyFont="1" applyFill="1" applyBorder="1" applyAlignment="1">
      <alignment horizontal="center"/>
    </xf>
    <xf numFmtId="1" fontId="19" fillId="0" borderId="1" xfId="0" applyNumberFormat="1" applyFont="1" applyBorder="1" applyAlignment="1">
      <alignment horizontal="center"/>
    </xf>
    <xf numFmtId="0" fontId="0" fillId="0" borderId="0" xfId="12" applyFont="1" applyBorder="1"/>
    <xf numFmtId="1" fontId="19" fillId="0" borderId="6" xfId="0" applyNumberFormat="1" applyFont="1" applyBorder="1" applyAlignment="1">
      <alignment horizontal="center"/>
    </xf>
    <xf numFmtId="0" fontId="0" fillId="0" borderId="0" xfId="0"/>
    <xf numFmtId="3" fontId="11" fillId="0" borderId="0" xfId="0" applyNumberFormat="1" applyFont="1" applyFill="1" applyBorder="1"/>
    <xf numFmtId="1" fontId="19" fillId="0" borderId="5" xfId="0" applyNumberFormat="1" applyFont="1" applyBorder="1" applyAlignment="1">
      <alignment horizontal="center"/>
    </xf>
    <xf numFmtId="3" fontId="10" fillId="0" borderId="0" xfId="0" applyNumberFormat="1" applyFont="1" applyFill="1" applyBorder="1"/>
    <xf numFmtId="3" fontId="10" fillId="0" borderId="153" xfId="0" applyNumberFormat="1" applyFont="1" applyBorder="1"/>
    <xf numFmtId="3" fontId="10" fillId="0" borderId="0" xfId="0" applyNumberFormat="1" applyFont="1" applyFill="1" applyBorder="1" applyAlignment="1">
      <alignment horizontal="center"/>
    </xf>
    <xf numFmtId="1" fontId="19" fillId="0" borderId="4" xfId="0" applyNumberFormat="1" applyFont="1" applyBorder="1" applyAlignment="1">
      <alignment horizontal="center"/>
    </xf>
    <xf numFmtId="0" fontId="0" fillId="0" borderId="0" xfId="0"/>
    <xf numFmtId="3" fontId="14" fillId="0" borderId="0" xfId="0" applyNumberFormat="1" applyFont="1" applyFill="1" applyBorder="1" applyAlignment="1">
      <alignment horizontal="center"/>
    </xf>
    <xf numFmtId="0" fontId="10" fillId="0" borderId="0" xfId="0" applyFont="1" applyFill="1" applyBorder="1"/>
    <xf numFmtId="0" fontId="0" fillId="0" borderId="0" xfId="0"/>
    <xf numFmtId="0" fontId="2" fillId="0" borderId="0" xfId="0" applyFont="1"/>
    <xf numFmtId="0" fontId="0" fillId="0" borderId="0" xfId="0" applyFill="1"/>
    <xf numFmtId="0" fontId="2" fillId="13" borderId="0" xfId="0" applyFont="1" applyFill="1"/>
    <xf numFmtId="3" fontId="0" fillId="0" borderId="0" xfId="0" applyNumberFormat="1" applyAlignment="1">
      <alignment horizontal="center"/>
    </xf>
    <xf numFmtId="3" fontId="2" fillId="0" borderId="0" xfId="0" applyNumberFormat="1" applyFont="1" applyAlignment="1">
      <alignment horizontal="center"/>
    </xf>
    <xf numFmtId="3" fontId="2" fillId="14" borderId="0" xfId="0" applyNumberFormat="1" applyFont="1" applyFill="1" applyAlignment="1">
      <alignment horizontal="center"/>
    </xf>
    <xf numFmtId="1" fontId="0" fillId="0" borderId="0" xfId="0" applyNumberFormat="1" applyAlignment="1">
      <alignment horizontal="center"/>
    </xf>
    <xf numFmtId="1" fontId="2" fillId="0" borderId="0" xfId="0" applyNumberFormat="1" applyFont="1" applyAlignment="1">
      <alignment horizontal="center"/>
    </xf>
    <xf numFmtId="0" fontId="10" fillId="0" borderId="0" xfId="0" applyFont="1" applyFill="1" applyBorder="1"/>
    <xf numFmtId="1" fontId="2" fillId="14" borderId="0" xfId="0" applyNumberFormat="1" applyFont="1" applyFill="1" applyAlignment="1">
      <alignment horizontal="center"/>
    </xf>
    <xf numFmtId="1" fontId="7" fillId="0" borderId="0" xfId="0" applyNumberFormat="1" applyFont="1" applyAlignment="1">
      <alignment horizontal="center"/>
    </xf>
    <xf numFmtId="0" fontId="0" fillId="0" borderId="0" xfId="0"/>
    <xf numFmtId="3" fontId="0" fillId="0" borderId="0" xfId="0" applyNumberFormat="1" applyAlignment="1">
      <alignment horizontal="center"/>
    </xf>
    <xf numFmtId="2" fontId="0" fillId="0" borderId="0" xfId="0" applyNumberFormat="1" applyFill="1" applyBorder="1"/>
    <xf numFmtId="178" fontId="0" fillId="0" borderId="0" xfId="0" applyNumberFormat="1" applyBorder="1"/>
    <xf numFmtId="179" fontId="0" fillId="0" borderId="0" xfId="0" applyNumberFormat="1"/>
    <xf numFmtId="3" fontId="7" fillId="0" borderId="0" xfId="0" applyNumberFormat="1" applyFont="1"/>
    <xf numFmtId="168" fontId="32" fillId="0" borderId="0" xfId="8" applyNumberFormat="1" applyFont="1" applyFill="1" applyBorder="1" applyAlignment="1">
      <alignment horizontal="center"/>
    </xf>
    <xf numFmtId="3" fontId="120" fillId="13" borderId="0" xfId="8434" applyNumberFormat="1" applyFont="1" applyFill="1" applyAlignment="1">
      <alignment horizontal="center"/>
    </xf>
    <xf numFmtId="168" fontId="32" fillId="0" borderId="0" xfId="8435" applyNumberFormat="1" applyFont="1" applyFill="1" applyBorder="1" applyAlignment="1">
      <alignment horizontal="center"/>
    </xf>
    <xf numFmtId="1" fontId="121" fillId="0" borderId="0" xfId="0" applyNumberFormat="1" applyFont="1" applyFill="1" applyBorder="1" applyAlignment="1">
      <alignment horizontal="center"/>
    </xf>
    <xf numFmtId="3" fontId="121" fillId="0" borderId="0" xfId="0" applyNumberFormat="1" applyFont="1" applyFill="1" applyBorder="1" applyAlignment="1">
      <alignment horizontal="center"/>
    </xf>
    <xf numFmtId="0" fontId="121" fillId="0" borderId="0" xfId="0" applyFont="1" applyAlignment="1">
      <alignment horizontal="center" vertical="center"/>
    </xf>
    <xf numFmtId="3" fontId="32" fillId="0" borderId="0" xfId="0" applyNumberFormat="1" applyFont="1" applyFill="1" applyAlignment="1">
      <alignment horizontal="center"/>
    </xf>
    <xf numFmtId="177" fontId="121" fillId="0" borderId="0" xfId="0" applyNumberFormat="1" applyFont="1" applyFill="1" applyBorder="1" applyAlignment="1">
      <alignment horizontal="center"/>
    </xf>
    <xf numFmtId="9" fontId="32" fillId="0" borderId="0" xfId="8" applyFont="1" applyAlignment="1">
      <alignment horizontal="center"/>
    </xf>
    <xf numFmtId="3" fontId="121" fillId="0" borderId="0" xfId="5" applyNumberFormat="1" applyFont="1" applyFill="1" applyBorder="1" applyAlignment="1">
      <alignment horizontal="center"/>
    </xf>
    <xf numFmtId="0" fontId="32" fillId="0" borderId="0" xfId="0" applyFont="1" applyFill="1"/>
    <xf numFmtId="1" fontId="32" fillId="0" borderId="0" xfId="705" applyNumberFormat="1" applyFont="1" applyBorder="1" applyAlignment="1">
      <alignment horizontal="center"/>
    </xf>
    <xf numFmtId="3" fontId="122" fillId="0" borderId="0" xfId="0" applyNumberFormat="1" applyFont="1" applyFill="1" applyBorder="1" applyAlignment="1">
      <alignment horizontal="center"/>
    </xf>
    <xf numFmtId="0" fontId="123" fillId="0" borderId="0" xfId="0" applyFont="1"/>
    <xf numFmtId="0" fontId="124" fillId="0" borderId="0" xfId="0" applyFont="1"/>
    <xf numFmtId="10" fontId="32" fillId="0" borderId="0" xfId="0" applyNumberFormat="1" applyFont="1" applyFill="1" applyAlignment="1">
      <alignment horizontal="center"/>
    </xf>
    <xf numFmtId="166" fontId="0" fillId="0" borderId="0" xfId="8" applyNumberFormat="1" applyFont="1" applyFill="1" applyAlignment="1">
      <alignment horizontal="center"/>
    </xf>
    <xf numFmtId="166" fontId="0" fillId="0" borderId="0" xfId="10" applyNumberFormat="1" applyFont="1"/>
    <xf numFmtId="0" fontId="69" fillId="0" borderId="0" xfId="0" applyFont="1" applyFill="1"/>
    <xf numFmtId="3" fontId="28" fillId="0" borderId="0" xfId="0" applyNumberFormat="1" applyFont="1"/>
    <xf numFmtId="3" fontId="69" fillId="0" borderId="0" xfId="0" applyNumberFormat="1" applyFont="1" applyFill="1" applyAlignment="1">
      <alignment horizontal="center"/>
    </xf>
    <xf numFmtId="1" fontId="69" fillId="0" borderId="0" xfId="0" applyNumberFormat="1" applyFont="1" applyFill="1"/>
    <xf numFmtId="0" fontId="2" fillId="0" borderId="0" xfId="0" applyFont="1" applyFill="1" applyAlignment="1">
      <alignment horizontal="right"/>
    </xf>
    <xf numFmtId="3" fontId="32" fillId="0" borderId="0" xfId="705" applyNumberFormat="1" applyFont="1" applyBorder="1" applyAlignment="1">
      <alignment horizontal="center"/>
    </xf>
    <xf numFmtId="1" fontId="21" fillId="0" borderId="0" xfId="0" applyNumberFormat="1" applyFont="1" applyAlignment="1">
      <alignment horizontal="center"/>
    </xf>
    <xf numFmtId="1" fontId="21" fillId="13" borderId="0" xfId="0" applyNumberFormat="1" applyFont="1" applyFill="1" applyAlignment="1">
      <alignment horizontal="center"/>
    </xf>
    <xf numFmtId="0" fontId="7" fillId="0" borderId="0" xfId="9" applyFont="1" applyAlignment="1">
      <alignment vertical="center"/>
    </xf>
    <xf numFmtId="0" fontId="125" fillId="0" borderId="0" xfId="9" applyFont="1" applyAlignment="1">
      <alignment vertical="center"/>
    </xf>
    <xf numFmtId="0" fontId="23" fillId="0" borderId="0" xfId="9" applyAlignment="1">
      <alignment vertical="center"/>
    </xf>
    <xf numFmtId="0" fontId="21" fillId="13" borderId="0" xfId="0" applyFont="1" applyFill="1" applyAlignment="1">
      <alignment horizontal="center"/>
    </xf>
    <xf numFmtId="169" fontId="32" fillId="0" borderId="0" xfId="0" applyNumberFormat="1" applyFont="1" applyFill="1" applyAlignment="1">
      <alignment horizontal="center"/>
    </xf>
    <xf numFmtId="0" fontId="126" fillId="0" borderId="0" xfId="0" applyFont="1"/>
    <xf numFmtId="0" fontId="3" fillId="0" borderId="0" xfId="0" applyFont="1" applyFill="1" applyBorder="1"/>
    <xf numFmtId="0" fontId="6" fillId="0" borderId="0" xfId="4" applyFill="1"/>
    <xf numFmtId="0" fontId="6" fillId="0" borderId="0" xfId="4" applyFill="1"/>
    <xf numFmtId="0" fontId="6" fillId="0" borderId="0" xfId="4" applyFill="1"/>
    <xf numFmtId="169" fontId="32" fillId="0" borderId="0" xfId="0" applyNumberFormat="1" applyFont="1" applyFill="1" applyBorder="1" applyAlignment="1">
      <alignment horizontal="center"/>
    </xf>
    <xf numFmtId="169" fontId="120" fillId="0" borderId="0" xfId="0" applyNumberFormat="1" applyFont="1" applyFill="1" applyBorder="1" applyAlignment="1">
      <alignment horizontal="center"/>
    </xf>
    <xf numFmtId="0" fontId="0" fillId="0" borderId="0" xfId="0"/>
    <xf numFmtId="0" fontId="7" fillId="8" borderId="0" xfId="8778" applyFont="1" applyFill="1" applyBorder="1"/>
    <xf numFmtId="0" fontId="0" fillId="0" borderId="0" xfId="0"/>
    <xf numFmtId="3" fontId="10" fillId="0" borderId="0" xfId="0" applyNumberFormat="1" applyFont="1" applyFill="1" applyBorder="1"/>
    <xf numFmtId="3" fontId="10" fillId="0" borderId="0" xfId="0" applyNumberFormat="1" applyFont="1" applyFill="1" applyBorder="1" applyAlignment="1">
      <alignment horizontal="center"/>
    </xf>
    <xf numFmtId="3" fontId="11" fillId="0" borderId="0" xfId="0" applyNumberFormat="1" applyFont="1" applyFill="1" applyBorder="1"/>
    <xf numFmtId="0" fontId="0" fillId="0" borderId="0" xfId="12" applyFont="1" applyBorder="1"/>
    <xf numFmtId="169" fontId="0" fillId="0" borderId="0" xfId="0" applyNumberFormat="1" applyFill="1" applyBorder="1" applyAlignment="1">
      <alignment horizontal="center"/>
    </xf>
    <xf numFmtId="0" fontId="0" fillId="0" borderId="0" xfId="0" applyBorder="1" applyAlignment="1">
      <alignment horizontal="center"/>
    </xf>
    <xf numFmtId="169" fontId="0" fillId="0" borderId="0" xfId="0" applyNumberFormat="1" applyBorder="1" applyAlignment="1">
      <alignment horizontal="center"/>
    </xf>
    <xf numFmtId="0" fontId="1" fillId="12" borderId="0" xfId="0" applyFont="1" applyFill="1" applyBorder="1" applyAlignment="1">
      <alignment horizontal="center"/>
    </xf>
    <xf numFmtId="170" fontId="0" fillId="0" borderId="0" xfId="0" applyNumberFormat="1" applyFill="1" applyBorder="1" applyAlignment="1">
      <alignment horizontal="center"/>
    </xf>
    <xf numFmtId="170" fontId="0" fillId="0" borderId="0" xfId="0" applyNumberFormat="1" applyBorder="1" applyAlignment="1">
      <alignment horizontal="center"/>
    </xf>
    <xf numFmtId="2" fontId="0" fillId="0" borderId="0" xfId="0" applyNumberFormat="1" applyFill="1" applyBorder="1" applyAlignment="1">
      <alignment horizontal="center"/>
    </xf>
    <xf numFmtId="178" fontId="0" fillId="0" borderId="0" xfId="0" applyNumberFormat="1" applyBorder="1" applyAlignment="1">
      <alignment horizontal="center"/>
    </xf>
    <xf numFmtId="0" fontId="5" fillId="0" borderId="0" xfId="0" applyFont="1" applyFill="1" applyAlignment="1">
      <alignment horizontal="center"/>
    </xf>
    <xf numFmtId="3" fontId="10" fillId="0" borderId="0" xfId="0" applyNumberFormat="1" applyFont="1" applyAlignment="1">
      <alignment horizontal="center"/>
    </xf>
    <xf numFmtId="3" fontId="7" fillId="8" borderId="0" xfId="0" applyNumberFormat="1" applyFont="1" applyFill="1" applyAlignment="1">
      <alignment horizontal="center"/>
    </xf>
    <xf numFmtId="3" fontId="2" fillId="0" borderId="0" xfId="0" applyNumberFormat="1" applyFont="1" applyFill="1" applyBorder="1" applyAlignment="1">
      <alignment horizontal="center"/>
    </xf>
    <xf numFmtId="0" fontId="7" fillId="0" borderId="0" xfId="0" applyFont="1"/>
    <xf numFmtId="0" fontId="10" fillId="0" borderId="0" xfId="0" applyFont="1" applyFill="1" applyBorder="1"/>
    <xf numFmtId="0" fontId="0" fillId="0" borderId="0" xfId="0"/>
    <xf numFmtId="0" fontId="2" fillId="0" borderId="0" xfId="0" applyFont="1"/>
    <xf numFmtId="3" fontId="0" fillId="0" borderId="0" xfId="0" applyNumberFormat="1" applyFill="1" applyAlignment="1">
      <alignment horizontal="center"/>
    </xf>
    <xf numFmtId="0" fontId="0" fillId="0" borderId="0" xfId="0" applyBorder="1"/>
    <xf numFmtId="1" fontId="0" fillId="0" borderId="0" xfId="0" applyNumberFormat="1" applyAlignment="1">
      <alignment horizontal="center"/>
    </xf>
    <xf numFmtId="0" fontId="28" fillId="0" borderId="0" xfId="0" applyFont="1" applyAlignment="1">
      <alignment horizontal="center"/>
    </xf>
    <xf numFmtId="0" fontId="0" fillId="0" borderId="0" xfId="0" applyAlignment="1">
      <alignment horizontal="center"/>
    </xf>
    <xf numFmtId="0" fontId="0" fillId="0" borderId="0" xfId="0"/>
    <xf numFmtId="0" fontId="0" fillId="0" borderId="0" xfId="0"/>
    <xf numFmtId="2" fontId="121" fillId="8" borderId="0" xfId="0" applyNumberFormat="1" applyFont="1" applyFill="1" applyBorder="1" applyAlignment="1">
      <alignment horizontal="center" vertical="center"/>
    </xf>
    <xf numFmtId="0" fontId="0" fillId="8" borderId="0" xfId="0" applyFill="1" applyAlignment="1">
      <alignment horizontal="center"/>
    </xf>
    <xf numFmtId="3" fontId="11" fillId="8" borderId="0" xfId="0" applyNumberFormat="1" applyFont="1" applyFill="1" applyBorder="1" applyAlignment="1">
      <alignment horizontal="center"/>
    </xf>
    <xf numFmtId="177" fontId="121" fillId="8" borderId="0" xfId="0" applyNumberFormat="1" applyFont="1" applyFill="1" applyBorder="1" applyAlignment="1">
      <alignment horizontal="center"/>
    </xf>
    <xf numFmtId="3" fontId="5" fillId="0" borderId="0" xfId="0" applyNumberFormat="1" applyFont="1" applyFill="1" applyAlignment="1">
      <alignment horizontal="center"/>
    </xf>
    <xf numFmtId="1" fontId="0" fillId="0" borderId="0" xfId="0" applyNumberFormat="1"/>
    <xf numFmtId="0" fontId="0" fillId="8" borderId="0" xfId="0" applyFill="1"/>
    <xf numFmtId="9" fontId="7" fillId="0" borderId="0" xfId="8" applyFont="1"/>
    <xf numFmtId="3" fontId="26" fillId="0" borderId="0" xfId="0" applyNumberFormat="1" applyFont="1"/>
    <xf numFmtId="9" fontId="26" fillId="0" borderId="0" xfId="0" applyNumberFormat="1" applyFont="1"/>
    <xf numFmtId="9" fontId="28" fillId="0" borderId="0" xfId="0" applyNumberFormat="1" applyFont="1" applyAlignment="1">
      <alignment horizontal="center"/>
    </xf>
    <xf numFmtId="9" fontId="0" fillId="0" borderId="0" xfId="8" applyFont="1"/>
    <xf numFmtId="0" fontId="0" fillId="0" borderId="0" xfId="0" applyFont="1" applyFill="1" applyAlignment="1">
      <alignment horizontal="center"/>
    </xf>
    <xf numFmtId="0" fontId="2" fillId="14" borderId="0" xfId="0" applyFont="1" applyFill="1" applyAlignment="1">
      <alignment horizontal="center"/>
    </xf>
    <xf numFmtId="0" fontId="0" fillId="0" borderId="0" xfId="0"/>
    <xf numFmtId="0" fontId="0" fillId="0" borderId="0" xfId="0" applyFill="1" applyBorder="1"/>
    <xf numFmtId="9" fontId="5" fillId="0" borderId="0" xfId="8" applyFont="1" applyAlignment="1">
      <alignment horizontal="center"/>
    </xf>
    <xf numFmtId="0" fontId="2" fillId="13" borderId="0" xfId="0" applyFont="1" applyFill="1" applyBorder="1"/>
    <xf numFmtId="0" fontId="2" fillId="13" borderId="0" xfId="0" applyFont="1" applyFill="1" applyBorder="1" applyAlignment="1">
      <alignment horizontal="center"/>
    </xf>
    <xf numFmtId="0" fontId="6" fillId="0" borderId="0" xfId="4" applyBorder="1"/>
    <xf numFmtId="0" fontId="3" fillId="0" borderId="0" xfId="0" applyFont="1" applyFill="1" applyBorder="1" applyAlignment="1">
      <alignment horizontal="center"/>
    </xf>
    <xf numFmtId="0" fontId="26" fillId="0" borderId="0" xfId="0" applyFont="1" applyBorder="1"/>
    <xf numFmtId="0" fontId="0" fillId="0" borderId="174" xfId="0" applyFill="1" applyBorder="1"/>
    <xf numFmtId="0" fontId="0" fillId="0" borderId="174" xfId="0" applyFont="1" applyFill="1" applyBorder="1"/>
    <xf numFmtId="0" fontId="5" fillId="0" borderId="174" xfId="0" applyFont="1" applyFill="1" applyBorder="1"/>
    <xf numFmtId="0" fontId="7" fillId="0" borderId="174" xfId="0" applyFont="1" applyFill="1" applyBorder="1"/>
    <xf numFmtId="0" fontId="0" fillId="0" borderId="174" xfId="0" applyFont="1" applyFill="1" applyBorder="1" applyAlignment="1">
      <alignment wrapText="1"/>
    </xf>
    <xf numFmtId="0" fontId="26" fillId="0" borderId="174" xfId="0" applyFont="1" applyFill="1" applyBorder="1"/>
    <xf numFmtId="0" fontId="127" fillId="0" borderId="0" xfId="0" applyFont="1" applyAlignment="1">
      <alignment vertical="center"/>
    </xf>
    <xf numFmtId="0" fontId="127" fillId="0" borderId="0" xfId="0" applyFont="1"/>
    <xf numFmtId="0" fontId="20" fillId="9" borderId="0" xfId="0" applyFont="1" applyFill="1" applyAlignment="1">
      <alignment wrapText="1"/>
    </xf>
    <xf numFmtId="0" fontId="0" fillId="0" borderId="0" xfId="0" applyBorder="1" applyAlignment="1">
      <alignment wrapText="1"/>
    </xf>
    <xf numFmtId="0" fontId="1" fillId="12" borderId="0" xfId="0" applyFont="1" applyFill="1" applyAlignment="1">
      <alignment wrapText="1"/>
    </xf>
    <xf numFmtId="0" fontId="2" fillId="0" borderId="0" xfId="0" applyFont="1" applyFill="1" applyBorder="1" applyAlignment="1">
      <alignment wrapText="1"/>
    </xf>
    <xf numFmtId="0" fontId="0" fillId="0" borderId="0" xfId="0" applyFont="1" applyFill="1" applyBorder="1" applyAlignment="1">
      <alignment wrapText="1"/>
    </xf>
    <xf numFmtId="0" fontId="2" fillId="13" borderId="0" xfId="0" applyFont="1" applyFill="1" applyBorder="1" applyAlignment="1">
      <alignment wrapText="1"/>
    </xf>
    <xf numFmtId="0" fontId="0" fillId="0" borderId="0" xfId="0" applyFont="1" applyBorder="1" applyAlignment="1">
      <alignment wrapText="1"/>
    </xf>
    <xf numFmtId="0" fontId="2" fillId="12" borderId="0" xfId="0" applyFont="1" applyFill="1" applyBorder="1" applyAlignment="1">
      <alignment wrapText="1"/>
    </xf>
    <xf numFmtId="0" fontId="2" fillId="0" borderId="0" xfId="0" applyFont="1" applyFill="1" applyAlignment="1">
      <alignment wrapText="1"/>
    </xf>
    <xf numFmtId="0" fontId="0" fillId="0" borderId="0" xfId="0" applyFill="1" applyAlignment="1">
      <alignment wrapText="1"/>
    </xf>
    <xf numFmtId="0" fontId="2" fillId="13" borderId="0" xfId="0" applyFont="1" applyFill="1" applyAlignment="1">
      <alignment wrapText="1"/>
    </xf>
    <xf numFmtId="0" fontId="0" fillId="0" borderId="0" xfId="0" applyAlignment="1">
      <alignment wrapText="1"/>
    </xf>
    <xf numFmtId="0" fontId="3" fillId="0" borderId="0" xfId="0" applyFont="1" applyFill="1" applyAlignment="1">
      <alignment wrapText="1"/>
    </xf>
    <xf numFmtId="0" fontId="7" fillId="0" borderId="0" xfId="0" applyFont="1" applyFill="1" applyAlignment="1">
      <alignment wrapText="1"/>
    </xf>
    <xf numFmtId="0" fontId="3" fillId="13" borderId="0" xfId="0" applyFont="1" applyFill="1" applyAlignment="1">
      <alignment wrapText="1"/>
    </xf>
    <xf numFmtId="3" fontId="2" fillId="8" borderId="0" xfId="0" applyNumberFormat="1" applyFont="1" applyFill="1" applyAlignment="1">
      <alignment horizontal="center"/>
    </xf>
    <xf numFmtId="0" fontId="0" fillId="0" borderId="0" xfId="0"/>
    <xf numFmtId="0" fontId="0" fillId="0" borderId="0" xfId="0" applyFill="1"/>
    <xf numFmtId="0" fontId="2" fillId="0" borderId="0" xfId="0" applyFont="1" applyFill="1"/>
    <xf numFmtId="0" fontId="1" fillId="12" borderId="0" xfId="0" applyFont="1" applyFill="1"/>
    <xf numFmtId="0" fontId="2" fillId="0" borderId="0" xfId="0" applyFont="1" applyFill="1" applyAlignment="1">
      <alignment horizontal="center"/>
    </xf>
    <xf numFmtId="3" fontId="0" fillId="0" borderId="0" xfId="0" applyNumberFormat="1" applyFill="1" applyAlignment="1">
      <alignment horizontal="center"/>
    </xf>
    <xf numFmtId="3" fontId="7" fillId="0" borderId="0" xfId="0" applyNumberFormat="1" applyFont="1" applyFill="1" applyAlignment="1">
      <alignment horizontal="center"/>
    </xf>
    <xf numFmtId="0" fontId="0" fillId="0" borderId="0" xfId="0" applyFont="1" applyFill="1"/>
    <xf numFmtId="1" fontId="0" fillId="0" borderId="0" xfId="0" applyNumberFormat="1"/>
    <xf numFmtId="0" fontId="2" fillId="8" borderId="0" xfId="0" applyFont="1" applyFill="1"/>
    <xf numFmtId="0" fontId="0" fillId="0" borderId="0" xfId="0"/>
    <xf numFmtId="0" fontId="0" fillId="0" borderId="0" xfId="0" applyFill="1"/>
    <xf numFmtId="0" fontId="6" fillId="0" borderId="0" xfId="4" applyFill="1"/>
    <xf numFmtId="0" fontId="2" fillId="8" borderId="0" xfId="0" applyFont="1" applyFill="1"/>
    <xf numFmtId="179" fontId="0" fillId="0" borderId="0" xfId="0" applyNumberFormat="1"/>
    <xf numFmtId="0" fontId="0" fillId="0" borderId="0" xfId="0"/>
    <xf numFmtId="0" fontId="0" fillId="0" borderId="0" xfId="0" applyFill="1"/>
    <xf numFmtId="0" fontId="2" fillId="0" borderId="0" xfId="0" applyFont="1" applyFill="1"/>
    <xf numFmtId="0" fontId="1" fillId="12" borderId="0" xfId="0" applyFont="1" applyFill="1"/>
    <xf numFmtId="0" fontId="2" fillId="0" borderId="0" xfId="0" applyFont="1" applyFill="1" applyAlignment="1">
      <alignment horizontal="center"/>
    </xf>
    <xf numFmtId="3" fontId="0" fillId="0" borderId="0" xfId="0" applyNumberFormat="1" applyFill="1" applyAlignment="1">
      <alignment horizontal="center"/>
    </xf>
    <xf numFmtId="3" fontId="2" fillId="0" borderId="0" xfId="0" applyNumberFormat="1" applyFont="1" applyFill="1" applyAlignment="1">
      <alignment horizontal="center"/>
    </xf>
    <xf numFmtId="0" fontId="0" fillId="0" borderId="0" xfId="0" applyFont="1" applyFill="1"/>
    <xf numFmtId="3" fontId="0" fillId="0" borderId="0" xfId="0" applyNumberFormat="1" applyFont="1" applyFill="1" applyAlignment="1">
      <alignment horizontal="center"/>
    </xf>
    <xf numFmtId="0" fontId="0" fillId="0" borderId="0" xfId="0" applyFont="1"/>
    <xf numFmtId="0" fontId="2" fillId="8" borderId="0" xfId="0" applyFont="1" applyFill="1"/>
    <xf numFmtId="3" fontId="0" fillId="0" borderId="0" xfId="0" applyNumberFormat="1" applyFill="1"/>
    <xf numFmtId="167" fontId="26" fillId="0" borderId="0" xfId="0" applyNumberFormat="1" applyFont="1" applyAlignment="1">
      <alignment horizontal="center"/>
    </xf>
    <xf numFmtId="0" fontId="26" fillId="0" borderId="2" xfId="0" applyFont="1" applyBorder="1"/>
    <xf numFmtId="167" fontId="26" fillId="0" borderId="2" xfId="0" applyNumberFormat="1" applyFont="1" applyBorder="1" applyAlignment="1">
      <alignment horizontal="center"/>
    </xf>
    <xf numFmtId="167" fontId="26" fillId="0" borderId="0" xfId="0" applyNumberFormat="1" applyFont="1" applyBorder="1" applyAlignment="1">
      <alignment horizontal="center"/>
    </xf>
    <xf numFmtId="167" fontId="0" fillId="0" borderId="0" xfId="0" applyNumberFormat="1"/>
    <xf numFmtId="0" fontId="11" fillId="0" borderId="0" xfId="0" applyFont="1" applyFill="1" applyBorder="1" applyAlignment="1">
      <alignment vertical="center"/>
    </xf>
    <xf numFmtId="9" fontId="26" fillId="0" borderId="0" xfId="8" applyFont="1" applyFill="1" applyAlignment="1">
      <alignment horizontal="center"/>
    </xf>
    <xf numFmtId="9" fontId="7" fillId="0" borderId="0" xfId="0" applyNumberFormat="1" applyFont="1" applyAlignment="1">
      <alignment horizontal="center"/>
    </xf>
    <xf numFmtId="0" fontId="128" fillId="0" borderId="0" xfId="0" applyFont="1" applyAlignment="1">
      <alignment vertical="center"/>
    </xf>
    <xf numFmtId="9" fontId="0" fillId="0" borderId="0" xfId="8" applyFont="1" applyFill="1"/>
    <xf numFmtId="177" fontId="11" fillId="0" borderId="0" xfId="10" applyNumberFormat="1" applyFont="1" applyFill="1" applyBorder="1" applyAlignment="1">
      <alignment horizontal="center"/>
    </xf>
    <xf numFmtId="177" fontId="11" fillId="0" borderId="0" xfId="0" applyNumberFormat="1" applyFont="1" applyFill="1" applyBorder="1" applyAlignment="1">
      <alignment horizontal="center"/>
    </xf>
    <xf numFmtId="9" fontId="32" fillId="0" borderId="0" xfId="8" applyFont="1" applyFill="1" applyAlignment="1">
      <alignment horizontal="center"/>
    </xf>
    <xf numFmtId="168" fontId="32" fillId="0" borderId="0" xfId="8" applyNumberFormat="1" applyFont="1" applyAlignment="1">
      <alignment horizontal="center"/>
    </xf>
    <xf numFmtId="168" fontId="32" fillId="0" borderId="0" xfId="8" applyNumberFormat="1" applyFont="1" applyBorder="1" applyAlignment="1">
      <alignment horizontal="center"/>
    </xf>
    <xf numFmtId="166" fontId="32" fillId="0" borderId="0" xfId="0" applyNumberFormat="1" applyFont="1" applyBorder="1" applyAlignment="1">
      <alignment horizontal="center"/>
    </xf>
    <xf numFmtId="168" fontId="32" fillId="0" borderId="0" xfId="0" applyNumberFormat="1" applyFont="1" applyFill="1" applyAlignment="1">
      <alignment horizontal="center"/>
    </xf>
    <xf numFmtId="166" fontId="32" fillId="0" borderId="0" xfId="0" applyNumberFormat="1" applyFont="1" applyAlignment="1">
      <alignment horizontal="center"/>
    </xf>
    <xf numFmtId="166" fontId="32" fillId="0" borderId="0" xfId="0" applyNumberFormat="1" applyFont="1" applyFill="1" applyAlignment="1">
      <alignment horizontal="center"/>
    </xf>
    <xf numFmtId="168" fontId="32" fillId="0" borderId="0" xfId="8" applyNumberFormat="1" applyFont="1" applyFill="1" applyAlignment="1">
      <alignment horizontal="center"/>
    </xf>
    <xf numFmtId="2" fontId="32" fillId="0" borderId="0" xfId="0" applyNumberFormat="1" applyFont="1" applyBorder="1" applyAlignment="1">
      <alignment horizontal="center"/>
    </xf>
    <xf numFmtId="169" fontId="32" fillId="0" borderId="0" xfId="0" applyNumberFormat="1" applyFont="1" applyBorder="1" applyAlignment="1">
      <alignment horizontal="center"/>
    </xf>
    <xf numFmtId="1" fontId="32" fillId="0" borderId="0" xfId="0" applyNumberFormat="1" applyFont="1" applyAlignment="1">
      <alignment horizontal="center"/>
    </xf>
    <xf numFmtId="3" fontId="32" fillId="0" borderId="174" xfId="0" applyNumberFormat="1" applyFont="1" applyFill="1" applyBorder="1" applyAlignment="1">
      <alignment horizontal="center"/>
    </xf>
    <xf numFmtId="0" fontId="32" fillId="0" borderId="174" xfId="0" applyFont="1" applyFill="1" applyBorder="1" applyAlignment="1">
      <alignment horizontal="center"/>
    </xf>
    <xf numFmtId="9" fontId="32" fillId="0" borderId="174" xfId="0" applyNumberFormat="1" applyFont="1" applyFill="1" applyBorder="1" applyAlignment="1">
      <alignment horizontal="center"/>
    </xf>
    <xf numFmtId="0" fontId="120" fillId="0" borderId="0" xfId="0" applyFont="1" applyFill="1" applyBorder="1"/>
    <xf numFmtId="0" fontId="120" fillId="0" borderId="0" xfId="0" applyFont="1" applyFill="1" applyBorder="1" applyAlignment="1">
      <alignment horizontal="center"/>
    </xf>
    <xf numFmtId="0" fontId="32" fillId="0" borderId="0" xfId="0" applyFont="1" applyFill="1" applyBorder="1" applyAlignment="1">
      <alignment horizontal="center"/>
    </xf>
    <xf numFmtId="0" fontId="32" fillId="0" borderId="0" xfId="0" applyFont="1" applyBorder="1"/>
    <xf numFmtId="0" fontId="32" fillId="0" borderId="0" xfId="0" applyFont="1"/>
    <xf numFmtId="0" fontId="32" fillId="0" borderId="174" xfId="0" applyFont="1" applyFill="1" applyBorder="1"/>
    <xf numFmtId="0" fontId="120" fillId="0" borderId="0" xfId="0" applyFont="1" applyFill="1"/>
    <xf numFmtId="0" fontId="120" fillId="0" borderId="0" xfId="0" applyFont="1" applyFill="1" applyAlignment="1">
      <alignment horizontal="center"/>
    </xf>
    <xf numFmtId="0" fontId="32" fillId="0" borderId="0" xfId="0" applyFont="1" applyFill="1" applyAlignment="1">
      <alignment horizontal="center"/>
    </xf>
    <xf numFmtId="1" fontId="121" fillId="0" borderId="0" xfId="0" applyNumberFormat="1" applyFont="1" applyFill="1" applyBorder="1" applyAlignment="1">
      <alignment horizontal="center" vertical="center"/>
    </xf>
    <xf numFmtId="3" fontId="32" fillId="8" borderId="0" xfId="8778" applyNumberFormat="1" applyFont="1" applyFill="1" applyAlignment="1">
      <alignment horizontal="center"/>
    </xf>
    <xf numFmtId="9" fontId="122" fillId="0" borderId="0" xfId="0" applyNumberFormat="1" applyFont="1" applyBorder="1" applyAlignment="1">
      <alignment horizontal="center"/>
    </xf>
    <xf numFmtId="9" fontId="121" fillId="0" borderId="0" xfId="0" applyNumberFormat="1" applyFont="1" applyBorder="1" applyAlignment="1">
      <alignment horizontal="center"/>
    </xf>
    <xf numFmtId="2" fontId="121" fillId="0" borderId="0" xfId="0" applyNumberFormat="1" applyFont="1" applyFill="1" applyBorder="1" applyAlignment="1">
      <alignment horizontal="center"/>
    </xf>
    <xf numFmtId="177" fontId="121" fillId="0" borderId="0" xfId="0" applyNumberFormat="1" applyFont="1" applyFill="1" applyBorder="1"/>
    <xf numFmtId="3" fontId="32" fillId="0" borderId="0" xfId="8778" applyNumberFormat="1" applyFont="1" applyFill="1" applyAlignment="1">
      <alignment horizontal="center"/>
    </xf>
    <xf numFmtId="177" fontId="121" fillId="0" borderId="0" xfId="10" applyNumberFormat="1" applyFont="1" applyFill="1" applyBorder="1" applyAlignment="1">
      <alignment horizontal="center"/>
    </xf>
    <xf numFmtId="167" fontId="32" fillId="0" borderId="0" xfId="0" applyNumberFormat="1" applyFont="1" applyAlignment="1">
      <alignment horizontal="center"/>
    </xf>
    <xf numFmtId="167" fontId="32" fillId="0" borderId="2" xfId="0" applyNumberFormat="1" applyFont="1" applyBorder="1" applyAlignment="1">
      <alignment horizontal="center"/>
    </xf>
    <xf numFmtId="167" fontId="32" fillId="0" borderId="0" xfId="0" applyNumberFormat="1" applyFont="1" applyBorder="1" applyAlignment="1">
      <alignment horizontal="center"/>
    </xf>
    <xf numFmtId="0" fontId="32" fillId="0" borderId="0" xfId="0" applyFont="1" applyAlignment="1">
      <alignment horizontal="center"/>
    </xf>
    <xf numFmtId="3" fontId="120" fillId="13" borderId="0" xfId="0" applyNumberFormat="1" applyFont="1" applyFill="1" applyAlignment="1">
      <alignment horizontal="center"/>
    </xf>
    <xf numFmtId="168" fontId="32" fillId="0" borderId="0" xfId="0" applyNumberFormat="1" applyFont="1" applyAlignment="1">
      <alignment horizontal="center"/>
    </xf>
    <xf numFmtId="3" fontId="32" fillId="0" borderId="0" xfId="0" applyNumberFormat="1" applyFont="1" applyAlignment="1">
      <alignment horizontal="center"/>
    </xf>
    <xf numFmtId="3" fontId="121" fillId="8" borderId="0" xfId="0" applyNumberFormat="1" applyFont="1" applyFill="1" applyBorder="1" applyAlignment="1">
      <alignment horizontal="center" vertical="center"/>
    </xf>
    <xf numFmtId="1" fontId="121" fillId="75" borderId="0" xfId="0" applyNumberFormat="1" applyFont="1" applyFill="1" applyBorder="1" applyAlignment="1">
      <alignment horizontal="center" vertical="center"/>
    </xf>
    <xf numFmtId="9" fontId="32" fillId="0" borderId="0" xfId="0" applyNumberFormat="1" applyFont="1" applyAlignment="1">
      <alignment horizontal="center"/>
    </xf>
    <xf numFmtId="3" fontId="32" fillId="0" borderId="0" xfId="0" applyNumberFormat="1" applyFont="1" applyFill="1" applyAlignment="1">
      <alignment horizontal="center" vertical="center"/>
    </xf>
    <xf numFmtId="3" fontId="121" fillId="75" borderId="0" xfId="0" applyNumberFormat="1" applyFont="1" applyFill="1" applyBorder="1" applyAlignment="1">
      <alignment horizontal="center"/>
    </xf>
    <xf numFmtId="3" fontId="121" fillId="75" borderId="0" xfId="0" applyNumberFormat="1" applyFont="1" applyFill="1" applyBorder="1" applyAlignment="1">
      <alignment horizontal="center" vertical="center"/>
    </xf>
    <xf numFmtId="10" fontId="11" fillId="0" borderId="0" xfId="8" applyNumberFormat="1" applyFont="1" applyFill="1" applyBorder="1" applyAlignment="1">
      <alignment horizontal="center"/>
    </xf>
    <xf numFmtId="177" fontId="7" fillId="0" borderId="0" xfId="10" applyNumberFormat="1" applyFont="1" applyFill="1"/>
    <xf numFmtId="177" fontId="3" fillId="0" borderId="0" xfId="10" applyNumberFormat="1" applyFont="1" applyFill="1" applyAlignment="1">
      <alignment horizontal="center"/>
    </xf>
    <xf numFmtId="177" fontId="7" fillId="0" borderId="0" xfId="0" applyNumberFormat="1" applyFont="1" applyFill="1"/>
    <xf numFmtId="0" fontId="26" fillId="0" borderId="0" xfId="0" applyFont="1" applyAlignment="1">
      <alignment horizontal="center"/>
    </xf>
    <xf numFmtId="3" fontId="26" fillId="0" borderId="0" xfId="0" applyNumberFormat="1" applyFont="1" applyAlignment="1">
      <alignment horizontal="center"/>
    </xf>
    <xf numFmtId="177" fontId="31" fillId="0" borderId="0" xfId="0" applyNumberFormat="1" applyFont="1" applyFill="1" applyBorder="1" applyAlignment="1">
      <alignment horizontal="center"/>
    </xf>
    <xf numFmtId="3" fontId="26" fillId="8" borderId="0" xfId="8778" applyNumberFormat="1" applyFont="1" applyFill="1" applyAlignment="1">
      <alignment horizontal="center"/>
    </xf>
    <xf numFmtId="3" fontId="26" fillId="0" borderId="0" xfId="0" applyNumberFormat="1" applyFont="1" applyFill="1" applyAlignment="1">
      <alignment horizontal="center"/>
    </xf>
    <xf numFmtId="0" fontId="26" fillId="8" borderId="0" xfId="0" applyFont="1" applyFill="1"/>
  </cellXfs>
  <cellStyles count="48500">
    <cellStyle name="_x000a_shell=progma 2" xfId="7296"/>
    <cellStyle name="_x000a_shell=progma 2 2" xfId="8725"/>
    <cellStyle name="1.000" xfId="7297"/>
    <cellStyle name="1.000 2" xfId="8726"/>
    <cellStyle name="20 % - Farve1" xfId="7237" builtinId="30" customBuiltin="1"/>
    <cellStyle name="20 % - Farve2" xfId="7240" builtinId="34" customBuiltin="1"/>
    <cellStyle name="20 % - Farve3" xfId="7243" builtinId="38" customBuiltin="1"/>
    <cellStyle name="20 % - Farve4" xfId="7246" builtinId="42" customBuiltin="1"/>
    <cellStyle name="20 % - Farve5" xfId="7250" builtinId="46" customBuiltin="1"/>
    <cellStyle name="20 % - Farve6" xfId="7253" builtinId="50" customBuiltin="1"/>
    <cellStyle name="20 % - Markeringsfarve1 2" xfId="143"/>
    <cellStyle name="20 % - Markeringsfarve1 2 2" xfId="193"/>
    <cellStyle name="20 % - Markeringsfarve1 2 2 2" xfId="7299"/>
    <cellStyle name="20 % - Markeringsfarve1 2 2 3" xfId="7298"/>
    <cellStyle name="20 % - Markeringsfarve1 2 3" xfId="1252"/>
    <cellStyle name="20 % - Markeringsfarve1 2 3 2" xfId="2869"/>
    <cellStyle name="20 % - Markeringsfarve1 2 3 2 2" xfId="6046"/>
    <cellStyle name="20 % - Markeringsfarve1 2 3 3" xfId="4459"/>
    <cellStyle name="20 % - Markeringsfarve1 2 4" xfId="729"/>
    <cellStyle name="20 % - Markeringsfarve1 2 4 2" xfId="2346"/>
    <cellStyle name="20 % - Markeringsfarve1 2 4 2 2" xfId="5523"/>
    <cellStyle name="20 % - Markeringsfarve1 2 4 3" xfId="3936"/>
    <cellStyle name="20 % - Markeringsfarve1 2 5" xfId="1823"/>
    <cellStyle name="20 % - Markeringsfarve1 2 5 2" xfId="5000"/>
    <cellStyle name="20 % - Markeringsfarve1 2 6" xfId="3413"/>
    <cellStyle name="20 % - Markeringsfarve1 3" xfId="1230"/>
    <cellStyle name="20 % - Markeringsfarve1 3 2" xfId="2847"/>
    <cellStyle name="20 % - Markeringsfarve1 3 2 2" xfId="6024"/>
    <cellStyle name="20 % - Markeringsfarve1 3 3" xfId="4437"/>
    <cellStyle name="20 % - Markeringsfarve1 4" xfId="707"/>
    <cellStyle name="20 % - Markeringsfarve1 4 2" xfId="2324"/>
    <cellStyle name="20 % - Markeringsfarve1 4 2 2" xfId="5501"/>
    <cellStyle name="20 % - Markeringsfarve1 4 3" xfId="3914"/>
    <cellStyle name="20 % - Markeringsfarve1 5" xfId="1801"/>
    <cellStyle name="20 % - Markeringsfarve1 5 2" xfId="4978"/>
    <cellStyle name="20 % - Markeringsfarve1 6" xfId="3391"/>
    <cellStyle name="20 % - Markeringsfarve1 6 2" xfId="7300"/>
    <cellStyle name="20 % - Markeringsfarve1 7" xfId="15"/>
    <cellStyle name="20 % - Markeringsfarve2 2" xfId="144"/>
    <cellStyle name="20 % - Markeringsfarve2 2 2" xfId="194"/>
    <cellStyle name="20 % - Markeringsfarve2 2 2 2" xfId="7302"/>
    <cellStyle name="20 % - Markeringsfarve2 2 2 3" xfId="7301"/>
    <cellStyle name="20 % - Markeringsfarve2 2 3" xfId="1253"/>
    <cellStyle name="20 % - Markeringsfarve2 2 3 2" xfId="2870"/>
    <cellStyle name="20 % - Markeringsfarve2 2 3 2 2" xfId="6047"/>
    <cellStyle name="20 % - Markeringsfarve2 2 3 3" xfId="4460"/>
    <cellStyle name="20 % - Markeringsfarve2 2 4" xfId="730"/>
    <cellStyle name="20 % - Markeringsfarve2 2 4 2" xfId="2347"/>
    <cellStyle name="20 % - Markeringsfarve2 2 4 2 2" xfId="5524"/>
    <cellStyle name="20 % - Markeringsfarve2 2 4 3" xfId="3937"/>
    <cellStyle name="20 % - Markeringsfarve2 2 5" xfId="1824"/>
    <cellStyle name="20 % - Markeringsfarve2 2 5 2" xfId="5001"/>
    <cellStyle name="20 % - Markeringsfarve2 2 6" xfId="3414"/>
    <cellStyle name="20 % - Markeringsfarve2 3" xfId="1231"/>
    <cellStyle name="20 % - Markeringsfarve2 3 2" xfId="2848"/>
    <cellStyle name="20 % - Markeringsfarve2 3 2 2" xfId="6025"/>
    <cellStyle name="20 % - Markeringsfarve2 3 3" xfId="4438"/>
    <cellStyle name="20 % - Markeringsfarve2 4" xfId="708"/>
    <cellStyle name="20 % - Markeringsfarve2 4 2" xfId="2325"/>
    <cellStyle name="20 % - Markeringsfarve2 4 2 2" xfId="5502"/>
    <cellStyle name="20 % - Markeringsfarve2 4 3" xfId="3915"/>
    <cellStyle name="20 % - Markeringsfarve2 5" xfId="1802"/>
    <cellStyle name="20 % - Markeringsfarve2 5 2" xfId="4979"/>
    <cellStyle name="20 % - Markeringsfarve2 6" xfId="3392"/>
    <cellStyle name="20 % - Markeringsfarve2 6 2" xfId="7303"/>
    <cellStyle name="20 % - Markeringsfarve2 7" xfId="16"/>
    <cellStyle name="20 % - Markeringsfarve3 2" xfId="145"/>
    <cellStyle name="20 % - Markeringsfarve3 2 2" xfId="195"/>
    <cellStyle name="20 % - Markeringsfarve3 2 2 2" xfId="7305"/>
    <cellStyle name="20 % - Markeringsfarve3 2 2 3" xfId="7304"/>
    <cellStyle name="20 % - Markeringsfarve3 2 3" xfId="1254"/>
    <cellStyle name="20 % - Markeringsfarve3 2 3 2" xfId="2871"/>
    <cellStyle name="20 % - Markeringsfarve3 2 3 2 2" xfId="6048"/>
    <cellStyle name="20 % - Markeringsfarve3 2 3 3" xfId="4461"/>
    <cellStyle name="20 % - Markeringsfarve3 2 4" xfId="731"/>
    <cellStyle name="20 % - Markeringsfarve3 2 4 2" xfId="2348"/>
    <cellStyle name="20 % - Markeringsfarve3 2 4 2 2" xfId="5525"/>
    <cellStyle name="20 % - Markeringsfarve3 2 4 3" xfId="3938"/>
    <cellStyle name="20 % - Markeringsfarve3 2 5" xfId="1825"/>
    <cellStyle name="20 % - Markeringsfarve3 2 5 2" xfId="5002"/>
    <cellStyle name="20 % - Markeringsfarve3 2 6" xfId="3415"/>
    <cellStyle name="20 % - Markeringsfarve3 3" xfId="1232"/>
    <cellStyle name="20 % - Markeringsfarve3 3 2" xfId="2849"/>
    <cellStyle name="20 % - Markeringsfarve3 3 2 2" xfId="6026"/>
    <cellStyle name="20 % - Markeringsfarve3 3 3" xfId="4439"/>
    <cellStyle name="20 % - Markeringsfarve3 4" xfId="709"/>
    <cellStyle name="20 % - Markeringsfarve3 4 2" xfId="2326"/>
    <cellStyle name="20 % - Markeringsfarve3 4 2 2" xfId="5503"/>
    <cellStyle name="20 % - Markeringsfarve3 4 3" xfId="3916"/>
    <cellStyle name="20 % - Markeringsfarve3 5" xfId="1803"/>
    <cellStyle name="20 % - Markeringsfarve3 5 2" xfId="4980"/>
    <cellStyle name="20 % - Markeringsfarve3 6" xfId="3393"/>
    <cellStyle name="20 % - Markeringsfarve3 6 2" xfId="7306"/>
    <cellStyle name="20 % - Markeringsfarve3 7" xfId="21"/>
    <cellStyle name="20 % - Markeringsfarve4 2" xfId="146"/>
    <cellStyle name="20 % - Markeringsfarve4 2 2" xfId="196"/>
    <cellStyle name="20 % - Markeringsfarve4 2 2 2" xfId="7308"/>
    <cellStyle name="20 % - Markeringsfarve4 2 2 3" xfId="7307"/>
    <cellStyle name="20 % - Markeringsfarve4 2 3" xfId="1255"/>
    <cellStyle name="20 % - Markeringsfarve4 2 3 2" xfId="2872"/>
    <cellStyle name="20 % - Markeringsfarve4 2 3 2 2" xfId="6049"/>
    <cellStyle name="20 % - Markeringsfarve4 2 3 3" xfId="4462"/>
    <cellStyle name="20 % - Markeringsfarve4 2 4" xfId="732"/>
    <cellStyle name="20 % - Markeringsfarve4 2 4 2" xfId="2349"/>
    <cellStyle name="20 % - Markeringsfarve4 2 4 2 2" xfId="5526"/>
    <cellStyle name="20 % - Markeringsfarve4 2 4 3" xfId="3939"/>
    <cellStyle name="20 % - Markeringsfarve4 2 5" xfId="1826"/>
    <cellStyle name="20 % - Markeringsfarve4 2 5 2" xfId="5003"/>
    <cellStyle name="20 % - Markeringsfarve4 2 6" xfId="3416"/>
    <cellStyle name="20 % - Markeringsfarve4 3" xfId="1233"/>
    <cellStyle name="20 % - Markeringsfarve4 3 2" xfId="2850"/>
    <cellStyle name="20 % - Markeringsfarve4 3 2 2" xfId="6027"/>
    <cellStyle name="20 % - Markeringsfarve4 3 3" xfId="4440"/>
    <cellStyle name="20 % - Markeringsfarve4 4" xfId="710"/>
    <cellStyle name="20 % - Markeringsfarve4 4 2" xfId="2327"/>
    <cellStyle name="20 % - Markeringsfarve4 4 2 2" xfId="5504"/>
    <cellStyle name="20 % - Markeringsfarve4 4 3" xfId="3917"/>
    <cellStyle name="20 % - Markeringsfarve4 5" xfId="1804"/>
    <cellStyle name="20 % - Markeringsfarve4 5 2" xfId="4981"/>
    <cellStyle name="20 % - Markeringsfarve4 6" xfId="3394"/>
    <cellStyle name="20 % - Markeringsfarve4 6 2" xfId="7309"/>
    <cellStyle name="20 % - Markeringsfarve4 7" xfId="22"/>
    <cellStyle name="20 % - Markeringsfarve5 2" xfId="147"/>
    <cellStyle name="20 % - Markeringsfarve5 2 2" xfId="197"/>
    <cellStyle name="20 % - Markeringsfarve5 2 2 2" xfId="7311"/>
    <cellStyle name="20 % - Markeringsfarve5 2 2 3" xfId="7310"/>
    <cellStyle name="20 % - Markeringsfarve5 2 3" xfId="1256"/>
    <cellStyle name="20 % - Markeringsfarve5 2 3 2" xfId="2873"/>
    <cellStyle name="20 % - Markeringsfarve5 2 3 2 2" xfId="6050"/>
    <cellStyle name="20 % - Markeringsfarve5 2 3 3" xfId="4463"/>
    <cellStyle name="20 % - Markeringsfarve5 2 4" xfId="733"/>
    <cellStyle name="20 % - Markeringsfarve5 2 4 2" xfId="2350"/>
    <cellStyle name="20 % - Markeringsfarve5 2 4 2 2" xfId="5527"/>
    <cellStyle name="20 % - Markeringsfarve5 2 4 3" xfId="3940"/>
    <cellStyle name="20 % - Markeringsfarve5 2 5" xfId="1827"/>
    <cellStyle name="20 % - Markeringsfarve5 2 5 2" xfId="5004"/>
    <cellStyle name="20 % - Markeringsfarve5 2 6" xfId="3417"/>
    <cellStyle name="20 % - Markeringsfarve5 3" xfId="1234"/>
    <cellStyle name="20 % - Markeringsfarve5 3 2" xfId="2851"/>
    <cellStyle name="20 % - Markeringsfarve5 3 2 2" xfId="6028"/>
    <cellStyle name="20 % - Markeringsfarve5 3 3" xfId="4441"/>
    <cellStyle name="20 % - Markeringsfarve5 4" xfId="711"/>
    <cellStyle name="20 % - Markeringsfarve5 4 2" xfId="2328"/>
    <cellStyle name="20 % - Markeringsfarve5 4 2 2" xfId="5505"/>
    <cellStyle name="20 % - Markeringsfarve5 4 3" xfId="3918"/>
    <cellStyle name="20 % - Markeringsfarve5 5" xfId="1805"/>
    <cellStyle name="20 % - Markeringsfarve5 5 2" xfId="4982"/>
    <cellStyle name="20 % - Markeringsfarve5 6" xfId="3395"/>
    <cellStyle name="20 % - Markeringsfarve5 6 2" xfId="7312"/>
    <cellStyle name="20 % - Markeringsfarve5 7" xfId="23"/>
    <cellStyle name="20 % - Markeringsfarve6 2" xfId="148"/>
    <cellStyle name="20 % - Markeringsfarve6 2 2" xfId="198"/>
    <cellStyle name="20 % - Markeringsfarve6 2 2 2" xfId="7314"/>
    <cellStyle name="20 % - Markeringsfarve6 2 2 3" xfId="7313"/>
    <cellStyle name="20 % - Markeringsfarve6 2 3" xfId="1257"/>
    <cellStyle name="20 % - Markeringsfarve6 2 3 2" xfId="2874"/>
    <cellStyle name="20 % - Markeringsfarve6 2 3 2 2" xfId="6051"/>
    <cellStyle name="20 % - Markeringsfarve6 2 3 3" xfId="4464"/>
    <cellStyle name="20 % - Markeringsfarve6 2 4" xfId="734"/>
    <cellStyle name="20 % - Markeringsfarve6 2 4 2" xfId="2351"/>
    <cellStyle name="20 % - Markeringsfarve6 2 4 2 2" xfId="5528"/>
    <cellStyle name="20 % - Markeringsfarve6 2 4 3" xfId="3941"/>
    <cellStyle name="20 % - Markeringsfarve6 2 5" xfId="1828"/>
    <cellStyle name="20 % - Markeringsfarve6 2 5 2" xfId="5005"/>
    <cellStyle name="20 % - Markeringsfarve6 2 6" xfId="3418"/>
    <cellStyle name="20 % - Markeringsfarve6 3" xfId="1235"/>
    <cellStyle name="20 % - Markeringsfarve6 3 2" xfId="2852"/>
    <cellStyle name="20 % - Markeringsfarve6 3 2 2" xfId="6029"/>
    <cellStyle name="20 % - Markeringsfarve6 3 3" xfId="4442"/>
    <cellStyle name="20 % - Markeringsfarve6 4" xfId="712"/>
    <cellStyle name="20 % - Markeringsfarve6 4 2" xfId="2329"/>
    <cellStyle name="20 % - Markeringsfarve6 4 2 2" xfId="5506"/>
    <cellStyle name="20 % - Markeringsfarve6 4 3" xfId="3919"/>
    <cellStyle name="20 % - Markeringsfarve6 5" xfId="1806"/>
    <cellStyle name="20 % - Markeringsfarve6 5 2" xfId="4983"/>
    <cellStyle name="20 % - Markeringsfarve6 6" xfId="3396"/>
    <cellStyle name="20 % - Markeringsfarve6 6 2" xfId="7315"/>
    <cellStyle name="20 % - Markeringsfarve6 7" xfId="24"/>
    <cellStyle name="20% - Accent1 2" xfId="7316"/>
    <cellStyle name="20% - Accent2 2" xfId="7317"/>
    <cellStyle name="20% - Accent3 2" xfId="7318"/>
    <cellStyle name="20% - Accent4 2" xfId="7319"/>
    <cellStyle name="20% - Accent5 2" xfId="7320"/>
    <cellStyle name="20% - Accent6 2" xfId="7321"/>
    <cellStyle name="2x indented GHG Textfiels" xfId="1757"/>
    <cellStyle name="2x indented GHG Textfiels 2" xfId="8915"/>
    <cellStyle name="40 % - Farve1" xfId="7238" builtinId="31" customBuiltin="1"/>
    <cellStyle name="40 % - Farve2" xfId="7241" builtinId="35" customBuiltin="1"/>
    <cellStyle name="40 % - Farve3" xfId="7244" builtinId="39" customBuiltin="1"/>
    <cellStyle name="40 % - Farve4" xfId="7247" builtinId="43" customBuiltin="1"/>
    <cellStyle name="40 % - Farve5" xfId="7251" builtinId="47" customBuiltin="1"/>
    <cellStyle name="40 % - Farve6" xfId="7254" builtinId="51" customBuiltin="1"/>
    <cellStyle name="40 % - Markeringsfarve1 2" xfId="149"/>
    <cellStyle name="40 % - Markeringsfarve1 2 2" xfId="199"/>
    <cellStyle name="40 % - Markeringsfarve1 2 2 2" xfId="7323"/>
    <cellStyle name="40 % - Markeringsfarve1 2 2 3" xfId="7322"/>
    <cellStyle name="40 % - Markeringsfarve1 2 3" xfId="1258"/>
    <cellStyle name="40 % - Markeringsfarve1 2 3 2" xfId="2875"/>
    <cellStyle name="40 % - Markeringsfarve1 2 3 2 2" xfId="6052"/>
    <cellStyle name="40 % - Markeringsfarve1 2 3 3" xfId="4465"/>
    <cellStyle name="40 % - Markeringsfarve1 2 4" xfId="735"/>
    <cellStyle name="40 % - Markeringsfarve1 2 4 2" xfId="2352"/>
    <cellStyle name="40 % - Markeringsfarve1 2 4 2 2" xfId="5529"/>
    <cellStyle name="40 % - Markeringsfarve1 2 4 3" xfId="3942"/>
    <cellStyle name="40 % - Markeringsfarve1 2 5" xfId="1829"/>
    <cellStyle name="40 % - Markeringsfarve1 2 5 2" xfId="5006"/>
    <cellStyle name="40 % - Markeringsfarve1 2 6" xfId="3419"/>
    <cellStyle name="40 % - Markeringsfarve1 3" xfId="1236"/>
    <cellStyle name="40 % - Markeringsfarve1 3 2" xfId="2853"/>
    <cellStyle name="40 % - Markeringsfarve1 3 2 2" xfId="6030"/>
    <cellStyle name="40 % - Markeringsfarve1 3 3" xfId="4443"/>
    <cellStyle name="40 % - Markeringsfarve1 4" xfId="713"/>
    <cellStyle name="40 % - Markeringsfarve1 4 2" xfId="2330"/>
    <cellStyle name="40 % - Markeringsfarve1 4 2 2" xfId="5507"/>
    <cellStyle name="40 % - Markeringsfarve1 4 3" xfId="3920"/>
    <cellStyle name="40 % - Markeringsfarve1 5" xfId="1807"/>
    <cellStyle name="40 % - Markeringsfarve1 5 2" xfId="4984"/>
    <cellStyle name="40 % - Markeringsfarve1 6" xfId="3397"/>
    <cellStyle name="40 % - Markeringsfarve1 6 2" xfId="7324"/>
    <cellStyle name="40 % - Markeringsfarve1 7" xfId="25"/>
    <cellStyle name="40 % - Markeringsfarve2 2" xfId="150"/>
    <cellStyle name="40 % - Markeringsfarve2 2 2" xfId="200"/>
    <cellStyle name="40 % - Markeringsfarve2 2 2 2" xfId="7326"/>
    <cellStyle name="40 % - Markeringsfarve2 2 2 3" xfId="7325"/>
    <cellStyle name="40 % - Markeringsfarve2 2 3" xfId="1259"/>
    <cellStyle name="40 % - Markeringsfarve2 2 3 2" xfId="2876"/>
    <cellStyle name="40 % - Markeringsfarve2 2 3 2 2" xfId="6053"/>
    <cellStyle name="40 % - Markeringsfarve2 2 3 3" xfId="4466"/>
    <cellStyle name="40 % - Markeringsfarve2 2 4" xfId="736"/>
    <cellStyle name="40 % - Markeringsfarve2 2 4 2" xfId="2353"/>
    <cellStyle name="40 % - Markeringsfarve2 2 4 2 2" xfId="5530"/>
    <cellStyle name="40 % - Markeringsfarve2 2 4 3" xfId="3943"/>
    <cellStyle name="40 % - Markeringsfarve2 2 5" xfId="1830"/>
    <cellStyle name="40 % - Markeringsfarve2 2 5 2" xfId="5007"/>
    <cellStyle name="40 % - Markeringsfarve2 2 6" xfId="3420"/>
    <cellStyle name="40 % - Markeringsfarve2 3" xfId="1237"/>
    <cellStyle name="40 % - Markeringsfarve2 3 2" xfId="2854"/>
    <cellStyle name="40 % - Markeringsfarve2 3 2 2" xfId="6031"/>
    <cellStyle name="40 % - Markeringsfarve2 3 3" xfId="4444"/>
    <cellStyle name="40 % - Markeringsfarve2 4" xfId="714"/>
    <cellStyle name="40 % - Markeringsfarve2 4 2" xfId="2331"/>
    <cellStyle name="40 % - Markeringsfarve2 4 2 2" xfId="5508"/>
    <cellStyle name="40 % - Markeringsfarve2 4 3" xfId="3921"/>
    <cellStyle name="40 % - Markeringsfarve2 5" xfId="1808"/>
    <cellStyle name="40 % - Markeringsfarve2 5 2" xfId="4985"/>
    <cellStyle name="40 % - Markeringsfarve2 6" xfId="3398"/>
    <cellStyle name="40 % - Markeringsfarve2 6 2" xfId="7327"/>
    <cellStyle name="40 % - Markeringsfarve2 7" xfId="26"/>
    <cellStyle name="40 % - Markeringsfarve3 2" xfId="151"/>
    <cellStyle name="40 % - Markeringsfarve3 2 2" xfId="201"/>
    <cellStyle name="40 % - Markeringsfarve3 2 2 2" xfId="7329"/>
    <cellStyle name="40 % - Markeringsfarve3 2 2 3" xfId="7328"/>
    <cellStyle name="40 % - Markeringsfarve3 2 3" xfId="1260"/>
    <cellStyle name="40 % - Markeringsfarve3 2 3 2" xfId="2877"/>
    <cellStyle name="40 % - Markeringsfarve3 2 3 2 2" xfId="6054"/>
    <cellStyle name="40 % - Markeringsfarve3 2 3 3" xfId="4467"/>
    <cellStyle name="40 % - Markeringsfarve3 2 4" xfId="737"/>
    <cellStyle name="40 % - Markeringsfarve3 2 4 2" xfId="2354"/>
    <cellStyle name="40 % - Markeringsfarve3 2 4 2 2" xfId="5531"/>
    <cellStyle name="40 % - Markeringsfarve3 2 4 3" xfId="3944"/>
    <cellStyle name="40 % - Markeringsfarve3 2 5" xfId="1831"/>
    <cellStyle name="40 % - Markeringsfarve3 2 5 2" xfId="5008"/>
    <cellStyle name="40 % - Markeringsfarve3 2 6" xfId="3421"/>
    <cellStyle name="40 % - Markeringsfarve3 3" xfId="1238"/>
    <cellStyle name="40 % - Markeringsfarve3 3 2" xfId="2855"/>
    <cellStyle name="40 % - Markeringsfarve3 3 2 2" xfId="6032"/>
    <cellStyle name="40 % - Markeringsfarve3 3 3" xfId="4445"/>
    <cellStyle name="40 % - Markeringsfarve3 4" xfId="715"/>
    <cellStyle name="40 % - Markeringsfarve3 4 2" xfId="2332"/>
    <cellStyle name="40 % - Markeringsfarve3 4 2 2" xfId="5509"/>
    <cellStyle name="40 % - Markeringsfarve3 4 3" xfId="3922"/>
    <cellStyle name="40 % - Markeringsfarve3 5" xfId="1809"/>
    <cellStyle name="40 % - Markeringsfarve3 5 2" xfId="4986"/>
    <cellStyle name="40 % - Markeringsfarve3 6" xfId="3399"/>
    <cellStyle name="40 % - Markeringsfarve3 6 2" xfId="7330"/>
    <cellStyle name="40 % - Markeringsfarve3 7" xfId="27"/>
    <cellStyle name="40 % - Markeringsfarve4 2" xfId="152"/>
    <cellStyle name="40 % - Markeringsfarve4 2 2" xfId="202"/>
    <cellStyle name="40 % - Markeringsfarve4 2 2 2" xfId="7332"/>
    <cellStyle name="40 % - Markeringsfarve4 2 2 3" xfId="7331"/>
    <cellStyle name="40 % - Markeringsfarve4 2 3" xfId="1261"/>
    <cellStyle name="40 % - Markeringsfarve4 2 3 2" xfId="2878"/>
    <cellStyle name="40 % - Markeringsfarve4 2 3 2 2" xfId="6055"/>
    <cellStyle name="40 % - Markeringsfarve4 2 3 3" xfId="4468"/>
    <cellStyle name="40 % - Markeringsfarve4 2 4" xfId="738"/>
    <cellStyle name="40 % - Markeringsfarve4 2 4 2" xfId="2355"/>
    <cellStyle name="40 % - Markeringsfarve4 2 4 2 2" xfId="5532"/>
    <cellStyle name="40 % - Markeringsfarve4 2 4 3" xfId="3945"/>
    <cellStyle name="40 % - Markeringsfarve4 2 5" xfId="1832"/>
    <cellStyle name="40 % - Markeringsfarve4 2 5 2" xfId="5009"/>
    <cellStyle name="40 % - Markeringsfarve4 2 6" xfId="3422"/>
    <cellStyle name="40 % - Markeringsfarve4 3" xfId="1239"/>
    <cellStyle name="40 % - Markeringsfarve4 3 2" xfId="2856"/>
    <cellStyle name="40 % - Markeringsfarve4 3 2 2" xfId="6033"/>
    <cellStyle name="40 % - Markeringsfarve4 3 3" xfId="4446"/>
    <cellStyle name="40 % - Markeringsfarve4 4" xfId="716"/>
    <cellStyle name="40 % - Markeringsfarve4 4 2" xfId="2333"/>
    <cellStyle name="40 % - Markeringsfarve4 4 2 2" xfId="5510"/>
    <cellStyle name="40 % - Markeringsfarve4 4 3" xfId="3923"/>
    <cellStyle name="40 % - Markeringsfarve4 5" xfId="1810"/>
    <cellStyle name="40 % - Markeringsfarve4 5 2" xfId="4987"/>
    <cellStyle name="40 % - Markeringsfarve4 6" xfId="3400"/>
    <cellStyle name="40 % - Markeringsfarve4 6 2" xfId="7333"/>
    <cellStyle name="40 % - Markeringsfarve4 7" xfId="28"/>
    <cellStyle name="40 % - Markeringsfarve5 2" xfId="153"/>
    <cellStyle name="40 % - Markeringsfarve5 2 2" xfId="203"/>
    <cellStyle name="40 % - Markeringsfarve5 2 2 2" xfId="7335"/>
    <cellStyle name="40 % - Markeringsfarve5 2 2 3" xfId="7334"/>
    <cellStyle name="40 % - Markeringsfarve5 2 3" xfId="1262"/>
    <cellStyle name="40 % - Markeringsfarve5 2 3 2" xfId="2879"/>
    <cellStyle name="40 % - Markeringsfarve5 2 3 2 2" xfId="6056"/>
    <cellStyle name="40 % - Markeringsfarve5 2 3 3" xfId="4469"/>
    <cellStyle name="40 % - Markeringsfarve5 2 4" xfId="739"/>
    <cellStyle name="40 % - Markeringsfarve5 2 4 2" xfId="2356"/>
    <cellStyle name="40 % - Markeringsfarve5 2 4 2 2" xfId="5533"/>
    <cellStyle name="40 % - Markeringsfarve5 2 4 3" xfId="3946"/>
    <cellStyle name="40 % - Markeringsfarve5 2 5" xfId="1833"/>
    <cellStyle name="40 % - Markeringsfarve5 2 5 2" xfId="5010"/>
    <cellStyle name="40 % - Markeringsfarve5 2 6" xfId="3423"/>
    <cellStyle name="40 % - Markeringsfarve5 3" xfId="1240"/>
    <cellStyle name="40 % - Markeringsfarve5 3 2" xfId="2857"/>
    <cellStyle name="40 % - Markeringsfarve5 3 2 2" xfId="6034"/>
    <cellStyle name="40 % - Markeringsfarve5 3 3" xfId="4447"/>
    <cellStyle name="40 % - Markeringsfarve5 4" xfId="717"/>
    <cellStyle name="40 % - Markeringsfarve5 4 2" xfId="2334"/>
    <cellStyle name="40 % - Markeringsfarve5 4 2 2" xfId="5511"/>
    <cellStyle name="40 % - Markeringsfarve5 4 3" xfId="3924"/>
    <cellStyle name="40 % - Markeringsfarve5 5" xfId="1811"/>
    <cellStyle name="40 % - Markeringsfarve5 5 2" xfId="4988"/>
    <cellStyle name="40 % - Markeringsfarve5 6" xfId="3401"/>
    <cellStyle name="40 % - Markeringsfarve5 6 2" xfId="7336"/>
    <cellStyle name="40 % - Markeringsfarve5 7" xfId="29"/>
    <cellStyle name="40 % - Markeringsfarve6 2" xfId="154"/>
    <cellStyle name="40 % - Markeringsfarve6 2 2" xfId="204"/>
    <cellStyle name="40 % - Markeringsfarve6 2 2 2" xfId="7338"/>
    <cellStyle name="40 % - Markeringsfarve6 2 2 3" xfId="7337"/>
    <cellStyle name="40 % - Markeringsfarve6 2 3" xfId="1263"/>
    <cellStyle name="40 % - Markeringsfarve6 2 3 2" xfId="2880"/>
    <cellStyle name="40 % - Markeringsfarve6 2 3 2 2" xfId="6057"/>
    <cellStyle name="40 % - Markeringsfarve6 2 3 3" xfId="4470"/>
    <cellStyle name="40 % - Markeringsfarve6 2 4" xfId="740"/>
    <cellStyle name="40 % - Markeringsfarve6 2 4 2" xfId="2357"/>
    <cellStyle name="40 % - Markeringsfarve6 2 4 2 2" xfId="5534"/>
    <cellStyle name="40 % - Markeringsfarve6 2 4 3" xfId="3947"/>
    <cellStyle name="40 % - Markeringsfarve6 2 5" xfId="1834"/>
    <cellStyle name="40 % - Markeringsfarve6 2 5 2" xfId="5011"/>
    <cellStyle name="40 % - Markeringsfarve6 2 6" xfId="3424"/>
    <cellStyle name="40 % - Markeringsfarve6 3" xfId="1241"/>
    <cellStyle name="40 % - Markeringsfarve6 3 2" xfId="2858"/>
    <cellStyle name="40 % - Markeringsfarve6 3 2 2" xfId="6035"/>
    <cellStyle name="40 % - Markeringsfarve6 3 3" xfId="4448"/>
    <cellStyle name="40 % - Markeringsfarve6 4" xfId="718"/>
    <cellStyle name="40 % - Markeringsfarve6 4 2" xfId="2335"/>
    <cellStyle name="40 % - Markeringsfarve6 4 2 2" xfId="5512"/>
    <cellStyle name="40 % - Markeringsfarve6 4 3" xfId="3925"/>
    <cellStyle name="40 % - Markeringsfarve6 5" xfId="1812"/>
    <cellStyle name="40 % - Markeringsfarve6 5 2" xfId="4989"/>
    <cellStyle name="40 % - Markeringsfarve6 6" xfId="3402"/>
    <cellStyle name="40 % - Markeringsfarve6 6 2" xfId="7339"/>
    <cellStyle name="40 % - Markeringsfarve6 7" xfId="30"/>
    <cellStyle name="40% - Accent1 2" xfId="7340"/>
    <cellStyle name="40% - Accent2 2" xfId="7341"/>
    <cellStyle name="40% - Accent3 2" xfId="7342"/>
    <cellStyle name="40% - Accent4 2" xfId="7343"/>
    <cellStyle name="40% - Accent5 2" xfId="7344"/>
    <cellStyle name="40% - Accent6 2" xfId="7345"/>
    <cellStyle name="5x indented GHG Textfiels" xfId="1758"/>
    <cellStyle name="5x indented GHG Textfiels 2" xfId="8916"/>
    <cellStyle name="60 % - Farve1" xfId="2" builtinId="32" customBuiltin="1"/>
    <cellStyle name="60 % - Farve2" xfId="7242" builtinId="36" customBuiltin="1"/>
    <cellStyle name="60 % - Farve3" xfId="7" builtinId="40" customBuiltin="1"/>
    <cellStyle name="60 % - Farve4" xfId="7248" builtinId="44" customBuiltin="1"/>
    <cellStyle name="60 % - Farve5" xfId="7252" builtinId="48" customBuiltin="1"/>
    <cellStyle name="60 % - Farve6" xfId="7255" builtinId="52" customBuiltin="1"/>
    <cellStyle name="60 % - Markeringsfarve1 2" xfId="205"/>
    <cellStyle name="60 % - Markeringsfarve1 3" xfId="31"/>
    <cellStyle name="60 % - Markeringsfarve1 4" xfId="8856"/>
    <cellStyle name="60 % - Markeringsfarve2 2" xfId="206"/>
    <cellStyle name="60 % - Markeringsfarve2 3" xfId="32"/>
    <cellStyle name="60 % - Markeringsfarve3 2" xfId="207"/>
    <cellStyle name="60 % - Markeringsfarve3 3" xfId="33"/>
    <cellStyle name="60 % - Markeringsfarve3 4" xfId="8859"/>
    <cellStyle name="60 % - Markeringsfarve4 2" xfId="208"/>
    <cellStyle name="60 % - Markeringsfarve4 3" xfId="34"/>
    <cellStyle name="60 % - Markeringsfarve5 2" xfId="209"/>
    <cellStyle name="60 % - Markeringsfarve5 3" xfId="35"/>
    <cellStyle name="60 % - Markeringsfarve6 2" xfId="210"/>
    <cellStyle name="60 % - Markeringsfarve6 3" xfId="36"/>
    <cellStyle name="60% - Accent1 2" xfId="7346"/>
    <cellStyle name="60% - Accent2 2" xfId="7347"/>
    <cellStyle name="60% - Accent3 2" xfId="7348"/>
    <cellStyle name="60% - Accent4 2" xfId="7349"/>
    <cellStyle name="60% - Accent5 2" xfId="7350"/>
    <cellStyle name="60% - Accent6 2" xfId="7351"/>
    <cellStyle name="Accent1 2" xfId="7352"/>
    <cellStyle name="Accent2 2" xfId="7353"/>
    <cellStyle name="Accent3 2" xfId="7354"/>
    <cellStyle name="Accent4 2" xfId="7355"/>
    <cellStyle name="Accent5 2" xfId="7356"/>
    <cellStyle name="Accent6 2" xfId="7357"/>
    <cellStyle name="Advarselstekst" xfId="7235" builtinId="11" customBuiltin="1"/>
    <cellStyle name="Advarselstekst 2" xfId="211"/>
    <cellStyle name="AggblueCels_1x" xfId="1763"/>
    <cellStyle name="AggGreen_bld" xfId="1787"/>
    <cellStyle name="Bad 2" xfId="7358"/>
    <cellStyle name="Bemærk! 2" xfId="212"/>
    <cellStyle name="Bemærk! 2 10" xfId="6977"/>
    <cellStyle name="Bemærk! 2 10 2" xfId="9318"/>
    <cellStyle name="Bemærk! 2 10 2 2" xfId="13573"/>
    <cellStyle name="Bemærk! 2 10 2 2 2" xfId="17705"/>
    <cellStyle name="Bemærk! 2 10 2 2 3" xfId="32664"/>
    <cellStyle name="Bemærk! 2 10 2 2 4" xfId="41804"/>
    <cellStyle name="Bemærk! 2 10 2 3" xfId="16320"/>
    <cellStyle name="Bemærk! 2 10 2 3 2" xfId="32084"/>
    <cellStyle name="Bemærk! 2 10 2 3 3" xfId="44591"/>
    <cellStyle name="Bemærk! 2 10 2 4" xfId="26287"/>
    <cellStyle name="Bemærk! 2 10 2 5" xfId="43865"/>
    <cellStyle name="Bemærk! 2 10 3" xfId="10893"/>
    <cellStyle name="Bemærk! 2 10 3 2" xfId="17707"/>
    <cellStyle name="Bemærk! 2 10 3 3" xfId="32971"/>
    <cellStyle name="Bemærk! 2 10 3 4" xfId="42802"/>
    <cellStyle name="Bemærk! 2 10 4" xfId="12248"/>
    <cellStyle name="Bemærk! 2 10 4 2" xfId="17708"/>
    <cellStyle name="Bemærk! 2 10 4 3" xfId="32462"/>
    <cellStyle name="Bemærk! 2 10 4 4" xfId="45445"/>
    <cellStyle name="Bemærk! 2 10 5" xfId="15080"/>
    <cellStyle name="Bemærk! 2 10 5 2" xfId="35945"/>
    <cellStyle name="Bemærk! 2 10 5 3" xfId="43769"/>
    <cellStyle name="Bemærk! 2 10 6" xfId="24117"/>
    <cellStyle name="Bemærk! 2 10 7" xfId="39980"/>
    <cellStyle name="Bemærk! 2 11" xfId="7133"/>
    <cellStyle name="Bemærk! 2 11 2" xfId="9474"/>
    <cellStyle name="Bemærk! 2 11 2 2" xfId="13729"/>
    <cellStyle name="Bemærk! 2 11 2 2 2" xfId="17712"/>
    <cellStyle name="Bemærk! 2 11 2 2 3" xfId="37874"/>
    <cellStyle name="Bemærk! 2 11 2 2 4" xfId="44862"/>
    <cellStyle name="Bemærk! 2 11 2 3" xfId="16466"/>
    <cellStyle name="Bemærk! 2 11 2 3 2" xfId="22027"/>
    <cellStyle name="Bemærk! 2 11 2 3 3" xfId="39798"/>
    <cellStyle name="Bemærk! 2 11 2 4" xfId="32212"/>
    <cellStyle name="Bemærk! 2 11 2 5" xfId="40399"/>
    <cellStyle name="Bemærk! 2 11 3" xfId="11049"/>
    <cellStyle name="Bemærk! 2 11 3 2" xfId="17714"/>
    <cellStyle name="Bemærk! 2 11 3 3" xfId="36330"/>
    <cellStyle name="Bemærk! 2 11 3 4" xfId="44339"/>
    <cellStyle name="Bemærk! 2 11 4" xfId="12404"/>
    <cellStyle name="Bemærk! 2 11 4 2" xfId="17715"/>
    <cellStyle name="Bemærk! 2 11 4 3" xfId="38604"/>
    <cellStyle name="Bemærk! 2 11 4 4" xfId="45232"/>
    <cellStyle name="Bemærk! 2 11 5" xfId="15236"/>
    <cellStyle name="Bemærk! 2 11 5 2" xfId="38377"/>
    <cellStyle name="Bemærk! 2 11 5 3" xfId="47661"/>
    <cellStyle name="Bemærk! 2 11 6" xfId="19872"/>
    <cellStyle name="Bemærk! 2 11 7" xfId="42586"/>
    <cellStyle name="Bemærk! 2 12" xfId="7158"/>
    <cellStyle name="Bemærk! 2 12 2" xfId="9499"/>
    <cellStyle name="Bemærk! 2 12 2 2" xfId="13754"/>
    <cellStyle name="Bemærk! 2 12 2 2 2" xfId="17719"/>
    <cellStyle name="Bemærk! 2 12 2 2 3" xfId="34241"/>
    <cellStyle name="Bemærk! 2 12 2 2 4" xfId="41918"/>
    <cellStyle name="Bemærk! 2 12 2 3" xfId="16491"/>
    <cellStyle name="Bemærk! 2 12 2 3 2" xfId="22343"/>
    <cellStyle name="Bemærk! 2 12 2 3 3" xfId="41111"/>
    <cellStyle name="Bemærk! 2 12 2 4" xfId="27575"/>
    <cellStyle name="Bemærk! 2 12 2 5" xfId="46883"/>
    <cellStyle name="Bemærk! 2 12 3" xfId="11074"/>
    <cellStyle name="Bemærk! 2 12 3 2" xfId="17721"/>
    <cellStyle name="Bemærk! 2 12 3 3" xfId="37996"/>
    <cellStyle name="Bemærk! 2 12 3 4" xfId="47505"/>
    <cellStyle name="Bemærk! 2 12 4" xfId="12429"/>
    <cellStyle name="Bemærk! 2 12 4 2" xfId="17722"/>
    <cellStyle name="Bemærk! 2 12 4 3" xfId="35354"/>
    <cellStyle name="Bemærk! 2 12 4 4" xfId="44765"/>
    <cellStyle name="Bemærk! 2 12 5" xfId="15261"/>
    <cellStyle name="Bemærk! 2 12 5 2" xfId="33477"/>
    <cellStyle name="Bemærk! 2 12 5 3" xfId="46789"/>
    <cellStyle name="Bemærk! 2 12 6" xfId="32350"/>
    <cellStyle name="Bemærk! 2 12 7" xfId="47783"/>
    <cellStyle name="Bemærk! 2 13" xfId="7212"/>
    <cellStyle name="Bemærk! 2 13 2" xfId="9553"/>
    <cellStyle name="Bemærk! 2 13 2 2" xfId="13808"/>
    <cellStyle name="Bemærk! 2 13 2 2 2" xfId="17726"/>
    <cellStyle name="Bemærk! 2 13 2 2 3" xfId="36052"/>
    <cellStyle name="Bemærk! 2 13 2 2 4" xfId="45504"/>
    <cellStyle name="Bemærk! 2 13 2 3" xfId="16545"/>
    <cellStyle name="Bemærk! 2 13 2 3 2" xfId="22760"/>
    <cellStyle name="Bemærk! 2 13 2 3 3" xfId="42456"/>
    <cellStyle name="Bemærk! 2 13 2 4" xfId="35961"/>
    <cellStyle name="Bemærk! 2 13 2 5" xfId="47884"/>
    <cellStyle name="Bemærk! 2 13 3" xfId="11128"/>
    <cellStyle name="Bemærk! 2 13 3 2" xfId="17728"/>
    <cellStyle name="Bemærk! 2 13 3 3" xfId="35297"/>
    <cellStyle name="Bemærk! 2 13 3 4" xfId="44418"/>
    <cellStyle name="Bemærk! 2 13 4" xfId="12483"/>
    <cellStyle name="Bemærk! 2 13 4 2" xfId="17729"/>
    <cellStyle name="Bemærk! 2 13 4 3" xfId="38105"/>
    <cellStyle name="Bemærk! 2 13 4 4" xfId="42233"/>
    <cellStyle name="Bemærk! 2 13 5" xfId="15315"/>
    <cellStyle name="Bemærk! 2 13 5 2" xfId="37878"/>
    <cellStyle name="Bemærk! 2 13 5 3" xfId="45951"/>
    <cellStyle name="Bemærk! 2 13 6" xfId="24581"/>
    <cellStyle name="Bemærk! 2 13 7" xfId="40107"/>
    <cellStyle name="Bemærk! 2 14" xfId="7216"/>
    <cellStyle name="Bemærk! 2 14 2" xfId="9557"/>
    <cellStyle name="Bemærk! 2 14 2 2" xfId="13812"/>
    <cellStyle name="Bemærk! 2 14 2 2 2" xfId="17733"/>
    <cellStyle name="Bemærk! 2 14 2 2 3" xfId="36823"/>
    <cellStyle name="Bemærk! 2 14 2 2 4" xfId="43221"/>
    <cellStyle name="Bemærk! 2 14 2 3" xfId="16549"/>
    <cellStyle name="Bemærk! 2 14 2 3 2" xfId="25741"/>
    <cellStyle name="Bemærk! 2 14 2 3 3" xfId="46217"/>
    <cellStyle name="Bemærk! 2 14 2 4" xfId="27610"/>
    <cellStyle name="Bemærk! 2 14 2 5" xfId="46370"/>
    <cellStyle name="Bemærk! 2 14 3" xfId="11132"/>
    <cellStyle name="Bemærk! 2 14 3 2" xfId="17735"/>
    <cellStyle name="Bemærk! 2 14 3 3" xfId="33192"/>
    <cellStyle name="Bemærk! 2 14 3 4" xfId="45460"/>
    <cellStyle name="Bemærk! 2 14 4" xfId="12487"/>
    <cellStyle name="Bemærk! 2 14 4 2" xfId="17736"/>
    <cellStyle name="Bemærk! 2 14 4 3" xfId="37583"/>
    <cellStyle name="Bemærk! 2 14 4 4" xfId="41595"/>
    <cellStyle name="Bemærk! 2 14 5" xfId="15319"/>
    <cellStyle name="Bemærk! 2 14 5 2" xfId="37367"/>
    <cellStyle name="Bemærk! 2 14 5 3" xfId="45133"/>
    <cellStyle name="Bemærk! 2 14 6" xfId="21726"/>
    <cellStyle name="Bemærk! 2 14 7" xfId="41009"/>
    <cellStyle name="Bemærk! 2 15" xfId="7195"/>
    <cellStyle name="Bemærk! 2 15 2" xfId="9536"/>
    <cellStyle name="Bemærk! 2 15 2 2" xfId="13791"/>
    <cellStyle name="Bemærk! 2 15 2 2 2" xfId="17740"/>
    <cellStyle name="Bemærk! 2 15 2 2 3" xfId="35687"/>
    <cellStyle name="Bemærk! 2 15 2 2 4" xfId="40369"/>
    <cellStyle name="Bemærk! 2 15 2 3" xfId="16528"/>
    <cellStyle name="Bemærk! 2 15 2 3 2" xfId="32107"/>
    <cellStyle name="Bemærk! 2 15 2 3 3" xfId="47041"/>
    <cellStyle name="Bemærk! 2 15 2 4" xfId="37366"/>
    <cellStyle name="Bemærk! 2 15 2 5" xfId="44594"/>
    <cellStyle name="Bemærk! 2 15 3" xfId="11111"/>
    <cellStyle name="Bemærk! 2 15 3 2" xfId="17742"/>
    <cellStyle name="Bemærk! 2 15 3 3" xfId="34185"/>
    <cellStyle name="Bemærk! 2 15 3 4" xfId="45329"/>
    <cellStyle name="Bemærk! 2 15 4" xfId="12466"/>
    <cellStyle name="Bemærk! 2 15 4 2" xfId="17743"/>
    <cellStyle name="Bemærk! 2 15 4 3" xfId="33661"/>
    <cellStyle name="Bemærk! 2 15 4 4" xfId="41727"/>
    <cellStyle name="Bemærk! 2 15 5" xfId="15298"/>
    <cellStyle name="Bemærk! 2 15 5 2" xfId="35492"/>
    <cellStyle name="Bemærk! 2 15 5 3" xfId="42711"/>
    <cellStyle name="Bemærk! 2 15 6" xfId="21926"/>
    <cellStyle name="Bemærk! 2 15 7" xfId="40048"/>
    <cellStyle name="Bemærk! 2 16" xfId="7359"/>
    <cellStyle name="Bemærk! 2 17" xfId="8237"/>
    <cellStyle name="Bemærk! 2 17 2" xfId="9675"/>
    <cellStyle name="Bemærk! 2 17 2 2" xfId="13912"/>
    <cellStyle name="Bemærk! 2 17 2 2 2" xfId="17748"/>
    <cellStyle name="Bemærk! 2 17 2 2 3" xfId="34394"/>
    <cellStyle name="Bemærk! 2 17 2 2 4" xfId="43858"/>
    <cellStyle name="Bemærk! 2 17 2 3" xfId="16649"/>
    <cellStyle name="Bemærk! 2 17 2 3 2" xfId="21725"/>
    <cellStyle name="Bemærk! 2 17 2 3 3" xfId="42227"/>
    <cellStyle name="Bemærk! 2 17 2 4" xfId="27668"/>
    <cellStyle name="Bemærk! 2 17 2 5" xfId="42772"/>
    <cellStyle name="Bemærk! 2 17 3" xfId="11232"/>
    <cellStyle name="Bemærk! 2 17 3 2" xfId="17750"/>
    <cellStyle name="Bemærk! 2 17 3 3" xfId="36380"/>
    <cellStyle name="Bemærk! 2 17 3 4" xfId="44932"/>
    <cellStyle name="Bemærk! 2 17 4" xfId="12587"/>
    <cellStyle name="Bemærk! 2 17 4 2" xfId="17751"/>
    <cellStyle name="Bemærk! 2 17 4 3" xfId="32995"/>
    <cellStyle name="Bemærk! 2 17 4 4" xfId="41900"/>
    <cellStyle name="Bemærk! 2 17 5" xfId="15419"/>
    <cellStyle name="Bemærk! 2 17 5 2" xfId="37917"/>
    <cellStyle name="Bemærk! 2 17 5 3" xfId="45691"/>
    <cellStyle name="Bemærk! 2 17 6" xfId="26895"/>
    <cellStyle name="Bemærk! 2 17 7" xfId="44595"/>
    <cellStyle name="Bemærk! 2 18" xfId="8366"/>
    <cellStyle name="Bemærk! 2 18 2" xfId="9804"/>
    <cellStyle name="Bemærk! 2 18 2 2" xfId="14041"/>
    <cellStyle name="Bemærk! 2 18 2 2 2" xfId="17755"/>
    <cellStyle name="Bemærk! 2 18 2 2 3" xfId="37797"/>
    <cellStyle name="Bemærk! 2 18 2 2 4" xfId="43349"/>
    <cellStyle name="Bemærk! 2 18 2 3" xfId="16778"/>
    <cellStyle name="Bemærk! 2 18 2 3 2" xfId="25759"/>
    <cellStyle name="Bemærk! 2 18 2 3 3" xfId="39531"/>
    <cellStyle name="Bemærk! 2 18 2 4" xfId="37405"/>
    <cellStyle name="Bemærk! 2 18 2 5" xfId="43857"/>
    <cellStyle name="Bemærk! 2 18 3" xfId="11361"/>
    <cellStyle name="Bemærk! 2 18 3 2" xfId="17757"/>
    <cellStyle name="Bemærk! 2 18 3 3" xfId="37094"/>
    <cellStyle name="Bemærk! 2 18 3 4" xfId="47156"/>
    <cellStyle name="Bemærk! 2 18 4" xfId="12716"/>
    <cellStyle name="Bemærk! 2 18 4 2" xfId="17758"/>
    <cellStyle name="Bemærk! 2 18 4 3" xfId="36832"/>
    <cellStyle name="Bemærk! 2 18 4 4" xfId="46557"/>
    <cellStyle name="Bemærk! 2 18 5" xfId="15548"/>
    <cellStyle name="Bemærk! 2 18 5 2" xfId="36028"/>
    <cellStyle name="Bemærk! 2 18 5 3" xfId="48428"/>
    <cellStyle name="Bemærk! 2 18 6" xfId="37183"/>
    <cellStyle name="Bemærk! 2 18 7" xfId="45403"/>
    <cellStyle name="Bemærk! 2 19" xfId="8410"/>
    <cellStyle name="Bemærk! 2 19 2" xfId="9848"/>
    <cellStyle name="Bemærk! 2 19 2 2" xfId="14085"/>
    <cellStyle name="Bemærk! 2 19 2 2 2" xfId="17762"/>
    <cellStyle name="Bemærk! 2 19 2 2 3" xfId="36902"/>
    <cellStyle name="Bemærk! 2 19 2 2 4" xfId="45076"/>
    <cellStyle name="Bemærk! 2 19 2 3" xfId="16822"/>
    <cellStyle name="Bemærk! 2 19 2 3 2" xfId="22146"/>
    <cellStyle name="Bemærk! 2 19 2 3 3" xfId="40955"/>
    <cellStyle name="Bemærk! 2 19 2 4" xfId="36971"/>
    <cellStyle name="Bemærk! 2 19 2 5" xfId="41225"/>
    <cellStyle name="Bemærk! 2 19 3" xfId="11405"/>
    <cellStyle name="Bemærk! 2 19 3 2" xfId="17764"/>
    <cellStyle name="Bemærk! 2 19 3 3" xfId="35106"/>
    <cellStyle name="Bemærk! 2 19 3 4" xfId="44152"/>
    <cellStyle name="Bemærk! 2 19 4" xfId="12760"/>
    <cellStyle name="Bemærk! 2 19 4 2" xfId="17765"/>
    <cellStyle name="Bemærk! 2 19 4 3" xfId="38298"/>
    <cellStyle name="Bemærk! 2 19 4 4" xfId="42136"/>
    <cellStyle name="Bemærk! 2 19 5" xfId="15592"/>
    <cellStyle name="Bemærk! 2 19 5 2" xfId="34040"/>
    <cellStyle name="Bemærk! 2 19 5 3" xfId="45105"/>
    <cellStyle name="Bemærk! 2 19 6" xfId="36594"/>
    <cellStyle name="Bemærk! 2 19 7" xfId="42839"/>
    <cellStyle name="Bemærk! 2 2" xfId="251"/>
    <cellStyle name="Bemærk! 2 2 10" xfId="7136"/>
    <cellStyle name="Bemærk! 2 2 10 2" xfId="9477"/>
    <cellStyle name="Bemærk! 2 2 10 2 2" xfId="13732"/>
    <cellStyle name="Bemærk! 2 2 10 2 2 2" xfId="17770"/>
    <cellStyle name="Bemærk! 2 2 10 2 2 3" xfId="35755"/>
    <cellStyle name="Bemærk! 2 2 10 2 2 4" xfId="44500"/>
    <cellStyle name="Bemærk! 2 2 10 2 3" xfId="16469"/>
    <cellStyle name="Bemærk! 2 2 10 2 3 2" xfId="21701"/>
    <cellStyle name="Bemærk! 2 2 10 2 3 3" xfId="39702"/>
    <cellStyle name="Bemærk! 2 2 10 2 4" xfId="32215"/>
    <cellStyle name="Bemærk! 2 2 10 2 5" xfId="44173"/>
    <cellStyle name="Bemærk! 2 2 10 3" xfId="11052"/>
    <cellStyle name="Bemærk! 2 2 10 3 2" xfId="17772"/>
    <cellStyle name="Bemærk! 2 2 10 3 3" xfId="32646"/>
    <cellStyle name="Bemærk! 2 2 10 3 4" xfId="46308"/>
    <cellStyle name="Bemærk! 2 2 10 4" xfId="12407"/>
    <cellStyle name="Bemærk! 2 2 10 4 2" xfId="17773"/>
    <cellStyle name="Bemærk! 2 2 10 4 3" xfId="36866"/>
    <cellStyle name="Bemærk! 2 2 10 4 4" xfId="44692"/>
    <cellStyle name="Bemærk! 2 2 10 5" xfId="15239"/>
    <cellStyle name="Bemærk! 2 2 10 5 2" xfId="36979"/>
    <cellStyle name="Bemærk! 2 2 10 5 3" xfId="42394"/>
    <cellStyle name="Bemærk! 2 2 10 6" xfId="32310"/>
    <cellStyle name="Bemærk! 2 2 10 7" xfId="45567"/>
    <cellStyle name="Bemærk! 2 2 11" xfId="7161"/>
    <cellStyle name="Bemærk! 2 2 11 2" xfId="9502"/>
    <cellStyle name="Bemærk! 2 2 11 2 2" xfId="13757"/>
    <cellStyle name="Bemærk! 2 2 11 2 2 2" xfId="17777"/>
    <cellStyle name="Bemærk! 2 2 11 2 2 3" xfId="37431"/>
    <cellStyle name="Bemærk! 2 2 11 2 2 4" xfId="41901"/>
    <cellStyle name="Bemærk! 2 2 11 2 3" xfId="16494"/>
    <cellStyle name="Bemærk! 2 2 11 2 3 2" xfId="22039"/>
    <cellStyle name="Bemærk! 2 2 11 2 3 3" xfId="39861"/>
    <cellStyle name="Bemærk! 2 2 11 2 4" xfId="27581"/>
    <cellStyle name="Bemærk! 2 2 11 2 5" xfId="45637"/>
    <cellStyle name="Bemærk! 2 2 11 3" xfId="11077"/>
    <cellStyle name="Bemærk! 2 2 11 3 2" xfId="17779"/>
    <cellStyle name="Bemærk! 2 2 11 3 3" xfId="35876"/>
    <cellStyle name="Bemærk! 2 2 11 3 4" xfId="40748"/>
    <cellStyle name="Bemærk! 2 2 11 4" xfId="12432"/>
    <cellStyle name="Bemærk! 2 2 11 4 2" xfId="17780"/>
    <cellStyle name="Bemærk! 2 2 11 4 3" xfId="34832"/>
    <cellStyle name="Bemærk! 2 2 11 4 4" xfId="46253"/>
    <cellStyle name="Bemærk! 2 2 11 5" xfId="15264"/>
    <cellStyle name="Bemærk! 2 2 11 5 2" xfId="32956"/>
    <cellStyle name="Bemærk! 2 2 11 5 3" xfId="47323"/>
    <cellStyle name="Bemærk! 2 2 11 6" xfId="24223"/>
    <cellStyle name="Bemærk! 2 2 11 7" xfId="39674"/>
    <cellStyle name="Bemærk! 2 2 12" xfId="7191"/>
    <cellStyle name="Bemærk! 2 2 12 2" xfId="9532"/>
    <cellStyle name="Bemærk! 2 2 12 2 2" xfId="13787"/>
    <cellStyle name="Bemærk! 2 2 12 2 2 2" xfId="17784"/>
    <cellStyle name="Bemærk! 2 2 12 2 2 3" xfId="36208"/>
    <cellStyle name="Bemærk! 2 2 12 2 2 4" xfId="45409"/>
    <cellStyle name="Bemærk! 2 2 12 2 3" xfId="16524"/>
    <cellStyle name="Bemærk! 2 2 12 2 3 2" xfId="32289"/>
    <cellStyle name="Bemærk! 2 2 12 2 3 3" xfId="48003"/>
    <cellStyle name="Bemærk! 2 2 12 2 4" xfId="27597"/>
    <cellStyle name="Bemærk! 2 2 12 2 5" xfId="42510"/>
    <cellStyle name="Bemærk! 2 2 12 3" xfId="11107"/>
    <cellStyle name="Bemærk! 2 2 12 3 2" xfId="17786"/>
    <cellStyle name="Bemærk! 2 2 12 3 3" xfId="34707"/>
    <cellStyle name="Bemærk! 2 2 12 3 4" xfId="47004"/>
    <cellStyle name="Bemærk! 2 2 12 4" xfId="12462"/>
    <cellStyle name="Bemærk! 2 2 12 4 2" xfId="17787"/>
    <cellStyle name="Bemærk! 2 2 12 4 3" xfId="32890"/>
    <cellStyle name="Bemærk! 2 2 12 4 4" xfId="43694"/>
    <cellStyle name="Bemærk! 2 2 12 5" xfId="15294"/>
    <cellStyle name="Bemærk! 2 2 12 5 2" xfId="37273"/>
    <cellStyle name="Bemærk! 2 2 12 5 3" xfId="41910"/>
    <cellStyle name="Bemærk! 2 2 12 6" xfId="22217"/>
    <cellStyle name="Bemærk! 2 2 12 7" xfId="39639"/>
    <cellStyle name="Bemærk! 2 2 13" xfId="7183"/>
    <cellStyle name="Bemærk! 2 2 13 2" xfId="9524"/>
    <cellStyle name="Bemærk! 2 2 13 2 2" xfId="13779"/>
    <cellStyle name="Bemærk! 2 2 13 2 2 2" xfId="17791"/>
    <cellStyle name="Bemærk! 2 2 13 2 2 3" xfId="32727"/>
    <cellStyle name="Bemærk! 2 2 13 2 2 4" xfId="41472"/>
    <cellStyle name="Bemærk! 2 2 13 2 3" xfId="16516"/>
    <cellStyle name="Bemærk! 2 2 13 2 3 2" xfId="25520"/>
    <cellStyle name="Bemærk! 2 2 13 2 3 3" xfId="40957"/>
    <cellStyle name="Bemærk! 2 2 13 2 4" xfId="35220"/>
    <cellStyle name="Bemærk! 2 2 13 2 5" xfId="47550"/>
    <cellStyle name="Bemærk! 2 2 13 3" xfId="11099"/>
    <cellStyle name="Bemærk! 2 2 13 3 2" xfId="17793"/>
    <cellStyle name="Bemærk! 2 2 13 3 3" xfId="38158"/>
    <cellStyle name="Bemærk! 2 2 13 3 4" xfId="45489"/>
    <cellStyle name="Bemærk! 2 2 13 4" xfId="12454"/>
    <cellStyle name="Bemærk! 2 2 13 4 2" xfId="17794"/>
    <cellStyle name="Bemærk! 2 2 13 4 3" xfId="35515"/>
    <cellStyle name="Bemærk! 2 2 13 4 4" xfId="46779"/>
    <cellStyle name="Bemærk! 2 2 13 5" xfId="15286"/>
    <cellStyle name="Bemærk! 2 2 13 5 2" xfId="36707"/>
    <cellStyle name="Bemærk! 2 2 13 5 3" xfId="42752"/>
    <cellStyle name="Bemærk! 2 2 13 6" xfId="21619"/>
    <cellStyle name="Bemærk! 2 2 13 7" xfId="42975"/>
    <cellStyle name="Bemærk! 2 2 14" xfId="7142"/>
    <cellStyle name="Bemærk! 2 2 14 2" xfId="9483"/>
    <cellStyle name="Bemærk! 2 2 14 2 2" xfId="13738"/>
    <cellStyle name="Bemærk! 2 2 14 2 2 2" xfId="17798"/>
    <cellStyle name="Bemærk! 2 2 14 2 2 3" xfId="34899"/>
    <cellStyle name="Bemærk! 2 2 14 2 2 4" xfId="42350"/>
    <cellStyle name="Bemærk! 2 2 14 2 3" xfId="16475"/>
    <cellStyle name="Bemærk! 2 2 14 2 3 2" xfId="26507"/>
    <cellStyle name="Bemærk! 2 2 14 2 3 3" xfId="39392"/>
    <cellStyle name="Bemærk! 2 2 14 2 4" xfId="27547"/>
    <cellStyle name="Bemærk! 2 2 14 2 5" xfId="43091"/>
    <cellStyle name="Bemærk! 2 2 14 3" xfId="11058"/>
    <cellStyle name="Bemærk! 2 2 14 3 2" xfId="17800"/>
    <cellStyle name="Bemærk! 2 2 14 3 3" xfId="34546"/>
    <cellStyle name="Bemærk! 2 2 14 3 4" xfId="43365"/>
    <cellStyle name="Bemærk! 2 2 14 4" xfId="12413"/>
    <cellStyle name="Bemærk! 2 2 14 4 2" xfId="17801"/>
    <cellStyle name="Bemærk! 2 2 14 4 3" xfId="32661"/>
    <cellStyle name="Bemærk! 2 2 14 4 4" xfId="43009"/>
    <cellStyle name="Bemærk! 2 2 14 5" xfId="15245"/>
    <cellStyle name="Bemærk! 2 2 14 5 2" xfId="32773"/>
    <cellStyle name="Bemærk! 2 2 14 5 3" xfId="47586"/>
    <cellStyle name="Bemærk! 2 2 14 6" xfId="25502"/>
    <cellStyle name="Bemærk! 2 2 14 7" xfId="41077"/>
    <cellStyle name="Bemærk! 2 2 15" xfId="7360"/>
    <cellStyle name="Bemærk! 2 2 16" xfId="8295"/>
    <cellStyle name="Bemærk! 2 2 16 2" xfId="9733"/>
    <cellStyle name="Bemærk! 2 2 16 2 2" xfId="13970"/>
    <cellStyle name="Bemærk! 2 2 16 2 2 2" xfId="17806"/>
    <cellStyle name="Bemærk! 2 2 16 2 2 3" xfId="36539"/>
    <cellStyle name="Bemærk! 2 2 16 2 2 4" xfId="45451"/>
    <cellStyle name="Bemærk! 2 2 16 2 3" xfId="16707"/>
    <cellStyle name="Bemærk! 2 2 16 2 3 2" xfId="22983"/>
    <cellStyle name="Bemærk! 2 2 16 2 3 3" xfId="48213"/>
    <cellStyle name="Bemærk! 2 2 16 2 4" xfId="25360"/>
    <cellStyle name="Bemærk! 2 2 16 2 5" xfId="42414"/>
    <cellStyle name="Bemærk! 2 2 16 3" xfId="11290"/>
    <cellStyle name="Bemærk! 2 2 16 3 2" xfId="17808"/>
    <cellStyle name="Bemærk! 2 2 16 3 3" xfId="33112"/>
    <cellStyle name="Bemærk! 2 2 16 3 4" xfId="45312"/>
    <cellStyle name="Bemærk! 2 2 16 4" xfId="12645"/>
    <cellStyle name="Bemærk! 2 2 16 4 2" xfId="17809"/>
    <cellStyle name="Bemærk! 2 2 16 4 3" xfId="36993"/>
    <cellStyle name="Bemærk! 2 2 16 4 4" xfId="42591"/>
    <cellStyle name="Bemærk! 2 2 16 5" xfId="15477"/>
    <cellStyle name="Bemærk! 2 2 16 5 2" xfId="37408"/>
    <cellStyle name="Bemærk! 2 2 16 5 3" xfId="42062"/>
    <cellStyle name="Bemærk! 2 2 16 6" xfId="21844"/>
    <cellStyle name="Bemærk! 2 2 16 7" xfId="39885"/>
    <cellStyle name="Bemærk! 2 2 17" xfId="8263"/>
    <cellStyle name="Bemærk! 2 2 17 2" xfId="9701"/>
    <cellStyle name="Bemærk! 2 2 17 2 2" xfId="13938"/>
    <cellStyle name="Bemærk! 2 2 17 2 2 2" xfId="17813"/>
    <cellStyle name="Bemærk! 2 2 17 2 2 3" xfId="37244"/>
    <cellStyle name="Bemærk! 2 2 17 2 2 4" xfId="44060"/>
    <cellStyle name="Bemærk! 2 2 17 2 3" xfId="16675"/>
    <cellStyle name="Bemærk! 2 2 17 2 3 2" xfId="25918"/>
    <cellStyle name="Bemærk! 2 2 17 2 3 3" xfId="39399"/>
    <cellStyle name="Bemærk! 2 2 17 2 4" xfId="34406"/>
    <cellStyle name="Bemærk! 2 2 17 2 5" xfId="47864"/>
    <cellStyle name="Bemærk! 2 2 17 3" xfId="11258"/>
    <cellStyle name="Bemærk! 2 2 17 3 2" xfId="17815"/>
    <cellStyle name="Bemærk! 2 2 17 3 3" xfId="34350"/>
    <cellStyle name="Bemærk! 2 2 17 3 4" xfId="40811"/>
    <cellStyle name="Bemærk! 2 2 17 4" xfId="12613"/>
    <cellStyle name="Bemærk! 2 2 17 4 2" xfId="17816"/>
    <cellStyle name="Bemærk! 2 2 17 4 3" xfId="37837"/>
    <cellStyle name="Bemærk! 2 2 17 4 4" xfId="40907"/>
    <cellStyle name="Bemærk! 2 2 17 5" xfId="15445"/>
    <cellStyle name="Bemærk! 2 2 17 5 2" xfId="36627"/>
    <cellStyle name="Bemærk! 2 2 17 5 3" xfId="40690"/>
    <cellStyle name="Bemærk! 2 2 17 6" xfId="22170"/>
    <cellStyle name="Bemærk! 2 2 17 7" xfId="39242"/>
    <cellStyle name="Bemærk! 2 2 18" xfId="8283"/>
    <cellStyle name="Bemærk! 2 2 18 2" xfId="9721"/>
    <cellStyle name="Bemærk! 2 2 18 2 2" xfId="13958"/>
    <cellStyle name="Bemærk! 2 2 18 2 2 2" xfId="17820"/>
    <cellStyle name="Bemærk! 2 2 18 2 2 3" xfId="37836"/>
    <cellStyle name="Bemærk! 2 2 18 2 2 4" xfId="41126"/>
    <cellStyle name="Bemærk! 2 2 18 2 3" xfId="16695"/>
    <cellStyle name="Bemærk! 2 2 18 2 3 2" xfId="22230"/>
    <cellStyle name="Bemærk! 2 2 18 2 3 3" xfId="46904"/>
    <cellStyle name="Bemærk! 2 2 18 2 4" xfId="36690"/>
    <cellStyle name="Bemærk! 2 2 18 2 5" xfId="43772"/>
    <cellStyle name="Bemærk! 2 2 18 3" xfId="11278"/>
    <cellStyle name="Bemærk! 2 2 18 3 2" xfId="17822"/>
    <cellStyle name="Bemærk! 2 2 18 3 3" xfId="34966"/>
    <cellStyle name="Bemærk! 2 2 18 3 4" xfId="45229"/>
    <cellStyle name="Bemærk! 2 2 18 4" xfId="12633"/>
    <cellStyle name="Bemærk! 2 2 18 4 2" xfId="17823"/>
    <cellStyle name="Bemærk! 2 2 18 4 3" xfId="36789"/>
    <cellStyle name="Bemærk! 2 2 18 4 4" xfId="42618"/>
    <cellStyle name="Bemærk! 2 2 18 5" xfId="15465"/>
    <cellStyle name="Bemærk! 2 2 18 5 2" xfId="27948"/>
    <cellStyle name="Bemærk! 2 2 18 5 3" xfId="40675"/>
    <cellStyle name="Bemærk! 2 2 18 6" xfId="21600"/>
    <cellStyle name="Bemærk! 2 2 18 7" xfId="44847"/>
    <cellStyle name="Bemærk! 2 2 19" xfId="8433"/>
    <cellStyle name="Bemærk! 2 2 19 2" xfId="9871"/>
    <cellStyle name="Bemærk! 2 2 19 2 2" xfId="14108"/>
    <cellStyle name="Bemærk! 2 2 19 2 2 2" xfId="17827"/>
    <cellStyle name="Bemærk! 2 2 19 2 2 3" xfId="33794"/>
    <cellStyle name="Bemærk! 2 2 19 2 2 4" xfId="41721"/>
    <cellStyle name="Bemærk! 2 2 19 2 3" xfId="16845"/>
    <cellStyle name="Bemærk! 2 2 19 2 3 2" xfId="32317"/>
    <cellStyle name="Bemærk! 2 2 19 2 3 3" xfId="40318"/>
    <cellStyle name="Bemærk! 2 2 19 2 4" xfId="33903"/>
    <cellStyle name="Bemærk! 2 2 19 2 5" xfId="42163"/>
    <cellStyle name="Bemærk! 2 2 19 3" xfId="11428"/>
    <cellStyle name="Bemærk! 2 2 19 3 2" xfId="17829"/>
    <cellStyle name="Bemærk! 2 2 19 3 3" xfId="37500"/>
    <cellStyle name="Bemærk! 2 2 19 3 4" xfId="43025"/>
    <cellStyle name="Bemærk! 2 2 19 4" xfId="12783"/>
    <cellStyle name="Bemærk! 2 2 19 4 2" xfId="17830"/>
    <cellStyle name="Bemærk! 2 2 19 4 3" xfId="37317"/>
    <cellStyle name="Bemærk! 2 2 19 4 4" xfId="47314"/>
    <cellStyle name="Bemærk! 2 2 19 5" xfId="15615"/>
    <cellStyle name="Bemærk! 2 2 19 5 2" xfId="37808"/>
    <cellStyle name="Bemærk! 2 2 19 5 3" xfId="42004"/>
    <cellStyle name="Bemærk! 2 2 19 6" xfId="27201"/>
    <cellStyle name="Bemærk! 2 2 19 7" xfId="46820"/>
    <cellStyle name="Bemærk! 2 2 2" xfId="6902"/>
    <cellStyle name="Bemærk! 2 2 2 2" xfId="7362"/>
    <cellStyle name="Bemærk! 2 2 2 3" xfId="7361"/>
    <cellStyle name="Bemærk! 2 2 2 4" xfId="9243"/>
    <cellStyle name="Bemærk! 2 2 2 4 2" xfId="13498"/>
    <cellStyle name="Bemærk! 2 2 2 4 2 2" xfId="17836"/>
    <cellStyle name="Bemærk! 2 2 2 4 2 3" xfId="37718"/>
    <cellStyle name="Bemærk! 2 2 2 4 2 4" xfId="44247"/>
    <cellStyle name="Bemærk! 2 2 2 4 3" xfId="16253"/>
    <cellStyle name="Bemærk! 2 2 2 4 3 2" xfId="22071"/>
    <cellStyle name="Bemærk! 2 2 2 4 3 3" xfId="41989"/>
    <cellStyle name="Bemærk! 2 2 2 4 4" xfId="31880"/>
    <cellStyle name="Bemærk! 2 2 2 4 5" xfId="39954"/>
    <cellStyle name="Bemærk! 2 2 2 5" xfId="10818"/>
    <cellStyle name="Bemærk! 2 2 2 5 2" xfId="17838"/>
    <cellStyle name="Bemærk! 2 2 2 5 3" xfId="38486"/>
    <cellStyle name="Bemærk! 2 2 2 5 4" xfId="47681"/>
    <cellStyle name="Bemærk! 2 2 2 6" xfId="12173"/>
    <cellStyle name="Bemærk! 2 2 2 6 2" xfId="17839"/>
    <cellStyle name="Bemærk! 2 2 2 6 3" xfId="33228"/>
    <cellStyle name="Bemærk! 2 2 2 6 4" xfId="47804"/>
    <cellStyle name="Bemærk! 2 2 2 7" xfId="15005"/>
    <cellStyle name="Bemærk! 2 2 2 7 2" xfId="36357"/>
    <cellStyle name="Bemærk! 2 2 2 7 3" xfId="48043"/>
    <cellStyle name="Bemærk! 2 2 2 8" xfId="24675"/>
    <cellStyle name="Bemærk! 2 2 2 9" xfId="40333"/>
    <cellStyle name="Bemærk! 2 2 20" xfId="8479"/>
    <cellStyle name="Bemærk! 2 2 20 2" xfId="9915"/>
    <cellStyle name="Bemærk! 2 2 20 2 2" xfId="14152"/>
    <cellStyle name="Bemærk! 2 2 20 2 2 2" xfId="17843"/>
    <cellStyle name="Bemærk! 2 2 20 2 2 3" xfId="37348"/>
    <cellStyle name="Bemærk! 2 2 20 2 2 4" xfId="48185"/>
    <cellStyle name="Bemærk! 2 2 20 2 3" xfId="16889"/>
    <cellStyle name="Bemærk! 2 2 20 2 3 2" xfId="32271"/>
    <cellStyle name="Bemærk! 2 2 20 2 3 3" xfId="41072"/>
    <cellStyle name="Bemærk! 2 2 20 2 4" xfId="37428"/>
    <cellStyle name="Bemærk! 2 2 20 2 5" xfId="44364"/>
    <cellStyle name="Bemærk! 2 2 20 3" xfId="11472"/>
    <cellStyle name="Bemærk! 2 2 20 3 2" xfId="17845"/>
    <cellStyle name="Bemærk! 2 2 20 3 3" xfId="34387"/>
    <cellStyle name="Bemærk! 2 2 20 3 4" xfId="43856"/>
    <cellStyle name="Bemærk! 2 2 20 4" xfId="12827"/>
    <cellStyle name="Bemærk! 2 2 20 4 2" xfId="17846"/>
    <cellStyle name="Bemærk! 2 2 20 4 3" xfId="37925"/>
    <cellStyle name="Bemærk! 2 2 20 4 4" xfId="46871"/>
    <cellStyle name="Bemærk! 2 2 20 5" xfId="15659"/>
    <cellStyle name="Bemærk! 2 2 20 5 2" xfId="28001"/>
    <cellStyle name="Bemærk! 2 2 20 5 3" xfId="45464"/>
    <cellStyle name="Bemærk! 2 2 20 6" xfId="33458"/>
    <cellStyle name="Bemærk! 2 2 20 7" xfId="47996"/>
    <cellStyle name="Bemærk! 2 2 21" xfId="8579"/>
    <cellStyle name="Bemærk! 2 2 21 2" xfId="10015"/>
    <cellStyle name="Bemærk! 2 2 21 2 2" xfId="14252"/>
    <cellStyle name="Bemærk! 2 2 21 2 2 2" xfId="17850"/>
    <cellStyle name="Bemærk! 2 2 21 2 2 3" xfId="36876"/>
    <cellStyle name="Bemærk! 2 2 21 2 2 4" xfId="41235"/>
    <cellStyle name="Bemærk! 2 2 21 2 3" xfId="16989"/>
    <cellStyle name="Bemærk! 2 2 21 2 3 2" xfId="33987"/>
    <cellStyle name="Bemærk! 2 2 21 2 3 3" xfId="47879"/>
    <cellStyle name="Bemærk! 2 2 21 2 4" xfId="36947"/>
    <cellStyle name="Bemærk! 2 2 21 2 5" xfId="44350"/>
    <cellStyle name="Bemærk! 2 2 21 3" xfId="11572"/>
    <cellStyle name="Bemærk! 2 2 21 3 2" xfId="17852"/>
    <cellStyle name="Bemærk! 2 2 21 3 3" xfId="33483"/>
    <cellStyle name="Bemærk! 2 2 21 3 4" xfId="44396"/>
    <cellStyle name="Bemærk! 2 2 21 4" xfId="12927"/>
    <cellStyle name="Bemærk! 2 2 21 4 2" xfId="17853"/>
    <cellStyle name="Bemærk! 2 2 21 4 3" xfId="38272"/>
    <cellStyle name="Bemærk! 2 2 21 4 4" xfId="41819"/>
    <cellStyle name="Bemærk! 2 2 21 5" xfId="15759"/>
    <cellStyle name="Bemærk! 2 2 21 5 2" xfId="35582"/>
    <cellStyle name="Bemærk! 2 2 21 5 3" xfId="46433"/>
    <cellStyle name="Bemærk! 2 2 21 6" xfId="27336"/>
    <cellStyle name="Bemærk! 2 2 21 7" xfId="44228"/>
    <cellStyle name="Bemærk! 2 2 22" xfId="8613"/>
    <cellStyle name="Bemærk! 2 2 22 2" xfId="10049"/>
    <cellStyle name="Bemærk! 2 2 22 2 2" xfId="14286"/>
    <cellStyle name="Bemærk! 2 2 22 2 2 2" xfId="17857"/>
    <cellStyle name="Bemærk! 2 2 22 2 2 3" xfId="33575"/>
    <cellStyle name="Bemærk! 2 2 22 2 2 4" xfId="46554"/>
    <cellStyle name="Bemærk! 2 2 22 2 3" xfId="17023"/>
    <cellStyle name="Bemærk! 2 2 22 2 3 2" xfId="38229"/>
    <cellStyle name="Bemærk! 2 2 22 2 3 3" xfId="42991"/>
    <cellStyle name="Bemærk! 2 2 22 2 4" xfId="33650"/>
    <cellStyle name="Bemærk! 2 2 22 2 5" xfId="42740"/>
    <cellStyle name="Bemærk! 2 2 22 3" xfId="11606"/>
    <cellStyle name="Bemærk! 2 2 22 3 2" xfId="17859"/>
    <cellStyle name="Bemærk! 2 2 22 3 3" xfId="38315"/>
    <cellStyle name="Bemærk! 2 2 22 3 4" xfId="46282"/>
    <cellStyle name="Bemærk! 2 2 22 4" xfId="12961"/>
    <cellStyle name="Bemærk! 2 2 22 4 2" xfId="17860"/>
    <cellStyle name="Bemærk! 2 2 22 4 3" xfId="34735"/>
    <cellStyle name="Bemærk! 2 2 22 4 4" xfId="40603"/>
    <cellStyle name="Bemærk! 2 2 22 5" xfId="15793"/>
    <cellStyle name="Bemærk! 2 2 22 5 2" xfId="38865"/>
    <cellStyle name="Bemærk! 2 2 22 5 3" xfId="40801"/>
    <cellStyle name="Bemærk! 2 2 22 6" xfId="38802"/>
    <cellStyle name="Bemærk! 2 2 22 7" xfId="45257"/>
    <cellStyle name="Bemærk! 2 2 23" xfId="8676"/>
    <cellStyle name="Bemærk! 2 2 23 2" xfId="10112"/>
    <cellStyle name="Bemærk! 2 2 23 2 2" xfId="14349"/>
    <cellStyle name="Bemærk! 2 2 23 2 2 2" xfId="17864"/>
    <cellStyle name="Bemærk! 2 2 23 2 2 3" xfId="34071"/>
    <cellStyle name="Bemærk! 2 2 23 2 2 4" xfId="42250"/>
    <cellStyle name="Bemærk! 2 2 23 2 3" xfId="17086"/>
    <cellStyle name="Bemærk! 2 2 23 2 3 2" xfId="35551"/>
    <cellStyle name="Bemærk! 2 2 23 2 3 3" xfId="44123"/>
    <cellStyle name="Bemærk! 2 2 23 2 4" xfId="33074"/>
    <cellStyle name="Bemærk! 2 2 23 2 5" xfId="48478"/>
    <cellStyle name="Bemærk! 2 2 23 3" xfId="11669"/>
    <cellStyle name="Bemærk! 2 2 23 3 2" xfId="17866"/>
    <cellStyle name="Bemærk! 2 2 23 3 3" xfId="38508"/>
    <cellStyle name="Bemærk! 2 2 23 3 4" xfId="40786"/>
    <cellStyle name="Bemærk! 2 2 23 4" xfId="13024"/>
    <cellStyle name="Bemærk! 2 2 23 4 2" xfId="17867"/>
    <cellStyle name="Bemærk! 2 2 23 4 3" xfId="34140"/>
    <cellStyle name="Bemærk! 2 2 23 4 4" xfId="45677"/>
    <cellStyle name="Bemærk! 2 2 23 5" xfId="15856"/>
    <cellStyle name="Bemærk! 2 2 23 5 2" xfId="31976"/>
    <cellStyle name="Bemærk! 2 2 23 5 3" xfId="47663"/>
    <cellStyle name="Bemærk! 2 2 23 6" xfId="27442"/>
    <cellStyle name="Bemærk! 2 2 23 7" xfId="47141"/>
    <cellStyle name="Bemærk! 2 2 24" xfId="8630"/>
    <cellStyle name="Bemærk! 2 2 24 2" xfId="10066"/>
    <cellStyle name="Bemærk! 2 2 24 2 2" xfId="14303"/>
    <cellStyle name="Bemærk! 2 2 24 2 2 2" xfId="17871"/>
    <cellStyle name="Bemærk! 2 2 24 2 2 3" xfId="34479"/>
    <cellStyle name="Bemærk! 2 2 24 2 2 4" xfId="43968"/>
    <cellStyle name="Bemærk! 2 2 24 2 3" xfId="17040"/>
    <cellStyle name="Bemærk! 2 2 24 2 3 2" xfId="32156"/>
    <cellStyle name="Bemærk! 2 2 24 2 3 3" xfId="45351"/>
    <cellStyle name="Bemærk! 2 2 24 2 4" xfId="38094"/>
    <cellStyle name="Bemærk! 2 2 24 2 5" xfId="45115"/>
    <cellStyle name="Bemærk! 2 2 24 3" xfId="11623"/>
    <cellStyle name="Bemærk! 2 2 24 3 2" xfId="17873"/>
    <cellStyle name="Bemærk! 2 2 24 3 3" xfId="33675"/>
    <cellStyle name="Bemærk! 2 2 24 3 4" xfId="41961"/>
    <cellStyle name="Bemærk! 2 2 24 4" xfId="12978"/>
    <cellStyle name="Bemærk! 2 2 24 4 2" xfId="17874"/>
    <cellStyle name="Bemærk! 2 2 24 4 3" xfId="32835"/>
    <cellStyle name="Bemærk! 2 2 24 4 4" xfId="41373"/>
    <cellStyle name="Bemærk! 2 2 24 5" xfId="15810"/>
    <cellStyle name="Bemærk! 2 2 24 5 2" xfId="38719"/>
    <cellStyle name="Bemærk! 2 2 24 5 3" xfId="48259"/>
    <cellStyle name="Bemærk! 2 2 24 6" xfId="27393"/>
    <cellStyle name="Bemærk! 2 2 24 7" xfId="45110"/>
    <cellStyle name="Bemærk! 2 2 25" xfId="8714"/>
    <cellStyle name="Bemærk! 2 2 25 2" xfId="10150"/>
    <cellStyle name="Bemærk! 2 2 25 2 2" xfId="14387"/>
    <cellStyle name="Bemærk! 2 2 25 2 2 2" xfId="17878"/>
    <cellStyle name="Bemærk! 2 2 25 2 2 3" xfId="32861"/>
    <cellStyle name="Bemærk! 2 2 25 2 2 4" xfId="43394"/>
    <cellStyle name="Bemærk! 2 2 25 2 3" xfId="17124"/>
    <cellStyle name="Bemærk! 2 2 25 2 3 2" xfId="36090"/>
    <cellStyle name="Bemærk! 2 2 25 2 3 3" xfId="44293"/>
    <cellStyle name="Bemærk! 2 2 25 2 4" xfId="38068"/>
    <cellStyle name="Bemærk! 2 2 25 2 5" xfId="46215"/>
    <cellStyle name="Bemærk! 2 2 25 3" xfId="11707"/>
    <cellStyle name="Bemærk! 2 2 25 3 2" xfId="17880"/>
    <cellStyle name="Bemærk! 2 2 25 3 3" xfId="36793"/>
    <cellStyle name="Bemærk! 2 2 25 3 4" xfId="45005"/>
    <cellStyle name="Bemærk! 2 2 25 4" xfId="13062"/>
    <cellStyle name="Bemærk! 2 2 25 4 2" xfId="17881"/>
    <cellStyle name="Bemærk! 2 2 25 4 3" xfId="35953"/>
    <cellStyle name="Bemærk! 2 2 25 4 4" xfId="44059"/>
    <cellStyle name="Bemærk! 2 2 25 5" xfId="15894"/>
    <cellStyle name="Bemærk! 2 2 25 5 2" xfId="32013"/>
    <cellStyle name="Bemærk! 2 2 25 5 3" xfId="44609"/>
    <cellStyle name="Bemærk! 2 2 25 6" xfId="21857"/>
    <cellStyle name="Bemærk! 2 2 25 7" xfId="41088"/>
    <cellStyle name="Bemærk! 2 2 26" xfId="8911"/>
    <cellStyle name="Bemærk! 2 2 26 2" xfId="13176"/>
    <cellStyle name="Bemærk! 2 2 26 2 2" xfId="17884"/>
    <cellStyle name="Bemærk! 2 2 26 2 3" xfId="34847"/>
    <cellStyle name="Bemærk! 2 2 26 2 4" xfId="46502"/>
    <cellStyle name="Bemærk! 2 2 26 3" xfId="15981"/>
    <cellStyle name="Bemærk! 2 2 26 3 2" xfId="25583"/>
    <cellStyle name="Bemærk! 2 2 26 3 3" xfId="40265"/>
    <cellStyle name="Bemærk! 2 2 26 4" xfId="22087"/>
    <cellStyle name="Bemærk! 2 2 26 5" xfId="43492"/>
    <cellStyle name="Bemærk! 2 2 27" xfId="10264"/>
    <cellStyle name="Bemærk! 2 2 27 2" xfId="14501"/>
    <cellStyle name="Bemærk! 2 2 27 2 2" xfId="17887"/>
    <cellStyle name="Bemærk! 2 2 27 2 3" xfId="34787"/>
    <cellStyle name="Bemærk! 2 2 27 2 4" xfId="46877"/>
    <cellStyle name="Bemærk! 2 2 27 3" xfId="17238"/>
    <cellStyle name="Bemærk! 2 2 27 3 2" xfId="37714"/>
    <cellStyle name="Bemærk! 2 2 27 3 3" xfId="48166"/>
    <cellStyle name="Bemærk! 2 2 27 4" xfId="37771"/>
    <cellStyle name="Bemærk! 2 2 27 5" xfId="48473"/>
    <cellStyle name="Bemærk! 2 2 28" xfId="10330"/>
    <cellStyle name="Bemærk! 2 2 28 2" xfId="14567"/>
    <cellStyle name="Bemærk! 2 2 28 2 2" xfId="17890"/>
    <cellStyle name="Bemærk! 2 2 28 2 3" xfId="37371"/>
    <cellStyle name="Bemærk! 2 2 28 2 4" xfId="48445"/>
    <cellStyle name="Bemærk! 2 2 28 3" xfId="17304"/>
    <cellStyle name="Bemærk! 2 2 28 3 2" xfId="34515"/>
    <cellStyle name="Bemærk! 2 2 28 3 3" xfId="46218"/>
    <cellStyle name="Bemærk! 2 2 28 4" xfId="35266"/>
    <cellStyle name="Bemærk! 2 2 28 5" xfId="44982"/>
    <cellStyle name="Bemærk! 2 2 29" xfId="10273"/>
    <cellStyle name="Bemærk! 2 2 29 2" xfId="14510"/>
    <cellStyle name="Bemærk! 2 2 29 2 2" xfId="17893"/>
    <cellStyle name="Bemærk! 2 2 29 2 3" xfId="33522"/>
    <cellStyle name="Bemærk! 2 2 29 2 4" xfId="42550"/>
    <cellStyle name="Bemærk! 2 2 29 3" xfId="17247"/>
    <cellStyle name="Bemærk! 2 2 29 3 2" xfId="32931"/>
    <cellStyle name="Bemærk! 2 2 29 3 3" xfId="43310"/>
    <cellStyle name="Bemærk! 2 2 29 4" xfId="36953"/>
    <cellStyle name="Bemærk! 2 2 29 5" xfId="43201"/>
    <cellStyle name="Bemærk! 2 2 3" xfId="6839"/>
    <cellStyle name="Bemærk! 2 2 3 2" xfId="7364"/>
    <cellStyle name="Bemærk! 2 2 3 3" xfId="7363"/>
    <cellStyle name="Bemærk! 2 2 3 4" xfId="9180"/>
    <cellStyle name="Bemærk! 2 2 3 4 2" xfId="13435"/>
    <cellStyle name="Bemærk! 2 2 3 4 2 2" xfId="17899"/>
    <cellStyle name="Bemærk! 2 2 3 4 2 3" xfId="36747"/>
    <cellStyle name="Bemærk! 2 2 3 4 2 4" xfId="45560"/>
    <cellStyle name="Bemærk! 2 2 3 4 3" xfId="16195"/>
    <cellStyle name="Bemærk! 2 2 3 4 3 2" xfId="21663"/>
    <cellStyle name="Bemærk! 2 2 3 4 3 3" xfId="39401"/>
    <cellStyle name="Bemærk! 2 2 3 4 4" xfId="29781"/>
    <cellStyle name="Bemærk! 2 2 3 4 5" xfId="46899"/>
    <cellStyle name="Bemærk! 2 2 3 5" xfId="10755"/>
    <cellStyle name="Bemærk! 2 2 3 5 2" xfId="17901"/>
    <cellStyle name="Bemærk! 2 2 3 5 3" xfId="32557"/>
    <cellStyle name="Bemærk! 2 2 3 5 4" xfId="45098"/>
    <cellStyle name="Bemærk! 2 2 3 6" xfId="12110"/>
    <cellStyle name="Bemærk! 2 2 3 6 2" xfId="17902"/>
    <cellStyle name="Bemærk! 2 2 3 6 3" xfId="35468"/>
    <cellStyle name="Bemærk! 2 2 3 6 4" xfId="41429"/>
    <cellStyle name="Bemærk! 2 2 3 7" xfId="14942"/>
    <cellStyle name="Bemærk! 2 2 3 7 2" xfId="33815"/>
    <cellStyle name="Bemærk! 2 2 3 7 3" xfId="41316"/>
    <cellStyle name="Bemærk! 2 2 3 8" xfId="32341"/>
    <cellStyle name="Bemærk! 2 2 3 9" xfId="46236"/>
    <cellStyle name="Bemærk! 2 2 30" xfId="10416"/>
    <cellStyle name="Bemærk! 2 2 30 2" xfId="17904"/>
    <cellStyle name="Bemærk! 2 2 30 3" xfId="36872"/>
    <cellStyle name="Bemærk! 2 2 30 4" xfId="48073"/>
    <cellStyle name="Bemærk! 2 2 31" xfId="10482"/>
    <cellStyle name="Bemærk! 2 2 31 2" xfId="17905"/>
    <cellStyle name="Bemærk! 2 2 31 3" xfId="35586"/>
    <cellStyle name="Bemærk! 2 2 31 4" xfId="41882"/>
    <cellStyle name="Bemærk! 2 2 32" xfId="11850"/>
    <cellStyle name="Bemærk! 2 2 32 2" xfId="17906"/>
    <cellStyle name="Bemærk! 2 2 32 3" xfId="36766"/>
    <cellStyle name="Bemærk! 2 2 32 4" xfId="38954"/>
    <cellStyle name="Bemærk! 2 2 33" xfId="14683"/>
    <cellStyle name="Bemærk! 2 2 33 2" xfId="32439"/>
    <cellStyle name="Bemærk! 2 2 33 3" xfId="46702"/>
    <cellStyle name="Bemærk! 2 2 34" xfId="21787"/>
    <cellStyle name="Bemærk! 2 2 35" xfId="39310"/>
    <cellStyle name="Bemærk! 2 2 4" xfId="6695"/>
    <cellStyle name="Bemærk! 2 2 4 2" xfId="7365"/>
    <cellStyle name="Bemærk! 2 2 4 3" xfId="9036"/>
    <cellStyle name="Bemærk! 2 2 4 3 2" xfId="13291"/>
    <cellStyle name="Bemærk! 2 2 4 3 2 2" xfId="17911"/>
    <cellStyle name="Bemærk! 2 2 4 3 2 3" xfId="35205"/>
    <cellStyle name="Bemærk! 2 2 4 3 2 4" xfId="45473"/>
    <cellStyle name="Bemærk! 2 2 4 3 3" xfId="16075"/>
    <cellStyle name="Bemærk! 2 2 4 3 3 2" xfId="26703"/>
    <cellStyle name="Bemærk! 2 2 4 3 3 3" xfId="40288"/>
    <cellStyle name="Bemærk! 2 2 4 3 4" xfId="38878"/>
    <cellStyle name="Bemærk! 2 2 4 3 5" xfId="39942"/>
    <cellStyle name="Bemærk! 2 2 4 4" xfId="10611"/>
    <cellStyle name="Bemærk! 2 2 4 4 2" xfId="17913"/>
    <cellStyle name="Bemærk! 2 2 4 4 3" xfId="36605"/>
    <cellStyle name="Bemærk! 2 2 4 4 4" xfId="46091"/>
    <cellStyle name="Bemærk! 2 2 4 5" xfId="11966"/>
    <cellStyle name="Bemærk! 2 2 4 5 2" xfId="17914"/>
    <cellStyle name="Bemærk! 2 2 4 5 3" xfId="38388"/>
    <cellStyle name="Bemærk! 2 2 4 5 4" xfId="41187"/>
    <cellStyle name="Bemærk! 2 2 4 6" xfId="14798"/>
    <cellStyle name="Bemærk! 2 2 4 6 2" xfId="35482"/>
    <cellStyle name="Bemærk! 2 2 4 6 3" xfId="41670"/>
    <cellStyle name="Bemærk! 2 2 4 7" xfId="22363"/>
    <cellStyle name="Bemærk! 2 2 4 8" xfId="40234"/>
    <cellStyle name="Bemærk! 2 2 5" xfId="6796"/>
    <cellStyle name="Bemærk! 2 2 5 2" xfId="9137"/>
    <cellStyle name="Bemærk! 2 2 5 2 2" xfId="13392"/>
    <cellStyle name="Bemærk! 2 2 5 2 2 2" xfId="17918"/>
    <cellStyle name="Bemærk! 2 2 5 2 2 3" xfId="38109"/>
    <cellStyle name="Bemærk! 2 2 5 2 2 4" xfId="44623"/>
    <cellStyle name="Bemærk! 2 2 5 2 3" xfId="16161"/>
    <cellStyle name="Bemærk! 2 2 5 2 3 2" xfId="38881"/>
    <cellStyle name="Bemærk! 2 2 5 2 3 3" xfId="39812"/>
    <cellStyle name="Bemærk! 2 2 5 2 4" xfId="27006"/>
    <cellStyle name="Bemærk! 2 2 5 2 5" xfId="39945"/>
    <cellStyle name="Bemærk! 2 2 5 3" xfId="10712"/>
    <cellStyle name="Bemærk! 2 2 5 3 2" xfId="17920"/>
    <cellStyle name="Bemærk! 2 2 5 3 3" xfId="35313"/>
    <cellStyle name="Bemærk! 2 2 5 3 4" xfId="40778"/>
    <cellStyle name="Bemærk! 2 2 5 4" xfId="12067"/>
    <cellStyle name="Bemærk! 2 2 5 4 2" xfId="17921"/>
    <cellStyle name="Bemærk! 2 2 5 4 3" xfId="36376"/>
    <cellStyle name="Bemærk! 2 2 5 4 4" xfId="42546"/>
    <cellStyle name="Bemærk! 2 2 5 5" xfId="14899"/>
    <cellStyle name="Bemærk! 2 2 5 5 2" xfId="37894"/>
    <cellStyle name="Bemærk! 2 2 5 5 3" xfId="43791"/>
    <cellStyle name="Bemærk! 2 2 5 6" xfId="24709"/>
    <cellStyle name="Bemærk! 2 2 5 7" xfId="39604"/>
    <cellStyle name="Bemærk! 2 2 6" xfId="6640"/>
    <cellStyle name="Bemærk! 2 2 6 2" xfId="8981"/>
    <cellStyle name="Bemærk! 2 2 6 2 2" xfId="13236"/>
    <cellStyle name="Bemærk! 2 2 6 2 2 2" xfId="17925"/>
    <cellStyle name="Bemærk! 2 2 6 2 2 3" xfId="33194"/>
    <cellStyle name="Bemærk! 2 2 6 2 2 4" xfId="43300"/>
    <cellStyle name="Bemærk! 2 2 6 2 3" xfId="16021"/>
    <cellStyle name="Bemærk! 2 2 6 2 3 2" xfId="31943"/>
    <cellStyle name="Bemærk! 2 2 6 2 3 3" xfId="38988"/>
    <cellStyle name="Bemærk! 2 2 6 2 4" xfId="22083"/>
    <cellStyle name="Bemærk! 2 2 6 2 5" xfId="47853"/>
    <cellStyle name="Bemærk! 2 2 6 3" xfId="10556"/>
    <cellStyle name="Bemærk! 2 2 6 3 2" xfId="17927"/>
    <cellStyle name="Bemærk! 2 2 6 3 3" xfId="27774"/>
    <cellStyle name="Bemærk! 2 2 6 3 4" xfId="41890"/>
    <cellStyle name="Bemærk! 2 2 6 4" xfId="11911"/>
    <cellStyle name="Bemærk! 2 2 6 4 2" xfId="17928"/>
    <cellStyle name="Bemærk! 2 2 6 4 3" xfId="32992"/>
    <cellStyle name="Bemærk! 2 2 6 4 4" xfId="44176"/>
    <cellStyle name="Bemærk! 2 2 6 5" xfId="14743"/>
    <cellStyle name="Bemærk! 2 2 6 5 2" xfId="32834"/>
    <cellStyle name="Bemærk! 2 2 6 5 3" xfId="39498"/>
    <cellStyle name="Bemærk! 2 2 6 6" xfId="25626"/>
    <cellStyle name="Bemærk! 2 2 6 7" xfId="41132"/>
    <cellStyle name="Bemærk! 2 2 7" xfId="6632"/>
    <cellStyle name="Bemærk! 2 2 7 2" xfId="8973"/>
    <cellStyle name="Bemærk! 2 2 7 2 2" xfId="13228"/>
    <cellStyle name="Bemærk! 2 2 7 2 2 2" xfId="17932"/>
    <cellStyle name="Bemærk! 2 2 7 2 2 3" xfId="32809"/>
    <cellStyle name="Bemærk! 2 2 7 2 2 4" xfId="43415"/>
    <cellStyle name="Bemærk! 2 2 7 2 3" xfId="16014"/>
    <cellStyle name="Bemærk! 2 2 7 2 3 2" xfId="24528"/>
    <cellStyle name="Bemærk! 2 2 7 2 3 3" xfId="45902"/>
    <cellStyle name="Bemærk! 2 2 7 2 4" xfId="25338"/>
    <cellStyle name="Bemærk! 2 2 7 2 5" xfId="40043"/>
    <cellStyle name="Bemærk! 2 2 7 3" xfId="10548"/>
    <cellStyle name="Bemærk! 2 2 7 3 2" xfId="17934"/>
    <cellStyle name="Bemærk! 2 2 7 3 3" xfId="27765"/>
    <cellStyle name="Bemærk! 2 2 7 3 4" xfId="45338"/>
    <cellStyle name="Bemærk! 2 2 7 4" xfId="11903"/>
    <cellStyle name="Bemærk! 2 2 7 4 2" xfId="17935"/>
    <cellStyle name="Bemærk! 2 2 7 4 3" xfId="34256"/>
    <cellStyle name="Bemærk! 2 2 7 4 4" xfId="45719"/>
    <cellStyle name="Bemærk! 2 2 7 5" xfId="14735"/>
    <cellStyle name="Bemærk! 2 2 7 5 2" xfId="35459"/>
    <cellStyle name="Bemærk! 2 2 7 5 3" xfId="44745"/>
    <cellStyle name="Bemærk! 2 2 7 6" xfId="22191"/>
    <cellStyle name="Bemærk! 2 2 7 7" xfId="39519"/>
    <cellStyle name="Bemærk! 2 2 8" xfId="6751"/>
    <cellStyle name="Bemærk! 2 2 8 2" xfId="9092"/>
    <cellStyle name="Bemærk! 2 2 8 2 2" xfId="13347"/>
    <cellStyle name="Bemærk! 2 2 8 2 2 2" xfId="17939"/>
    <cellStyle name="Bemærk! 2 2 8 2 2 3" xfId="32715"/>
    <cellStyle name="Bemærk! 2 2 8 2 2 4" xfId="45868"/>
    <cellStyle name="Bemærk! 2 2 8 2 3" xfId="16119"/>
    <cellStyle name="Bemærk! 2 2 8 2 3 2" xfId="21906"/>
    <cellStyle name="Bemærk! 2 2 8 2 3 3" xfId="46289"/>
    <cellStyle name="Bemærk! 2 2 8 2 4" xfId="22102"/>
    <cellStyle name="Bemærk! 2 2 8 2 5" xfId="39689"/>
    <cellStyle name="Bemærk! 2 2 8 3" xfId="10667"/>
    <cellStyle name="Bemærk! 2 2 8 3 2" xfId="17941"/>
    <cellStyle name="Bemærk! 2 2 8 3 3" xfId="27902"/>
    <cellStyle name="Bemærk! 2 2 8 3 4" xfId="45515"/>
    <cellStyle name="Bemærk! 2 2 8 4" xfId="12022"/>
    <cellStyle name="Bemærk! 2 2 8 4 2" xfId="17942"/>
    <cellStyle name="Bemærk! 2 2 8 4 3" xfId="32513"/>
    <cellStyle name="Bemærk! 2 2 8 4 4" xfId="42236"/>
    <cellStyle name="Bemærk! 2 2 8 5" xfId="14854"/>
    <cellStyle name="Bemærk! 2 2 8 5 2" xfId="37221"/>
    <cellStyle name="Bemærk! 2 2 8 5 3" xfId="43692"/>
    <cellStyle name="Bemærk! 2 2 8 6" xfId="21813"/>
    <cellStyle name="Bemærk! 2 2 8 7" xfId="40340"/>
    <cellStyle name="Bemærk! 2 2 9" xfId="6822"/>
    <cellStyle name="Bemærk! 2 2 9 2" xfId="9163"/>
    <cellStyle name="Bemærk! 2 2 9 2 2" xfId="13418"/>
    <cellStyle name="Bemærk! 2 2 9 2 2 2" xfId="17946"/>
    <cellStyle name="Bemærk! 2 2 9 2 2 3" xfId="35650"/>
    <cellStyle name="Bemærk! 2 2 9 2 2 4" xfId="44184"/>
    <cellStyle name="Bemærk! 2 2 9 2 3" xfId="16178"/>
    <cellStyle name="Bemærk! 2 2 9 2 3 2" xfId="26064"/>
    <cellStyle name="Bemærk! 2 2 9 2 3 3" xfId="39090"/>
    <cellStyle name="Bemærk! 2 2 9 2 4" xfId="21655"/>
    <cellStyle name="Bemærk! 2 2 9 2 5" xfId="39775"/>
    <cellStyle name="Bemærk! 2 2 9 3" xfId="10738"/>
    <cellStyle name="Bemærk! 2 2 9 3 2" xfId="17948"/>
    <cellStyle name="Bemærk! 2 2 9 3 3" xfId="36966"/>
    <cellStyle name="Bemærk! 2 2 9 3 4" xfId="47994"/>
    <cellStyle name="Bemærk! 2 2 9 4" xfId="12093"/>
    <cellStyle name="Bemærk! 2 2 9 4 2" xfId="17949"/>
    <cellStyle name="Bemærk! 2 2 9 4 3" xfId="34328"/>
    <cellStyle name="Bemærk! 2 2 9 4 4" xfId="46613"/>
    <cellStyle name="Bemærk! 2 2 9 5" xfId="14925"/>
    <cellStyle name="Bemærk! 2 2 9 5 2" xfId="32679"/>
    <cellStyle name="Bemærk! 2 2 9 5 3" xfId="45548"/>
    <cellStyle name="Bemærk! 2 2 9 6" xfId="21577"/>
    <cellStyle name="Bemærk! 2 2 9 7" xfId="46884"/>
    <cellStyle name="Bemærk! 2 20" xfId="8430"/>
    <cellStyle name="Bemærk! 2 20 2" xfId="9868"/>
    <cellStyle name="Bemærk! 2 20 2 2" xfId="14105"/>
    <cellStyle name="Bemærk! 2 20 2 2 2" xfId="17953"/>
    <cellStyle name="Bemærk! 2 20 2 2 3" xfId="38300"/>
    <cellStyle name="Bemærk! 2 20 2 2 4" xfId="47802"/>
    <cellStyle name="Bemærk! 2 20 2 3" xfId="16842"/>
    <cellStyle name="Bemærk! 2 20 2 3 2" xfId="20365"/>
    <cellStyle name="Bemærk! 2 20 2 3 3" xfId="40184"/>
    <cellStyle name="Bemærk! 2 20 2 4" xfId="38369"/>
    <cellStyle name="Bemærk! 2 20 2 5" xfId="41193"/>
    <cellStyle name="Bemærk! 2 20 3" xfId="11425"/>
    <cellStyle name="Bemærk! 2 20 3 2" xfId="17955"/>
    <cellStyle name="Bemærk! 2 20 3 3" xfId="34321"/>
    <cellStyle name="Bemærk! 2 20 3 4" xfId="46669"/>
    <cellStyle name="Bemærk! 2 20 4" xfId="12780"/>
    <cellStyle name="Bemærk! 2 20 4 2" xfId="17956"/>
    <cellStyle name="Bemærk! 2 20 4 3" xfId="34127"/>
    <cellStyle name="Bemærk! 2 20 4 4" xfId="41628"/>
    <cellStyle name="Bemærk! 2 20 5" xfId="15612"/>
    <cellStyle name="Bemærk! 2 20 5 2" xfId="34629"/>
    <cellStyle name="Bemærk! 2 20 5 3" xfId="48489"/>
    <cellStyle name="Bemærk! 2 20 6" xfId="27195"/>
    <cellStyle name="Bemærk! 2 20 7" xfId="44103"/>
    <cellStyle name="Bemærk! 2 21" xfId="8474"/>
    <cellStyle name="Bemærk! 2 21 2" xfId="9910"/>
    <cellStyle name="Bemærk! 2 21 2 2" xfId="14147"/>
    <cellStyle name="Bemærk! 2 21 2 2 2" xfId="17960"/>
    <cellStyle name="Bemærk! 2 21 2 2 3" xfId="36261"/>
    <cellStyle name="Bemærk! 2 21 2 2 4" xfId="44810"/>
    <cellStyle name="Bemærk! 2 21 2 3" xfId="16884"/>
    <cellStyle name="Bemærk! 2 21 2 3 2" xfId="22620"/>
    <cellStyle name="Bemærk! 2 21 2 3 3" xfId="40010"/>
    <cellStyle name="Bemærk! 2 21 2 4" xfId="36341"/>
    <cellStyle name="Bemærk! 2 21 2 5" xfId="45609"/>
    <cellStyle name="Bemærk! 2 21 3" xfId="11467"/>
    <cellStyle name="Bemærk! 2 21 3 2" xfId="17962"/>
    <cellStyle name="Bemærk! 2 21 3 3" xfId="37011"/>
    <cellStyle name="Bemærk! 2 21 3 4" xfId="44043"/>
    <cellStyle name="Bemærk! 2 21 4" xfId="12822"/>
    <cellStyle name="Bemærk! 2 21 4 2" xfId="17963"/>
    <cellStyle name="Bemærk! 2 21 4 3" xfId="33685"/>
    <cellStyle name="Bemærk! 2 21 4 4" xfId="43158"/>
    <cellStyle name="Bemærk! 2 21 5" xfId="15654"/>
    <cellStyle name="Bemærk! 2 21 5 2" xfId="27994"/>
    <cellStyle name="Bemærk! 2 21 5 3" xfId="42487"/>
    <cellStyle name="Bemærk! 2 21 6" xfId="37196"/>
    <cellStyle name="Bemærk! 2 21 7" xfId="41651"/>
    <cellStyle name="Bemærk! 2 22" xfId="8694"/>
    <cellStyle name="Bemærk! 2 22 2" xfId="10130"/>
    <cellStyle name="Bemærk! 2 22 2 2" xfId="14367"/>
    <cellStyle name="Bemærk! 2 22 2 2 2" xfId="17967"/>
    <cellStyle name="Bemærk! 2 22 2 2 3" xfId="33605"/>
    <cellStyle name="Bemærk! 2 22 2 2 4" xfId="41347"/>
    <cellStyle name="Bemærk! 2 22 2 3" xfId="17104"/>
    <cellStyle name="Bemærk! 2 22 2 3 2" xfId="35573"/>
    <cellStyle name="Bemærk! 2 22 2 3 3" xfId="46402"/>
    <cellStyle name="Bemærk! 2 22 2 4" xfId="36016"/>
    <cellStyle name="Bemærk! 2 22 2 5" xfId="41582"/>
    <cellStyle name="Bemærk! 2 22 3" xfId="11687"/>
    <cellStyle name="Bemærk! 2 22 3 2" xfId="17969"/>
    <cellStyle name="Bemærk! 2 22 3 3" xfId="37842"/>
    <cellStyle name="Bemærk! 2 22 3 4" xfId="42212"/>
    <cellStyle name="Bemærk! 2 22 4" xfId="13042"/>
    <cellStyle name="Bemærk! 2 22 4 2" xfId="17970"/>
    <cellStyle name="Bemærk! 2 22 4 3" xfId="33629"/>
    <cellStyle name="Bemærk! 2 22 4 4" xfId="48265"/>
    <cellStyle name="Bemærk! 2 22 5" xfId="15874"/>
    <cellStyle name="Bemærk! 2 22 5 2" xfId="31994"/>
    <cellStyle name="Bemærk! 2 22 5 3" xfId="40885"/>
    <cellStyle name="Bemærk! 2 22 6" xfId="32257"/>
    <cellStyle name="Bemærk! 2 22 7" xfId="45974"/>
    <cellStyle name="Bemærk! 2 23" xfId="8607"/>
    <cellStyle name="Bemærk! 2 23 2" xfId="10043"/>
    <cellStyle name="Bemærk! 2 23 2 2" xfId="14280"/>
    <cellStyle name="Bemærk! 2 23 2 2 2" xfId="17974"/>
    <cellStyle name="Bemærk! 2 23 2 2 3" xfId="38019"/>
    <cellStyle name="Bemærk! 2 23 2 2 4" xfId="44509"/>
    <cellStyle name="Bemærk! 2 23 2 3" xfId="17017"/>
    <cellStyle name="Bemærk! 2 23 2 3 2" xfId="35570"/>
    <cellStyle name="Bemærk! 2 23 2 3 3" xfId="43495"/>
    <cellStyle name="Bemærk! 2 23 2 4" xfId="38162"/>
    <cellStyle name="Bemærk! 2 23 2 5" xfId="46736"/>
    <cellStyle name="Bemærk! 2 23 3" xfId="11600"/>
    <cellStyle name="Bemærk! 2 23 3 2" xfId="17976"/>
    <cellStyle name="Bemærk! 2 23 3 3" xfId="36192"/>
    <cellStyle name="Bemærk! 2 23 3 4" xfId="48394"/>
    <cellStyle name="Bemærk! 2 23 4" xfId="12955"/>
    <cellStyle name="Bemærk! 2 23 4 2" xfId="17977"/>
    <cellStyle name="Bemærk! 2 23 4 3" xfId="33941"/>
    <cellStyle name="Bemærk! 2 23 4 4" xfId="48176"/>
    <cellStyle name="Bemærk! 2 23 5" xfId="15787"/>
    <cellStyle name="Bemærk! 2 23 5 2" xfId="37673"/>
    <cellStyle name="Bemærk! 2 23 5 3" xfId="43487"/>
    <cellStyle name="Bemærk! 2 23 6" xfId="27384"/>
    <cellStyle name="Bemærk! 2 23 7" xfId="40489"/>
    <cellStyle name="Bemærk! 2 24" xfId="8706"/>
    <cellStyle name="Bemærk! 2 24 2" xfId="10142"/>
    <cellStyle name="Bemærk! 2 24 2 2" xfId="14379"/>
    <cellStyle name="Bemærk! 2 24 2 2 2" xfId="17981"/>
    <cellStyle name="Bemærk! 2 24 2 2 3" xfId="35486"/>
    <cellStyle name="Bemærk! 2 24 2 2 4" xfId="46232"/>
    <cellStyle name="Bemærk! 2 24 2 3" xfId="17116"/>
    <cellStyle name="Bemærk! 2 24 2 3 2" xfId="33970"/>
    <cellStyle name="Bemærk! 2 24 2 3 3" xfId="45782"/>
    <cellStyle name="Bemærk! 2 24 2 4" xfId="37353"/>
    <cellStyle name="Bemærk! 2 24 2 5" xfId="42508"/>
    <cellStyle name="Bemærk! 2 24 3" xfId="11699"/>
    <cellStyle name="Bemærk! 2 24 3 2" xfId="17983"/>
    <cellStyle name="Bemærk! 2 24 3 3" xfId="36544"/>
    <cellStyle name="Bemærk! 2 24 3 4" xfId="40839"/>
    <cellStyle name="Bemærk! 2 24 4" xfId="13054"/>
    <cellStyle name="Bemærk! 2 24 4 2" xfId="17984"/>
    <cellStyle name="Bemærk! 2 24 4 3" xfId="33833"/>
    <cellStyle name="Bemærk! 2 24 4 4" xfId="43891"/>
    <cellStyle name="Bemærk! 2 24 5" xfId="15886"/>
    <cellStyle name="Bemærk! 2 24 5 2" xfId="32006"/>
    <cellStyle name="Bemærk! 2 24 5 3" xfId="43485"/>
    <cellStyle name="Bemærk! 2 24 6" xfId="32260"/>
    <cellStyle name="Bemærk! 2 24 7" xfId="39664"/>
    <cellStyle name="Bemærk! 2 25" xfId="8503"/>
    <cellStyle name="Bemærk! 2 25 2" xfId="9939"/>
    <cellStyle name="Bemærk! 2 25 2 2" xfId="14176"/>
    <cellStyle name="Bemærk! 2 25 2 2 2" xfId="17988"/>
    <cellStyle name="Bemærk! 2 25 2 2 3" xfId="37416"/>
    <cellStyle name="Bemærk! 2 25 2 2 4" xfId="40742"/>
    <cellStyle name="Bemærk! 2 25 2 3" xfId="16913"/>
    <cellStyle name="Bemærk! 2 25 2 3 2" xfId="37171"/>
    <cellStyle name="Bemærk! 2 25 2 3 3" xfId="46355"/>
    <cellStyle name="Bemærk! 2 25 2 4" xfId="37485"/>
    <cellStyle name="Bemærk! 2 25 2 5" xfId="40389"/>
    <cellStyle name="Bemærk! 2 25 3" xfId="11496"/>
    <cellStyle name="Bemærk! 2 25 3 2" xfId="17990"/>
    <cellStyle name="Bemærk! 2 25 3 3" xfId="32466"/>
    <cellStyle name="Bemærk! 2 25 3 4" xfId="44801"/>
    <cellStyle name="Bemærk! 2 25 4" xfId="12851"/>
    <cellStyle name="Bemærk! 2 25 4 2" xfId="17991"/>
    <cellStyle name="Bemærk! 2 25 4 3" xfId="37993"/>
    <cellStyle name="Bemærk! 2 25 4 4" xfId="40485"/>
    <cellStyle name="Bemærk! 2 25 5" xfId="15683"/>
    <cellStyle name="Bemærk! 2 25 5 2" xfId="32407"/>
    <cellStyle name="Bemærk! 2 25 5 3" xfId="46128"/>
    <cellStyle name="Bemærk! 2 25 6" xfId="27215"/>
    <cellStyle name="Bemærk! 2 25 7" xfId="45684"/>
    <cellStyle name="Bemærk! 2 26" xfId="8512"/>
    <cellStyle name="Bemærk! 2 26 2" xfId="9948"/>
    <cellStyle name="Bemærk! 2 26 2 2" xfId="14185"/>
    <cellStyle name="Bemærk! 2 26 2 2 2" xfId="17995"/>
    <cellStyle name="Bemærk! 2 26 2 2 3" xfId="32442"/>
    <cellStyle name="Bemærk! 2 26 2 2 4" xfId="45369"/>
    <cellStyle name="Bemærk! 2 26 2 3" xfId="16922"/>
    <cellStyle name="Bemærk! 2 26 2 3 2" xfId="32136"/>
    <cellStyle name="Bemærk! 2 26 2 3 3" xfId="42536"/>
    <cellStyle name="Bemærk! 2 26 2 4" xfId="32521"/>
    <cellStyle name="Bemærk! 2 26 2 5" xfId="41638"/>
    <cellStyle name="Bemærk! 2 26 3" xfId="11505"/>
    <cellStyle name="Bemærk! 2 26 3 2" xfId="17996"/>
    <cellStyle name="Bemærk! 2 26 3 3" xfId="33271"/>
    <cellStyle name="Bemærk! 2 26 3 4" xfId="48266"/>
    <cellStyle name="Bemærk! 2 26 4" xfId="12860"/>
    <cellStyle name="Bemærk! 2 26 4 2" xfId="17997"/>
    <cellStyle name="Bemærk! 2 26 4 3" xfId="33028"/>
    <cellStyle name="Bemærk! 2 26 4 4" xfId="46873"/>
    <cellStyle name="Bemærk! 2 26 5" xfId="15692"/>
    <cellStyle name="Bemærk! 2 26 5 2" xfId="33998"/>
    <cellStyle name="Bemærk! 2 26 5 3" xfId="40668"/>
    <cellStyle name="Bemærk! 2 26 6" xfId="27223"/>
    <cellStyle name="Bemærk! 2 26 7" xfId="41500"/>
    <cellStyle name="Bemærk! 2 27" xfId="8901"/>
    <cellStyle name="Bemærk! 2 27 2" xfId="13174"/>
    <cellStyle name="Bemærk! 2 27 2 2" xfId="18000"/>
    <cellStyle name="Bemærk! 2 27 2 3" xfId="33786"/>
    <cellStyle name="Bemærk! 2 27 2 4" xfId="40613"/>
    <cellStyle name="Bemærk! 2 27 3" xfId="15979"/>
    <cellStyle name="Bemærk! 2 27 3 2" xfId="21565"/>
    <cellStyle name="Bemærk! 2 27 3 3" xfId="39395"/>
    <cellStyle name="Bemærk! 2 27 4" xfId="29067"/>
    <cellStyle name="Bemærk! 2 27 5" xfId="45871"/>
    <cellStyle name="Bemærk! 2 28" xfId="10260"/>
    <cellStyle name="Bemærk! 2 28 2" xfId="14497"/>
    <cellStyle name="Bemærk! 2 28 2 2" xfId="18003"/>
    <cellStyle name="Bemærk! 2 28 2 3" xfId="38627"/>
    <cellStyle name="Bemærk! 2 28 2 4" xfId="43548"/>
    <cellStyle name="Bemærk! 2 28 3" xfId="17234"/>
    <cellStyle name="Bemærk! 2 28 3 2" xfId="38236"/>
    <cellStyle name="Bemærk! 2 28 3 3" xfId="45008"/>
    <cellStyle name="Bemærk! 2 28 4" xfId="36694"/>
    <cellStyle name="Bemærk! 2 28 5" xfId="42573"/>
    <cellStyle name="Bemærk! 2 29" xfId="10275"/>
    <cellStyle name="Bemærk! 2 29 2" xfId="14512"/>
    <cellStyle name="Bemærk! 2 29 2 2" xfId="18006"/>
    <cellStyle name="Bemærk! 2 29 2 3" xfId="34583"/>
    <cellStyle name="Bemærk! 2 29 2 4" xfId="46810"/>
    <cellStyle name="Bemærk! 2 29 3" xfId="17249"/>
    <cellStyle name="Bemærk! 2 29 3 2" xfId="37692"/>
    <cellStyle name="Bemærk! 2 29 3 3" xfId="45808"/>
    <cellStyle name="Bemærk! 2 29 4" xfId="33268"/>
    <cellStyle name="Bemærk! 2 29 5" xfId="41516"/>
    <cellStyle name="Bemærk! 2 3" xfId="6907"/>
    <cellStyle name="Bemærk! 2 3 2" xfId="7367"/>
    <cellStyle name="Bemærk! 2 3 3" xfId="7366"/>
    <cellStyle name="Bemærk! 2 3 4" xfId="9248"/>
    <cellStyle name="Bemærk! 2 3 4 2" xfId="13503"/>
    <cellStyle name="Bemærk! 2 3 4 2 2" xfId="18012"/>
    <cellStyle name="Bemærk! 2 3 4 2 3" xfId="38242"/>
    <cellStyle name="Bemærk! 2 3 4 2 4" xfId="48389"/>
    <cellStyle name="Bemærk! 2 3 4 3" xfId="16255"/>
    <cellStyle name="Bemærk! 2 3 4 3 2" xfId="26842"/>
    <cellStyle name="Bemærk! 2 3 4 3 3" xfId="39241"/>
    <cellStyle name="Bemærk! 2 3 4 4" xfId="22445"/>
    <cellStyle name="Bemærk! 2 3 4 5" xfId="42193"/>
    <cellStyle name="Bemærk! 2 3 5" xfId="10823"/>
    <cellStyle name="Bemærk! 2 3 5 2" xfId="18014"/>
    <cellStyle name="Bemærk! 2 3 5 3" xfId="33280"/>
    <cellStyle name="Bemærk! 2 3 5 4" xfId="48493"/>
    <cellStyle name="Bemærk! 2 3 6" xfId="12178"/>
    <cellStyle name="Bemærk! 2 3 6 2" xfId="18015"/>
    <cellStyle name="Bemærk! 2 3 6 3" xfId="35870"/>
    <cellStyle name="Bemærk! 2 3 6 4" xfId="41744"/>
    <cellStyle name="Bemærk! 2 3 7" xfId="15010"/>
    <cellStyle name="Bemærk! 2 3 7 2" xfId="37443"/>
    <cellStyle name="Bemærk! 2 3 7 3" xfId="41191"/>
    <cellStyle name="Bemærk! 2 3 8" xfId="31925"/>
    <cellStyle name="Bemærk! 2 3 9" xfId="39453"/>
    <cellStyle name="Bemærk! 2 30" xfId="10303"/>
    <cellStyle name="Bemærk! 2 30 2" xfId="14540"/>
    <cellStyle name="Bemærk! 2 30 2 2" xfId="18018"/>
    <cellStyle name="Bemærk! 2 30 2 3" xfId="34149"/>
    <cellStyle name="Bemærk! 2 30 2 4" xfId="46921"/>
    <cellStyle name="Bemærk! 2 30 3" xfId="17277"/>
    <cellStyle name="Bemærk! 2 30 3 2" xfId="36095"/>
    <cellStyle name="Bemærk! 2 30 3 3" xfId="48021"/>
    <cellStyle name="Bemærk! 2 30 4" xfId="32844"/>
    <cellStyle name="Bemærk! 2 30 5" xfId="42049"/>
    <cellStyle name="Bemærk! 2 31" xfId="10411"/>
    <cellStyle name="Bemærk! 2 31 2" xfId="18020"/>
    <cellStyle name="Bemærk! 2 31 3" xfId="35965"/>
    <cellStyle name="Bemærk! 2 31 4" xfId="40761"/>
    <cellStyle name="Bemærk! 2 32" xfId="10478"/>
    <cellStyle name="Bemærk! 2 32 2" xfId="18021"/>
    <cellStyle name="Bemærk! 2 32 3" xfId="33983"/>
    <cellStyle name="Bemærk! 2 32 4" xfId="48480"/>
    <cellStyle name="Bemærk! 2 33" xfId="11848"/>
    <cellStyle name="Bemærk! 2 33 2" xfId="18022"/>
    <cellStyle name="Bemærk! 2 33 3" xfId="35186"/>
    <cellStyle name="Bemærk! 2 33 4" xfId="43036"/>
    <cellStyle name="Bemærk! 2 34" xfId="14681"/>
    <cellStyle name="Bemærk! 2 34 2" xfId="37721"/>
    <cellStyle name="Bemærk! 2 34 3" xfId="42165"/>
    <cellStyle name="Bemærk! 2 35" xfId="22557"/>
    <cellStyle name="Bemærk! 2 36" xfId="39034"/>
    <cellStyle name="Bemærk! 2 4" xfId="6830"/>
    <cellStyle name="Bemærk! 2 4 2" xfId="7369"/>
    <cellStyle name="Bemærk! 2 4 3" xfId="7368"/>
    <cellStyle name="Bemærk! 2 4 4" xfId="9171"/>
    <cellStyle name="Bemærk! 2 4 4 2" xfId="13426"/>
    <cellStyle name="Bemærk! 2 4 4 2 2" xfId="18028"/>
    <cellStyle name="Bemærk! 2 4 4 2 3" xfId="33266"/>
    <cellStyle name="Bemærk! 2 4 4 2 4" xfId="45073"/>
    <cellStyle name="Bemærk! 2 4 4 3" xfId="16186"/>
    <cellStyle name="Bemærk! 2 4 4 3 2" xfId="22113"/>
    <cellStyle name="Bemærk! 2 4 4 3 3" xfId="45669"/>
    <cellStyle name="Bemærk! 2 4 4 4" xfId="28366"/>
    <cellStyle name="Bemærk! 2 4 4 5" xfId="46109"/>
    <cellStyle name="Bemærk! 2 4 5" xfId="10746"/>
    <cellStyle name="Bemærk! 2 4 5 2" xfId="18030"/>
    <cellStyle name="Bemærk! 2 4 5 3" xfId="37521"/>
    <cellStyle name="Bemærk! 2 4 5 4" xfId="43229"/>
    <cellStyle name="Bemærk! 2 4 6" xfId="12101"/>
    <cellStyle name="Bemærk! 2 4 6 2" xfId="18031"/>
    <cellStyle name="Bemærk! 2 4 6 3" xfId="33064"/>
    <cellStyle name="Bemærk! 2 4 6 4" xfId="47369"/>
    <cellStyle name="Bemærk! 2 4 7" xfId="14933"/>
    <cellStyle name="Bemærk! 2 4 7 2" xfId="36160"/>
    <cellStyle name="Bemærk! 2 4 7 3" xfId="46044"/>
    <cellStyle name="Bemærk! 2 4 8" xfId="22195"/>
    <cellStyle name="Bemærk! 2 4 9" xfId="39115"/>
    <cellStyle name="Bemærk! 2 5" xfId="6857"/>
    <cellStyle name="Bemærk! 2 5 2" xfId="7371"/>
    <cellStyle name="Bemærk! 2 5 3" xfId="7370"/>
    <cellStyle name="Bemærk! 2 5 4" xfId="9198"/>
    <cellStyle name="Bemærk! 2 5 4 2" xfId="13453"/>
    <cellStyle name="Bemærk! 2 5 4 2 2" xfId="18037"/>
    <cellStyle name="Bemærk! 2 5 4 2 3" xfId="34424"/>
    <cellStyle name="Bemærk! 2 5 4 2 4" xfId="46828"/>
    <cellStyle name="Bemærk! 2 5 4 3" xfId="16209"/>
    <cellStyle name="Bemærk! 2 5 4 3 2" xfId="23268"/>
    <cellStyle name="Bemærk! 2 5 4 3 3" xfId="39009"/>
    <cellStyle name="Bemærk! 2 5 4 4" xfId="21793"/>
    <cellStyle name="Bemærk! 2 5 4 5" xfId="40077"/>
    <cellStyle name="Bemærk! 2 5 5" xfId="10773"/>
    <cellStyle name="Bemærk! 2 5 5 2" xfId="18039"/>
    <cellStyle name="Bemærk! 2 5 5 3" xfId="36816"/>
    <cellStyle name="Bemærk! 2 5 5 4" xfId="43070"/>
    <cellStyle name="Bemærk! 2 5 6" xfId="12128"/>
    <cellStyle name="Bemærk! 2 5 6 2" xfId="18040"/>
    <cellStyle name="Bemærk! 2 5 6 3" xfId="34153"/>
    <cellStyle name="Bemærk! 2 5 6 4" xfId="42658"/>
    <cellStyle name="Bemærk! 2 5 7" xfId="14960"/>
    <cellStyle name="Bemærk! 2 5 7 2" xfId="32569"/>
    <cellStyle name="Bemærk! 2 5 7 3" xfId="46929"/>
    <cellStyle name="Bemærk! 2 5 8" xfId="24548"/>
    <cellStyle name="Bemærk! 2 5 9" xfId="39782"/>
    <cellStyle name="Bemærk! 2 6" xfId="6749"/>
    <cellStyle name="Bemærk! 2 6 2" xfId="7372"/>
    <cellStyle name="Bemærk! 2 6 2 2" xfId="9564"/>
    <cellStyle name="Bemærk! 2 6 3" xfId="8727"/>
    <cellStyle name="Bemærk! 2 6 4" xfId="9090"/>
    <cellStyle name="Bemærk! 2 6 4 2" xfId="13345"/>
    <cellStyle name="Bemærk! 2 6 4 2 2" xfId="18047"/>
    <cellStyle name="Bemærk! 2 6 4 2 3" xfId="37998"/>
    <cellStyle name="Bemærk! 2 6 4 2 4" xfId="44192"/>
    <cellStyle name="Bemærk! 2 6 4 3" xfId="16118"/>
    <cellStyle name="Bemærk! 2 6 4 3 2" xfId="32322"/>
    <cellStyle name="Bemærk! 2 6 4 3 3" xfId="47914"/>
    <cellStyle name="Bemærk! 2 6 4 4" xfId="23648"/>
    <cellStyle name="Bemærk! 2 6 4 5" xfId="39435"/>
    <cellStyle name="Bemærk! 2 6 5" xfId="10665"/>
    <cellStyle name="Bemærk! 2 6 5 2" xfId="18049"/>
    <cellStyle name="Bemærk! 2 6 5 3" xfId="27899"/>
    <cellStyle name="Bemærk! 2 6 5 4" xfId="40746"/>
    <cellStyle name="Bemærk! 2 6 6" xfId="12020"/>
    <cellStyle name="Bemærk! 2 6 6 2" xfId="18050"/>
    <cellStyle name="Bemærk! 2 6 6 3" xfId="37795"/>
    <cellStyle name="Bemærk! 2 6 6 4" xfId="45509"/>
    <cellStyle name="Bemærk! 2 6 7" xfId="14852"/>
    <cellStyle name="Bemærk! 2 6 7 2" xfId="32451"/>
    <cellStyle name="Bemærk! 2 6 7 3" xfId="43325"/>
    <cellStyle name="Bemærk! 2 6 8" xfId="25412"/>
    <cellStyle name="Bemærk! 2 6 9" xfId="39735"/>
    <cellStyle name="Bemærk! 2 7" xfId="6785"/>
    <cellStyle name="Bemærk! 2 7 2" xfId="7374"/>
    <cellStyle name="Bemærk! 2 7 3" xfId="7373"/>
    <cellStyle name="Bemærk! 2 7 4" xfId="9126"/>
    <cellStyle name="Bemærk! 2 7 4 2" xfId="13381"/>
    <cellStyle name="Bemærk! 2 7 4 2 2" xfId="18056"/>
    <cellStyle name="Bemærk! 2 7 4 2 3" xfId="34204"/>
    <cellStyle name="Bemærk! 2 7 4 2 4" xfId="40608"/>
    <cellStyle name="Bemærk! 2 7 4 3" xfId="16150"/>
    <cellStyle name="Bemærk! 2 7 4 3 2" xfId="22564"/>
    <cellStyle name="Bemærk! 2 7 4 3 3" xfId="39741"/>
    <cellStyle name="Bemærk! 2 7 4 4" xfId="26940"/>
    <cellStyle name="Bemærk! 2 7 4 5" xfId="39431"/>
    <cellStyle name="Bemærk! 2 7 5" xfId="10701"/>
    <cellStyle name="Bemærk! 2 7 5 2" xfId="18058"/>
    <cellStyle name="Bemærk! 2 7 5 3" xfId="33866"/>
    <cellStyle name="Bemærk! 2 7 5 4" xfId="46408"/>
    <cellStyle name="Bemærk! 2 7 6" xfId="12056"/>
    <cellStyle name="Bemærk! 2 7 6 2" xfId="18059"/>
    <cellStyle name="Bemærk! 2 7 6 3" xfId="38110"/>
    <cellStyle name="Bemærk! 2 7 6 4" xfId="46925"/>
    <cellStyle name="Bemærk! 2 7 7" xfId="14888"/>
    <cellStyle name="Bemærk! 2 7 7 2" xfId="38166"/>
    <cellStyle name="Bemærk! 2 7 7 3" xfId="47694"/>
    <cellStyle name="Bemærk! 2 7 8" xfId="25986"/>
    <cellStyle name="Bemærk! 2 7 9" xfId="46384"/>
    <cellStyle name="Bemærk! 2 8" xfId="6922"/>
    <cellStyle name="Bemærk! 2 8 2" xfId="7375"/>
    <cellStyle name="Bemærk! 2 8 3" xfId="9263"/>
    <cellStyle name="Bemærk! 2 8 3 2" xfId="13518"/>
    <cellStyle name="Bemærk! 2 8 3 2 2" xfId="18064"/>
    <cellStyle name="Bemærk! 2 8 3 2 3" xfId="36708"/>
    <cellStyle name="Bemærk! 2 8 3 2 4" xfId="44022"/>
    <cellStyle name="Bemærk! 2 8 3 3" xfId="16268"/>
    <cellStyle name="Bemærk! 2 8 3 3 2" xfId="25424"/>
    <cellStyle name="Bemærk! 2 8 3 3 3" xfId="45361"/>
    <cellStyle name="Bemærk! 2 8 3 4" xfId="23692"/>
    <cellStyle name="Bemærk! 2 8 3 5" xfId="40437"/>
    <cellStyle name="Bemærk! 2 8 4" xfId="10838"/>
    <cellStyle name="Bemærk! 2 8 4 2" xfId="18066"/>
    <cellStyle name="Bemærk! 2 8 4 3" xfId="32556"/>
    <cellStyle name="Bemærk! 2 8 4 4" xfId="42331"/>
    <cellStyle name="Bemærk! 2 8 5" xfId="12193"/>
    <cellStyle name="Bemærk! 2 8 5 2" xfId="18067"/>
    <cellStyle name="Bemærk! 2 8 5 3" xfId="38651"/>
    <cellStyle name="Bemærk! 2 8 5 4" xfId="41899"/>
    <cellStyle name="Bemærk! 2 8 6" xfId="15025"/>
    <cellStyle name="Bemærk! 2 8 6 2" xfId="33796"/>
    <cellStyle name="Bemærk! 2 8 6 3" xfId="47435"/>
    <cellStyle name="Bemærk! 2 8 7" xfId="22056"/>
    <cellStyle name="Bemærk! 2 8 8" xfId="39049"/>
    <cellStyle name="Bemærk! 2 9" xfId="6970"/>
    <cellStyle name="Bemærk! 2 9 2" xfId="9311"/>
    <cellStyle name="Bemærk! 2 9 2 2" xfId="13566"/>
    <cellStyle name="Bemærk! 2 9 2 2 2" xfId="18071"/>
    <cellStyle name="Bemærk! 2 9 2 2 3" xfId="33707"/>
    <cellStyle name="Bemærk! 2 9 2 2 4" xfId="44678"/>
    <cellStyle name="Bemærk! 2 9 2 3" xfId="16313"/>
    <cellStyle name="Bemærk! 2 9 2 3 2" xfId="32079"/>
    <cellStyle name="Bemærk! 2 9 2 3 3" xfId="40458"/>
    <cellStyle name="Bemærk! 2 9 2 4" xfId="26092"/>
    <cellStyle name="Bemærk! 2 9 2 5" xfId="46354"/>
    <cellStyle name="Bemærk! 2 9 3" xfId="10886"/>
    <cellStyle name="Bemærk! 2 9 3 2" xfId="18073"/>
    <cellStyle name="Bemærk! 2 9 3 3" xfId="32653"/>
    <cellStyle name="Bemærk! 2 9 3 4" xfId="40403"/>
    <cellStyle name="Bemærk! 2 9 4" xfId="12241"/>
    <cellStyle name="Bemærk! 2 9 4 2" xfId="18074"/>
    <cellStyle name="Bemærk! 2 9 4 3" xfId="33504"/>
    <cellStyle name="Bemærk! 2 9 4 4" xfId="43645"/>
    <cellStyle name="Bemærk! 2 9 5" xfId="15073"/>
    <cellStyle name="Bemærk! 2 9 5 2" xfId="36988"/>
    <cellStyle name="Bemærk! 2 9 5 3" xfId="48120"/>
    <cellStyle name="Bemærk! 2 9 6" xfId="21566"/>
    <cellStyle name="Bemærk! 2 9 7" xfId="40405"/>
    <cellStyle name="Bemærk! 3" xfId="7376"/>
    <cellStyle name="Bemærk! 3 2" xfId="8728"/>
    <cellStyle name="Bemærk! 4" xfId="7377"/>
    <cellStyle name="Bemærk! 4 2" xfId="7378"/>
    <cellStyle name="Bemærk! 4 2 2" xfId="7379"/>
    <cellStyle name="Bemærk! 4 3" xfId="8729"/>
    <cellStyle name="Bemærk! 5" xfId="7380"/>
    <cellStyle name="Bemærk! 5 2" xfId="8730"/>
    <cellStyle name="Bemærk! 6" xfId="7381"/>
    <cellStyle name="Bemærk! 6 2" xfId="7382"/>
    <cellStyle name="Beregning" xfId="7232" builtinId="22" customBuiltin="1"/>
    <cellStyle name="Beregning 2" xfId="213"/>
    <cellStyle name="Beregning 2 10" xfId="7186"/>
    <cellStyle name="Beregning 2 10 2" xfId="9527"/>
    <cellStyle name="Beregning 2 10 2 2" xfId="13782"/>
    <cellStyle name="Beregning 2 10 2 2 2" xfId="18088"/>
    <cellStyle name="Beregning 2 10 2 2 3" xfId="35149"/>
    <cellStyle name="Beregning 2 10 2 2 4" xfId="44738"/>
    <cellStyle name="Beregning 2 10 2 3" xfId="16519"/>
    <cellStyle name="Beregning 2 10 2 3 2" xfId="22657"/>
    <cellStyle name="Beregning 2 10 2 3 3" xfId="46637"/>
    <cellStyle name="Beregning 2 10 2 4" xfId="34698"/>
    <cellStyle name="Beregning 2 10 2 5" xfId="42195"/>
    <cellStyle name="Beregning 2 10 3" xfId="11102"/>
    <cellStyle name="Beregning 2 10 3 2" xfId="18090"/>
    <cellStyle name="Beregning 2 10 3 3" xfId="36038"/>
    <cellStyle name="Beregning 2 10 3 4" xfId="45524"/>
    <cellStyle name="Beregning 2 10 4" xfId="12457"/>
    <cellStyle name="Beregning 2 10 4 2" xfId="18091"/>
    <cellStyle name="Beregning 2 10 4 3" xfId="34994"/>
    <cellStyle name="Beregning 2 10 4 4" xfId="45723"/>
    <cellStyle name="Beregning 2 10 5" xfId="15289"/>
    <cellStyle name="Beregning 2 10 5 2" xfId="36186"/>
    <cellStyle name="Beregning 2 10 5 3" xfId="42852"/>
    <cellStyle name="Beregning 2 10 6" xfId="32379"/>
    <cellStyle name="Beregning 2 10 7" xfId="46480"/>
    <cellStyle name="Beregning 2 11" xfId="7137"/>
    <cellStyle name="Beregning 2 11 2" xfId="9478"/>
    <cellStyle name="Beregning 2 11 2 2" xfId="13733"/>
    <cellStyle name="Beregning 2 11 2 2 2" xfId="18095"/>
    <cellStyle name="Beregning 2 11 2 2 3" xfId="37363"/>
    <cellStyle name="Beregning 2 11 2 2 4" xfId="43750"/>
    <cellStyle name="Beregning 2 11 2 3" xfId="16470"/>
    <cellStyle name="Beregning 2 11 2 3 2" xfId="22318"/>
    <cellStyle name="Beregning 2 11 2 3 3" xfId="39456"/>
    <cellStyle name="Beregning 2 11 2 4" xfId="32216"/>
    <cellStyle name="Beregning 2 11 2 5" xfId="46473"/>
    <cellStyle name="Beregning 2 11 3" xfId="11053"/>
    <cellStyle name="Beregning 2 11 3 2" xfId="18097"/>
    <cellStyle name="Beregning 2 11 3 3" xfId="35809"/>
    <cellStyle name="Beregning 2 11 3 4" xfId="45712"/>
    <cellStyle name="Beregning 2 11 4" xfId="12408"/>
    <cellStyle name="Beregning 2 11 4 2" xfId="18098"/>
    <cellStyle name="Beregning 2 11 4 3" xfId="34764"/>
    <cellStyle name="Beregning 2 11 4 4" xfId="43287"/>
    <cellStyle name="Beregning 2 11 5" xfId="15240"/>
    <cellStyle name="Beregning 2 11 5 2" xfId="34877"/>
    <cellStyle name="Beregning 2 11 5 3" xfId="41846"/>
    <cellStyle name="Beregning 2 11 6" xfId="21846"/>
    <cellStyle name="Beregning 2 11 7" xfId="39783"/>
    <cellStyle name="Beregning 2 12" xfId="8286"/>
    <cellStyle name="Beregning 2 12 2" xfId="9724"/>
    <cellStyle name="Beregning 2 12 2 2" xfId="13961"/>
    <cellStyle name="Beregning 2 12 2 2 2" xfId="18102"/>
    <cellStyle name="Beregning 2 12 2 2 3" xfId="35717"/>
    <cellStyle name="Beregning 2 12 2 2 4" xfId="45255"/>
    <cellStyle name="Beregning 2 12 2 3" xfId="16698"/>
    <cellStyle name="Beregning 2 12 2 3 2" xfId="21928"/>
    <cellStyle name="Beregning 2 12 2 3 3" xfId="43853"/>
    <cellStyle name="Beregning 2 12 2 4" xfId="36169"/>
    <cellStyle name="Beregning 2 12 2 5" xfId="43848"/>
    <cellStyle name="Beregning 2 12 3" xfId="11281"/>
    <cellStyle name="Beregning 2 12 3 2" xfId="18104"/>
    <cellStyle name="Beregning 2 12 3 3" xfId="38145"/>
    <cellStyle name="Beregning 2 12 3 4" xfId="40659"/>
    <cellStyle name="Beregning 2 12 4" xfId="12636"/>
    <cellStyle name="Beregning 2 12 4 2" xfId="18105"/>
    <cellStyle name="Beregning 2 12 4 3" xfId="36268"/>
    <cellStyle name="Beregning 2 12 4 4" xfId="45043"/>
    <cellStyle name="Beregning 2 12 5" xfId="15468"/>
    <cellStyle name="Beregning 2 12 5 2" xfId="33679"/>
    <cellStyle name="Beregning 2 12 5 3" xfId="44361"/>
    <cellStyle name="Beregning 2 12 6" xfId="32359"/>
    <cellStyle name="Beregning 2 12 7" xfId="42694"/>
    <cellStyle name="Beregning 2 13" xfId="8431"/>
    <cellStyle name="Beregning 2 13 2" xfId="9869"/>
    <cellStyle name="Beregning 2 13 2 2" xfId="14106"/>
    <cellStyle name="Beregning 2 13 2 2 2" xfId="18109"/>
    <cellStyle name="Beregning 2 13 2 2 3" xfId="38504"/>
    <cellStyle name="Beregning 2 13 2 2 4" xfId="45293"/>
    <cellStyle name="Beregning 2 13 2 3" xfId="16843"/>
    <cellStyle name="Beregning 2 13 2 3 2" xfId="22174"/>
    <cellStyle name="Beregning 2 13 2 3 3" xfId="39200"/>
    <cellStyle name="Beregning 2 13 2 4" xfId="38573"/>
    <cellStyle name="Beregning 2 13 2 5" xfId="46657"/>
    <cellStyle name="Beregning 2 13 3" xfId="11426"/>
    <cellStyle name="Beregning 2 13 3 2" xfId="18111"/>
    <cellStyle name="Beregning 2 13 3 3" xfId="32739"/>
    <cellStyle name="Beregning 2 13 3 4" xfId="45047"/>
    <cellStyle name="Beregning 2 13 4" xfId="12781"/>
    <cellStyle name="Beregning 2 13 4 2" xfId="18112"/>
    <cellStyle name="Beregning 2 13 4 3" xfId="32546"/>
    <cellStyle name="Beregning 2 13 4 4" xfId="46868"/>
    <cellStyle name="Beregning 2 13 5" xfId="15613"/>
    <cellStyle name="Beregning 2 13 5 2" xfId="33047"/>
    <cellStyle name="Beregning 2 13 5 3" xfId="48111"/>
    <cellStyle name="Beregning 2 13 6" xfId="27196"/>
    <cellStyle name="Beregning 2 13 7" xfId="46401"/>
    <cellStyle name="Beregning 2 14" xfId="8475"/>
    <cellStyle name="Beregning 2 14 2" xfId="9911"/>
    <cellStyle name="Beregning 2 14 2 2" xfId="14148"/>
    <cellStyle name="Beregning 2 14 2 2 2" xfId="18116"/>
    <cellStyle name="Beregning 2 14 2 2 3" xfId="37859"/>
    <cellStyle name="Beregning 2 14 2 2 4" xfId="43689"/>
    <cellStyle name="Beregning 2 14 2 3" xfId="16885"/>
    <cellStyle name="Beregning 2 14 2 3 2" xfId="23696"/>
    <cellStyle name="Beregning 2 14 2 3 3" xfId="39154"/>
    <cellStyle name="Beregning 2 14 2 4" xfId="37939"/>
    <cellStyle name="Beregning 2 14 2 5" xfId="44771"/>
    <cellStyle name="Beregning 2 14 3" xfId="11468"/>
    <cellStyle name="Beregning 2 14 3 2" xfId="18118"/>
    <cellStyle name="Beregning 2 14 3 3" xfId="34909"/>
    <cellStyle name="Beregning 2 14 3 4" xfId="43629"/>
    <cellStyle name="Beregning 2 14 4" xfId="12823"/>
    <cellStyle name="Beregning 2 14 4 2" xfId="18119"/>
    <cellStyle name="Beregning 2 14 4 3" xfId="36848"/>
    <cellStyle name="Beregning 2 14 4 4" xfId="41833"/>
    <cellStyle name="Beregning 2 14 5" xfId="15655"/>
    <cellStyle name="Beregning 2 14 5 2" xfId="32406"/>
    <cellStyle name="Beregning 2 14 5 3" xfId="45927"/>
    <cellStyle name="Beregning 2 14 6" xfId="26300"/>
    <cellStyle name="Beregning 2 14 7" xfId="39828"/>
    <cellStyle name="Beregning 2 15" xfId="8583"/>
    <cellStyle name="Beregning 2 15 2" xfId="10019"/>
    <cellStyle name="Beregning 2 15 2 2" xfId="14256"/>
    <cellStyle name="Beregning 2 15 2 2 2" xfId="18123"/>
    <cellStyle name="Beregning 2 15 2 2 3" xfId="37953"/>
    <cellStyle name="Beregning 2 15 2 2 4" xfId="44908"/>
    <cellStyle name="Beregning 2 15 2 3" xfId="16993"/>
    <cellStyle name="Beregning 2 15 2 3 2" xfId="36629"/>
    <cellStyle name="Beregning 2 15 2 3 3" xfId="47229"/>
    <cellStyle name="Beregning 2 15 2 4" xfId="38024"/>
    <cellStyle name="Beregning 2 15 2 5" xfId="47832"/>
    <cellStyle name="Beregning 2 15 3" xfId="11576"/>
    <cellStyle name="Beregning 2 15 3 2" xfId="18125"/>
    <cellStyle name="Beregning 2 15 3 3" xfId="36125"/>
    <cellStyle name="Beregning 2 15 3 4" xfId="45243"/>
    <cellStyle name="Beregning 2 15 4" xfId="12931"/>
    <cellStyle name="Beregning 2 15 4 2" xfId="18126"/>
    <cellStyle name="Beregning 2 15 4 3" xfId="36941"/>
    <cellStyle name="Beregning 2 15 4 4" xfId="46415"/>
    <cellStyle name="Beregning 2 15 5" xfId="15763"/>
    <cellStyle name="Beregning 2 15 5 2" xfId="35591"/>
    <cellStyle name="Beregning 2 15 5 3" xfId="41908"/>
    <cellStyle name="Beregning 2 15 6" xfId="27343"/>
    <cellStyle name="Beregning 2 15 7" xfId="45450"/>
    <cellStyle name="Beregning 2 16" xfId="8513"/>
    <cellStyle name="Beregning 2 16 2" xfId="9949"/>
    <cellStyle name="Beregning 2 16 2 2" xfId="14186"/>
    <cellStyle name="Beregning 2 16 2 2 2" xfId="18130"/>
    <cellStyle name="Beregning 2 16 2 2 3" xfId="35605"/>
    <cellStyle name="Beregning 2 16 2 2 4" xfId="47220"/>
    <cellStyle name="Beregning 2 16 2 3" xfId="16923"/>
    <cellStyle name="Beregning 2 16 2 3 2" xfId="32137"/>
    <cellStyle name="Beregning 2 16 2 3 3" xfId="42566"/>
    <cellStyle name="Beregning 2 16 2 4" xfId="35684"/>
    <cellStyle name="Beregning 2 16 2 5" xfId="48291"/>
    <cellStyle name="Beregning 2 16 3" xfId="11506"/>
    <cellStyle name="Beregning 2 16 3 2" xfId="18132"/>
    <cellStyle name="Beregning 2 16 3 3" xfId="36435"/>
    <cellStyle name="Beregning 2 16 3 4" xfId="42021"/>
    <cellStyle name="Beregning 2 16 4" xfId="12861"/>
    <cellStyle name="Beregning 2 16 4 2" xfId="18133"/>
    <cellStyle name="Beregning 2 16 4 3" xfId="36191"/>
    <cellStyle name="Beregning 2 16 4 4" xfId="46183"/>
    <cellStyle name="Beregning 2 16 5" xfId="15693"/>
    <cellStyle name="Beregning 2 16 5 2" xfId="32418"/>
    <cellStyle name="Beregning 2 16 5 3" xfId="42936"/>
    <cellStyle name="Beregning 2 16 6" xfId="27224"/>
    <cellStyle name="Beregning 2 16 7" xfId="42599"/>
    <cellStyle name="Beregning 2 17" xfId="8618"/>
    <cellStyle name="Beregning 2 17 2" xfId="10054"/>
    <cellStyle name="Beregning 2 17 2 2" xfId="14291"/>
    <cellStyle name="Beregning 2 17 2 2 2" xfId="18137"/>
    <cellStyle name="Beregning 2 17 2 2 3" xfId="37815"/>
    <cellStyle name="Beregning 2 17 2 2 4" xfId="41885"/>
    <cellStyle name="Beregning 2 17 2 3" xfId="17028"/>
    <cellStyle name="Beregning 2 17 2 3 2" xfId="35549"/>
    <cellStyle name="Beregning 2 17 2 3 3" xfId="48292"/>
    <cellStyle name="Beregning 2 17 2 4" xfId="37890"/>
    <cellStyle name="Beregning 2 17 2 5" xfId="41423"/>
    <cellStyle name="Beregning 2 17 3" xfId="11611"/>
    <cellStyle name="Beregning 2 17 3 2" xfId="18139"/>
    <cellStyle name="Beregning 2 17 3 3" xfId="26328"/>
    <cellStyle name="Beregning 2 17 3 4" xfId="43110"/>
    <cellStyle name="Beregning 2 17 4" xfId="12966"/>
    <cellStyle name="Beregning 2 17 4 2" xfId="18140"/>
    <cellStyle name="Beregning 2 17 4 3" xfId="32632"/>
    <cellStyle name="Beregning 2 17 4 4" xfId="42697"/>
    <cellStyle name="Beregning 2 17 5" xfId="15798"/>
    <cellStyle name="Beregning 2 17 5 2" xfId="26172"/>
    <cellStyle name="Beregning 2 17 5 3" xfId="46490"/>
    <cellStyle name="Beregning 2 17 6" xfId="35044"/>
    <cellStyle name="Beregning 2 17 7" xfId="43970"/>
    <cellStyle name="Beregning 2 18" xfId="8557"/>
    <cellStyle name="Beregning 2 18 2" xfId="9993"/>
    <cellStyle name="Beregning 2 18 2 2" xfId="14230"/>
    <cellStyle name="Beregning 2 18 2 2 2" xfId="18144"/>
    <cellStyle name="Beregning 2 18 2 2 3" xfId="33124"/>
    <cellStyle name="Beregning 2 18 2 2 4" xfId="40857"/>
    <cellStyle name="Beregning 2 18 2 3" xfId="16967"/>
    <cellStyle name="Beregning 2 18 2 3 2" xfId="32944"/>
    <cellStyle name="Beregning 2 18 2 3 3" xfId="45153"/>
    <cellStyle name="Beregning 2 18 2 4" xfId="33203"/>
    <cellStyle name="Beregning 2 18 2 5" xfId="46748"/>
    <cellStyle name="Beregning 2 18 3" xfId="11550"/>
    <cellStyle name="Beregning 2 18 3 2" xfId="18146"/>
    <cellStyle name="Beregning 2 18 3 3" xfId="36985"/>
    <cellStyle name="Beregning 2 18 3 4" xfId="41370"/>
    <cellStyle name="Beregning 2 18 4" xfId="12905"/>
    <cellStyle name="Beregning 2 18 4 2" xfId="18147"/>
    <cellStyle name="Beregning 2 18 4 3" xfId="35294"/>
    <cellStyle name="Beregning 2 18 4 4" xfId="45471"/>
    <cellStyle name="Beregning 2 18 5" xfId="15737"/>
    <cellStyle name="Beregning 2 18 5 2" xfId="28084"/>
    <cellStyle name="Beregning 2 18 5 3" xfId="46665"/>
    <cellStyle name="Beregning 2 18 6" xfId="27304"/>
    <cellStyle name="Beregning 2 18 7" xfId="44266"/>
    <cellStyle name="Beregning 2 19" xfId="8691"/>
    <cellStyle name="Beregning 2 19 2" xfId="10127"/>
    <cellStyle name="Beregning 2 19 2 2" xfId="14364"/>
    <cellStyle name="Beregning 2 19 2 2 2" xfId="18151"/>
    <cellStyle name="Beregning 2 19 2 2 3" xfId="35929"/>
    <cellStyle name="Beregning 2 19 2 2 4" xfId="45814"/>
    <cellStyle name="Beregning 2 19 2 3" xfId="17101"/>
    <cellStyle name="Beregning 2 19 2 3 2" xfId="32245"/>
    <cellStyle name="Beregning 2 19 2 3 3" xfId="40898"/>
    <cellStyle name="Beregning 2 19 2 4" xfId="38136"/>
    <cellStyle name="Beregning 2 19 2 5" xfId="43900"/>
    <cellStyle name="Beregning 2 19 3" xfId="11684"/>
    <cellStyle name="Beregning 2 19 3 2" xfId="18153"/>
    <cellStyle name="Beregning 2 19 3 3" xfId="34663"/>
    <cellStyle name="Beregning 2 19 3 4" xfId="44439"/>
    <cellStyle name="Beregning 2 19 4" xfId="13039"/>
    <cellStyle name="Beregning 2 19 4 2" xfId="18154"/>
    <cellStyle name="Beregning 2 19 4 3" xfId="36021"/>
    <cellStyle name="Beregning 2 19 4 4" xfId="45068"/>
    <cellStyle name="Beregning 2 19 5" xfId="15871"/>
    <cellStyle name="Beregning 2 19 5 2" xfId="31991"/>
    <cellStyle name="Beregning 2 19 5 3" xfId="43469"/>
    <cellStyle name="Beregning 2 19 6" xfId="27456"/>
    <cellStyle name="Beregning 2 19 7" xfId="41436"/>
    <cellStyle name="Beregning 2 2" xfId="6850"/>
    <cellStyle name="Beregning 2 2 2" xfId="9191"/>
    <cellStyle name="Beregning 2 2 2 2" xfId="13446"/>
    <cellStyle name="Beregning 2 2 2 2 2" xfId="18158"/>
    <cellStyle name="Beregning 2 2 2 2 3" xfId="35467"/>
    <cellStyle name="Beregning 2 2 2 2 4" xfId="47308"/>
    <cellStyle name="Beregning 2 2 2 3" xfId="16202"/>
    <cellStyle name="Beregning 2 2 2 3 2" xfId="23222"/>
    <cellStyle name="Beregning 2 2 2 3 3" xfId="39409"/>
    <cellStyle name="Beregning 2 2 2 4" xfId="22093"/>
    <cellStyle name="Beregning 2 2 2 5" xfId="44616"/>
    <cellStyle name="Beregning 2 2 3" xfId="10766"/>
    <cellStyle name="Beregning 2 2 3 2" xfId="18160"/>
    <cellStyle name="Beregning 2 2 3 3" xfId="38165"/>
    <cellStyle name="Beregning 2 2 3 4" xfId="45472"/>
    <cellStyle name="Beregning 2 2 4" xfId="12121"/>
    <cellStyle name="Beregning 2 2 4 2" xfId="18161"/>
    <cellStyle name="Beregning 2 2 4 3" xfId="35197"/>
    <cellStyle name="Beregning 2 2 4 4" xfId="41898"/>
    <cellStyle name="Beregning 2 2 5" xfId="14953"/>
    <cellStyle name="Beregning 2 2 5 2" xfId="33611"/>
    <cellStyle name="Beregning 2 2 5 3" xfId="47134"/>
    <cellStyle name="Beregning 2 2 6" xfId="21953"/>
    <cellStyle name="Beregning 2 2 7" xfId="40204"/>
    <cellStyle name="Beregning 2 20" xfId="8902"/>
    <cellStyle name="Beregning 2 20 2" xfId="13175"/>
    <cellStyle name="Beregning 2 20 2 2" xfId="18164"/>
    <cellStyle name="Beregning 2 20 2 3" xfId="36949"/>
    <cellStyle name="Beregning 2 20 2 4" xfId="40591"/>
    <cellStyle name="Beregning 2 20 3" xfId="15980"/>
    <cellStyle name="Beregning 2 20 3 2" xfId="22180"/>
    <cellStyle name="Beregning 2 20 3 3" xfId="40958"/>
    <cellStyle name="Beregning 2 20 4" xfId="22096"/>
    <cellStyle name="Beregning 2 20 5" xfId="38984"/>
    <cellStyle name="Beregning 2 21" xfId="10261"/>
    <cellStyle name="Beregning 2 21 2" xfId="14498"/>
    <cellStyle name="Beregning 2 21 2 2" xfId="18167"/>
    <cellStyle name="Beregning 2 21 2 3" xfId="35309"/>
    <cellStyle name="Beregning 2 21 2 4" xfId="47565"/>
    <cellStyle name="Beregning 2 21 3" xfId="17235"/>
    <cellStyle name="Beregning 2 21 3 2" xfId="34535"/>
    <cellStyle name="Beregning 2 21 3 3" xfId="46638"/>
    <cellStyle name="Beregning 2 21 4" xfId="34592"/>
    <cellStyle name="Beregning 2 21 5" xfId="41271"/>
    <cellStyle name="Beregning 2 22" xfId="10333"/>
    <cellStyle name="Beregning 2 22 2" xfId="14570"/>
    <cellStyle name="Beregning 2 22 2 2" xfId="18170"/>
    <cellStyle name="Beregning 2 22 2 3" xfId="33846"/>
    <cellStyle name="Beregning 2 22 2 4" xfId="48199"/>
    <cellStyle name="Beregning 2 22 3" xfId="17307"/>
    <cellStyle name="Beregning 2 22 3 2" xfId="37694"/>
    <cellStyle name="Beregning 2 22 3 3" xfId="40715"/>
    <cellStyle name="Beregning 2 22 4" xfId="34744"/>
    <cellStyle name="Beregning 2 22 5" xfId="44317"/>
    <cellStyle name="Beregning 2 23" xfId="10328"/>
    <cellStyle name="Beregning 2 23 2" xfId="14565"/>
    <cellStyle name="Beregning 2 23 2 2" xfId="18173"/>
    <cellStyle name="Beregning 2 23 2 3" xfId="32600"/>
    <cellStyle name="Beregning 2 23 2 4" xfId="47142"/>
    <cellStyle name="Beregning 2 23 3" xfId="17302"/>
    <cellStyle name="Beregning 2 23 3 2" xfId="36618"/>
    <cellStyle name="Beregning 2 23 3 3" xfId="40596"/>
    <cellStyle name="Beregning 2 23 4" xfId="37537"/>
    <cellStyle name="Beregning 2 23 5" xfId="43284"/>
    <cellStyle name="Beregning 2 24" xfId="10412"/>
    <cellStyle name="Beregning 2 24 2" xfId="18175"/>
    <cellStyle name="Beregning 2 24 3" xfId="37563"/>
    <cellStyle name="Beregning 2 24 4" xfId="42457"/>
    <cellStyle name="Beregning 2 25" xfId="10443"/>
    <cellStyle name="Beregning 2 25 2" xfId="18176"/>
    <cellStyle name="Beregning 2 25 3" xfId="36419"/>
    <cellStyle name="Beregning 2 25 4" xfId="46455"/>
    <cellStyle name="Beregning 2 26" xfId="11849"/>
    <cellStyle name="Beregning 2 26 2" xfId="18177"/>
    <cellStyle name="Beregning 2 26 3" xfId="33603"/>
    <cellStyle name="Beregning 2 26 4" xfId="46982"/>
    <cellStyle name="Beregning 2 27" xfId="14682"/>
    <cellStyle name="Beregning 2 27 2" xfId="34020"/>
    <cellStyle name="Beregning 2 27 3" xfId="45114"/>
    <cellStyle name="Beregning 2 3" xfId="6783"/>
    <cellStyle name="Beregning 2 3 2" xfId="9124"/>
    <cellStyle name="Beregning 2 3 2 2" xfId="13379"/>
    <cellStyle name="Beregning 2 3 2 2 2" xfId="18181"/>
    <cellStyle name="Beregning 2 3 2 2 3" xfId="36307"/>
    <cellStyle name="Beregning 2 3 2 2 4" xfId="47475"/>
    <cellStyle name="Beregning 2 3 2 3" xfId="16148"/>
    <cellStyle name="Beregning 2 3 2 3 2" xfId="26231"/>
    <cellStyle name="Beregning 2 3 2 3 3" xfId="39788"/>
    <cellStyle name="Beregning 2 3 2 4" xfId="22266"/>
    <cellStyle name="Beregning 2 3 2 5" xfId="41019"/>
    <cellStyle name="Beregning 2 3 3" xfId="10699"/>
    <cellStyle name="Beregning 2 3 3 2" xfId="18183"/>
    <cellStyle name="Beregning 2 3 3 3" xfId="38427"/>
    <cellStyle name="Beregning 2 3 3 4" xfId="48255"/>
    <cellStyle name="Beregning 2 3 4" xfId="12054"/>
    <cellStyle name="Beregning 2 3 4 2" xfId="18184"/>
    <cellStyle name="Beregning 2 3 4 3" xfId="33348"/>
    <cellStyle name="Beregning 2 3 4 4" xfId="48053"/>
    <cellStyle name="Beregning 2 3 5" xfId="14886"/>
    <cellStyle name="Beregning 2 3 5 2" xfId="33404"/>
    <cellStyle name="Beregning 2 3 5 3" xfId="43335"/>
    <cellStyle name="Beregning 2 3 6" xfId="21627"/>
    <cellStyle name="Beregning 2 3 7" xfId="45799"/>
    <cellStyle name="Beregning 2 4" xfId="6837"/>
    <cellStyle name="Beregning 2 4 2" xfId="9178"/>
    <cellStyle name="Beregning 2 4 2 2" xfId="13433"/>
    <cellStyle name="Beregning 2 4 2 2 2" xfId="18187"/>
    <cellStyle name="Beregning 2 4 2 2 3" xfId="35167"/>
    <cellStyle name="Beregning 2 4 2 2 4" xfId="45982"/>
    <cellStyle name="Beregning 2 4 2 3" xfId="16193"/>
    <cellStyle name="Beregning 2 4 2 3 2" xfId="22100"/>
    <cellStyle name="Beregning 2 4 2 3 3" xfId="40012"/>
    <cellStyle name="Beregning 2 4 2 4" xfId="22533"/>
    <cellStyle name="Beregning 2 4 2 5" xfId="44514"/>
    <cellStyle name="Beregning 2 4 3" xfId="10753"/>
    <cellStyle name="Beregning 2 4 3 2" xfId="18189"/>
    <cellStyle name="Beregning 2 4 3 3" xfId="37839"/>
    <cellStyle name="Beregning 2 4 3 4" xfId="40913"/>
    <cellStyle name="Beregning 2 4 4" xfId="12108"/>
    <cellStyle name="Beregning 2 4 4 2" xfId="18190"/>
    <cellStyle name="Beregning 2 4 4 3" xfId="38350"/>
    <cellStyle name="Beregning 2 4 4 4" xfId="43356"/>
    <cellStyle name="Beregning 2 4 5" xfId="14940"/>
    <cellStyle name="Beregning 2 4 5 2" xfId="38487"/>
    <cellStyle name="Beregning 2 4 5 3" xfId="45436"/>
    <cellStyle name="Beregning 2 4 6" xfId="22198"/>
    <cellStyle name="Beregning 2 4 7" xfId="42222"/>
    <cellStyle name="Beregning 2 5" xfId="6878"/>
    <cellStyle name="Beregning 2 5 2" xfId="9219"/>
    <cellStyle name="Beregning 2 5 2 2" xfId="13474"/>
    <cellStyle name="Beregning 2 5 2 2 2" xfId="18194"/>
    <cellStyle name="Beregning 2 5 2 2 3" xfId="36459"/>
    <cellStyle name="Beregning 2 5 2 2 4" xfId="45828"/>
    <cellStyle name="Beregning 2 5 2 3" xfId="16229"/>
    <cellStyle name="Beregning 2 5 2 3 2" xfId="22347"/>
    <cellStyle name="Beregning 2 5 2 3 3" xfId="39091"/>
    <cellStyle name="Beregning 2 5 2 4" xfId="21698"/>
    <cellStyle name="Beregning 2 5 2 5" xfId="40232"/>
    <cellStyle name="Beregning 2 5 3" xfId="10794"/>
    <cellStyle name="Beregning 2 5 3 2" xfId="18196"/>
    <cellStyle name="Beregning 2 5 3 3" xfId="38622"/>
    <cellStyle name="Beregning 2 5 3 4" xfId="46824"/>
    <cellStyle name="Beregning 2 5 4" xfId="12149"/>
    <cellStyle name="Beregning 2 5 4 2" xfId="18197"/>
    <cellStyle name="Beregning 2 5 4 3" xfId="33161"/>
    <cellStyle name="Beregning 2 5 4 4" xfId="42506"/>
    <cellStyle name="Beregning 2 5 5" xfId="14981"/>
    <cellStyle name="Beregning 2 5 5 2" xfId="36289"/>
    <cellStyle name="Beregning 2 5 5 3" xfId="48469"/>
    <cellStyle name="Beregning 2 5 6" xfId="26408"/>
    <cellStyle name="Beregning 2 5 7" xfId="45633"/>
    <cellStyle name="Beregning 2 6" xfId="6606"/>
    <cellStyle name="Beregning 2 6 2" xfId="8947"/>
    <cellStyle name="Beregning 2 6 2 2" xfId="13202"/>
    <cellStyle name="Beregning 2 6 2 2 2" xfId="18201"/>
    <cellStyle name="Beregning 2 6 2 2 3" xfId="36562"/>
    <cellStyle name="Beregning 2 6 2 2 4" xfId="48004"/>
    <cellStyle name="Beregning 2 6 2 3" xfId="15989"/>
    <cellStyle name="Beregning 2 6 2 3 2" xfId="32362"/>
    <cellStyle name="Beregning 2 6 2 3 3" xfId="41134"/>
    <cellStyle name="Beregning 2 6 2 4" xfId="21767"/>
    <cellStyle name="Beregning 2 6 2 5" xfId="41042"/>
    <cellStyle name="Beregning 2 6 3" xfId="10522"/>
    <cellStyle name="Beregning 2 6 3 2" xfId="18203"/>
    <cellStyle name="Beregning 2 6 3 3" xfId="27731"/>
    <cellStyle name="Beregning 2 6 3 4" xfId="42293"/>
    <cellStyle name="Beregning 2 6 4" xfId="11877"/>
    <cellStyle name="Beregning 2 6 4 2" xfId="18204"/>
    <cellStyle name="Beregning 2 6 4 3" xfId="36291"/>
    <cellStyle name="Beregning 2 6 4 4" xfId="42983"/>
    <cellStyle name="Beregning 2 6 5" xfId="14709"/>
    <cellStyle name="Beregning 2 6 5 2" xfId="37277"/>
    <cellStyle name="Beregning 2 6 5 3" xfId="45119"/>
    <cellStyle name="Beregning 2 6 6" xfId="26731"/>
    <cellStyle name="Beregning 2 6 7" xfId="41112"/>
    <cellStyle name="Beregning 2 7" xfId="7134"/>
    <cellStyle name="Beregning 2 7 2" xfId="9475"/>
    <cellStyle name="Beregning 2 7 2 2" xfId="13730"/>
    <cellStyle name="Beregning 2 7 2 2 2" xfId="18208"/>
    <cellStyle name="Beregning 2 7 2 2 3" xfId="34173"/>
    <cellStyle name="Beregning 2 7 2 2 4" xfId="42722"/>
    <cellStyle name="Beregning 2 7 2 3" xfId="16467"/>
    <cellStyle name="Beregning 2 7 2 3 2" xfId="24915"/>
    <cellStyle name="Beregning 2 7 2 3 3" xfId="39211"/>
    <cellStyle name="Beregning 2 7 2 4" xfId="32213"/>
    <cellStyle name="Beregning 2 7 2 5" xfId="45167"/>
    <cellStyle name="Beregning 2 7 3" xfId="11050"/>
    <cellStyle name="Beregning 2 7 3 2" xfId="18210"/>
    <cellStyle name="Beregning 2 7 3 3" xfId="37928"/>
    <cellStyle name="Beregning 2 7 3 4" xfId="45771"/>
    <cellStyle name="Beregning 2 7 4" xfId="12405"/>
    <cellStyle name="Beregning 2 7 4 2" xfId="18211"/>
    <cellStyle name="Beregning 2 7 4 3" xfId="35286"/>
    <cellStyle name="Beregning 2 7 4 4" xfId="42048"/>
    <cellStyle name="Beregning 2 7 5" xfId="15237"/>
    <cellStyle name="Beregning 2 7 5 2" xfId="35398"/>
    <cellStyle name="Beregning 2 7 5 3" xfId="45299"/>
    <cellStyle name="Beregning 2 7 6" xfId="22167"/>
    <cellStyle name="Beregning 2 7 7" xfId="39405"/>
    <cellStyle name="Beregning 2 8" xfId="7141"/>
    <cellStyle name="Beregning 2 8 2" xfId="9482"/>
    <cellStyle name="Beregning 2 8 2 2" xfId="13737"/>
    <cellStyle name="Beregning 2 8 2 2 2" xfId="18215"/>
    <cellStyle name="Beregning 2 8 2 2 3" xfId="37001"/>
    <cellStyle name="Beregning 2 8 2 2 4" xfId="46045"/>
    <cellStyle name="Beregning 2 8 2 3" xfId="16474"/>
    <cellStyle name="Beregning 2 8 2 3 2" xfId="24850"/>
    <cellStyle name="Beregning 2 8 2 3 3" xfId="40917"/>
    <cellStyle name="Beregning 2 8 2 4" xfId="27546"/>
    <cellStyle name="Beregning 2 8 2 5" xfId="47504"/>
    <cellStyle name="Beregning 2 8 3" xfId="11057"/>
    <cellStyle name="Beregning 2 8 3 2" xfId="18217"/>
    <cellStyle name="Beregning 2 8 3 3" xfId="36648"/>
    <cellStyle name="Beregning 2 8 3 4" xfId="43405"/>
    <cellStyle name="Beregning 2 8 4" xfId="12412"/>
    <cellStyle name="Beregning 2 8 4 2" xfId="18218"/>
    <cellStyle name="Beregning 2 8 4 3" xfId="34242"/>
    <cellStyle name="Beregning 2 8 4 4" xfId="45373"/>
    <cellStyle name="Beregning 2 8 5" xfId="15244"/>
    <cellStyle name="Beregning 2 8 5 2" xfId="34355"/>
    <cellStyle name="Beregning 2 8 5 3" xfId="42168"/>
    <cellStyle name="Beregning 2 8 6" xfId="22164"/>
    <cellStyle name="Beregning 2 8 7" xfId="39170"/>
    <cellStyle name="Beregning 2 9" xfId="7168"/>
    <cellStyle name="Beregning 2 9 2" xfId="9509"/>
    <cellStyle name="Beregning 2 9 2 2" xfId="13764"/>
    <cellStyle name="Beregning 2 9 2 2 2" xfId="18222"/>
    <cellStyle name="Beregning 2 9 2 2 3" xfId="37739"/>
    <cellStyle name="Beregning 2 9 2 2 4" xfId="43688"/>
    <cellStyle name="Beregning 2 9 2 3" xfId="16501"/>
    <cellStyle name="Beregning 2 9 2 3 2" xfId="22051"/>
    <cellStyle name="Beregning 2 9 2 3 3" xfId="40101"/>
    <cellStyle name="Beregning 2 9 2 4" xfId="33909"/>
    <cellStyle name="Beregning 2 9 2 5" xfId="41311"/>
    <cellStyle name="Beregning 2 9 3" xfId="11084"/>
    <cellStyle name="Beregning 2 9 3 2" xfId="18224"/>
    <cellStyle name="Beregning 2 9 3 3" xfId="36194"/>
    <cellStyle name="Beregning 2 9 3 4" xfId="45402"/>
    <cellStyle name="Beregning 2 9 4" xfId="12439"/>
    <cellStyle name="Beregning 2 9 4 2" xfId="18225"/>
    <cellStyle name="Beregning 2 9 4 3" xfId="37489"/>
    <cellStyle name="Beregning 2 9 4 4" xfId="48358"/>
    <cellStyle name="Beregning 2 9 5" xfId="15271"/>
    <cellStyle name="Beregning 2 9 5 2" xfId="38241"/>
    <cellStyle name="Beregning 2 9 5 3" xfId="46178"/>
    <cellStyle name="Beregning 2 9 6" xfId="23997"/>
    <cellStyle name="Beregning 2 9 7" xfId="40086"/>
    <cellStyle name="Bruger data" xfId="7383"/>
    <cellStyle name="C01_Main head" xfId="7384"/>
    <cellStyle name="C02_Column heads" xfId="7385"/>
    <cellStyle name="C03_Sub head bold" xfId="7386"/>
    <cellStyle name="C03a_Sub head" xfId="7387"/>
    <cellStyle name="C04_Total text white bold" xfId="7388"/>
    <cellStyle name="C04a_Total text black with rule" xfId="7389"/>
    <cellStyle name="C05_Main text" xfId="7390"/>
    <cellStyle name="C06_Figs" xfId="7391"/>
    <cellStyle name="C07_Figs 1 dec percent" xfId="7392"/>
    <cellStyle name="C08_Figs 1 decimal" xfId="7393"/>
    <cellStyle name="C09_Notes" xfId="7394"/>
    <cellStyle name="Calculation 2" xfId="7395"/>
    <cellStyle name="Calculation 2 10" xfId="41602"/>
    <cellStyle name="Calculation 2 2" xfId="7396"/>
    <cellStyle name="Calculation 2 2 2" xfId="8175"/>
    <cellStyle name="Calculation 2 2 2 2" xfId="8818"/>
    <cellStyle name="Calculation 2 2 2 2 2" xfId="13104"/>
    <cellStyle name="Calculation 2 2 2 2 2 2" xfId="18243"/>
    <cellStyle name="Calculation 2 2 2 2 2 3" xfId="33040"/>
    <cellStyle name="Calculation 2 2 2 2 2 4" xfId="48030"/>
    <cellStyle name="Calculation 2 2 2 2 3" xfId="15936"/>
    <cellStyle name="Calculation 2 2 2 2 3 2" xfId="32910"/>
    <cellStyle name="Calculation 2 2 2 2 3 3" xfId="39876"/>
    <cellStyle name="Calculation 2 2 2 2 4" xfId="22046"/>
    <cellStyle name="Calculation 2 2 2 2 5" xfId="39236"/>
    <cellStyle name="Calculation 2 2 2 3" xfId="9614"/>
    <cellStyle name="Calculation 2 2 2 3 2" xfId="13851"/>
    <cellStyle name="Calculation 2 2 2 3 2 2" xfId="18246"/>
    <cellStyle name="Calculation 2 2 2 3 2 3" xfId="37764"/>
    <cellStyle name="Calculation 2 2 2 3 2 4" xfId="46049"/>
    <cellStyle name="Calculation 2 2 2 3 3" xfId="16588"/>
    <cellStyle name="Calculation 2 2 2 3 3 2" xfId="32368"/>
    <cellStyle name="Calculation 2 2 2 3 3 3" xfId="39001"/>
    <cellStyle name="Calculation 2 2 2 3 4" xfId="27623"/>
    <cellStyle name="Calculation 2 2 2 3 5" xfId="45763"/>
    <cellStyle name="Calculation 2 2 2 4" xfId="11171"/>
    <cellStyle name="Calculation 2 2 2 4 2" xfId="18248"/>
    <cellStyle name="Calculation 2 2 2 4 3" xfId="32534"/>
    <cellStyle name="Calculation 2 2 2 4 4" xfId="47920"/>
    <cellStyle name="Calculation 2 2 2 5" xfId="12526"/>
    <cellStyle name="Calculation 2 2 2 5 2" xfId="18249"/>
    <cellStyle name="Calculation 2 2 2 5 3" xfId="36740"/>
    <cellStyle name="Calculation 2 2 2 5 4" xfId="45479"/>
    <cellStyle name="Calculation 2 2 2 6" xfId="15358"/>
    <cellStyle name="Calculation 2 2 2 6 2" xfId="33774"/>
    <cellStyle name="Calculation 2 2 2 6 3" xfId="45336"/>
    <cellStyle name="Calculation 2 2 2 7" xfId="22389"/>
    <cellStyle name="Calculation 2 2 2 8" xfId="39728"/>
    <cellStyle name="Calculation 2 2 3" xfId="8732"/>
    <cellStyle name="Calculation 2 2 3 2" xfId="13073"/>
    <cellStyle name="Calculation 2 2 3 2 2" xfId="18252"/>
    <cellStyle name="Calculation 2 2 3 2 3" xfId="32655"/>
    <cellStyle name="Calculation 2 2 3 2 4" xfId="43982"/>
    <cellStyle name="Calculation 2 2 3 3" xfId="15905"/>
    <cellStyle name="Calculation 2 2 3 3 2" xfId="32024"/>
    <cellStyle name="Calculation 2 2 3 3 3" xfId="41211"/>
    <cellStyle name="Calculation 2 2 3 4" xfId="22213"/>
    <cellStyle name="Calculation 2 2 3 5" xfId="41031"/>
    <cellStyle name="Calculation 2 2 4" xfId="9566"/>
    <cellStyle name="Calculation 2 2 4 2" xfId="13820"/>
    <cellStyle name="Calculation 2 2 4 2 2" xfId="18255"/>
    <cellStyle name="Calculation 2 2 4 2 3" xfId="37389"/>
    <cellStyle name="Calculation 2 2 4 2 4" xfId="47572"/>
    <cellStyle name="Calculation 2 2 4 3" xfId="16557"/>
    <cellStyle name="Calculation 2 2 4 3 2" xfId="25886"/>
    <cellStyle name="Calculation 2 2 4 3 3" xfId="41023"/>
    <cellStyle name="Calculation 2 2 4 4" xfId="37945"/>
    <cellStyle name="Calculation 2 2 4 5" xfId="43682"/>
    <cellStyle name="Calculation 2 2 5" xfId="11140"/>
    <cellStyle name="Calculation 2 2 5 2" xfId="18257"/>
    <cellStyle name="Calculation 2 2 5 3" xfId="33510"/>
    <cellStyle name="Calculation 2 2 5 4" xfId="48033"/>
    <cellStyle name="Calculation 2 2 6" xfId="12495"/>
    <cellStyle name="Calculation 2 2 6 2" xfId="18258"/>
    <cellStyle name="Calculation 2 2 6 3" xfId="37969"/>
    <cellStyle name="Calculation 2 2 6 4" xfId="42807"/>
    <cellStyle name="Calculation 2 2 7" xfId="15327"/>
    <cellStyle name="Calculation 2 2 7 2" xfId="38082"/>
    <cellStyle name="Calculation 2 2 7 3" xfId="41156"/>
    <cellStyle name="Calculation 2 2 8" xfId="22144"/>
    <cellStyle name="Calculation 2 2 9" xfId="39990"/>
    <cellStyle name="Calculation 2 3" xfId="8174"/>
    <cellStyle name="Calculation 2 3 2" xfId="8817"/>
    <cellStyle name="Calculation 2 3 2 2" xfId="13103"/>
    <cellStyle name="Calculation 2 3 2 2 2" xfId="18262"/>
    <cellStyle name="Calculation 2 3 2 2 3" xfId="34622"/>
    <cellStyle name="Calculation 2 3 2 2 4" xfId="46131"/>
    <cellStyle name="Calculation 2 3 2 3" xfId="15935"/>
    <cellStyle name="Calculation 2 3 2 3 2" xfId="32044"/>
    <cellStyle name="Calculation 2 3 2 3 3" xfId="46711"/>
    <cellStyle name="Calculation 2 3 2 4" xfId="31879"/>
    <cellStyle name="Calculation 2 3 2 5" xfId="39609"/>
    <cellStyle name="Calculation 2 3 3" xfId="9613"/>
    <cellStyle name="Calculation 2 3 3 2" xfId="13850"/>
    <cellStyle name="Calculation 2 3 3 2 2" xfId="18265"/>
    <cellStyle name="Calculation 2 3 3 2 3" xfId="36166"/>
    <cellStyle name="Calculation 2 3 3 2 4" xfId="42577"/>
    <cellStyle name="Calculation 2 3 3 3" xfId="16587"/>
    <cellStyle name="Calculation 2 3 3 3 2" xfId="32119"/>
    <cellStyle name="Calculation 2 3 3 3 3" xfId="39213"/>
    <cellStyle name="Calculation 2 3 3 4" xfId="27622"/>
    <cellStyle name="Calculation 2 3 3 5" xfId="42321"/>
    <cellStyle name="Calculation 2 3 4" xfId="11170"/>
    <cellStyle name="Calculation 2 3 4 2" xfId="18267"/>
    <cellStyle name="Calculation 2 3 4 3" xfId="34115"/>
    <cellStyle name="Calculation 2 3 4 4" xfId="46931"/>
    <cellStyle name="Calculation 2 3 5" xfId="12525"/>
    <cellStyle name="Calculation 2 3 5 2" xfId="18268"/>
    <cellStyle name="Calculation 2 3 5 3" xfId="33577"/>
    <cellStyle name="Calculation 2 3 5 4" xfId="41758"/>
    <cellStyle name="Calculation 2 3 6" xfId="15357"/>
    <cellStyle name="Calculation 2 3 6 2" xfId="35356"/>
    <cellStyle name="Calculation 2 3 6 3" xfId="42559"/>
    <cellStyle name="Calculation 2 3 7" xfId="21751"/>
    <cellStyle name="Calculation 2 3 8" xfId="40289"/>
    <cellStyle name="Calculation 2 4" xfId="8731"/>
    <cellStyle name="Calculation 2 4 2" xfId="13072"/>
    <cellStyle name="Calculation 2 4 2 2" xfId="18271"/>
    <cellStyle name="Calculation 2 4 2 3" xfId="34236"/>
    <cellStyle name="Calculation 2 4 2 4" xfId="47758"/>
    <cellStyle name="Calculation 2 4 3" xfId="15904"/>
    <cellStyle name="Calculation 2 4 3 2" xfId="32023"/>
    <cellStyle name="Calculation 2 4 3 3" xfId="46912"/>
    <cellStyle name="Calculation 2 4 4" xfId="21596"/>
    <cellStyle name="Calculation 2 4 5" xfId="40160"/>
    <cellStyle name="Calculation 2 5" xfId="9565"/>
    <cellStyle name="Calculation 2 5 2" xfId="13819"/>
    <cellStyle name="Calculation 2 5 2 2" xfId="18274"/>
    <cellStyle name="Calculation 2 5 2 3" xfId="35781"/>
    <cellStyle name="Calculation 2 5 2 4" xfId="45883"/>
    <cellStyle name="Calculation 2 5 3" xfId="16556"/>
    <cellStyle name="Calculation 2 5 3 2" xfId="22234"/>
    <cellStyle name="Calculation 2 5 3 3" xfId="39044"/>
    <cellStyle name="Calculation 2 5 4" xfId="36347"/>
    <cellStyle name="Calculation 2 5 5" xfId="42342"/>
    <cellStyle name="Calculation 2 6" xfId="11139"/>
    <cellStyle name="Calculation 2 6 2" xfId="18276"/>
    <cellStyle name="Calculation 2 6 3" xfId="35093"/>
    <cellStyle name="Calculation 2 6 4" xfId="46701"/>
    <cellStyle name="Calculation 2 7" xfId="12494"/>
    <cellStyle name="Calculation 2 7 2" xfId="18277"/>
    <cellStyle name="Calculation 2 7 3" xfId="36371"/>
    <cellStyle name="Calculation 2 7 4" xfId="48209"/>
    <cellStyle name="Calculation 2 8" xfId="15326"/>
    <cellStyle name="Calculation 2 8 2" xfId="36484"/>
    <cellStyle name="Calculation 2 8 3" xfId="47267"/>
    <cellStyle name="Calculation 2 9" xfId="18695"/>
    <cellStyle name="Calculations" xfId="7397"/>
    <cellStyle name="Check Cell 2" xfId="7398"/>
    <cellStyle name="Comma 10" xfId="7399"/>
    <cellStyle name="Comma 10 2" xfId="8733"/>
    <cellStyle name="Comma 2" xfId="7400"/>
    <cellStyle name="Comma 2 2" xfId="7401"/>
    <cellStyle name="Comma 2 3" xfId="8734"/>
    <cellStyle name="Comma 3" xfId="7402"/>
    <cellStyle name="Comma 3 2" xfId="7403"/>
    <cellStyle name="Comma 3 3" xfId="8735"/>
    <cellStyle name="Comma 4" xfId="7404"/>
    <cellStyle name="Comma 4 2" xfId="7405"/>
    <cellStyle name="Comma 4 3" xfId="8736"/>
    <cellStyle name="Comma 5" xfId="7406"/>
    <cellStyle name="Comma 5 2" xfId="7407"/>
    <cellStyle name="Comma 5 3" xfId="8737"/>
    <cellStyle name="Comma 6" xfId="7408"/>
    <cellStyle name="Comma 6 2" xfId="7409"/>
    <cellStyle name="Comma 6 3" xfId="8738"/>
    <cellStyle name="Comma 7" xfId="7410"/>
    <cellStyle name="Comma 8" xfId="7411"/>
    <cellStyle name="Comma 9" xfId="7412"/>
    <cellStyle name="Comma 9 2" xfId="7413"/>
    <cellStyle name="Comma 9 2 2" xfId="7414"/>
    <cellStyle name="Comma 9 2 2 2" xfId="7415"/>
    <cellStyle name="Comma 9 2 3" xfId="7416"/>
    <cellStyle name="Comma 9 2 3 2" xfId="7417"/>
    <cellStyle name="Comma 9 2 4" xfId="7418"/>
    <cellStyle name="Comma 9 3" xfId="7419"/>
    <cellStyle name="Comma 9 3 2" xfId="7420"/>
    <cellStyle name="Comma 9 4" xfId="7421"/>
    <cellStyle name="Comma 9 4 2" xfId="7422"/>
    <cellStyle name="Comma 9 5" xfId="7423"/>
    <cellStyle name="Comma 9 5 2" xfId="7424"/>
    <cellStyle name="Comma 9 6" xfId="7425"/>
    <cellStyle name="Comma0 - Type3" xfId="37"/>
    <cellStyle name="Constants" xfId="1764"/>
    <cellStyle name="CustomizationCells" xfId="1765"/>
    <cellStyle name="Date" xfId="8122"/>
    <cellStyle name="Date 2" xfId="8774"/>
    <cellStyle name="DocBox_EmptyRow" xfId="1766"/>
    <cellStyle name="Empty_B_border" xfId="1767"/>
    <cellStyle name="Euro" xfId="7426"/>
    <cellStyle name="Euro 2" xfId="8739"/>
    <cellStyle name="Explanatory Text 2" xfId="7427"/>
    <cellStyle name="Farve1" xfId="1" builtinId="29" customBuiltin="1"/>
    <cellStyle name="Farve2" xfId="7239" builtinId="33" customBuiltin="1"/>
    <cellStyle name="Farve3" xfId="6" builtinId="37" customBuiltin="1"/>
    <cellStyle name="Farve4" xfId="7245" builtinId="41" customBuiltin="1"/>
    <cellStyle name="Farve5" xfId="7249" builtinId="45" customBuiltin="1"/>
    <cellStyle name="Farve6" xfId="3" builtinId="49" customBuiltin="1"/>
    <cellStyle name="Fixed2 - Type2" xfId="38"/>
    <cellStyle name="Forklarende tekst" xfId="4" builtinId="53" customBuiltin="1"/>
    <cellStyle name="Forklarende tekst 2" xfId="214"/>
    <cellStyle name="God" xfId="7228" builtinId="26" customBuiltin="1"/>
    <cellStyle name="God 2" xfId="215"/>
    <cellStyle name="Good 2" xfId="7428"/>
    <cellStyle name="Heading 1 2" xfId="7429"/>
    <cellStyle name="Heading 2 2" xfId="7430"/>
    <cellStyle name="Heading 3 2" xfId="7431"/>
    <cellStyle name="Heading 4 2" xfId="7432"/>
    <cellStyle name="Headline" xfId="1768"/>
    <cellStyle name="Hyperlink 2" xfId="7433"/>
    <cellStyle name="Hyperlink 2 2" xfId="7434"/>
    <cellStyle name="Hyperlink 3" xfId="7435"/>
    <cellStyle name="Input" xfId="7230" builtinId="20" customBuiltin="1"/>
    <cellStyle name="Input 2" xfId="40"/>
    <cellStyle name="Input 2 10" xfId="7207"/>
    <cellStyle name="Input 2 10 2" xfId="9548"/>
    <cellStyle name="Input 2 10 2 2" xfId="13803"/>
    <cellStyle name="Input 2 10 2 2 2" xfId="18335"/>
    <cellStyle name="Input 2 10 2 2 3" xfId="33410"/>
    <cellStyle name="Input 2 10 2 2 4" xfId="47673"/>
    <cellStyle name="Input 2 10 2 3" xfId="16540"/>
    <cellStyle name="Input 2 10 2 3 2" xfId="21589"/>
    <cellStyle name="Input 2 10 2 3 3" xfId="40034"/>
    <cellStyle name="Input 2 10 2 4" xfId="38081"/>
    <cellStyle name="Input 2 10 2 5" xfId="47703"/>
    <cellStyle name="Input 2 10 3" xfId="11123"/>
    <cellStyle name="Input 2 10 3 2" xfId="18337"/>
    <cellStyle name="Input 2 10 3 3" xfId="34389"/>
    <cellStyle name="Input 2 10 3 4" xfId="47272"/>
    <cellStyle name="Input 2 10 4" xfId="12478"/>
    <cellStyle name="Input 2 10 4 2" xfId="18338"/>
    <cellStyle name="Input 2 10 4 3" xfId="33865"/>
    <cellStyle name="Input 2 10 4 4" xfId="44110"/>
    <cellStyle name="Input 2 10 5" xfId="15310"/>
    <cellStyle name="Input 2 10 5 2" xfId="33638"/>
    <cellStyle name="Input 2 10 5 3" xfId="44903"/>
    <cellStyle name="Input 2 10 6" xfId="38880"/>
    <cellStyle name="Input 2 10 7" xfId="39337"/>
    <cellStyle name="Input 2 11" xfId="7181"/>
    <cellStyle name="Input 2 11 2" xfId="9522"/>
    <cellStyle name="Input 2 11 2 2" xfId="13777"/>
    <cellStyle name="Input 2 11 2 2 2" xfId="18342"/>
    <cellStyle name="Input 2 11 2 2 3" xfId="38010"/>
    <cellStyle name="Input 2 11 2 2 4" xfId="47524"/>
    <cellStyle name="Input 2 11 2 3" xfId="16514"/>
    <cellStyle name="Input 2 11 2 3 2" xfId="20294"/>
    <cellStyle name="Input 2 11 2 3 3" xfId="39566"/>
    <cellStyle name="Input 2 11 2 4" xfId="27593"/>
    <cellStyle name="Input 2 11 2 5" xfId="42869"/>
    <cellStyle name="Input 2 11 3" xfId="11097"/>
    <cellStyle name="Input 2 11 3 2" xfId="18344"/>
    <cellStyle name="Input 2 11 3 3" xfId="33396"/>
    <cellStyle name="Input 2 11 3 4" xfId="46374"/>
    <cellStyle name="Input 2 11 4" xfId="12452"/>
    <cellStyle name="Input 2 11 4 2" xfId="18345"/>
    <cellStyle name="Input 2 11 4 3" xfId="38536"/>
    <cellStyle name="Input 2 11 4 4" xfId="42646"/>
    <cellStyle name="Input 2 11 5" xfId="15284"/>
    <cellStyle name="Input 2 11 5 2" xfId="35127"/>
    <cellStyle name="Input 2 11 5 3" xfId="44538"/>
    <cellStyle name="Input 2 11 6" xfId="22801"/>
    <cellStyle name="Input 2 11 7" xfId="39133"/>
    <cellStyle name="Input 2 12" xfId="8304"/>
    <cellStyle name="Input 2 12 2" xfId="9742"/>
    <cellStyle name="Input 2 12 2 2" xfId="13979"/>
    <cellStyle name="Input 2 12 2 2 2" xfId="18349"/>
    <cellStyle name="Input 2 12 2 2 3" xfId="34686"/>
    <cellStyle name="Input 2 12 2 2 4" xfId="41214"/>
    <cellStyle name="Input 2 12 2 3" xfId="16716"/>
    <cellStyle name="Input 2 12 2 3 2" xfId="32125"/>
    <cellStyle name="Input 2 12 2 3 3" xfId="39560"/>
    <cellStyle name="Input 2 12 2 4" xfId="38200"/>
    <cellStyle name="Input 2 12 2 5" xfId="43456"/>
    <cellStyle name="Input 2 12 3" xfId="11299"/>
    <cellStyle name="Input 2 12 3 2" xfId="18351"/>
    <cellStyle name="Input 2 12 3 3" xfId="33837"/>
    <cellStyle name="Input 2 12 3 4" xfId="42642"/>
    <cellStyle name="Input 2 12 4" xfId="12654"/>
    <cellStyle name="Input 2 12 4 2" xfId="18352"/>
    <cellStyle name="Input 2 12 4 3" xfId="38595"/>
    <cellStyle name="Input 2 12 4 4" xfId="40777"/>
    <cellStyle name="Input 2 12 5" xfId="15486"/>
    <cellStyle name="Input 2 12 5 2" xfId="34422"/>
    <cellStyle name="Input 2 12 5 3" xfId="42001"/>
    <cellStyle name="Input 2 12 6" xfId="23768"/>
    <cellStyle name="Input 2 12 7" xfId="39992"/>
    <cellStyle name="Input 2 13" xfId="8432"/>
    <cellStyle name="Input 2 13 2" xfId="9870"/>
    <cellStyle name="Input 2 13 2 2" xfId="14107"/>
    <cellStyle name="Input 2 13 2 2 2" xfId="18356"/>
    <cellStyle name="Input 2 13 2 2 3" xfId="35376"/>
    <cellStyle name="Input 2 13 2 2 4" xfId="41669"/>
    <cellStyle name="Input 2 13 2 3" xfId="16844"/>
    <cellStyle name="Input 2 13 2 3 2" xfId="25522"/>
    <cellStyle name="Input 2 13 2 3 3" xfId="40896"/>
    <cellStyle name="Input 2 13 2 4" xfId="35485"/>
    <cellStyle name="Input 2 13 2 5" xfId="42791"/>
    <cellStyle name="Input 2 13 3" xfId="11427"/>
    <cellStyle name="Input 2 13 3 2" xfId="18358"/>
    <cellStyle name="Input 2 13 3 3" xfId="35902"/>
    <cellStyle name="Input 2 13 3 4" xfId="44343"/>
    <cellStyle name="Input 2 13 4" xfId="12782"/>
    <cellStyle name="Input 2 13 4 2" xfId="18359"/>
    <cellStyle name="Input 2 13 4 3" xfId="35709"/>
    <cellStyle name="Input 2 13 4 4" xfId="41768"/>
    <cellStyle name="Input 2 13 5" xfId="15614"/>
    <cellStyle name="Input 2 13 5 2" xfId="36210"/>
    <cellStyle name="Input 2 13 5 3" xfId="43250"/>
    <cellStyle name="Input 2 13 6" xfId="27198"/>
    <cellStyle name="Input 2 13 7" xfId="40617"/>
    <cellStyle name="Input 2 14" xfId="8438"/>
    <cellStyle name="Input 2 14 2" xfId="9874"/>
    <cellStyle name="Input 2 14 2 2" xfId="14111"/>
    <cellStyle name="Input 2 14 2 2 2" xfId="18363"/>
    <cellStyle name="Input 2 14 2 2 3" xfId="33272"/>
    <cellStyle name="Input 2 14 2 2 4" xfId="43882"/>
    <cellStyle name="Input 2 14 2 3" xfId="16848"/>
    <cellStyle name="Input 2 14 2 3 2" xfId="22366"/>
    <cellStyle name="Input 2 14 2 3 3" xfId="40225"/>
    <cellStyle name="Input 2 14 2 4" xfId="33381"/>
    <cellStyle name="Input 2 14 2 5" xfId="45135"/>
    <cellStyle name="Input 2 14 3" xfId="11431"/>
    <cellStyle name="Input 2 14 3 2" xfId="18365"/>
    <cellStyle name="Input 2 14 3 3" xfId="36741"/>
    <cellStyle name="Input 2 14 3 4" xfId="47701"/>
    <cellStyle name="Input 2 14 4" xfId="12786"/>
    <cellStyle name="Input 2 14 4 2" xfId="18366"/>
    <cellStyle name="Input 2 14 4 3" xfId="35471"/>
    <cellStyle name="Input 2 14 4 4" xfId="48178"/>
    <cellStyle name="Input 2 14 5" xfId="15618"/>
    <cellStyle name="Input 2 14 5 2" xfId="35689"/>
    <cellStyle name="Input 2 14 5 3" xfId="39203"/>
    <cellStyle name="Input 2 14 6" xfId="35039"/>
    <cellStyle name="Input 2 14 7" xfId="42860"/>
    <cellStyle name="Input 2 15" xfId="8460"/>
    <cellStyle name="Input 2 15 2" xfId="9896"/>
    <cellStyle name="Input 2 15 2 2" xfId="14133"/>
    <cellStyle name="Input 2 15 2 2 2" xfId="18370"/>
    <cellStyle name="Input 2 15 2 2 3" xfId="37054"/>
    <cellStyle name="Input 2 15 2 2 4" xfId="47457"/>
    <cellStyle name="Input 2 15 2 3" xfId="16870"/>
    <cellStyle name="Input 2 15 2 3 2" xfId="22643"/>
    <cellStyle name="Input 2 15 2 3 3" xfId="40171"/>
    <cellStyle name="Input 2 15 2 4" xfId="34896"/>
    <cellStyle name="Input 2 15 2 5" xfId="47098"/>
    <cellStyle name="Input 2 15 3" xfId="11453"/>
    <cellStyle name="Input 2 15 3 2" xfId="18372"/>
    <cellStyle name="Input 2 15 3 3" xfId="35227"/>
    <cellStyle name="Input 2 15 3 4" xfId="47808"/>
    <cellStyle name="Input 2 15 4" xfId="12808"/>
    <cellStyle name="Input 2 15 4 2" xfId="18373"/>
    <cellStyle name="Input 2 15 4 3" xfId="38382"/>
    <cellStyle name="Input 2 15 4 4" xfId="42124"/>
    <cellStyle name="Input 2 15 5" xfId="15640"/>
    <cellStyle name="Input 2 15 5 2" xfId="27970"/>
    <cellStyle name="Input 2 15 5 3" xfId="46072"/>
    <cellStyle name="Input 2 15 6" xfId="37674"/>
    <cellStyle name="Input 2 15 7" xfId="44590"/>
    <cellStyle name="Input 2 16" xfId="8515"/>
    <cellStyle name="Input 2 16 2" xfId="9951"/>
    <cellStyle name="Input 2 16 2 2" xfId="14188"/>
    <cellStyle name="Input 2 16 2 2 2" xfId="18377"/>
    <cellStyle name="Input 2 16 2 2 3" xfId="38248"/>
    <cellStyle name="Input 2 16 2 2 4" xfId="46597"/>
    <cellStyle name="Input 2 16 2 3" xfId="16925"/>
    <cellStyle name="Input 2 16 2 3 2" xfId="32139"/>
    <cellStyle name="Input 2 16 2 3 3" xfId="46007"/>
    <cellStyle name="Input 2 16 2 4" xfId="38328"/>
    <cellStyle name="Input 2 16 2 5" xfId="44246"/>
    <cellStyle name="Input 2 16 3" xfId="11508"/>
    <cellStyle name="Input 2 16 3 2" xfId="18379"/>
    <cellStyle name="Input 2 16 3 3" xfId="34332"/>
    <cellStyle name="Input 2 16 3 4" xfId="47451"/>
    <cellStyle name="Input 2 16 4" xfId="12863"/>
    <cellStyle name="Input 2 16 4 2" xfId="18380"/>
    <cellStyle name="Input 2 16 4 3" xfId="34088"/>
    <cellStyle name="Input 2 16 4 4" xfId="45094"/>
    <cellStyle name="Input 2 16 5" xfId="15695"/>
    <cellStyle name="Input 2 16 5 2" xfId="37162"/>
    <cellStyle name="Input 2 16 5 3" xfId="42721"/>
    <cellStyle name="Input 2 16 6" xfId="27227"/>
    <cellStyle name="Input 2 16 7" xfId="48250"/>
    <cellStyle name="Input 2 17" xfId="8606"/>
    <cellStyle name="Input 2 17 2" xfId="10042"/>
    <cellStyle name="Input 2 17 2 2" xfId="14279"/>
    <cellStyle name="Input 2 17 2 2 2" xfId="18384"/>
    <cellStyle name="Input 2 17 2 2 3" xfId="36421"/>
    <cellStyle name="Input 2 17 2 2 4" xfId="41710"/>
    <cellStyle name="Input 2 17 2 3" xfId="17016"/>
    <cellStyle name="Input 2 17 2 3 2" xfId="32155"/>
    <cellStyle name="Input 2 17 2 3 3" xfId="40890"/>
    <cellStyle name="Input 2 17 2 4" xfId="36564"/>
    <cellStyle name="Input 2 17 2 5" xfId="44735"/>
    <cellStyle name="Input 2 17 3" xfId="11599"/>
    <cellStyle name="Input 2 17 3 2" xfId="18386"/>
    <cellStyle name="Input 2 17 3 3" xfId="33029"/>
    <cellStyle name="Input 2 17 3 4" xfId="41338"/>
    <cellStyle name="Input 2 17 4" xfId="12954"/>
    <cellStyle name="Input 2 17 4 2" xfId="18387"/>
    <cellStyle name="Input 2 17 4 3" xfId="35523"/>
    <cellStyle name="Input 2 17 4 4" xfId="42989"/>
    <cellStyle name="Input 2 17 5" xfId="15786"/>
    <cellStyle name="Input 2 17 5 2" xfId="36075"/>
    <cellStyle name="Input 2 17 5 3" xfId="43959"/>
    <cellStyle name="Input 2 17 6" xfId="27381"/>
    <cellStyle name="Input 2 17 7" xfId="46569"/>
    <cellStyle name="Input 2 18" xfId="8553"/>
    <cellStyle name="Input 2 18 2" xfId="9989"/>
    <cellStyle name="Input 2 18 2 2" xfId="14226"/>
    <cellStyle name="Input 2 18 2 2 2" xfId="18391"/>
    <cellStyle name="Input 2 18 2 2 3" xfId="35228"/>
    <cellStyle name="Input 2 18 2 2 4" xfId="43429"/>
    <cellStyle name="Input 2 18 2 3" xfId="16963"/>
    <cellStyle name="Input 2 18 2 3 2" xfId="33465"/>
    <cellStyle name="Input 2 18 2 3 3" xfId="45627"/>
    <cellStyle name="Input 2 18 2 4" xfId="35308"/>
    <cellStyle name="Input 2 18 2 5" xfId="45322"/>
    <cellStyle name="Input 2 18 3" xfId="11546"/>
    <cellStyle name="Input 2 18 3 2" xfId="18393"/>
    <cellStyle name="Input 2 18 3 3" xfId="37347"/>
    <cellStyle name="Input 2 18 3 4" xfId="45973"/>
    <cellStyle name="Input 2 18 4" xfId="12901"/>
    <cellStyle name="Input 2 18 4 2" xfId="18394"/>
    <cellStyle name="Input 2 18 4 3" xfId="32804"/>
    <cellStyle name="Input 2 18 4 4" xfId="46420"/>
    <cellStyle name="Input 2 18 5" xfId="15733"/>
    <cellStyle name="Input 2 18 5 2" xfId="28078"/>
    <cellStyle name="Input 2 18 5 3" xfId="40578"/>
    <cellStyle name="Input 2 18 6" xfId="27297"/>
    <cellStyle name="Input 2 18 7" xfId="46235"/>
    <cellStyle name="Input 2 19" xfId="8603"/>
    <cellStyle name="Input 2 19 2" xfId="10039"/>
    <cellStyle name="Input 2 19 2 2" xfId="14276"/>
    <cellStyle name="Input 2 19 2 2 2" xfId="18398"/>
    <cellStyle name="Input 2 19 2 2 3" xfId="36942"/>
    <cellStyle name="Input 2 19 2 2 4" xfId="40635"/>
    <cellStyle name="Input 2 19 2 3" xfId="17013"/>
    <cellStyle name="Input 2 19 2 3 2" xfId="38783"/>
    <cellStyle name="Input 2 19 2 3 3" xfId="48228"/>
    <cellStyle name="Input 2 19 2 4" xfId="37085"/>
    <cellStyle name="Input 2 19 2 5" xfId="43715"/>
    <cellStyle name="Input 2 19 3" xfId="11596"/>
    <cellStyle name="Input 2 19 3 2" xfId="18400"/>
    <cellStyle name="Input 2 19 3 3" xfId="33550"/>
    <cellStyle name="Input 2 19 3 4" xfId="45271"/>
    <cellStyle name="Input 2 19 4" xfId="12951"/>
    <cellStyle name="Input 2 19 4 2" xfId="18401"/>
    <cellStyle name="Input 2 19 4 3" xfId="38339"/>
    <cellStyle name="Input 2 19 4 4" xfId="47515"/>
    <cellStyle name="Input 2 19 5" xfId="15783"/>
    <cellStyle name="Input 2 19 5 2" xfId="38195"/>
    <cellStyle name="Input 2 19 5 3" xfId="43473"/>
    <cellStyle name="Input 2 19 6" xfId="27378"/>
    <cellStyle name="Input 2 19 7" xfId="43166"/>
    <cellStyle name="Input 2 2" xfId="6610"/>
    <cellStyle name="Input 2 2 10" xfId="46572"/>
    <cellStyle name="Input 2 2 2" xfId="8172"/>
    <cellStyle name="Input 2 2 2 2" xfId="8815"/>
    <cellStyle name="Input 2 2 2 2 2" xfId="13101"/>
    <cellStyle name="Input 2 2 2 2 2 2" xfId="18406"/>
    <cellStyle name="Input 2 2 2 2 2 3" xfId="33561"/>
    <cellStyle name="Input 2 2 2 2 2 4" xfId="46763"/>
    <cellStyle name="Input 2 2 2 2 3" xfId="15933"/>
    <cellStyle name="Input 2 2 2 2 3 2" xfId="34492"/>
    <cellStyle name="Input 2 2 2 2 3 3" xfId="46336"/>
    <cellStyle name="Input 2 2 2 2 4" xfId="22351"/>
    <cellStyle name="Input 2 2 2 2 5" xfId="39888"/>
    <cellStyle name="Input 2 2 2 3" xfId="9611"/>
    <cellStyle name="Input 2 2 2 3 2" xfId="13848"/>
    <cellStyle name="Input 2 2 2 3 2 2" xfId="18409"/>
    <cellStyle name="Input 2 2 2 3 2 3" xfId="34585"/>
    <cellStyle name="Input 2 2 2 3 2 4" xfId="42114"/>
    <cellStyle name="Input 2 2 2 3 3" xfId="16585"/>
    <cellStyle name="Input 2 2 2 3 3 2" xfId="25841"/>
    <cellStyle name="Input 2 2 2 3 3 3" xfId="40011"/>
    <cellStyle name="Input 2 2 2 3 4" xfId="38538"/>
    <cellStyle name="Input 2 2 2 3 5" xfId="47050"/>
    <cellStyle name="Input 2 2 2 4" xfId="11168"/>
    <cellStyle name="Input 2 2 2 4 2" xfId="18411"/>
    <cellStyle name="Input 2 2 2 4 3" xfId="36218"/>
    <cellStyle name="Input 2 2 2 4 4" xfId="44116"/>
    <cellStyle name="Input 2 2 2 5" xfId="12523"/>
    <cellStyle name="Input 2 2 2 5 2" xfId="18412"/>
    <cellStyle name="Input 2 2 2 5 3" xfId="37499"/>
    <cellStyle name="Input 2 2 2 5 4" xfId="47443"/>
    <cellStyle name="Input 2 2 2 6" xfId="15355"/>
    <cellStyle name="Input 2 2 2 6 2" xfId="38267"/>
    <cellStyle name="Input 2 2 2 6 3" xfId="43148"/>
    <cellStyle name="Input 2 2 2 7" xfId="25204"/>
    <cellStyle name="Input 2 2 2 8" xfId="39657"/>
    <cellStyle name="Input 2 2 3" xfId="7436"/>
    <cellStyle name="Input 2 2 3 2" xfId="9567"/>
    <cellStyle name="Input 2 2 3 2 2" xfId="13821"/>
    <cellStyle name="Input 2 2 3 2 2 2" xfId="18416"/>
    <cellStyle name="Input 2 2 3 2 2 3" xfId="38425"/>
    <cellStyle name="Input 2 2 3 2 2 4" xfId="42604"/>
    <cellStyle name="Input 2 2 3 2 3" xfId="16558"/>
    <cellStyle name="Input 2 2 3 2 3 2" xfId="32115"/>
    <cellStyle name="Input 2 2 3 2 3 3" xfId="46477"/>
    <cellStyle name="Input 2 2 3 2 4" xfId="34244"/>
    <cellStyle name="Input 2 2 3 2 5" xfId="43215"/>
    <cellStyle name="Input 2 2 3 3" xfId="11141"/>
    <cellStyle name="Input 2 2 3 3 2" xfId="18418"/>
    <cellStyle name="Input 2 2 3 3 3" xfId="36673"/>
    <cellStyle name="Input 2 2 3 3 4" xfId="42358"/>
    <cellStyle name="Input 2 2 3 4" xfId="12496"/>
    <cellStyle name="Input 2 2 3 4 2" xfId="18419"/>
    <cellStyle name="Input 2 2 3 4 3" xfId="34268"/>
    <cellStyle name="Input 2 2 3 4 4" xfId="44821"/>
    <cellStyle name="Input 2 2 3 5" xfId="15328"/>
    <cellStyle name="Input 2 2 3 5 2" xfId="34381"/>
    <cellStyle name="Input 2 2 3 5 3" xfId="44820"/>
    <cellStyle name="Input 2 2 3 6" xfId="22491"/>
    <cellStyle name="Input 2 2 3 7" xfId="39859"/>
    <cellStyle name="Input 2 2 4" xfId="8740"/>
    <cellStyle name="Input 2 2 4 2" xfId="13074"/>
    <cellStyle name="Input 2 2 4 2 2" xfId="18422"/>
    <cellStyle name="Input 2 2 4 2 3" xfId="35818"/>
    <cellStyle name="Input 2 2 4 2 4" xfId="48077"/>
    <cellStyle name="Input 2 2 4 3" xfId="15906"/>
    <cellStyle name="Input 2 2 4 3 2" xfId="32025"/>
    <cellStyle name="Input 2 2 4 3 3" xfId="47613"/>
    <cellStyle name="Input 2 2 4 4" xfId="26006"/>
    <cellStyle name="Input 2 2 4 5" xfId="43055"/>
    <cellStyle name="Input 2 2 5" xfId="8951"/>
    <cellStyle name="Input 2 2 5 2" xfId="13206"/>
    <cellStyle name="Input 2 2 5 2 2" xfId="18425"/>
    <cellStyle name="Input 2 2 5 2 3" xfId="36040"/>
    <cellStyle name="Input 2 2 5 2 4" xfId="43363"/>
    <cellStyle name="Input 2 2 5 3" xfId="15993"/>
    <cellStyle name="Input 2 2 5 3 2" xfId="21578"/>
    <cellStyle name="Input 2 2 5 3 3" xfId="39328"/>
    <cellStyle name="Input 2 2 5 4" xfId="22082"/>
    <cellStyle name="Input 2 2 5 5" xfId="46896"/>
    <cellStyle name="Input 2 2 6" xfId="10526"/>
    <cellStyle name="Input 2 2 6 2" xfId="18427"/>
    <cellStyle name="Input 2 2 6 3" xfId="27736"/>
    <cellStyle name="Input 2 2 6 4" xfId="44681"/>
    <cellStyle name="Input 2 2 7" xfId="11881"/>
    <cellStyle name="Input 2 2 7 2" xfId="18428"/>
    <cellStyle name="Input 2 2 7 3" xfId="35770"/>
    <cellStyle name="Input 2 2 7 4" xfId="46850"/>
    <cellStyle name="Input 2 2 8" xfId="14713"/>
    <cellStyle name="Input 2 2 8 2" xfId="35496"/>
    <cellStyle name="Input 2 2 8 3" xfId="42691"/>
    <cellStyle name="Input 2 2 9" xfId="17727"/>
    <cellStyle name="Input 2 20" xfId="8862"/>
    <cellStyle name="Input 2 20 2" xfId="13142"/>
    <cellStyle name="Input 2 20 2 2" xfId="18431"/>
    <cellStyle name="Input 2 20 2 3" xfId="36501"/>
    <cellStyle name="Input 2 20 2 4" xfId="46153"/>
    <cellStyle name="Input 2 20 3" xfId="15974"/>
    <cellStyle name="Input 2 20 3 2" xfId="25435"/>
    <cellStyle name="Input 2 20 3 3" xfId="39579"/>
    <cellStyle name="Input 2 20 4" xfId="25579"/>
    <cellStyle name="Input 2 20 5" xfId="43733"/>
    <cellStyle name="Input 2 21" xfId="10229"/>
    <cellStyle name="Input 2 21 2" xfId="14466"/>
    <cellStyle name="Input 2 21 2 2" xfId="18434"/>
    <cellStyle name="Input 2 21 2 3" xfId="34991"/>
    <cellStyle name="Input 2 21 2 4" xfId="46821"/>
    <cellStyle name="Input 2 21 3" xfId="17203"/>
    <cellStyle name="Input 2 21 3 2" xfId="33473"/>
    <cellStyle name="Input 2 21 3 3" xfId="47256"/>
    <cellStyle name="Input 2 21 4" xfId="37907"/>
    <cellStyle name="Input 2 21 5" xfId="40641"/>
    <cellStyle name="Input 2 22" xfId="10250"/>
    <cellStyle name="Input 2 22 2" xfId="14487"/>
    <cellStyle name="Input 2 22 2 2" xfId="18437"/>
    <cellStyle name="Input 2 22 2 3" xfId="33862"/>
    <cellStyle name="Input 2 22 2 4" xfId="45169"/>
    <cellStyle name="Input 2 22 3" xfId="17224"/>
    <cellStyle name="Input 2 22 3 2" xfId="38790"/>
    <cellStyle name="Input 2 22 3 3" xfId="48458"/>
    <cellStyle name="Input 2 22 4" xfId="34796"/>
    <cellStyle name="Input 2 22 5" xfId="41223"/>
    <cellStyle name="Input 2 23" xfId="10324"/>
    <cellStyle name="Input 2 23 2" xfId="14561"/>
    <cellStyle name="Input 2 23 2 2" xfId="18440"/>
    <cellStyle name="Input 2 23 2 3" xfId="33121"/>
    <cellStyle name="Input 2 23 2 4" xfId="43029"/>
    <cellStyle name="Input 2 23 3" xfId="17298"/>
    <cellStyle name="Input 2 23 3 2" xfId="33976"/>
    <cellStyle name="Input 2 23 3 3" xfId="42295"/>
    <cellStyle name="Input 2 23 4" xfId="38059"/>
    <cellStyle name="Input 2 23 5" xfId="45410"/>
    <cellStyle name="Input 2 24" xfId="10344"/>
    <cellStyle name="Input 2 24 2" xfId="18442"/>
    <cellStyle name="Input 2 24 3" xfId="34541"/>
    <cellStyle name="Input 2 24 4" xfId="46198"/>
    <cellStyle name="Input 2 25" xfId="10481"/>
    <cellStyle name="Input 2 25 2" xfId="18443"/>
    <cellStyle name="Input 2 25 3" xfId="32424"/>
    <cellStyle name="Input 2 25 4" xfId="43906"/>
    <cellStyle name="Input 2 26" xfId="11786"/>
    <cellStyle name="Input 2 26 2" xfId="18444"/>
    <cellStyle name="Input 2 26 3" xfId="32885"/>
    <cellStyle name="Input 2 26 4" xfId="38938"/>
    <cellStyle name="Input 2 27" xfId="14676"/>
    <cellStyle name="Input 2 27 2" xfId="33481"/>
    <cellStyle name="Input 2 27 3" xfId="47674"/>
    <cellStyle name="Input 2 3" xfId="6658"/>
    <cellStyle name="Input 2 3 2" xfId="8173"/>
    <cellStyle name="Input 2 3 2 2" xfId="9612"/>
    <cellStyle name="Input 2 3 2 2 2" xfId="13849"/>
    <cellStyle name="Input 2 3 2 2 2 2" xfId="18449"/>
    <cellStyle name="Input 2 3 2 2 2 3" xfId="33003"/>
    <cellStyle name="Input 2 3 2 2 2 4" xfId="45285"/>
    <cellStyle name="Input 2 3 2 2 3" xfId="16586"/>
    <cellStyle name="Input 2 3 2 2 3 2" xfId="32120"/>
    <cellStyle name="Input 2 3 2 2 3 3" xfId="39838"/>
    <cellStyle name="Input 2 3 2 2 4" xfId="27619"/>
    <cellStyle name="Input 2 3 2 2 5" xfId="41229"/>
    <cellStyle name="Input 2 3 2 3" xfId="11169"/>
    <cellStyle name="Input 2 3 2 3 2" xfId="18451"/>
    <cellStyle name="Input 2 3 2 3 3" xfId="37816"/>
    <cellStyle name="Input 2 3 2 3 4" xfId="45341"/>
    <cellStyle name="Input 2 3 2 4" xfId="12524"/>
    <cellStyle name="Input 2 3 2 4 2" xfId="18452"/>
    <cellStyle name="Input 2 3 2 4 3" xfId="35160"/>
    <cellStyle name="Input 2 3 2 4 4" xfId="46093"/>
    <cellStyle name="Input 2 3 2 5" xfId="15356"/>
    <cellStyle name="Input 2 3 2 5 2" xfId="38471"/>
    <cellStyle name="Input 2 3 2 5 3" xfId="40387"/>
    <cellStyle name="Input 2 3 2 6" xfId="26867"/>
    <cellStyle name="Input 2 3 2 7" xfId="41943"/>
    <cellStyle name="Input 2 3 3" xfId="8816"/>
    <cellStyle name="Input 2 3 3 2" xfId="13102"/>
    <cellStyle name="Input 2 3 3 2 2" xfId="18455"/>
    <cellStyle name="Input 2 3 3 2 3" xfId="36724"/>
    <cellStyle name="Input 2 3 3 2 4" xfId="40699"/>
    <cellStyle name="Input 2 3 3 3" xfId="15934"/>
    <cellStyle name="Input 2 3 3 3 2" xfId="32043"/>
    <cellStyle name="Input 2 3 3 3 3" xfId="43523"/>
    <cellStyle name="Input 2 3 3 4" xfId="23377"/>
    <cellStyle name="Input 2 3 3 5" xfId="39512"/>
    <cellStyle name="Input 2 3 4" xfId="8999"/>
    <cellStyle name="Input 2 3 4 2" xfId="13254"/>
    <cellStyle name="Input 2 3 4 2 2" xfId="18458"/>
    <cellStyle name="Input 2 3 4 2 3" xfId="38277"/>
    <cellStyle name="Input 2 3 4 2 4" xfId="46837"/>
    <cellStyle name="Input 2 3 4 3" xfId="16039"/>
    <cellStyle name="Input 2 3 4 3 2" xfId="24853"/>
    <cellStyle name="Input 2 3 4 3 3" xfId="40087"/>
    <cellStyle name="Input 2 3 4 4" xfId="22588"/>
    <cellStyle name="Input 2 3 4 5" xfId="40973"/>
    <cellStyle name="Input 2 3 5" xfId="10574"/>
    <cellStyle name="Input 2 3 5 2" xfId="18460"/>
    <cellStyle name="Input 2 3 5 3" xfId="34524"/>
    <cellStyle name="Input 2 3 5 4" xfId="48359"/>
    <cellStyle name="Input 2 3 6" xfId="11929"/>
    <cellStyle name="Input 2 3 6 2" xfId="18461"/>
    <cellStyle name="Input 2 3 6 3" xfId="35918"/>
    <cellStyle name="Input 2 3 6 4" xfId="38922"/>
    <cellStyle name="Input 2 3 7" xfId="14761"/>
    <cellStyle name="Input 2 3 7 2" xfId="35120"/>
    <cellStyle name="Input 2 3 7 3" xfId="44506"/>
    <cellStyle name="Input 2 3 8" xfId="24669"/>
    <cellStyle name="Input 2 3 9" xfId="39274"/>
    <cellStyle name="Input 2 4" xfId="6682"/>
    <cellStyle name="Input 2 4 2" xfId="9023"/>
    <cellStyle name="Input 2 4 2 2" xfId="13278"/>
    <cellStyle name="Input 2 4 2 2 2" xfId="18465"/>
    <cellStyle name="Input 2 4 2 2 3" xfId="38358"/>
    <cellStyle name="Input 2 4 2 2 4" xfId="44430"/>
    <cellStyle name="Input 2 4 2 3" xfId="16062"/>
    <cellStyle name="Input 2 4 2 3 2" xfId="21727"/>
    <cellStyle name="Input 2 4 2 3 3" xfId="40143"/>
    <cellStyle name="Input 2 4 2 4" xfId="21658"/>
    <cellStyle name="Input 2 4 2 5" xfId="39715"/>
    <cellStyle name="Input 2 4 3" xfId="10598"/>
    <cellStyle name="Input 2 4 3 2" xfId="18467"/>
    <cellStyle name="Input 2 4 3 3" xfId="27827"/>
    <cellStyle name="Input 2 4 3 4" xfId="43790"/>
    <cellStyle name="Input 2 4 4" xfId="11953"/>
    <cellStyle name="Input 2 4 4 2" xfId="18468"/>
    <cellStyle name="Input 2 4 4 3" xfId="36015"/>
    <cellStyle name="Input 2 4 4 4" xfId="47332"/>
    <cellStyle name="Input 2 4 5" xfId="14785"/>
    <cellStyle name="Input 2 4 5 2" xfId="35183"/>
    <cellStyle name="Input 2 4 5 3" xfId="41740"/>
    <cellStyle name="Input 2 4 6" xfId="23122"/>
    <cellStyle name="Input 2 4 7" xfId="40277"/>
    <cellStyle name="Input 2 5" xfId="6663"/>
    <cellStyle name="Input 2 5 2" xfId="9004"/>
    <cellStyle name="Input 2 5 2 2" xfId="13259"/>
    <cellStyle name="Input 2 5 2 2 2" xfId="18472"/>
    <cellStyle name="Input 2 5 2 2 3" xfId="34858"/>
    <cellStyle name="Input 2 5 2 2 4" xfId="47611"/>
    <cellStyle name="Input 2 5 2 3" xfId="16044"/>
    <cellStyle name="Input 2 5 2 3 2" xfId="31917"/>
    <cellStyle name="Input 2 5 2 3 3" xfId="39591"/>
    <cellStyle name="Input 2 5 2 4" xfId="21671"/>
    <cellStyle name="Input 2 5 2 5" xfId="39222"/>
    <cellStyle name="Input 2 5 3" xfId="10579"/>
    <cellStyle name="Input 2 5 3 2" xfId="18474"/>
    <cellStyle name="Input 2 5 3 3" xfId="32942"/>
    <cellStyle name="Input 2 5 3 4" xfId="42609"/>
    <cellStyle name="Input 2 5 4" xfId="11934"/>
    <cellStyle name="Input 2 5 4 2" xfId="18475"/>
    <cellStyle name="Input 2 5 4 3" xfId="34655"/>
    <cellStyle name="Input 2 5 4 4" xfId="43253"/>
    <cellStyle name="Input 2 5 5" xfId="14766"/>
    <cellStyle name="Input 2 5 5 2" xfId="36179"/>
    <cellStyle name="Input 2 5 5 3" xfId="41675"/>
    <cellStyle name="Input 2 5 6" xfId="38887"/>
    <cellStyle name="Input 2 5 7" xfId="48496"/>
    <cellStyle name="Input 2 6" xfId="6835"/>
    <cellStyle name="Input 2 6 2" xfId="9176"/>
    <cellStyle name="Input 2 6 2 2" xfId="13431"/>
    <cellStyle name="Input 2 6 2 2 2" xfId="18479"/>
    <cellStyle name="Input 2 6 2 2 3" xfId="35908"/>
    <cellStyle name="Input 2 6 2 2 4" xfId="43421"/>
    <cellStyle name="Input 2 6 2 3" xfId="16191"/>
    <cellStyle name="Input 2 6 2 3 2" xfId="23642"/>
    <cellStyle name="Input 2 6 2 3 3" xfId="40309"/>
    <cellStyle name="Input 2 6 2 4" xfId="26250"/>
    <cellStyle name="Input 2 6 2 5" xfId="40026"/>
    <cellStyle name="Input 2 6 3" xfId="10751"/>
    <cellStyle name="Input 2 6 3 2" xfId="18481"/>
    <cellStyle name="Input 2 6 3 3" xfId="33078"/>
    <cellStyle name="Input 2 6 3 4" xfId="40751"/>
    <cellStyle name="Input 2 6 4" xfId="12106"/>
    <cellStyle name="Input 2 6 4 2" xfId="18482"/>
    <cellStyle name="Input 2 6 4 3" xfId="35706"/>
    <cellStyle name="Input 2 6 4 4" xfId="44090"/>
    <cellStyle name="Input 2 6 5" xfId="14938"/>
    <cellStyle name="Input 2 6 5 2" xfId="37247"/>
    <cellStyle name="Input 2 6 5 3" xfId="47422"/>
    <cellStyle name="Input 2 6 6" xfId="23928"/>
    <cellStyle name="Input 2 6 7" xfId="39365"/>
    <cellStyle name="Input 2 7" xfId="7071"/>
    <cellStyle name="Input 2 7 2" xfId="9412"/>
    <cellStyle name="Input 2 7 2 2" xfId="13667"/>
    <cellStyle name="Input 2 7 2 2 2" xfId="18486"/>
    <cellStyle name="Input 2 7 2 2 3" xfId="34806"/>
    <cellStyle name="Input 2 7 2 2 4" xfId="47968"/>
    <cellStyle name="Input 2 7 2 3" xfId="16404"/>
    <cellStyle name="Input 2 7 2 3 2" xfId="21941"/>
    <cellStyle name="Input 2 7 2 3 3" xfId="47415"/>
    <cellStyle name="Input 2 7 2 4" xfId="37122"/>
    <cellStyle name="Input 2 7 2 5" xfId="46382"/>
    <cellStyle name="Input 2 7 3" xfId="10987"/>
    <cellStyle name="Input 2 7 3 2" xfId="18488"/>
    <cellStyle name="Input 2 7 3 3" xfId="36958"/>
    <cellStyle name="Input 2 7 3 4" xfId="45617"/>
    <cellStyle name="Input 2 7 4" xfId="12342"/>
    <cellStyle name="Input 2 7 4 2" xfId="18489"/>
    <cellStyle name="Input 2 7 4 3" xfId="35663"/>
    <cellStyle name="Input 2 7 4 4" xfId="46542"/>
    <cellStyle name="Input 2 7 5" xfId="15174"/>
    <cellStyle name="Input 2 7 5 2" xfId="32689"/>
    <cellStyle name="Input 2 7 5 3" xfId="44440"/>
    <cellStyle name="Input 2 7 6" xfId="22854"/>
    <cellStyle name="Input 2 7 7" xfId="39448"/>
    <cellStyle name="Input 2 8" xfId="7160"/>
    <cellStyle name="Input 2 8 2" xfId="9501"/>
    <cellStyle name="Input 2 8 2 2" xfId="13756"/>
    <cellStyle name="Input 2 8 2 2 2" xfId="18493"/>
    <cellStyle name="Input 2 8 2 2 3" xfId="35823"/>
    <cellStyle name="Input 2 8 2 2 4" xfId="42391"/>
    <cellStyle name="Input 2 8 2 3" xfId="16493"/>
    <cellStyle name="Input 2 8 2 3 2" xfId="31887"/>
    <cellStyle name="Input 2 8 2 3 3" xfId="40035"/>
    <cellStyle name="Input 2 8 2 4" xfId="27578"/>
    <cellStyle name="Input 2 8 2 5" xfId="42183"/>
    <cellStyle name="Input 2 8 3" xfId="11076"/>
    <cellStyle name="Input 2 8 3 2" xfId="18495"/>
    <cellStyle name="Input 2 8 3 3" xfId="32713"/>
    <cellStyle name="Input 2 8 3 4" xfId="41334"/>
    <cellStyle name="Input 2 8 4" xfId="12431"/>
    <cellStyle name="Input 2 8 4 2" xfId="18496"/>
    <cellStyle name="Input 2 8 4 3" xfId="36934"/>
    <cellStyle name="Input 2 8 4 4" xfId="46552"/>
    <cellStyle name="Input 2 8 5" xfId="15263"/>
    <cellStyle name="Input 2 8 5 2" xfId="34538"/>
    <cellStyle name="Input 2 8 5 3" xfId="40756"/>
    <cellStyle name="Input 2 8 6" xfId="22836"/>
    <cellStyle name="Input 2 8 7" xfId="39254"/>
    <cellStyle name="Input 2 9" xfId="7202"/>
    <cellStyle name="Input 2 9 2" xfId="9543"/>
    <cellStyle name="Input 2 9 2 2" xfId="13798"/>
    <cellStyle name="Input 2 9 2 2 2" xfId="18500"/>
    <cellStyle name="Input 2 9 2 2 3" xfId="38671"/>
    <cellStyle name="Input 2 9 2 2 4" xfId="41186"/>
    <cellStyle name="Input 2 9 2 3" xfId="16535"/>
    <cellStyle name="Input 2 9 2 3 2" xfId="26386"/>
    <cellStyle name="Input 2 9 2 3 3" xfId="39950"/>
    <cellStyle name="Input 2 9 2 4" xfId="33841"/>
    <cellStyle name="Input 2 9 2 5" xfId="45028"/>
    <cellStyle name="Input 2 9 3" xfId="11118"/>
    <cellStyle name="Input 2 9 3 2" xfId="18502"/>
    <cellStyle name="Input 2 9 3 3" xfId="37013"/>
    <cellStyle name="Input 2 9 3 4" xfId="42708"/>
    <cellStyle name="Input 2 9 4" xfId="12473"/>
    <cellStyle name="Input 2 9 4 2" xfId="18503"/>
    <cellStyle name="Input 2 9 4 3" xfId="32619"/>
    <cellStyle name="Input 2 9 4 4" xfId="43826"/>
    <cellStyle name="Input 2 9 5" xfId="15305"/>
    <cellStyle name="Input 2 9 5 2" xfId="34449"/>
    <cellStyle name="Input 2 9 5 3" xfId="45910"/>
    <cellStyle name="Input 2 9 6" xfId="21987"/>
    <cellStyle name="Input 2 9 7" xfId="39879"/>
    <cellStyle name="Input 3" xfId="39"/>
    <cellStyle name="Input 3 10" xfId="7179"/>
    <cellStyle name="Input 3 10 2" xfId="9520"/>
    <cellStyle name="Input 3 10 2 2" xfId="13775"/>
    <cellStyle name="Input 3 10 2 2 2" xfId="18508"/>
    <cellStyle name="Input 3 10 2 2 3" xfId="33248"/>
    <cellStyle name="Input 3 10 2 2 4" xfId="42454"/>
    <cellStyle name="Input 3 10 2 3" xfId="16512"/>
    <cellStyle name="Input 3 10 2 3 2" xfId="22722"/>
    <cellStyle name="Input 3 10 2 3 3" xfId="44585"/>
    <cellStyle name="Input 3 10 2 4" xfId="37627"/>
    <cellStyle name="Input 3 10 2 5" xfId="42470"/>
    <cellStyle name="Input 3 10 3" xfId="11095"/>
    <cellStyle name="Input 3 10 3 2" xfId="18510"/>
    <cellStyle name="Input 3 10 3 3" xfId="37081"/>
    <cellStyle name="Input 3 10 3 4" xfId="41352"/>
    <cellStyle name="Input 3 10 4" xfId="12450"/>
    <cellStyle name="Input 3 10 4 2" xfId="18511"/>
    <cellStyle name="Input 3 10 4 3" xfId="37296"/>
    <cellStyle name="Input 3 10 4 4" xfId="47928"/>
    <cellStyle name="Input 3 10 5" xfId="15282"/>
    <cellStyle name="Input 3 10 5 2" xfId="35868"/>
    <cellStyle name="Input 3 10 5 3" xfId="46503"/>
    <cellStyle name="Input 3 10 6" xfId="32370"/>
    <cellStyle name="Input 3 10 7" xfId="40794"/>
    <cellStyle name="Input 3 11" xfId="7205"/>
    <cellStyle name="Input 3 11 2" xfId="9546"/>
    <cellStyle name="Input 3 11 2 2" xfId="13801"/>
    <cellStyle name="Input 3 11 2 2 2" xfId="18515"/>
    <cellStyle name="Input 3 11 2 2 3" xfId="37095"/>
    <cellStyle name="Input 3 11 2 2 4" xfId="41566"/>
    <cellStyle name="Input 3 11 2 3" xfId="16538"/>
    <cellStyle name="Input 3 11 2 3 2" xfId="22757"/>
    <cellStyle name="Input 3 11 2 3 3" xfId="39927"/>
    <cellStyle name="Input 3 11 2 4" xfId="33319"/>
    <cellStyle name="Input 3 11 2 5" xfId="44995"/>
    <cellStyle name="Input 3 11 3" xfId="11121"/>
    <cellStyle name="Input 3 11 3 2" xfId="18517"/>
    <cellStyle name="Input 3 11 3 3" xfId="36492"/>
    <cellStyle name="Input 3 11 3 4" xfId="42789"/>
    <cellStyle name="Input 3 11 4" xfId="12476"/>
    <cellStyle name="Input 3 11 4 2" xfId="18518"/>
    <cellStyle name="Input 3 11 4 3" xfId="38426"/>
    <cellStyle name="Input 3 11 4 4" xfId="46043"/>
    <cellStyle name="Input 3 11 5" xfId="15308"/>
    <cellStyle name="Input 3 11 5 2" xfId="37628"/>
    <cellStyle name="Input 3 11 5 3" xfId="47006"/>
    <cellStyle name="Input 3 11 6" xfId="32387"/>
    <cellStyle name="Input 3 11 7" xfId="42455"/>
    <cellStyle name="Input 3 12" xfId="8314"/>
    <cellStyle name="Input 3 12 2" xfId="9752"/>
    <cellStyle name="Input 3 12 2 2" xfId="13989"/>
    <cellStyle name="Input 3 12 2 2 2" xfId="18522"/>
    <cellStyle name="Input 3 12 2 2 3" xfId="33829"/>
    <cellStyle name="Input 3 12 2 2 4" xfId="41525"/>
    <cellStyle name="Input 3 12 2 3" xfId="16726"/>
    <cellStyle name="Input 3 12 2 3 2" xfId="21973"/>
    <cellStyle name="Input 3 12 2 3 3" xfId="39842"/>
    <cellStyle name="Input 3 12 2 4" xfId="36427"/>
    <cellStyle name="Input 3 12 2 5" xfId="40783"/>
    <cellStyle name="Input 3 12 3" xfId="11309"/>
    <cellStyle name="Input 3 12 3 2" xfId="18524"/>
    <cellStyle name="Input 3 12 3 3" xfId="38602"/>
    <cellStyle name="Input 3 12 3 4" xfId="40463"/>
    <cellStyle name="Input 3 12 4" xfId="12664"/>
    <cellStyle name="Input 3 12 4 2" xfId="18525"/>
    <cellStyle name="Input 3 12 4 3" xfId="35815"/>
    <cellStyle name="Input 3 12 4 4" xfId="41329"/>
    <cellStyle name="Input 3 12 5" xfId="15496"/>
    <cellStyle name="Input 3 12 5 2" xfId="36389"/>
    <cellStyle name="Input 3 12 5 3" xfId="42833"/>
    <cellStyle name="Input 3 12 6" xfId="25448"/>
    <cellStyle name="Input 3 12 7" xfId="39281"/>
    <cellStyle name="Input 3 13" xfId="8437"/>
    <cellStyle name="Input 3 13 2" xfId="9873"/>
    <cellStyle name="Input 3 13 2 2" xfId="14110"/>
    <cellStyle name="Input 3 13 2 2 2" xfId="18529"/>
    <cellStyle name="Input 3 13 2 2 3" xfId="34855"/>
    <cellStyle name="Input 3 13 2 2 4" xfId="40612"/>
    <cellStyle name="Input 3 13 2 3" xfId="16847"/>
    <cellStyle name="Input 3 13 2 3 2" xfId="21747"/>
    <cellStyle name="Input 3 13 2 3 3" xfId="41121"/>
    <cellStyle name="Input 3 13 2 4" xfId="34964"/>
    <cellStyle name="Input 3 13 2 5" xfId="40460"/>
    <cellStyle name="Input 3 13 3" xfId="11430"/>
    <cellStyle name="Input 3 13 3 2" xfId="18531"/>
    <cellStyle name="Input 3 13 3 3" xfId="33578"/>
    <cellStyle name="Input 3 13 3 4" xfId="45216"/>
    <cellStyle name="Input 3 13 4" xfId="12785"/>
    <cellStyle name="Input 3 13 4 2" xfId="18532"/>
    <cellStyle name="Input 3 13 4 3" xfId="38557"/>
    <cellStyle name="Input 3 13 4 4" xfId="46393"/>
    <cellStyle name="Input 3 13 5" xfId="15617"/>
    <cellStyle name="Input 3 13 5 2" xfId="32526"/>
    <cellStyle name="Input 3 13 5 3" xfId="46383"/>
    <cellStyle name="Input 3 13 6" xfId="37141"/>
    <cellStyle name="Input 3 13 7" xfId="41906"/>
    <cellStyle name="Input 3 14" xfId="8461"/>
    <cellStyle name="Input 3 14 2" xfId="9897"/>
    <cellStyle name="Input 3 14 2 2" xfId="14134"/>
    <cellStyle name="Input 3 14 2 2 2" xfId="18536"/>
    <cellStyle name="Input 3 14 2 2 3" xfId="34952"/>
    <cellStyle name="Input 3 14 2 2 4" xfId="45519"/>
    <cellStyle name="Input 3 14 2 3" xfId="16871"/>
    <cellStyle name="Input 3 14 2 3 2" xfId="23726"/>
    <cellStyle name="Input 3 14 2 3 3" xfId="40202"/>
    <cellStyle name="Input 3 14 2 4" xfId="33313"/>
    <cellStyle name="Input 3 14 2 5" xfId="43117"/>
    <cellStyle name="Input 3 14 3" xfId="11454"/>
    <cellStyle name="Input 3 14 3 2" xfId="18538"/>
    <cellStyle name="Input 3 14 3 3" xfId="33644"/>
    <cellStyle name="Input 3 14 3 4" xfId="46233"/>
    <cellStyle name="Input 3 14 4" xfId="12809"/>
    <cellStyle name="Input 3 14 4 2" xfId="18539"/>
    <cellStyle name="Input 3 14 4 3" xfId="35403"/>
    <cellStyle name="Input 3 14 4 4" xfId="40738"/>
    <cellStyle name="Input 3 14 5" xfId="15641"/>
    <cellStyle name="Input 3 14 5 2" xfId="27971"/>
    <cellStyle name="Input 3 14 5 3" xfId="48286"/>
    <cellStyle name="Input 3 14 6" xfId="38773"/>
    <cellStyle name="Input 3 14 7" xfId="44605"/>
    <cellStyle name="Input 3 15" xfId="8558"/>
    <cellStyle name="Input 3 15 2" xfId="9994"/>
    <cellStyle name="Input 3 15 2 2" xfId="14231"/>
    <cellStyle name="Input 3 15 2 2 2" xfId="18543"/>
    <cellStyle name="Input 3 15 2 2 3" xfId="36287"/>
    <cellStyle name="Input 3 15 2 2 4" xfId="42820"/>
    <cellStyle name="Input 3 15 2 3" xfId="16968"/>
    <cellStyle name="Input 3 15 2 3 2" xfId="36107"/>
    <cellStyle name="Input 3 15 2 3 3" xfId="48326"/>
    <cellStyle name="Input 3 15 2 4" xfId="36367"/>
    <cellStyle name="Input 3 15 2 5" xfId="46957"/>
    <cellStyle name="Input 3 15 3" xfId="11551"/>
    <cellStyle name="Input 3 15 3 2" xfId="18545"/>
    <cellStyle name="Input 3 15 3 3" xfId="34883"/>
    <cellStyle name="Input 3 15 3 4" xfId="40859"/>
    <cellStyle name="Input 3 15 4" xfId="12906"/>
    <cellStyle name="Input 3 15 4 2" xfId="18546"/>
    <cellStyle name="Input 3 15 4 3" xfId="33711"/>
    <cellStyle name="Input 3 15 4 4" xfId="42410"/>
    <cellStyle name="Input 3 15 5" xfId="15738"/>
    <cellStyle name="Input 3 15 5 2" xfId="33999"/>
    <cellStyle name="Input 3 15 5 3" xfId="40610"/>
    <cellStyle name="Input 3 15 6" xfId="38803"/>
    <cellStyle name="Input 3 15 7" xfId="45120"/>
    <cellStyle name="Input 3 16" xfId="8488"/>
    <cellStyle name="Input 3 16 2" xfId="9924"/>
    <cellStyle name="Input 3 16 2 2" xfId="14161"/>
    <cellStyle name="Input 3 16 2 2 2" xfId="18550"/>
    <cellStyle name="Input 3 16 2 2 3" xfId="34362"/>
    <cellStyle name="Input 3 16 2 2 4" xfId="42369"/>
    <cellStyle name="Input 3 16 2 3" xfId="16898"/>
    <cellStyle name="Input 3 16 2 3 2" xfId="22728"/>
    <cellStyle name="Input 3 16 2 3 3" xfId="39845"/>
    <cellStyle name="Input 3 16 2 4" xfId="32454"/>
    <cellStyle name="Input 3 16 2 5" xfId="40739"/>
    <cellStyle name="Input 3 16 3" xfId="11481"/>
    <cellStyle name="Input 3 16 3 2" xfId="18552"/>
    <cellStyle name="Input 3 16 3 3" xfId="33190"/>
    <cellStyle name="Input 3 16 3 4" xfId="40691"/>
    <cellStyle name="Input 3 16 4" xfId="12836"/>
    <cellStyle name="Input 3 16 4 2" xfId="18553"/>
    <cellStyle name="Input 3 16 4 3" xfId="32961"/>
    <cellStyle name="Input 3 16 4 4" xfId="43847"/>
    <cellStyle name="Input 3 16 5" xfId="15668"/>
    <cellStyle name="Input 3 16 5 2" xfId="28011"/>
    <cellStyle name="Input 3 16 5 3" xfId="43862"/>
    <cellStyle name="Input 3 16 6" xfId="27210"/>
    <cellStyle name="Input 3 16 7" xfId="43513"/>
    <cellStyle name="Input 3 17" xfId="8677"/>
    <cellStyle name="Input 3 17 2" xfId="10113"/>
    <cellStyle name="Input 3 17 2 2" xfId="14350"/>
    <cellStyle name="Input 3 17 2 2 2" xfId="18557"/>
    <cellStyle name="Input 3 17 2 2 3" xfId="32490"/>
    <cellStyle name="Input 3 17 2 2 4" xfId="47011"/>
    <cellStyle name="Input 3 17 2 3" xfId="17087"/>
    <cellStyle name="Input 3 17 2 3 2" xfId="33969"/>
    <cellStyle name="Input 3 17 2 3 3" xfId="48285"/>
    <cellStyle name="Input 3 17 2 4" xfId="36237"/>
    <cellStyle name="Input 3 17 2 5" xfId="47818"/>
    <cellStyle name="Input 3 17 3" xfId="11670"/>
    <cellStyle name="Input 3 17 3 2" xfId="18559"/>
    <cellStyle name="Input 3 17 3 3" xfId="35388"/>
    <cellStyle name="Input 3 17 3 4" xfId="46169"/>
    <cellStyle name="Input 3 17 4" xfId="13025"/>
    <cellStyle name="Input 3 17 4 2" xfId="18560"/>
    <cellStyle name="Input 3 17 4 3" xfId="32559"/>
    <cellStyle name="Input 3 17 4 4" xfId="47987"/>
    <cellStyle name="Input 3 17 5" xfId="15857"/>
    <cellStyle name="Input 3 17 5 2" xfId="31977"/>
    <cellStyle name="Input 3 17 5 3" xfId="43278"/>
    <cellStyle name="Input 3 17 6" xfId="27443"/>
    <cellStyle name="Input 3 17 7" xfId="41287"/>
    <cellStyle name="Input 3 18" xfId="8615"/>
    <cellStyle name="Input 3 18 2" xfId="10051"/>
    <cellStyle name="Input 3 18 2 2" xfId="14288"/>
    <cellStyle name="Input 3 18 2 2 2" xfId="18564"/>
    <cellStyle name="Input 3 18 2 2 3" xfId="34636"/>
    <cellStyle name="Input 3 18 2 2 4" xfId="46170"/>
    <cellStyle name="Input 3 18 2 3" xfId="17025"/>
    <cellStyle name="Input 3 18 2 3 2" xfId="32946"/>
    <cellStyle name="Input 3 18 2 3 3" xfId="46693"/>
    <cellStyle name="Input 3 18 2 4" xfId="34711"/>
    <cellStyle name="Input 3 18 2 5" xfId="48288"/>
    <cellStyle name="Input 3 18 3" xfId="11608"/>
    <cellStyle name="Input 3 18 3 2" xfId="18566"/>
    <cellStyle name="Input 3 18 3 3" xfId="38655"/>
    <cellStyle name="Input 3 18 3 4" xfId="40752"/>
    <cellStyle name="Input 3 18 4" xfId="12963"/>
    <cellStyle name="Input 3 18 4 2" xfId="18567"/>
    <cellStyle name="Input 3 18 4 3" xfId="36316"/>
    <cellStyle name="Input 3 18 4 4" xfId="44482"/>
    <cellStyle name="Input 3 18 5" xfId="15795"/>
    <cellStyle name="Input 3 18 5 2" xfId="38814"/>
    <cellStyle name="Input 3 18 5 3" xfId="42256"/>
    <cellStyle name="Input 3 18 6" xfId="35564"/>
    <cellStyle name="Input 3 18 7" xfId="42707"/>
    <cellStyle name="Input 3 19" xfId="8861"/>
    <cellStyle name="Input 3 19 2" xfId="13141"/>
    <cellStyle name="Input 3 19 2 2" xfId="18570"/>
    <cellStyle name="Input 3 19 2 3" xfId="33337"/>
    <cellStyle name="Input 3 19 2 4" xfId="41357"/>
    <cellStyle name="Input 3 19 3" xfId="15973"/>
    <cellStyle name="Input 3 19 3 2" xfId="22136"/>
    <cellStyle name="Input 3 19 3 3" xfId="41510"/>
    <cellStyle name="Input 3 19 4" xfId="22178"/>
    <cellStyle name="Input 3 19 5" xfId="39583"/>
    <cellStyle name="Input 3 2" xfId="6678"/>
    <cellStyle name="Input 3 2 2" xfId="9019"/>
    <cellStyle name="Input 3 2 2 2" xfId="13274"/>
    <cellStyle name="Input 3 2 2 2 2" xfId="18574"/>
    <cellStyle name="Input 3 2 2 2 3" xfId="34132"/>
    <cellStyle name="Input 3 2 2 2 4" xfId="47900"/>
    <cellStyle name="Input 3 2 2 3" xfId="16058"/>
    <cellStyle name="Input 3 2 2 3 2" xfId="31900"/>
    <cellStyle name="Input 3 2 2 3 3" xfId="39985"/>
    <cellStyle name="Input 3 2 2 4" xfId="23631"/>
    <cellStyle name="Input 3 2 2 5" xfId="40024"/>
    <cellStyle name="Input 3 2 3" xfId="10594"/>
    <cellStyle name="Input 3 2 3 2" xfId="18576"/>
    <cellStyle name="Input 3 2 3 3" xfId="27822"/>
    <cellStyle name="Input 3 2 3 4" xfId="47531"/>
    <cellStyle name="Input 3 2 4" xfId="11949"/>
    <cellStyle name="Input 3 2 4 2" xfId="18577"/>
    <cellStyle name="Input 3 2 4 3" xfId="36537"/>
    <cellStyle name="Input 3 2 4 4" xfId="40682"/>
    <cellStyle name="Input 3 2 5" xfId="14781"/>
    <cellStyle name="Input 3 2 5 2" xfId="34343"/>
    <cellStyle name="Input 3 2 5 3" xfId="40785"/>
    <cellStyle name="Input 3 2 6" xfId="24746"/>
    <cellStyle name="Input 3 2 7" xfId="39020"/>
    <cellStyle name="Input 3 20" xfId="10228"/>
    <cellStyle name="Input 3 20 2" xfId="14465"/>
    <cellStyle name="Input 3 20 2 2" xfId="18580"/>
    <cellStyle name="Input 3 20 2 3" xfId="37093"/>
    <cellStyle name="Input 3 20 2 4" xfId="44850"/>
    <cellStyle name="Input 3 20 3" xfId="17202"/>
    <cellStyle name="Input 3 20 3 2" xfId="35056"/>
    <cellStyle name="Input 3 20 3 3" xfId="45401"/>
    <cellStyle name="Input 3 20 4" xfId="36309"/>
    <cellStyle name="Input 3 20 5" xfId="44161"/>
    <cellStyle name="Input 3 21" xfId="10251"/>
    <cellStyle name="Input 3 21 2" xfId="14488"/>
    <cellStyle name="Input 3 21 2 2" xfId="18583"/>
    <cellStyle name="Input 3 21 2 3" xfId="37025"/>
    <cellStyle name="Input 3 21 2 4" xfId="45510"/>
    <cellStyle name="Input 3 21 3" xfId="17225"/>
    <cellStyle name="Input 3 21 3 2" xfId="32240"/>
    <cellStyle name="Input 3 21 3 3" xfId="40683"/>
    <cellStyle name="Input 3 21 4" xfId="33213"/>
    <cellStyle name="Input 3 21 5" xfId="45241"/>
    <cellStyle name="Input 3 22" xfId="10291"/>
    <cellStyle name="Input 3 22 2" xfId="14528"/>
    <cellStyle name="Input 3 22 2 2" xfId="18586"/>
    <cellStyle name="Input 3 22 2 3" xfId="38054"/>
    <cellStyle name="Input 3 22 2 4" xfId="43756"/>
    <cellStyle name="Input 3 22 3" xfId="17265"/>
    <cellStyle name="Input 3 22 3 2" xfId="32954"/>
    <cellStyle name="Input 3 22 3 3" xfId="44134"/>
    <cellStyle name="Input 3 22 4" xfId="35707"/>
    <cellStyle name="Input 3 22 5" xfId="46388"/>
    <cellStyle name="Input 3 23" xfId="10343"/>
    <cellStyle name="Input 3 23 2" xfId="18588"/>
    <cellStyle name="Input 3 23 3" xfId="36643"/>
    <cellStyle name="Input 3 23 4" xfId="46635"/>
    <cellStyle name="Input 3 24" xfId="10464"/>
    <cellStyle name="Input 3 24 2" xfId="18589"/>
    <cellStyle name="Input 3 24 3" xfId="27707"/>
    <cellStyle name="Input 3 24 4" xfId="48072"/>
    <cellStyle name="Input 3 25" xfId="11785"/>
    <cellStyle name="Input 3 25 2" xfId="18590"/>
    <cellStyle name="Input 3 25 3" xfId="34467"/>
    <cellStyle name="Input 3 25 4" xfId="47316"/>
    <cellStyle name="Input 3 26" xfId="14675"/>
    <cellStyle name="Input 3 26 2" xfId="35064"/>
    <cellStyle name="Input 3 26 3" xfId="48168"/>
    <cellStyle name="Input 3 3" xfId="6747"/>
    <cellStyle name="Input 3 3 2" xfId="9088"/>
    <cellStyle name="Input 3 3 2 2" xfId="13343"/>
    <cellStyle name="Input 3 3 2 2 2" xfId="18594"/>
    <cellStyle name="Input 3 3 2 2 3" xfId="33236"/>
    <cellStyle name="Input 3 3 2 2 4" xfId="43722"/>
    <cellStyle name="Input 3 3 2 3" xfId="16116"/>
    <cellStyle name="Input 3 3 2 3 2" xfId="22179"/>
    <cellStyle name="Input 3 3 2 3 3" xfId="46004"/>
    <cellStyle name="Input 3 3 2 4" xfId="21786"/>
    <cellStyle name="Input 3 3 2 5" xfId="41055"/>
    <cellStyle name="Input 3 3 3" xfId="10663"/>
    <cellStyle name="Input 3 3 3 2" xfId="18596"/>
    <cellStyle name="Input 3 3 3 3" xfId="27894"/>
    <cellStyle name="Input 3 3 3 4" xfId="44158"/>
    <cellStyle name="Input 3 3 4" xfId="12018"/>
    <cellStyle name="Input 3 3 4 2" xfId="18597"/>
    <cellStyle name="Input 3 3 4 3" xfId="33034"/>
    <cellStyle name="Input 3 3 4 4" xfId="44818"/>
    <cellStyle name="Input 3 3 5" xfId="14850"/>
    <cellStyle name="Input 3 3 5 2" xfId="37733"/>
    <cellStyle name="Input 3 3 5 3" xfId="47046"/>
    <cellStyle name="Input 3 3 6" xfId="17615"/>
    <cellStyle name="Input 3 3 7" xfId="47569"/>
    <cellStyle name="Input 3 4" xfId="7035"/>
    <cellStyle name="Input 3 4 2" xfId="9376"/>
    <cellStyle name="Input 3 4 2 2" xfId="13631"/>
    <cellStyle name="Input 3 4 2 2 2" xfId="18601"/>
    <cellStyle name="Input 3 4 2 2 3" xfId="25372"/>
    <cellStyle name="Input 3 4 2 2 4" xfId="44814"/>
    <cellStyle name="Input 3 4 2 3" xfId="16368"/>
    <cellStyle name="Input 3 4 2 3 2" xfId="26987"/>
    <cellStyle name="Input 3 4 2 3 3" xfId="44608"/>
    <cellStyle name="Input 3 4 2 4" xfId="38774"/>
    <cellStyle name="Input 3 4 2 5" xfId="42567"/>
    <cellStyle name="Input 3 4 3" xfId="10951"/>
    <cellStyle name="Input 3 4 3 2" xfId="18603"/>
    <cellStyle name="Input 3 4 3 3" xfId="37039"/>
    <cellStyle name="Input 3 4 3 4" xfId="45210"/>
    <cellStyle name="Input 3 4 4" xfId="12306"/>
    <cellStyle name="Input 3 4 4 2" xfId="18604"/>
    <cellStyle name="Input 3 4 4 3" xfId="37665"/>
    <cellStyle name="Input 3 4 4 4" xfId="47274"/>
    <cellStyle name="Input 3 4 5" xfId="15138"/>
    <cellStyle name="Input 3 4 5 2" xfId="34475"/>
    <cellStyle name="Input 3 4 5 3" xfId="42982"/>
    <cellStyle name="Input 3 4 6" xfId="31959"/>
    <cellStyle name="Input 3 4 7" xfId="39461"/>
    <cellStyle name="Input 3 5" xfId="7041"/>
    <cellStyle name="Input 3 5 2" xfId="9382"/>
    <cellStyle name="Input 3 5 2 2" xfId="13637"/>
    <cellStyle name="Input 3 5 2 2 2" xfId="18608"/>
    <cellStyle name="Input 3 5 2 2 3" xfId="37113"/>
    <cellStyle name="Input 3 5 2 2 4" xfId="42957"/>
    <cellStyle name="Input 3 5 2 3" xfId="16374"/>
    <cellStyle name="Input 3 5 2 3 2" xfId="32097"/>
    <cellStyle name="Input 3 5 2 3 3" xfId="43604"/>
    <cellStyle name="Input 3 5 2 4" xfId="27083"/>
    <cellStyle name="Input 3 5 2 5" xfId="41414"/>
    <cellStyle name="Input 3 5 3" xfId="10957"/>
    <cellStyle name="Input 3 5 3 2" xfId="18610"/>
    <cellStyle name="Input 3 5 3 3" xfId="32833"/>
    <cellStyle name="Input 3 5 3 4" xfId="44687"/>
    <cellStyle name="Input 3 5 4" xfId="12312"/>
    <cellStyle name="Input 3 5 4 2" xfId="18611"/>
    <cellStyle name="Input 3 5 4 3" xfId="34943"/>
    <cellStyle name="Input 3 5 4 4" xfId="48360"/>
    <cellStyle name="Input 3 5 5" xfId="15144"/>
    <cellStyle name="Input 3 5 5 2" xfId="36827"/>
    <cellStyle name="Input 3 5 5 3" xfId="41857"/>
    <cellStyle name="Input 3 5 6" xfId="26530"/>
    <cellStyle name="Input 3 5 7" xfId="41100"/>
    <cellStyle name="Input 3 6" xfId="6853"/>
    <cellStyle name="Input 3 6 2" xfId="9194"/>
    <cellStyle name="Input 3 6 2 2" xfId="13449"/>
    <cellStyle name="Input 3 6 2 2 2" xfId="18615"/>
    <cellStyle name="Input 3 6 2 2 3" xfId="34946"/>
    <cellStyle name="Input 3 6 2 2 4" xfId="46328"/>
    <cellStyle name="Input 3 6 2 3" xfId="16205"/>
    <cellStyle name="Input 3 6 2 3 2" xfId="24866"/>
    <cellStyle name="Input 3 6 2 3 3" xfId="39758"/>
    <cellStyle name="Input 3 6 2 4" xfId="22278"/>
    <cellStyle name="Input 3 6 2 5" xfId="40363"/>
    <cellStyle name="Input 3 6 3" xfId="10769"/>
    <cellStyle name="Input 3 6 3 2" xfId="18617"/>
    <cellStyle name="Input 3 6 3 3" xfId="36045"/>
    <cellStyle name="Input 3 6 3 4" xfId="45408"/>
    <cellStyle name="Input 3 6 4" xfId="12124"/>
    <cellStyle name="Input 3 6 4 2" xfId="18618"/>
    <cellStyle name="Input 3 6 4 3" xfId="34675"/>
    <cellStyle name="Input 3 6 4 4" xfId="47473"/>
    <cellStyle name="Input 3 6 5" xfId="14956"/>
    <cellStyle name="Input 3 6 5 2" xfId="33090"/>
    <cellStyle name="Input 3 6 5 3" xfId="41985"/>
    <cellStyle name="Input 3 6 6" xfId="21955"/>
    <cellStyle name="Input 3 6 7" xfId="40081"/>
    <cellStyle name="Input 3 7" xfId="7070"/>
    <cellStyle name="Input 3 7 2" xfId="9411"/>
    <cellStyle name="Input 3 7 2 2" xfId="13666"/>
    <cellStyle name="Input 3 7 2 2 2" xfId="18622"/>
    <cellStyle name="Input 3 7 2 2 3" xfId="36908"/>
    <cellStyle name="Input 3 7 2 2 4" xfId="42956"/>
    <cellStyle name="Input 3 7 2 3" xfId="16403"/>
    <cellStyle name="Input 3 7 2 3 2" xfId="32319"/>
    <cellStyle name="Input 3 7 2 3 3" xfId="39746"/>
    <cellStyle name="Input 3 7 2 4" xfId="33959"/>
    <cellStyle name="Input 3 7 2 5" xfId="42734"/>
    <cellStyle name="Input 3 7 3" xfId="10986"/>
    <cellStyle name="Input 3 7 3 2" xfId="18624"/>
    <cellStyle name="Input 3 7 3 3" xfId="33795"/>
    <cellStyle name="Input 3 7 3 4" xfId="45179"/>
    <cellStyle name="Input 3 7 4" xfId="12341"/>
    <cellStyle name="Input 3 7 4 2" xfId="18625"/>
    <cellStyle name="Input 3 7 4 3" xfId="32500"/>
    <cellStyle name="Input 3 7 4 4" xfId="41392"/>
    <cellStyle name="Input 3 7 5" xfId="15173"/>
    <cellStyle name="Input 3 7 5 2" xfId="34271"/>
    <cellStyle name="Input 3 7 5 3" xfId="42372"/>
    <cellStyle name="Input 3 7 6" xfId="21925"/>
    <cellStyle name="Input 3 7 7" xfId="39816"/>
    <cellStyle name="Input 3 8" xfId="7199"/>
    <cellStyle name="Input 3 8 2" xfId="9540"/>
    <cellStyle name="Input 3 8 2 2" xfId="13795"/>
    <cellStyle name="Input 3 8 2 2 2" xfId="18629"/>
    <cellStyle name="Input 3 8 2 2 3" xfId="26333"/>
    <cellStyle name="Input 3 8 2 2 4" xfId="45715"/>
    <cellStyle name="Input 3 8 2 3" xfId="16532"/>
    <cellStyle name="Input 3 8 2 3 2" xfId="32109"/>
    <cellStyle name="Input 3 8 2 3 3" xfId="40002"/>
    <cellStyle name="Input 3 8 2 4" xfId="27601"/>
    <cellStyle name="Input 3 8 2 5" xfId="41665"/>
    <cellStyle name="Input 3 8 3" xfId="11115"/>
    <cellStyle name="Input 3 8 3 2" xfId="18631"/>
    <cellStyle name="Input 3 8 3 3" xfId="38411"/>
    <cellStyle name="Input 3 8 3 4" xfId="42473"/>
    <cellStyle name="Input 3 8 4" xfId="12470"/>
    <cellStyle name="Input 3 8 4 2" xfId="18632"/>
    <cellStyle name="Input 3 8 4 3" xfId="36303"/>
    <cellStyle name="Input 3 8 4 4" xfId="46746"/>
    <cellStyle name="Input 3 8 5" xfId="15302"/>
    <cellStyle name="Input 3 8 5 2" xfId="33388"/>
    <cellStyle name="Input 3 8 5 3" xfId="44051"/>
    <cellStyle name="Input 3 8 6" xfId="22244"/>
    <cellStyle name="Input 3 8 7" xfId="39739"/>
    <cellStyle name="Input 3 9" xfId="7166"/>
    <cellStyle name="Input 3 9 2" xfId="9507"/>
    <cellStyle name="Input 3 9 2 2" xfId="13762"/>
    <cellStyle name="Input 3 9 2 2 2" xfId="18636"/>
    <cellStyle name="Input 3 9 2 2 3" xfId="32978"/>
    <cellStyle name="Input 3 9 2 2 4" xfId="42743"/>
    <cellStyle name="Input 3 9 2 3" xfId="16499"/>
    <cellStyle name="Input 3 9 2 3 2" xfId="23386"/>
    <cellStyle name="Input 3 9 2 3 3" xfId="39958"/>
    <cellStyle name="Input 3 9 2 4" xfId="27589"/>
    <cellStyle name="Input 3 9 2 5" xfId="44424"/>
    <cellStyle name="Input 3 9 3" xfId="11082"/>
    <cellStyle name="Input 3 9 3 2" xfId="18638"/>
    <cellStyle name="Input 3 9 3 3" xfId="34613"/>
    <cellStyle name="Input 3 9 3 4" xfId="41504"/>
    <cellStyle name="Input 3 9 4" xfId="12437"/>
    <cellStyle name="Input 3 9 4 2" xfId="18639"/>
    <cellStyle name="Input 3 9 4 3" xfId="32728"/>
    <cellStyle name="Input 3 9 4 4" xfId="42570"/>
    <cellStyle name="Input 3 9 5" xfId="15269"/>
    <cellStyle name="Input 3 9 5 2" xfId="35598"/>
    <cellStyle name="Input 3 9 5 3" xfId="47160"/>
    <cellStyle name="Input 3 9 6" xfId="21890"/>
    <cellStyle name="Input 3 9 7" xfId="39975"/>
    <cellStyle name="InputCells" xfId="1769"/>
    <cellStyle name="InputCells12_BBorder" xfId="1770"/>
    <cellStyle name="InputData" xfId="139"/>
    <cellStyle name="Komma" xfId="10" builtinId="3"/>
    <cellStyle name="Komma 10" xfId="7437"/>
    <cellStyle name="Komma 10 2" xfId="7438"/>
    <cellStyle name="Komma 11" xfId="7439"/>
    <cellStyle name="Komma 11 2" xfId="8741"/>
    <cellStyle name="Komma 12" xfId="38889"/>
    <cellStyle name="Komma 2" xfId="42"/>
    <cellStyle name="Komma 2 2" xfId="252"/>
    <cellStyle name="Komma 2 2 2" xfId="8742"/>
    <cellStyle name="Komma 2 3" xfId="216"/>
    <cellStyle name="Komma 2 3 2" xfId="7440"/>
    <cellStyle name="Komma 2 3 2 2" xfId="9568"/>
    <cellStyle name="Komma 2 3 3" xfId="8743"/>
    <cellStyle name="Komma 2 3 4" xfId="8903"/>
    <cellStyle name="Komma 2 4" xfId="1780"/>
    <cellStyle name="Komma 2 4 2" xfId="7442"/>
    <cellStyle name="Komma 2 4 3" xfId="7441"/>
    <cellStyle name="Komma 2 4 4" xfId="8920"/>
    <cellStyle name="Komma 2 5" xfId="7443"/>
    <cellStyle name="Komma 2 6" xfId="7262"/>
    <cellStyle name="Komma 2 7" xfId="38890"/>
    <cellStyle name="Komma 3" xfId="166"/>
    <cellStyle name="Komma 3 2" xfId="1275"/>
    <cellStyle name="Komma 3 2 2" xfId="2892"/>
    <cellStyle name="Komma 3 2 2 2" xfId="6069"/>
    <cellStyle name="Komma 3 2 2 2 2" xfId="7444"/>
    <cellStyle name="Komma 3 2 2 3" xfId="7445"/>
    <cellStyle name="Komma 3 2 3" xfId="4482"/>
    <cellStyle name="Komma 3 2 3 2" xfId="7446"/>
    <cellStyle name="Komma 3 2 3 2 2" xfId="7447"/>
    <cellStyle name="Komma 3 2 3 3" xfId="7448"/>
    <cellStyle name="Komma 3 2 4" xfId="7449"/>
    <cellStyle name="Komma 3 2 4 2" xfId="7450"/>
    <cellStyle name="Komma 3 2 5" xfId="7451"/>
    <cellStyle name="Komma 3 3" xfId="752"/>
    <cellStyle name="Komma 3 3 2" xfId="2369"/>
    <cellStyle name="Komma 3 3 2 2" xfId="5546"/>
    <cellStyle name="Komma 3 3 3" xfId="3959"/>
    <cellStyle name="Komma 3 4" xfId="1846"/>
    <cellStyle name="Komma 3 4 2" xfId="5023"/>
    <cellStyle name="Komma 3 4 2 2" xfId="7452"/>
    <cellStyle name="Komma 3 4 3" xfId="7453"/>
    <cellStyle name="Komma 3 5" xfId="3436"/>
    <cellStyle name="Komma 3 5 2" xfId="7454"/>
    <cellStyle name="Komma 3 6" xfId="7455"/>
    <cellStyle name="Komma 3 6 2" xfId="8744"/>
    <cellStyle name="Komma 3 7" xfId="7456"/>
    <cellStyle name="Komma 3 7 2" xfId="7457"/>
    <cellStyle name="Komma 3 8" xfId="7458"/>
    <cellStyle name="Komma 3 8 2" xfId="8745"/>
    <cellStyle name="Komma 3 9" xfId="7459"/>
    <cellStyle name="Komma 4" xfId="41"/>
    <cellStyle name="Komma 4 2" xfId="7461"/>
    <cellStyle name="Komma 4 2 2" xfId="7462"/>
    <cellStyle name="Komma 4 2 2 2" xfId="7463"/>
    <cellStyle name="Komma 4 2 3" xfId="7464"/>
    <cellStyle name="Komma 4 2 3 2" xfId="7465"/>
    <cellStyle name="Komma 4 2 4" xfId="7466"/>
    <cellStyle name="Komma 4 2 4 2" xfId="7467"/>
    <cellStyle name="Komma 4 2 5" xfId="7468"/>
    <cellStyle name="Komma 4 3" xfId="7469"/>
    <cellStyle name="Komma 4 3 2" xfId="7470"/>
    <cellStyle name="Komma 4 3 2 2" xfId="7471"/>
    <cellStyle name="Komma 4 3 3" xfId="7472"/>
    <cellStyle name="Komma 4 3 3 2" xfId="7473"/>
    <cellStyle name="Komma 4 3 4" xfId="7474"/>
    <cellStyle name="Komma 4 4" xfId="7475"/>
    <cellStyle name="Komma 4 4 2" xfId="7476"/>
    <cellStyle name="Komma 4 5" xfId="7477"/>
    <cellStyle name="Komma 4 5 2" xfId="7478"/>
    <cellStyle name="Komma 4 6" xfId="7479"/>
    <cellStyle name="Komma 4 6 2" xfId="7480"/>
    <cellStyle name="Komma 4 7" xfId="7481"/>
    <cellStyle name="Komma 4 8" xfId="7460"/>
    <cellStyle name="Komma 5" xfId="7482"/>
    <cellStyle name="Komma 5 2" xfId="7483"/>
    <cellStyle name="Komma 5 2 2" xfId="7484"/>
    <cellStyle name="Komma 5 2 2 2" xfId="7485"/>
    <cellStyle name="Komma 5 2 3" xfId="7486"/>
    <cellStyle name="Komma 5 2 3 2" xfId="7487"/>
    <cellStyle name="Komma 5 2 4" xfId="7488"/>
    <cellStyle name="Komma 5 3" xfId="7489"/>
    <cellStyle name="Komma 5 3 2" xfId="7490"/>
    <cellStyle name="Komma 5 4" xfId="7491"/>
    <cellStyle name="Komma 5 4 2" xfId="7492"/>
    <cellStyle name="Komma 5 5" xfId="7493"/>
    <cellStyle name="Komma 5 5 2" xfId="7494"/>
    <cellStyle name="Komma 5 6" xfId="7495"/>
    <cellStyle name="Komma 6" xfId="7496"/>
    <cellStyle name="Komma 6 2" xfId="7497"/>
    <cellStyle name="Komma 6 2 2" xfId="7498"/>
    <cellStyle name="Komma 6 2 2 2" xfId="7499"/>
    <cellStyle name="Komma 6 2 3" xfId="7500"/>
    <cellStyle name="Komma 6 2 3 2" xfId="7501"/>
    <cellStyle name="Komma 6 2 4" xfId="7502"/>
    <cellStyle name="Komma 6 3" xfId="7503"/>
    <cellStyle name="Komma 6 3 2" xfId="7504"/>
    <cellStyle name="Komma 6 4" xfId="7505"/>
    <cellStyle name="Komma 6 4 2" xfId="7506"/>
    <cellStyle name="Komma 6 5" xfId="7507"/>
    <cellStyle name="Komma 6 5 2" xfId="7508"/>
    <cellStyle name="Komma 6 6" xfId="7509"/>
    <cellStyle name="Komma 7" xfId="7510"/>
    <cellStyle name="Komma 7 2" xfId="7511"/>
    <cellStyle name="Komma 7 2 2" xfId="7512"/>
    <cellStyle name="Komma 7 2 2 2" xfId="7513"/>
    <cellStyle name="Komma 7 2 3" xfId="7514"/>
    <cellStyle name="Komma 7 2 3 2" xfId="7515"/>
    <cellStyle name="Komma 7 2 4" xfId="7516"/>
    <cellStyle name="Komma 7 3" xfId="7517"/>
    <cellStyle name="Komma 7 3 2" xfId="7518"/>
    <cellStyle name="Komma 7 4" xfId="7519"/>
    <cellStyle name="Komma 7 4 2" xfId="7520"/>
    <cellStyle name="Komma 7 5" xfId="7521"/>
    <cellStyle name="Komma 8" xfId="7522"/>
    <cellStyle name="Komma 8 2" xfId="7523"/>
    <cellStyle name="Komma 8 2 2" xfId="7524"/>
    <cellStyle name="Komma 8 3" xfId="7525"/>
    <cellStyle name="Komma 8 3 2" xfId="7526"/>
    <cellStyle name="Komma 8 4" xfId="7527"/>
    <cellStyle name="Komma 9" xfId="7528"/>
    <cellStyle name="Komma 9 2" xfId="7529"/>
    <cellStyle name="Kontrollér celle" xfId="7234" builtinId="23" customBuiltin="1"/>
    <cellStyle name="Kontroller celle 2" xfId="217"/>
    <cellStyle name="Kontroller celle 3" xfId="43"/>
    <cellStyle name="Link" xfId="9" builtinId="8"/>
    <cellStyle name="Link 2" xfId="172"/>
    <cellStyle name="Link 2 2" xfId="173"/>
    <cellStyle name="Link 2 3" xfId="176"/>
    <cellStyle name="Link 2 3 2" xfId="7531"/>
    <cellStyle name="Link 2 4" xfId="7532"/>
    <cellStyle name="Link 2 5" xfId="7530"/>
    <cellStyle name="Link 3" xfId="218"/>
    <cellStyle name="Link 3 2" xfId="253"/>
    <cellStyle name="Link 3 3" xfId="7533"/>
    <cellStyle name="Link 4" xfId="7534"/>
    <cellStyle name="Link 5" xfId="7535"/>
    <cellStyle name="Link 6" xfId="7536"/>
    <cellStyle name="Link 7" xfId="7537"/>
    <cellStyle name="Link 7 2" xfId="8131"/>
    <cellStyle name="Link 8" xfId="8123"/>
    <cellStyle name="Linked Cell 2" xfId="7538"/>
    <cellStyle name="Markeringsfarve1 2" xfId="219"/>
    <cellStyle name="Markeringsfarve1 3" xfId="44"/>
    <cellStyle name="Markeringsfarve1 4" xfId="8855"/>
    <cellStyle name="Markeringsfarve2 2" xfId="220"/>
    <cellStyle name="Markeringsfarve2 3" xfId="45"/>
    <cellStyle name="Markeringsfarve3 2" xfId="221"/>
    <cellStyle name="Markeringsfarve3 3" xfId="46"/>
    <cellStyle name="Markeringsfarve3 4" xfId="8858"/>
    <cellStyle name="Markeringsfarve4 2" xfId="222"/>
    <cellStyle name="Markeringsfarve4 3" xfId="47"/>
    <cellStyle name="Markeringsfarve5 2" xfId="223"/>
    <cellStyle name="Markeringsfarve5 3" xfId="48"/>
    <cellStyle name="Markeringsfarve6 2" xfId="224"/>
    <cellStyle name="Markeringsfarve6 3" xfId="49"/>
    <cellStyle name="Markeringsfarve6 4" xfId="8857"/>
    <cellStyle name="Migliaia" xfId="1786"/>
    <cellStyle name="Neutral" xfId="5" builtinId="28" customBuiltin="1"/>
    <cellStyle name="Neutral 2" xfId="51"/>
    <cellStyle name="Neutral 3" xfId="50"/>
    <cellStyle name="Normal" xfId="0" builtinId="0"/>
    <cellStyle name="Normal 10" xfId="142"/>
    <cellStyle name="Normal 10 10" xfId="6573"/>
    <cellStyle name="Normal 10 11" xfId="8134"/>
    <cellStyle name="Normal 10 11 2" xfId="8778"/>
    <cellStyle name="Normal 10 2" xfId="164"/>
    <cellStyle name="Normal 10 2 2" xfId="1273"/>
    <cellStyle name="Normal 10 2 2 2" xfId="2890"/>
    <cellStyle name="Normal 10 2 2 2 2" xfId="6067"/>
    <cellStyle name="Normal 10 2 2 3" xfId="4480"/>
    <cellStyle name="Normal 10 2 3" xfId="750"/>
    <cellStyle name="Normal 10 2 3 2" xfId="2367"/>
    <cellStyle name="Normal 10 2 3 2 2" xfId="5544"/>
    <cellStyle name="Normal 10 2 3 3" xfId="3957"/>
    <cellStyle name="Normal 10 2 4" xfId="1844"/>
    <cellStyle name="Normal 10 2 4 2" xfId="5021"/>
    <cellStyle name="Normal 10 2 5" xfId="3434"/>
    <cellStyle name="Normal 10 3" xfId="705"/>
    <cellStyle name="Normal 10 3 2" xfId="7540"/>
    <cellStyle name="Normal 10 3 3" xfId="7539"/>
    <cellStyle name="Normal 10 3 4" xfId="8913"/>
    <cellStyle name="Normal 10 4" xfId="1251"/>
    <cellStyle name="Normal 10 4 2" xfId="2868"/>
    <cellStyle name="Normal 10 4 2 2" xfId="6045"/>
    <cellStyle name="Normal 10 4 3" xfId="4458"/>
    <cellStyle name="Normal 10 5" xfId="728"/>
    <cellStyle name="Normal 10 5 2" xfId="2345"/>
    <cellStyle name="Normal 10 5 2 2" xfId="5522"/>
    <cellStyle name="Normal 10 5 3" xfId="3935"/>
    <cellStyle name="Normal 10 6" xfId="1777"/>
    <cellStyle name="Normal 10 6 2" xfId="3376"/>
    <cellStyle name="Normal 10 6 2 2" xfId="6553"/>
    <cellStyle name="Normal 10 6 3" xfId="4966"/>
    <cellStyle name="Normal 10 7" xfId="1796"/>
    <cellStyle name="Normal 10 7 2" xfId="3387"/>
    <cellStyle name="Normal 10 7 2 2" xfId="6562"/>
    <cellStyle name="Normal 10 7 3" xfId="4975"/>
    <cellStyle name="Normal 10 8" xfId="1822"/>
    <cellStyle name="Normal 10 8 2" xfId="4999"/>
    <cellStyle name="Normal 10 9" xfId="3412"/>
    <cellStyle name="Normal 100" xfId="8169"/>
    <cellStyle name="Normal 101" xfId="8212"/>
    <cellStyle name="Normal 102" xfId="8434"/>
    <cellStyle name="Normal 11" xfId="225"/>
    <cellStyle name="Normal 11 2" xfId="1779"/>
    <cellStyle name="Normal 11 2 2" xfId="3377"/>
    <cellStyle name="Normal 11 2 2 2" xfId="6554"/>
    <cellStyle name="Normal 11 2 3" xfId="4967"/>
    <cellStyle name="Normal 11 2 3 2" xfId="7541"/>
    <cellStyle name="Normal 11 2 4" xfId="7542"/>
    <cellStyle name="Normal 11 2 4 2" xfId="7543"/>
    <cellStyle name="Normal 11 2 5" xfId="7544"/>
    <cellStyle name="Normal 11 3" xfId="1797"/>
    <cellStyle name="Normal 11 3 2" xfId="3388"/>
    <cellStyle name="Normal 11 3 2 2" xfId="6563"/>
    <cellStyle name="Normal 11 3 3" xfId="4976"/>
    <cellStyle name="Normal 11 3 3 2" xfId="7545"/>
    <cellStyle name="Normal 11 3 4" xfId="7546"/>
    <cellStyle name="Normal 11 4" xfId="6574"/>
    <cellStyle name="Normal 11 4 2" xfId="7547"/>
    <cellStyle name="Normal 11 5" xfId="7548"/>
    <cellStyle name="Normal 11 5 2" xfId="7549"/>
    <cellStyle name="Normal 11 6" xfId="7550"/>
    <cellStyle name="Normal 11 6 2" xfId="7551"/>
    <cellStyle name="Normal 11 7" xfId="7552"/>
    <cellStyle name="Normal 12" xfId="165"/>
    <cellStyle name="Normal 12 2" xfId="1274"/>
    <cellStyle name="Normal 12 2 2" xfId="2891"/>
    <cellStyle name="Normal 12 2 2 2" xfId="6068"/>
    <cellStyle name="Normal 12 2 3" xfId="4481"/>
    <cellStyle name="Normal 12 2 3 2" xfId="7553"/>
    <cellStyle name="Normal 12 2 4" xfId="7554"/>
    <cellStyle name="Normal 12 3" xfId="751"/>
    <cellStyle name="Normal 12 3 2" xfId="2368"/>
    <cellStyle name="Normal 12 3 2 2" xfId="5545"/>
    <cellStyle name="Normal 12 3 3" xfId="3958"/>
    <cellStyle name="Normal 12 4" xfId="1782"/>
    <cellStyle name="Normal 12 4 2" xfId="7556"/>
    <cellStyle name="Normal 12 4 3" xfId="7555"/>
    <cellStyle name="Normal 12 5" xfId="1845"/>
    <cellStyle name="Normal 12 5 2" xfId="5022"/>
    <cellStyle name="Normal 12 6" xfId="3435"/>
    <cellStyle name="Normal 13" xfId="1783"/>
    <cellStyle name="Normal 13 2" xfId="7558"/>
    <cellStyle name="Normal 13 2 2" xfId="7559"/>
    <cellStyle name="Normal 13 2 2 2" xfId="7560"/>
    <cellStyle name="Normal 13 2 3" xfId="7561"/>
    <cellStyle name="Normal 13 2 3 2" xfId="7562"/>
    <cellStyle name="Normal 13 2 4" xfId="7563"/>
    <cellStyle name="Normal 13 3" xfId="7564"/>
    <cellStyle name="Normal 13 3 2" xfId="7565"/>
    <cellStyle name="Normal 13 4" xfId="7566"/>
    <cellStyle name="Normal 13 4 2" xfId="7567"/>
    <cellStyle name="Normal 13 5" xfId="7568"/>
    <cellStyle name="Normal 13 5 2" xfId="7569"/>
    <cellStyle name="Normal 13 6" xfId="7570"/>
    <cellStyle name="Normal 13 7" xfId="7557"/>
    <cellStyle name="Normal 14" xfId="1784"/>
    <cellStyle name="Normal 14 2" xfId="1798"/>
    <cellStyle name="Normal 14 2 2" xfId="3389"/>
    <cellStyle name="Normal 14 2 2 2" xfId="6564"/>
    <cellStyle name="Normal 14 2 3" xfId="4977"/>
    <cellStyle name="Normal 14 3" xfId="3378"/>
    <cellStyle name="Normal 14 3 2" xfId="6555"/>
    <cellStyle name="Normal 14 4" xfId="4968"/>
    <cellStyle name="Normal 14 5" xfId="6575"/>
    <cellStyle name="Normal 14 6" xfId="7571"/>
    <cellStyle name="Normal 14 6 2" xfId="9569"/>
    <cellStyle name="Normal 14 7" xfId="8746"/>
    <cellStyle name="Normal 15" xfId="6565"/>
    <cellStyle name="Normal 15 2" xfId="6576"/>
    <cellStyle name="Normal 15 2 2" xfId="7573"/>
    <cellStyle name="Normal 15 2 2 2" xfId="7574"/>
    <cellStyle name="Normal 15 2 2 2 2" xfId="7575"/>
    <cellStyle name="Normal 15 2 2 3" xfId="7576"/>
    <cellStyle name="Normal 15 2 2 3 2" xfId="7577"/>
    <cellStyle name="Normal 15 2 2 4" xfId="7578"/>
    <cellStyle name="Normal 15 2 2 4 2" xfId="7579"/>
    <cellStyle name="Normal 15 2 2 5" xfId="7580"/>
    <cellStyle name="Normal 15 2 3" xfId="7581"/>
    <cellStyle name="Normal 15 2 3 2" xfId="7582"/>
    <cellStyle name="Normal 15 2 3 2 2" xfId="7583"/>
    <cellStyle name="Normal 15 2 3 3" xfId="7584"/>
    <cellStyle name="Normal 15 2 3 3 2" xfId="7585"/>
    <cellStyle name="Normal 15 2 3 4" xfId="7586"/>
    <cellStyle name="Normal 15 2 3 4 2" xfId="7587"/>
    <cellStyle name="Normal 15 2 3 5" xfId="7588"/>
    <cellStyle name="Normal 15 2 4" xfId="7572"/>
    <cellStyle name="Normal 15 2 4 2" xfId="9570"/>
    <cellStyle name="Normal 15 2 5" xfId="8747"/>
    <cellStyle name="Normal 15 3" xfId="7589"/>
    <cellStyle name="Normal 15 3 2" xfId="8748"/>
    <cellStyle name="Normal 15 4" xfId="7590"/>
    <cellStyle name="Normal 15 4 2" xfId="7591"/>
    <cellStyle name="Normal 15 5" xfId="7592"/>
    <cellStyle name="Normal 15 5 2" xfId="7593"/>
    <cellStyle name="Normal 15 6" xfId="7594"/>
    <cellStyle name="Normal 15_Trends fuels" xfId="7595"/>
    <cellStyle name="Normal 16" xfId="6577"/>
    <cellStyle name="Normal 16 2" xfId="7596"/>
    <cellStyle name="Normal 16 2 2" xfId="7597"/>
    <cellStyle name="Normal 16 3" xfId="7598"/>
    <cellStyle name="Normal 16 3 2" xfId="7599"/>
    <cellStyle name="Normal 16 4" xfId="7600"/>
    <cellStyle name="Normal 16 4 2" xfId="7601"/>
    <cellStyle name="Normal 16 5" xfId="7602"/>
    <cellStyle name="Normal 17" xfId="18"/>
    <cellStyle name="Normal 17 2" xfId="7604"/>
    <cellStyle name="Normal 17 2 2" xfId="7605"/>
    <cellStyle name="Normal 17 3" xfId="7606"/>
    <cellStyle name="Normal 17 3 2" xfId="7607"/>
    <cellStyle name="Normal 17 4" xfId="7608"/>
    <cellStyle name="Normal 17 4 2" xfId="7609"/>
    <cellStyle name="Normal 17 5" xfId="7610"/>
    <cellStyle name="Normal 17 6" xfId="7603"/>
    <cellStyle name="Normal 18" xfId="7611"/>
    <cellStyle name="Normal 18 2" xfId="7612"/>
    <cellStyle name="Normal 18 2 2" xfId="7613"/>
    <cellStyle name="Normal 18 3" xfId="7614"/>
    <cellStyle name="Normal 18 3 2" xfId="7615"/>
    <cellStyle name="Normal 18 4" xfId="7616"/>
    <cellStyle name="Normal 18 4 2" xfId="7617"/>
    <cellStyle name="Normal 18 5" xfId="7618"/>
    <cellStyle name="Normal 19" xfId="7619"/>
    <cellStyle name="Normal 19 2" xfId="7620"/>
    <cellStyle name="Normal 19 2 2" xfId="7621"/>
    <cellStyle name="Normal 19 3" xfId="8749"/>
    <cellStyle name="Normal 2" xfId="12"/>
    <cellStyle name="Normal 2 10" xfId="272"/>
    <cellStyle name="Normal 2 10 10" xfId="7622"/>
    <cellStyle name="Normal 2 10 10 2" xfId="9571"/>
    <cellStyle name="Normal 2 10 11" xfId="8750"/>
    <cellStyle name="Normal 2 10 2" xfId="408"/>
    <cellStyle name="Normal 2 10 2 2" xfId="612"/>
    <cellStyle name="Normal 2 10 2 2 2" xfId="1660"/>
    <cellStyle name="Normal 2 10 2 2 2 2" xfId="3277"/>
    <cellStyle name="Normal 2 10 2 2 2 2 2" xfId="6454"/>
    <cellStyle name="Normal 2 10 2 2 2 3" xfId="4867"/>
    <cellStyle name="Normal 2 10 2 2 3" xfId="1137"/>
    <cellStyle name="Normal 2 10 2 2 3 2" xfId="2754"/>
    <cellStyle name="Normal 2 10 2 2 3 2 2" xfId="5931"/>
    <cellStyle name="Normal 2 10 2 2 3 3" xfId="4344"/>
    <cellStyle name="Normal 2 10 2 2 4" xfId="2231"/>
    <cellStyle name="Normal 2 10 2 2 4 2" xfId="5408"/>
    <cellStyle name="Normal 2 10 2 2 5" xfId="3821"/>
    <cellStyle name="Normal 2 10 2 3" xfId="1456"/>
    <cellStyle name="Normal 2 10 2 3 2" xfId="3073"/>
    <cellStyle name="Normal 2 10 2 3 2 2" xfId="6250"/>
    <cellStyle name="Normal 2 10 2 3 3" xfId="4663"/>
    <cellStyle name="Normal 2 10 2 4" xfId="933"/>
    <cellStyle name="Normal 2 10 2 4 2" xfId="2550"/>
    <cellStyle name="Normal 2 10 2 4 2 2" xfId="5727"/>
    <cellStyle name="Normal 2 10 2 4 3" xfId="4140"/>
    <cellStyle name="Normal 2 10 2 5" xfId="2027"/>
    <cellStyle name="Normal 2 10 2 5 2" xfId="5204"/>
    <cellStyle name="Normal 2 10 2 6" xfId="3617"/>
    <cellStyle name="Normal 2 10 3" xfId="476"/>
    <cellStyle name="Normal 2 10 3 2" xfId="680"/>
    <cellStyle name="Normal 2 10 3 2 2" xfId="1728"/>
    <cellStyle name="Normal 2 10 3 2 2 2" xfId="3345"/>
    <cellStyle name="Normal 2 10 3 2 2 2 2" xfId="6522"/>
    <cellStyle name="Normal 2 10 3 2 2 3" xfId="4935"/>
    <cellStyle name="Normal 2 10 3 2 3" xfId="1205"/>
    <cellStyle name="Normal 2 10 3 2 3 2" xfId="2822"/>
    <cellStyle name="Normal 2 10 3 2 3 2 2" xfId="5999"/>
    <cellStyle name="Normal 2 10 3 2 3 3" xfId="4412"/>
    <cellStyle name="Normal 2 10 3 2 4" xfId="2299"/>
    <cellStyle name="Normal 2 10 3 2 4 2" xfId="5476"/>
    <cellStyle name="Normal 2 10 3 2 5" xfId="3889"/>
    <cellStyle name="Normal 2 10 3 3" xfId="1524"/>
    <cellStyle name="Normal 2 10 3 3 2" xfId="3141"/>
    <cellStyle name="Normal 2 10 3 3 2 2" xfId="6318"/>
    <cellStyle name="Normal 2 10 3 3 3" xfId="4731"/>
    <cellStyle name="Normal 2 10 3 4" xfId="1001"/>
    <cellStyle name="Normal 2 10 3 4 2" xfId="2618"/>
    <cellStyle name="Normal 2 10 3 4 2 2" xfId="5795"/>
    <cellStyle name="Normal 2 10 3 4 3" xfId="4208"/>
    <cellStyle name="Normal 2 10 3 5" xfId="2095"/>
    <cellStyle name="Normal 2 10 3 5 2" xfId="5272"/>
    <cellStyle name="Normal 2 10 3 6" xfId="3685"/>
    <cellStyle name="Normal 2 10 4" xfId="340"/>
    <cellStyle name="Normal 2 10 4 2" xfId="1388"/>
    <cellStyle name="Normal 2 10 4 2 2" xfId="3005"/>
    <cellStyle name="Normal 2 10 4 2 2 2" xfId="6182"/>
    <cellStyle name="Normal 2 10 4 2 3" xfId="4595"/>
    <cellStyle name="Normal 2 10 4 3" xfId="865"/>
    <cellStyle name="Normal 2 10 4 3 2" xfId="2482"/>
    <cellStyle name="Normal 2 10 4 3 2 2" xfId="5659"/>
    <cellStyle name="Normal 2 10 4 3 3" xfId="4072"/>
    <cellStyle name="Normal 2 10 4 4" xfId="1959"/>
    <cellStyle name="Normal 2 10 4 4 2" xfId="5136"/>
    <cellStyle name="Normal 2 10 4 5" xfId="3549"/>
    <cellStyle name="Normal 2 10 5" xfId="544"/>
    <cellStyle name="Normal 2 10 5 2" xfId="1592"/>
    <cellStyle name="Normal 2 10 5 2 2" xfId="3209"/>
    <cellStyle name="Normal 2 10 5 2 2 2" xfId="6386"/>
    <cellStyle name="Normal 2 10 5 2 3" xfId="4799"/>
    <cellStyle name="Normal 2 10 5 3" xfId="1069"/>
    <cellStyle name="Normal 2 10 5 3 2" xfId="2686"/>
    <cellStyle name="Normal 2 10 5 3 2 2" xfId="5863"/>
    <cellStyle name="Normal 2 10 5 3 3" xfId="4276"/>
    <cellStyle name="Normal 2 10 5 4" xfId="2163"/>
    <cellStyle name="Normal 2 10 5 4 2" xfId="5340"/>
    <cellStyle name="Normal 2 10 5 5" xfId="3753"/>
    <cellStyle name="Normal 2 10 6" xfId="1320"/>
    <cellStyle name="Normal 2 10 6 2" xfId="2937"/>
    <cellStyle name="Normal 2 10 6 2 2" xfId="6114"/>
    <cellStyle name="Normal 2 10 6 3" xfId="4527"/>
    <cellStyle name="Normal 2 10 7" xfId="797"/>
    <cellStyle name="Normal 2 10 7 2" xfId="2414"/>
    <cellStyle name="Normal 2 10 7 2 2" xfId="5591"/>
    <cellStyle name="Normal 2 10 7 3" xfId="4004"/>
    <cellStyle name="Normal 2 10 8" xfId="1891"/>
    <cellStyle name="Normal 2 10 8 2" xfId="5068"/>
    <cellStyle name="Normal 2 10 9" xfId="3481"/>
    <cellStyle name="Normal 2 11" xfId="367"/>
    <cellStyle name="Normal 2 11 2" xfId="571"/>
    <cellStyle name="Normal 2 11 2 2" xfId="1619"/>
    <cellStyle name="Normal 2 11 2 2 2" xfId="3236"/>
    <cellStyle name="Normal 2 11 2 2 2 2" xfId="6413"/>
    <cellStyle name="Normal 2 11 2 2 3" xfId="4826"/>
    <cellStyle name="Normal 2 11 2 3" xfId="1096"/>
    <cellStyle name="Normal 2 11 2 3 2" xfId="2713"/>
    <cellStyle name="Normal 2 11 2 3 2 2" xfId="5890"/>
    <cellStyle name="Normal 2 11 2 3 3" xfId="4303"/>
    <cellStyle name="Normal 2 11 2 4" xfId="2190"/>
    <cellStyle name="Normal 2 11 2 4 2" xfId="5367"/>
    <cellStyle name="Normal 2 11 2 5" xfId="3780"/>
    <cellStyle name="Normal 2 11 3" xfId="1415"/>
    <cellStyle name="Normal 2 11 3 2" xfId="3032"/>
    <cellStyle name="Normal 2 11 3 2 2" xfId="6209"/>
    <cellStyle name="Normal 2 11 3 3" xfId="4622"/>
    <cellStyle name="Normal 2 11 4" xfId="892"/>
    <cellStyle name="Normal 2 11 4 2" xfId="2509"/>
    <cellStyle name="Normal 2 11 4 2 2" xfId="5686"/>
    <cellStyle name="Normal 2 11 4 3" xfId="4099"/>
    <cellStyle name="Normal 2 11 5" xfId="1986"/>
    <cellStyle name="Normal 2 11 5 2" xfId="5163"/>
    <cellStyle name="Normal 2 11 6" xfId="3576"/>
    <cellStyle name="Normal 2 12" xfId="433"/>
    <cellStyle name="Normal 2 12 2" xfId="637"/>
    <cellStyle name="Normal 2 12 2 2" xfId="1685"/>
    <cellStyle name="Normal 2 12 2 2 2" xfId="3302"/>
    <cellStyle name="Normal 2 12 2 2 2 2" xfId="6479"/>
    <cellStyle name="Normal 2 12 2 2 3" xfId="4892"/>
    <cellStyle name="Normal 2 12 2 3" xfId="1162"/>
    <cellStyle name="Normal 2 12 2 3 2" xfId="2779"/>
    <cellStyle name="Normal 2 12 2 3 2 2" xfId="5956"/>
    <cellStyle name="Normal 2 12 2 3 3" xfId="4369"/>
    <cellStyle name="Normal 2 12 2 4" xfId="2256"/>
    <cellStyle name="Normal 2 12 2 4 2" xfId="5433"/>
    <cellStyle name="Normal 2 12 2 5" xfId="3846"/>
    <cellStyle name="Normal 2 12 3" xfId="1481"/>
    <cellStyle name="Normal 2 12 3 2" xfId="3098"/>
    <cellStyle name="Normal 2 12 3 2 2" xfId="6275"/>
    <cellStyle name="Normal 2 12 3 3" xfId="4688"/>
    <cellStyle name="Normal 2 12 4" xfId="958"/>
    <cellStyle name="Normal 2 12 4 2" xfId="2575"/>
    <cellStyle name="Normal 2 12 4 2 2" xfId="5752"/>
    <cellStyle name="Normal 2 12 4 3" xfId="4165"/>
    <cellStyle name="Normal 2 12 5" xfId="2052"/>
    <cellStyle name="Normal 2 12 5 2" xfId="5229"/>
    <cellStyle name="Normal 2 12 6" xfId="3642"/>
    <cellStyle name="Normal 2 13" xfId="297"/>
    <cellStyle name="Normal 2 13 2" xfId="1345"/>
    <cellStyle name="Normal 2 13 2 2" xfId="2962"/>
    <cellStyle name="Normal 2 13 2 2 2" xfId="6139"/>
    <cellStyle name="Normal 2 13 2 3" xfId="4552"/>
    <cellStyle name="Normal 2 13 3" xfId="822"/>
    <cellStyle name="Normal 2 13 3 2" xfId="2439"/>
    <cellStyle name="Normal 2 13 3 2 2" xfId="5616"/>
    <cellStyle name="Normal 2 13 3 3" xfId="4029"/>
    <cellStyle name="Normal 2 13 4" xfId="1916"/>
    <cellStyle name="Normal 2 13 4 2" xfId="5093"/>
    <cellStyle name="Normal 2 13 5" xfId="3506"/>
    <cellStyle name="Normal 2 14" xfId="501"/>
    <cellStyle name="Normal 2 14 2" xfId="1549"/>
    <cellStyle name="Normal 2 14 2 2" xfId="3166"/>
    <cellStyle name="Normal 2 14 2 2 2" xfId="6343"/>
    <cellStyle name="Normal 2 14 2 3" xfId="4756"/>
    <cellStyle name="Normal 2 14 3" xfId="1026"/>
    <cellStyle name="Normal 2 14 3 2" xfId="2643"/>
    <cellStyle name="Normal 2 14 3 2 2" xfId="5820"/>
    <cellStyle name="Normal 2 14 3 3" xfId="4233"/>
    <cellStyle name="Normal 2 14 4" xfId="2120"/>
    <cellStyle name="Normal 2 14 4 2" xfId="5297"/>
    <cellStyle name="Normal 2 14 5" xfId="3710"/>
    <cellStyle name="Normal 2 15" xfId="706"/>
    <cellStyle name="Normal 2 15 2" xfId="7623"/>
    <cellStyle name="Normal 2 15 2 2" xfId="9572"/>
    <cellStyle name="Normal 2 15 3" xfId="8751"/>
    <cellStyle name="Normal 2 16" xfId="174"/>
    <cellStyle name="Normal 2 16 2" xfId="1277"/>
    <cellStyle name="Normal 2 16 2 2" xfId="2894"/>
    <cellStyle name="Normal 2 16 2 2 2" xfId="6071"/>
    <cellStyle name="Normal 2 16 2 3" xfId="4484"/>
    <cellStyle name="Normal 2 16 3" xfId="754"/>
    <cellStyle name="Normal 2 16 3 2" xfId="2371"/>
    <cellStyle name="Normal 2 16 3 2 2" xfId="5548"/>
    <cellStyle name="Normal 2 16 3 3" xfId="3961"/>
    <cellStyle name="Normal 2 16 4" xfId="1848"/>
    <cellStyle name="Normal 2 16 4 2" xfId="5025"/>
    <cellStyle name="Normal 2 16 5" xfId="3438"/>
    <cellStyle name="Normal 2 17" xfId="1242"/>
    <cellStyle name="Normal 2 17 2" xfId="2859"/>
    <cellStyle name="Normal 2 17 2 2" xfId="6036"/>
    <cellStyle name="Normal 2 17 3" xfId="4449"/>
    <cellStyle name="Normal 2 18" xfId="719"/>
    <cellStyle name="Normal 2 18 2" xfId="2336"/>
    <cellStyle name="Normal 2 18 2 2" xfId="5513"/>
    <cellStyle name="Normal 2 18 3" xfId="3926"/>
    <cellStyle name="Normal 2 19" xfId="1813"/>
    <cellStyle name="Normal 2 19 2" xfId="4990"/>
    <cellStyle name="Normal 2 2" xfId="19"/>
    <cellStyle name="Normal 2 2 10" xfId="299"/>
    <cellStyle name="Normal 2 2 10 2" xfId="1347"/>
    <cellStyle name="Normal 2 2 10 2 2" xfId="2964"/>
    <cellStyle name="Normal 2 2 10 2 2 2" xfId="6141"/>
    <cellStyle name="Normal 2 2 10 2 3" xfId="4554"/>
    <cellStyle name="Normal 2 2 10 3" xfId="824"/>
    <cellStyle name="Normal 2 2 10 3 2" xfId="2441"/>
    <cellStyle name="Normal 2 2 10 3 2 2" xfId="5618"/>
    <cellStyle name="Normal 2 2 10 3 3" xfId="4031"/>
    <cellStyle name="Normal 2 2 10 4" xfId="1918"/>
    <cellStyle name="Normal 2 2 10 4 2" xfId="5095"/>
    <cellStyle name="Normal 2 2 10 5" xfId="3508"/>
    <cellStyle name="Normal 2 2 10 6" xfId="8133"/>
    <cellStyle name="Normal 2 2 10 6 2" xfId="9588"/>
    <cellStyle name="Normal 2 2 10 7" xfId="8777"/>
    <cellStyle name="Normal 2 2 11" xfId="503"/>
    <cellStyle name="Normal 2 2 11 2" xfId="1551"/>
    <cellStyle name="Normal 2 2 11 2 2" xfId="3168"/>
    <cellStyle name="Normal 2 2 11 2 2 2" xfId="6345"/>
    <cellStyle name="Normal 2 2 11 2 3" xfId="4758"/>
    <cellStyle name="Normal 2 2 11 3" xfId="1028"/>
    <cellStyle name="Normal 2 2 11 3 2" xfId="2645"/>
    <cellStyle name="Normal 2 2 11 3 2 2" xfId="5822"/>
    <cellStyle name="Normal 2 2 11 3 3" xfId="4235"/>
    <cellStyle name="Normal 2 2 11 4" xfId="2122"/>
    <cellStyle name="Normal 2 2 11 4 2" xfId="5299"/>
    <cellStyle name="Normal 2 2 11 5" xfId="3712"/>
    <cellStyle name="Normal 2 2 12" xfId="177"/>
    <cellStyle name="Normal 2 2 12 2" xfId="1279"/>
    <cellStyle name="Normal 2 2 12 2 2" xfId="2896"/>
    <cellStyle name="Normal 2 2 12 2 2 2" xfId="6073"/>
    <cellStyle name="Normal 2 2 12 2 3" xfId="4486"/>
    <cellStyle name="Normal 2 2 12 3" xfId="756"/>
    <cellStyle name="Normal 2 2 12 3 2" xfId="2373"/>
    <cellStyle name="Normal 2 2 12 3 2 2" xfId="5550"/>
    <cellStyle name="Normal 2 2 12 3 3" xfId="3963"/>
    <cellStyle name="Normal 2 2 12 4" xfId="1850"/>
    <cellStyle name="Normal 2 2 12 4 2" xfId="5027"/>
    <cellStyle name="Normal 2 2 12 5" xfId="3440"/>
    <cellStyle name="Normal 2 2 13" xfId="1760"/>
    <cellStyle name="Normal 2 2 13 2" xfId="8917"/>
    <cellStyle name="Normal 2 2 14" xfId="7264"/>
    <cellStyle name="Normal 2 2 2" xfId="183"/>
    <cellStyle name="Normal 2 2 2 10" xfId="1283"/>
    <cellStyle name="Normal 2 2 2 10 2" xfId="2900"/>
    <cellStyle name="Normal 2 2 2 10 2 2" xfId="6077"/>
    <cellStyle name="Normal 2 2 2 10 3" xfId="4490"/>
    <cellStyle name="Normal 2 2 2 11" xfId="760"/>
    <cellStyle name="Normal 2 2 2 11 2" xfId="2377"/>
    <cellStyle name="Normal 2 2 2 11 2 2" xfId="5554"/>
    <cellStyle name="Normal 2 2 2 11 3" xfId="3967"/>
    <cellStyle name="Normal 2 2 2 12" xfId="1854"/>
    <cellStyle name="Normal 2 2 2 12 2" xfId="5031"/>
    <cellStyle name="Normal 2 2 2 13" xfId="3444"/>
    <cellStyle name="Normal 2 2 2 2" xfId="192"/>
    <cellStyle name="Normal 2 2 2 2 10" xfId="1863"/>
    <cellStyle name="Normal 2 2 2 2 10 2" xfId="5040"/>
    <cellStyle name="Normal 2 2 2 2 11" xfId="3453"/>
    <cellStyle name="Normal 2 2 2 2 2" xfId="270"/>
    <cellStyle name="Normal 2 2 2 2 2 2" xfId="406"/>
    <cellStyle name="Normal 2 2 2 2 2 2 2" xfId="610"/>
    <cellStyle name="Normal 2 2 2 2 2 2 2 2" xfId="1658"/>
    <cellStyle name="Normal 2 2 2 2 2 2 2 2 2" xfId="3275"/>
    <cellStyle name="Normal 2 2 2 2 2 2 2 2 2 2" xfId="6452"/>
    <cellStyle name="Normal 2 2 2 2 2 2 2 2 3" xfId="4865"/>
    <cellStyle name="Normal 2 2 2 2 2 2 2 3" xfId="1135"/>
    <cellStyle name="Normal 2 2 2 2 2 2 2 3 2" xfId="2752"/>
    <cellStyle name="Normal 2 2 2 2 2 2 2 3 2 2" xfId="5929"/>
    <cellStyle name="Normal 2 2 2 2 2 2 2 3 3" xfId="4342"/>
    <cellStyle name="Normal 2 2 2 2 2 2 2 4" xfId="2229"/>
    <cellStyle name="Normal 2 2 2 2 2 2 2 4 2" xfId="5406"/>
    <cellStyle name="Normal 2 2 2 2 2 2 2 5" xfId="3819"/>
    <cellStyle name="Normal 2 2 2 2 2 2 3" xfId="1454"/>
    <cellStyle name="Normal 2 2 2 2 2 2 3 2" xfId="3071"/>
    <cellStyle name="Normal 2 2 2 2 2 2 3 2 2" xfId="6248"/>
    <cellStyle name="Normal 2 2 2 2 2 2 3 3" xfId="4661"/>
    <cellStyle name="Normal 2 2 2 2 2 2 4" xfId="931"/>
    <cellStyle name="Normal 2 2 2 2 2 2 4 2" xfId="2548"/>
    <cellStyle name="Normal 2 2 2 2 2 2 4 2 2" xfId="5725"/>
    <cellStyle name="Normal 2 2 2 2 2 2 4 3" xfId="4138"/>
    <cellStyle name="Normal 2 2 2 2 2 2 5" xfId="2025"/>
    <cellStyle name="Normal 2 2 2 2 2 2 5 2" xfId="5202"/>
    <cellStyle name="Normal 2 2 2 2 2 2 6" xfId="3615"/>
    <cellStyle name="Normal 2 2 2 2 2 3" xfId="474"/>
    <cellStyle name="Normal 2 2 2 2 2 3 2" xfId="678"/>
    <cellStyle name="Normal 2 2 2 2 2 3 2 2" xfId="1726"/>
    <cellStyle name="Normal 2 2 2 2 2 3 2 2 2" xfId="3343"/>
    <cellStyle name="Normal 2 2 2 2 2 3 2 2 2 2" xfId="6520"/>
    <cellStyle name="Normal 2 2 2 2 2 3 2 2 3" xfId="4933"/>
    <cellStyle name="Normal 2 2 2 2 2 3 2 3" xfId="1203"/>
    <cellStyle name="Normal 2 2 2 2 2 3 2 3 2" xfId="2820"/>
    <cellStyle name="Normal 2 2 2 2 2 3 2 3 2 2" xfId="5997"/>
    <cellStyle name="Normal 2 2 2 2 2 3 2 3 3" xfId="4410"/>
    <cellStyle name="Normal 2 2 2 2 2 3 2 4" xfId="2297"/>
    <cellStyle name="Normal 2 2 2 2 2 3 2 4 2" xfId="5474"/>
    <cellStyle name="Normal 2 2 2 2 2 3 2 5" xfId="3887"/>
    <cellStyle name="Normal 2 2 2 2 2 3 3" xfId="1522"/>
    <cellStyle name="Normal 2 2 2 2 2 3 3 2" xfId="3139"/>
    <cellStyle name="Normal 2 2 2 2 2 3 3 2 2" xfId="6316"/>
    <cellStyle name="Normal 2 2 2 2 2 3 3 3" xfId="4729"/>
    <cellStyle name="Normal 2 2 2 2 2 3 4" xfId="999"/>
    <cellStyle name="Normal 2 2 2 2 2 3 4 2" xfId="2616"/>
    <cellStyle name="Normal 2 2 2 2 2 3 4 2 2" xfId="5793"/>
    <cellStyle name="Normal 2 2 2 2 2 3 4 3" xfId="4206"/>
    <cellStyle name="Normal 2 2 2 2 2 3 5" xfId="2093"/>
    <cellStyle name="Normal 2 2 2 2 2 3 5 2" xfId="5270"/>
    <cellStyle name="Normal 2 2 2 2 2 3 6" xfId="3683"/>
    <cellStyle name="Normal 2 2 2 2 2 4" xfId="338"/>
    <cellStyle name="Normal 2 2 2 2 2 4 2" xfId="1386"/>
    <cellStyle name="Normal 2 2 2 2 2 4 2 2" xfId="3003"/>
    <cellStyle name="Normal 2 2 2 2 2 4 2 2 2" xfId="6180"/>
    <cellStyle name="Normal 2 2 2 2 2 4 2 3" xfId="4593"/>
    <cellStyle name="Normal 2 2 2 2 2 4 3" xfId="863"/>
    <cellStyle name="Normal 2 2 2 2 2 4 3 2" xfId="2480"/>
    <cellStyle name="Normal 2 2 2 2 2 4 3 2 2" xfId="5657"/>
    <cellStyle name="Normal 2 2 2 2 2 4 3 3" xfId="4070"/>
    <cellStyle name="Normal 2 2 2 2 2 4 4" xfId="1957"/>
    <cellStyle name="Normal 2 2 2 2 2 4 4 2" xfId="5134"/>
    <cellStyle name="Normal 2 2 2 2 2 4 5" xfId="3547"/>
    <cellStyle name="Normal 2 2 2 2 2 5" xfId="542"/>
    <cellStyle name="Normal 2 2 2 2 2 5 2" xfId="1590"/>
    <cellStyle name="Normal 2 2 2 2 2 5 2 2" xfId="3207"/>
    <cellStyle name="Normal 2 2 2 2 2 5 2 2 2" xfId="6384"/>
    <cellStyle name="Normal 2 2 2 2 2 5 2 3" xfId="4797"/>
    <cellStyle name="Normal 2 2 2 2 2 5 3" xfId="1067"/>
    <cellStyle name="Normal 2 2 2 2 2 5 3 2" xfId="2684"/>
    <cellStyle name="Normal 2 2 2 2 2 5 3 2 2" xfId="5861"/>
    <cellStyle name="Normal 2 2 2 2 2 5 3 3" xfId="4274"/>
    <cellStyle name="Normal 2 2 2 2 2 5 4" xfId="2161"/>
    <cellStyle name="Normal 2 2 2 2 2 5 4 2" xfId="5338"/>
    <cellStyle name="Normal 2 2 2 2 2 5 5" xfId="3751"/>
    <cellStyle name="Normal 2 2 2 2 2 6" xfId="1318"/>
    <cellStyle name="Normal 2 2 2 2 2 6 2" xfId="2935"/>
    <cellStyle name="Normal 2 2 2 2 2 6 2 2" xfId="6112"/>
    <cellStyle name="Normal 2 2 2 2 2 6 3" xfId="4525"/>
    <cellStyle name="Normal 2 2 2 2 2 7" xfId="795"/>
    <cellStyle name="Normal 2 2 2 2 2 7 2" xfId="2412"/>
    <cellStyle name="Normal 2 2 2 2 2 7 2 2" xfId="5589"/>
    <cellStyle name="Normal 2 2 2 2 2 7 3" xfId="4002"/>
    <cellStyle name="Normal 2 2 2 2 2 8" xfId="1889"/>
    <cellStyle name="Normal 2 2 2 2 2 8 2" xfId="5066"/>
    <cellStyle name="Normal 2 2 2 2 2 9" xfId="3479"/>
    <cellStyle name="Normal 2 2 2 2 3" xfId="296"/>
    <cellStyle name="Normal 2 2 2 2 3 2" xfId="432"/>
    <cellStyle name="Normal 2 2 2 2 3 2 2" xfId="636"/>
    <cellStyle name="Normal 2 2 2 2 3 2 2 2" xfId="1684"/>
    <cellStyle name="Normal 2 2 2 2 3 2 2 2 2" xfId="3301"/>
    <cellStyle name="Normal 2 2 2 2 3 2 2 2 2 2" xfId="6478"/>
    <cellStyle name="Normal 2 2 2 2 3 2 2 2 3" xfId="4891"/>
    <cellStyle name="Normal 2 2 2 2 3 2 2 3" xfId="1161"/>
    <cellStyle name="Normal 2 2 2 2 3 2 2 3 2" xfId="2778"/>
    <cellStyle name="Normal 2 2 2 2 3 2 2 3 2 2" xfId="5955"/>
    <cellStyle name="Normal 2 2 2 2 3 2 2 3 3" xfId="4368"/>
    <cellStyle name="Normal 2 2 2 2 3 2 2 4" xfId="2255"/>
    <cellStyle name="Normal 2 2 2 2 3 2 2 4 2" xfId="5432"/>
    <cellStyle name="Normal 2 2 2 2 3 2 2 5" xfId="3845"/>
    <cellStyle name="Normal 2 2 2 2 3 2 3" xfId="1480"/>
    <cellStyle name="Normal 2 2 2 2 3 2 3 2" xfId="3097"/>
    <cellStyle name="Normal 2 2 2 2 3 2 3 2 2" xfId="6274"/>
    <cellStyle name="Normal 2 2 2 2 3 2 3 3" xfId="4687"/>
    <cellStyle name="Normal 2 2 2 2 3 2 4" xfId="957"/>
    <cellStyle name="Normal 2 2 2 2 3 2 4 2" xfId="2574"/>
    <cellStyle name="Normal 2 2 2 2 3 2 4 2 2" xfId="5751"/>
    <cellStyle name="Normal 2 2 2 2 3 2 4 3" xfId="4164"/>
    <cellStyle name="Normal 2 2 2 2 3 2 5" xfId="2051"/>
    <cellStyle name="Normal 2 2 2 2 3 2 5 2" xfId="5228"/>
    <cellStyle name="Normal 2 2 2 2 3 2 6" xfId="3641"/>
    <cellStyle name="Normal 2 2 2 2 3 3" xfId="500"/>
    <cellStyle name="Normal 2 2 2 2 3 3 2" xfId="704"/>
    <cellStyle name="Normal 2 2 2 2 3 3 2 2" xfId="1752"/>
    <cellStyle name="Normal 2 2 2 2 3 3 2 2 2" xfId="3369"/>
    <cellStyle name="Normal 2 2 2 2 3 3 2 2 2 2" xfId="6546"/>
    <cellStyle name="Normal 2 2 2 2 3 3 2 2 3" xfId="4959"/>
    <cellStyle name="Normal 2 2 2 2 3 3 2 3" xfId="1229"/>
    <cellStyle name="Normal 2 2 2 2 3 3 2 3 2" xfId="2846"/>
    <cellStyle name="Normal 2 2 2 2 3 3 2 3 2 2" xfId="6023"/>
    <cellStyle name="Normal 2 2 2 2 3 3 2 3 3" xfId="4436"/>
    <cellStyle name="Normal 2 2 2 2 3 3 2 4" xfId="2323"/>
    <cellStyle name="Normal 2 2 2 2 3 3 2 4 2" xfId="5500"/>
    <cellStyle name="Normal 2 2 2 2 3 3 2 5" xfId="3913"/>
    <cellStyle name="Normal 2 2 2 2 3 3 3" xfId="1548"/>
    <cellStyle name="Normal 2 2 2 2 3 3 3 2" xfId="3165"/>
    <cellStyle name="Normal 2 2 2 2 3 3 3 2 2" xfId="6342"/>
    <cellStyle name="Normal 2 2 2 2 3 3 3 3" xfId="4755"/>
    <cellStyle name="Normal 2 2 2 2 3 3 4" xfId="1025"/>
    <cellStyle name="Normal 2 2 2 2 3 3 4 2" xfId="2642"/>
    <cellStyle name="Normal 2 2 2 2 3 3 4 2 2" xfId="5819"/>
    <cellStyle name="Normal 2 2 2 2 3 3 4 3" xfId="4232"/>
    <cellStyle name="Normal 2 2 2 2 3 3 5" xfId="2119"/>
    <cellStyle name="Normal 2 2 2 2 3 3 5 2" xfId="5296"/>
    <cellStyle name="Normal 2 2 2 2 3 3 6" xfId="3709"/>
    <cellStyle name="Normal 2 2 2 2 3 4" xfId="364"/>
    <cellStyle name="Normal 2 2 2 2 3 4 2" xfId="1412"/>
    <cellStyle name="Normal 2 2 2 2 3 4 2 2" xfId="3029"/>
    <cellStyle name="Normal 2 2 2 2 3 4 2 2 2" xfId="6206"/>
    <cellStyle name="Normal 2 2 2 2 3 4 2 3" xfId="4619"/>
    <cellStyle name="Normal 2 2 2 2 3 4 3" xfId="889"/>
    <cellStyle name="Normal 2 2 2 2 3 4 3 2" xfId="2506"/>
    <cellStyle name="Normal 2 2 2 2 3 4 3 2 2" xfId="5683"/>
    <cellStyle name="Normal 2 2 2 2 3 4 3 3" xfId="4096"/>
    <cellStyle name="Normal 2 2 2 2 3 4 4" xfId="1983"/>
    <cellStyle name="Normal 2 2 2 2 3 4 4 2" xfId="5160"/>
    <cellStyle name="Normal 2 2 2 2 3 4 5" xfId="3573"/>
    <cellStyle name="Normal 2 2 2 2 3 5" xfId="568"/>
    <cellStyle name="Normal 2 2 2 2 3 5 2" xfId="1616"/>
    <cellStyle name="Normal 2 2 2 2 3 5 2 2" xfId="3233"/>
    <cellStyle name="Normal 2 2 2 2 3 5 2 2 2" xfId="6410"/>
    <cellStyle name="Normal 2 2 2 2 3 5 2 3" xfId="4823"/>
    <cellStyle name="Normal 2 2 2 2 3 5 3" xfId="1093"/>
    <cellStyle name="Normal 2 2 2 2 3 5 3 2" xfId="2710"/>
    <cellStyle name="Normal 2 2 2 2 3 5 3 2 2" xfId="5887"/>
    <cellStyle name="Normal 2 2 2 2 3 5 3 3" xfId="4300"/>
    <cellStyle name="Normal 2 2 2 2 3 5 4" xfId="2187"/>
    <cellStyle name="Normal 2 2 2 2 3 5 4 2" xfId="5364"/>
    <cellStyle name="Normal 2 2 2 2 3 5 5" xfId="3777"/>
    <cellStyle name="Normal 2 2 2 2 3 6" xfId="1344"/>
    <cellStyle name="Normal 2 2 2 2 3 6 2" xfId="2961"/>
    <cellStyle name="Normal 2 2 2 2 3 6 2 2" xfId="6138"/>
    <cellStyle name="Normal 2 2 2 2 3 6 3" xfId="4551"/>
    <cellStyle name="Normal 2 2 2 2 3 7" xfId="821"/>
    <cellStyle name="Normal 2 2 2 2 3 7 2" xfId="2438"/>
    <cellStyle name="Normal 2 2 2 2 3 7 2 2" xfId="5615"/>
    <cellStyle name="Normal 2 2 2 2 3 7 3" xfId="4028"/>
    <cellStyle name="Normal 2 2 2 2 3 8" xfId="1915"/>
    <cellStyle name="Normal 2 2 2 2 3 8 2" xfId="5092"/>
    <cellStyle name="Normal 2 2 2 2 3 9" xfId="3505"/>
    <cellStyle name="Normal 2 2 2 2 4" xfId="393"/>
    <cellStyle name="Normal 2 2 2 2 4 2" xfId="597"/>
    <cellStyle name="Normal 2 2 2 2 4 2 2" xfId="1645"/>
    <cellStyle name="Normal 2 2 2 2 4 2 2 2" xfId="3262"/>
    <cellStyle name="Normal 2 2 2 2 4 2 2 2 2" xfId="6439"/>
    <cellStyle name="Normal 2 2 2 2 4 2 2 3" xfId="4852"/>
    <cellStyle name="Normal 2 2 2 2 4 2 3" xfId="1122"/>
    <cellStyle name="Normal 2 2 2 2 4 2 3 2" xfId="2739"/>
    <cellStyle name="Normal 2 2 2 2 4 2 3 2 2" xfId="5916"/>
    <cellStyle name="Normal 2 2 2 2 4 2 3 3" xfId="4329"/>
    <cellStyle name="Normal 2 2 2 2 4 2 4" xfId="2216"/>
    <cellStyle name="Normal 2 2 2 2 4 2 4 2" xfId="5393"/>
    <cellStyle name="Normal 2 2 2 2 4 2 5" xfId="3806"/>
    <cellStyle name="Normal 2 2 2 2 4 3" xfId="1441"/>
    <cellStyle name="Normal 2 2 2 2 4 3 2" xfId="3058"/>
    <cellStyle name="Normal 2 2 2 2 4 3 2 2" xfId="6235"/>
    <cellStyle name="Normal 2 2 2 2 4 3 3" xfId="4648"/>
    <cellStyle name="Normal 2 2 2 2 4 4" xfId="918"/>
    <cellStyle name="Normal 2 2 2 2 4 4 2" xfId="2535"/>
    <cellStyle name="Normal 2 2 2 2 4 4 2 2" xfId="5712"/>
    <cellStyle name="Normal 2 2 2 2 4 4 3" xfId="4125"/>
    <cellStyle name="Normal 2 2 2 2 4 5" xfId="2012"/>
    <cellStyle name="Normal 2 2 2 2 4 5 2" xfId="5189"/>
    <cellStyle name="Normal 2 2 2 2 4 6" xfId="3602"/>
    <cellStyle name="Normal 2 2 2 2 5" xfId="448"/>
    <cellStyle name="Normal 2 2 2 2 5 2" xfId="652"/>
    <cellStyle name="Normal 2 2 2 2 5 2 2" xfId="1700"/>
    <cellStyle name="Normal 2 2 2 2 5 2 2 2" xfId="3317"/>
    <cellStyle name="Normal 2 2 2 2 5 2 2 2 2" xfId="6494"/>
    <cellStyle name="Normal 2 2 2 2 5 2 2 3" xfId="4907"/>
    <cellStyle name="Normal 2 2 2 2 5 2 3" xfId="1177"/>
    <cellStyle name="Normal 2 2 2 2 5 2 3 2" xfId="2794"/>
    <cellStyle name="Normal 2 2 2 2 5 2 3 2 2" xfId="5971"/>
    <cellStyle name="Normal 2 2 2 2 5 2 3 3" xfId="4384"/>
    <cellStyle name="Normal 2 2 2 2 5 2 4" xfId="2271"/>
    <cellStyle name="Normal 2 2 2 2 5 2 4 2" xfId="5448"/>
    <cellStyle name="Normal 2 2 2 2 5 2 5" xfId="3861"/>
    <cellStyle name="Normal 2 2 2 2 5 3" xfId="1496"/>
    <cellStyle name="Normal 2 2 2 2 5 3 2" xfId="3113"/>
    <cellStyle name="Normal 2 2 2 2 5 3 2 2" xfId="6290"/>
    <cellStyle name="Normal 2 2 2 2 5 3 3" xfId="4703"/>
    <cellStyle name="Normal 2 2 2 2 5 4" xfId="973"/>
    <cellStyle name="Normal 2 2 2 2 5 4 2" xfId="2590"/>
    <cellStyle name="Normal 2 2 2 2 5 4 2 2" xfId="5767"/>
    <cellStyle name="Normal 2 2 2 2 5 4 3" xfId="4180"/>
    <cellStyle name="Normal 2 2 2 2 5 5" xfId="2067"/>
    <cellStyle name="Normal 2 2 2 2 5 5 2" xfId="5244"/>
    <cellStyle name="Normal 2 2 2 2 5 6" xfId="3657"/>
    <cellStyle name="Normal 2 2 2 2 6" xfId="312"/>
    <cellStyle name="Normal 2 2 2 2 6 2" xfId="1360"/>
    <cellStyle name="Normal 2 2 2 2 6 2 2" xfId="2977"/>
    <cellStyle name="Normal 2 2 2 2 6 2 2 2" xfId="6154"/>
    <cellStyle name="Normal 2 2 2 2 6 2 3" xfId="4567"/>
    <cellStyle name="Normal 2 2 2 2 6 3" xfId="837"/>
    <cellStyle name="Normal 2 2 2 2 6 3 2" xfId="2454"/>
    <cellStyle name="Normal 2 2 2 2 6 3 2 2" xfId="5631"/>
    <cellStyle name="Normal 2 2 2 2 6 3 3" xfId="4044"/>
    <cellStyle name="Normal 2 2 2 2 6 4" xfId="1931"/>
    <cellStyle name="Normal 2 2 2 2 6 4 2" xfId="5108"/>
    <cellStyle name="Normal 2 2 2 2 6 5" xfId="3521"/>
    <cellStyle name="Normal 2 2 2 2 7" xfId="516"/>
    <cellStyle name="Normal 2 2 2 2 7 2" xfId="1564"/>
    <cellStyle name="Normal 2 2 2 2 7 2 2" xfId="3181"/>
    <cellStyle name="Normal 2 2 2 2 7 2 2 2" xfId="6358"/>
    <cellStyle name="Normal 2 2 2 2 7 2 3" xfId="4771"/>
    <cellStyle name="Normal 2 2 2 2 7 3" xfId="1041"/>
    <cellStyle name="Normal 2 2 2 2 7 3 2" xfId="2658"/>
    <cellStyle name="Normal 2 2 2 2 7 3 2 2" xfId="5835"/>
    <cellStyle name="Normal 2 2 2 2 7 3 3" xfId="4248"/>
    <cellStyle name="Normal 2 2 2 2 7 4" xfId="2135"/>
    <cellStyle name="Normal 2 2 2 2 7 4 2" xfId="5312"/>
    <cellStyle name="Normal 2 2 2 2 7 5" xfId="3725"/>
    <cellStyle name="Normal 2 2 2 2 8" xfId="1292"/>
    <cellStyle name="Normal 2 2 2 2 8 2" xfId="2909"/>
    <cellStyle name="Normal 2 2 2 2 8 2 2" xfId="6086"/>
    <cellStyle name="Normal 2 2 2 2 8 3" xfId="4499"/>
    <cellStyle name="Normal 2 2 2 2 9" xfId="769"/>
    <cellStyle name="Normal 2 2 2 2 9 2" xfId="2386"/>
    <cellStyle name="Normal 2 2 2 2 9 2 2" xfId="5563"/>
    <cellStyle name="Normal 2 2 2 2 9 3" xfId="3976"/>
    <cellStyle name="Normal 2 2 2 3" xfId="261"/>
    <cellStyle name="Normal 2 2 2 3 10" xfId="3470"/>
    <cellStyle name="Normal 2 2 2 3 2" xfId="287"/>
    <cellStyle name="Normal 2 2 2 3 2 2" xfId="423"/>
    <cellStyle name="Normal 2 2 2 3 2 2 2" xfId="627"/>
    <cellStyle name="Normal 2 2 2 3 2 2 2 2" xfId="1675"/>
    <cellStyle name="Normal 2 2 2 3 2 2 2 2 2" xfId="3292"/>
    <cellStyle name="Normal 2 2 2 3 2 2 2 2 2 2" xfId="6469"/>
    <cellStyle name="Normal 2 2 2 3 2 2 2 2 3" xfId="4882"/>
    <cellStyle name="Normal 2 2 2 3 2 2 2 3" xfId="1152"/>
    <cellStyle name="Normal 2 2 2 3 2 2 2 3 2" xfId="2769"/>
    <cellStyle name="Normal 2 2 2 3 2 2 2 3 2 2" xfId="5946"/>
    <cellStyle name="Normal 2 2 2 3 2 2 2 3 3" xfId="4359"/>
    <cellStyle name="Normal 2 2 2 3 2 2 2 4" xfId="2246"/>
    <cellStyle name="Normal 2 2 2 3 2 2 2 4 2" xfId="5423"/>
    <cellStyle name="Normal 2 2 2 3 2 2 2 5" xfId="3836"/>
    <cellStyle name="Normal 2 2 2 3 2 2 3" xfId="1471"/>
    <cellStyle name="Normal 2 2 2 3 2 2 3 2" xfId="3088"/>
    <cellStyle name="Normal 2 2 2 3 2 2 3 2 2" xfId="6265"/>
    <cellStyle name="Normal 2 2 2 3 2 2 3 3" xfId="4678"/>
    <cellStyle name="Normal 2 2 2 3 2 2 4" xfId="948"/>
    <cellStyle name="Normal 2 2 2 3 2 2 4 2" xfId="2565"/>
    <cellStyle name="Normal 2 2 2 3 2 2 4 2 2" xfId="5742"/>
    <cellStyle name="Normal 2 2 2 3 2 2 4 3" xfId="4155"/>
    <cellStyle name="Normal 2 2 2 3 2 2 5" xfId="2042"/>
    <cellStyle name="Normal 2 2 2 3 2 2 5 2" xfId="5219"/>
    <cellStyle name="Normal 2 2 2 3 2 2 6" xfId="3632"/>
    <cellStyle name="Normal 2 2 2 3 2 3" xfId="491"/>
    <cellStyle name="Normal 2 2 2 3 2 3 2" xfId="695"/>
    <cellStyle name="Normal 2 2 2 3 2 3 2 2" xfId="1743"/>
    <cellStyle name="Normal 2 2 2 3 2 3 2 2 2" xfId="3360"/>
    <cellStyle name="Normal 2 2 2 3 2 3 2 2 2 2" xfId="6537"/>
    <cellStyle name="Normal 2 2 2 3 2 3 2 2 3" xfId="4950"/>
    <cellStyle name="Normal 2 2 2 3 2 3 2 3" xfId="1220"/>
    <cellStyle name="Normal 2 2 2 3 2 3 2 3 2" xfId="2837"/>
    <cellStyle name="Normal 2 2 2 3 2 3 2 3 2 2" xfId="6014"/>
    <cellStyle name="Normal 2 2 2 3 2 3 2 3 3" xfId="4427"/>
    <cellStyle name="Normal 2 2 2 3 2 3 2 4" xfId="2314"/>
    <cellStyle name="Normal 2 2 2 3 2 3 2 4 2" xfId="5491"/>
    <cellStyle name="Normal 2 2 2 3 2 3 2 5" xfId="3904"/>
    <cellStyle name="Normal 2 2 2 3 2 3 3" xfId="1539"/>
    <cellStyle name="Normal 2 2 2 3 2 3 3 2" xfId="3156"/>
    <cellStyle name="Normal 2 2 2 3 2 3 3 2 2" xfId="6333"/>
    <cellStyle name="Normal 2 2 2 3 2 3 3 3" xfId="4746"/>
    <cellStyle name="Normal 2 2 2 3 2 3 4" xfId="1016"/>
    <cellStyle name="Normal 2 2 2 3 2 3 4 2" xfId="2633"/>
    <cellStyle name="Normal 2 2 2 3 2 3 4 2 2" xfId="5810"/>
    <cellStyle name="Normal 2 2 2 3 2 3 4 3" xfId="4223"/>
    <cellStyle name="Normal 2 2 2 3 2 3 5" xfId="2110"/>
    <cellStyle name="Normal 2 2 2 3 2 3 5 2" xfId="5287"/>
    <cellStyle name="Normal 2 2 2 3 2 3 6" xfId="3700"/>
    <cellStyle name="Normal 2 2 2 3 2 4" xfId="355"/>
    <cellStyle name="Normal 2 2 2 3 2 4 2" xfId="1403"/>
    <cellStyle name="Normal 2 2 2 3 2 4 2 2" xfId="3020"/>
    <cellStyle name="Normal 2 2 2 3 2 4 2 2 2" xfId="6197"/>
    <cellStyle name="Normal 2 2 2 3 2 4 2 3" xfId="4610"/>
    <cellStyle name="Normal 2 2 2 3 2 4 3" xfId="880"/>
    <cellStyle name="Normal 2 2 2 3 2 4 3 2" xfId="2497"/>
    <cellStyle name="Normal 2 2 2 3 2 4 3 2 2" xfId="5674"/>
    <cellStyle name="Normal 2 2 2 3 2 4 3 3" xfId="4087"/>
    <cellStyle name="Normal 2 2 2 3 2 4 4" xfId="1974"/>
    <cellStyle name="Normal 2 2 2 3 2 4 4 2" xfId="5151"/>
    <cellStyle name="Normal 2 2 2 3 2 4 5" xfId="3564"/>
    <cellStyle name="Normal 2 2 2 3 2 5" xfId="559"/>
    <cellStyle name="Normal 2 2 2 3 2 5 2" xfId="1607"/>
    <cellStyle name="Normal 2 2 2 3 2 5 2 2" xfId="3224"/>
    <cellStyle name="Normal 2 2 2 3 2 5 2 2 2" xfId="6401"/>
    <cellStyle name="Normal 2 2 2 3 2 5 2 3" xfId="4814"/>
    <cellStyle name="Normal 2 2 2 3 2 5 3" xfId="1084"/>
    <cellStyle name="Normal 2 2 2 3 2 5 3 2" xfId="2701"/>
    <cellStyle name="Normal 2 2 2 3 2 5 3 2 2" xfId="5878"/>
    <cellStyle name="Normal 2 2 2 3 2 5 3 3" xfId="4291"/>
    <cellStyle name="Normal 2 2 2 3 2 5 4" xfId="2178"/>
    <cellStyle name="Normal 2 2 2 3 2 5 4 2" xfId="5355"/>
    <cellStyle name="Normal 2 2 2 3 2 5 5" xfId="3768"/>
    <cellStyle name="Normal 2 2 2 3 2 6" xfId="1335"/>
    <cellStyle name="Normal 2 2 2 3 2 6 2" xfId="2952"/>
    <cellStyle name="Normal 2 2 2 3 2 6 2 2" xfId="6129"/>
    <cellStyle name="Normal 2 2 2 3 2 6 3" xfId="4542"/>
    <cellStyle name="Normal 2 2 2 3 2 7" xfId="812"/>
    <cellStyle name="Normal 2 2 2 3 2 7 2" xfId="2429"/>
    <cellStyle name="Normal 2 2 2 3 2 7 2 2" xfId="5606"/>
    <cellStyle name="Normal 2 2 2 3 2 7 3" xfId="4019"/>
    <cellStyle name="Normal 2 2 2 3 2 8" xfId="1906"/>
    <cellStyle name="Normal 2 2 2 3 2 8 2" xfId="5083"/>
    <cellStyle name="Normal 2 2 2 3 2 9" xfId="3496"/>
    <cellStyle name="Normal 2 2 2 3 3" xfId="384"/>
    <cellStyle name="Normal 2 2 2 3 3 2" xfId="588"/>
    <cellStyle name="Normal 2 2 2 3 3 2 2" xfId="1636"/>
    <cellStyle name="Normal 2 2 2 3 3 2 2 2" xfId="3253"/>
    <cellStyle name="Normal 2 2 2 3 3 2 2 2 2" xfId="6430"/>
    <cellStyle name="Normal 2 2 2 3 3 2 2 3" xfId="4843"/>
    <cellStyle name="Normal 2 2 2 3 3 2 3" xfId="1113"/>
    <cellStyle name="Normal 2 2 2 3 3 2 3 2" xfId="2730"/>
    <cellStyle name="Normal 2 2 2 3 3 2 3 2 2" xfId="5907"/>
    <cellStyle name="Normal 2 2 2 3 3 2 3 3" xfId="4320"/>
    <cellStyle name="Normal 2 2 2 3 3 2 4" xfId="2207"/>
    <cellStyle name="Normal 2 2 2 3 3 2 4 2" xfId="5384"/>
    <cellStyle name="Normal 2 2 2 3 3 2 5" xfId="3797"/>
    <cellStyle name="Normal 2 2 2 3 3 3" xfId="1432"/>
    <cellStyle name="Normal 2 2 2 3 3 3 2" xfId="3049"/>
    <cellStyle name="Normal 2 2 2 3 3 3 2 2" xfId="6226"/>
    <cellStyle name="Normal 2 2 2 3 3 3 3" xfId="4639"/>
    <cellStyle name="Normal 2 2 2 3 3 4" xfId="909"/>
    <cellStyle name="Normal 2 2 2 3 3 4 2" xfId="2526"/>
    <cellStyle name="Normal 2 2 2 3 3 4 2 2" xfId="5703"/>
    <cellStyle name="Normal 2 2 2 3 3 4 3" xfId="4116"/>
    <cellStyle name="Normal 2 2 2 3 3 5" xfId="2003"/>
    <cellStyle name="Normal 2 2 2 3 3 5 2" xfId="5180"/>
    <cellStyle name="Normal 2 2 2 3 3 6" xfId="3593"/>
    <cellStyle name="Normal 2 2 2 3 4" xfId="465"/>
    <cellStyle name="Normal 2 2 2 3 4 2" xfId="669"/>
    <cellStyle name="Normal 2 2 2 3 4 2 2" xfId="1717"/>
    <cellStyle name="Normal 2 2 2 3 4 2 2 2" xfId="3334"/>
    <cellStyle name="Normal 2 2 2 3 4 2 2 2 2" xfId="6511"/>
    <cellStyle name="Normal 2 2 2 3 4 2 2 3" xfId="4924"/>
    <cellStyle name="Normal 2 2 2 3 4 2 3" xfId="1194"/>
    <cellStyle name="Normal 2 2 2 3 4 2 3 2" xfId="2811"/>
    <cellStyle name="Normal 2 2 2 3 4 2 3 2 2" xfId="5988"/>
    <cellStyle name="Normal 2 2 2 3 4 2 3 3" xfId="4401"/>
    <cellStyle name="Normal 2 2 2 3 4 2 4" xfId="2288"/>
    <cellStyle name="Normal 2 2 2 3 4 2 4 2" xfId="5465"/>
    <cellStyle name="Normal 2 2 2 3 4 2 5" xfId="3878"/>
    <cellStyle name="Normal 2 2 2 3 4 3" xfId="1513"/>
    <cellStyle name="Normal 2 2 2 3 4 3 2" xfId="3130"/>
    <cellStyle name="Normal 2 2 2 3 4 3 2 2" xfId="6307"/>
    <cellStyle name="Normal 2 2 2 3 4 3 3" xfId="4720"/>
    <cellStyle name="Normal 2 2 2 3 4 4" xfId="990"/>
    <cellStyle name="Normal 2 2 2 3 4 4 2" xfId="2607"/>
    <cellStyle name="Normal 2 2 2 3 4 4 2 2" xfId="5784"/>
    <cellStyle name="Normal 2 2 2 3 4 4 3" xfId="4197"/>
    <cellStyle name="Normal 2 2 2 3 4 5" xfId="2084"/>
    <cellStyle name="Normal 2 2 2 3 4 5 2" xfId="5261"/>
    <cellStyle name="Normal 2 2 2 3 4 6" xfId="3674"/>
    <cellStyle name="Normal 2 2 2 3 5" xfId="329"/>
    <cellStyle name="Normal 2 2 2 3 5 2" xfId="1377"/>
    <cellStyle name="Normal 2 2 2 3 5 2 2" xfId="2994"/>
    <cellStyle name="Normal 2 2 2 3 5 2 2 2" xfId="6171"/>
    <cellStyle name="Normal 2 2 2 3 5 2 3" xfId="4584"/>
    <cellStyle name="Normal 2 2 2 3 5 3" xfId="854"/>
    <cellStyle name="Normal 2 2 2 3 5 3 2" xfId="2471"/>
    <cellStyle name="Normal 2 2 2 3 5 3 2 2" xfId="5648"/>
    <cellStyle name="Normal 2 2 2 3 5 3 3" xfId="4061"/>
    <cellStyle name="Normal 2 2 2 3 5 4" xfId="1948"/>
    <cellStyle name="Normal 2 2 2 3 5 4 2" xfId="5125"/>
    <cellStyle name="Normal 2 2 2 3 5 5" xfId="3538"/>
    <cellStyle name="Normal 2 2 2 3 6" xfId="533"/>
    <cellStyle name="Normal 2 2 2 3 6 2" xfId="1581"/>
    <cellStyle name="Normal 2 2 2 3 6 2 2" xfId="3198"/>
    <cellStyle name="Normal 2 2 2 3 6 2 2 2" xfId="6375"/>
    <cellStyle name="Normal 2 2 2 3 6 2 3" xfId="4788"/>
    <cellStyle name="Normal 2 2 2 3 6 3" xfId="1058"/>
    <cellStyle name="Normal 2 2 2 3 6 3 2" xfId="2675"/>
    <cellStyle name="Normal 2 2 2 3 6 3 2 2" xfId="5852"/>
    <cellStyle name="Normal 2 2 2 3 6 3 3" xfId="4265"/>
    <cellStyle name="Normal 2 2 2 3 6 4" xfId="2152"/>
    <cellStyle name="Normal 2 2 2 3 6 4 2" xfId="5329"/>
    <cellStyle name="Normal 2 2 2 3 6 5" xfId="3742"/>
    <cellStyle name="Normal 2 2 2 3 7" xfId="1309"/>
    <cellStyle name="Normal 2 2 2 3 7 2" xfId="2926"/>
    <cellStyle name="Normal 2 2 2 3 7 2 2" xfId="6103"/>
    <cellStyle name="Normal 2 2 2 3 7 3" xfId="4516"/>
    <cellStyle name="Normal 2 2 2 3 8" xfId="786"/>
    <cellStyle name="Normal 2 2 2 3 8 2" xfId="2403"/>
    <cellStyle name="Normal 2 2 2 3 8 2 2" xfId="5580"/>
    <cellStyle name="Normal 2 2 2 3 8 3" xfId="3993"/>
    <cellStyle name="Normal 2 2 2 3 9" xfId="1880"/>
    <cellStyle name="Normal 2 2 2 3 9 2" xfId="5057"/>
    <cellStyle name="Normal 2 2 2 4" xfId="250"/>
    <cellStyle name="Normal 2 2 2 4 2" xfId="365"/>
    <cellStyle name="Normal 2 2 2 4 2 2" xfId="569"/>
    <cellStyle name="Normal 2 2 2 4 2 2 2" xfId="1617"/>
    <cellStyle name="Normal 2 2 2 4 2 2 2 2" xfId="3234"/>
    <cellStyle name="Normal 2 2 2 4 2 2 2 2 2" xfId="6411"/>
    <cellStyle name="Normal 2 2 2 4 2 2 2 3" xfId="4824"/>
    <cellStyle name="Normal 2 2 2 4 2 2 3" xfId="1094"/>
    <cellStyle name="Normal 2 2 2 4 2 2 3 2" xfId="2711"/>
    <cellStyle name="Normal 2 2 2 4 2 2 3 2 2" xfId="5888"/>
    <cellStyle name="Normal 2 2 2 4 2 2 3 3" xfId="4301"/>
    <cellStyle name="Normal 2 2 2 4 2 2 4" xfId="2188"/>
    <cellStyle name="Normal 2 2 2 4 2 2 4 2" xfId="5365"/>
    <cellStyle name="Normal 2 2 2 4 2 2 5" xfId="3778"/>
    <cellStyle name="Normal 2 2 2 4 2 3" xfId="1413"/>
    <cellStyle name="Normal 2 2 2 4 2 3 2" xfId="3030"/>
    <cellStyle name="Normal 2 2 2 4 2 3 2 2" xfId="6207"/>
    <cellStyle name="Normal 2 2 2 4 2 3 3" xfId="4620"/>
    <cellStyle name="Normal 2 2 2 4 2 4" xfId="890"/>
    <cellStyle name="Normal 2 2 2 4 2 4 2" xfId="2507"/>
    <cellStyle name="Normal 2 2 2 4 2 4 2 2" xfId="5684"/>
    <cellStyle name="Normal 2 2 2 4 2 4 3" xfId="4097"/>
    <cellStyle name="Normal 2 2 2 4 2 5" xfId="1984"/>
    <cellStyle name="Normal 2 2 2 4 2 5 2" xfId="5161"/>
    <cellStyle name="Normal 2 2 2 4 2 6" xfId="3574"/>
    <cellStyle name="Normal 2 2 2 4 3" xfId="458"/>
    <cellStyle name="Normal 2 2 2 4 3 2" xfId="662"/>
    <cellStyle name="Normal 2 2 2 4 3 2 2" xfId="1710"/>
    <cellStyle name="Normal 2 2 2 4 3 2 2 2" xfId="3327"/>
    <cellStyle name="Normal 2 2 2 4 3 2 2 2 2" xfId="6504"/>
    <cellStyle name="Normal 2 2 2 4 3 2 2 3" xfId="4917"/>
    <cellStyle name="Normal 2 2 2 4 3 2 3" xfId="1187"/>
    <cellStyle name="Normal 2 2 2 4 3 2 3 2" xfId="2804"/>
    <cellStyle name="Normal 2 2 2 4 3 2 3 2 2" xfId="5981"/>
    <cellStyle name="Normal 2 2 2 4 3 2 3 3" xfId="4394"/>
    <cellStyle name="Normal 2 2 2 4 3 2 4" xfId="2281"/>
    <cellStyle name="Normal 2 2 2 4 3 2 4 2" xfId="5458"/>
    <cellStyle name="Normal 2 2 2 4 3 2 5" xfId="3871"/>
    <cellStyle name="Normal 2 2 2 4 3 3" xfId="1506"/>
    <cellStyle name="Normal 2 2 2 4 3 3 2" xfId="3123"/>
    <cellStyle name="Normal 2 2 2 4 3 3 2 2" xfId="6300"/>
    <cellStyle name="Normal 2 2 2 4 3 3 3" xfId="4713"/>
    <cellStyle name="Normal 2 2 2 4 3 4" xfId="983"/>
    <cellStyle name="Normal 2 2 2 4 3 4 2" xfId="2600"/>
    <cellStyle name="Normal 2 2 2 4 3 4 2 2" xfId="5777"/>
    <cellStyle name="Normal 2 2 2 4 3 4 3" xfId="4190"/>
    <cellStyle name="Normal 2 2 2 4 3 5" xfId="2077"/>
    <cellStyle name="Normal 2 2 2 4 3 5 2" xfId="5254"/>
    <cellStyle name="Normal 2 2 2 4 3 6" xfId="3667"/>
    <cellStyle name="Normal 2 2 2 4 4" xfId="322"/>
    <cellStyle name="Normal 2 2 2 4 4 2" xfId="1370"/>
    <cellStyle name="Normal 2 2 2 4 4 2 2" xfId="2987"/>
    <cellStyle name="Normal 2 2 2 4 4 2 2 2" xfId="6164"/>
    <cellStyle name="Normal 2 2 2 4 4 2 3" xfId="4577"/>
    <cellStyle name="Normal 2 2 2 4 4 3" xfId="847"/>
    <cellStyle name="Normal 2 2 2 4 4 3 2" xfId="2464"/>
    <cellStyle name="Normal 2 2 2 4 4 3 2 2" xfId="5641"/>
    <cellStyle name="Normal 2 2 2 4 4 3 3" xfId="4054"/>
    <cellStyle name="Normal 2 2 2 4 4 4" xfId="1941"/>
    <cellStyle name="Normal 2 2 2 4 4 4 2" xfId="5118"/>
    <cellStyle name="Normal 2 2 2 4 4 5" xfId="3531"/>
    <cellStyle name="Normal 2 2 2 4 5" xfId="526"/>
    <cellStyle name="Normal 2 2 2 4 5 2" xfId="1574"/>
    <cellStyle name="Normal 2 2 2 4 5 2 2" xfId="3191"/>
    <cellStyle name="Normal 2 2 2 4 5 2 2 2" xfId="6368"/>
    <cellStyle name="Normal 2 2 2 4 5 2 3" xfId="4781"/>
    <cellStyle name="Normal 2 2 2 4 5 3" xfId="1051"/>
    <cellStyle name="Normal 2 2 2 4 5 3 2" xfId="2668"/>
    <cellStyle name="Normal 2 2 2 4 5 3 2 2" xfId="5845"/>
    <cellStyle name="Normal 2 2 2 4 5 3 3" xfId="4258"/>
    <cellStyle name="Normal 2 2 2 4 5 4" xfId="2145"/>
    <cellStyle name="Normal 2 2 2 4 5 4 2" xfId="5322"/>
    <cellStyle name="Normal 2 2 2 4 5 5" xfId="3735"/>
    <cellStyle name="Normal 2 2 2 4 6" xfId="1302"/>
    <cellStyle name="Normal 2 2 2 4 6 2" xfId="2919"/>
    <cellStyle name="Normal 2 2 2 4 6 2 2" xfId="6096"/>
    <cellStyle name="Normal 2 2 2 4 6 3" xfId="4509"/>
    <cellStyle name="Normal 2 2 2 4 7" xfId="779"/>
    <cellStyle name="Normal 2 2 2 4 7 2" xfId="2396"/>
    <cellStyle name="Normal 2 2 2 4 7 2 2" xfId="5573"/>
    <cellStyle name="Normal 2 2 2 4 7 3" xfId="3986"/>
    <cellStyle name="Normal 2 2 2 4 8" xfId="1873"/>
    <cellStyle name="Normal 2 2 2 4 8 2" xfId="5050"/>
    <cellStyle name="Normal 2 2 2 4 9" xfId="3463"/>
    <cellStyle name="Normal 2 2 2 5" xfId="280"/>
    <cellStyle name="Normal 2 2 2 5 2" xfId="416"/>
    <cellStyle name="Normal 2 2 2 5 2 2" xfId="620"/>
    <cellStyle name="Normal 2 2 2 5 2 2 2" xfId="1668"/>
    <cellStyle name="Normal 2 2 2 5 2 2 2 2" xfId="3285"/>
    <cellStyle name="Normal 2 2 2 5 2 2 2 2 2" xfId="6462"/>
    <cellStyle name="Normal 2 2 2 5 2 2 2 3" xfId="4875"/>
    <cellStyle name="Normal 2 2 2 5 2 2 3" xfId="1145"/>
    <cellStyle name="Normal 2 2 2 5 2 2 3 2" xfId="2762"/>
    <cellStyle name="Normal 2 2 2 5 2 2 3 2 2" xfId="5939"/>
    <cellStyle name="Normal 2 2 2 5 2 2 3 3" xfId="4352"/>
    <cellStyle name="Normal 2 2 2 5 2 2 4" xfId="2239"/>
    <cellStyle name="Normal 2 2 2 5 2 2 4 2" xfId="5416"/>
    <cellStyle name="Normal 2 2 2 5 2 2 5" xfId="3829"/>
    <cellStyle name="Normal 2 2 2 5 2 3" xfId="1464"/>
    <cellStyle name="Normal 2 2 2 5 2 3 2" xfId="3081"/>
    <cellStyle name="Normal 2 2 2 5 2 3 2 2" xfId="6258"/>
    <cellStyle name="Normal 2 2 2 5 2 3 3" xfId="4671"/>
    <cellStyle name="Normal 2 2 2 5 2 4" xfId="941"/>
    <cellStyle name="Normal 2 2 2 5 2 4 2" xfId="2558"/>
    <cellStyle name="Normal 2 2 2 5 2 4 2 2" xfId="5735"/>
    <cellStyle name="Normal 2 2 2 5 2 4 3" xfId="4148"/>
    <cellStyle name="Normal 2 2 2 5 2 5" xfId="2035"/>
    <cellStyle name="Normal 2 2 2 5 2 5 2" xfId="5212"/>
    <cellStyle name="Normal 2 2 2 5 2 6" xfId="3625"/>
    <cellStyle name="Normal 2 2 2 5 3" xfId="484"/>
    <cellStyle name="Normal 2 2 2 5 3 2" xfId="688"/>
    <cellStyle name="Normal 2 2 2 5 3 2 2" xfId="1736"/>
    <cellStyle name="Normal 2 2 2 5 3 2 2 2" xfId="3353"/>
    <cellStyle name="Normal 2 2 2 5 3 2 2 2 2" xfId="6530"/>
    <cellStyle name="Normal 2 2 2 5 3 2 2 3" xfId="4943"/>
    <cellStyle name="Normal 2 2 2 5 3 2 3" xfId="1213"/>
    <cellStyle name="Normal 2 2 2 5 3 2 3 2" xfId="2830"/>
    <cellStyle name="Normal 2 2 2 5 3 2 3 2 2" xfId="6007"/>
    <cellStyle name="Normal 2 2 2 5 3 2 3 3" xfId="4420"/>
    <cellStyle name="Normal 2 2 2 5 3 2 4" xfId="2307"/>
    <cellStyle name="Normal 2 2 2 5 3 2 4 2" xfId="5484"/>
    <cellStyle name="Normal 2 2 2 5 3 2 5" xfId="3897"/>
    <cellStyle name="Normal 2 2 2 5 3 3" xfId="1532"/>
    <cellStyle name="Normal 2 2 2 5 3 3 2" xfId="3149"/>
    <cellStyle name="Normal 2 2 2 5 3 3 2 2" xfId="6326"/>
    <cellStyle name="Normal 2 2 2 5 3 3 3" xfId="4739"/>
    <cellStyle name="Normal 2 2 2 5 3 4" xfId="1009"/>
    <cellStyle name="Normal 2 2 2 5 3 4 2" xfId="2626"/>
    <cellStyle name="Normal 2 2 2 5 3 4 2 2" xfId="5803"/>
    <cellStyle name="Normal 2 2 2 5 3 4 3" xfId="4216"/>
    <cellStyle name="Normal 2 2 2 5 3 5" xfId="2103"/>
    <cellStyle name="Normal 2 2 2 5 3 5 2" xfId="5280"/>
    <cellStyle name="Normal 2 2 2 5 3 6" xfId="3693"/>
    <cellStyle name="Normal 2 2 2 5 4" xfId="348"/>
    <cellStyle name="Normal 2 2 2 5 4 2" xfId="1396"/>
    <cellStyle name="Normal 2 2 2 5 4 2 2" xfId="3013"/>
    <cellStyle name="Normal 2 2 2 5 4 2 2 2" xfId="6190"/>
    <cellStyle name="Normal 2 2 2 5 4 2 3" xfId="4603"/>
    <cellStyle name="Normal 2 2 2 5 4 3" xfId="873"/>
    <cellStyle name="Normal 2 2 2 5 4 3 2" xfId="2490"/>
    <cellStyle name="Normal 2 2 2 5 4 3 2 2" xfId="5667"/>
    <cellStyle name="Normal 2 2 2 5 4 3 3" xfId="4080"/>
    <cellStyle name="Normal 2 2 2 5 4 4" xfId="1967"/>
    <cellStyle name="Normal 2 2 2 5 4 4 2" xfId="5144"/>
    <cellStyle name="Normal 2 2 2 5 4 5" xfId="3557"/>
    <cellStyle name="Normal 2 2 2 5 5" xfId="552"/>
    <cellStyle name="Normal 2 2 2 5 5 2" xfId="1600"/>
    <cellStyle name="Normal 2 2 2 5 5 2 2" xfId="3217"/>
    <cellStyle name="Normal 2 2 2 5 5 2 2 2" xfId="6394"/>
    <cellStyle name="Normal 2 2 2 5 5 2 3" xfId="4807"/>
    <cellStyle name="Normal 2 2 2 5 5 3" xfId="1077"/>
    <cellStyle name="Normal 2 2 2 5 5 3 2" xfId="2694"/>
    <cellStyle name="Normal 2 2 2 5 5 3 2 2" xfId="5871"/>
    <cellStyle name="Normal 2 2 2 5 5 3 3" xfId="4284"/>
    <cellStyle name="Normal 2 2 2 5 5 4" xfId="2171"/>
    <cellStyle name="Normal 2 2 2 5 5 4 2" xfId="5348"/>
    <cellStyle name="Normal 2 2 2 5 5 5" xfId="3761"/>
    <cellStyle name="Normal 2 2 2 5 6" xfId="1328"/>
    <cellStyle name="Normal 2 2 2 5 6 2" xfId="2945"/>
    <cellStyle name="Normal 2 2 2 5 6 2 2" xfId="6122"/>
    <cellStyle name="Normal 2 2 2 5 6 3" xfId="4535"/>
    <cellStyle name="Normal 2 2 2 5 7" xfId="805"/>
    <cellStyle name="Normal 2 2 2 5 7 2" xfId="2422"/>
    <cellStyle name="Normal 2 2 2 5 7 2 2" xfId="5599"/>
    <cellStyle name="Normal 2 2 2 5 7 3" xfId="4012"/>
    <cellStyle name="Normal 2 2 2 5 8" xfId="1899"/>
    <cellStyle name="Normal 2 2 2 5 8 2" xfId="5076"/>
    <cellStyle name="Normal 2 2 2 5 9" xfId="3489"/>
    <cellStyle name="Normal 2 2 2 6" xfId="376"/>
    <cellStyle name="Normal 2 2 2 6 2" xfId="580"/>
    <cellStyle name="Normal 2 2 2 6 2 2" xfId="1628"/>
    <cellStyle name="Normal 2 2 2 6 2 2 2" xfId="3245"/>
    <cellStyle name="Normal 2 2 2 6 2 2 2 2" xfId="6422"/>
    <cellStyle name="Normal 2 2 2 6 2 2 3" xfId="4835"/>
    <cellStyle name="Normal 2 2 2 6 2 3" xfId="1105"/>
    <cellStyle name="Normal 2 2 2 6 2 3 2" xfId="2722"/>
    <cellStyle name="Normal 2 2 2 6 2 3 2 2" xfId="5899"/>
    <cellStyle name="Normal 2 2 2 6 2 3 3" xfId="4312"/>
    <cellStyle name="Normal 2 2 2 6 2 4" xfId="2199"/>
    <cellStyle name="Normal 2 2 2 6 2 4 2" xfId="5376"/>
    <cellStyle name="Normal 2 2 2 6 2 5" xfId="3789"/>
    <cellStyle name="Normal 2 2 2 6 3" xfId="1424"/>
    <cellStyle name="Normal 2 2 2 6 3 2" xfId="3041"/>
    <cellStyle name="Normal 2 2 2 6 3 2 2" xfId="6218"/>
    <cellStyle name="Normal 2 2 2 6 3 3" xfId="4631"/>
    <cellStyle name="Normal 2 2 2 6 4" xfId="901"/>
    <cellStyle name="Normal 2 2 2 6 4 2" xfId="2518"/>
    <cellStyle name="Normal 2 2 2 6 4 2 2" xfId="5695"/>
    <cellStyle name="Normal 2 2 2 6 4 3" xfId="4108"/>
    <cellStyle name="Normal 2 2 2 6 5" xfId="1995"/>
    <cellStyle name="Normal 2 2 2 6 5 2" xfId="5172"/>
    <cellStyle name="Normal 2 2 2 6 6" xfId="3585"/>
    <cellStyle name="Normal 2 2 2 7" xfId="439"/>
    <cellStyle name="Normal 2 2 2 7 2" xfId="643"/>
    <cellStyle name="Normal 2 2 2 7 2 2" xfId="1691"/>
    <cellStyle name="Normal 2 2 2 7 2 2 2" xfId="3308"/>
    <cellStyle name="Normal 2 2 2 7 2 2 2 2" xfId="6485"/>
    <cellStyle name="Normal 2 2 2 7 2 2 3" xfId="4898"/>
    <cellStyle name="Normal 2 2 2 7 2 3" xfId="1168"/>
    <cellStyle name="Normal 2 2 2 7 2 3 2" xfId="2785"/>
    <cellStyle name="Normal 2 2 2 7 2 3 2 2" xfId="5962"/>
    <cellStyle name="Normal 2 2 2 7 2 3 3" xfId="4375"/>
    <cellStyle name="Normal 2 2 2 7 2 4" xfId="2262"/>
    <cellStyle name="Normal 2 2 2 7 2 4 2" xfId="5439"/>
    <cellStyle name="Normal 2 2 2 7 2 5" xfId="3852"/>
    <cellStyle name="Normal 2 2 2 7 3" xfId="1487"/>
    <cellStyle name="Normal 2 2 2 7 3 2" xfId="3104"/>
    <cellStyle name="Normal 2 2 2 7 3 2 2" xfId="6281"/>
    <cellStyle name="Normal 2 2 2 7 3 3" xfId="4694"/>
    <cellStyle name="Normal 2 2 2 7 4" xfId="964"/>
    <cellStyle name="Normal 2 2 2 7 4 2" xfId="2581"/>
    <cellStyle name="Normal 2 2 2 7 4 2 2" xfId="5758"/>
    <cellStyle name="Normal 2 2 2 7 4 3" xfId="4171"/>
    <cellStyle name="Normal 2 2 2 7 5" xfId="2058"/>
    <cellStyle name="Normal 2 2 2 7 5 2" xfId="5235"/>
    <cellStyle name="Normal 2 2 2 7 6" xfId="3648"/>
    <cellStyle name="Normal 2 2 2 7 7" xfId="8130"/>
    <cellStyle name="Normal 2 2 2 7 7 2" xfId="9587"/>
    <cellStyle name="Normal 2 2 2 7 8" xfId="8775"/>
    <cellStyle name="Normal 2 2 2 8" xfId="303"/>
    <cellStyle name="Normal 2 2 2 8 2" xfId="1351"/>
    <cellStyle name="Normal 2 2 2 8 2 2" xfId="2968"/>
    <cellStyle name="Normal 2 2 2 8 2 2 2" xfId="6145"/>
    <cellStyle name="Normal 2 2 2 8 2 3" xfId="4558"/>
    <cellStyle name="Normal 2 2 2 8 3" xfId="828"/>
    <cellStyle name="Normal 2 2 2 8 3 2" xfId="2445"/>
    <cellStyle name="Normal 2 2 2 8 3 2 2" xfId="5622"/>
    <cellStyle name="Normal 2 2 2 8 3 3" xfId="4035"/>
    <cellStyle name="Normal 2 2 2 8 4" xfId="1922"/>
    <cellStyle name="Normal 2 2 2 8 4 2" xfId="5099"/>
    <cellStyle name="Normal 2 2 2 8 5" xfId="3512"/>
    <cellStyle name="Normal 2 2 2 9" xfId="507"/>
    <cellStyle name="Normal 2 2 2 9 2" xfId="1555"/>
    <cellStyle name="Normal 2 2 2 9 2 2" xfId="3172"/>
    <cellStyle name="Normal 2 2 2 9 2 2 2" xfId="6349"/>
    <cellStyle name="Normal 2 2 2 9 2 3" xfId="4762"/>
    <cellStyle name="Normal 2 2 2 9 3" xfId="1032"/>
    <cellStyle name="Normal 2 2 2 9 3 2" xfId="2649"/>
    <cellStyle name="Normal 2 2 2 9 3 2 2" xfId="5826"/>
    <cellStyle name="Normal 2 2 2 9 3 3" xfId="4239"/>
    <cellStyle name="Normal 2 2 2 9 4" xfId="2126"/>
    <cellStyle name="Normal 2 2 2 9 4 2" xfId="5303"/>
    <cellStyle name="Normal 2 2 2 9 5" xfId="3716"/>
    <cellStyle name="Normal 2 2 3" xfId="188"/>
    <cellStyle name="Normal 2 2 3 10" xfId="765"/>
    <cellStyle name="Normal 2 2 3 10 2" xfId="2382"/>
    <cellStyle name="Normal 2 2 3 10 2 2" xfId="5559"/>
    <cellStyle name="Normal 2 2 3 10 3" xfId="3972"/>
    <cellStyle name="Normal 2 2 3 11" xfId="1859"/>
    <cellStyle name="Normal 2 2 3 11 2" xfId="5036"/>
    <cellStyle name="Normal 2 2 3 12" xfId="3449"/>
    <cellStyle name="Normal 2 2 3 2" xfId="266"/>
    <cellStyle name="Normal 2 2 3 2 10" xfId="3475"/>
    <cellStyle name="Normal 2 2 3 2 2" xfId="292"/>
    <cellStyle name="Normal 2 2 3 2 2 2" xfId="428"/>
    <cellStyle name="Normal 2 2 3 2 2 2 2" xfId="632"/>
    <cellStyle name="Normal 2 2 3 2 2 2 2 2" xfId="1680"/>
    <cellStyle name="Normal 2 2 3 2 2 2 2 2 2" xfId="3297"/>
    <cellStyle name="Normal 2 2 3 2 2 2 2 2 2 2" xfId="6474"/>
    <cellStyle name="Normal 2 2 3 2 2 2 2 2 3" xfId="4887"/>
    <cellStyle name="Normal 2 2 3 2 2 2 2 3" xfId="1157"/>
    <cellStyle name="Normal 2 2 3 2 2 2 2 3 2" xfId="2774"/>
    <cellStyle name="Normal 2 2 3 2 2 2 2 3 2 2" xfId="5951"/>
    <cellStyle name="Normal 2 2 3 2 2 2 2 3 3" xfId="4364"/>
    <cellStyle name="Normal 2 2 3 2 2 2 2 4" xfId="2251"/>
    <cellStyle name="Normal 2 2 3 2 2 2 2 4 2" xfId="5428"/>
    <cellStyle name="Normal 2 2 3 2 2 2 2 5" xfId="3841"/>
    <cellStyle name="Normal 2 2 3 2 2 2 3" xfId="1476"/>
    <cellStyle name="Normal 2 2 3 2 2 2 3 2" xfId="3093"/>
    <cellStyle name="Normal 2 2 3 2 2 2 3 2 2" xfId="6270"/>
    <cellStyle name="Normal 2 2 3 2 2 2 3 3" xfId="4683"/>
    <cellStyle name="Normal 2 2 3 2 2 2 4" xfId="953"/>
    <cellStyle name="Normal 2 2 3 2 2 2 4 2" xfId="2570"/>
    <cellStyle name="Normal 2 2 3 2 2 2 4 2 2" xfId="5747"/>
    <cellStyle name="Normal 2 2 3 2 2 2 4 3" xfId="4160"/>
    <cellStyle name="Normal 2 2 3 2 2 2 5" xfId="2047"/>
    <cellStyle name="Normal 2 2 3 2 2 2 5 2" xfId="5224"/>
    <cellStyle name="Normal 2 2 3 2 2 2 6" xfId="3637"/>
    <cellStyle name="Normal 2 2 3 2 2 3" xfId="496"/>
    <cellStyle name="Normal 2 2 3 2 2 3 2" xfId="700"/>
    <cellStyle name="Normal 2 2 3 2 2 3 2 2" xfId="1748"/>
    <cellStyle name="Normal 2 2 3 2 2 3 2 2 2" xfId="3365"/>
    <cellStyle name="Normal 2 2 3 2 2 3 2 2 2 2" xfId="6542"/>
    <cellStyle name="Normal 2 2 3 2 2 3 2 2 3" xfId="4955"/>
    <cellStyle name="Normal 2 2 3 2 2 3 2 3" xfId="1225"/>
    <cellStyle name="Normal 2 2 3 2 2 3 2 3 2" xfId="2842"/>
    <cellStyle name="Normal 2 2 3 2 2 3 2 3 2 2" xfId="6019"/>
    <cellStyle name="Normal 2 2 3 2 2 3 2 3 3" xfId="4432"/>
    <cellStyle name="Normal 2 2 3 2 2 3 2 4" xfId="2319"/>
    <cellStyle name="Normal 2 2 3 2 2 3 2 4 2" xfId="5496"/>
    <cellStyle name="Normal 2 2 3 2 2 3 2 5" xfId="3909"/>
    <cellStyle name="Normal 2 2 3 2 2 3 3" xfId="1544"/>
    <cellStyle name="Normal 2 2 3 2 2 3 3 2" xfId="3161"/>
    <cellStyle name="Normal 2 2 3 2 2 3 3 2 2" xfId="6338"/>
    <cellStyle name="Normal 2 2 3 2 2 3 3 3" xfId="4751"/>
    <cellStyle name="Normal 2 2 3 2 2 3 4" xfId="1021"/>
    <cellStyle name="Normal 2 2 3 2 2 3 4 2" xfId="2638"/>
    <cellStyle name="Normal 2 2 3 2 2 3 4 2 2" xfId="5815"/>
    <cellStyle name="Normal 2 2 3 2 2 3 4 3" xfId="4228"/>
    <cellStyle name="Normal 2 2 3 2 2 3 5" xfId="2115"/>
    <cellStyle name="Normal 2 2 3 2 2 3 5 2" xfId="5292"/>
    <cellStyle name="Normal 2 2 3 2 2 3 6" xfId="3705"/>
    <cellStyle name="Normal 2 2 3 2 2 4" xfId="360"/>
    <cellStyle name="Normal 2 2 3 2 2 4 2" xfId="1408"/>
    <cellStyle name="Normal 2 2 3 2 2 4 2 2" xfId="3025"/>
    <cellStyle name="Normal 2 2 3 2 2 4 2 2 2" xfId="6202"/>
    <cellStyle name="Normal 2 2 3 2 2 4 2 3" xfId="4615"/>
    <cellStyle name="Normal 2 2 3 2 2 4 3" xfId="885"/>
    <cellStyle name="Normal 2 2 3 2 2 4 3 2" xfId="2502"/>
    <cellStyle name="Normal 2 2 3 2 2 4 3 2 2" xfId="5679"/>
    <cellStyle name="Normal 2 2 3 2 2 4 3 3" xfId="4092"/>
    <cellStyle name="Normal 2 2 3 2 2 4 4" xfId="1979"/>
    <cellStyle name="Normal 2 2 3 2 2 4 4 2" xfId="5156"/>
    <cellStyle name="Normal 2 2 3 2 2 4 5" xfId="3569"/>
    <cellStyle name="Normal 2 2 3 2 2 5" xfId="564"/>
    <cellStyle name="Normal 2 2 3 2 2 5 2" xfId="1612"/>
    <cellStyle name="Normal 2 2 3 2 2 5 2 2" xfId="3229"/>
    <cellStyle name="Normal 2 2 3 2 2 5 2 2 2" xfId="6406"/>
    <cellStyle name="Normal 2 2 3 2 2 5 2 3" xfId="4819"/>
    <cellStyle name="Normal 2 2 3 2 2 5 3" xfId="1089"/>
    <cellStyle name="Normal 2 2 3 2 2 5 3 2" xfId="2706"/>
    <cellStyle name="Normal 2 2 3 2 2 5 3 2 2" xfId="5883"/>
    <cellStyle name="Normal 2 2 3 2 2 5 3 3" xfId="4296"/>
    <cellStyle name="Normal 2 2 3 2 2 5 4" xfId="2183"/>
    <cellStyle name="Normal 2 2 3 2 2 5 4 2" xfId="5360"/>
    <cellStyle name="Normal 2 2 3 2 2 5 5" xfId="3773"/>
    <cellStyle name="Normal 2 2 3 2 2 6" xfId="1340"/>
    <cellStyle name="Normal 2 2 3 2 2 6 2" xfId="2957"/>
    <cellStyle name="Normal 2 2 3 2 2 6 2 2" xfId="6134"/>
    <cellStyle name="Normal 2 2 3 2 2 6 3" xfId="4547"/>
    <cellStyle name="Normal 2 2 3 2 2 7" xfId="817"/>
    <cellStyle name="Normal 2 2 3 2 2 7 2" xfId="2434"/>
    <cellStyle name="Normal 2 2 3 2 2 7 2 2" xfId="5611"/>
    <cellStyle name="Normal 2 2 3 2 2 7 3" xfId="4024"/>
    <cellStyle name="Normal 2 2 3 2 2 8" xfId="1911"/>
    <cellStyle name="Normal 2 2 3 2 2 8 2" xfId="5088"/>
    <cellStyle name="Normal 2 2 3 2 2 9" xfId="3501"/>
    <cellStyle name="Normal 2 2 3 2 3" xfId="389"/>
    <cellStyle name="Normal 2 2 3 2 3 2" xfId="593"/>
    <cellStyle name="Normal 2 2 3 2 3 2 2" xfId="1641"/>
    <cellStyle name="Normal 2 2 3 2 3 2 2 2" xfId="3258"/>
    <cellStyle name="Normal 2 2 3 2 3 2 2 2 2" xfId="6435"/>
    <cellStyle name="Normal 2 2 3 2 3 2 2 3" xfId="4848"/>
    <cellStyle name="Normal 2 2 3 2 3 2 3" xfId="1118"/>
    <cellStyle name="Normal 2 2 3 2 3 2 3 2" xfId="2735"/>
    <cellStyle name="Normal 2 2 3 2 3 2 3 2 2" xfId="5912"/>
    <cellStyle name="Normal 2 2 3 2 3 2 3 3" xfId="4325"/>
    <cellStyle name="Normal 2 2 3 2 3 2 4" xfId="2212"/>
    <cellStyle name="Normal 2 2 3 2 3 2 4 2" xfId="5389"/>
    <cellStyle name="Normal 2 2 3 2 3 2 5" xfId="3802"/>
    <cellStyle name="Normal 2 2 3 2 3 3" xfId="1437"/>
    <cellStyle name="Normal 2 2 3 2 3 3 2" xfId="3054"/>
    <cellStyle name="Normal 2 2 3 2 3 3 2 2" xfId="6231"/>
    <cellStyle name="Normal 2 2 3 2 3 3 3" xfId="4644"/>
    <cellStyle name="Normal 2 2 3 2 3 4" xfId="914"/>
    <cellStyle name="Normal 2 2 3 2 3 4 2" xfId="2531"/>
    <cellStyle name="Normal 2 2 3 2 3 4 2 2" xfId="5708"/>
    <cellStyle name="Normal 2 2 3 2 3 4 3" xfId="4121"/>
    <cellStyle name="Normal 2 2 3 2 3 5" xfId="2008"/>
    <cellStyle name="Normal 2 2 3 2 3 5 2" xfId="5185"/>
    <cellStyle name="Normal 2 2 3 2 3 6" xfId="3598"/>
    <cellStyle name="Normal 2 2 3 2 4" xfId="470"/>
    <cellStyle name="Normal 2 2 3 2 4 2" xfId="674"/>
    <cellStyle name="Normal 2 2 3 2 4 2 2" xfId="1722"/>
    <cellStyle name="Normal 2 2 3 2 4 2 2 2" xfId="3339"/>
    <cellStyle name="Normal 2 2 3 2 4 2 2 2 2" xfId="6516"/>
    <cellStyle name="Normal 2 2 3 2 4 2 2 3" xfId="4929"/>
    <cellStyle name="Normal 2 2 3 2 4 2 3" xfId="1199"/>
    <cellStyle name="Normal 2 2 3 2 4 2 3 2" xfId="2816"/>
    <cellStyle name="Normal 2 2 3 2 4 2 3 2 2" xfId="5993"/>
    <cellStyle name="Normal 2 2 3 2 4 2 3 3" xfId="4406"/>
    <cellStyle name="Normal 2 2 3 2 4 2 4" xfId="2293"/>
    <cellStyle name="Normal 2 2 3 2 4 2 4 2" xfId="5470"/>
    <cellStyle name="Normal 2 2 3 2 4 2 5" xfId="3883"/>
    <cellStyle name="Normal 2 2 3 2 4 3" xfId="1518"/>
    <cellStyle name="Normal 2 2 3 2 4 3 2" xfId="3135"/>
    <cellStyle name="Normal 2 2 3 2 4 3 2 2" xfId="6312"/>
    <cellStyle name="Normal 2 2 3 2 4 3 3" xfId="4725"/>
    <cellStyle name="Normal 2 2 3 2 4 4" xfId="995"/>
    <cellStyle name="Normal 2 2 3 2 4 4 2" xfId="2612"/>
    <cellStyle name="Normal 2 2 3 2 4 4 2 2" xfId="5789"/>
    <cellStyle name="Normal 2 2 3 2 4 4 3" xfId="4202"/>
    <cellStyle name="Normal 2 2 3 2 4 5" xfId="2089"/>
    <cellStyle name="Normal 2 2 3 2 4 5 2" xfId="5266"/>
    <cellStyle name="Normal 2 2 3 2 4 6" xfId="3679"/>
    <cellStyle name="Normal 2 2 3 2 5" xfId="334"/>
    <cellStyle name="Normal 2 2 3 2 5 2" xfId="1382"/>
    <cellStyle name="Normal 2 2 3 2 5 2 2" xfId="2999"/>
    <cellStyle name="Normal 2 2 3 2 5 2 2 2" xfId="6176"/>
    <cellStyle name="Normal 2 2 3 2 5 2 3" xfId="4589"/>
    <cellStyle name="Normal 2 2 3 2 5 3" xfId="859"/>
    <cellStyle name="Normal 2 2 3 2 5 3 2" xfId="2476"/>
    <cellStyle name="Normal 2 2 3 2 5 3 2 2" xfId="5653"/>
    <cellStyle name="Normal 2 2 3 2 5 3 3" xfId="4066"/>
    <cellStyle name="Normal 2 2 3 2 5 4" xfId="1953"/>
    <cellStyle name="Normal 2 2 3 2 5 4 2" xfId="5130"/>
    <cellStyle name="Normal 2 2 3 2 5 5" xfId="3543"/>
    <cellStyle name="Normal 2 2 3 2 6" xfId="538"/>
    <cellStyle name="Normal 2 2 3 2 6 2" xfId="1586"/>
    <cellStyle name="Normal 2 2 3 2 6 2 2" xfId="3203"/>
    <cellStyle name="Normal 2 2 3 2 6 2 2 2" xfId="6380"/>
    <cellStyle name="Normal 2 2 3 2 6 2 3" xfId="4793"/>
    <cellStyle name="Normal 2 2 3 2 6 3" xfId="1063"/>
    <cellStyle name="Normal 2 2 3 2 6 3 2" xfId="2680"/>
    <cellStyle name="Normal 2 2 3 2 6 3 2 2" xfId="5857"/>
    <cellStyle name="Normal 2 2 3 2 6 3 3" xfId="4270"/>
    <cellStyle name="Normal 2 2 3 2 6 4" xfId="2157"/>
    <cellStyle name="Normal 2 2 3 2 6 4 2" xfId="5334"/>
    <cellStyle name="Normal 2 2 3 2 6 5" xfId="3747"/>
    <cellStyle name="Normal 2 2 3 2 7" xfId="1314"/>
    <cellStyle name="Normal 2 2 3 2 7 2" xfId="2931"/>
    <cellStyle name="Normal 2 2 3 2 7 2 2" xfId="6108"/>
    <cellStyle name="Normal 2 2 3 2 7 3" xfId="4521"/>
    <cellStyle name="Normal 2 2 3 2 8" xfId="791"/>
    <cellStyle name="Normal 2 2 3 2 8 2" xfId="2408"/>
    <cellStyle name="Normal 2 2 3 2 8 2 2" xfId="5585"/>
    <cellStyle name="Normal 2 2 3 2 8 3" xfId="3998"/>
    <cellStyle name="Normal 2 2 3 2 9" xfId="1885"/>
    <cellStyle name="Normal 2 2 3 2 9 2" xfId="5062"/>
    <cellStyle name="Normal 2 2 3 3" xfId="244"/>
    <cellStyle name="Normal 2 2 3 3 2" xfId="366"/>
    <cellStyle name="Normal 2 2 3 3 2 2" xfId="570"/>
    <cellStyle name="Normal 2 2 3 3 2 2 2" xfId="1618"/>
    <cellStyle name="Normal 2 2 3 3 2 2 2 2" xfId="3235"/>
    <cellStyle name="Normal 2 2 3 3 2 2 2 2 2" xfId="6412"/>
    <cellStyle name="Normal 2 2 3 3 2 2 2 3" xfId="4825"/>
    <cellStyle name="Normal 2 2 3 3 2 2 3" xfId="1095"/>
    <cellStyle name="Normal 2 2 3 3 2 2 3 2" xfId="2712"/>
    <cellStyle name="Normal 2 2 3 3 2 2 3 2 2" xfId="5889"/>
    <cellStyle name="Normal 2 2 3 3 2 2 3 3" xfId="4302"/>
    <cellStyle name="Normal 2 2 3 3 2 2 4" xfId="2189"/>
    <cellStyle name="Normal 2 2 3 3 2 2 4 2" xfId="5366"/>
    <cellStyle name="Normal 2 2 3 3 2 2 5" xfId="3779"/>
    <cellStyle name="Normal 2 2 3 3 2 3" xfId="1414"/>
    <cellStyle name="Normal 2 2 3 3 2 3 2" xfId="3031"/>
    <cellStyle name="Normal 2 2 3 3 2 3 2 2" xfId="6208"/>
    <cellStyle name="Normal 2 2 3 3 2 3 3" xfId="4621"/>
    <cellStyle name="Normal 2 2 3 3 2 4" xfId="891"/>
    <cellStyle name="Normal 2 2 3 3 2 4 2" xfId="2508"/>
    <cellStyle name="Normal 2 2 3 3 2 4 2 2" xfId="5685"/>
    <cellStyle name="Normal 2 2 3 3 2 4 3" xfId="4098"/>
    <cellStyle name="Normal 2 2 3 3 2 5" xfId="1985"/>
    <cellStyle name="Normal 2 2 3 3 2 5 2" xfId="5162"/>
    <cellStyle name="Normal 2 2 3 3 2 6" xfId="3575"/>
    <cellStyle name="Normal 2 2 3 3 3" xfId="454"/>
    <cellStyle name="Normal 2 2 3 3 3 2" xfId="658"/>
    <cellStyle name="Normal 2 2 3 3 3 2 2" xfId="1706"/>
    <cellStyle name="Normal 2 2 3 3 3 2 2 2" xfId="3323"/>
    <cellStyle name="Normal 2 2 3 3 3 2 2 2 2" xfId="6500"/>
    <cellStyle name="Normal 2 2 3 3 3 2 2 3" xfId="4913"/>
    <cellStyle name="Normal 2 2 3 3 3 2 3" xfId="1183"/>
    <cellStyle name="Normal 2 2 3 3 3 2 3 2" xfId="2800"/>
    <cellStyle name="Normal 2 2 3 3 3 2 3 2 2" xfId="5977"/>
    <cellStyle name="Normal 2 2 3 3 3 2 3 3" xfId="4390"/>
    <cellStyle name="Normal 2 2 3 3 3 2 4" xfId="2277"/>
    <cellStyle name="Normal 2 2 3 3 3 2 4 2" xfId="5454"/>
    <cellStyle name="Normal 2 2 3 3 3 2 5" xfId="3867"/>
    <cellStyle name="Normal 2 2 3 3 3 3" xfId="1502"/>
    <cellStyle name="Normal 2 2 3 3 3 3 2" xfId="3119"/>
    <cellStyle name="Normal 2 2 3 3 3 3 2 2" xfId="6296"/>
    <cellStyle name="Normal 2 2 3 3 3 3 3" xfId="4709"/>
    <cellStyle name="Normal 2 2 3 3 3 4" xfId="979"/>
    <cellStyle name="Normal 2 2 3 3 3 4 2" xfId="2596"/>
    <cellStyle name="Normal 2 2 3 3 3 4 2 2" xfId="5773"/>
    <cellStyle name="Normal 2 2 3 3 3 4 3" xfId="4186"/>
    <cellStyle name="Normal 2 2 3 3 3 5" xfId="2073"/>
    <cellStyle name="Normal 2 2 3 3 3 5 2" xfId="5250"/>
    <cellStyle name="Normal 2 2 3 3 3 6" xfId="3663"/>
    <cellStyle name="Normal 2 2 3 3 4" xfId="318"/>
    <cellStyle name="Normal 2 2 3 3 4 2" xfId="1366"/>
    <cellStyle name="Normal 2 2 3 3 4 2 2" xfId="2983"/>
    <cellStyle name="Normal 2 2 3 3 4 2 2 2" xfId="6160"/>
    <cellStyle name="Normal 2 2 3 3 4 2 3" xfId="4573"/>
    <cellStyle name="Normal 2 2 3 3 4 3" xfId="843"/>
    <cellStyle name="Normal 2 2 3 3 4 3 2" xfId="2460"/>
    <cellStyle name="Normal 2 2 3 3 4 3 2 2" xfId="5637"/>
    <cellStyle name="Normal 2 2 3 3 4 3 3" xfId="4050"/>
    <cellStyle name="Normal 2 2 3 3 4 4" xfId="1937"/>
    <cellStyle name="Normal 2 2 3 3 4 4 2" xfId="5114"/>
    <cellStyle name="Normal 2 2 3 3 4 5" xfId="3527"/>
    <cellStyle name="Normal 2 2 3 3 5" xfId="522"/>
    <cellStyle name="Normal 2 2 3 3 5 2" xfId="1570"/>
    <cellStyle name="Normal 2 2 3 3 5 2 2" xfId="3187"/>
    <cellStyle name="Normal 2 2 3 3 5 2 2 2" xfId="6364"/>
    <cellStyle name="Normal 2 2 3 3 5 2 3" xfId="4777"/>
    <cellStyle name="Normal 2 2 3 3 5 3" xfId="1047"/>
    <cellStyle name="Normal 2 2 3 3 5 3 2" xfId="2664"/>
    <cellStyle name="Normal 2 2 3 3 5 3 2 2" xfId="5841"/>
    <cellStyle name="Normal 2 2 3 3 5 3 3" xfId="4254"/>
    <cellStyle name="Normal 2 2 3 3 5 4" xfId="2141"/>
    <cellStyle name="Normal 2 2 3 3 5 4 2" xfId="5318"/>
    <cellStyle name="Normal 2 2 3 3 5 5" xfId="3731"/>
    <cellStyle name="Normal 2 2 3 3 6" xfId="1298"/>
    <cellStyle name="Normal 2 2 3 3 6 2" xfId="2915"/>
    <cellStyle name="Normal 2 2 3 3 6 2 2" xfId="6092"/>
    <cellStyle name="Normal 2 2 3 3 6 3" xfId="4505"/>
    <cellStyle name="Normal 2 2 3 3 7" xfId="775"/>
    <cellStyle name="Normal 2 2 3 3 7 2" xfId="2392"/>
    <cellStyle name="Normal 2 2 3 3 7 2 2" xfId="5569"/>
    <cellStyle name="Normal 2 2 3 3 7 3" xfId="3982"/>
    <cellStyle name="Normal 2 2 3 3 8" xfId="1869"/>
    <cellStyle name="Normal 2 2 3 3 8 2" xfId="5046"/>
    <cellStyle name="Normal 2 2 3 3 9" xfId="3459"/>
    <cellStyle name="Normal 2 2 3 4" xfId="276"/>
    <cellStyle name="Normal 2 2 3 4 2" xfId="412"/>
    <cellStyle name="Normal 2 2 3 4 2 2" xfId="616"/>
    <cellStyle name="Normal 2 2 3 4 2 2 2" xfId="1664"/>
    <cellStyle name="Normal 2 2 3 4 2 2 2 2" xfId="3281"/>
    <cellStyle name="Normal 2 2 3 4 2 2 2 2 2" xfId="6458"/>
    <cellStyle name="Normal 2 2 3 4 2 2 2 3" xfId="4871"/>
    <cellStyle name="Normal 2 2 3 4 2 2 3" xfId="1141"/>
    <cellStyle name="Normal 2 2 3 4 2 2 3 2" xfId="2758"/>
    <cellStyle name="Normal 2 2 3 4 2 2 3 2 2" xfId="5935"/>
    <cellStyle name="Normal 2 2 3 4 2 2 3 3" xfId="4348"/>
    <cellStyle name="Normal 2 2 3 4 2 2 4" xfId="2235"/>
    <cellStyle name="Normal 2 2 3 4 2 2 4 2" xfId="5412"/>
    <cellStyle name="Normal 2 2 3 4 2 2 5" xfId="3825"/>
    <cellStyle name="Normal 2 2 3 4 2 3" xfId="1460"/>
    <cellStyle name="Normal 2 2 3 4 2 3 2" xfId="3077"/>
    <cellStyle name="Normal 2 2 3 4 2 3 2 2" xfId="6254"/>
    <cellStyle name="Normal 2 2 3 4 2 3 3" xfId="4667"/>
    <cellStyle name="Normal 2 2 3 4 2 4" xfId="937"/>
    <cellStyle name="Normal 2 2 3 4 2 4 2" xfId="2554"/>
    <cellStyle name="Normal 2 2 3 4 2 4 2 2" xfId="5731"/>
    <cellStyle name="Normal 2 2 3 4 2 4 3" xfId="4144"/>
    <cellStyle name="Normal 2 2 3 4 2 5" xfId="2031"/>
    <cellStyle name="Normal 2 2 3 4 2 5 2" xfId="5208"/>
    <cellStyle name="Normal 2 2 3 4 2 6" xfId="3621"/>
    <cellStyle name="Normal 2 2 3 4 3" xfId="480"/>
    <cellStyle name="Normal 2 2 3 4 3 2" xfId="684"/>
    <cellStyle name="Normal 2 2 3 4 3 2 2" xfId="1732"/>
    <cellStyle name="Normal 2 2 3 4 3 2 2 2" xfId="3349"/>
    <cellStyle name="Normal 2 2 3 4 3 2 2 2 2" xfId="6526"/>
    <cellStyle name="Normal 2 2 3 4 3 2 2 3" xfId="4939"/>
    <cellStyle name="Normal 2 2 3 4 3 2 3" xfId="1209"/>
    <cellStyle name="Normal 2 2 3 4 3 2 3 2" xfId="2826"/>
    <cellStyle name="Normal 2 2 3 4 3 2 3 2 2" xfId="6003"/>
    <cellStyle name="Normal 2 2 3 4 3 2 3 3" xfId="4416"/>
    <cellStyle name="Normal 2 2 3 4 3 2 4" xfId="2303"/>
    <cellStyle name="Normal 2 2 3 4 3 2 4 2" xfId="5480"/>
    <cellStyle name="Normal 2 2 3 4 3 2 5" xfId="3893"/>
    <cellStyle name="Normal 2 2 3 4 3 3" xfId="1528"/>
    <cellStyle name="Normal 2 2 3 4 3 3 2" xfId="3145"/>
    <cellStyle name="Normal 2 2 3 4 3 3 2 2" xfId="6322"/>
    <cellStyle name="Normal 2 2 3 4 3 3 3" xfId="4735"/>
    <cellStyle name="Normal 2 2 3 4 3 4" xfId="1005"/>
    <cellStyle name="Normal 2 2 3 4 3 4 2" xfId="2622"/>
    <cellStyle name="Normal 2 2 3 4 3 4 2 2" xfId="5799"/>
    <cellStyle name="Normal 2 2 3 4 3 4 3" xfId="4212"/>
    <cellStyle name="Normal 2 2 3 4 3 5" xfId="2099"/>
    <cellStyle name="Normal 2 2 3 4 3 5 2" xfId="5276"/>
    <cellStyle name="Normal 2 2 3 4 3 6" xfId="3689"/>
    <cellStyle name="Normal 2 2 3 4 4" xfId="344"/>
    <cellStyle name="Normal 2 2 3 4 4 2" xfId="1392"/>
    <cellStyle name="Normal 2 2 3 4 4 2 2" xfId="3009"/>
    <cellStyle name="Normal 2 2 3 4 4 2 2 2" xfId="6186"/>
    <cellStyle name="Normal 2 2 3 4 4 2 3" xfId="4599"/>
    <cellStyle name="Normal 2 2 3 4 4 3" xfId="869"/>
    <cellStyle name="Normal 2 2 3 4 4 3 2" xfId="2486"/>
    <cellStyle name="Normal 2 2 3 4 4 3 2 2" xfId="5663"/>
    <cellStyle name="Normal 2 2 3 4 4 3 3" xfId="4076"/>
    <cellStyle name="Normal 2 2 3 4 4 4" xfId="1963"/>
    <cellStyle name="Normal 2 2 3 4 4 4 2" xfId="5140"/>
    <cellStyle name="Normal 2 2 3 4 4 5" xfId="3553"/>
    <cellStyle name="Normal 2 2 3 4 5" xfId="548"/>
    <cellStyle name="Normal 2 2 3 4 5 2" xfId="1596"/>
    <cellStyle name="Normal 2 2 3 4 5 2 2" xfId="3213"/>
    <cellStyle name="Normal 2 2 3 4 5 2 2 2" xfId="6390"/>
    <cellStyle name="Normal 2 2 3 4 5 2 3" xfId="4803"/>
    <cellStyle name="Normal 2 2 3 4 5 3" xfId="1073"/>
    <cellStyle name="Normal 2 2 3 4 5 3 2" xfId="2690"/>
    <cellStyle name="Normal 2 2 3 4 5 3 2 2" xfId="5867"/>
    <cellStyle name="Normal 2 2 3 4 5 3 3" xfId="4280"/>
    <cellStyle name="Normal 2 2 3 4 5 4" xfId="2167"/>
    <cellStyle name="Normal 2 2 3 4 5 4 2" xfId="5344"/>
    <cellStyle name="Normal 2 2 3 4 5 5" xfId="3757"/>
    <cellStyle name="Normal 2 2 3 4 6" xfId="1324"/>
    <cellStyle name="Normal 2 2 3 4 6 2" xfId="2941"/>
    <cellStyle name="Normal 2 2 3 4 6 2 2" xfId="6118"/>
    <cellStyle name="Normal 2 2 3 4 6 3" xfId="4531"/>
    <cellStyle name="Normal 2 2 3 4 7" xfId="801"/>
    <cellStyle name="Normal 2 2 3 4 7 2" xfId="2418"/>
    <cellStyle name="Normal 2 2 3 4 7 2 2" xfId="5595"/>
    <cellStyle name="Normal 2 2 3 4 7 3" xfId="4008"/>
    <cellStyle name="Normal 2 2 3 4 8" xfId="1895"/>
    <cellStyle name="Normal 2 2 3 4 8 2" xfId="5072"/>
    <cellStyle name="Normal 2 2 3 4 9" xfId="3485"/>
    <cellStyle name="Normal 2 2 3 5" xfId="371"/>
    <cellStyle name="Normal 2 2 3 5 2" xfId="575"/>
    <cellStyle name="Normal 2 2 3 5 2 2" xfId="1623"/>
    <cellStyle name="Normal 2 2 3 5 2 2 2" xfId="3240"/>
    <cellStyle name="Normal 2 2 3 5 2 2 2 2" xfId="6417"/>
    <cellStyle name="Normal 2 2 3 5 2 2 3" xfId="4830"/>
    <cellStyle name="Normal 2 2 3 5 2 3" xfId="1100"/>
    <cellStyle name="Normal 2 2 3 5 2 3 2" xfId="2717"/>
    <cellStyle name="Normal 2 2 3 5 2 3 2 2" xfId="5894"/>
    <cellStyle name="Normal 2 2 3 5 2 3 3" xfId="4307"/>
    <cellStyle name="Normal 2 2 3 5 2 4" xfId="2194"/>
    <cellStyle name="Normal 2 2 3 5 2 4 2" xfId="5371"/>
    <cellStyle name="Normal 2 2 3 5 2 5" xfId="3784"/>
    <cellStyle name="Normal 2 2 3 5 3" xfId="1419"/>
    <cellStyle name="Normal 2 2 3 5 3 2" xfId="3036"/>
    <cellStyle name="Normal 2 2 3 5 3 2 2" xfId="6213"/>
    <cellStyle name="Normal 2 2 3 5 3 3" xfId="4626"/>
    <cellStyle name="Normal 2 2 3 5 4" xfId="896"/>
    <cellStyle name="Normal 2 2 3 5 4 2" xfId="2513"/>
    <cellStyle name="Normal 2 2 3 5 4 2 2" xfId="5690"/>
    <cellStyle name="Normal 2 2 3 5 4 3" xfId="4103"/>
    <cellStyle name="Normal 2 2 3 5 5" xfId="1990"/>
    <cellStyle name="Normal 2 2 3 5 5 2" xfId="5167"/>
    <cellStyle name="Normal 2 2 3 5 6" xfId="3580"/>
    <cellStyle name="Normal 2 2 3 6" xfId="444"/>
    <cellStyle name="Normal 2 2 3 6 2" xfId="648"/>
    <cellStyle name="Normal 2 2 3 6 2 2" xfId="1696"/>
    <cellStyle name="Normal 2 2 3 6 2 2 2" xfId="3313"/>
    <cellStyle name="Normal 2 2 3 6 2 2 2 2" xfId="6490"/>
    <cellStyle name="Normal 2 2 3 6 2 2 3" xfId="4903"/>
    <cellStyle name="Normal 2 2 3 6 2 3" xfId="1173"/>
    <cellStyle name="Normal 2 2 3 6 2 3 2" xfId="2790"/>
    <cellStyle name="Normal 2 2 3 6 2 3 2 2" xfId="5967"/>
    <cellStyle name="Normal 2 2 3 6 2 3 3" xfId="4380"/>
    <cellStyle name="Normal 2 2 3 6 2 4" xfId="2267"/>
    <cellStyle name="Normal 2 2 3 6 2 4 2" xfId="5444"/>
    <cellStyle name="Normal 2 2 3 6 2 5" xfId="3857"/>
    <cellStyle name="Normal 2 2 3 6 3" xfId="1492"/>
    <cellStyle name="Normal 2 2 3 6 3 2" xfId="3109"/>
    <cellStyle name="Normal 2 2 3 6 3 2 2" xfId="6286"/>
    <cellStyle name="Normal 2 2 3 6 3 3" xfId="4699"/>
    <cellStyle name="Normal 2 2 3 6 4" xfId="969"/>
    <cellStyle name="Normal 2 2 3 6 4 2" xfId="2586"/>
    <cellStyle name="Normal 2 2 3 6 4 2 2" xfId="5763"/>
    <cellStyle name="Normal 2 2 3 6 4 3" xfId="4176"/>
    <cellStyle name="Normal 2 2 3 6 5" xfId="2063"/>
    <cellStyle name="Normal 2 2 3 6 5 2" xfId="5240"/>
    <cellStyle name="Normal 2 2 3 6 6" xfId="3653"/>
    <cellStyle name="Normal 2 2 3 7" xfId="308"/>
    <cellStyle name="Normal 2 2 3 7 2" xfId="1356"/>
    <cellStyle name="Normal 2 2 3 7 2 2" xfId="2973"/>
    <cellStyle name="Normal 2 2 3 7 2 2 2" xfId="6150"/>
    <cellStyle name="Normal 2 2 3 7 2 3" xfId="4563"/>
    <cellStyle name="Normal 2 2 3 7 3" xfId="833"/>
    <cellStyle name="Normal 2 2 3 7 3 2" xfId="2450"/>
    <cellStyle name="Normal 2 2 3 7 3 2 2" xfId="5627"/>
    <cellStyle name="Normal 2 2 3 7 3 3" xfId="4040"/>
    <cellStyle name="Normal 2 2 3 7 4" xfId="1927"/>
    <cellStyle name="Normal 2 2 3 7 4 2" xfId="5104"/>
    <cellStyle name="Normal 2 2 3 7 5" xfId="3517"/>
    <cellStyle name="Normal 2 2 3 8" xfId="512"/>
    <cellStyle name="Normal 2 2 3 8 2" xfId="1560"/>
    <cellStyle name="Normal 2 2 3 8 2 2" xfId="3177"/>
    <cellStyle name="Normal 2 2 3 8 2 2 2" xfId="6354"/>
    <cellStyle name="Normal 2 2 3 8 2 3" xfId="4767"/>
    <cellStyle name="Normal 2 2 3 8 3" xfId="1037"/>
    <cellStyle name="Normal 2 2 3 8 3 2" xfId="2654"/>
    <cellStyle name="Normal 2 2 3 8 3 2 2" xfId="5831"/>
    <cellStyle name="Normal 2 2 3 8 3 3" xfId="4244"/>
    <cellStyle name="Normal 2 2 3 8 4" xfId="2131"/>
    <cellStyle name="Normal 2 2 3 8 4 2" xfId="5308"/>
    <cellStyle name="Normal 2 2 3 8 5" xfId="3721"/>
    <cellStyle name="Normal 2 2 3 9" xfId="1288"/>
    <cellStyle name="Normal 2 2 3 9 2" xfId="2905"/>
    <cellStyle name="Normal 2 2 3 9 2 2" xfId="6082"/>
    <cellStyle name="Normal 2 2 3 9 3" xfId="4495"/>
    <cellStyle name="Normal 2 2 4" xfId="185"/>
    <cellStyle name="Normal 2 2 4 10" xfId="1856"/>
    <cellStyle name="Normal 2 2 4 10 2" xfId="5033"/>
    <cellStyle name="Normal 2 2 4 11" xfId="3446"/>
    <cellStyle name="Normal 2 2 4 2" xfId="263"/>
    <cellStyle name="Normal 2 2 4 2 2" xfId="401"/>
    <cellStyle name="Normal 2 2 4 2 2 2" xfId="605"/>
    <cellStyle name="Normal 2 2 4 2 2 2 2" xfId="1653"/>
    <cellStyle name="Normal 2 2 4 2 2 2 2 2" xfId="3270"/>
    <cellStyle name="Normal 2 2 4 2 2 2 2 2 2" xfId="6447"/>
    <cellStyle name="Normal 2 2 4 2 2 2 2 3" xfId="4860"/>
    <cellStyle name="Normal 2 2 4 2 2 2 3" xfId="1130"/>
    <cellStyle name="Normal 2 2 4 2 2 2 3 2" xfId="2747"/>
    <cellStyle name="Normal 2 2 4 2 2 2 3 2 2" xfId="5924"/>
    <cellStyle name="Normal 2 2 4 2 2 2 3 3" xfId="4337"/>
    <cellStyle name="Normal 2 2 4 2 2 2 4" xfId="2224"/>
    <cellStyle name="Normal 2 2 4 2 2 2 4 2" xfId="5401"/>
    <cellStyle name="Normal 2 2 4 2 2 2 5" xfId="3814"/>
    <cellStyle name="Normal 2 2 4 2 2 3" xfId="1449"/>
    <cellStyle name="Normal 2 2 4 2 2 3 2" xfId="3066"/>
    <cellStyle name="Normal 2 2 4 2 2 3 2 2" xfId="6243"/>
    <cellStyle name="Normal 2 2 4 2 2 3 3" xfId="4656"/>
    <cellStyle name="Normal 2 2 4 2 2 4" xfId="926"/>
    <cellStyle name="Normal 2 2 4 2 2 4 2" xfId="2543"/>
    <cellStyle name="Normal 2 2 4 2 2 4 2 2" xfId="5720"/>
    <cellStyle name="Normal 2 2 4 2 2 4 3" xfId="4133"/>
    <cellStyle name="Normal 2 2 4 2 2 5" xfId="2020"/>
    <cellStyle name="Normal 2 2 4 2 2 5 2" xfId="5197"/>
    <cellStyle name="Normal 2 2 4 2 2 6" xfId="3610"/>
    <cellStyle name="Normal 2 2 4 2 3" xfId="467"/>
    <cellStyle name="Normal 2 2 4 2 3 2" xfId="671"/>
    <cellStyle name="Normal 2 2 4 2 3 2 2" xfId="1719"/>
    <cellStyle name="Normal 2 2 4 2 3 2 2 2" xfId="3336"/>
    <cellStyle name="Normal 2 2 4 2 3 2 2 2 2" xfId="6513"/>
    <cellStyle name="Normal 2 2 4 2 3 2 2 3" xfId="4926"/>
    <cellStyle name="Normal 2 2 4 2 3 2 3" xfId="1196"/>
    <cellStyle name="Normal 2 2 4 2 3 2 3 2" xfId="2813"/>
    <cellStyle name="Normal 2 2 4 2 3 2 3 2 2" xfId="5990"/>
    <cellStyle name="Normal 2 2 4 2 3 2 3 3" xfId="4403"/>
    <cellStyle name="Normal 2 2 4 2 3 2 4" xfId="2290"/>
    <cellStyle name="Normal 2 2 4 2 3 2 4 2" xfId="5467"/>
    <cellStyle name="Normal 2 2 4 2 3 2 5" xfId="3880"/>
    <cellStyle name="Normal 2 2 4 2 3 3" xfId="1515"/>
    <cellStyle name="Normal 2 2 4 2 3 3 2" xfId="3132"/>
    <cellStyle name="Normal 2 2 4 2 3 3 2 2" xfId="6309"/>
    <cellStyle name="Normal 2 2 4 2 3 3 3" xfId="4722"/>
    <cellStyle name="Normal 2 2 4 2 3 4" xfId="992"/>
    <cellStyle name="Normal 2 2 4 2 3 4 2" xfId="2609"/>
    <cellStyle name="Normal 2 2 4 2 3 4 2 2" xfId="5786"/>
    <cellStyle name="Normal 2 2 4 2 3 4 3" xfId="4199"/>
    <cellStyle name="Normal 2 2 4 2 3 5" xfId="2086"/>
    <cellStyle name="Normal 2 2 4 2 3 5 2" xfId="5263"/>
    <cellStyle name="Normal 2 2 4 2 3 6" xfId="3676"/>
    <cellStyle name="Normal 2 2 4 2 4" xfId="331"/>
    <cellStyle name="Normal 2 2 4 2 4 2" xfId="1379"/>
    <cellStyle name="Normal 2 2 4 2 4 2 2" xfId="2996"/>
    <cellStyle name="Normal 2 2 4 2 4 2 2 2" xfId="6173"/>
    <cellStyle name="Normal 2 2 4 2 4 2 3" xfId="4586"/>
    <cellStyle name="Normal 2 2 4 2 4 3" xfId="856"/>
    <cellStyle name="Normal 2 2 4 2 4 3 2" xfId="2473"/>
    <cellStyle name="Normal 2 2 4 2 4 3 2 2" xfId="5650"/>
    <cellStyle name="Normal 2 2 4 2 4 3 3" xfId="4063"/>
    <cellStyle name="Normal 2 2 4 2 4 4" xfId="1950"/>
    <cellStyle name="Normal 2 2 4 2 4 4 2" xfId="5127"/>
    <cellStyle name="Normal 2 2 4 2 4 5" xfId="3540"/>
    <cellStyle name="Normal 2 2 4 2 5" xfId="535"/>
    <cellStyle name="Normal 2 2 4 2 5 2" xfId="1583"/>
    <cellStyle name="Normal 2 2 4 2 5 2 2" xfId="3200"/>
    <cellStyle name="Normal 2 2 4 2 5 2 2 2" xfId="6377"/>
    <cellStyle name="Normal 2 2 4 2 5 2 3" xfId="4790"/>
    <cellStyle name="Normal 2 2 4 2 5 3" xfId="1060"/>
    <cellStyle name="Normal 2 2 4 2 5 3 2" xfId="2677"/>
    <cellStyle name="Normal 2 2 4 2 5 3 2 2" xfId="5854"/>
    <cellStyle name="Normal 2 2 4 2 5 3 3" xfId="4267"/>
    <cellStyle name="Normal 2 2 4 2 5 4" xfId="2154"/>
    <cellStyle name="Normal 2 2 4 2 5 4 2" xfId="5331"/>
    <cellStyle name="Normal 2 2 4 2 5 5" xfId="3744"/>
    <cellStyle name="Normal 2 2 4 2 6" xfId="1311"/>
    <cellStyle name="Normal 2 2 4 2 6 2" xfId="2928"/>
    <cellStyle name="Normal 2 2 4 2 6 2 2" xfId="6105"/>
    <cellStyle name="Normal 2 2 4 2 6 3" xfId="4518"/>
    <cellStyle name="Normal 2 2 4 2 7" xfId="788"/>
    <cellStyle name="Normal 2 2 4 2 7 2" xfId="2405"/>
    <cellStyle name="Normal 2 2 4 2 7 2 2" xfId="5582"/>
    <cellStyle name="Normal 2 2 4 2 7 3" xfId="3995"/>
    <cellStyle name="Normal 2 2 4 2 8" xfId="1882"/>
    <cellStyle name="Normal 2 2 4 2 8 2" xfId="5059"/>
    <cellStyle name="Normal 2 2 4 2 9" xfId="3472"/>
    <cellStyle name="Normal 2 2 4 3" xfId="289"/>
    <cellStyle name="Normal 2 2 4 3 2" xfId="425"/>
    <cellStyle name="Normal 2 2 4 3 2 2" xfId="629"/>
    <cellStyle name="Normal 2 2 4 3 2 2 2" xfId="1677"/>
    <cellStyle name="Normal 2 2 4 3 2 2 2 2" xfId="3294"/>
    <cellStyle name="Normal 2 2 4 3 2 2 2 2 2" xfId="6471"/>
    <cellStyle name="Normal 2 2 4 3 2 2 2 3" xfId="4884"/>
    <cellStyle name="Normal 2 2 4 3 2 2 3" xfId="1154"/>
    <cellStyle name="Normal 2 2 4 3 2 2 3 2" xfId="2771"/>
    <cellStyle name="Normal 2 2 4 3 2 2 3 2 2" xfId="5948"/>
    <cellStyle name="Normal 2 2 4 3 2 2 3 3" xfId="4361"/>
    <cellStyle name="Normal 2 2 4 3 2 2 4" xfId="2248"/>
    <cellStyle name="Normal 2 2 4 3 2 2 4 2" xfId="5425"/>
    <cellStyle name="Normal 2 2 4 3 2 2 5" xfId="3838"/>
    <cellStyle name="Normal 2 2 4 3 2 3" xfId="1473"/>
    <cellStyle name="Normal 2 2 4 3 2 3 2" xfId="3090"/>
    <cellStyle name="Normal 2 2 4 3 2 3 2 2" xfId="6267"/>
    <cellStyle name="Normal 2 2 4 3 2 3 3" xfId="4680"/>
    <cellStyle name="Normal 2 2 4 3 2 4" xfId="950"/>
    <cellStyle name="Normal 2 2 4 3 2 4 2" xfId="2567"/>
    <cellStyle name="Normal 2 2 4 3 2 4 2 2" xfId="5744"/>
    <cellStyle name="Normal 2 2 4 3 2 4 3" xfId="4157"/>
    <cellStyle name="Normal 2 2 4 3 2 5" xfId="2044"/>
    <cellStyle name="Normal 2 2 4 3 2 5 2" xfId="5221"/>
    <cellStyle name="Normal 2 2 4 3 2 6" xfId="3634"/>
    <cellStyle name="Normal 2 2 4 3 3" xfId="493"/>
    <cellStyle name="Normal 2 2 4 3 3 2" xfId="697"/>
    <cellStyle name="Normal 2 2 4 3 3 2 2" xfId="1745"/>
    <cellStyle name="Normal 2 2 4 3 3 2 2 2" xfId="3362"/>
    <cellStyle name="Normal 2 2 4 3 3 2 2 2 2" xfId="6539"/>
    <cellStyle name="Normal 2 2 4 3 3 2 2 3" xfId="4952"/>
    <cellStyle name="Normal 2 2 4 3 3 2 3" xfId="1222"/>
    <cellStyle name="Normal 2 2 4 3 3 2 3 2" xfId="2839"/>
    <cellStyle name="Normal 2 2 4 3 3 2 3 2 2" xfId="6016"/>
    <cellStyle name="Normal 2 2 4 3 3 2 3 3" xfId="4429"/>
    <cellStyle name="Normal 2 2 4 3 3 2 4" xfId="2316"/>
    <cellStyle name="Normal 2 2 4 3 3 2 4 2" xfId="5493"/>
    <cellStyle name="Normal 2 2 4 3 3 2 5" xfId="3906"/>
    <cellStyle name="Normal 2 2 4 3 3 3" xfId="1541"/>
    <cellStyle name="Normal 2 2 4 3 3 3 2" xfId="3158"/>
    <cellStyle name="Normal 2 2 4 3 3 3 2 2" xfId="6335"/>
    <cellStyle name="Normal 2 2 4 3 3 3 3" xfId="4748"/>
    <cellStyle name="Normal 2 2 4 3 3 4" xfId="1018"/>
    <cellStyle name="Normal 2 2 4 3 3 4 2" xfId="2635"/>
    <cellStyle name="Normal 2 2 4 3 3 4 2 2" xfId="5812"/>
    <cellStyle name="Normal 2 2 4 3 3 4 3" xfId="4225"/>
    <cellStyle name="Normal 2 2 4 3 3 5" xfId="2112"/>
    <cellStyle name="Normal 2 2 4 3 3 5 2" xfId="5289"/>
    <cellStyle name="Normal 2 2 4 3 3 6" xfId="3702"/>
    <cellStyle name="Normal 2 2 4 3 4" xfId="357"/>
    <cellStyle name="Normal 2 2 4 3 4 2" xfId="1405"/>
    <cellStyle name="Normal 2 2 4 3 4 2 2" xfId="3022"/>
    <cellStyle name="Normal 2 2 4 3 4 2 2 2" xfId="6199"/>
    <cellStyle name="Normal 2 2 4 3 4 2 3" xfId="4612"/>
    <cellStyle name="Normal 2 2 4 3 4 3" xfId="882"/>
    <cellStyle name="Normal 2 2 4 3 4 3 2" xfId="2499"/>
    <cellStyle name="Normal 2 2 4 3 4 3 2 2" xfId="5676"/>
    <cellStyle name="Normal 2 2 4 3 4 3 3" xfId="4089"/>
    <cellStyle name="Normal 2 2 4 3 4 4" xfId="1976"/>
    <cellStyle name="Normal 2 2 4 3 4 4 2" xfId="5153"/>
    <cellStyle name="Normal 2 2 4 3 4 5" xfId="3566"/>
    <cellStyle name="Normal 2 2 4 3 5" xfId="561"/>
    <cellStyle name="Normal 2 2 4 3 5 2" xfId="1609"/>
    <cellStyle name="Normal 2 2 4 3 5 2 2" xfId="3226"/>
    <cellStyle name="Normal 2 2 4 3 5 2 2 2" xfId="6403"/>
    <cellStyle name="Normal 2 2 4 3 5 2 3" xfId="4816"/>
    <cellStyle name="Normal 2 2 4 3 5 3" xfId="1086"/>
    <cellStyle name="Normal 2 2 4 3 5 3 2" xfId="2703"/>
    <cellStyle name="Normal 2 2 4 3 5 3 2 2" xfId="5880"/>
    <cellStyle name="Normal 2 2 4 3 5 3 3" xfId="4293"/>
    <cellStyle name="Normal 2 2 4 3 5 4" xfId="2180"/>
    <cellStyle name="Normal 2 2 4 3 5 4 2" xfId="5357"/>
    <cellStyle name="Normal 2 2 4 3 5 5" xfId="3770"/>
    <cellStyle name="Normal 2 2 4 3 6" xfId="1337"/>
    <cellStyle name="Normal 2 2 4 3 6 2" xfId="2954"/>
    <cellStyle name="Normal 2 2 4 3 6 2 2" xfId="6131"/>
    <cellStyle name="Normal 2 2 4 3 6 3" xfId="4544"/>
    <cellStyle name="Normal 2 2 4 3 7" xfId="814"/>
    <cellStyle name="Normal 2 2 4 3 7 2" xfId="2431"/>
    <cellStyle name="Normal 2 2 4 3 7 2 2" xfId="5608"/>
    <cellStyle name="Normal 2 2 4 3 7 3" xfId="4021"/>
    <cellStyle name="Normal 2 2 4 3 8" xfId="1908"/>
    <cellStyle name="Normal 2 2 4 3 8 2" xfId="5085"/>
    <cellStyle name="Normal 2 2 4 3 9" xfId="3498"/>
    <cellStyle name="Normal 2 2 4 4" xfId="386"/>
    <cellStyle name="Normal 2 2 4 4 2" xfId="590"/>
    <cellStyle name="Normal 2 2 4 4 2 2" xfId="1638"/>
    <cellStyle name="Normal 2 2 4 4 2 2 2" xfId="3255"/>
    <cellStyle name="Normal 2 2 4 4 2 2 2 2" xfId="6432"/>
    <cellStyle name="Normal 2 2 4 4 2 2 3" xfId="4845"/>
    <cellStyle name="Normal 2 2 4 4 2 3" xfId="1115"/>
    <cellStyle name="Normal 2 2 4 4 2 3 2" xfId="2732"/>
    <cellStyle name="Normal 2 2 4 4 2 3 2 2" xfId="5909"/>
    <cellStyle name="Normal 2 2 4 4 2 3 3" xfId="4322"/>
    <cellStyle name="Normal 2 2 4 4 2 4" xfId="2209"/>
    <cellStyle name="Normal 2 2 4 4 2 4 2" xfId="5386"/>
    <cellStyle name="Normal 2 2 4 4 2 5" xfId="3799"/>
    <cellStyle name="Normal 2 2 4 4 3" xfId="1434"/>
    <cellStyle name="Normal 2 2 4 4 3 2" xfId="3051"/>
    <cellStyle name="Normal 2 2 4 4 3 2 2" xfId="6228"/>
    <cellStyle name="Normal 2 2 4 4 3 3" xfId="4641"/>
    <cellStyle name="Normal 2 2 4 4 4" xfId="911"/>
    <cellStyle name="Normal 2 2 4 4 4 2" xfId="2528"/>
    <cellStyle name="Normal 2 2 4 4 4 2 2" xfId="5705"/>
    <cellStyle name="Normal 2 2 4 4 4 3" xfId="4118"/>
    <cellStyle name="Normal 2 2 4 4 5" xfId="2005"/>
    <cellStyle name="Normal 2 2 4 4 5 2" xfId="5182"/>
    <cellStyle name="Normal 2 2 4 4 6" xfId="3595"/>
    <cellStyle name="Normal 2 2 4 5" xfId="441"/>
    <cellStyle name="Normal 2 2 4 5 2" xfId="645"/>
    <cellStyle name="Normal 2 2 4 5 2 2" xfId="1693"/>
    <cellStyle name="Normal 2 2 4 5 2 2 2" xfId="3310"/>
    <cellStyle name="Normal 2 2 4 5 2 2 2 2" xfId="6487"/>
    <cellStyle name="Normal 2 2 4 5 2 2 3" xfId="4900"/>
    <cellStyle name="Normal 2 2 4 5 2 3" xfId="1170"/>
    <cellStyle name="Normal 2 2 4 5 2 3 2" xfId="2787"/>
    <cellStyle name="Normal 2 2 4 5 2 3 2 2" xfId="5964"/>
    <cellStyle name="Normal 2 2 4 5 2 3 3" xfId="4377"/>
    <cellStyle name="Normal 2 2 4 5 2 4" xfId="2264"/>
    <cellStyle name="Normal 2 2 4 5 2 4 2" xfId="5441"/>
    <cellStyle name="Normal 2 2 4 5 2 5" xfId="3854"/>
    <cellStyle name="Normal 2 2 4 5 3" xfId="1489"/>
    <cellStyle name="Normal 2 2 4 5 3 2" xfId="3106"/>
    <cellStyle name="Normal 2 2 4 5 3 2 2" xfId="6283"/>
    <cellStyle name="Normal 2 2 4 5 3 3" xfId="4696"/>
    <cellStyle name="Normal 2 2 4 5 4" xfId="966"/>
    <cellStyle name="Normal 2 2 4 5 4 2" xfId="2583"/>
    <cellStyle name="Normal 2 2 4 5 4 2 2" xfId="5760"/>
    <cellStyle name="Normal 2 2 4 5 4 3" xfId="4173"/>
    <cellStyle name="Normal 2 2 4 5 5" xfId="2060"/>
    <cellStyle name="Normal 2 2 4 5 5 2" xfId="5237"/>
    <cellStyle name="Normal 2 2 4 5 6" xfId="3650"/>
    <cellStyle name="Normal 2 2 4 6" xfId="305"/>
    <cellStyle name="Normal 2 2 4 6 2" xfId="1353"/>
    <cellStyle name="Normal 2 2 4 6 2 2" xfId="2970"/>
    <cellStyle name="Normal 2 2 4 6 2 2 2" xfId="6147"/>
    <cellStyle name="Normal 2 2 4 6 2 3" xfId="4560"/>
    <cellStyle name="Normal 2 2 4 6 3" xfId="830"/>
    <cellStyle name="Normal 2 2 4 6 3 2" xfId="2447"/>
    <cellStyle name="Normal 2 2 4 6 3 2 2" xfId="5624"/>
    <cellStyle name="Normal 2 2 4 6 3 3" xfId="4037"/>
    <cellStyle name="Normal 2 2 4 6 4" xfId="1924"/>
    <cellStyle name="Normal 2 2 4 6 4 2" xfId="5101"/>
    <cellStyle name="Normal 2 2 4 6 5" xfId="3514"/>
    <cellStyle name="Normal 2 2 4 7" xfId="509"/>
    <cellStyle name="Normal 2 2 4 7 2" xfId="1557"/>
    <cellStyle name="Normal 2 2 4 7 2 2" xfId="3174"/>
    <cellStyle name="Normal 2 2 4 7 2 2 2" xfId="6351"/>
    <cellStyle name="Normal 2 2 4 7 2 3" xfId="4764"/>
    <cellStyle name="Normal 2 2 4 7 3" xfId="1034"/>
    <cellStyle name="Normal 2 2 4 7 3 2" xfId="2651"/>
    <cellStyle name="Normal 2 2 4 7 3 2 2" xfId="5828"/>
    <cellStyle name="Normal 2 2 4 7 3 3" xfId="4241"/>
    <cellStyle name="Normal 2 2 4 7 4" xfId="2128"/>
    <cellStyle name="Normal 2 2 4 7 4 2" xfId="5305"/>
    <cellStyle name="Normal 2 2 4 7 5" xfId="3718"/>
    <cellStyle name="Normal 2 2 4 8" xfId="1285"/>
    <cellStyle name="Normal 2 2 4 8 2" xfId="2902"/>
    <cellStyle name="Normal 2 2 4 8 2 2" xfId="6079"/>
    <cellStyle name="Normal 2 2 4 8 3" xfId="4492"/>
    <cellStyle name="Normal 2 2 4 9" xfId="762"/>
    <cellStyle name="Normal 2 2 4 9 2" xfId="2379"/>
    <cellStyle name="Normal 2 2 4 9 2 2" xfId="5556"/>
    <cellStyle name="Normal 2 2 4 9 3" xfId="3969"/>
    <cellStyle name="Normal 2 2 5" xfId="257"/>
    <cellStyle name="Normal 2 2 5 10" xfId="3466"/>
    <cellStyle name="Normal 2 2 5 2" xfId="283"/>
    <cellStyle name="Normal 2 2 5 2 2" xfId="419"/>
    <cellStyle name="Normal 2 2 5 2 2 2" xfId="623"/>
    <cellStyle name="Normal 2 2 5 2 2 2 2" xfId="1671"/>
    <cellStyle name="Normal 2 2 5 2 2 2 2 2" xfId="3288"/>
    <cellStyle name="Normal 2 2 5 2 2 2 2 2 2" xfId="6465"/>
    <cellStyle name="Normal 2 2 5 2 2 2 2 3" xfId="4878"/>
    <cellStyle name="Normal 2 2 5 2 2 2 3" xfId="1148"/>
    <cellStyle name="Normal 2 2 5 2 2 2 3 2" xfId="2765"/>
    <cellStyle name="Normal 2 2 5 2 2 2 3 2 2" xfId="5942"/>
    <cellStyle name="Normal 2 2 5 2 2 2 3 3" xfId="4355"/>
    <cellStyle name="Normal 2 2 5 2 2 2 4" xfId="2242"/>
    <cellStyle name="Normal 2 2 5 2 2 2 4 2" xfId="5419"/>
    <cellStyle name="Normal 2 2 5 2 2 2 5" xfId="3832"/>
    <cellStyle name="Normal 2 2 5 2 2 3" xfId="1467"/>
    <cellStyle name="Normal 2 2 5 2 2 3 2" xfId="3084"/>
    <cellStyle name="Normal 2 2 5 2 2 3 2 2" xfId="6261"/>
    <cellStyle name="Normal 2 2 5 2 2 3 3" xfId="4674"/>
    <cellStyle name="Normal 2 2 5 2 2 4" xfId="944"/>
    <cellStyle name="Normal 2 2 5 2 2 4 2" xfId="2561"/>
    <cellStyle name="Normal 2 2 5 2 2 4 2 2" xfId="5738"/>
    <cellStyle name="Normal 2 2 5 2 2 4 3" xfId="4151"/>
    <cellStyle name="Normal 2 2 5 2 2 5" xfId="2038"/>
    <cellStyle name="Normal 2 2 5 2 2 5 2" xfId="5215"/>
    <cellStyle name="Normal 2 2 5 2 2 6" xfId="3628"/>
    <cellStyle name="Normal 2 2 5 2 3" xfId="487"/>
    <cellStyle name="Normal 2 2 5 2 3 2" xfId="691"/>
    <cellStyle name="Normal 2 2 5 2 3 2 2" xfId="1739"/>
    <cellStyle name="Normal 2 2 5 2 3 2 2 2" xfId="3356"/>
    <cellStyle name="Normal 2 2 5 2 3 2 2 2 2" xfId="6533"/>
    <cellStyle name="Normal 2 2 5 2 3 2 2 3" xfId="4946"/>
    <cellStyle name="Normal 2 2 5 2 3 2 3" xfId="1216"/>
    <cellStyle name="Normal 2 2 5 2 3 2 3 2" xfId="2833"/>
    <cellStyle name="Normal 2 2 5 2 3 2 3 2 2" xfId="6010"/>
    <cellStyle name="Normal 2 2 5 2 3 2 3 3" xfId="4423"/>
    <cellStyle name="Normal 2 2 5 2 3 2 4" xfId="2310"/>
    <cellStyle name="Normal 2 2 5 2 3 2 4 2" xfId="5487"/>
    <cellStyle name="Normal 2 2 5 2 3 2 5" xfId="3900"/>
    <cellStyle name="Normal 2 2 5 2 3 3" xfId="1535"/>
    <cellStyle name="Normal 2 2 5 2 3 3 2" xfId="3152"/>
    <cellStyle name="Normal 2 2 5 2 3 3 2 2" xfId="6329"/>
    <cellStyle name="Normal 2 2 5 2 3 3 3" xfId="4742"/>
    <cellStyle name="Normal 2 2 5 2 3 4" xfId="1012"/>
    <cellStyle name="Normal 2 2 5 2 3 4 2" xfId="2629"/>
    <cellStyle name="Normal 2 2 5 2 3 4 2 2" xfId="5806"/>
    <cellStyle name="Normal 2 2 5 2 3 4 3" xfId="4219"/>
    <cellStyle name="Normal 2 2 5 2 3 5" xfId="2106"/>
    <cellStyle name="Normal 2 2 5 2 3 5 2" xfId="5283"/>
    <cellStyle name="Normal 2 2 5 2 3 6" xfId="3696"/>
    <cellStyle name="Normal 2 2 5 2 4" xfId="351"/>
    <cellStyle name="Normal 2 2 5 2 4 2" xfId="1399"/>
    <cellStyle name="Normal 2 2 5 2 4 2 2" xfId="3016"/>
    <cellStyle name="Normal 2 2 5 2 4 2 2 2" xfId="6193"/>
    <cellStyle name="Normal 2 2 5 2 4 2 3" xfId="4606"/>
    <cellStyle name="Normal 2 2 5 2 4 3" xfId="876"/>
    <cellStyle name="Normal 2 2 5 2 4 3 2" xfId="2493"/>
    <cellStyle name="Normal 2 2 5 2 4 3 2 2" xfId="5670"/>
    <cellStyle name="Normal 2 2 5 2 4 3 3" xfId="4083"/>
    <cellStyle name="Normal 2 2 5 2 4 4" xfId="1970"/>
    <cellStyle name="Normal 2 2 5 2 4 4 2" xfId="5147"/>
    <cellStyle name="Normal 2 2 5 2 4 5" xfId="3560"/>
    <cellStyle name="Normal 2 2 5 2 5" xfId="555"/>
    <cellStyle name="Normal 2 2 5 2 5 2" xfId="1603"/>
    <cellStyle name="Normal 2 2 5 2 5 2 2" xfId="3220"/>
    <cellStyle name="Normal 2 2 5 2 5 2 2 2" xfId="6397"/>
    <cellStyle name="Normal 2 2 5 2 5 2 3" xfId="4810"/>
    <cellStyle name="Normal 2 2 5 2 5 3" xfId="1080"/>
    <cellStyle name="Normal 2 2 5 2 5 3 2" xfId="2697"/>
    <cellStyle name="Normal 2 2 5 2 5 3 2 2" xfId="5874"/>
    <cellStyle name="Normal 2 2 5 2 5 3 3" xfId="4287"/>
    <cellStyle name="Normal 2 2 5 2 5 4" xfId="2174"/>
    <cellStyle name="Normal 2 2 5 2 5 4 2" xfId="5351"/>
    <cellStyle name="Normal 2 2 5 2 5 5" xfId="3764"/>
    <cellStyle name="Normal 2 2 5 2 6" xfId="1331"/>
    <cellStyle name="Normal 2 2 5 2 6 2" xfId="2948"/>
    <cellStyle name="Normal 2 2 5 2 6 2 2" xfId="6125"/>
    <cellStyle name="Normal 2 2 5 2 6 3" xfId="4538"/>
    <cellStyle name="Normal 2 2 5 2 7" xfId="808"/>
    <cellStyle name="Normal 2 2 5 2 7 2" xfId="2425"/>
    <cellStyle name="Normal 2 2 5 2 7 2 2" xfId="5602"/>
    <cellStyle name="Normal 2 2 5 2 7 3" xfId="4015"/>
    <cellStyle name="Normal 2 2 5 2 8" xfId="1902"/>
    <cellStyle name="Normal 2 2 5 2 8 2" xfId="5079"/>
    <cellStyle name="Normal 2 2 5 2 9" xfId="3492"/>
    <cellStyle name="Normal 2 2 5 3" xfId="380"/>
    <cellStyle name="Normal 2 2 5 3 2" xfId="584"/>
    <cellStyle name="Normal 2 2 5 3 2 2" xfId="1632"/>
    <cellStyle name="Normal 2 2 5 3 2 2 2" xfId="3249"/>
    <cellStyle name="Normal 2 2 5 3 2 2 2 2" xfId="6426"/>
    <cellStyle name="Normal 2 2 5 3 2 2 3" xfId="4839"/>
    <cellStyle name="Normal 2 2 5 3 2 3" xfId="1109"/>
    <cellStyle name="Normal 2 2 5 3 2 3 2" xfId="2726"/>
    <cellStyle name="Normal 2 2 5 3 2 3 2 2" xfId="5903"/>
    <cellStyle name="Normal 2 2 5 3 2 3 3" xfId="4316"/>
    <cellStyle name="Normal 2 2 5 3 2 4" xfId="2203"/>
    <cellStyle name="Normal 2 2 5 3 2 4 2" xfId="5380"/>
    <cellStyle name="Normal 2 2 5 3 2 5" xfId="3793"/>
    <cellStyle name="Normal 2 2 5 3 3" xfId="1428"/>
    <cellStyle name="Normal 2 2 5 3 3 2" xfId="3045"/>
    <cellStyle name="Normal 2 2 5 3 3 2 2" xfId="6222"/>
    <cellStyle name="Normal 2 2 5 3 3 3" xfId="4635"/>
    <cellStyle name="Normal 2 2 5 3 4" xfId="905"/>
    <cellStyle name="Normal 2 2 5 3 4 2" xfId="2522"/>
    <cellStyle name="Normal 2 2 5 3 4 2 2" xfId="5699"/>
    <cellStyle name="Normal 2 2 5 3 4 3" xfId="4112"/>
    <cellStyle name="Normal 2 2 5 3 5" xfId="1999"/>
    <cellStyle name="Normal 2 2 5 3 5 2" xfId="5176"/>
    <cellStyle name="Normal 2 2 5 3 6" xfId="3589"/>
    <cellStyle name="Normal 2 2 5 4" xfId="461"/>
    <cellStyle name="Normal 2 2 5 4 2" xfId="665"/>
    <cellStyle name="Normal 2 2 5 4 2 2" xfId="1713"/>
    <cellStyle name="Normal 2 2 5 4 2 2 2" xfId="3330"/>
    <cellStyle name="Normal 2 2 5 4 2 2 2 2" xfId="6507"/>
    <cellStyle name="Normal 2 2 5 4 2 2 3" xfId="4920"/>
    <cellStyle name="Normal 2 2 5 4 2 3" xfId="1190"/>
    <cellStyle name="Normal 2 2 5 4 2 3 2" xfId="2807"/>
    <cellStyle name="Normal 2 2 5 4 2 3 2 2" xfId="5984"/>
    <cellStyle name="Normal 2 2 5 4 2 3 3" xfId="4397"/>
    <cellStyle name="Normal 2 2 5 4 2 4" xfId="2284"/>
    <cellStyle name="Normal 2 2 5 4 2 4 2" xfId="5461"/>
    <cellStyle name="Normal 2 2 5 4 2 5" xfId="3874"/>
    <cellStyle name="Normal 2 2 5 4 3" xfId="1509"/>
    <cellStyle name="Normal 2 2 5 4 3 2" xfId="3126"/>
    <cellStyle name="Normal 2 2 5 4 3 2 2" xfId="6303"/>
    <cellStyle name="Normal 2 2 5 4 3 3" xfId="4716"/>
    <cellStyle name="Normal 2 2 5 4 4" xfId="986"/>
    <cellStyle name="Normal 2 2 5 4 4 2" xfId="2603"/>
    <cellStyle name="Normal 2 2 5 4 4 2 2" xfId="5780"/>
    <cellStyle name="Normal 2 2 5 4 4 3" xfId="4193"/>
    <cellStyle name="Normal 2 2 5 4 5" xfId="2080"/>
    <cellStyle name="Normal 2 2 5 4 5 2" xfId="5257"/>
    <cellStyle name="Normal 2 2 5 4 6" xfId="3670"/>
    <cellStyle name="Normal 2 2 5 5" xfId="325"/>
    <cellStyle name="Normal 2 2 5 5 2" xfId="1373"/>
    <cellStyle name="Normal 2 2 5 5 2 2" xfId="2990"/>
    <cellStyle name="Normal 2 2 5 5 2 2 2" xfId="6167"/>
    <cellStyle name="Normal 2 2 5 5 2 3" xfId="4580"/>
    <cellStyle name="Normal 2 2 5 5 3" xfId="850"/>
    <cellStyle name="Normal 2 2 5 5 3 2" xfId="2467"/>
    <cellStyle name="Normal 2 2 5 5 3 2 2" xfId="5644"/>
    <cellStyle name="Normal 2 2 5 5 3 3" xfId="4057"/>
    <cellStyle name="Normal 2 2 5 5 4" xfId="1944"/>
    <cellStyle name="Normal 2 2 5 5 4 2" xfId="5121"/>
    <cellStyle name="Normal 2 2 5 5 5" xfId="3534"/>
    <cellStyle name="Normal 2 2 5 6" xfId="529"/>
    <cellStyle name="Normal 2 2 5 6 2" xfId="1577"/>
    <cellStyle name="Normal 2 2 5 6 2 2" xfId="3194"/>
    <cellStyle name="Normal 2 2 5 6 2 2 2" xfId="6371"/>
    <cellStyle name="Normal 2 2 5 6 2 3" xfId="4784"/>
    <cellStyle name="Normal 2 2 5 6 3" xfId="1054"/>
    <cellStyle name="Normal 2 2 5 6 3 2" xfId="2671"/>
    <cellStyle name="Normal 2 2 5 6 3 2 2" xfId="5848"/>
    <cellStyle name="Normal 2 2 5 6 3 3" xfId="4261"/>
    <cellStyle name="Normal 2 2 5 6 4" xfId="2148"/>
    <cellStyle name="Normal 2 2 5 6 4 2" xfId="5325"/>
    <cellStyle name="Normal 2 2 5 6 5" xfId="3738"/>
    <cellStyle name="Normal 2 2 5 7" xfId="1305"/>
    <cellStyle name="Normal 2 2 5 7 2" xfId="2922"/>
    <cellStyle name="Normal 2 2 5 7 2 2" xfId="6099"/>
    <cellStyle name="Normal 2 2 5 7 3" xfId="4512"/>
    <cellStyle name="Normal 2 2 5 8" xfId="782"/>
    <cellStyle name="Normal 2 2 5 8 2" xfId="2399"/>
    <cellStyle name="Normal 2 2 5 8 2 2" xfId="5576"/>
    <cellStyle name="Normal 2 2 5 8 3" xfId="3989"/>
    <cellStyle name="Normal 2 2 5 9" xfId="1876"/>
    <cellStyle name="Normal 2 2 5 9 2" xfId="5053"/>
    <cellStyle name="Normal 2 2 6" xfId="239"/>
    <cellStyle name="Normal 2 2 6 2" xfId="397"/>
    <cellStyle name="Normal 2 2 6 2 2" xfId="601"/>
    <cellStyle name="Normal 2 2 6 2 2 2" xfId="1649"/>
    <cellStyle name="Normal 2 2 6 2 2 2 2" xfId="3266"/>
    <cellStyle name="Normal 2 2 6 2 2 2 2 2" xfId="6443"/>
    <cellStyle name="Normal 2 2 6 2 2 2 3" xfId="4856"/>
    <cellStyle name="Normal 2 2 6 2 2 3" xfId="1126"/>
    <cellStyle name="Normal 2 2 6 2 2 3 2" xfId="2743"/>
    <cellStyle name="Normal 2 2 6 2 2 3 2 2" xfId="5920"/>
    <cellStyle name="Normal 2 2 6 2 2 3 3" xfId="4333"/>
    <cellStyle name="Normal 2 2 6 2 2 4" xfId="2220"/>
    <cellStyle name="Normal 2 2 6 2 2 4 2" xfId="5397"/>
    <cellStyle name="Normal 2 2 6 2 2 5" xfId="3810"/>
    <cellStyle name="Normal 2 2 6 2 3" xfId="1445"/>
    <cellStyle name="Normal 2 2 6 2 3 2" xfId="3062"/>
    <cellStyle name="Normal 2 2 6 2 3 2 2" xfId="6239"/>
    <cellStyle name="Normal 2 2 6 2 3 3" xfId="4652"/>
    <cellStyle name="Normal 2 2 6 2 4" xfId="922"/>
    <cellStyle name="Normal 2 2 6 2 4 2" xfId="2539"/>
    <cellStyle name="Normal 2 2 6 2 4 2 2" xfId="5716"/>
    <cellStyle name="Normal 2 2 6 2 4 3" xfId="4129"/>
    <cellStyle name="Normal 2 2 6 2 5" xfId="2016"/>
    <cellStyle name="Normal 2 2 6 2 5 2" xfId="5193"/>
    <cellStyle name="Normal 2 2 6 2 6" xfId="3606"/>
    <cellStyle name="Normal 2 2 6 3" xfId="452"/>
    <cellStyle name="Normal 2 2 6 3 2" xfId="656"/>
    <cellStyle name="Normal 2 2 6 3 2 2" xfId="1704"/>
    <cellStyle name="Normal 2 2 6 3 2 2 2" xfId="3321"/>
    <cellStyle name="Normal 2 2 6 3 2 2 2 2" xfId="6498"/>
    <cellStyle name="Normal 2 2 6 3 2 2 3" xfId="4911"/>
    <cellStyle name="Normal 2 2 6 3 2 3" xfId="1181"/>
    <cellStyle name="Normal 2 2 6 3 2 3 2" xfId="2798"/>
    <cellStyle name="Normal 2 2 6 3 2 3 2 2" xfId="5975"/>
    <cellStyle name="Normal 2 2 6 3 2 3 3" xfId="4388"/>
    <cellStyle name="Normal 2 2 6 3 2 4" xfId="2275"/>
    <cellStyle name="Normal 2 2 6 3 2 4 2" xfId="5452"/>
    <cellStyle name="Normal 2 2 6 3 2 5" xfId="3865"/>
    <cellStyle name="Normal 2 2 6 3 3" xfId="1500"/>
    <cellStyle name="Normal 2 2 6 3 3 2" xfId="3117"/>
    <cellStyle name="Normal 2 2 6 3 3 2 2" xfId="6294"/>
    <cellStyle name="Normal 2 2 6 3 3 3" xfId="4707"/>
    <cellStyle name="Normal 2 2 6 3 4" xfId="977"/>
    <cellStyle name="Normal 2 2 6 3 4 2" xfId="2594"/>
    <cellStyle name="Normal 2 2 6 3 4 2 2" xfId="5771"/>
    <cellStyle name="Normal 2 2 6 3 4 3" xfId="4184"/>
    <cellStyle name="Normal 2 2 6 3 5" xfId="2071"/>
    <cellStyle name="Normal 2 2 6 3 5 2" xfId="5248"/>
    <cellStyle name="Normal 2 2 6 3 6" xfId="3661"/>
    <cellStyle name="Normal 2 2 6 4" xfId="316"/>
    <cellStyle name="Normal 2 2 6 4 2" xfId="1364"/>
    <cellStyle name="Normal 2 2 6 4 2 2" xfId="2981"/>
    <cellStyle name="Normal 2 2 6 4 2 2 2" xfId="6158"/>
    <cellStyle name="Normal 2 2 6 4 2 3" xfId="4571"/>
    <cellStyle name="Normal 2 2 6 4 3" xfId="841"/>
    <cellStyle name="Normal 2 2 6 4 3 2" xfId="2458"/>
    <cellStyle name="Normal 2 2 6 4 3 2 2" xfId="5635"/>
    <cellStyle name="Normal 2 2 6 4 3 3" xfId="4048"/>
    <cellStyle name="Normal 2 2 6 4 4" xfId="1935"/>
    <cellStyle name="Normal 2 2 6 4 4 2" xfId="5112"/>
    <cellStyle name="Normal 2 2 6 4 5" xfId="3525"/>
    <cellStyle name="Normal 2 2 6 5" xfId="520"/>
    <cellStyle name="Normal 2 2 6 5 2" xfId="1568"/>
    <cellStyle name="Normal 2 2 6 5 2 2" xfId="3185"/>
    <cellStyle name="Normal 2 2 6 5 2 2 2" xfId="6362"/>
    <cellStyle name="Normal 2 2 6 5 2 3" xfId="4775"/>
    <cellStyle name="Normal 2 2 6 5 3" xfId="1045"/>
    <cellStyle name="Normal 2 2 6 5 3 2" xfId="2662"/>
    <cellStyle name="Normal 2 2 6 5 3 2 2" xfId="5839"/>
    <cellStyle name="Normal 2 2 6 5 3 3" xfId="4252"/>
    <cellStyle name="Normal 2 2 6 5 4" xfId="2139"/>
    <cellStyle name="Normal 2 2 6 5 4 2" xfId="5316"/>
    <cellStyle name="Normal 2 2 6 5 5" xfId="3729"/>
    <cellStyle name="Normal 2 2 6 6" xfId="1296"/>
    <cellStyle name="Normal 2 2 6 6 2" xfId="2913"/>
    <cellStyle name="Normal 2 2 6 6 2 2" xfId="6090"/>
    <cellStyle name="Normal 2 2 6 6 3" xfId="4503"/>
    <cellStyle name="Normal 2 2 6 7" xfId="773"/>
    <cellStyle name="Normal 2 2 6 7 2" xfId="2390"/>
    <cellStyle name="Normal 2 2 6 7 2 2" xfId="5567"/>
    <cellStyle name="Normal 2 2 6 7 3" xfId="3980"/>
    <cellStyle name="Normal 2 2 6 8" xfId="1867"/>
    <cellStyle name="Normal 2 2 6 8 2" xfId="5044"/>
    <cellStyle name="Normal 2 2 6 9" xfId="3457"/>
    <cellStyle name="Normal 2 2 7" xfId="274"/>
    <cellStyle name="Normal 2 2 7 10" xfId="7624"/>
    <cellStyle name="Normal 2 2 7 10 2" xfId="9573"/>
    <cellStyle name="Normal 2 2 7 11" xfId="8752"/>
    <cellStyle name="Normal 2 2 7 2" xfId="410"/>
    <cellStyle name="Normal 2 2 7 2 2" xfId="614"/>
    <cellStyle name="Normal 2 2 7 2 2 2" xfId="1662"/>
    <cellStyle name="Normal 2 2 7 2 2 2 2" xfId="3279"/>
    <cellStyle name="Normal 2 2 7 2 2 2 2 2" xfId="6456"/>
    <cellStyle name="Normal 2 2 7 2 2 2 3" xfId="4869"/>
    <cellStyle name="Normal 2 2 7 2 2 3" xfId="1139"/>
    <cellStyle name="Normal 2 2 7 2 2 3 2" xfId="2756"/>
    <cellStyle name="Normal 2 2 7 2 2 3 2 2" xfId="5933"/>
    <cellStyle name="Normal 2 2 7 2 2 3 3" xfId="4346"/>
    <cellStyle name="Normal 2 2 7 2 2 4" xfId="2233"/>
    <cellStyle name="Normal 2 2 7 2 2 4 2" xfId="5410"/>
    <cellStyle name="Normal 2 2 7 2 2 5" xfId="3823"/>
    <cellStyle name="Normal 2 2 7 2 3" xfId="1458"/>
    <cellStyle name="Normal 2 2 7 2 3 2" xfId="3075"/>
    <cellStyle name="Normal 2 2 7 2 3 2 2" xfId="6252"/>
    <cellStyle name="Normal 2 2 7 2 3 3" xfId="4665"/>
    <cellStyle name="Normal 2 2 7 2 4" xfId="935"/>
    <cellStyle name="Normal 2 2 7 2 4 2" xfId="2552"/>
    <cellStyle name="Normal 2 2 7 2 4 2 2" xfId="5729"/>
    <cellStyle name="Normal 2 2 7 2 4 3" xfId="4142"/>
    <cellStyle name="Normal 2 2 7 2 5" xfId="2029"/>
    <cellStyle name="Normal 2 2 7 2 5 2" xfId="5206"/>
    <cellStyle name="Normal 2 2 7 2 6" xfId="3619"/>
    <cellStyle name="Normal 2 2 7 3" xfId="478"/>
    <cellStyle name="Normal 2 2 7 3 2" xfId="682"/>
    <cellStyle name="Normal 2 2 7 3 2 2" xfId="1730"/>
    <cellStyle name="Normal 2 2 7 3 2 2 2" xfId="3347"/>
    <cellStyle name="Normal 2 2 7 3 2 2 2 2" xfId="6524"/>
    <cellStyle name="Normal 2 2 7 3 2 2 3" xfId="4937"/>
    <cellStyle name="Normal 2 2 7 3 2 3" xfId="1207"/>
    <cellStyle name="Normal 2 2 7 3 2 3 2" xfId="2824"/>
    <cellStyle name="Normal 2 2 7 3 2 3 2 2" xfId="6001"/>
    <cellStyle name="Normal 2 2 7 3 2 3 3" xfId="4414"/>
    <cellStyle name="Normal 2 2 7 3 2 4" xfId="2301"/>
    <cellStyle name="Normal 2 2 7 3 2 4 2" xfId="5478"/>
    <cellStyle name="Normal 2 2 7 3 2 5" xfId="3891"/>
    <cellStyle name="Normal 2 2 7 3 3" xfId="1526"/>
    <cellStyle name="Normal 2 2 7 3 3 2" xfId="3143"/>
    <cellStyle name="Normal 2 2 7 3 3 2 2" xfId="6320"/>
    <cellStyle name="Normal 2 2 7 3 3 3" xfId="4733"/>
    <cellStyle name="Normal 2 2 7 3 4" xfId="1003"/>
    <cellStyle name="Normal 2 2 7 3 4 2" xfId="2620"/>
    <cellStyle name="Normal 2 2 7 3 4 2 2" xfId="5797"/>
    <cellStyle name="Normal 2 2 7 3 4 3" xfId="4210"/>
    <cellStyle name="Normal 2 2 7 3 5" xfId="2097"/>
    <cellStyle name="Normal 2 2 7 3 5 2" xfId="5274"/>
    <cellStyle name="Normal 2 2 7 3 6" xfId="3687"/>
    <cellStyle name="Normal 2 2 7 4" xfId="342"/>
    <cellStyle name="Normal 2 2 7 4 2" xfId="1390"/>
    <cellStyle name="Normal 2 2 7 4 2 2" xfId="3007"/>
    <cellStyle name="Normal 2 2 7 4 2 2 2" xfId="6184"/>
    <cellStyle name="Normal 2 2 7 4 2 3" xfId="4597"/>
    <cellStyle name="Normal 2 2 7 4 3" xfId="867"/>
    <cellStyle name="Normal 2 2 7 4 3 2" xfId="2484"/>
    <cellStyle name="Normal 2 2 7 4 3 2 2" xfId="5661"/>
    <cellStyle name="Normal 2 2 7 4 3 3" xfId="4074"/>
    <cellStyle name="Normal 2 2 7 4 4" xfId="1961"/>
    <cellStyle name="Normal 2 2 7 4 4 2" xfId="5138"/>
    <cellStyle name="Normal 2 2 7 4 5" xfId="3551"/>
    <cellStyle name="Normal 2 2 7 5" xfId="546"/>
    <cellStyle name="Normal 2 2 7 5 2" xfId="1594"/>
    <cellStyle name="Normal 2 2 7 5 2 2" xfId="3211"/>
    <cellStyle name="Normal 2 2 7 5 2 2 2" xfId="6388"/>
    <cellStyle name="Normal 2 2 7 5 2 3" xfId="4801"/>
    <cellStyle name="Normal 2 2 7 5 3" xfId="1071"/>
    <cellStyle name="Normal 2 2 7 5 3 2" xfId="2688"/>
    <cellStyle name="Normal 2 2 7 5 3 2 2" xfId="5865"/>
    <cellStyle name="Normal 2 2 7 5 3 3" xfId="4278"/>
    <cellStyle name="Normal 2 2 7 5 4" xfId="2165"/>
    <cellStyle name="Normal 2 2 7 5 4 2" xfId="5342"/>
    <cellStyle name="Normal 2 2 7 5 5" xfId="3755"/>
    <cellStyle name="Normal 2 2 7 6" xfId="1322"/>
    <cellStyle name="Normal 2 2 7 6 2" xfId="2939"/>
    <cellStyle name="Normal 2 2 7 6 2 2" xfId="6116"/>
    <cellStyle name="Normal 2 2 7 6 3" xfId="4529"/>
    <cellStyle name="Normal 2 2 7 7" xfId="799"/>
    <cellStyle name="Normal 2 2 7 7 2" xfId="2416"/>
    <cellStyle name="Normal 2 2 7 7 2 2" xfId="5593"/>
    <cellStyle name="Normal 2 2 7 7 3" xfId="4006"/>
    <cellStyle name="Normal 2 2 7 8" xfId="1893"/>
    <cellStyle name="Normal 2 2 7 8 2" xfId="5070"/>
    <cellStyle name="Normal 2 2 7 9" xfId="3483"/>
    <cellStyle name="Normal 2 2 8" xfId="368"/>
    <cellStyle name="Normal 2 2 8 2" xfId="572"/>
    <cellStyle name="Normal 2 2 8 2 2" xfId="1620"/>
    <cellStyle name="Normal 2 2 8 2 2 2" xfId="3237"/>
    <cellStyle name="Normal 2 2 8 2 2 2 2" xfId="6414"/>
    <cellStyle name="Normal 2 2 8 2 2 3" xfId="4827"/>
    <cellStyle name="Normal 2 2 8 2 3" xfId="1097"/>
    <cellStyle name="Normal 2 2 8 2 3 2" xfId="2714"/>
    <cellStyle name="Normal 2 2 8 2 3 2 2" xfId="5891"/>
    <cellStyle name="Normal 2 2 8 2 3 3" xfId="4304"/>
    <cellStyle name="Normal 2 2 8 2 4" xfId="2191"/>
    <cellStyle name="Normal 2 2 8 2 4 2" xfId="5368"/>
    <cellStyle name="Normal 2 2 8 2 5" xfId="3781"/>
    <cellStyle name="Normal 2 2 8 3" xfId="1416"/>
    <cellStyle name="Normal 2 2 8 3 2" xfId="3033"/>
    <cellStyle name="Normal 2 2 8 3 2 2" xfId="6210"/>
    <cellStyle name="Normal 2 2 8 3 3" xfId="4623"/>
    <cellStyle name="Normal 2 2 8 4" xfId="893"/>
    <cellStyle name="Normal 2 2 8 4 2" xfId="2510"/>
    <cellStyle name="Normal 2 2 8 4 2 2" xfId="5687"/>
    <cellStyle name="Normal 2 2 8 4 3" xfId="4100"/>
    <cellStyle name="Normal 2 2 8 5" xfId="1987"/>
    <cellStyle name="Normal 2 2 8 5 2" xfId="5164"/>
    <cellStyle name="Normal 2 2 8 6" xfId="3577"/>
    <cellStyle name="Normal 2 2 9" xfId="435"/>
    <cellStyle name="Normal 2 2 9 2" xfId="639"/>
    <cellStyle name="Normal 2 2 9 2 2" xfId="1687"/>
    <cellStyle name="Normal 2 2 9 2 2 2" xfId="3304"/>
    <cellStyle name="Normal 2 2 9 2 2 2 2" xfId="6481"/>
    <cellStyle name="Normal 2 2 9 2 2 3" xfId="4894"/>
    <cellStyle name="Normal 2 2 9 2 3" xfId="1164"/>
    <cellStyle name="Normal 2 2 9 2 3 2" xfId="2781"/>
    <cellStyle name="Normal 2 2 9 2 3 2 2" xfId="5958"/>
    <cellStyle name="Normal 2 2 9 2 3 3" xfId="4371"/>
    <cellStyle name="Normal 2 2 9 2 4" xfId="2258"/>
    <cellStyle name="Normal 2 2 9 2 4 2" xfId="5435"/>
    <cellStyle name="Normal 2 2 9 2 5" xfId="3848"/>
    <cellStyle name="Normal 2 2 9 3" xfId="1483"/>
    <cellStyle name="Normal 2 2 9 3 2" xfId="3100"/>
    <cellStyle name="Normal 2 2 9 3 2 2" xfId="6277"/>
    <cellStyle name="Normal 2 2 9 3 3" xfId="4690"/>
    <cellStyle name="Normal 2 2 9 4" xfId="960"/>
    <cellStyle name="Normal 2 2 9 4 2" xfId="2577"/>
    <cellStyle name="Normal 2 2 9 4 2 2" xfId="5754"/>
    <cellStyle name="Normal 2 2 9 4 3" xfId="4167"/>
    <cellStyle name="Normal 2 2 9 5" xfId="2054"/>
    <cellStyle name="Normal 2 2 9 5 2" xfId="5231"/>
    <cellStyle name="Normal 2 2 9 6" xfId="3644"/>
    <cellStyle name="Normal 2 2 9 7" xfId="7625"/>
    <cellStyle name="Normal 2 20" xfId="3403"/>
    <cellStyle name="Normal 2 21" xfId="52"/>
    <cellStyle name="Normal 2 22" xfId="8724"/>
    <cellStyle name="Normal 2 3" xfId="13"/>
    <cellStyle name="Normal 2 3 10" xfId="502"/>
    <cellStyle name="Normal 2 3 10 2" xfId="1550"/>
    <cellStyle name="Normal 2 3 10 2 2" xfId="3167"/>
    <cellStyle name="Normal 2 3 10 2 2 2" xfId="6344"/>
    <cellStyle name="Normal 2 3 10 2 3" xfId="4757"/>
    <cellStyle name="Normal 2 3 10 3" xfId="1027"/>
    <cellStyle name="Normal 2 3 10 3 2" xfId="2644"/>
    <cellStyle name="Normal 2 3 10 3 2 2" xfId="5821"/>
    <cellStyle name="Normal 2 3 10 3 3" xfId="4234"/>
    <cellStyle name="Normal 2 3 10 4" xfId="2121"/>
    <cellStyle name="Normal 2 3 10 4 2" xfId="5298"/>
    <cellStyle name="Normal 2 3 10 5" xfId="3711"/>
    <cellStyle name="Normal 2 3 11" xfId="175"/>
    <cellStyle name="Normal 2 3 11 2" xfId="1278"/>
    <cellStyle name="Normal 2 3 11 2 2" xfId="2895"/>
    <cellStyle name="Normal 2 3 11 2 2 2" xfId="6072"/>
    <cellStyle name="Normal 2 3 11 2 3" xfId="4485"/>
    <cellStyle name="Normal 2 3 11 3" xfId="755"/>
    <cellStyle name="Normal 2 3 11 3 2" xfId="2372"/>
    <cellStyle name="Normal 2 3 11 3 2 2" xfId="5549"/>
    <cellStyle name="Normal 2 3 11 3 3" xfId="3962"/>
    <cellStyle name="Normal 2 3 11 4" xfId="1849"/>
    <cellStyle name="Normal 2 3 11 4 2" xfId="5026"/>
    <cellStyle name="Normal 2 3 11 5" xfId="3439"/>
    <cellStyle name="Normal 2 3 12" xfId="119"/>
    <cellStyle name="Normal 2 3 12 2" xfId="8895"/>
    <cellStyle name="Normal 2 3 13" xfId="7626"/>
    <cellStyle name="Normal 2 3 13 2" xfId="9574"/>
    <cellStyle name="Normal 2 3 14" xfId="8753"/>
    <cellStyle name="Normal 2 3 2" xfId="182"/>
    <cellStyle name="Normal 2 3 2 10" xfId="1282"/>
    <cellStyle name="Normal 2 3 2 10 2" xfId="2899"/>
    <cellStyle name="Normal 2 3 2 10 2 2" xfId="6076"/>
    <cellStyle name="Normal 2 3 2 10 3" xfId="4489"/>
    <cellStyle name="Normal 2 3 2 11" xfId="759"/>
    <cellStyle name="Normal 2 3 2 11 2" xfId="2376"/>
    <cellStyle name="Normal 2 3 2 11 2 2" xfId="5553"/>
    <cellStyle name="Normal 2 3 2 11 3" xfId="3966"/>
    <cellStyle name="Normal 2 3 2 12" xfId="1853"/>
    <cellStyle name="Normal 2 3 2 12 2" xfId="5030"/>
    <cellStyle name="Normal 2 3 2 13" xfId="3443"/>
    <cellStyle name="Normal 2 3 2 2" xfId="191"/>
    <cellStyle name="Normal 2 3 2 2 10" xfId="1862"/>
    <cellStyle name="Normal 2 3 2 2 10 2" xfId="5039"/>
    <cellStyle name="Normal 2 3 2 2 11" xfId="3452"/>
    <cellStyle name="Normal 2 3 2 2 2" xfId="269"/>
    <cellStyle name="Normal 2 3 2 2 2 2" xfId="405"/>
    <cellStyle name="Normal 2 3 2 2 2 2 2" xfId="609"/>
    <cellStyle name="Normal 2 3 2 2 2 2 2 2" xfId="1657"/>
    <cellStyle name="Normal 2 3 2 2 2 2 2 2 2" xfId="3274"/>
    <cellStyle name="Normal 2 3 2 2 2 2 2 2 2 2" xfId="6451"/>
    <cellStyle name="Normal 2 3 2 2 2 2 2 2 3" xfId="4864"/>
    <cellStyle name="Normal 2 3 2 2 2 2 2 3" xfId="1134"/>
    <cellStyle name="Normal 2 3 2 2 2 2 2 3 2" xfId="2751"/>
    <cellStyle name="Normal 2 3 2 2 2 2 2 3 2 2" xfId="5928"/>
    <cellStyle name="Normal 2 3 2 2 2 2 2 3 3" xfId="4341"/>
    <cellStyle name="Normal 2 3 2 2 2 2 2 4" xfId="2228"/>
    <cellStyle name="Normal 2 3 2 2 2 2 2 4 2" xfId="5405"/>
    <cellStyle name="Normal 2 3 2 2 2 2 2 5" xfId="3818"/>
    <cellStyle name="Normal 2 3 2 2 2 2 3" xfId="1453"/>
    <cellStyle name="Normal 2 3 2 2 2 2 3 2" xfId="3070"/>
    <cellStyle name="Normal 2 3 2 2 2 2 3 2 2" xfId="6247"/>
    <cellStyle name="Normal 2 3 2 2 2 2 3 3" xfId="4660"/>
    <cellStyle name="Normal 2 3 2 2 2 2 4" xfId="930"/>
    <cellStyle name="Normal 2 3 2 2 2 2 4 2" xfId="2547"/>
    <cellStyle name="Normal 2 3 2 2 2 2 4 2 2" xfId="5724"/>
    <cellStyle name="Normal 2 3 2 2 2 2 4 3" xfId="4137"/>
    <cellStyle name="Normal 2 3 2 2 2 2 5" xfId="2024"/>
    <cellStyle name="Normal 2 3 2 2 2 2 5 2" xfId="5201"/>
    <cellStyle name="Normal 2 3 2 2 2 2 6" xfId="3614"/>
    <cellStyle name="Normal 2 3 2 2 2 3" xfId="473"/>
    <cellStyle name="Normal 2 3 2 2 2 3 2" xfId="677"/>
    <cellStyle name="Normal 2 3 2 2 2 3 2 2" xfId="1725"/>
    <cellStyle name="Normal 2 3 2 2 2 3 2 2 2" xfId="3342"/>
    <cellStyle name="Normal 2 3 2 2 2 3 2 2 2 2" xfId="6519"/>
    <cellStyle name="Normal 2 3 2 2 2 3 2 2 3" xfId="4932"/>
    <cellStyle name="Normal 2 3 2 2 2 3 2 3" xfId="1202"/>
    <cellStyle name="Normal 2 3 2 2 2 3 2 3 2" xfId="2819"/>
    <cellStyle name="Normal 2 3 2 2 2 3 2 3 2 2" xfId="5996"/>
    <cellStyle name="Normal 2 3 2 2 2 3 2 3 3" xfId="4409"/>
    <cellStyle name="Normal 2 3 2 2 2 3 2 4" xfId="2296"/>
    <cellStyle name="Normal 2 3 2 2 2 3 2 4 2" xfId="5473"/>
    <cellStyle name="Normal 2 3 2 2 2 3 2 5" xfId="3886"/>
    <cellStyle name="Normal 2 3 2 2 2 3 3" xfId="1521"/>
    <cellStyle name="Normal 2 3 2 2 2 3 3 2" xfId="3138"/>
    <cellStyle name="Normal 2 3 2 2 2 3 3 2 2" xfId="6315"/>
    <cellStyle name="Normal 2 3 2 2 2 3 3 3" xfId="4728"/>
    <cellStyle name="Normal 2 3 2 2 2 3 4" xfId="998"/>
    <cellStyle name="Normal 2 3 2 2 2 3 4 2" xfId="2615"/>
    <cellStyle name="Normal 2 3 2 2 2 3 4 2 2" xfId="5792"/>
    <cellStyle name="Normal 2 3 2 2 2 3 4 3" xfId="4205"/>
    <cellStyle name="Normal 2 3 2 2 2 3 5" xfId="2092"/>
    <cellStyle name="Normal 2 3 2 2 2 3 5 2" xfId="5269"/>
    <cellStyle name="Normal 2 3 2 2 2 3 6" xfId="3682"/>
    <cellStyle name="Normal 2 3 2 2 2 4" xfId="337"/>
    <cellStyle name="Normal 2 3 2 2 2 4 2" xfId="1385"/>
    <cellStyle name="Normal 2 3 2 2 2 4 2 2" xfId="3002"/>
    <cellStyle name="Normal 2 3 2 2 2 4 2 2 2" xfId="6179"/>
    <cellStyle name="Normal 2 3 2 2 2 4 2 3" xfId="4592"/>
    <cellStyle name="Normal 2 3 2 2 2 4 3" xfId="862"/>
    <cellStyle name="Normal 2 3 2 2 2 4 3 2" xfId="2479"/>
    <cellStyle name="Normal 2 3 2 2 2 4 3 2 2" xfId="5656"/>
    <cellStyle name="Normal 2 3 2 2 2 4 3 3" xfId="4069"/>
    <cellStyle name="Normal 2 3 2 2 2 4 4" xfId="1956"/>
    <cellStyle name="Normal 2 3 2 2 2 4 4 2" xfId="5133"/>
    <cellStyle name="Normal 2 3 2 2 2 4 5" xfId="3546"/>
    <cellStyle name="Normal 2 3 2 2 2 5" xfId="541"/>
    <cellStyle name="Normal 2 3 2 2 2 5 2" xfId="1589"/>
    <cellStyle name="Normal 2 3 2 2 2 5 2 2" xfId="3206"/>
    <cellStyle name="Normal 2 3 2 2 2 5 2 2 2" xfId="6383"/>
    <cellStyle name="Normal 2 3 2 2 2 5 2 3" xfId="4796"/>
    <cellStyle name="Normal 2 3 2 2 2 5 3" xfId="1066"/>
    <cellStyle name="Normal 2 3 2 2 2 5 3 2" xfId="2683"/>
    <cellStyle name="Normal 2 3 2 2 2 5 3 2 2" xfId="5860"/>
    <cellStyle name="Normal 2 3 2 2 2 5 3 3" xfId="4273"/>
    <cellStyle name="Normal 2 3 2 2 2 5 4" xfId="2160"/>
    <cellStyle name="Normal 2 3 2 2 2 5 4 2" xfId="5337"/>
    <cellStyle name="Normal 2 3 2 2 2 5 5" xfId="3750"/>
    <cellStyle name="Normal 2 3 2 2 2 6" xfId="1317"/>
    <cellStyle name="Normal 2 3 2 2 2 6 2" xfId="2934"/>
    <cellStyle name="Normal 2 3 2 2 2 6 2 2" xfId="6111"/>
    <cellStyle name="Normal 2 3 2 2 2 6 3" xfId="4524"/>
    <cellStyle name="Normal 2 3 2 2 2 7" xfId="794"/>
    <cellStyle name="Normal 2 3 2 2 2 7 2" xfId="2411"/>
    <cellStyle name="Normal 2 3 2 2 2 7 2 2" xfId="5588"/>
    <cellStyle name="Normal 2 3 2 2 2 7 3" xfId="4001"/>
    <cellStyle name="Normal 2 3 2 2 2 8" xfId="1888"/>
    <cellStyle name="Normal 2 3 2 2 2 8 2" xfId="5065"/>
    <cellStyle name="Normal 2 3 2 2 2 9" xfId="3478"/>
    <cellStyle name="Normal 2 3 2 2 3" xfId="295"/>
    <cellStyle name="Normal 2 3 2 2 3 2" xfId="431"/>
    <cellStyle name="Normal 2 3 2 2 3 2 2" xfId="635"/>
    <cellStyle name="Normal 2 3 2 2 3 2 2 2" xfId="1683"/>
    <cellStyle name="Normal 2 3 2 2 3 2 2 2 2" xfId="3300"/>
    <cellStyle name="Normal 2 3 2 2 3 2 2 2 2 2" xfId="6477"/>
    <cellStyle name="Normal 2 3 2 2 3 2 2 2 3" xfId="4890"/>
    <cellStyle name="Normal 2 3 2 2 3 2 2 3" xfId="1160"/>
    <cellStyle name="Normal 2 3 2 2 3 2 2 3 2" xfId="2777"/>
    <cellStyle name="Normal 2 3 2 2 3 2 2 3 2 2" xfId="5954"/>
    <cellStyle name="Normal 2 3 2 2 3 2 2 3 3" xfId="4367"/>
    <cellStyle name="Normal 2 3 2 2 3 2 2 4" xfId="2254"/>
    <cellStyle name="Normal 2 3 2 2 3 2 2 4 2" xfId="5431"/>
    <cellStyle name="Normal 2 3 2 2 3 2 2 5" xfId="3844"/>
    <cellStyle name="Normal 2 3 2 2 3 2 3" xfId="1479"/>
    <cellStyle name="Normal 2 3 2 2 3 2 3 2" xfId="3096"/>
    <cellStyle name="Normal 2 3 2 2 3 2 3 2 2" xfId="6273"/>
    <cellStyle name="Normal 2 3 2 2 3 2 3 3" xfId="4686"/>
    <cellStyle name="Normal 2 3 2 2 3 2 4" xfId="956"/>
    <cellStyle name="Normal 2 3 2 2 3 2 4 2" xfId="2573"/>
    <cellStyle name="Normal 2 3 2 2 3 2 4 2 2" xfId="5750"/>
    <cellStyle name="Normal 2 3 2 2 3 2 4 3" xfId="4163"/>
    <cellStyle name="Normal 2 3 2 2 3 2 5" xfId="2050"/>
    <cellStyle name="Normal 2 3 2 2 3 2 5 2" xfId="5227"/>
    <cellStyle name="Normal 2 3 2 2 3 2 6" xfId="3640"/>
    <cellStyle name="Normal 2 3 2 2 3 3" xfId="499"/>
    <cellStyle name="Normal 2 3 2 2 3 3 2" xfId="703"/>
    <cellStyle name="Normal 2 3 2 2 3 3 2 2" xfId="1751"/>
    <cellStyle name="Normal 2 3 2 2 3 3 2 2 2" xfId="3368"/>
    <cellStyle name="Normal 2 3 2 2 3 3 2 2 2 2" xfId="6545"/>
    <cellStyle name="Normal 2 3 2 2 3 3 2 2 3" xfId="4958"/>
    <cellStyle name="Normal 2 3 2 2 3 3 2 3" xfId="1228"/>
    <cellStyle name="Normal 2 3 2 2 3 3 2 3 2" xfId="2845"/>
    <cellStyle name="Normal 2 3 2 2 3 3 2 3 2 2" xfId="6022"/>
    <cellStyle name="Normal 2 3 2 2 3 3 2 3 3" xfId="4435"/>
    <cellStyle name="Normal 2 3 2 2 3 3 2 4" xfId="2322"/>
    <cellStyle name="Normal 2 3 2 2 3 3 2 4 2" xfId="5499"/>
    <cellStyle name="Normal 2 3 2 2 3 3 2 5" xfId="3912"/>
    <cellStyle name="Normal 2 3 2 2 3 3 3" xfId="1547"/>
    <cellStyle name="Normal 2 3 2 2 3 3 3 2" xfId="3164"/>
    <cellStyle name="Normal 2 3 2 2 3 3 3 2 2" xfId="6341"/>
    <cellStyle name="Normal 2 3 2 2 3 3 3 3" xfId="4754"/>
    <cellStyle name="Normal 2 3 2 2 3 3 4" xfId="1024"/>
    <cellStyle name="Normal 2 3 2 2 3 3 4 2" xfId="2641"/>
    <cellStyle name="Normal 2 3 2 2 3 3 4 2 2" xfId="5818"/>
    <cellStyle name="Normal 2 3 2 2 3 3 4 3" xfId="4231"/>
    <cellStyle name="Normal 2 3 2 2 3 3 5" xfId="2118"/>
    <cellStyle name="Normal 2 3 2 2 3 3 5 2" xfId="5295"/>
    <cellStyle name="Normal 2 3 2 2 3 3 6" xfId="3708"/>
    <cellStyle name="Normal 2 3 2 2 3 4" xfId="363"/>
    <cellStyle name="Normal 2 3 2 2 3 4 2" xfId="1411"/>
    <cellStyle name="Normal 2 3 2 2 3 4 2 2" xfId="3028"/>
    <cellStyle name="Normal 2 3 2 2 3 4 2 2 2" xfId="6205"/>
    <cellStyle name="Normal 2 3 2 2 3 4 2 3" xfId="4618"/>
    <cellStyle name="Normal 2 3 2 2 3 4 3" xfId="888"/>
    <cellStyle name="Normal 2 3 2 2 3 4 3 2" xfId="2505"/>
    <cellStyle name="Normal 2 3 2 2 3 4 3 2 2" xfId="5682"/>
    <cellStyle name="Normal 2 3 2 2 3 4 3 3" xfId="4095"/>
    <cellStyle name="Normal 2 3 2 2 3 4 4" xfId="1982"/>
    <cellStyle name="Normal 2 3 2 2 3 4 4 2" xfId="5159"/>
    <cellStyle name="Normal 2 3 2 2 3 4 5" xfId="3572"/>
    <cellStyle name="Normal 2 3 2 2 3 5" xfId="567"/>
    <cellStyle name="Normal 2 3 2 2 3 5 2" xfId="1615"/>
    <cellStyle name="Normal 2 3 2 2 3 5 2 2" xfId="3232"/>
    <cellStyle name="Normal 2 3 2 2 3 5 2 2 2" xfId="6409"/>
    <cellStyle name="Normal 2 3 2 2 3 5 2 3" xfId="4822"/>
    <cellStyle name="Normal 2 3 2 2 3 5 3" xfId="1092"/>
    <cellStyle name="Normal 2 3 2 2 3 5 3 2" xfId="2709"/>
    <cellStyle name="Normal 2 3 2 2 3 5 3 2 2" xfId="5886"/>
    <cellStyle name="Normal 2 3 2 2 3 5 3 3" xfId="4299"/>
    <cellStyle name="Normal 2 3 2 2 3 5 4" xfId="2186"/>
    <cellStyle name="Normal 2 3 2 2 3 5 4 2" xfId="5363"/>
    <cellStyle name="Normal 2 3 2 2 3 5 5" xfId="3776"/>
    <cellStyle name="Normal 2 3 2 2 3 6" xfId="1343"/>
    <cellStyle name="Normal 2 3 2 2 3 6 2" xfId="2960"/>
    <cellStyle name="Normal 2 3 2 2 3 6 2 2" xfId="6137"/>
    <cellStyle name="Normal 2 3 2 2 3 6 3" xfId="4550"/>
    <cellStyle name="Normal 2 3 2 2 3 7" xfId="820"/>
    <cellStyle name="Normal 2 3 2 2 3 7 2" xfId="2437"/>
    <cellStyle name="Normal 2 3 2 2 3 7 2 2" xfId="5614"/>
    <cellStyle name="Normal 2 3 2 2 3 7 3" xfId="4027"/>
    <cellStyle name="Normal 2 3 2 2 3 8" xfId="1914"/>
    <cellStyle name="Normal 2 3 2 2 3 8 2" xfId="5091"/>
    <cellStyle name="Normal 2 3 2 2 3 9" xfId="3504"/>
    <cellStyle name="Normal 2 3 2 2 4" xfId="392"/>
    <cellStyle name="Normal 2 3 2 2 4 2" xfId="596"/>
    <cellStyle name="Normal 2 3 2 2 4 2 2" xfId="1644"/>
    <cellStyle name="Normal 2 3 2 2 4 2 2 2" xfId="3261"/>
    <cellStyle name="Normal 2 3 2 2 4 2 2 2 2" xfId="6438"/>
    <cellStyle name="Normal 2 3 2 2 4 2 2 3" xfId="4851"/>
    <cellStyle name="Normal 2 3 2 2 4 2 3" xfId="1121"/>
    <cellStyle name="Normal 2 3 2 2 4 2 3 2" xfId="2738"/>
    <cellStyle name="Normal 2 3 2 2 4 2 3 2 2" xfId="5915"/>
    <cellStyle name="Normal 2 3 2 2 4 2 3 3" xfId="4328"/>
    <cellStyle name="Normal 2 3 2 2 4 2 4" xfId="2215"/>
    <cellStyle name="Normal 2 3 2 2 4 2 4 2" xfId="5392"/>
    <cellStyle name="Normal 2 3 2 2 4 2 5" xfId="3805"/>
    <cellStyle name="Normal 2 3 2 2 4 3" xfId="1440"/>
    <cellStyle name="Normal 2 3 2 2 4 3 2" xfId="3057"/>
    <cellStyle name="Normal 2 3 2 2 4 3 2 2" xfId="6234"/>
    <cellStyle name="Normal 2 3 2 2 4 3 3" xfId="4647"/>
    <cellStyle name="Normal 2 3 2 2 4 4" xfId="917"/>
    <cellStyle name="Normal 2 3 2 2 4 4 2" xfId="2534"/>
    <cellStyle name="Normal 2 3 2 2 4 4 2 2" xfId="5711"/>
    <cellStyle name="Normal 2 3 2 2 4 4 3" xfId="4124"/>
    <cellStyle name="Normal 2 3 2 2 4 5" xfId="2011"/>
    <cellStyle name="Normal 2 3 2 2 4 5 2" xfId="5188"/>
    <cellStyle name="Normal 2 3 2 2 4 6" xfId="3601"/>
    <cellStyle name="Normal 2 3 2 2 5" xfId="447"/>
    <cellStyle name="Normal 2 3 2 2 5 2" xfId="651"/>
    <cellStyle name="Normal 2 3 2 2 5 2 2" xfId="1699"/>
    <cellStyle name="Normal 2 3 2 2 5 2 2 2" xfId="3316"/>
    <cellStyle name="Normal 2 3 2 2 5 2 2 2 2" xfId="6493"/>
    <cellStyle name="Normal 2 3 2 2 5 2 2 3" xfId="4906"/>
    <cellStyle name="Normal 2 3 2 2 5 2 3" xfId="1176"/>
    <cellStyle name="Normal 2 3 2 2 5 2 3 2" xfId="2793"/>
    <cellStyle name="Normal 2 3 2 2 5 2 3 2 2" xfId="5970"/>
    <cellStyle name="Normal 2 3 2 2 5 2 3 3" xfId="4383"/>
    <cellStyle name="Normal 2 3 2 2 5 2 4" xfId="2270"/>
    <cellStyle name="Normal 2 3 2 2 5 2 4 2" xfId="5447"/>
    <cellStyle name="Normal 2 3 2 2 5 2 5" xfId="3860"/>
    <cellStyle name="Normal 2 3 2 2 5 3" xfId="1495"/>
    <cellStyle name="Normal 2 3 2 2 5 3 2" xfId="3112"/>
    <cellStyle name="Normal 2 3 2 2 5 3 2 2" xfId="6289"/>
    <cellStyle name="Normal 2 3 2 2 5 3 3" xfId="4702"/>
    <cellStyle name="Normal 2 3 2 2 5 4" xfId="972"/>
    <cellStyle name="Normal 2 3 2 2 5 4 2" xfId="2589"/>
    <cellStyle name="Normal 2 3 2 2 5 4 2 2" xfId="5766"/>
    <cellStyle name="Normal 2 3 2 2 5 4 3" xfId="4179"/>
    <cellStyle name="Normal 2 3 2 2 5 5" xfId="2066"/>
    <cellStyle name="Normal 2 3 2 2 5 5 2" xfId="5243"/>
    <cellStyle name="Normal 2 3 2 2 5 6" xfId="3656"/>
    <cellStyle name="Normal 2 3 2 2 6" xfId="311"/>
    <cellStyle name="Normal 2 3 2 2 6 2" xfId="1359"/>
    <cellStyle name="Normal 2 3 2 2 6 2 2" xfId="2976"/>
    <cellStyle name="Normal 2 3 2 2 6 2 2 2" xfId="6153"/>
    <cellStyle name="Normal 2 3 2 2 6 2 3" xfId="4566"/>
    <cellStyle name="Normal 2 3 2 2 6 3" xfId="836"/>
    <cellStyle name="Normal 2 3 2 2 6 3 2" xfId="2453"/>
    <cellStyle name="Normal 2 3 2 2 6 3 2 2" xfId="5630"/>
    <cellStyle name="Normal 2 3 2 2 6 3 3" xfId="4043"/>
    <cellStyle name="Normal 2 3 2 2 6 4" xfId="1930"/>
    <cellStyle name="Normal 2 3 2 2 6 4 2" xfId="5107"/>
    <cellStyle name="Normal 2 3 2 2 6 5" xfId="3520"/>
    <cellStyle name="Normal 2 3 2 2 7" xfId="515"/>
    <cellStyle name="Normal 2 3 2 2 7 2" xfId="1563"/>
    <cellStyle name="Normal 2 3 2 2 7 2 2" xfId="3180"/>
    <cellStyle name="Normal 2 3 2 2 7 2 2 2" xfId="6357"/>
    <cellStyle name="Normal 2 3 2 2 7 2 3" xfId="4770"/>
    <cellStyle name="Normal 2 3 2 2 7 3" xfId="1040"/>
    <cellStyle name="Normal 2 3 2 2 7 3 2" xfId="2657"/>
    <cellStyle name="Normal 2 3 2 2 7 3 2 2" xfId="5834"/>
    <cellStyle name="Normal 2 3 2 2 7 3 3" xfId="4247"/>
    <cellStyle name="Normal 2 3 2 2 7 4" xfId="2134"/>
    <cellStyle name="Normal 2 3 2 2 7 4 2" xfId="5311"/>
    <cellStyle name="Normal 2 3 2 2 7 5" xfId="3724"/>
    <cellStyle name="Normal 2 3 2 2 8" xfId="1291"/>
    <cellStyle name="Normal 2 3 2 2 8 2" xfId="2908"/>
    <cellStyle name="Normal 2 3 2 2 8 2 2" xfId="6085"/>
    <cellStyle name="Normal 2 3 2 2 8 3" xfId="4498"/>
    <cellStyle name="Normal 2 3 2 2 9" xfId="768"/>
    <cellStyle name="Normal 2 3 2 2 9 2" xfId="2385"/>
    <cellStyle name="Normal 2 3 2 2 9 2 2" xfId="5562"/>
    <cellStyle name="Normal 2 3 2 2 9 3" xfId="3975"/>
    <cellStyle name="Normal 2 3 2 3" xfId="260"/>
    <cellStyle name="Normal 2 3 2 3 10" xfId="3469"/>
    <cellStyle name="Normal 2 3 2 3 2" xfId="286"/>
    <cellStyle name="Normal 2 3 2 3 2 2" xfId="422"/>
    <cellStyle name="Normal 2 3 2 3 2 2 2" xfId="626"/>
    <cellStyle name="Normal 2 3 2 3 2 2 2 2" xfId="1674"/>
    <cellStyle name="Normal 2 3 2 3 2 2 2 2 2" xfId="3291"/>
    <cellStyle name="Normal 2 3 2 3 2 2 2 2 2 2" xfId="6468"/>
    <cellStyle name="Normal 2 3 2 3 2 2 2 2 3" xfId="4881"/>
    <cellStyle name="Normal 2 3 2 3 2 2 2 3" xfId="1151"/>
    <cellStyle name="Normal 2 3 2 3 2 2 2 3 2" xfId="2768"/>
    <cellStyle name="Normal 2 3 2 3 2 2 2 3 2 2" xfId="5945"/>
    <cellStyle name="Normal 2 3 2 3 2 2 2 3 3" xfId="4358"/>
    <cellStyle name="Normal 2 3 2 3 2 2 2 4" xfId="2245"/>
    <cellStyle name="Normal 2 3 2 3 2 2 2 4 2" xfId="5422"/>
    <cellStyle name="Normal 2 3 2 3 2 2 2 5" xfId="3835"/>
    <cellStyle name="Normal 2 3 2 3 2 2 3" xfId="1470"/>
    <cellStyle name="Normal 2 3 2 3 2 2 3 2" xfId="3087"/>
    <cellStyle name="Normal 2 3 2 3 2 2 3 2 2" xfId="6264"/>
    <cellStyle name="Normal 2 3 2 3 2 2 3 3" xfId="4677"/>
    <cellStyle name="Normal 2 3 2 3 2 2 4" xfId="947"/>
    <cellStyle name="Normal 2 3 2 3 2 2 4 2" xfId="2564"/>
    <cellStyle name="Normal 2 3 2 3 2 2 4 2 2" xfId="5741"/>
    <cellStyle name="Normal 2 3 2 3 2 2 4 3" xfId="4154"/>
    <cellStyle name="Normal 2 3 2 3 2 2 5" xfId="2041"/>
    <cellStyle name="Normal 2 3 2 3 2 2 5 2" xfId="5218"/>
    <cellStyle name="Normal 2 3 2 3 2 2 6" xfId="3631"/>
    <cellStyle name="Normal 2 3 2 3 2 3" xfId="490"/>
    <cellStyle name="Normal 2 3 2 3 2 3 2" xfId="694"/>
    <cellStyle name="Normal 2 3 2 3 2 3 2 2" xfId="1742"/>
    <cellStyle name="Normal 2 3 2 3 2 3 2 2 2" xfId="3359"/>
    <cellStyle name="Normal 2 3 2 3 2 3 2 2 2 2" xfId="6536"/>
    <cellStyle name="Normal 2 3 2 3 2 3 2 2 3" xfId="4949"/>
    <cellStyle name="Normal 2 3 2 3 2 3 2 3" xfId="1219"/>
    <cellStyle name="Normal 2 3 2 3 2 3 2 3 2" xfId="2836"/>
    <cellStyle name="Normal 2 3 2 3 2 3 2 3 2 2" xfId="6013"/>
    <cellStyle name="Normal 2 3 2 3 2 3 2 3 3" xfId="4426"/>
    <cellStyle name="Normal 2 3 2 3 2 3 2 4" xfId="2313"/>
    <cellStyle name="Normal 2 3 2 3 2 3 2 4 2" xfId="5490"/>
    <cellStyle name="Normal 2 3 2 3 2 3 2 5" xfId="3903"/>
    <cellStyle name="Normal 2 3 2 3 2 3 3" xfId="1538"/>
    <cellStyle name="Normal 2 3 2 3 2 3 3 2" xfId="3155"/>
    <cellStyle name="Normal 2 3 2 3 2 3 3 2 2" xfId="6332"/>
    <cellStyle name="Normal 2 3 2 3 2 3 3 3" xfId="4745"/>
    <cellStyle name="Normal 2 3 2 3 2 3 4" xfId="1015"/>
    <cellStyle name="Normal 2 3 2 3 2 3 4 2" xfId="2632"/>
    <cellStyle name="Normal 2 3 2 3 2 3 4 2 2" xfId="5809"/>
    <cellStyle name="Normal 2 3 2 3 2 3 4 3" xfId="4222"/>
    <cellStyle name="Normal 2 3 2 3 2 3 5" xfId="2109"/>
    <cellStyle name="Normal 2 3 2 3 2 3 5 2" xfId="5286"/>
    <cellStyle name="Normal 2 3 2 3 2 3 6" xfId="3699"/>
    <cellStyle name="Normal 2 3 2 3 2 4" xfId="354"/>
    <cellStyle name="Normal 2 3 2 3 2 4 2" xfId="1402"/>
    <cellStyle name="Normal 2 3 2 3 2 4 2 2" xfId="3019"/>
    <cellStyle name="Normal 2 3 2 3 2 4 2 2 2" xfId="6196"/>
    <cellStyle name="Normal 2 3 2 3 2 4 2 3" xfId="4609"/>
    <cellStyle name="Normal 2 3 2 3 2 4 3" xfId="879"/>
    <cellStyle name="Normal 2 3 2 3 2 4 3 2" xfId="2496"/>
    <cellStyle name="Normal 2 3 2 3 2 4 3 2 2" xfId="5673"/>
    <cellStyle name="Normal 2 3 2 3 2 4 3 3" xfId="4086"/>
    <cellStyle name="Normal 2 3 2 3 2 4 4" xfId="1973"/>
    <cellStyle name="Normal 2 3 2 3 2 4 4 2" xfId="5150"/>
    <cellStyle name="Normal 2 3 2 3 2 4 5" xfId="3563"/>
    <cellStyle name="Normal 2 3 2 3 2 5" xfId="558"/>
    <cellStyle name="Normal 2 3 2 3 2 5 2" xfId="1606"/>
    <cellStyle name="Normal 2 3 2 3 2 5 2 2" xfId="3223"/>
    <cellStyle name="Normal 2 3 2 3 2 5 2 2 2" xfId="6400"/>
    <cellStyle name="Normal 2 3 2 3 2 5 2 3" xfId="4813"/>
    <cellStyle name="Normal 2 3 2 3 2 5 3" xfId="1083"/>
    <cellStyle name="Normal 2 3 2 3 2 5 3 2" xfId="2700"/>
    <cellStyle name="Normal 2 3 2 3 2 5 3 2 2" xfId="5877"/>
    <cellStyle name="Normal 2 3 2 3 2 5 3 3" xfId="4290"/>
    <cellStyle name="Normal 2 3 2 3 2 5 4" xfId="2177"/>
    <cellStyle name="Normal 2 3 2 3 2 5 4 2" xfId="5354"/>
    <cellStyle name="Normal 2 3 2 3 2 5 5" xfId="3767"/>
    <cellStyle name="Normal 2 3 2 3 2 6" xfId="1334"/>
    <cellStyle name="Normal 2 3 2 3 2 6 2" xfId="2951"/>
    <cellStyle name="Normal 2 3 2 3 2 6 2 2" xfId="6128"/>
    <cellStyle name="Normal 2 3 2 3 2 6 3" xfId="4541"/>
    <cellStyle name="Normal 2 3 2 3 2 7" xfId="811"/>
    <cellStyle name="Normal 2 3 2 3 2 7 2" xfId="2428"/>
    <cellStyle name="Normal 2 3 2 3 2 7 2 2" xfId="5605"/>
    <cellStyle name="Normal 2 3 2 3 2 7 3" xfId="4018"/>
    <cellStyle name="Normal 2 3 2 3 2 8" xfId="1905"/>
    <cellStyle name="Normal 2 3 2 3 2 8 2" xfId="5082"/>
    <cellStyle name="Normal 2 3 2 3 2 9" xfId="3495"/>
    <cellStyle name="Normal 2 3 2 3 3" xfId="383"/>
    <cellStyle name="Normal 2 3 2 3 3 2" xfId="587"/>
    <cellStyle name="Normal 2 3 2 3 3 2 2" xfId="1635"/>
    <cellStyle name="Normal 2 3 2 3 3 2 2 2" xfId="3252"/>
    <cellStyle name="Normal 2 3 2 3 3 2 2 2 2" xfId="6429"/>
    <cellStyle name="Normal 2 3 2 3 3 2 2 3" xfId="4842"/>
    <cellStyle name="Normal 2 3 2 3 3 2 3" xfId="1112"/>
    <cellStyle name="Normal 2 3 2 3 3 2 3 2" xfId="2729"/>
    <cellStyle name="Normal 2 3 2 3 3 2 3 2 2" xfId="5906"/>
    <cellStyle name="Normal 2 3 2 3 3 2 3 3" xfId="4319"/>
    <cellStyle name="Normal 2 3 2 3 3 2 4" xfId="2206"/>
    <cellStyle name="Normal 2 3 2 3 3 2 4 2" xfId="5383"/>
    <cellStyle name="Normal 2 3 2 3 3 2 5" xfId="3796"/>
    <cellStyle name="Normal 2 3 2 3 3 3" xfId="1431"/>
    <cellStyle name="Normal 2 3 2 3 3 3 2" xfId="3048"/>
    <cellStyle name="Normal 2 3 2 3 3 3 2 2" xfId="6225"/>
    <cellStyle name="Normal 2 3 2 3 3 3 3" xfId="4638"/>
    <cellStyle name="Normal 2 3 2 3 3 4" xfId="908"/>
    <cellStyle name="Normal 2 3 2 3 3 4 2" xfId="2525"/>
    <cellStyle name="Normal 2 3 2 3 3 4 2 2" xfId="5702"/>
    <cellStyle name="Normal 2 3 2 3 3 4 3" xfId="4115"/>
    <cellStyle name="Normal 2 3 2 3 3 5" xfId="2002"/>
    <cellStyle name="Normal 2 3 2 3 3 5 2" xfId="5179"/>
    <cellStyle name="Normal 2 3 2 3 3 6" xfId="3592"/>
    <cellStyle name="Normal 2 3 2 3 4" xfId="464"/>
    <cellStyle name="Normal 2 3 2 3 4 2" xfId="668"/>
    <cellStyle name="Normal 2 3 2 3 4 2 2" xfId="1716"/>
    <cellStyle name="Normal 2 3 2 3 4 2 2 2" xfId="3333"/>
    <cellStyle name="Normal 2 3 2 3 4 2 2 2 2" xfId="6510"/>
    <cellStyle name="Normal 2 3 2 3 4 2 2 3" xfId="4923"/>
    <cellStyle name="Normal 2 3 2 3 4 2 3" xfId="1193"/>
    <cellStyle name="Normal 2 3 2 3 4 2 3 2" xfId="2810"/>
    <cellStyle name="Normal 2 3 2 3 4 2 3 2 2" xfId="5987"/>
    <cellStyle name="Normal 2 3 2 3 4 2 3 3" xfId="4400"/>
    <cellStyle name="Normal 2 3 2 3 4 2 4" xfId="2287"/>
    <cellStyle name="Normal 2 3 2 3 4 2 4 2" xfId="5464"/>
    <cellStyle name="Normal 2 3 2 3 4 2 5" xfId="3877"/>
    <cellStyle name="Normal 2 3 2 3 4 3" xfId="1512"/>
    <cellStyle name="Normal 2 3 2 3 4 3 2" xfId="3129"/>
    <cellStyle name="Normal 2 3 2 3 4 3 2 2" xfId="6306"/>
    <cellStyle name="Normal 2 3 2 3 4 3 3" xfId="4719"/>
    <cellStyle name="Normal 2 3 2 3 4 4" xfId="989"/>
    <cellStyle name="Normal 2 3 2 3 4 4 2" xfId="2606"/>
    <cellStyle name="Normal 2 3 2 3 4 4 2 2" xfId="5783"/>
    <cellStyle name="Normal 2 3 2 3 4 4 3" xfId="4196"/>
    <cellStyle name="Normal 2 3 2 3 4 5" xfId="2083"/>
    <cellStyle name="Normal 2 3 2 3 4 5 2" xfId="5260"/>
    <cellStyle name="Normal 2 3 2 3 4 6" xfId="3673"/>
    <cellStyle name="Normal 2 3 2 3 5" xfId="328"/>
    <cellStyle name="Normal 2 3 2 3 5 2" xfId="1376"/>
    <cellStyle name="Normal 2 3 2 3 5 2 2" xfId="2993"/>
    <cellStyle name="Normal 2 3 2 3 5 2 2 2" xfId="6170"/>
    <cellStyle name="Normal 2 3 2 3 5 2 3" xfId="4583"/>
    <cellStyle name="Normal 2 3 2 3 5 3" xfId="853"/>
    <cellStyle name="Normal 2 3 2 3 5 3 2" xfId="2470"/>
    <cellStyle name="Normal 2 3 2 3 5 3 2 2" xfId="5647"/>
    <cellStyle name="Normal 2 3 2 3 5 3 3" xfId="4060"/>
    <cellStyle name="Normal 2 3 2 3 5 4" xfId="1947"/>
    <cellStyle name="Normal 2 3 2 3 5 4 2" xfId="5124"/>
    <cellStyle name="Normal 2 3 2 3 5 5" xfId="3537"/>
    <cellStyle name="Normal 2 3 2 3 6" xfId="532"/>
    <cellStyle name="Normal 2 3 2 3 6 2" xfId="1580"/>
    <cellStyle name="Normal 2 3 2 3 6 2 2" xfId="3197"/>
    <cellStyle name="Normal 2 3 2 3 6 2 2 2" xfId="6374"/>
    <cellStyle name="Normal 2 3 2 3 6 2 3" xfId="4787"/>
    <cellStyle name="Normal 2 3 2 3 6 3" xfId="1057"/>
    <cellStyle name="Normal 2 3 2 3 6 3 2" xfId="2674"/>
    <cellStyle name="Normal 2 3 2 3 6 3 2 2" xfId="5851"/>
    <cellStyle name="Normal 2 3 2 3 6 3 3" xfId="4264"/>
    <cellStyle name="Normal 2 3 2 3 6 4" xfId="2151"/>
    <cellStyle name="Normal 2 3 2 3 6 4 2" xfId="5328"/>
    <cellStyle name="Normal 2 3 2 3 6 5" xfId="3741"/>
    <cellStyle name="Normal 2 3 2 3 7" xfId="1308"/>
    <cellStyle name="Normal 2 3 2 3 7 2" xfId="2925"/>
    <cellStyle name="Normal 2 3 2 3 7 2 2" xfId="6102"/>
    <cellStyle name="Normal 2 3 2 3 7 3" xfId="4515"/>
    <cellStyle name="Normal 2 3 2 3 8" xfId="785"/>
    <cellStyle name="Normal 2 3 2 3 8 2" xfId="2402"/>
    <cellStyle name="Normal 2 3 2 3 8 2 2" xfId="5579"/>
    <cellStyle name="Normal 2 3 2 3 8 3" xfId="3992"/>
    <cellStyle name="Normal 2 3 2 3 9" xfId="1879"/>
    <cellStyle name="Normal 2 3 2 3 9 2" xfId="5056"/>
    <cellStyle name="Normal 2 3 2 4" xfId="249"/>
    <cellStyle name="Normal 2 3 2 4 2" xfId="394"/>
    <cellStyle name="Normal 2 3 2 4 2 2" xfId="598"/>
    <cellStyle name="Normal 2 3 2 4 2 2 2" xfId="1646"/>
    <cellStyle name="Normal 2 3 2 4 2 2 2 2" xfId="3263"/>
    <cellStyle name="Normal 2 3 2 4 2 2 2 2 2" xfId="6440"/>
    <cellStyle name="Normal 2 3 2 4 2 2 2 3" xfId="4853"/>
    <cellStyle name="Normal 2 3 2 4 2 2 3" xfId="1123"/>
    <cellStyle name="Normal 2 3 2 4 2 2 3 2" xfId="2740"/>
    <cellStyle name="Normal 2 3 2 4 2 2 3 2 2" xfId="5917"/>
    <cellStyle name="Normal 2 3 2 4 2 2 3 3" xfId="4330"/>
    <cellStyle name="Normal 2 3 2 4 2 2 4" xfId="2217"/>
    <cellStyle name="Normal 2 3 2 4 2 2 4 2" xfId="5394"/>
    <cellStyle name="Normal 2 3 2 4 2 2 5" xfId="3807"/>
    <cellStyle name="Normal 2 3 2 4 2 3" xfId="1442"/>
    <cellStyle name="Normal 2 3 2 4 2 3 2" xfId="3059"/>
    <cellStyle name="Normal 2 3 2 4 2 3 2 2" xfId="6236"/>
    <cellStyle name="Normal 2 3 2 4 2 3 3" xfId="4649"/>
    <cellStyle name="Normal 2 3 2 4 2 4" xfId="919"/>
    <cellStyle name="Normal 2 3 2 4 2 4 2" xfId="2536"/>
    <cellStyle name="Normal 2 3 2 4 2 4 2 2" xfId="5713"/>
    <cellStyle name="Normal 2 3 2 4 2 4 3" xfId="4126"/>
    <cellStyle name="Normal 2 3 2 4 2 5" xfId="2013"/>
    <cellStyle name="Normal 2 3 2 4 2 5 2" xfId="5190"/>
    <cellStyle name="Normal 2 3 2 4 2 6" xfId="3603"/>
    <cellStyle name="Normal 2 3 2 4 3" xfId="457"/>
    <cellStyle name="Normal 2 3 2 4 3 2" xfId="661"/>
    <cellStyle name="Normal 2 3 2 4 3 2 2" xfId="1709"/>
    <cellStyle name="Normal 2 3 2 4 3 2 2 2" xfId="3326"/>
    <cellStyle name="Normal 2 3 2 4 3 2 2 2 2" xfId="6503"/>
    <cellStyle name="Normal 2 3 2 4 3 2 2 3" xfId="4916"/>
    <cellStyle name="Normal 2 3 2 4 3 2 3" xfId="1186"/>
    <cellStyle name="Normal 2 3 2 4 3 2 3 2" xfId="2803"/>
    <cellStyle name="Normal 2 3 2 4 3 2 3 2 2" xfId="5980"/>
    <cellStyle name="Normal 2 3 2 4 3 2 3 3" xfId="4393"/>
    <cellStyle name="Normal 2 3 2 4 3 2 4" xfId="2280"/>
    <cellStyle name="Normal 2 3 2 4 3 2 4 2" xfId="5457"/>
    <cellStyle name="Normal 2 3 2 4 3 2 5" xfId="3870"/>
    <cellStyle name="Normal 2 3 2 4 3 3" xfId="1505"/>
    <cellStyle name="Normal 2 3 2 4 3 3 2" xfId="3122"/>
    <cellStyle name="Normal 2 3 2 4 3 3 2 2" xfId="6299"/>
    <cellStyle name="Normal 2 3 2 4 3 3 3" xfId="4712"/>
    <cellStyle name="Normal 2 3 2 4 3 4" xfId="982"/>
    <cellStyle name="Normal 2 3 2 4 3 4 2" xfId="2599"/>
    <cellStyle name="Normal 2 3 2 4 3 4 2 2" xfId="5776"/>
    <cellStyle name="Normal 2 3 2 4 3 4 3" xfId="4189"/>
    <cellStyle name="Normal 2 3 2 4 3 5" xfId="2076"/>
    <cellStyle name="Normal 2 3 2 4 3 5 2" xfId="5253"/>
    <cellStyle name="Normal 2 3 2 4 3 6" xfId="3666"/>
    <cellStyle name="Normal 2 3 2 4 4" xfId="321"/>
    <cellStyle name="Normal 2 3 2 4 4 2" xfId="1369"/>
    <cellStyle name="Normal 2 3 2 4 4 2 2" xfId="2986"/>
    <cellStyle name="Normal 2 3 2 4 4 2 2 2" xfId="6163"/>
    <cellStyle name="Normal 2 3 2 4 4 2 3" xfId="4576"/>
    <cellStyle name="Normal 2 3 2 4 4 3" xfId="846"/>
    <cellStyle name="Normal 2 3 2 4 4 3 2" xfId="2463"/>
    <cellStyle name="Normal 2 3 2 4 4 3 2 2" xfId="5640"/>
    <cellStyle name="Normal 2 3 2 4 4 3 3" xfId="4053"/>
    <cellStyle name="Normal 2 3 2 4 4 4" xfId="1940"/>
    <cellStyle name="Normal 2 3 2 4 4 4 2" xfId="5117"/>
    <cellStyle name="Normal 2 3 2 4 4 5" xfId="3530"/>
    <cellStyle name="Normal 2 3 2 4 5" xfId="525"/>
    <cellStyle name="Normal 2 3 2 4 5 2" xfId="1573"/>
    <cellStyle name="Normal 2 3 2 4 5 2 2" xfId="3190"/>
    <cellStyle name="Normal 2 3 2 4 5 2 2 2" xfId="6367"/>
    <cellStyle name="Normal 2 3 2 4 5 2 3" xfId="4780"/>
    <cellStyle name="Normal 2 3 2 4 5 3" xfId="1050"/>
    <cellStyle name="Normal 2 3 2 4 5 3 2" xfId="2667"/>
    <cellStyle name="Normal 2 3 2 4 5 3 2 2" xfId="5844"/>
    <cellStyle name="Normal 2 3 2 4 5 3 3" xfId="4257"/>
    <cellStyle name="Normal 2 3 2 4 5 4" xfId="2144"/>
    <cellStyle name="Normal 2 3 2 4 5 4 2" xfId="5321"/>
    <cellStyle name="Normal 2 3 2 4 5 5" xfId="3734"/>
    <cellStyle name="Normal 2 3 2 4 6" xfId="1301"/>
    <cellStyle name="Normal 2 3 2 4 6 2" xfId="2918"/>
    <cellStyle name="Normal 2 3 2 4 6 2 2" xfId="6095"/>
    <cellStyle name="Normal 2 3 2 4 6 3" xfId="4508"/>
    <cellStyle name="Normal 2 3 2 4 7" xfId="778"/>
    <cellStyle name="Normal 2 3 2 4 7 2" xfId="2395"/>
    <cellStyle name="Normal 2 3 2 4 7 2 2" xfId="5572"/>
    <cellStyle name="Normal 2 3 2 4 7 3" xfId="3985"/>
    <cellStyle name="Normal 2 3 2 4 8" xfId="1872"/>
    <cellStyle name="Normal 2 3 2 4 8 2" xfId="5049"/>
    <cellStyle name="Normal 2 3 2 4 9" xfId="3462"/>
    <cellStyle name="Normal 2 3 2 5" xfId="279"/>
    <cellStyle name="Normal 2 3 2 5 2" xfId="415"/>
    <cellStyle name="Normal 2 3 2 5 2 2" xfId="619"/>
    <cellStyle name="Normal 2 3 2 5 2 2 2" xfId="1667"/>
    <cellStyle name="Normal 2 3 2 5 2 2 2 2" xfId="3284"/>
    <cellStyle name="Normal 2 3 2 5 2 2 2 2 2" xfId="6461"/>
    <cellStyle name="Normal 2 3 2 5 2 2 2 3" xfId="4874"/>
    <cellStyle name="Normal 2 3 2 5 2 2 3" xfId="1144"/>
    <cellStyle name="Normal 2 3 2 5 2 2 3 2" xfId="2761"/>
    <cellStyle name="Normal 2 3 2 5 2 2 3 2 2" xfId="5938"/>
    <cellStyle name="Normal 2 3 2 5 2 2 3 3" xfId="4351"/>
    <cellStyle name="Normal 2 3 2 5 2 2 4" xfId="2238"/>
    <cellStyle name="Normal 2 3 2 5 2 2 4 2" xfId="5415"/>
    <cellStyle name="Normal 2 3 2 5 2 2 5" xfId="3828"/>
    <cellStyle name="Normal 2 3 2 5 2 3" xfId="1463"/>
    <cellStyle name="Normal 2 3 2 5 2 3 2" xfId="3080"/>
    <cellStyle name="Normal 2 3 2 5 2 3 2 2" xfId="6257"/>
    <cellStyle name="Normal 2 3 2 5 2 3 3" xfId="4670"/>
    <cellStyle name="Normal 2 3 2 5 2 4" xfId="940"/>
    <cellStyle name="Normal 2 3 2 5 2 4 2" xfId="2557"/>
    <cellStyle name="Normal 2 3 2 5 2 4 2 2" xfId="5734"/>
    <cellStyle name="Normal 2 3 2 5 2 4 3" xfId="4147"/>
    <cellStyle name="Normal 2 3 2 5 2 5" xfId="2034"/>
    <cellStyle name="Normal 2 3 2 5 2 5 2" xfId="5211"/>
    <cellStyle name="Normal 2 3 2 5 2 6" xfId="3624"/>
    <cellStyle name="Normal 2 3 2 5 3" xfId="483"/>
    <cellStyle name="Normal 2 3 2 5 3 2" xfId="687"/>
    <cellStyle name="Normal 2 3 2 5 3 2 2" xfId="1735"/>
    <cellStyle name="Normal 2 3 2 5 3 2 2 2" xfId="3352"/>
    <cellStyle name="Normal 2 3 2 5 3 2 2 2 2" xfId="6529"/>
    <cellStyle name="Normal 2 3 2 5 3 2 2 3" xfId="4942"/>
    <cellStyle name="Normal 2 3 2 5 3 2 3" xfId="1212"/>
    <cellStyle name="Normal 2 3 2 5 3 2 3 2" xfId="2829"/>
    <cellStyle name="Normal 2 3 2 5 3 2 3 2 2" xfId="6006"/>
    <cellStyle name="Normal 2 3 2 5 3 2 3 3" xfId="4419"/>
    <cellStyle name="Normal 2 3 2 5 3 2 4" xfId="2306"/>
    <cellStyle name="Normal 2 3 2 5 3 2 4 2" xfId="5483"/>
    <cellStyle name="Normal 2 3 2 5 3 2 5" xfId="3896"/>
    <cellStyle name="Normal 2 3 2 5 3 3" xfId="1531"/>
    <cellStyle name="Normal 2 3 2 5 3 3 2" xfId="3148"/>
    <cellStyle name="Normal 2 3 2 5 3 3 2 2" xfId="6325"/>
    <cellStyle name="Normal 2 3 2 5 3 3 3" xfId="4738"/>
    <cellStyle name="Normal 2 3 2 5 3 4" xfId="1008"/>
    <cellStyle name="Normal 2 3 2 5 3 4 2" xfId="2625"/>
    <cellStyle name="Normal 2 3 2 5 3 4 2 2" xfId="5802"/>
    <cellStyle name="Normal 2 3 2 5 3 4 3" xfId="4215"/>
    <cellStyle name="Normal 2 3 2 5 3 5" xfId="2102"/>
    <cellStyle name="Normal 2 3 2 5 3 5 2" xfId="5279"/>
    <cellStyle name="Normal 2 3 2 5 3 6" xfId="3692"/>
    <cellStyle name="Normal 2 3 2 5 4" xfId="347"/>
    <cellStyle name="Normal 2 3 2 5 4 2" xfId="1395"/>
    <cellStyle name="Normal 2 3 2 5 4 2 2" xfId="3012"/>
    <cellStyle name="Normal 2 3 2 5 4 2 2 2" xfId="6189"/>
    <cellStyle name="Normal 2 3 2 5 4 2 3" xfId="4602"/>
    <cellStyle name="Normal 2 3 2 5 4 3" xfId="872"/>
    <cellStyle name="Normal 2 3 2 5 4 3 2" xfId="2489"/>
    <cellStyle name="Normal 2 3 2 5 4 3 2 2" xfId="5666"/>
    <cellStyle name="Normal 2 3 2 5 4 3 3" xfId="4079"/>
    <cellStyle name="Normal 2 3 2 5 4 4" xfId="1966"/>
    <cellStyle name="Normal 2 3 2 5 4 4 2" xfId="5143"/>
    <cellStyle name="Normal 2 3 2 5 4 5" xfId="3556"/>
    <cellStyle name="Normal 2 3 2 5 5" xfId="551"/>
    <cellStyle name="Normal 2 3 2 5 5 2" xfId="1599"/>
    <cellStyle name="Normal 2 3 2 5 5 2 2" xfId="3216"/>
    <cellStyle name="Normal 2 3 2 5 5 2 2 2" xfId="6393"/>
    <cellStyle name="Normal 2 3 2 5 5 2 3" xfId="4806"/>
    <cellStyle name="Normal 2 3 2 5 5 3" xfId="1076"/>
    <cellStyle name="Normal 2 3 2 5 5 3 2" xfId="2693"/>
    <cellStyle name="Normal 2 3 2 5 5 3 2 2" xfId="5870"/>
    <cellStyle name="Normal 2 3 2 5 5 3 3" xfId="4283"/>
    <cellStyle name="Normal 2 3 2 5 5 4" xfId="2170"/>
    <cellStyle name="Normal 2 3 2 5 5 4 2" xfId="5347"/>
    <cellStyle name="Normal 2 3 2 5 5 5" xfId="3760"/>
    <cellStyle name="Normal 2 3 2 5 6" xfId="1327"/>
    <cellStyle name="Normal 2 3 2 5 6 2" xfId="2944"/>
    <cellStyle name="Normal 2 3 2 5 6 2 2" xfId="6121"/>
    <cellStyle name="Normal 2 3 2 5 6 3" xfId="4534"/>
    <cellStyle name="Normal 2 3 2 5 7" xfId="804"/>
    <cellStyle name="Normal 2 3 2 5 7 2" xfId="2421"/>
    <cellStyle name="Normal 2 3 2 5 7 2 2" xfId="5598"/>
    <cellStyle name="Normal 2 3 2 5 7 3" xfId="4011"/>
    <cellStyle name="Normal 2 3 2 5 8" xfId="1898"/>
    <cellStyle name="Normal 2 3 2 5 8 2" xfId="5075"/>
    <cellStyle name="Normal 2 3 2 5 9" xfId="3488"/>
    <cellStyle name="Normal 2 3 2 6" xfId="375"/>
    <cellStyle name="Normal 2 3 2 6 2" xfId="579"/>
    <cellStyle name="Normal 2 3 2 6 2 2" xfId="1627"/>
    <cellStyle name="Normal 2 3 2 6 2 2 2" xfId="3244"/>
    <cellStyle name="Normal 2 3 2 6 2 2 2 2" xfId="6421"/>
    <cellStyle name="Normal 2 3 2 6 2 2 3" xfId="4834"/>
    <cellStyle name="Normal 2 3 2 6 2 3" xfId="1104"/>
    <cellStyle name="Normal 2 3 2 6 2 3 2" xfId="2721"/>
    <cellStyle name="Normal 2 3 2 6 2 3 2 2" xfId="5898"/>
    <cellStyle name="Normal 2 3 2 6 2 3 3" xfId="4311"/>
    <cellStyle name="Normal 2 3 2 6 2 4" xfId="2198"/>
    <cellStyle name="Normal 2 3 2 6 2 4 2" xfId="5375"/>
    <cellStyle name="Normal 2 3 2 6 2 5" xfId="3788"/>
    <cellStyle name="Normal 2 3 2 6 3" xfId="1423"/>
    <cellStyle name="Normal 2 3 2 6 3 2" xfId="3040"/>
    <cellStyle name="Normal 2 3 2 6 3 2 2" xfId="6217"/>
    <cellStyle name="Normal 2 3 2 6 3 3" xfId="4630"/>
    <cellStyle name="Normal 2 3 2 6 4" xfId="900"/>
    <cellStyle name="Normal 2 3 2 6 4 2" xfId="2517"/>
    <cellStyle name="Normal 2 3 2 6 4 2 2" xfId="5694"/>
    <cellStyle name="Normal 2 3 2 6 4 3" xfId="4107"/>
    <cellStyle name="Normal 2 3 2 6 5" xfId="1994"/>
    <cellStyle name="Normal 2 3 2 6 5 2" xfId="5171"/>
    <cellStyle name="Normal 2 3 2 6 6" xfId="3584"/>
    <cellStyle name="Normal 2 3 2 7" xfId="438"/>
    <cellStyle name="Normal 2 3 2 7 2" xfId="642"/>
    <cellStyle name="Normal 2 3 2 7 2 2" xfId="1690"/>
    <cellStyle name="Normal 2 3 2 7 2 2 2" xfId="3307"/>
    <cellStyle name="Normal 2 3 2 7 2 2 2 2" xfId="6484"/>
    <cellStyle name="Normal 2 3 2 7 2 2 3" xfId="4897"/>
    <cellStyle name="Normal 2 3 2 7 2 3" xfId="1167"/>
    <cellStyle name="Normal 2 3 2 7 2 3 2" xfId="2784"/>
    <cellStyle name="Normal 2 3 2 7 2 3 2 2" xfId="5961"/>
    <cellStyle name="Normal 2 3 2 7 2 3 3" xfId="4374"/>
    <cellStyle name="Normal 2 3 2 7 2 4" xfId="2261"/>
    <cellStyle name="Normal 2 3 2 7 2 4 2" xfId="5438"/>
    <cellStyle name="Normal 2 3 2 7 2 5" xfId="3851"/>
    <cellStyle name="Normal 2 3 2 7 3" xfId="1486"/>
    <cellStyle name="Normal 2 3 2 7 3 2" xfId="3103"/>
    <cellStyle name="Normal 2 3 2 7 3 2 2" xfId="6280"/>
    <cellStyle name="Normal 2 3 2 7 3 3" xfId="4693"/>
    <cellStyle name="Normal 2 3 2 7 4" xfId="963"/>
    <cellStyle name="Normal 2 3 2 7 4 2" xfId="2580"/>
    <cellStyle name="Normal 2 3 2 7 4 2 2" xfId="5757"/>
    <cellStyle name="Normal 2 3 2 7 4 3" xfId="4170"/>
    <cellStyle name="Normal 2 3 2 7 5" xfId="2057"/>
    <cellStyle name="Normal 2 3 2 7 5 2" xfId="5234"/>
    <cellStyle name="Normal 2 3 2 7 6" xfId="3647"/>
    <cellStyle name="Normal 2 3 2 8" xfId="302"/>
    <cellStyle name="Normal 2 3 2 8 2" xfId="1350"/>
    <cellStyle name="Normal 2 3 2 8 2 2" xfId="2967"/>
    <cellStyle name="Normal 2 3 2 8 2 2 2" xfId="6144"/>
    <cellStyle name="Normal 2 3 2 8 2 3" xfId="4557"/>
    <cellStyle name="Normal 2 3 2 8 3" xfId="827"/>
    <cellStyle name="Normal 2 3 2 8 3 2" xfId="2444"/>
    <cellStyle name="Normal 2 3 2 8 3 2 2" xfId="5621"/>
    <cellStyle name="Normal 2 3 2 8 3 3" xfId="4034"/>
    <cellStyle name="Normal 2 3 2 8 4" xfId="1921"/>
    <cellStyle name="Normal 2 3 2 8 4 2" xfId="5098"/>
    <cellStyle name="Normal 2 3 2 8 5" xfId="3511"/>
    <cellStyle name="Normal 2 3 2 9" xfId="506"/>
    <cellStyle name="Normal 2 3 2 9 2" xfId="1554"/>
    <cellStyle name="Normal 2 3 2 9 2 2" xfId="3171"/>
    <cellStyle name="Normal 2 3 2 9 2 2 2" xfId="6348"/>
    <cellStyle name="Normal 2 3 2 9 2 3" xfId="4761"/>
    <cellStyle name="Normal 2 3 2 9 3" xfId="1031"/>
    <cellStyle name="Normal 2 3 2 9 3 2" xfId="2648"/>
    <cellStyle name="Normal 2 3 2 9 3 2 2" xfId="5825"/>
    <cellStyle name="Normal 2 3 2 9 3 3" xfId="4238"/>
    <cellStyle name="Normal 2 3 2 9 4" xfId="2125"/>
    <cellStyle name="Normal 2 3 2 9 4 2" xfId="5302"/>
    <cellStyle name="Normal 2 3 2 9 5" xfId="3715"/>
    <cellStyle name="Normal 2 3 3" xfId="187"/>
    <cellStyle name="Normal 2 3 3 10" xfId="1858"/>
    <cellStyle name="Normal 2 3 3 10 2" xfId="5035"/>
    <cellStyle name="Normal 2 3 3 11" xfId="3448"/>
    <cellStyle name="Normal 2 3 3 2" xfId="265"/>
    <cellStyle name="Normal 2 3 3 2 2" xfId="402"/>
    <cellStyle name="Normal 2 3 3 2 2 2" xfId="606"/>
    <cellStyle name="Normal 2 3 3 2 2 2 2" xfId="1654"/>
    <cellStyle name="Normal 2 3 3 2 2 2 2 2" xfId="3271"/>
    <cellStyle name="Normal 2 3 3 2 2 2 2 2 2" xfId="6448"/>
    <cellStyle name="Normal 2 3 3 2 2 2 2 3" xfId="4861"/>
    <cellStyle name="Normal 2 3 3 2 2 2 3" xfId="1131"/>
    <cellStyle name="Normal 2 3 3 2 2 2 3 2" xfId="2748"/>
    <cellStyle name="Normal 2 3 3 2 2 2 3 2 2" xfId="5925"/>
    <cellStyle name="Normal 2 3 3 2 2 2 3 3" xfId="4338"/>
    <cellStyle name="Normal 2 3 3 2 2 2 4" xfId="2225"/>
    <cellStyle name="Normal 2 3 3 2 2 2 4 2" xfId="5402"/>
    <cellStyle name="Normal 2 3 3 2 2 2 5" xfId="3815"/>
    <cellStyle name="Normal 2 3 3 2 2 3" xfId="1450"/>
    <cellStyle name="Normal 2 3 3 2 2 3 2" xfId="3067"/>
    <cellStyle name="Normal 2 3 3 2 2 3 2 2" xfId="6244"/>
    <cellStyle name="Normal 2 3 3 2 2 3 3" xfId="4657"/>
    <cellStyle name="Normal 2 3 3 2 2 4" xfId="927"/>
    <cellStyle name="Normal 2 3 3 2 2 4 2" xfId="2544"/>
    <cellStyle name="Normal 2 3 3 2 2 4 2 2" xfId="5721"/>
    <cellStyle name="Normal 2 3 3 2 2 4 3" xfId="4134"/>
    <cellStyle name="Normal 2 3 3 2 2 5" xfId="2021"/>
    <cellStyle name="Normal 2 3 3 2 2 5 2" xfId="5198"/>
    <cellStyle name="Normal 2 3 3 2 2 6" xfId="3611"/>
    <cellStyle name="Normal 2 3 3 2 3" xfId="469"/>
    <cellStyle name="Normal 2 3 3 2 3 2" xfId="673"/>
    <cellStyle name="Normal 2 3 3 2 3 2 2" xfId="1721"/>
    <cellStyle name="Normal 2 3 3 2 3 2 2 2" xfId="3338"/>
    <cellStyle name="Normal 2 3 3 2 3 2 2 2 2" xfId="6515"/>
    <cellStyle name="Normal 2 3 3 2 3 2 2 3" xfId="4928"/>
    <cellStyle name="Normal 2 3 3 2 3 2 3" xfId="1198"/>
    <cellStyle name="Normal 2 3 3 2 3 2 3 2" xfId="2815"/>
    <cellStyle name="Normal 2 3 3 2 3 2 3 2 2" xfId="5992"/>
    <cellStyle name="Normal 2 3 3 2 3 2 3 3" xfId="4405"/>
    <cellStyle name="Normal 2 3 3 2 3 2 4" xfId="2292"/>
    <cellStyle name="Normal 2 3 3 2 3 2 4 2" xfId="5469"/>
    <cellStyle name="Normal 2 3 3 2 3 2 5" xfId="3882"/>
    <cellStyle name="Normal 2 3 3 2 3 3" xfId="1517"/>
    <cellStyle name="Normal 2 3 3 2 3 3 2" xfId="3134"/>
    <cellStyle name="Normal 2 3 3 2 3 3 2 2" xfId="6311"/>
    <cellStyle name="Normal 2 3 3 2 3 3 3" xfId="4724"/>
    <cellStyle name="Normal 2 3 3 2 3 4" xfId="994"/>
    <cellStyle name="Normal 2 3 3 2 3 4 2" xfId="2611"/>
    <cellStyle name="Normal 2 3 3 2 3 4 2 2" xfId="5788"/>
    <cellStyle name="Normal 2 3 3 2 3 4 3" xfId="4201"/>
    <cellStyle name="Normal 2 3 3 2 3 5" xfId="2088"/>
    <cellStyle name="Normal 2 3 3 2 3 5 2" xfId="5265"/>
    <cellStyle name="Normal 2 3 3 2 3 6" xfId="3678"/>
    <cellStyle name="Normal 2 3 3 2 4" xfId="333"/>
    <cellStyle name="Normal 2 3 3 2 4 2" xfId="1381"/>
    <cellStyle name="Normal 2 3 3 2 4 2 2" xfId="2998"/>
    <cellStyle name="Normal 2 3 3 2 4 2 2 2" xfId="6175"/>
    <cellStyle name="Normal 2 3 3 2 4 2 3" xfId="4588"/>
    <cellStyle name="Normal 2 3 3 2 4 3" xfId="858"/>
    <cellStyle name="Normal 2 3 3 2 4 3 2" xfId="2475"/>
    <cellStyle name="Normal 2 3 3 2 4 3 2 2" xfId="5652"/>
    <cellStyle name="Normal 2 3 3 2 4 3 3" xfId="4065"/>
    <cellStyle name="Normal 2 3 3 2 4 4" xfId="1952"/>
    <cellStyle name="Normal 2 3 3 2 4 4 2" xfId="5129"/>
    <cellStyle name="Normal 2 3 3 2 4 5" xfId="3542"/>
    <cellStyle name="Normal 2 3 3 2 5" xfId="537"/>
    <cellStyle name="Normal 2 3 3 2 5 2" xfId="1585"/>
    <cellStyle name="Normal 2 3 3 2 5 2 2" xfId="3202"/>
    <cellStyle name="Normal 2 3 3 2 5 2 2 2" xfId="6379"/>
    <cellStyle name="Normal 2 3 3 2 5 2 3" xfId="4792"/>
    <cellStyle name="Normal 2 3 3 2 5 3" xfId="1062"/>
    <cellStyle name="Normal 2 3 3 2 5 3 2" xfId="2679"/>
    <cellStyle name="Normal 2 3 3 2 5 3 2 2" xfId="5856"/>
    <cellStyle name="Normal 2 3 3 2 5 3 3" xfId="4269"/>
    <cellStyle name="Normal 2 3 3 2 5 4" xfId="2156"/>
    <cellStyle name="Normal 2 3 3 2 5 4 2" xfId="5333"/>
    <cellStyle name="Normal 2 3 3 2 5 5" xfId="3746"/>
    <cellStyle name="Normal 2 3 3 2 6" xfId="1313"/>
    <cellStyle name="Normal 2 3 3 2 6 2" xfId="2930"/>
    <cellStyle name="Normal 2 3 3 2 6 2 2" xfId="6107"/>
    <cellStyle name="Normal 2 3 3 2 6 3" xfId="4520"/>
    <cellStyle name="Normal 2 3 3 2 7" xfId="790"/>
    <cellStyle name="Normal 2 3 3 2 7 2" xfId="2407"/>
    <cellStyle name="Normal 2 3 3 2 7 2 2" xfId="5584"/>
    <cellStyle name="Normal 2 3 3 2 7 3" xfId="3997"/>
    <cellStyle name="Normal 2 3 3 2 8" xfId="1884"/>
    <cellStyle name="Normal 2 3 3 2 8 2" xfId="5061"/>
    <cellStyle name="Normal 2 3 3 2 9" xfId="3474"/>
    <cellStyle name="Normal 2 3 3 3" xfId="291"/>
    <cellStyle name="Normal 2 3 3 3 2" xfId="427"/>
    <cellStyle name="Normal 2 3 3 3 2 2" xfId="631"/>
    <cellStyle name="Normal 2 3 3 3 2 2 2" xfId="1679"/>
    <cellStyle name="Normal 2 3 3 3 2 2 2 2" xfId="3296"/>
    <cellStyle name="Normal 2 3 3 3 2 2 2 2 2" xfId="6473"/>
    <cellStyle name="Normal 2 3 3 3 2 2 2 3" xfId="4886"/>
    <cellStyle name="Normal 2 3 3 3 2 2 3" xfId="1156"/>
    <cellStyle name="Normal 2 3 3 3 2 2 3 2" xfId="2773"/>
    <cellStyle name="Normal 2 3 3 3 2 2 3 2 2" xfId="5950"/>
    <cellStyle name="Normal 2 3 3 3 2 2 3 3" xfId="4363"/>
    <cellStyle name="Normal 2 3 3 3 2 2 4" xfId="2250"/>
    <cellStyle name="Normal 2 3 3 3 2 2 4 2" xfId="5427"/>
    <cellStyle name="Normal 2 3 3 3 2 2 5" xfId="3840"/>
    <cellStyle name="Normal 2 3 3 3 2 3" xfId="1475"/>
    <cellStyle name="Normal 2 3 3 3 2 3 2" xfId="3092"/>
    <cellStyle name="Normal 2 3 3 3 2 3 2 2" xfId="6269"/>
    <cellStyle name="Normal 2 3 3 3 2 3 3" xfId="4682"/>
    <cellStyle name="Normal 2 3 3 3 2 4" xfId="952"/>
    <cellStyle name="Normal 2 3 3 3 2 4 2" xfId="2569"/>
    <cellStyle name="Normal 2 3 3 3 2 4 2 2" xfId="5746"/>
    <cellStyle name="Normal 2 3 3 3 2 4 3" xfId="4159"/>
    <cellStyle name="Normal 2 3 3 3 2 5" xfId="2046"/>
    <cellStyle name="Normal 2 3 3 3 2 5 2" xfId="5223"/>
    <cellStyle name="Normal 2 3 3 3 2 6" xfId="3636"/>
    <cellStyle name="Normal 2 3 3 3 3" xfId="495"/>
    <cellStyle name="Normal 2 3 3 3 3 2" xfId="699"/>
    <cellStyle name="Normal 2 3 3 3 3 2 2" xfId="1747"/>
    <cellStyle name="Normal 2 3 3 3 3 2 2 2" xfId="3364"/>
    <cellStyle name="Normal 2 3 3 3 3 2 2 2 2" xfId="6541"/>
    <cellStyle name="Normal 2 3 3 3 3 2 2 3" xfId="4954"/>
    <cellStyle name="Normal 2 3 3 3 3 2 3" xfId="1224"/>
    <cellStyle name="Normal 2 3 3 3 3 2 3 2" xfId="2841"/>
    <cellStyle name="Normal 2 3 3 3 3 2 3 2 2" xfId="6018"/>
    <cellStyle name="Normal 2 3 3 3 3 2 3 3" xfId="4431"/>
    <cellStyle name="Normal 2 3 3 3 3 2 4" xfId="2318"/>
    <cellStyle name="Normal 2 3 3 3 3 2 4 2" xfId="5495"/>
    <cellStyle name="Normal 2 3 3 3 3 2 5" xfId="3908"/>
    <cellStyle name="Normal 2 3 3 3 3 3" xfId="1543"/>
    <cellStyle name="Normal 2 3 3 3 3 3 2" xfId="3160"/>
    <cellStyle name="Normal 2 3 3 3 3 3 2 2" xfId="6337"/>
    <cellStyle name="Normal 2 3 3 3 3 3 3" xfId="4750"/>
    <cellStyle name="Normal 2 3 3 3 3 4" xfId="1020"/>
    <cellStyle name="Normal 2 3 3 3 3 4 2" xfId="2637"/>
    <cellStyle name="Normal 2 3 3 3 3 4 2 2" xfId="5814"/>
    <cellStyle name="Normal 2 3 3 3 3 4 3" xfId="4227"/>
    <cellStyle name="Normal 2 3 3 3 3 5" xfId="2114"/>
    <cellStyle name="Normal 2 3 3 3 3 5 2" xfId="5291"/>
    <cellStyle name="Normal 2 3 3 3 3 6" xfId="3704"/>
    <cellStyle name="Normal 2 3 3 3 4" xfId="359"/>
    <cellStyle name="Normal 2 3 3 3 4 2" xfId="1407"/>
    <cellStyle name="Normal 2 3 3 3 4 2 2" xfId="3024"/>
    <cellStyle name="Normal 2 3 3 3 4 2 2 2" xfId="6201"/>
    <cellStyle name="Normal 2 3 3 3 4 2 3" xfId="4614"/>
    <cellStyle name="Normal 2 3 3 3 4 3" xfId="884"/>
    <cellStyle name="Normal 2 3 3 3 4 3 2" xfId="2501"/>
    <cellStyle name="Normal 2 3 3 3 4 3 2 2" xfId="5678"/>
    <cellStyle name="Normal 2 3 3 3 4 3 3" xfId="4091"/>
    <cellStyle name="Normal 2 3 3 3 4 4" xfId="1978"/>
    <cellStyle name="Normal 2 3 3 3 4 4 2" xfId="5155"/>
    <cellStyle name="Normal 2 3 3 3 4 5" xfId="3568"/>
    <cellStyle name="Normal 2 3 3 3 5" xfId="563"/>
    <cellStyle name="Normal 2 3 3 3 5 2" xfId="1611"/>
    <cellStyle name="Normal 2 3 3 3 5 2 2" xfId="3228"/>
    <cellStyle name="Normal 2 3 3 3 5 2 2 2" xfId="6405"/>
    <cellStyle name="Normal 2 3 3 3 5 2 3" xfId="4818"/>
    <cellStyle name="Normal 2 3 3 3 5 3" xfId="1088"/>
    <cellStyle name="Normal 2 3 3 3 5 3 2" xfId="2705"/>
    <cellStyle name="Normal 2 3 3 3 5 3 2 2" xfId="5882"/>
    <cellStyle name="Normal 2 3 3 3 5 3 3" xfId="4295"/>
    <cellStyle name="Normal 2 3 3 3 5 4" xfId="2182"/>
    <cellStyle name="Normal 2 3 3 3 5 4 2" xfId="5359"/>
    <cellStyle name="Normal 2 3 3 3 5 5" xfId="3772"/>
    <cellStyle name="Normal 2 3 3 3 6" xfId="1339"/>
    <cellStyle name="Normal 2 3 3 3 6 2" xfId="2956"/>
    <cellStyle name="Normal 2 3 3 3 6 2 2" xfId="6133"/>
    <cellStyle name="Normal 2 3 3 3 6 3" xfId="4546"/>
    <cellStyle name="Normal 2 3 3 3 7" xfId="816"/>
    <cellStyle name="Normal 2 3 3 3 7 2" xfId="2433"/>
    <cellStyle name="Normal 2 3 3 3 7 2 2" xfId="5610"/>
    <cellStyle name="Normal 2 3 3 3 7 3" xfId="4023"/>
    <cellStyle name="Normal 2 3 3 3 8" xfId="1910"/>
    <cellStyle name="Normal 2 3 3 3 8 2" xfId="5087"/>
    <cellStyle name="Normal 2 3 3 3 9" xfId="3500"/>
    <cellStyle name="Normal 2 3 3 4" xfId="388"/>
    <cellStyle name="Normal 2 3 3 4 2" xfId="592"/>
    <cellStyle name="Normal 2 3 3 4 2 2" xfId="1640"/>
    <cellStyle name="Normal 2 3 3 4 2 2 2" xfId="3257"/>
    <cellStyle name="Normal 2 3 3 4 2 2 2 2" xfId="6434"/>
    <cellStyle name="Normal 2 3 3 4 2 2 3" xfId="4847"/>
    <cellStyle name="Normal 2 3 3 4 2 3" xfId="1117"/>
    <cellStyle name="Normal 2 3 3 4 2 3 2" xfId="2734"/>
    <cellStyle name="Normal 2 3 3 4 2 3 2 2" xfId="5911"/>
    <cellStyle name="Normal 2 3 3 4 2 3 3" xfId="4324"/>
    <cellStyle name="Normal 2 3 3 4 2 4" xfId="2211"/>
    <cellStyle name="Normal 2 3 3 4 2 4 2" xfId="5388"/>
    <cellStyle name="Normal 2 3 3 4 2 5" xfId="3801"/>
    <cellStyle name="Normal 2 3 3 4 3" xfId="1436"/>
    <cellStyle name="Normal 2 3 3 4 3 2" xfId="3053"/>
    <cellStyle name="Normal 2 3 3 4 3 2 2" xfId="6230"/>
    <cellStyle name="Normal 2 3 3 4 3 3" xfId="4643"/>
    <cellStyle name="Normal 2 3 3 4 4" xfId="913"/>
    <cellStyle name="Normal 2 3 3 4 4 2" xfId="2530"/>
    <cellStyle name="Normal 2 3 3 4 4 2 2" xfId="5707"/>
    <cellStyle name="Normal 2 3 3 4 4 3" xfId="4120"/>
    <cellStyle name="Normal 2 3 3 4 5" xfId="2007"/>
    <cellStyle name="Normal 2 3 3 4 5 2" xfId="5184"/>
    <cellStyle name="Normal 2 3 3 4 6" xfId="3597"/>
    <cellStyle name="Normal 2 3 3 5" xfId="443"/>
    <cellStyle name="Normal 2 3 3 5 2" xfId="647"/>
    <cellStyle name="Normal 2 3 3 5 2 2" xfId="1695"/>
    <cellStyle name="Normal 2 3 3 5 2 2 2" xfId="3312"/>
    <cellStyle name="Normal 2 3 3 5 2 2 2 2" xfId="6489"/>
    <cellStyle name="Normal 2 3 3 5 2 2 3" xfId="4902"/>
    <cellStyle name="Normal 2 3 3 5 2 3" xfId="1172"/>
    <cellStyle name="Normal 2 3 3 5 2 3 2" xfId="2789"/>
    <cellStyle name="Normal 2 3 3 5 2 3 2 2" xfId="5966"/>
    <cellStyle name="Normal 2 3 3 5 2 3 3" xfId="4379"/>
    <cellStyle name="Normal 2 3 3 5 2 4" xfId="2266"/>
    <cellStyle name="Normal 2 3 3 5 2 4 2" xfId="5443"/>
    <cellStyle name="Normal 2 3 3 5 2 5" xfId="3856"/>
    <cellStyle name="Normal 2 3 3 5 3" xfId="1491"/>
    <cellStyle name="Normal 2 3 3 5 3 2" xfId="3108"/>
    <cellStyle name="Normal 2 3 3 5 3 2 2" xfId="6285"/>
    <cellStyle name="Normal 2 3 3 5 3 3" xfId="4698"/>
    <cellStyle name="Normal 2 3 3 5 4" xfId="968"/>
    <cellStyle name="Normal 2 3 3 5 4 2" xfId="2585"/>
    <cellStyle name="Normal 2 3 3 5 4 2 2" xfId="5762"/>
    <cellStyle name="Normal 2 3 3 5 4 3" xfId="4175"/>
    <cellStyle name="Normal 2 3 3 5 5" xfId="2062"/>
    <cellStyle name="Normal 2 3 3 5 5 2" xfId="5239"/>
    <cellStyle name="Normal 2 3 3 5 6" xfId="3652"/>
    <cellStyle name="Normal 2 3 3 6" xfId="307"/>
    <cellStyle name="Normal 2 3 3 6 2" xfId="1355"/>
    <cellStyle name="Normal 2 3 3 6 2 2" xfId="2972"/>
    <cellStyle name="Normal 2 3 3 6 2 2 2" xfId="6149"/>
    <cellStyle name="Normal 2 3 3 6 2 3" xfId="4562"/>
    <cellStyle name="Normal 2 3 3 6 3" xfId="832"/>
    <cellStyle name="Normal 2 3 3 6 3 2" xfId="2449"/>
    <cellStyle name="Normal 2 3 3 6 3 2 2" xfId="5626"/>
    <cellStyle name="Normal 2 3 3 6 3 3" xfId="4039"/>
    <cellStyle name="Normal 2 3 3 6 4" xfId="1926"/>
    <cellStyle name="Normal 2 3 3 6 4 2" xfId="5103"/>
    <cellStyle name="Normal 2 3 3 6 5" xfId="3516"/>
    <cellStyle name="Normal 2 3 3 7" xfId="511"/>
    <cellStyle name="Normal 2 3 3 7 2" xfId="1559"/>
    <cellStyle name="Normal 2 3 3 7 2 2" xfId="3176"/>
    <cellStyle name="Normal 2 3 3 7 2 2 2" xfId="6353"/>
    <cellStyle name="Normal 2 3 3 7 2 3" xfId="4766"/>
    <cellStyle name="Normal 2 3 3 7 3" xfId="1036"/>
    <cellStyle name="Normal 2 3 3 7 3 2" xfId="2653"/>
    <cellStyle name="Normal 2 3 3 7 3 2 2" xfId="5830"/>
    <cellStyle name="Normal 2 3 3 7 3 3" xfId="4243"/>
    <cellStyle name="Normal 2 3 3 7 4" xfId="2130"/>
    <cellStyle name="Normal 2 3 3 7 4 2" xfId="5307"/>
    <cellStyle name="Normal 2 3 3 7 5" xfId="3720"/>
    <cellStyle name="Normal 2 3 3 8" xfId="1287"/>
    <cellStyle name="Normal 2 3 3 8 2" xfId="2904"/>
    <cellStyle name="Normal 2 3 3 8 2 2" xfId="6081"/>
    <cellStyle name="Normal 2 3 3 8 3" xfId="4494"/>
    <cellStyle name="Normal 2 3 3 9" xfId="764"/>
    <cellStyle name="Normal 2 3 3 9 2" xfId="2381"/>
    <cellStyle name="Normal 2 3 3 9 2 2" xfId="5558"/>
    <cellStyle name="Normal 2 3 3 9 3" xfId="3971"/>
    <cellStyle name="Normal 2 3 4" xfId="256"/>
    <cellStyle name="Normal 2 3 4 10" xfId="3465"/>
    <cellStyle name="Normal 2 3 4 2" xfId="282"/>
    <cellStyle name="Normal 2 3 4 2 2" xfId="418"/>
    <cellStyle name="Normal 2 3 4 2 2 2" xfId="622"/>
    <cellStyle name="Normal 2 3 4 2 2 2 2" xfId="1670"/>
    <cellStyle name="Normal 2 3 4 2 2 2 2 2" xfId="3287"/>
    <cellStyle name="Normal 2 3 4 2 2 2 2 2 2" xfId="6464"/>
    <cellStyle name="Normal 2 3 4 2 2 2 2 3" xfId="4877"/>
    <cellStyle name="Normal 2 3 4 2 2 2 3" xfId="1147"/>
    <cellStyle name="Normal 2 3 4 2 2 2 3 2" xfId="2764"/>
    <cellStyle name="Normal 2 3 4 2 2 2 3 2 2" xfId="5941"/>
    <cellStyle name="Normal 2 3 4 2 2 2 3 3" xfId="4354"/>
    <cellStyle name="Normal 2 3 4 2 2 2 4" xfId="2241"/>
    <cellStyle name="Normal 2 3 4 2 2 2 4 2" xfId="5418"/>
    <cellStyle name="Normal 2 3 4 2 2 2 5" xfId="3831"/>
    <cellStyle name="Normal 2 3 4 2 2 3" xfId="1466"/>
    <cellStyle name="Normal 2 3 4 2 2 3 2" xfId="3083"/>
    <cellStyle name="Normal 2 3 4 2 2 3 2 2" xfId="6260"/>
    <cellStyle name="Normal 2 3 4 2 2 3 3" xfId="4673"/>
    <cellStyle name="Normal 2 3 4 2 2 4" xfId="943"/>
    <cellStyle name="Normal 2 3 4 2 2 4 2" xfId="2560"/>
    <cellStyle name="Normal 2 3 4 2 2 4 2 2" xfId="5737"/>
    <cellStyle name="Normal 2 3 4 2 2 4 3" xfId="4150"/>
    <cellStyle name="Normal 2 3 4 2 2 5" xfId="2037"/>
    <cellStyle name="Normal 2 3 4 2 2 5 2" xfId="5214"/>
    <cellStyle name="Normal 2 3 4 2 2 6" xfId="3627"/>
    <cellStyle name="Normal 2 3 4 2 3" xfId="486"/>
    <cellStyle name="Normal 2 3 4 2 3 2" xfId="690"/>
    <cellStyle name="Normal 2 3 4 2 3 2 2" xfId="1738"/>
    <cellStyle name="Normal 2 3 4 2 3 2 2 2" xfId="3355"/>
    <cellStyle name="Normal 2 3 4 2 3 2 2 2 2" xfId="6532"/>
    <cellStyle name="Normal 2 3 4 2 3 2 2 3" xfId="4945"/>
    <cellStyle name="Normal 2 3 4 2 3 2 3" xfId="1215"/>
    <cellStyle name="Normal 2 3 4 2 3 2 3 2" xfId="2832"/>
    <cellStyle name="Normal 2 3 4 2 3 2 3 2 2" xfId="6009"/>
    <cellStyle name="Normal 2 3 4 2 3 2 3 3" xfId="4422"/>
    <cellStyle name="Normal 2 3 4 2 3 2 4" xfId="2309"/>
    <cellStyle name="Normal 2 3 4 2 3 2 4 2" xfId="5486"/>
    <cellStyle name="Normal 2 3 4 2 3 2 5" xfId="3899"/>
    <cellStyle name="Normal 2 3 4 2 3 3" xfId="1534"/>
    <cellStyle name="Normal 2 3 4 2 3 3 2" xfId="3151"/>
    <cellStyle name="Normal 2 3 4 2 3 3 2 2" xfId="6328"/>
    <cellStyle name="Normal 2 3 4 2 3 3 3" xfId="4741"/>
    <cellStyle name="Normal 2 3 4 2 3 4" xfId="1011"/>
    <cellStyle name="Normal 2 3 4 2 3 4 2" xfId="2628"/>
    <cellStyle name="Normal 2 3 4 2 3 4 2 2" xfId="5805"/>
    <cellStyle name="Normal 2 3 4 2 3 4 3" xfId="4218"/>
    <cellStyle name="Normal 2 3 4 2 3 5" xfId="2105"/>
    <cellStyle name="Normal 2 3 4 2 3 5 2" xfId="5282"/>
    <cellStyle name="Normal 2 3 4 2 3 6" xfId="3695"/>
    <cellStyle name="Normal 2 3 4 2 4" xfId="350"/>
    <cellStyle name="Normal 2 3 4 2 4 2" xfId="1398"/>
    <cellStyle name="Normal 2 3 4 2 4 2 2" xfId="3015"/>
    <cellStyle name="Normal 2 3 4 2 4 2 2 2" xfId="6192"/>
    <cellStyle name="Normal 2 3 4 2 4 2 3" xfId="4605"/>
    <cellStyle name="Normal 2 3 4 2 4 3" xfId="875"/>
    <cellStyle name="Normal 2 3 4 2 4 3 2" xfId="2492"/>
    <cellStyle name="Normal 2 3 4 2 4 3 2 2" xfId="5669"/>
    <cellStyle name="Normal 2 3 4 2 4 3 3" xfId="4082"/>
    <cellStyle name="Normal 2 3 4 2 4 4" xfId="1969"/>
    <cellStyle name="Normal 2 3 4 2 4 4 2" xfId="5146"/>
    <cellStyle name="Normal 2 3 4 2 4 5" xfId="3559"/>
    <cellStyle name="Normal 2 3 4 2 5" xfId="554"/>
    <cellStyle name="Normal 2 3 4 2 5 2" xfId="1602"/>
    <cellStyle name="Normal 2 3 4 2 5 2 2" xfId="3219"/>
    <cellStyle name="Normal 2 3 4 2 5 2 2 2" xfId="6396"/>
    <cellStyle name="Normal 2 3 4 2 5 2 3" xfId="4809"/>
    <cellStyle name="Normal 2 3 4 2 5 3" xfId="1079"/>
    <cellStyle name="Normal 2 3 4 2 5 3 2" xfId="2696"/>
    <cellStyle name="Normal 2 3 4 2 5 3 2 2" xfId="5873"/>
    <cellStyle name="Normal 2 3 4 2 5 3 3" xfId="4286"/>
    <cellStyle name="Normal 2 3 4 2 5 4" xfId="2173"/>
    <cellStyle name="Normal 2 3 4 2 5 4 2" xfId="5350"/>
    <cellStyle name="Normal 2 3 4 2 5 5" xfId="3763"/>
    <cellStyle name="Normal 2 3 4 2 6" xfId="1330"/>
    <cellStyle name="Normal 2 3 4 2 6 2" xfId="2947"/>
    <cellStyle name="Normal 2 3 4 2 6 2 2" xfId="6124"/>
    <cellStyle name="Normal 2 3 4 2 6 3" xfId="4537"/>
    <cellStyle name="Normal 2 3 4 2 7" xfId="807"/>
    <cellStyle name="Normal 2 3 4 2 7 2" xfId="2424"/>
    <cellStyle name="Normal 2 3 4 2 7 2 2" xfId="5601"/>
    <cellStyle name="Normal 2 3 4 2 7 3" xfId="4014"/>
    <cellStyle name="Normal 2 3 4 2 8" xfId="1901"/>
    <cellStyle name="Normal 2 3 4 2 8 2" xfId="5078"/>
    <cellStyle name="Normal 2 3 4 2 9" xfId="3491"/>
    <cellStyle name="Normal 2 3 4 3" xfId="379"/>
    <cellStyle name="Normal 2 3 4 3 2" xfId="583"/>
    <cellStyle name="Normal 2 3 4 3 2 2" xfId="1631"/>
    <cellStyle name="Normal 2 3 4 3 2 2 2" xfId="3248"/>
    <cellStyle name="Normal 2 3 4 3 2 2 2 2" xfId="6425"/>
    <cellStyle name="Normal 2 3 4 3 2 2 3" xfId="4838"/>
    <cellStyle name="Normal 2 3 4 3 2 3" xfId="1108"/>
    <cellStyle name="Normal 2 3 4 3 2 3 2" xfId="2725"/>
    <cellStyle name="Normal 2 3 4 3 2 3 2 2" xfId="5902"/>
    <cellStyle name="Normal 2 3 4 3 2 3 3" xfId="4315"/>
    <cellStyle name="Normal 2 3 4 3 2 4" xfId="2202"/>
    <cellStyle name="Normal 2 3 4 3 2 4 2" xfId="5379"/>
    <cellStyle name="Normal 2 3 4 3 2 5" xfId="3792"/>
    <cellStyle name="Normal 2 3 4 3 3" xfId="1427"/>
    <cellStyle name="Normal 2 3 4 3 3 2" xfId="3044"/>
    <cellStyle name="Normal 2 3 4 3 3 2 2" xfId="6221"/>
    <cellStyle name="Normal 2 3 4 3 3 3" xfId="4634"/>
    <cellStyle name="Normal 2 3 4 3 4" xfId="904"/>
    <cellStyle name="Normal 2 3 4 3 4 2" xfId="2521"/>
    <cellStyle name="Normal 2 3 4 3 4 2 2" xfId="5698"/>
    <cellStyle name="Normal 2 3 4 3 4 3" xfId="4111"/>
    <cellStyle name="Normal 2 3 4 3 5" xfId="1998"/>
    <cellStyle name="Normal 2 3 4 3 5 2" xfId="5175"/>
    <cellStyle name="Normal 2 3 4 3 6" xfId="3588"/>
    <cellStyle name="Normal 2 3 4 4" xfId="460"/>
    <cellStyle name="Normal 2 3 4 4 2" xfId="664"/>
    <cellStyle name="Normal 2 3 4 4 2 2" xfId="1712"/>
    <cellStyle name="Normal 2 3 4 4 2 2 2" xfId="3329"/>
    <cellStyle name="Normal 2 3 4 4 2 2 2 2" xfId="6506"/>
    <cellStyle name="Normal 2 3 4 4 2 2 3" xfId="4919"/>
    <cellStyle name="Normal 2 3 4 4 2 3" xfId="1189"/>
    <cellStyle name="Normal 2 3 4 4 2 3 2" xfId="2806"/>
    <cellStyle name="Normal 2 3 4 4 2 3 2 2" xfId="5983"/>
    <cellStyle name="Normal 2 3 4 4 2 3 3" xfId="4396"/>
    <cellStyle name="Normal 2 3 4 4 2 4" xfId="2283"/>
    <cellStyle name="Normal 2 3 4 4 2 4 2" xfId="5460"/>
    <cellStyle name="Normal 2 3 4 4 2 5" xfId="3873"/>
    <cellStyle name="Normal 2 3 4 4 3" xfId="1508"/>
    <cellStyle name="Normal 2 3 4 4 3 2" xfId="3125"/>
    <cellStyle name="Normal 2 3 4 4 3 2 2" xfId="6302"/>
    <cellStyle name="Normal 2 3 4 4 3 3" xfId="4715"/>
    <cellStyle name="Normal 2 3 4 4 4" xfId="985"/>
    <cellStyle name="Normal 2 3 4 4 4 2" xfId="2602"/>
    <cellStyle name="Normal 2 3 4 4 4 2 2" xfId="5779"/>
    <cellStyle name="Normal 2 3 4 4 4 3" xfId="4192"/>
    <cellStyle name="Normal 2 3 4 4 5" xfId="2079"/>
    <cellStyle name="Normal 2 3 4 4 5 2" xfId="5256"/>
    <cellStyle name="Normal 2 3 4 4 6" xfId="3669"/>
    <cellStyle name="Normal 2 3 4 5" xfId="324"/>
    <cellStyle name="Normal 2 3 4 5 2" xfId="1372"/>
    <cellStyle name="Normal 2 3 4 5 2 2" xfId="2989"/>
    <cellStyle name="Normal 2 3 4 5 2 2 2" xfId="6166"/>
    <cellStyle name="Normal 2 3 4 5 2 3" xfId="4579"/>
    <cellStyle name="Normal 2 3 4 5 3" xfId="849"/>
    <cellStyle name="Normal 2 3 4 5 3 2" xfId="2466"/>
    <cellStyle name="Normal 2 3 4 5 3 2 2" xfId="5643"/>
    <cellStyle name="Normal 2 3 4 5 3 3" xfId="4056"/>
    <cellStyle name="Normal 2 3 4 5 4" xfId="1943"/>
    <cellStyle name="Normal 2 3 4 5 4 2" xfId="5120"/>
    <cellStyle name="Normal 2 3 4 5 5" xfId="3533"/>
    <cellStyle name="Normal 2 3 4 6" xfId="528"/>
    <cellStyle name="Normal 2 3 4 6 2" xfId="1576"/>
    <cellStyle name="Normal 2 3 4 6 2 2" xfId="3193"/>
    <cellStyle name="Normal 2 3 4 6 2 2 2" xfId="6370"/>
    <cellStyle name="Normal 2 3 4 6 2 3" xfId="4783"/>
    <cellStyle name="Normal 2 3 4 6 3" xfId="1053"/>
    <cellStyle name="Normal 2 3 4 6 3 2" xfId="2670"/>
    <cellStyle name="Normal 2 3 4 6 3 2 2" xfId="5847"/>
    <cellStyle name="Normal 2 3 4 6 3 3" xfId="4260"/>
    <cellStyle name="Normal 2 3 4 6 4" xfId="2147"/>
    <cellStyle name="Normal 2 3 4 6 4 2" xfId="5324"/>
    <cellStyle name="Normal 2 3 4 6 5" xfId="3737"/>
    <cellStyle name="Normal 2 3 4 7" xfId="1304"/>
    <cellStyle name="Normal 2 3 4 7 2" xfId="2921"/>
    <cellStyle name="Normal 2 3 4 7 2 2" xfId="6098"/>
    <cellStyle name="Normal 2 3 4 7 3" xfId="4511"/>
    <cellStyle name="Normal 2 3 4 8" xfId="781"/>
    <cellStyle name="Normal 2 3 4 8 2" xfId="2398"/>
    <cellStyle name="Normal 2 3 4 8 2 2" xfId="5575"/>
    <cellStyle name="Normal 2 3 4 8 3" xfId="3988"/>
    <cellStyle name="Normal 2 3 4 9" xfId="1875"/>
    <cellStyle name="Normal 2 3 4 9 2" xfId="5052"/>
    <cellStyle name="Normal 2 3 5" xfId="238"/>
    <cellStyle name="Normal 2 3 5 2" xfId="399"/>
    <cellStyle name="Normal 2 3 5 2 2" xfId="603"/>
    <cellStyle name="Normal 2 3 5 2 2 2" xfId="1651"/>
    <cellStyle name="Normal 2 3 5 2 2 2 2" xfId="3268"/>
    <cellStyle name="Normal 2 3 5 2 2 2 2 2" xfId="6445"/>
    <cellStyle name="Normal 2 3 5 2 2 2 3" xfId="4858"/>
    <cellStyle name="Normal 2 3 5 2 2 3" xfId="1128"/>
    <cellStyle name="Normal 2 3 5 2 2 3 2" xfId="2745"/>
    <cellStyle name="Normal 2 3 5 2 2 3 2 2" xfId="5922"/>
    <cellStyle name="Normal 2 3 5 2 2 3 3" xfId="4335"/>
    <cellStyle name="Normal 2 3 5 2 2 4" xfId="2222"/>
    <cellStyle name="Normal 2 3 5 2 2 4 2" xfId="5399"/>
    <cellStyle name="Normal 2 3 5 2 2 5" xfId="3812"/>
    <cellStyle name="Normal 2 3 5 2 3" xfId="1447"/>
    <cellStyle name="Normal 2 3 5 2 3 2" xfId="3064"/>
    <cellStyle name="Normal 2 3 5 2 3 2 2" xfId="6241"/>
    <cellStyle name="Normal 2 3 5 2 3 3" xfId="4654"/>
    <cellStyle name="Normal 2 3 5 2 4" xfId="924"/>
    <cellStyle name="Normal 2 3 5 2 4 2" xfId="2541"/>
    <cellStyle name="Normal 2 3 5 2 4 2 2" xfId="5718"/>
    <cellStyle name="Normal 2 3 5 2 4 3" xfId="4131"/>
    <cellStyle name="Normal 2 3 5 2 5" xfId="2018"/>
    <cellStyle name="Normal 2 3 5 2 5 2" xfId="5195"/>
    <cellStyle name="Normal 2 3 5 2 6" xfId="3608"/>
    <cellStyle name="Normal 2 3 5 3" xfId="451"/>
    <cellStyle name="Normal 2 3 5 3 2" xfId="655"/>
    <cellStyle name="Normal 2 3 5 3 2 2" xfId="1703"/>
    <cellStyle name="Normal 2 3 5 3 2 2 2" xfId="3320"/>
    <cellStyle name="Normal 2 3 5 3 2 2 2 2" xfId="6497"/>
    <cellStyle name="Normal 2 3 5 3 2 2 3" xfId="4910"/>
    <cellStyle name="Normal 2 3 5 3 2 3" xfId="1180"/>
    <cellStyle name="Normal 2 3 5 3 2 3 2" xfId="2797"/>
    <cellStyle name="Normal 2 3 5 3 2 3 2 2" xfId="5974"/>
    <cellStyle name="Normal 2 3 5 3 2 3 3" xfId="4387"/>
    <cellStyle name="Normal 2 3 5 3 2 4" xfId="2274"/>
    <cellStyle name="Normal 2 3 5 3 2 4 2" xfId="5451"/>
    <cellStyle name="Normal 2 3 5 3 2 5" xfId="3864"/>
    <cellStyle name="Normal 2 3 5 3 3" xfId="1499"/>
    <cellStyle name="Normal 2 3 5 3 3 2" xfId="3116"/>
    <cellStyle name="Normal 2 3 5 3 3 2 2" xfId="6293"/>
    <cellStyle name="Normal 2 3 5 3 3 3" xfId="4706"/>
    <cellStyle name="Normal 2 3 5 3 4" xfId="976"/>
    <cellStyle name="Normal 2 3 5 3 4 2" xfId="2593"/>
    <cellStyle name="Normal 2 3 5 3 4 2 2" xfId="5770"/>
    <cellStyle name="Normal 2 3 5 3 4 3" xfId="4183"/>
    <cellStyle name="Normal 2 3 5 3 5" xfId="2070"/>
    <cellStyle name="Normal 2 3 5 3 5 2" xfId="5247"/>
    <cellStyle name="Normal 2 3 5 3 6" xfId="3660"/>
    <cellStyle name="Normal 2 3 5 4" xfId="315"/>
    <cellStyle name="Normal 2 3 5 4 2" xfId="1363"/>
    <cellStyle name="Normal 2 3 5 4 2 2" xfId="2980"/>
    <cellStyle name="Normal 2 3 5 4 2 2 2" xfId="6157"/>
    <cellStyle name="Normal 2 3 5 4 2 3" xfId="4570"/>
    <cellStyle name="Normal 2 3 5 4 3" xfId="840"/>
    <cellStyle name="Normal 2 3 5 4 3 2" xfId="2457"/>
    <cellStyle name="Normal 2 3 5 4 3 2 2" xfId="5634"/>
    <cellStyle name="Normal 2 3 5 4 3 3" xfId="4047"/>
    <cellStyle name="Normal 2 3 5 4 4" xfId="1934"/>
    <cellStyle name="Normal 2 3 5 4 4 2" xfId="5111"/>
    <cellStyle name="Normal 2 3 5 4 5" xfId="3524"/>
    <cellStyle name="Normal 2 3 5 5" xfId="519"/>
    <cellStyle name="Normal 2 3 5 5 2" xfId="1567"/>
    <cellStyle name="Normal 2 3 5 5 2 2" xfId="3184"/>
    <cellStyle name="Normal 2 3 5 5 2 2 2" xfId="6361"/>
    <cellStyle name="Normal 2 3 5 5 2 3" xfId="4774"/>
    <cellStyle name="Normal 2 3 5 5 3" xfId="1044"/>
    <cellStyle name="Normal 2 3 5 5 3 2" xfId="2661"/>
    <cellStyle name="Normal 2 3 5 5 3 2 2" xfId="5838"/>
    <cellStyle name="Normal 2 3 5 5 3 3" xfId="4251"/>
    <cellStyle name="Normal 2 3 5 5 4" xfId="2138"/>
    <cellStyle name="Normal 2 3 5 5 4 2" xfId="5315"/>
    <cellStyle name="Normal 2 3 5 5 5" xfId="3728"/>
    <cellStyle name="Normal 2 3 5 6" xfId="1295"/>
    <cellStyle name="Normal 2 3 5 6 2" xfId="2912"/>
    <cellStyle name="Normal 2 3 5 6 2 2" xfId="6089"/>
    <cellStyle name="Normal 2 3 5 6 3" xfId="4502"/>
    <cellStyle name="Normal 2 3 5 7" xfId="772"/>
    <cellStyle name="Normal 2 3 5 7 2" xfId="2389"/>
    <cellStyle name="Normal 2 3 5 7 2 2" xfId="5566"/>
    <cellStyle name="Normal 2 3 5 7 3" xfId="3979"/>
    <cellStyle name="Normal 2 3 5 8" xfId="1866"/>
    <cellStyle name="Normal 2 3 5 8 2" xfId="5043"/>
    <cellStyle name="Normal 2 3 5 9" xfId="3456"/>
    <cellStyle name="Normal 2 3 6" xfId="273"/>
    <cellStyle name="Normal 2 3 6 2" xfId="409"/>
    <cellStyle name="Normal 2 3 6 2 2" xfId="613"/>
    <cellStyle name="Normal 2 3 6 2 2 2" xfId="1661"/>
    <cellStyle name="Normal 2 3 6 2 2 2 2" xfId="3278"/>
    <cellStyle name="Normal 2 3 6 2 2 2 2 2" xfId="6455"/>
    <cellStyle name="Normal 2 3 6 2 2 2 3" xfId="4868"/>
    <cellStyle name="Normal 2 3 6 2 2 3" xfId="1138"/>
    <cellStyle name="Normal 2 3 6 2 2 3 2" xfId="2755"/>
    <cellStyle name="Normal 2 3 6 2 2 3 2 2" xfId="5932"/>
    <cellStyle name="Normal 2 3 6 2 2 3 3" xfId="4345"/>
    <cellStyle name="Normal 2 3 6 2 2 4" xfId="2232"/>
    <cellStyle name="Normal 2 3 6 2 2 4 2" xfId="5409"/>
    <cellStyle name="Normal 2 3 6 2 2 5" xfId="3822"/>
    <cellStyle name="Normal 2 3 6 2 3" xfId="1457"/>
    <cellStyle name="Normal 2 3 6 2 3 2" xfId="3074"/>
    <cellStyle name="Normal 2 3 6 2 3 2 2" xfId="6251"/>
    <cellStyle name="Normal 2 3 6 2 3 3" xfId="4664"/>
    <cellStyle name="Normal 2 3 6 2 4" xfId="934"/>
    <cellStyle name="Normal 2 3 6 2 4 2" xfId="2551"/>
    <cellStyle name="Normal 2 3 6 2 4 2 2" xfId="5728"/>
    <cellStyle name="Normal 2 3 6 2 4 3" xfId="4141"/>
    <cellStyle name="Normal 2 3 6 2 5" xfId="2028"/>
    <cellStyle name="Normal 2 3 6 2 5 2" xfId="5205"/>
    <cellStyle name="Normal 2 3 6 2 6" xfId="3618"/>
    <cellStyle name="Normal 2 3 6 3" xfId="477"/>
    <cellStyle name="Normal 2 3 6 3 2" xfId="681"/>
    <cellStyle name="Normal 2 3 6 3 2 2" xfId="1729"/>
    <cellStyle name="Normal 2 3 6 3 2 2 2" xfId="3346"/>
    <cellStyle name="Normal 2 3 6 3 2 2 2 2" xfId="6523"/>
    <cellStyle name="Normal 2 3 6 3 2 2 3" xfId="4936"/>
    <cellStyle name="Normal 2 3 6 3 2 3" xfId="1206"/>
    <cellStyle name="Normal 2 3 6 3 2 3 2" xfId="2823"/>
    <cellStyle name="Normal 2 3 6 3 2 3 2 2" xfId="6000"/>
    <cellStyle name="Normal 2 3 6 3 2 3 3" xfId="4413"/>
    <cellStyle name="Normal 2 3 6 3 2 4" xfId="2300"/>
    <cellStyle name="Normal 2 3 6 3 2 4 2" xfId="5477"/>
    <cellStyle name="Normal 2 3 6 3 2 5" xfId="3890"/>
    <cellStyle name="Normal 2 3 6 3 3" xfId="1525"/>
    <cellStyle name="Normal 2 3 6 3 3 2" xfId="3142"/>
    <cellStyle name="Normal 2 3 6 3 3 2 2" xfId="6319"/>
    <cellStyle name="Normal 2 3 6 3 3 3" xfId="4732"/>
    <cellStyle name="Normal 2 3 6 3 4" xfId="1002"/>
    <cellStyle name="Normal 2 3 6 3 4 2" xfId="2619"/>
    <cellStyle name="Normal 2 3 6 3 4 2 2" xfId="5796"/>
    <cellStyle name="Normal 2 3 6 3 4 3" xfId="4209"/>
    <cellStyle name="Normal 2 3 6 3 5" xfId="2096"/>
    <cellStyle name="Normal 2 3 6 3 5 2" xfId="5273"/>
    <cellStyle name="Normal 2 3 6 3 6" xfId="3686"/>
    <cellStyle name="Normal 2 3 6 4" xfId="341"/>
    <cellStyle name="Normal 2 3 6 4 2" xfId="1389"/>
    <cellStyle name="Normal 2 3 6 4 2 2" xfId="3006"/>
    <cellStyle name="Normal 2 3 6 4 2 2 2" xfId="6183"/>
    <cellStyle name="Normal 2 3 6 4 2 3" xfId="4596"/>
    <cellStyle name="Normal 2 3 6 4 3" xfId="866"/>
    <cellStyle name="Normal 2 3 6 4 3 2" xfId="2483"/>
    <cellStyle name="Normal 2 3 6 4 3 2 2" xfId="5660"/>
    <cellStyle name="Normal 2 3 6 4 3 3" xfId="4073"/>
    <cellStyle name="Normal 2 3 6 4 4" xfId="1960"/>
    <cellStyle name="Normal 2 3 6 4 4 2" xfId="5137"/>
    <cellStyle name="Normal 2 3 6 4 5" xfId="3550"/>
    <cellStyle name="Normal 2 3 6 5" xfId="545"/>
    <cellStyle name="Normal 2 3 6 5 2" xfId="1593"/>
    <cellStyle name="Normal 2 3 6 5 2 2" xfId="3210"/>
    <cellStyle name="Normal 2 3 6 5 2 2 2" xfId="6387"/>
    <cellStyle name="Normal 2 3 6 5 2 3" xfId="4800"/>
    <cellStyle name="Normal 2 3 6 5 3" xfId="1070"/>
    <cellStyle name="Normal 2 3 6 5 3 2" xfId="2687"/>
    <cellStyle name="Normal 2 3 6 5 3 2 2" xfId="5864"/>
    <cellStyle name="Normal 2 3 6 5 3 3" xfId="4277"/>
    <cellStyle name="Normal 2 3 6 5 4" xfId="2164"/>
    <cellStyle name="Normal 2 3 6 5 4 2" xfId="5341"/>
    <cellStyle name="Normal 2 3 6 5 5" xfId="3754"/>
    <cellStyle name="Normal 2 3 6 6" xfId="1321"/>
    <cellStyle name="Normal 2 3 6 6 2" xfId="2938"/>
    <cellStyle name="Normal 2 3 6 6 2 2" xfId="6115"/>
    <cellStyle name="Normal 2 3 6 6 3" xfId="4528"/>
    <cellStyle name="Normal 2 3 6 7" xfId="798"/>
    <cellStyle name="Normal 2 3 6 7 2" xfId="2415"/>
    <cellStyle name="Normal 2 3 6 7 2 2" xfId="5592"/>
    <cellStyle name="Normal 2 3 6 7 3" xfId="4005"/>
    <cellStyle name="Normal 2 3 6 8" xfId="1892"/>
    <cellStyle name="Normal 2 3 6 8 2" xfId="5069"/>
    <cellStyle name="Normal 2 3 6 9" xfId="3482"/>
    <cellStyle name="Normal 2 3 7" xfId="370"/>
    <cellStyle name="Normal 2 3 7 2" xfId="574"/>
    <cellStyle name="Normal 2 3 7 2 2" xfId="1622"/>
    <cellStyle name="Normal 2 3 7 2 2 2" xfId="3239"/>
    <cellStyle name="Normal 2 3 7 2 2 2 2" xfId="6416"/>
    <cellStyle name="Normal 2 3 7 2 2 3" xfId="4829"/>
    <cellStyle name="Normal 2 3 7 2 3" xfId="1099"/>
    <cellStyle name="Normal 2 3 7 2 3 2" xfId="2716"/>
    <cellStyle name="Normal 2 3 7 2 3 2 2" xfId="5893"/>
    <cellStyle name="Normal 2 3 7 2 3 3" xfId="4306"/>
    <cellStyle name="Normal 2 3 7 2 4" xfId="2193"/>
    <cellStyle name="Normal 2 3 7 2 4 2" xfId="5370"/>
    <cellStyle name="Normal 2 3 7 2 5" xfId="3783"/>
    <cellStyle name="Normal 2 3 7 3" xfId="1418"/>
    <cellStyle name="Normal 2 3 7 3 2" xfId="3035"/>
    <cellStyle name="Normal 2 3 7 3 2 2" xfId="6212"/>
    <cellStyle name="Normal 2 3 7 3 3" xfId="4625"/>
    <cellStyle name="Normal 2 3 7 4" xfId="895"/>
    <cellStyle name="Normal 2 3 7 4 2" xfId="2512"/>
    <cellStyle name="Normal 2 3 7 4 2 2" xfId="5689"/>
    <cellStyle name="Normal 2 3 7 4 3" xfId="4102"/>
    <cellStyle name="Normal 2 3 7 5" xfId="1989"/>
    <cellStyle name="Normal 2 3 7 5 2" xfId="5166"/>
    <cellStyle name="Normal 2 3 7 6" xfId="3579"/>
    <cellStyle name="Normal 2 3 8" xfId="434"/>
    <cellStyle name="Normal 2 3 8 2" xfId="638"/>
    <cellStyle name="Normal 2 3 8 2 2" xfId="1686"/>
    <cellStyle name="Normal 2 3 8 2 2 2" xfId="3303"/>
    <cellStyle name="Normal 2 3 8 2 2 2 2" xfId="6480"/>
    <cellStyle name="Normal 2 3 8 2 2 3" xfId="4893"/>
    <cellStyle name="Normal 2 3 8 2 3" xfId="1163"/>
    <cellStyle name="Normal 2 3 8 2 3 2" xfId="2780"/>
    <cellStyle name="Normal 2 3 8 2 3 2 2" xfId="5957"/>
    <cellStyle name="Normal 2 3 8 2 3 3" xfId="4370"/>
    <cellStyle name="Normal 2 3 8 2 4" xfId="2257"/>
    <cellStyle name="Normal 2 3 8 2 4 2" xfId="5434"/>
    <cellStyle name="Normal 2 3 8 2 5" xfId="3847"/>
    <cellStyle name="Normal 2 3 8 3" xfId="1482"/>
    <cellStyle name="Normal 2 3 8 3 2" xfId="3099"/>
    <cellStyle name="Normal 2 3 8 3 2 2" xfId="6276"/>
    <cellStyle name="Normal 2 3 8 3 3" xfId="4689"/>
    <cellStyle name="Normal 2 3 8 4" xfId="959"/>
    <cellStyle name="Normal 2 3 8 4 2" xfId="2576"/>
    <cellStyle name="Normal 2 3 8 4 2 2" xfId="5753"/>
    <cellStyle name="Normal 2 3 8 4 3" xfId="4166"/>
    <cellStyle name="Normal 2 3 8 5" xfId="2053"/>
    <cellStyle name="Normal 2 3 8 5 2" xfId="5230"/>
    <cellStyle name="Normal 2 3 8 6" xfId="3643"/>
    <cellStyle name="Normal 2 3 8 7" xfId="8129"/>
    <cellStyle name="Normal 2 3 9" xfId="298"/>
    <cellStyle name="Normal 2 3 9 2" xfId="1346"/>
    <cellStyle name="Normal 2 3 9 2 2" xfId="2963"/>
    <cellStyle name="Normal 2 3 9 2 2 2" xfId="6140"/>
    <cellStyle name="Normal 2 3 9 2 3" xfId="4553"/>
    <cellStyle name="Normal 2 3 9 3" xfId="823"/>
    <cellStyle name="Normal 2 3 9 3 2" xfId="2440"/>
    <cellStyle name="Normal 2 3 9 3 2 2" xfId="5617"/>
    <cellStyle name="Normal 2 3 9 3 3" xfId="4030"/>
    <cellStyle name="Normal 2 3 9 4" xfId="1917"/>
    <cellStyle name="Normal 2 3 9 4 2" xfId="5094"/>
    <cellStyle name="Normal 2 3 9 5" xfId="3507"/>
    <cellStyle name="Normal 2 4" xfId="155"/>
    <cellStyle name="Normal 2 4 10" xfId="181"/>
    <cellStyle name="Normal 2 4 10 2" xfId="1281"/>
    <cellStyle name="Normal 2 4 10 2 2" xfId="2898"/>
    <cellStyle name="Normal 2 4 10 2 2 2" xfId="6075"/>
    <cellStyle name="Normal 2 4 10 2 3" xfId="4488"/>
    <cellStyle name="Normal 2 4 10 3" xfId="758"/>
    <cellStyle name="Normal 2 4 10 3 2" xfId="2375"/>
    <cellStyle name="Normal 2 4 10 3 2 2" xfId="5552"/>
    <cellStyle name="Normal 2 4 10 3 3" xfId="3965"/>
    <cellStyle name="Normal 2 4 10 4" xfId="1852"/>
    <cellStyle name="Normal 2 4 10 4 2" xfId="5029"/>
    <cellStyle name="Normal 2 4 10 5" xfId="3442"/>
    <cellStyle name="Normal 2 4 11" xfId="1264"/>
    <cellStyle name="Normal 2 4 11 2" xfId="2881"/>
    <cellStyle name="Normal 2 4 11 2 2" xfId="6058"/>
    <cellStyle name="Normal 2 4 11 3" xfId="4471"/>
    <cellStyle name="Normal 2 4 12" xfId="741"/>
    <cellStyle name="Normal 2 4 12 2" xfId="2358"/>
    <cellStyle name="Normal 2 4 12 2 2" xfId="5535"/>
    <cellStyle name="Normal 2 4 12 3" xfId="3948"/>
    <cellStyle name="Normal 2 4 13" xfId="1835"/>
    <cellStyle name="Normal 2 4 13 2" xfId="5012"/>
    <cellStyle name="Normal 2 4 14" xfId="3425"/>
    <cellStyle name="Normal 2 4 15" xfId="7627"/>
    <cellStyle name="Normal 2 4 15 2" xfId="9575"/>
    <cellStyle name="Normal 2 4 16" xfId="8754"/>
    <cellStyle name="Normal 2 4 2" xfId="190"/>
    <cellStyle name="Normal 2 4 2 10" xfId="1861"/>
    <cellStyle name="Normal 2 4 2 10 2" xfId="5038"/>
    <cellStyle name="Normal 2 4 2 11" xfId="3451"/>
    <cellStyle name="Normal 2 4 2 2" xfId="268"/>
    <cellStyle name="Normal 2 4 2 2 2" xfId="404"/>
    <cellStyle name="Normal 2 4 2 2 2 2" xfId="608"/>
    <cellStyle name="Normal 2 4 2 2 2 2 2" xfId="1656"/>
    <cellStyle name="Normal 2 4 2 2 2 2 2 2" xfId="3273"/>
    <cellStyle name="Normal 2 4 2 2 2 2 2 2 2" xfId="6450"/>
    <cellStyle name="Normal 2 4 2 2 2 2 2 3" xfId="4863"/>
    <cellStyle name="Normal 2 4 2 2 2 2 3" xfId="1133"/>
    <cellStyle name="Normal 2 4 2 2 2 2 3 2" xfId="2750"/>
    <cellStyle name="Normal 2 4 2 2 2 2 3 2 2" xfId="5927"/>
    <cellStyle name="Normal 2 4 2 2 2 2 3 3" xfId="4340"/>
    <cellStyle name="Normal 2 4 2 2 2 2 4" xfId="2227"/>
    <cellStyle name="Normal 2 4 2 2 2 2 4 2" xfId="5404"/>
    <cellStyle name="Normal 2 4 2 2 2 2 5" xfId="3817"/>
    <cellStyle name="Normal 2 4 2 2 2 3" xfId="1452"/>
    <cellStyle name="Normal 2 4 2 2 2 3 2" xfId="3069"/>
    <cellStyle name="Normal 2 4 2 2 2 3 2 2" xfId="6246"/>
    <cellStyle name="Normal 2 4 2 2 2 3 3" xfId="4659"/>
    <cellStyle name="Normal 2 4 2 2 2 4" xfId="929"/>
    <cellStyle name="Normal 2 4 2 2 2 4 2" xfId="2546"/>
    <cellStyle name="Normal 2 4 2 2 2 4 2 2" xfId="5723"/>
    <cellStyle name="Normal 2 4 2 2 2 4 3" xfId="4136"/>
    <cellStyle name="Normal 2 4 2 2 2 5" xfId="2023"/>
    <cellStyle name="Normal 2 4 2 2 2 5 2" xfId="5200"/>
    <cellStyle name="Normal 2 4 2 2 2 6" xfId="3613"/>
    <cellStyle name="Normal 2 4 2 2 3" xfId="472"/>
    <cellStyle name="Normal 2 4 2 2 3 2" xfId="676"/>
    <cellStyle name="Normal 2 4 2 2 3 2 2" xfId="1724"/>
    <cellStyle name="Normal 2 4 2 2 3 2 2 2" xfId="3341"/>
    <cellStyle name="Normal 2 4 2 2 3 2 2 2 2" xfId="6518"/>
    <cellStyle name="Normal 2 4 2 2 3 2 2 3" xfId="4931"/>
    <cellStyle name="Normal 2 4 2 2 3 2 3" xfId="1201"/>
    <cellStyle name="Normal 2 4 2 2 3 2 3 2" xfId="2818"/>
    <cellStyle name="Normal 2 4 2 2 3 2 3 2 2" xfId="5995"/>
    <cellStyle name="Normal 2 4 2 2 3 2 3 3" xfId="4408"/>
    <cellStyle name="Normal 2 4 2 2 3 2 4" xfId="2295"/>
    <cellStyle name="Normal 2 4 2 2 3 2 4 2" xfId="5472"/>
    <cellStyle name="Normal 2 4 2 2 3 2 5" xfId="3885"/>
    <cellStyle name="Normal 2 4 2 2 3 3" xfId="1520"/>
    <cellStyle name="Normal 2 4 2 2 3 3 2" xfId="3137"/>
    <cellStyle name="Normal 2 4 2 2 3 3 2 2" xfId="6314"/>
    <cellStyle name="Normal 2 4 2 2 3 3 3" xfId="4727"/>
    <cellStyle name="Normal 2 4 2 2 3 4" xfId="997"/>
    <cellStyle name="Normal 2 4 2 2 3 4 2" xfId="2614"/>
    <cellStyle name="Normal 2 4 2 2 3 4 2 2" xfId="5791"/>
    <cellStyle name="Normal 2 4 2 2 3 4 3" xfId="4204"/>
    <cellStyle name="Normal 2 4 2 2 3 5" xfId="2091"/>
    <cellStyle name="Normal 2 4 2 2 3 5 2" xfId="5268"/>
    <cellStyle name="Normal 2 4 2 2 3 6" xfId="3681"/>
    <cellStyle name="Normal 2 4 2 2 4" xfId="336"/>
    <cellStyle name="Normal 2 4 2 2 4 2" xfId="1384"/>
    <cellStyle name="Normal 2 4 2 2 4 2 2" xfId="3001"/>
    <cellStyle name="Normal 2 4 2 2 4 2 2 2" xfId="6178"/>
    <cellStyle name="Normal 2 4 2 2 4 2 3" xfId="4591"/>
    <cellStyle name="Normal 2 4 2 2 4 3" xfId="861"/>
    <cellStyle name="Normal 2 4 2 2 4 3 2" xfId="2478"/>
    <cellStyle name="Normal 2 4 2 2 4 3 2 2" xfId="5655"/>
    <cellStyle name="Normal 2 4 2 2 4 3 3" xfId="4068"/>
    <cellStyle name="Normal 2 4 2 2 4 4" xfId="1955"/>
    <cellStyle name="Normal 2 4 2 2 4 4 2" xfId="5132"/>
    <cellStyle name="Normal 2 4 2 2 4 5" xfId="3545"/>
    <cellStyle name="Normal 2 4 2 2 5" xfId="540"/>
    <cellStyle name="Normal 2 4 2 2 5 2" xfId="1588"/>
    <cellStyle name="Normal 2 4 2 2 5 2 2" xfId="3205"/>
    <cellStyle name="Normal 2 4 2 2 5 2 2 2" xfId="6382"/>
    <cellStyle name="Normal 2 4 2 2 5 2 3" xfId="4795"/>
    <cellStyle name="Normal 2 4 2 2 5 3" xfId="1065"/>
    <cellStyle name="Normal 2 4 2 2 5 3 2" xfId="2682"/>
    <cellStyle name="Normal 2 4 2 2 5 3 2 2" xfId="5859"/>
    <cellStyle name="Normal 2 4 2 2 5 3 3" xfId="4272"/>
    <cellStyle name="Normal 2 4 2 2 5 4" xfId="2159"/>
    <cellStyle name="Normal 2 4 2 2 5 4 2" xfId="5336"/>
    <cellStyle name="Normal 2 4 2 2 5 5" xfId="3749"/>
    <cellStyle name="Normal 2 4 2 2 6" xfId="1316"/>
    <cellStyle name="Normal 2 4 2 2 6 2" xfId="2933"/>
    <cellStyle name="Normal 2 4 2 2 6 2 2" xfId="6110"/>
    <cellStyle name="Normal 2 4 2 2 6 3" xfId="4523"/>
    <cellStyle name="Normal 2 4 2 2 7" xfId="793"/>
    <cellStyle name="Normal 2 4 2 2 7 2" xfId="2410"/>
    <cellStyle name="Normal 2 4 2 2 7 2 2" xfId="5587"/>
    <cellStyle name="Normal 2 4 2 2 7 3" xfId="4000"/>
    <cellStyle name="Normal 2 4 2 2 8" xfId="1887"/>
    <cellStyle name="Normal 2 4 2 2 8 2" xfId="5064"/>
    <cellStyle name="Normal 2 4 2 2 9" xfId="3477"/>
    <cellStyle name="Normal 2 4 2 3" xfId="294"/>
    <cellStyle name="Normal 2 4 2 3 2" xfId="430"/>
    <cellStyle name="Normal 2 4 2 3 2 2" xfId="634"/>
    <cellStyle name="Normal 2 4 2 3 2 2 2" xfId="1682"/>
    <cellStyle name="Normal 2 4 2 3 2 2 2 2" xfId="3299"/>
    <cellStyle name="Normal 2 4 2 3 2 2 2 2 2" xfId="6476"/>
    <cellStyle name="Normal 2 4 2 3 2 2 2 3" xfId="4889"/>
    <cellStyle name="Normal 2 4 2 3 2 2 3" xfId="1159"/>
    <cellStyle name="Normal 2 4 2 3 2 2 3 2" xfId="2776"/>
    <cellStyle name="Normal 2 4 2 3 2 2 3 2 2" xfId="5953"/>
    <cellStyle name="Normal 2 4 2 3 2 2 3 3" xfId="4366"/>
    <cellStyle name="Normal 2 4 2 3 2 2 4" xfId="2253"/>
    <cellStyle name="Normal 2 4 2 3 2 2 4 2" xfId="5430"/>
    <cellStyle name="Normal 2 4 2 3 2 2 5" xfId="3843"/>
    <cellStyle name="Normal 2 4 2 3 2 3" xfId="1478"/>
    <cellStyle name="Normal 2 4 2 3 2 3 2" xfId="3095"/>
    <cellStyle name="Normal 2 4 2 3 2 3 2 2" xfId="6272"/>
    <cellStyle name="Normal 2 4 2 3 2 3 3" xfId="4685"/>
    <cellStyle name="Normal 2 4 2 3 2 4" xfId="955"/>
    <cellStyle name="Normal 2 4 2 3 2 4 2" xfId="2572"/>
    <cellStyle name="Normal 2 4 2 3 2 4 2 2" xfId="5749"/>
    <cellStyle name="Normal 2 4 2 3 2 4 3" xfId="4162"/>
    <cellStyle name="Normal 2 4 2 3 2 5" xfId="2049"/>
    <cellStyle name="Normal 2 4 2 3 2 5 2" xfId="5226"/>
    <cellStyle name="Normal 2 4 2 3 2 6" xfId="3639"/>
    <cellStyle name="Normal 2 4 2 3 3" xfId="498"/>
    <cellStyle name="Normal 2 4 2 3 3 2" xfId="702"/>
    <cellStyle name="Normal 2 4 2 3 3 2 2" xfId="1750"/>
    <cellStyle name="Normal 2 4 2 3 3 2 2 2" xfId="3367"/>
    <cellStyle name="Normal 2 4 2 3 3 2 2 2 2" xfId="6544"/>
    <cellStyle name="Normal 2 4 2 3 3 2 2 3" xfId="4957"/>
    <cellStyle name="Normal 2 4 2 3 3 2 3" xfId="1227"/>
    <cellStyle name="Normal 2 4 2 3 3 2 3 2" xfId="2844"/>
    <cellStyle name="Normal 2 4 2 3 3 2 3 2 2" xfId="6021"/>
    <cellStyle name="Normal 2 4 2 3 3 2 3 3" xfId="4434"/>
    <cellStyle name="Normal 2 4 2 3 3 2 4" xfId="2321"/>
    <cellStyle name="Normal 2 4 2 3 3 2 4 2" xfId="5498"/>
    <cellStyle name="Normal 2 4 2 3 3 2 5" xfId="3911"/>
    <cellStyle name="Normal 2 4 2 3 3 3" xfId="1546"/>
    <cellStyle name="Normal 2 4 2 3 3 3 2" xfId="3163"/>
    <cellStyle name="Normal 2 4 2 3 3 3 2 2" xfId="6340"/>
    <cellStyle name="Normal 2 4 2 3 3 3 3" xfId="4753"/>
    <cellStyle name="Normal 2 4 2 3 3 4" xfId="1023"/>
    <cellStyle name="Normal 2 4 2 3 3 4 2" xfId="2640"/>
    <cellStyle name="Normal 2 4 2 3 3 4 2 2" xfId="5817"/>
    <cellStyle name="Normal 2 4 2 3 3 4 3" xfId="4230"/>
    <cellStyle name="Normal 2 4 2 3 3 5" xfId="2117"/>
    <cellStyle name="Normal 2 4 2 3 3 5 2" xfId="5294"/>
    <cellStyle name="Normal 2 4 2 3 3 6" xfId="3707"/>
    <cellStyle name="Normal 2 4 2 3 4" xfId="362"/>
    <cellStyle name="Normal 2 4 2 3 4 2" xfId="1410"/>
    <cellStyle name="Normal 2 4 2 3 4 2 2" xfId="3027"/>
    <cellStyle name="Normal 2 4 2 3 4 2 2 2" xfId="6204"/>
    <cellStyle name="Normal 2 4 2 3 4 2 3" xfId="4617"/>
    <cellStyle name="Normal 2 4 2 3 4 3" xfId="887"/>
    <cellStyle name="Normal 2 4 2 3 4 3 2" xfId="2504"/>
    <cellStyle name="Normal 2 4 2 3 4 3 2 2" xfId="5681"/>
    <cellStyle name="Normal 2 4 2 3 4 3 3" xfId="4094"/>
    <cellStyle name="Normal 2 4 2 3 4 4" xfId="1981"/>
    <cellStyle name="Normal 2 4 2 3 4 4 2" xfId="5158"/>
    <cellStyle name="Normal 2 4 2 3 4 5" xfId="3571"/>
    <cellStyle name="Normal 2 4 2 3 5" xfId="566"/>
    <cellStyle name="Normal 2 4 2 3 5 2" xfId="1614"/>
    <cellStyle name="Normal 2 4 2 3 5 2 2" xfId="3231"/>
    <cellStyle name="Normal 2 4 2 3 5 2 2 2" xfId="6408"/>
    <cellStyle name="Normal 2 4 2 3 5 2 3" xfId="4821"/>
    <cellStyle name="Normal 2 4 2 3 5 3" xfId="1091"/>
    <cellStyle name="Normal 2 4 2 3 5 3 2" xfId="2708"/>
    <cellStyle name="Normal 2 4 2 3 5 3 2 2" xfId="5885"/>
    <cellStyle name="Normal 2 4 2 3 5 3 3" xfId="4298"/>
    <cellStyle name="Normal 2 4 2 3 5 4" xfId="2185"/>
    <cellStyle name="Normal 2 4 2 3 5 4 2" xfId="5362"/>
    <cellStyle name="Normal 2 4 2 3 5 5" xfId="3775"/>
    <cellStyle name="Normal 2 4 2 3 6" xfId="1342"/>
    <cellStyle name="Normal 2 4 2 3 6 2" xfId="2959"/>
    <cellStyle name="Normal 2 4 2 3 6 2 2" xfId="6136"/>
    <cellStyle name="Normal 2 4 2 3 6 3" xfId="4549"/>
    <cellStyle name="Normal 2 4 2 3 7" xfId="819"/>
    <cellStyle name="Normal 2 4 2 3 7 2" xfId="2436"/>
    <cellStyle name="Normal 2 4 2 3 7 2 2" xfId="5613"/>
    <cellStyle name="Normal 2 4 2 3 7 3" xfId="4026"/>
    <cellStyle name="Normal 2 4 2 3 8" xfId="1913"/>
    <cellStyle name="Normal 2 4 2 3 8 2" xfId="5090"/>
    <cellStyle name="Normal 2 4 2 3 9" xfId="3503"/>
    <cellStyle name="Normal 2 4 2 4" xfId="391"/>
    <cellStyle name="Normal 2 4 2 4 2" xfId="595"/>
    <cellStyle name="Normal 2 4 2 4 2 2" xfId="1643"/>
    <cellStyle name="Normal 2 4 2 4 2 2 2" xfId="3260"/>
    <cellStyle name="Normal 2 4 2 4 2 2 2 2" xfId="6437"/>
    <cellStyle name="Normal 2 4 2 4 2 2 3" xfId="4850"/>
    <cellStyle name="Normal 2 4 2 4 2 3" xfId="1120"/>
    <cellStyle name="Normal 2 4 2 4 2 3 2" xfId="2737"/>
    <cellStyle name="Normal 2 4 2 4 2 3 2 2" xfId="5914"/>
    <cellStyle name="Normal 2 4 2 4 2 3 3" xfId="4327"/>
    <cellStyle name="Normal 2 4 2 4 2 4" xfId="2214"/>
    <cellStyle name="Normal 2 4 2 4 2 4 2" xfId="5391"/>
    <cellStyle name="Normal 2 4 2 4 2 5" xfId="3804"/>
    <cellStyle name="Normal 2 4 2 4 3" xfId="1439"/>
    <cellStyle name="Normal 2 4 2 4 3 2" xfId="3056"/>
    <cellStyle name="Normal 2 4 2 4 3 2 2" xfId="6233"/>
    <cellStyle name="Normal 2 4 2 4 3 3" xfId="4646"/>
    <cellStyle name="Normal 2 4 2 4 4" xfId="916"/>
    <cellStyle name="Normal 2 4 2 4 4 2" xfId="2533"/>
    <cellStyle name="Normal 2 4 2 4 4 2 2" xfId="5710"/>
    <cellStyle name="Normal 2 4 2 4 4 3" xfId="4123"/>
    <cellStyle name="Normal 2 4 2 4 5" xfId="2010"/>
    <cellStyle name="Normal 2 4 2 4 5 2" xfId="5187"/>
    <cellStyle name="Normal 2 4 2 4 6" xfId="3600"/>
    <cellStyle name="Normal 2 4 2 5" xfId="446"/>
    <cellStyle name="Normal 2 4 2 5 2" xfId="650"/>
    <cellStyle name="Normal 2 4 2 5 2 2" xfId="1698"/>
    <cellStyle name="Normal 2 4 2 5 2 2 2" xfId="3315"/>
    <cellStyle name="Normal 2 4 2 5 2 2 2 2" xfId="6492"/>
    <cellStyle name="Normal 2 4 2 5 2 2 3" xfId="4905"/>
    <cellStyle name="Normal 2 4 2 5 2 3" xfId="1175"/>
    <cellStyle name="Normal 2 4 2 5 2 3 2" xfId="2792"/>
    <cellStyle name="Normal 2 4 2 5 2 3 2 2" xfId="5969"/>
    <cellStyle name="Normal 2 4 2 5 2 3 3" xfId="4382"/>
    <cellStyle name="Normal 2 4 2 5 2 4" xfId="2269"/>
    <cellStyle name="Normal 2 4 2 5 2 4 2" xfId="5446"/>
    <cellStyle name="Normal 2 4 2 5 2 5" xfId="3859"/>
    <cellStyle name="Normal 2 4 2 5 3" xfId="1494"/>
    <cellStyle name="Normal 2 4 2 5 3 2" xfId="3111"/>
    <cellStyle name="Normal 2 4 2 5 3 2 2" xfId="6288"/>
    <cellStyle name="Normal 2 4 2 5 3 3" xfId="4701"/>
    <cellStyle name="Normal 2 4 2 5 4" xfId="971"/>
    <cellStyle name="Normal 2 4 2 5 4 2" xfId="2588"/>
    <cellStyle name="Normal 2 4 2 5 4 2 2" xfId="5765"/>
    <cellStyle name="Normal 2 4 2 5 4 3" xfId="4178"/>
    <cellStyle name="Normal 2 4 2 5 5" xfId="2065"/>
    <cellStyle name="Normal 2 4 2 5 5 2" xfId="5242"/>
    <cellStyle name="Normal 2 4 2 5 6" xfId="3655"/>
    <cellStyle name="Normal 2 4 2 6" xfId="310"/>
    <cellStyle name="Normal 2 4 2 6 2" xfId="1358"/>
    <cellStyle name="Normal 2 4 2 6 2 2" xfId="2975"/>
    <cellStyle name="Normal 2 4 2 6 2 2 2" xfId="6152"/>
    <cellStyle name="Normal 2 4 2 6 2 3" xfId="4565"/>
    <cellStyle name="Normal 2 4 2 6 3" xfId="835"/>
    <cellStyle name="Normal 2 4 2 6 3 2" xfId="2452"/>
    <cellStyle name="Normal 2 4 2 6 3 2 2" xfId="5629"/>
    <cellStyle name="Normal 2 4 2 6 3 3" xfId="4042"/>
    <cellStyle name="Normal 2 4 2 6 4" xfId="1929"/>
    <cellStyle name="Normal 2 4 2 6 4 2" xfId="5106"/>
    <cellStyle name="Normal 2 4 2 6 5" xfId="3519"/>
    <cellStyle name="Normal 2 4 2 7" xfId="514"/>
    <cellStyle name="Normal 2 4 2 7 2" xfId="1562"/>
    <cellStyle name="Normal 2 4 2 7 2 2" xfId="3179"/>
    <cellStyle name="Normal 2 4 2 7 2 2 2" xfId="6356"/>
    <cellStyle name="Normal 2 4 2 7 2 3" xfId="4769"/>
    <cellStyle name="Normal 2 4 2 7 3" xfId="1039"/>
    <cellStyle name="Normal 2 4 2 7 3 2" xfId="2656"/>
    <cellStyle name="Normal 2 4 2 7 3 2 2" xfId="5833"/>
    <cellStyle name="Normal 2 4 2 7 3 3" xfId="4246"/>
    <cellStyle name="Normal 2 4 2 7 4" xfId="2133"/>
    <cellStyle name="Normal 2 4 2 7 4 2" xfId="5310"/>
    <cellStyle name="Normal 2 4 2 7 5" xfId="3723"/>
    <cellStyle name="Normal 2 4 2 8" xfId="1290"/>
    <cellStyle name="Normal 2 4 2 8 2" xfId="2907"/>
    <cellStyle name="Normal 2 4 2 8 2 2" xfId="6084"/>
    <cellStyle name="Normal 2 4 2 8 3" xfId="4497"/>
    <cellStyle name="Normal 2 4 2 9" xfId="767"/>
    <cellStyle name="Normal 2 4 2 9 2" xfId="2384"/>
    <cellStyle name="Normal 2 4 2 9 2 2" xfId="5561"/>
    <cellStyle name="Normal 2 4 2 9 3" xfId="3974"/>
    <cellStyle name="Normal 2 4 3" xfId="259"/>
    <cellStyle name="Normal 2 4 3 10" xfId="3468"/>
    <cellStyle name="Normal 2 4 3 2" xfId="285"/>
    <cellStyle name="Normal 2 4 3 2 2" xfId="421"/>
    <cellStyle name="Normal 2 4 3 2 2 2" xfId="625"/>
    <cellStyle name="Normal 2 4 3 2 2 2 2" xfId="1673"/>
    <cellStyle name="Normal 2 4 3 2 2 2 2 2" xfId="3290"/>
    <cellStyle name="Normal 2 4 3 2 2 2 2 2 2" xfId="6467"/>
    <cellStyle name="Normal 2 4 3 2 2 2 2 3" xfId="4880"/>
    <cellStyle name="Normal 2 4 3 2 2 2 3" xfId="1150"/>
    <cellStyle name="Normal 2 4 3 2 2 2 3 2" xfId="2767"/>
    <cellStyle name="Normal 2 4 3 2 2 2 3 2 2" xfId="5944"/>
    <cellStyle name="Normal 2 4 3 2 2 2 3 3" xfId="4357"/>
    <cellStyle name="Normal 2 4 3 2 2 2 4" xfId="2244"/>
    <cellStyle name="Normal 2 4 3 2 2 2 4 2" xfId="5421"/>
    <cellStyle name="Normal 2 4 3 2 2 2 5" xfId="3834"/>
    <cellStyle name="Normal 2 4 3 2 2 3" xfId="1469"/>
    <cellStyle name="Normal 2 4 3 2 2 3 2" xfId="3086"/>
    <cellStyle name="Normal 2 4 3 2 2 3 2 2" xfId="6263"/>
    <cellStyle name="Normal 2 4 3 2 2 3 3" xfId="4676"/>
    <cellStyle name="Normal 2 4 3 2 2 4" xfId="946"/>
    <cellStyle name="Normal 2 4 3 2 2 4 2" xfId="2563"/>
    <cellStyle name="Normal 2 4 3 2 2 4 2 2" xfId="5740"/>
    <cellStyle name="Normal 2 4 3 2 2 4 3" xfId="4153"/>
    <cellStyle name="Normal 2 4 3 2 2 5" xfId="2040"/>
    <cellStyle name="Normal 2 4 3 2 2 5 2" xfId="5217"/>
    <cellStyle name="Normal 2 4 3 2 2 6" xfId="3630"/>
    <cellStyle name="Normal 2 4 3 2 3" xfId="489"/>
    <cellStyle name="Normal 2 4 3 2 3 2" xfId="693"/>
    <cellStyle name="Normal 2 4 3 2 3 2 2" xfId="1741"/>
    <cellStyle name="Normal 2 4 3 2 3 2 2 2" xfId="3358"/>
    <cellStyle name="Normal 2 4 3 2 3 2 2 2 2" xfId="6535"/>
    <cellStyle name="Normal 2 4 3 2 3 2 2 3" xfId="4948"/>
    <cellStyle name="Normal 2 4 3 2 3 2 3" xfId="1218"/>
    <cellStyle name="Normal 2 4 3 2 3 2 3 2" xfId="2835"/>
    <cellStyle name="Normal 2 4 3 2 3 2 3 2 2" xfId="6012"/>
    <cellStyle name="Normal 2 4 3 2 3 2 3 3" xfId="4425"/>
    <cellStyle name="Normal 2 4 3 2 3 2 4" xfId="2312"/>
    <cellStyle name="Normal 2 4 3 2 3 2 4 2" xfId="5489"/>
    <cellStyle name="Normal 2 4 3 2 3 2 5" xfId="3902"/>
    <cellStyle name="Normal 2 4 3 2 3 3" xfId="1537"/>
    <cellStyle name="Normal 2 4 3 2 3 3 2" xfId="3154"/>
    <cellStyle name="Normal 2 4 3 2 3 3 2 2" xfId="6331"/>
    <cellStyle name="Normal 2 4 3 2 3 3 3" xfId="4744"/>
    <cellStyle name="Normal 2 4 3 2 3 4" xfId="1014"/>
    <cellStyle name="Normal 2 4 3 2 3 4 2" xfId="2631"/>
    <cellStyle name="Normal 2 4 3 2 3 4 2 2" xfId="5808"/>
    <cellStyle name="Normal 2 4 3 2 3 4 3" xfId="4221"/>
    <cellStyle name="Normal 2 4 3 2 3 5" xfId="2108"/>
    <cellStyle name="Normal 2 4 3 2 3 5 2" xfId="5285"/>
    <cellStyle name="Normal 2 4 3 2 3 6" xfId="3698"/>
    <cellStyle name="Normal 2 4 3 2 4" xfId="353"/>
    <cellStyle name="Normal 2 4 3 2 4 2" xfId="1401"/>
    <cellStyle name="Normal 2 4 3 2 4 2 2" xfId="3018"/>
    <cellStyle name="Normal 2 4 3 2 4 2 2 2" xfId="6195"/>
    <cellStyle name="Normal 2 4 3 2 4 2 3" xfId="4608"/>
    <cellStyle name="Normal 2 4 3 2 4 3" xfId="878"/>
    <cellStyle name="Normal 2 4 3 2 4 3 2" xfId="2495"/>
    <cellStyle name="Normal 2 4 3 2 4 3 2 2" xfId="5672"/>
    <cellStyle name="Normal 2 4 3 2 4 3 3" xfId="4085"/>
    <cellStyle name="Normal 2 4 3 2 4 4" xfId="1972"/>
    <cellStyle name="Normal 2 4 3 2 4 4 2" xfId="5149"/>
    <cellStyle name="Normal 2 4 3 2 4 5" xfId="3562"/>
    <cellStyle name="Normal 2 4 3 2 5" xfId="557"/>
    <cellStyle name="Normal 2 4 3 2 5 2" xfId="1605"/>
    <cellStyle name="Normal 2 4 3 2 5 2 2" xfId="3222"/>
    <cellStyle name="Normal 2 4 3 2 5 2 2 2" xfId="6399"/>
    <cellStyle name="Normal 2 4 3 2 5 2 3" xfId="4812"/>
    <cellStyle name="Normal 2 4 3 2 5 3" xfId="1082"/>
    <cellStyle name="Normal 2 4 3 2 5 3 2" xfId="2699"/>
    <cellStyle name="Normal 2 4 3 2 5 3 2 2" xfId="5876"/>
    <cellStyle name="Normal 2 4 3 2 5 3 3" xfId="4289"/>
    <cellStyle name="Normal 2 4 3 2 5 4" xfId="2176"/>
    <cellStyle name="Normal 2 4 3 2 5 4 2" xfId="5353"/>
    <cellStyle name="Normal 2 4 3 2 5 5" xfId="3766"/>
    <cellStyle name="Normal 2 4 3 2 6" xfId="1333"/>
    <cellStyle name="Normal 2 4 3 2 6 2" xfId="2950"/>
    <cellStyle name="Normal 2 4 3 2 6 2 2" xfId="6127"/>
    <cellStyle name="Normal 2 4 3 2 6 3" xfId="4540"/>
    <cellStyle name="Normal 2 4 3 2 7" xfId="810"/>
    <cellStyle name="Normal 2 4 3 2 7 2" xfId="2427"/>
    <cellStyle name="Normal 2 4 3 2 7 2 2" xfId="5604"/>
    <cellStyle name="Normal 2 4 3 2 7 3" xfId="4017"/>
    <cellStyle name="Normal 2 4 3 2 8" xfId="1904"/>
    <cellStyle name="Normal 2 4 3 2 8 2" xfId="5081"/>
    <cellStyle name="Normal 2 4 3 2 9" xfId="3494"/>
    <cellStyle name="Normal 2 4 3 3" xfId="382"/>
    <cellStyle name="Normal 2 4 3 3 2" xfId="586"/>
    <cellStyle name="Normal 2 4 3 3 2 2" xfId="1634"/>
    <cellStyle name="Normal 2 4 3 3 2 2 2" xfId="3251"/>
    <cellStyle name="Normal 2 4 3 3 2 2 2 2" xfId="6428"/>
    <cellStyle name="Normal 2 4 3 3 2 2 3" xfId="4841"/>
    <cellStyle name="Normal 2 4 3 3 2 3" xfId="1111"/>
    <cellStyle name="Normal 2 4 3 3 2 3 2" xfId="2728"/>
    <cellStyle name="Normal 2 4 3 3 2 3 2 2" xfId="5905"/>
    <cellStyle name="Normal 2 4 3 3 2 3 3" xfId="4318"/>
    <cellStyle name="Normal 2 4 3 3 2 4" xfId="2205"/>
    <cellStyle name="Normal 2 4 3 3 2 4 2" xfId="5382"/>
    <cellStyle name="Normal 2 4 3 3 2 5" xfId="3795"/>
    <cellStyle name="Normal 2 4 3 3 3" xfId="1430"/>
    <cellStyle name="Normal 2 4 3 3 3 2" xfId="3047"/>
    <cellStyle name="Normal 2 4 3 3 3 2 2" xfId="6224"/>
    <cellStyle name="Normal 2 4 3 3 3 3" xfId="4637"/>
    <cellStyle name="Normal 2 4 3 3 4" xfId="907"/>
    <cellStyle name="Normal 2 4 3 3 4 2" xfId="2524"/>
    <cellStyle name="Normal 2 4 3 3 4 2 2" xfId="5701"/>
    <cellStyle name="Normal 2 4 3 3 4 3" xfId="4114"/>
    <cellStyle name="Normal 2 4 3 3 5" xfId="2001"/>
    <cellStyle name="Normal 2 4 3 3 5 2" xfId="5178"/>
    <cellStyle name="Normal 2 4 3 3 6" xfId="3591"/>
    <cellStyle name="Normal 2 4 3 4" xfId="463"/>
    <cellStyle name="Normal 2 4 3 4 2" xfId="667"/>
    <cellStyle name="Normal 2 4 3 4 2 2" xfId="1715"/>
    <cellStyle name="Normal 2 4 3 4 2 2 2" xfId="3332"/>
    <cellStyle name="Normal 2 4 3 4 2 2 2 2" xfId="6509"/>
    <cellStyle name="Normal 2 4 3 4 2 2 3" xfId="4922"/>
    <cellStyle name="Normal 2 4 3 4 2 3" xfId="1192"/>
    <cellStyle name="Normal 2 4 3 4 2 3 2" xfId="2809"/>
    <cellStyle name="Normal 2 4 3 4 2 3 2 2" xfId="5986"/>
    <cellStyle name="Normal 2 4 3 4 2 3 3" xfId="4399"/>
    <cellStyle name="Normal 2 4 3 4 2 4" xfId="2286"/>
    <cellStyle name="Normal 2 4 3 4 2 4 2" xfId="5463"/>
    <cellStyle name="Normal 2 4 3 4 2 5" xfId="3876"/>
    <cellStyle name="Normal 2 4 3 4 3" xfId="1511"/>
    <cellStyle name="Normal 2 4 3 4 3 2" xfId="3128"/>
    <cellStyle name="Normal 2 4 3 4 3 2 2" xfId="6305"/>
    <cellStyle name="Normal 2 4 3 4 3 3" xfId="4718"/>
    <cellStyle name="Normal 2 4 3 4 4" xfId="988"/>
    <cellStyle name="Normal 2 4 3 4 4 2" xfId="2605"/>
    <cellStyle name="Normal 2 4 3 4 4 2 2" xfId="5782"/>
    <cellStyle name="Normal 2 4 3 4 4 3" xfId="4195"/>
    <cellStyle name="Normal 2 4 3 4 5" xfId="2082"/>
    <cellStyle name="Normal 2 4 3 4 5 2" xfId="5259"/>
    <cellStyle name="Normal 2 4 3 4 6" xfId="3672"/>
    <cellStyle name="Normal 2 4 3 5" xfId="327"/>
    <cellStyle name="Normal 2 4 3 5 2" xfId="1375"/>
    <cellStyle name="Normal 2 4 3 5 2 2" xfId="2992"/>
    <cellStyle name="Normal 2 4 3 5 2 2 2" xfId="6169"/>
    <cellStyle name="Normal 2 4 3 5 2 3" xfId="4582"/>
    <cellStyle name="Normal 2 4 3 5 3" xfId="852"/>
    <cellStyle name="Normal 2 4 3 5 3 2" xfId="2469"/>
    <cellStyle name="Normal 2 4 3 5 3 2 2" xfId="5646"/>
    <cellStyle name="Normal 2 4 3 5 3 3" xfId="4059"/>
    <cellStyle name="Normal 2 4 3 5 4" xfId="1946"/>
    <cellStyle name="Normal 2 4 3 5 4 2" xfId="5123"/>
    <cellStyle name="Normal 2 4 3 5 5" xfId="3536"/>
    <cellStyle name="Normal 2 4 3 6" xfId="531"/>
    <cellStyle name="Normal 2 4 3 6 2" xfId="1579"/>
    <cellStyle name="Normal 2 4 3 6 2 2" xfId="3196"/>
    <cellStyle name="Normal 2 4 3 6 2 2 2" xfId="6373"/>
    <cellStyle name="Normal 2 4 3 6 2 3" xfId="4786"/>
    <cellStyle name="Normal 2 4 3 6 3" xfId="1056"/>
    <cellStyle name="Normal 2 4 3 6 3 2" xfId="2673"/>
    <cellStyle name="Normal 2 4 3 6 3 2 2" xfId="5850"/>
    <cellStyle name="Normal 2 4 3 6 3 3" xfId="4263"/>
    <cellStyle name="Normal 2 4 3 6 4" xfId="2150"/>
    <cellStyle name="Normal 2 4 3 6 4 2" xfId="5327"/>
    <cellStyle name="Normal 2 4 3 6 5" xfId="3740"/>
    <cellStyle name="Normal 2 4 3 7" xfId="1307"/>
    <cellStyle name="Normal 2 4 3 7 2" xfId="2924"/>
    <cellStyle name="Normal 2 4 3 7 2 2" xfId="6101"/>
    <cellStyle name="Normal 2 4 3 7 3" xfId="4514"/>
    <cellStyle name="Normal 2 4 3 8" xfId="784"/>
    <cellStyle name="Normal 2 4 3 8 2" xfId="2401"/>
    <cellStyle name="Normal 2 4 3 8 2 2" xfId="5578"/>
    <cellStyle name="Normal 2 4 3 8 3" xfId="3991"/>
    <cellStyle name="Normal 2 4 3 9" xfId="1878"/>
    <cellStyle name="Normal 2 4 3 9 2" xfId="5055"/>
    <cellStyle name="Normal 2 4 4" xfId="248"/>
    <cellStyle name="Normal 2 4 4 2" xfId="373"/>
    <cellStyle name="Normal 2 4 4 2 2" xfId="577"/>
    <cellStyle name="Normal 2 4 4 2 2 2" xfId="1625"/>
    <cellStyle name="Normal 2 4 4 2 2 2 2" xfId="3242"/>
    <cellStyle name="Normal 2 4 4 2 2 2 2 2" xfId="6419"/>
    <cellStyle name="Normal 2 4 4 2 2 2 3" xfId="4832"/>
    <cellStyle name="Normal 2 4 4 2 2 3" xfId="1102"/>
    <cellStyle name="Normal 2 4 4 2 2 3 2" xfId="2719"/>
    <cellStyle name="Normal 2 4 4 2 2 3 2 2" xfId="5896"/>
    <cellStyle name="Normal 2 4 4 2 2 3 3" xfId="4309"/>
    <cellStyle name="Normal 2 4 4 2 2 4" xfId="2196"/>
    <cellStyle name="Normal 2 4 4 2 2 4 2" xfId="5373"/>
    <cellStyle name="Normal 2 4 4 2 2 5" xfId="3786"/>
    <cellStyle name="Normal 2 4 4 2 3" xfId="1421"/>
    <cellStyle name="Normal 2 4 4 2 3 2" xfId="3038"/>
    <cellStyle name="Normal 2 4 4 2 3 2 2" xfId="6215"/>
    <cellStyle name="Normal 2 4 4 2 3 3" xfId="4628"/>
    <cellStyle name="Normal 2 4 4 2 4" xfId="898"/>
    <cellStyle name="Normal 2 4 4 2 4 2" xfId="2515"/>
    <cellStyle name="Normal 2 4 4 2 4 2 2" xfId="5692"/>
    <cellStyle name="Normal 2 4 4 2 4 3" xfId="4105"/>
    <cellStyle name="Normal 2 4 4 2 5" xfId="1992"/>
    <cellStyle name="Normal 2 4 4 2 5 2" xfId="5169"/>
    <cellStyle name="Normal 2 4 4 2 6" xfId="3582"/>
    <cellStyle name="Normal 2 4 4 3" xfId="456"/>
    <cellStyle name="Normal 2 4 4 3 2" xfId="660"/>
    <cellStyle name="Normal 2 4 4 3 2 2" xfId="1708"/>
    <cellStyle name="Normal 2 4 4 3 2 2 2" xfId="3325"/>
    <cellStyle name="Normal 2 4 4 3 2 2 2 2" xfId="6502"/>
    <cellStyle name="Normal 2 4 4 3 2 2 3" xfId="4915"/>
    <cellStyle name="Normal 2 4 4 3 2 3" xfId="1185"/>
    <cellStyle name="Normal 2 4 4 3 2 3 2" xfId="2802"/>
    <cellStyle name="Normal 2 4 4 3 2 3 2 2" xfId="5979"/>
    <cellStyle name="Normal 2 4 4 3 2 3 3" xfId="4392"/>
    <cellStyle name="Normal 2 4 4 3 2 4" xfId="2279"/>
    <cellStyle name="Normal 2 4 4 3 2 4 2" xfId="5456"/>
    <cellStyle name="Normal 2 4 4 3 2 5" xfId="3869"/>
    <cellStyle name="Normal 2 4 4 3 3" xfId="1504"/>
    <cellStyle name="Normal 2 4 4 3 3 2" xfId="3121"/>
    <cellStyle name="Normal 2 4 4 3 3 2 2" xfId="6298"/>
    <cellStyle name="Normal 2 4 4 3 3 3" xfId="4711"/>
    <cellStyle name="Normal 2 4 4 3 4" xfId="981"/>
    <cellStyle name="Normal 2 4 4 3 4 2" xfId="2598"/>
    <cellStyle name="Normal 2 4 4 3 4 2 2" xfId="5775"/>
    <cellStyle name="Normal 2 4 4 3 4 3" xfId="4188"/>
    <cellStyle name="Normal 2 4 4 3 5" xfId="2075"/>
    <cellStyle name="Normal 2 4 4 3 5 2" xfId="5252"/>
    <cellStyle name="Normal 2 4 4 3 6" xfId="3665"/>
    <cellStyle name="Normal 2 4 4 4" xfId="320"/>
    <cellStyle name="Normal 2 4 4 4 2" xfId="1368"/>
    <cellStyle name="Normal 2 4 4 4 2 2" xfId="2985"/>
    <cellStyle name="Normal 2 4 4 4 2 2 2" xfId="6162"/>
    <cellStyle name="Normal 2 4 4 4 2 3" xfId="4575"/>
    <cellStyle name="Normal 2 4 4 4 3" xfId="845"/>
    <cellStyle name="Normal 2 4 4 4 3 2" xfId="2462"/>
    <cellStyle name="Normal 2 4 4 4 3 2 2" xfId="5639"/>
    <cellStyle name="Normal 2 4 4 4 3 3" xfId="4052"/>
    <cellStyle name="Normal 2 4 4 4 4" xfId="1939"/>
    <cellStyle name="Normal 2 4 4 4 4 2" xfId="5116"/>
    <cellStyle name="Normal 2 4 4 4 5" xfId="3529"/>
    <cellStyle name="Normal 2 4 4 5" xfId="524"/>
    <cellStyle name="Normal 2 4 4 5 2" xfId="1572"/>
    <cellStyle name="Normal 2 4 4 5 2 2" xfId="3189"/>
    <cellStyle name="Normal 2 4 4 5 2 2 2" xfId="6366"/>
    <cellStyle name="Normal 2 4 4 5 2 3" xfId="4779"/>
    <cellStyle name="Normal 2 4 4 5 3" xfId="1049"/>
    <cellStyle name="Normal 2 4 4 5 3 2" xfId="2666"/>
    <cellStyle name="Normal 2 4 4 5 3 2 2" xfId="5843"/>
    <cellStyle name="Normal 2 4 4 5 3 3" xfId="4256"/>
    <cellStyle name="Normal 2 4 4 5 4" xfId="2143"/>
    <cellStyle name="Normal 2 4 4 5 4 2" xfId="5320"/>
    <cellStyle name="Normal 2 4 4 5 5" xfId="3733"/>
    <cellStyle name="Normal 2 4 4 6" xfId="1300"/>
    <cellStyle name="Normal 2 4 4 6 2" xfId="2917"/>
    <cellStyle name="Normal 2 4 4 6 2 2" xfId="6094"/>
    <cellStyle name="Normal 2 4 4 6 3" xfId="4507"/>
    <cellStyle name="Normal 2 4 4 7" xfId="777"/>
    <cellStyle name="Normal 2 4 4 7 2" xfId="2394"/>
    <cellStyle name="Normal 2 4 4 7 2 2" xfId="5571"/>
    <cellStyle name="Normal 2 4 4 7 3" xfId="3984"/>
    <cellStyle name="Normal 2 4 4 8" xfId="1871"/>
    <cellStyle name="Normal 2 4 4 8 2" xfId="5048"/>
    <cellStyle name="Normal 2 4 4 9" xfId="3461"/>
    <cellStyle name="Normal 2 4 5" xfId="278"/>
    <cellStyle name="Normal 2 4 5 2" xfId="414"/>
    <cellStyle name="Normal 2 4 5 2 2" xfId="618"/>
    <cellStyle name="Normal 2 4 5 2 2 2" xfId="1666"/>
    <cellStyle name="Normal 2 4 5 2 2 2 2" xfId="3283"/>
    <cellStyle name="Normal 2 4 5 2 2 2 2 2" xfId="6460"/>
    <cellStyle name="Normal 2 4 5 2 2 2 3" xfId="4873"/>
    <cellStyle name="Normal 2 4 5 2 2 3" xfId="1143"/>
    <cellStyle name="Normal 2 4 5 2 2 3 2" xfId="2760"/>
    <cellStyle name="Normal 2 4 5 2 2 3 2 2" xfId="5937"/>
    <cellStyle name="Normal 2 4 5 2 2 3 3" xfId="4350"/>
    <cellStyle name="Normal 2 4 5 2 2 4" xfId="2237"/>
    <cellStyle name="Normal 2 4 5 2 2 4 2" xfId="5414"/>
    <cellStyle name="Normal 2 4 5 2 2 5" xfId="3827"/>
    <cellStyle name="Normal 2 4 5 2 3" xfId="1462"/>
    <cellStyle name="Normal 2 4 5 2 3 2" xfId="3079"/>
    <cellStyle name="Normal 2 4 5 2 3 2 2" xfId="6256"/>
    <cellStyle name="Normal 2 4 5 2 3 3" xfId="4669"/>
    <cellStyle name="Normal 2 4 5 2 4" xfId="939"/>
    <cellStyle name="Normal 2 4 5 2 4 2" xfId="2556"/>
    <cellStyle name="Normal 2 4 5 2 4 2 2" xfId="5733"/>
    <cellStyle name="Normal 2 4 5 2 4 3" xfId="4146"/>
    <cellStyle name="Normal 2 4 5 2 5" xfId="2033"/>
    <cellStyle name="Normal 2 4 5 2 5 2" xfId="5210"/>
    <cellStyle name="Normal 2 4 5 2 6" xfId="3623"/>
    <cellStyle name="Normal 2 4 5 3" xfId="482"/>
    <cellStyle name="Normal 2 4 5 3 2" xfId="686"/>
    <cellStyle name="Normal 2 4 5 3 2 2" xfId="1734"/>
    <cellStyle name="Normal 2 4 5 3 2 2 2" xfId="3351"/>
    <cellStyle name="Normal 2 4 5 3 2 2 2 2" xfId="6528"/>
    <cellStyle name="Normal 2 4 5 3 2 2 3" xfId="4941"/>
    <cellStyle name="Normal 2 4 5 3 2 3" xfId="1211"/>
    <cellStyle name="Normal 2 4 5 3 2 3 2" xfId="2828"/>
    <cellStyle name="Normal 2 4 5 3 2 3 2 2" xfId="6005"/>
    <cellStyle name="Normal 2 4 5 3 2 3 3" xfId="4418"/>
    <cellStyle name="Normal 2 4 5 3 2 4" xfId="2305"/>
    <cellStyle name="Normal 2 4 5 3 2 4 2" xfId="5482"/>
    <cellStyle name="Normal 2 4 5 3 2 5" xfId="3895"/>
    <cellStyle name="Normal 2 4 5 3 3" xfId="1530"/>
    <cellStyle name="Normal 2 4 5 3 3 2" xfId="3147"/>
    <cellStyle name="Normal 2 4 5 3 3 2 2" xfId="6324"/>
    <cellStyle name="Normal 2 4 5 3 3 3" xfId="4737"/>
    <cellStyle name="Normal 2 4 5 3 4" xfId="1007"/>
    <cellStyle name="Normal 2 4 5 3 4 2" xfId="2624"/>
    <cellStyle name="Normal 2 4 5 3 4 2 2" xfId="5801"/>
    <cellStyle name="Normal 2 4 5 3 4 3" xfId="4214"/>
    <cellStyle name="Normal 2 4 5 3 5" xfId="2101"/>
    <cellStyle name="Normal 2 4 5 3 5 2" xfId="5278"/>
    <cellStyle name="Normal 2 4 5 3 6" xfId="3691"/>
    <cellStyle name="Normal 2 4 5 4" xfId="346"/>
    <cellStyle name="Normal 2 4 5 4 2" xfId="1394"/>
    <cellStyle name="Normal 2 4 5 4 2 2" xfId="3011"/>
    <cellStyle name="Normal 2 4 5 4 2 2 2" xfId="6188"/>
    <cellStyle name="Normal 2 4 5 4 2 3" xfId="4601"/>
    <cellStyle name="Normal 2 4 5 4 3" xfId="871"/>
    <cellStyle name="Normal 2 4 5 4 3 2" xfId="2488"/>
    <cellStyle name="Normal 2 4 5 4 3 2 2" xfId="5665"/>
    <cellStyle name="Normal 2 4 5 4 3 3" xfId="4078"/>
    <cellStyle name="Normal 2 4 5 4 4" xfId="1965"/>
    <cellStyle name="Normal 2 4 5 4 4 2" xfId="5142"/>
    <cellStyle name="Normal 2 4 5 4 5" xfId="3555"/>
    <cellStyle name="Normal 2 4 5 5" xfId="550"/>
    <cellStyle name="Normal 2 4 5 5 2" xfId="1598"/>
    <cellStyle name="Normal 2 4 5 5 2 2" xfId="3215"/>
    <cellStyle name="Normal 2 4 5 5 2 2 2" xfId="6392"/>
    <cellStyle name="Normal 2 4 5 5 2 3" xfId="4805"/>
    <cellStyle name="Normal 2 4 5 5 3" xfId="1075"/>
    <cellStyle name="Normal 2 4 5 5 3 2" xfId="2692"/>
    <cellStyle name="Normal 2 4 5 5 3 2 2" xfId="5869"/>
    <cellStyle name="Normal 2 4 5 5 3 3" xfId="4282"/>
    <cellStyle name="Normal 2 4 5 5 4" xfId="2169"/>
    <cellStyle name="Normal 2 4 5 5 4 2" xfId="5346"/>
    <cellStyle name="Normal 2 4 5 5 5" xfId="3759"/>
    <cellStyle name="Normal 2 4 5 6" xfId="1326"/>
    <cellStyle name="Normal 2 4 5 6 2" xfId="2943"/>
    <cellStyle name="Normal 2 4 5 6 2 2" xfId="6120"/>
    <cellStyle name="Normal 2 4 5 6 3" xfId="4533"/>
    <cellStyle name="Normal 2 4 5 7" xfId="803"/>
    <cellStyle name="Normal 2 4 5 7 2" xfId="2420"/>
    <cellStyle name="Normal 2 4 5 7 2 2" xfId="5597"/>
    <cellStyle name="Normal 2 4 5 7 3" xfId="4010"/>
    <cellStyle name="Normal 2 4 5 8" xfId="1897"/>
    <cellStyle name="Normal 2 4 5 8 2" xfId="5074"/>
    <cellStyle name="Normal 2 4 5 9" xfId="3487"/>
    <cellStyle name="Normal 2 4 6" xfId="374"/>
    <cellStyle name="Normal 2 4 6 2" xfId="578"/>
    <cellStyle name="Normal 2 4 6 2 2" xfId="1626"/>
    <cellStyle name="Normal 2 4 6 2 2 2" xfId="3243"/>
    <cellStyle name="Normal 2 4 6 2 2 2 2" xfId="6420"/>
    <cellStyle name="Normal 2 4 6 2 2 3" xfId="4833"/>
    <cellStyle name="Normal 2 4 6 2 3" xfId="1103"/>
    <cellStyle name="Normal 2 4 6 2 3 2" xfId="2720"/>
    <cellStyle name="Normal 2 4 6 2 3 2 2" xfId="5897"/>
    <cellStyle name="Normal 2 4 6 2 3 3" xfId="4310"/>
    <cellStyle name="Normal 2 4 6 2 4" xfId="2197"/>
    <cellStyle name="Normal 2 4 6 2 4 2" xfId="5374"/>
    <cellStyle name="Normal 2 4 6 2 5" xfId="3787"/>
    <cellStyle name="Normal 2 4 6 3" xfId="1422"/>
    <cellStyle name="Normal 2 4 6 3 2" xfId="3039"/>
    <cellStyle name="Normal 2 4 6 3 2 2" xfId="6216"/>
    <cellStyle name="Normal 2 4 6 3 3" xfId="4629"/>
    <cellStyle name="Normal 2 4 6 4" xfId="899"/>
    <cellStyle name="Normal 2 4 6 4 2" xfId="2516"/>
    <cellStyle name="Normal 2 4 6 4 2 2" xfId="5693"/>
    <cellStyle name="Normal 2 4 6 4 3" xfId="4106"/>
    <cellStyle name="Normal 2 4 6 5" xfId="1993"/>
    <cellStyle name="Normal 2 4 6 5 2" xfId="5170"/>
    <cellStyle name="Normal 2 4 6 6" xfId="3583"/>
    <cellStyle name="Normal 2 4 7" xfId="437"/>
    <cellStyle name="Normal 2 4 7 2" xfId="641"/>
    <cellStyle name="Normal 2 4 7 2 2" xfId="1689"/>
    <cellStyle name="Normal 2 4 7 2 2 2" xfId="3306"/>
    <cellStyle name="Normal 2 4 7 2 2 2 2" xfId="6483"/>
    <cellStyle name="Normal 2 4 7 2 2 3" xfId="4896"/>
    <cellStyle name="Normal 2 4 7 2 3" xfId="1166"/>
    <cellStyle name="Normal 2 4 7 2 3 2" xfId="2783"/>
    <cellStyle name="Normal 2 4 7 2 3 2 2" xfId="5960"/>
    <cellStyle name="Normal 2 4 7 2 3 3" xfId="4373"/>
    <cellStyle name="Normal 2 4 7 2 4" xfId="2260"/>
    <cellStyle name="Normal 2 4 7 2 4 2" xfId="5437"/>
    <cellStyle name="Normal 2 4 7 2 5" xfId="3850"/>
    <cellStyle name="Normal 2 4 7 3" xfId="1485"/>
    <cellStyle name="Normal 2 4 7 3 2" xfId="3102"/>
    <cellStyle name="Normal 2 4 7 3 2 2" xfId="6279"/>
    <cellStyle name="Normal 2 4 7 3 3" xfId="4692"/>
    <cellStyle name="Normal 2 4 7 4" xfId="962"/>
    <cellStyle name="Normal 2 4 7 4 2" xfId="2579"/>
    <cellStyle name="Normal 2 4 7 4 2 2" xfId="5756"/>
    <cellStyle name="Normal 2 4 7 4 3" xfId="4169"/>
    <cellStyle name="Normal 2 4 7 5" xfId="2056"/>
    <cellStyle name="Normal 2 4 7 5 2" xfId="5233"/>
    <cellStyle name="Normal 2 4 7 6" xfId="3646"/>
    <cellStyle name="Normal 2 4 8" xfId="301"/>
    <cellStyle name="Normal 2 4 8 2" xfId="1349"/>
    <cellStyle name="Normal 2 4 8 2 2" xfId="2966"/>
    <cellStyle name="Normal 2 4 8 2 2 2" xfId="6143"/>
    <cellStyle name="Normal 2 4 8 2 3" xfId="4556"/>
    <cellStyle name="Normal 2 4 8 3" xfId="826"/>
    <cellStyle name="Normal 2 4 8 3 2" xfId="2443"/>
    <cellStyle name="Normal 2 4 8 3 2 2" xfId="5620"/>
    <cellStyle name="Normal 2 4 8 3 3" xfId="4033"/>
    <cellStyle name="Normal 2 4 8 4" xfId="1920"/>
    <cellStyle name="Normal 2 4 8 4 2" xfId="5097"/>
    <cellStyle name="Normal 2 4 8 5" xfId="3510"/>
    <cellStyle name="Normal 2 4 9" xfId="505"/>
    <cellStyle name="Normal 2 4 9 2" xfId="1553"/>
    <cellStyle name="Normal 2 4 9 2 2" xfId="3170"/>
    <cellStyle name="Normal 2 4 9 2 2 2" xfId="6347"/>
    <cellStyle name="Normal 2 4 9 2 3" xfId="4760"/>
    <cellStyle name="Normal 2 4 9 3" xfId="1030"/>
    <cellStyle name="Normal 2 4 9 3 2" xfId="2647"/>
    <cellStyle name="Normal 2 4 9 3 2 2" xfId="5824"/>
    <cellStyle name="Normal 2 4 9 3 3" xfId="4237"/>
    <cellStyle name="Normal 2 4 9 4" xfId="2124"/>
    <cellStyle name="Normal 2 4 9 4 2" xfId="5301"/>
    <cellStyle name="Normal 2 4 9 5" xfId="3714"/>
    <cellStyle name="Normal 2 5" xfId="186"/>
    <cellStyle name="Normal 2 5 10" xfId="763"/>
    <cellStyle name="Normal 2 5 10 2" xfId="2380"/>
    <cellStyle name="Normal 2 5 10 2 2" xfId="5557"/>
    <cellStyle name="Normal 2 5 10 3" xfId="3970"/>
    <cellStyle name="Normal 2 5 11" xfId="1857"/>
    <cellStyle name="Normal 2 5 11 2" xfId="5034"/>
    <cellStyle name="Normal 2 5 12" xfId="3447"/>
    <cellStyle name="Normal 2 5 13" xfId="7628"/>
    <cellStyle name="Normal 2 5 13 2" xfId="9576"/>
    <cellStyle name="Normal 2 5 14" xfId="8755"/>
    <cellStyle name="Normal 2 5 2" xfId="264"/>
    <cellStyle name="Normal 2 5 2 10" xfId="3473"/>
    <cellStyle name="Normal 2 5 2 2" xfId="290"/>
    <cellStyle name="Normal 2 5 2 2 2" xfId="426"/>
    <cellStyle name="Normal 2 5 2 2 2 2" xfId="630"/>
    <cellStyle name="Normal 2 5 2 2 2 2 2" xfId="1678"/>
    <cellStyle name="Normal 2 5 2 2 2 2 2 2" xfId="3295"/>
    <cellStyle name="Normal 2 5 2 2 2 2 2 2 2" xfId="6472"/>
    <cellStyle name="Normal 2 5 2 2 2 2 2 3" xfId="4885"/>
    <cellStyle name="Normal 2 5 2 2 2 2 3" xfId="1155"/>
    <cellStyle name="Normal 2 5 2 2 2 2 3 2" xfId="2772"/>
    <cellStyle name="Normal 2 5 2 2 2 2 3 2 2" xfId="5949"/>
    <cellStyle name="Normal 2 5 2 2 2 2 3 3" xfId="4362"/>
    <cellStyle name="Normal 2 5 2 2 2 2 4" xfId="2249"/>
    <cellStyle name="Normal 2 5 2 2 2 2 4 2" xfId="5426"/>
    <cellStyle name="Normal 2 5 2 2 2 2 5" xfId="3839"/>
    <cellStyle name="Normal 2 5 2 2 2 3" xfId="1474"/>
    <cellStyle name="Normal 2 5 2 2 2 3 2" xfId="3091"/>
    <cellStyle name="Normal 2 5 2 2 2 3 2 2" xfId="6268"/>
    <cellStyle name="Normal 2 5 2 2 2 3 3" xfId="4681"/>
    <cellStyle name="Normal 2 5 2 2 2 4" xfId="951"/>
    <cellStyle name="Normal 2 5 2 2 2 4 2" xfId="2568"/>
    <cellStyle name="Normal 2 5 2 2 2 4 2 2" xfId="5745"/>
    <cellStyle name="Normal 2 5 2 2 2 4 3" xfId="4158"/>
    <cellStyle name="Normal 2 5 2 2 2 5" xfId="2045"/>
    <cellStyle name="Normal 2 5 2 2 2 5 2" xfId="5222"/>
    <cellStyle name="Normal 2 5 2 2 2 6" xfId="3635"/>
    <cellStyle name="Normal 2 5 2 2 3" xfId="494"/>
    <cellStyle name="Normal 2 5 2 2 3 2" xfId="698"/>
    <cellStyle name="Normal 2 5 2 2 3 2 2" xfId="1746"/>
    <cellStyle name="Normal 2 5 2 2 3 2 2 2" xfId="3363"/>
    <cellStyle name="Normal 2 5 2 2 3 2 2 2 2" xfId="6540"/>
    <cellStyle name="Normal 2 5 2 2 3 2 2 3" xfId="4953"/>
    <cellStyle name="Normal 2 5 2 2 3 2 3" xfId="1223"/>
    <cellStyle name="Normal 2 5 2 2 3 2 3 2" xfId="2840"/>
    <cellStyle name="Normal 2 5 2 2 3 2 3 2 2" xfId="6017"/>
    <cellStyle name="Normal 2 5 2 2 3 2 3 3" xfId="4430"/>
    <cellStyle name="Normal 2 5 2 2 3 2 4" xfId="2317"/>
    <cellStyle name="Normal 2 5 2 2 3 2 4 2" xfId="5494"/>
    <cellStyle name="Normal 2 5 2 2 3 2 5" xfId="3907"/>
    <cellStyle name="Normal 2 5 2 2 3 3" xfId="1542"/>
    <cellStyle name="Normal 2 5 2 2 3 3 2" xfId="3159"/>
    <cellStyle name="Normal 2 5 2 2 3 3 2 2" xfId="6336"/>
    <cellStyle name="Normal 2 5 2 2 3 3 3" xfId="4749"/>
    <cellStyle name="Normal 2 5 2 2 3 4" xfId="1019"/>
    <cellStyle name="Normal 2 5 2 2 3 4 2" xfId="2636"/>
    <cellStyle name="Normal 2 5 2 2 3 4 2 2" xfId="5813"/>
    <cellStyle name="Normal 2 5 2 2 3 4 3" xfId="4226"/>
    <cellStyle name="Normal 2 5 2 2 3 5" xfId="2113"/>
    <cellStyle name="Normal 2 5 2 2 3 5 2" xfId="5290"/>
    <cellStyle name="Normal 2 5 2 2 3 6" xfId="3703"/>
    <cellStyle name="Normal 2 5 2 2 4" xfId="358"/>
    <cellStyle name="Normal 2 5 2 2 4 2" xfId="1406"/>
    <cellStyle name="Normal 2 5 2 2 4 2 2" xfId="3023"/>
    <cellStyle name="Normal 2 5 2 2 4 2 2 2" xfId="6200"/>
    <cellStyle name="Normal 2 5 2 2 4 2 3" xfId="4613"/>
    <cellStyle name="Normal 2 5 2 2 4 3" xfId="883"/>
    <cellStyle name="Normal 2 5 2 2 4 3 2" xfId="2500"/>
    <cellStyle name="Normal 2 5 2 2 4 3 2 2" xfId="5677"/>
    <cellStyle name="Normal 2 5 2 2 4 3 3" xfId="4090"/>
    <cellStyle name="Normal 2 5 2 2 4 4" xfId="1977"/>
    <cellStyle name="Normal 2 5 2 2 4 4 2" xfId="5154"/>
    <cellStyle name="Normal 2 5 2 2 4 5" xfId="3567"/>
    <cellStyle name="Normal 2 5 2 2 5" xfId="562"/>
    <cellStyle name="Normal 2 5 2 2 5 2" xfId="1610"/>
    <cellStyle name="Normal 2 5 2 2 5 2 2" xfId="3227"/>
    <cellStyle name="Normal 2 5 2 2 5 2 2 2" xfId="6404"/>
    <cellStyle name="Normal 2 5 2 2 5 2 3" xfId="4817"/>
    <cellStyle name="Normal 2 5 2 2 5 3" xfId="1087"/>
    <cellStyle name="Normal 2 5 2 2 5 3 2" xfId="2704"/>
    <cellStyle name="Normal 2 5 2 2 5 3 2 2" xfId="5881"/>
    <cellStyle name="Normal 2 5 2 2 5 3 3" xfId="4294"/>
    <cellStyle name="Normal 2 5 2 2 5 4" xfId="2181"/>
    <cellStyle name="Normal 2 5 2 2 5 4 2" xfId="5358"/>
    <cellStyle name="Normal 2 5 2 2 5 5" xfId="3771"/>
    <cellStyle name="Normal 2 5 2 2 6" xfId="1338"/>
    <cellStyle name="Normal 2 5 2 2 6 2" xfId="2955"/>
    <cellStyle name="Normal 2 5 2 2 6 2 2" xfId="6132"/>
    <cellStyle name="Normal 2 5 2 2 6 3" xfId="4545"/>
    <cellStyle name="Normal 2 5 2 2 7" xfId="815"/>
    <cellStyle name="Normal 2 5 2 2 7 2" xfId="2432"/>
    <cellStyle name="Normal 2 5 2 2 7 2 2" xfId="5609"/>
    <cellStyle name="Normal 2 5 2 2 7 3" xfId="4022"/>
    <cellStyle name="Normal 2 5 2 2 8" xfId="1909"/>
    <cellStyle name="Normal 2 5 2 2 8 2" xfId="5086"/>
    <cellStyle name="Normal 2 5 2 2 9" xfId="3499"/>
    <cellStyle name="Normal 2 5 2 3" xfId="387"/>
    <cellStyle name="Normal 2 5 2 3 2" xfId="591"/>
    <cellStyle name="Normal 2 5 2 3 2 2" xfId="1639"/>
    <cellStyle name="Normal 2 5 2 3 2 2 2" xfId="3256"/>
    <cellStyle name="Normal 2 5 2 3 2 2 2 2" xfId="6433"/>
    <cellStyle name="Normal 2 5 2 3 2 2 3" xfId="4846"/>
    <cellStyle name="Normal 2 5 2 3 2 3" xfId="1116"/>
    <cellStyle name="Normal 2 5 2 3 2 3 2" xfId="2733"/>
    <cellStyle name="Normal 2 5 2 3 2 3 2 2" xfId="5910"/>
    <cellStyle name="Normal 2 5 2 3 2 3 3" xfId="4323"/>
    <cellStyle name="Normal 2 5 2 3 2 4" xfId="2210"/>
    <cellStyle name="Normal 2 5 2 3 2 4 2" xfId="5387"/>
    <cellStyle name="Normal 2 5 2 3 2 5" xfId="3800"/>
    <cellStyle name="Normal 2 5 2 3 3" xfId="1435"/>
    <cellStyle name="Normal 2 5 2 3 3 2" xfId="3052"/>
    <cellStyle name="Normal 2 5 2 3 3 2 2" xfId="6229"/>
    <cellStyle name="Normal 2 5 2 3 3 3" xfId="4642"/>
    <cellStyle name="Normal 2 5 2 3 4" xfId="912"/>
    <cellStyle name="Normal 2 5 2 3 4 2" xfId="2529"/>
    <cellStyle name="Normal 2 5 2 3 4 2 2" xfId="5706"/>
    <cellStyle name="Normal 2 5 2 3 4 3" xfId="4119"/>
    <cellStyle name="Normal 2 5 2 3 5" xfId="2006"/>
    <cellStyle name="Normal 2 5 2 3 5 2" xfId="5183"/>
    <cellStyle name="Normal 2 5 2 3 6" xfId="3596"/>
    <cellStyle name="Normal 2 5 2 4" xfId="468"/>
    <cellStyle name="Normal 2 5 2 4 2" xfId="672"/>
    <cellStyle name="Normal 2 5 2 4 2 2" xfId="1720"/>
    <cellStyle name="Normal 2 5 2 4 2 2 2" xfId="3337"/>
    <cellStyle name="Normal 2 5 2 4 2 2 2 2" xfId="6514"/>
    <cellStyle name="Normal 2 5 2 4 2 2 3" xfId="4927"/>
    <cellStyle name="Normal 2 5 2 4 2 3" xfId="1197"/>
    <cellStyle name="Normal 2 5 2 4 2 3 2" xfId="2814"/>
    <cellStyle name="Normal 2 5 2 4 2 3 2 2" xfId="5991"/>
    <cellStyle name="Normal 2 5 2 4 2 3 3" xfId="4404"/>
    <cellStyle name="Normal 2 5 2 4 2 4" xfId="2291"/>
    <cellStyle name="Normal 2 5 2 4 2 4 2" xfId="5468"/>
    <cellStyle name="Normal 2 5 2 4 2 5" xfId="3881"/>
    <cellStyle name="Normal 2 5 2 4 3" xfId="1516"/>
    <cellStyle name="Normal 2 5 2 4 3 2" xfId="3133"/>
    <cellStyle name="Normal 2 5 2 4 3 2 2" xfId="6310"/>
    <cellStyle name="Normal 2 5 2 4 3 3" xfId="4723"/>
    <cellStyle name="Normal 2 5 2 4 4" xfId="993"/>
    <cellStyle name="Normal 2 5 2 4 4 2" xfId="2610"/>
    <cellStyle name="Normal 2 5 2 4 4 2 2" xfId="5787"/>
    <cellStyle name="Normal 2 5 2 4 4 3" xfId="4200"/>
    <cellStyle name="Normal 2 5 2 4 5" xfId="2087"/>
    <cellStyle name="Normal 2 5 2 4 5 2" xfId="5264"/>
    <cellStyle name="Normal 2 5 2 4 6" xfId="3677"/>
    <cellStyle name="Normal 2 5 2 5" xfId="332"/>
    <cellStyle name="Normal 2 5 2 5 2" xfId="1380"/>
    <cellStyle name="Normal 2 5 2 5 2 2" xfId="2997"/>
    <cellStyle name="Normal 2 5 2 5 2 2 2" xfId="6174"/>
    <cellStyle name="Normal 2 5 2 5 2 3" xfId="4587"/>
    <cellStyle name="Normal 2 5 2 5 3" xfId="857"/>
    <cellStyle name="Normal 2 5 2 5 3 2" xfId="2474"/>
    <cellStyle name="Normal 2 5 2 5 3 2 2" xfId="5651"/>
    <cellStyle name="Normal 2 5 2 5 3 3" xfId="4064"/>
    <cellStyle name="Normal 2 5 2 5 4" xfId="1951"/>
    <cellStyle name="Normal 2 5 2 5 4 2" xfId="5128"/>
    <cellStyle name="Normal 2 5 2 5 5" xfId="3541"/>
    <cellStyle name="Normal 2 5 2 6" xfId="536"/>
    <cellStyle name="Normal 2 5 2 6 2" xfId="1584"/>
    <cellStyle name="Normal 2 5 2 6 2 2" xfId="3201"/>
    <cellStyle name="Normal 2 5 2 6 2 2 2" xfId="6378"/>
    <cellStyle name="Normal 2 5 2 6 2 3" xfId="4791"/>
    <cellStyle name="Normal 2 5 2 6 3" xfId="1061"/>
    <cellStyle name="Normal 2 5 2 6 3 2" xfId="2678"/>
    <cellStyle name="Normal 2 5 2 6 3 2 2" xfId="5855"/>
    <cellStyle name="Normal 2 5 2 6 3 3" xfId="4268"/>
    <cellStyle name="Normal 2 5 2 6 4" xfId="2155"/>
    <cellStyle name="Normal 2 5 2 6 4 2" xfId="5332"/>
    <cellStyle name="Normal 2 5 2 6 5" xfId="3745"/>
    <cellStyle name="Normal 2 5 2 7" xfId="1312"/>
    <cellStyle name="Normal 2 5 2 7 2" xfId="2929"/>
    <cellStyle name="Normal 2 5 2 7 2 2" xfId="6106"/>
    <cellStyle name="Normal 2 5 2 7 3" xfId="4519"/>
    <cellStyle name="Normal 2 5 2 8" xfId="789"/>
    <cellStyle name="Normal 2 5 2 8 2" xfId="2406"/>
    <cellStyle name="Normal 2 5 2 8 2 2" xfId="5583"/>
    <cellStyle name="Normal 2 5 2 8 3" xfId="3996"/>
    <cellStyle name="Normal 2 5 2 9" xfId="1883"/>
    <cellStyle name="Normal 2 5 2 9 2" xfId="5060"/>
    <cellStyle name="Normal 2 5 3" xfId="243"/>
    <cellStyle name="Normal 2 5 3 2" xfId="398"/>
    <cellStyle name="Normal 2 5 3 2 2" xfId="602"/>
    <cellStyle name="Normal 2 5 3 2 2 2" xfId="1650"/>
    <cellStyle name="Normal 2 5 3 2 2 2 2" xfId="3267"/>
    <cellStyle name="Normal 2 5 3 2 2 2 2 2" xfId="6444"/>
    <cellStyle name="Normal 2 5 3 2 2 2 3" xfId="4857"/>
    <cellStyle name="Normal 2 5 3 2 2 3" xfId="1127"/>
    <cellStyle name="Normal 2 5 3 2 2 3 2" xfId="2744"/>
    <cellStyle name="Normal 2 5 3 2 2 3 2 2" xfId="5921"/>
    <cellStyle name="Normal 2 5 3 2 2 3 3" xfId="4334"/>
    <cellStyle name="Normal 2 5 3 2 2 4" xfId="2221"/>
    <cellStyle name="Normal 2 5 3 2 2 4 2" xfId="5398"/>
    <cellStyle name="Normal 2 5 3 2 2 5" xfId="3811"/>
    <cellStyle name="Normal 2 5 3 2 3" xfId="1446"/>
    <cellStyle name="Normal 2 5 3 2 3 2" xfId="3063"/>
    <cellStyle name="Normal 2 5 3 2 3 2 2" xfId="6240"/>
    <cellStyle name="Normal 2 5 3 2 3 3" xfId="4653"/>
    <cellStyle name="Normal 2 5 3 2 4" xfId="923"/>
    <cellStyle name="Normal 2 5 3 2 4 2" xfId="2540"/>
    <cellStyle name="Normal 2 5 3 2 4 2 2" xfId="5717"/>
    <cellStyle name="Normal 2 5 3 2 4 3" xfId="4130"/>
    <cellStyle name="Normal 2 5 3 2 5" xfId="2017"/>
    <cellStyle name="Normal 2 5 3 2 5 2" xfId="5194"/>
    <cellStyle name="Normal 2 5 3 2 6" xfId="3607"/>
    <cellStyle name="Normal 2 5 3 3" xfId="453"/>
    <cellStyle name="Normal 2 5 3 3 2" xfId="657"/>
    <cellStyle name="Normal 2 5 3 3 2 2" xfId="1705"/>
    <cellStyle name="Normal 2 5 3 3 2 2 2" xfId="3322"/>
    <cellStyle name="Normal 2 5 3 3 2 2 2 2" xfId="6499"/>
    <cellStyle name="Normal 2 5 3 3 2 2 3" xfId="4912"/>
    <cellStyle name="Normal 2 5 3 3 2 3" xfId="1182"/>
    <cellStyle name="Normal 2 5 3 3 2 3 2" xfId="2799"/>
    <cellStyle name="Normal 2 5 3 3 2 3 2 2" xfId="5976"/>
    <cellStyle name="Normal 2 5 3 3 2 3 3" xfId="4389"/>
    <cellStyle name="Normal 2 5 3 3 2 4" xfId="2276"/>
    <cellStyle name="Normal 2 5 3 3 2 4 2" xfId="5453"/>
    <cellStyle name="Normal 2 5 3 3 2 5" xfId="3866"/>
    <cellStyle name="Normal 2 5 3 3 3" xfId="1501"/>
    <cellStyle name="Normal 2 5 3 3 3 2" xfId="3118"/>
    <cellStyle name="Normal 2 5 3 3 3 2 2" xfId="6295"/>
    <cellStyle name="Normal 2 5 3 3 3 3" xfId="4708"/>
    <cellStyle name="Normal 2 5 3 3 4" xfId="978"/>
    <cellStyle name="Normal 2 5 3 3 4 2" xfId="2595"/>
    <cellStyle name="Normal 2 5 3 3 4 2 2" xfId="5772"/>
    <cellStyle name="Normal 2 5 3 3 4 3" xfId="4185"/>
    <cellStyle name="Normal 2 5 3 3 5" xfId="2072"/>
    <cellStyle name="Normal 2 5 3 3 5 2" xfId="5249"/>
    <cellStyle name="Normal 2 5 3 3 6" xfId="3662"/>
    <cellStyle name="Normal 2 5 3 4" xfId="317"/>
    <cellStyle name="Normal 2 5 3 4 2" xfId="1365"/>
    <cellStyle name="Normal 2 5 3 4 2 2" xfId="2982"/>
    <cellStyle name="Normal 2 5 3 4 2 2 2" xfId="6159"/>
    <cellStyle name="Normal 2 5 3 4 2 3" xfId="4572"/>
    <cellStyle name="Normal 2 5 3 4 3" xfId="842"/>
    <cellStyle name="Normal 2 5 3 4 3 2" xfId="2459"/>
    <cellStyle name="Normal 2 5 3 4 3 2 2" xfId="5636"/>
    <cellStyle name="Normal 2 5 3 4 3 3" xfId="4049"/>
    <cellStyle name="Normal 2 5 3 4 4" xfId="1936"/>
    <cellStyle name="Normal 2 5 3 4 4 2" xfId="5113"/>
    <cellStyle name="Normal 2 5 3 4 5" xfId="3526"/>
    <cellStyle name="Normal 2 5 3 5" xfId="521"/>
    <cellStyle name="Normal 2 5 3 5 2" xfId="1569"/>
    <cellStyle name="Normal 2 5 3 5 2 2" xfId="3186"/>
    <cellStyle name="Normal 2 5 3 5 2 2 2" xfId="6363"/>
    <cellStyle name="Normal 2 5 3 5 2 3" xfId="4776"/>
    <cellStyle name="Normal 2 5 3 5 3" xfId="1046"/>
    <cellStyle name="Normal 2 5 3 5 3 2" xfId="2663"/>
    <cellStyle name="Normal 2 5 3 5 3 2 2" xfId="5840"/>
    <cellStyle name="Normal 2 5 3 5 3 3" xfId="4253"/>
    <cellStyle name="Normal 2 5 3 5 4" xfId="2140"/>
    <cellStyle name="Normal 2 5 3 5 4 2" xfId="5317"/>
    <cellStyle name="Normal 2 5 3 5 5" xfId="3730"/>
    <cellStyle name="Normal 2 5 3 6" xfId="1297"/>
    <cellStyle name="Normal 2 5 3 6 2" xfId="2914"/>
    <cellStyle name="Normal 2 5 3 6 2 2" xfId="6091"/>
    <cellStyle name="Normal 2 5 3 6 3" xfId="4504"/>
    <cellStyle name="Normal 2 5 3 7" xfId="774"/>
    <cellStyle name="Normal 2 5 3 7 2" xfId="2391"/>
    <cellStyle name="Normal 2 5 3 7 2 2" xfId="5568"/>
    <cellStyle name="Normal 2 5 3 7 3" xfId="3981"/>
    <cellStyle name="Normal 2 5 3 8" xfId="1868"/>
    <cellStyle name="Normal 2 5 3 8 2" xfId="5045"/>
    <cellStyle name="Normal 2 5 3 9" xfId="3458"/>
    <cellStyle name="Normal 2 5 4" xfId="275"/>
    <cellStyle name="Normal 2 5 4 2" xfId="411"/>
    <cellStyle name="Normal 2 5 4 2 2" xfId="615"/>
    <cellStyle name="Normal 2 5 4 2 2 2" xfId="1663"/>
    <cellStyle name="Normal 2 5 4 2 2 2 2" xfId="3280"/>
    <cellStyle name="Normal 2 5 4 2 2 2 2 2" xfId="6457"/>
    <cellStyle name="Normal 2 5 4 2 2 2 3" xfId="4870"/>
    <cellStyle name="Normal 2 5 4 2 2 3" xfId="1140"/>
    <cellStyle name="Normal 2 5 4 2 2 3 2" xfId="2757"/>
    <cellStyle name="Normal 2 5 4 2 2 3 2 2" xfId="5934"/>
    <cellStyle name="Normal 2 5 4 2 2 3 3" xfId="4347"/>
    <cellStyle name="Normal 2 5 4 2 2 4" xfId="2234"/>
    <cellStyle name="Normal 2 5 4 2 2 4 2" xfId="5411"/>
    <cellStyle name="Normal 2 5 4 2 2 5" xfId="3824"/>
    <cellStyle name="Normal 2 5 4 2 3" xfId="1459"/>
    <cellStyle name="Normal 2 5 4 2 3 2" xfId="3076"/>
    <cellStyle name="Normal 2 5 4 2 3 2 2" xfId="6253"/>
    <cellStyle name="Normal 2 5 4 2 3 3" xfId="4666"/>
    <cellStyle name="Normal 2 5 4 2 4" xfId="936"/>
    <cellStyle name="Normal 2 5 4 2 4 2" xfId="2553"/>
    <cellStyle name="Normal 2 5 4 2 4 2 2" xfId="5730"/>
    <cellStyle name="Normal 2 5 4 2 4 3" xfId="4143"/>
    <cellStyle name="Normal 2 5 4 2 5" xfId="2030"/>
    <cellStyle name="Normal 2 5 4 2 5 2" xfId="5207"/>
    <cellStyle name="Normal 2 5 4 2 6" xfId="3620"/>
    <cellStyle name="Normal 2 5 4 3" xfId="479"/>
    <cellStyle name="Normal 2 5 4 3 2" xfId="683"/>
    <cellStyle name="Normal 2 5 4 3 2 2" xfId="1731"/>
    <cellStyle name="Normal 2 5 4 3 2 2 2" xfId="3348"/>
    <cellStyle name="Normal 2 5 4 3 2 2 2 2" xfId="6525"/>
    <cellStyle name="Normal 2 5 4 3 2 2 3" xfId="4938"/>
    <cellStyle name="Normal 2 5 4 3 2 3" xfId="1208"/>
    <cellStyle name="Normal 2 5 4 3 2 3 2" xfId="2825"/>
    <cellStyle name="Normal 2 5 4 3 2 3 2 2" xfId="6002"/>
    <cellStyle name="Normal 2 5 4 3 2 3 3" xfId="4415"/>
    <cellStyle name="Normal 2 5 4 3 2 4" xfId="2302"/>
    <cellStyle name="Normal 2 5 4 3 2 4 2" xfId="5479"/>
    <cellStyle name="Normal 2 5 4 3 2 5" xfId="3892"/>
    <cellStyle name="Normal 2 5 4 3 3" xfId="1527"/>
    <cellStyle name="Normal 2 5 4 3 3 2" xfId="3144"/>
    <cellStyle name="Normal 2 5 4 3 3 2 2" xfId="6321"/>
    <cellStyle name="Normal 2 5 4 3 3 3" xfId="4734"/>
    <cellStyle name="Normal 2 5 4 3 4" xfId="1004"/>
    <cellStyle name="Normal 2 5 4 3 4 2" xfId="2621"/>
    <cellStyle name="Normal 2 5 4 3 4 2 2" xfId="5798"/>
    <cellStyle name="Normal 2 5 4 3 4 3" xfId="4211"/>
    <cellStyle name="Normal 2 5 4 3 5" xfId="2098"/>
    <cellStyle name="Normal 2 5 4 3 5 2" xfId="5275"/>
    <cellStyle name="Normal 2 5 4 3 6" xfId="3688"/>
    <cellStyle name="Normal 2 5 4 4" xfId="343"/>
    <cellStyle name="Normal 2 5 4 4 2" xfId="1391"/>
    <cellStyle name="Normal 2 5 4 4 2 2" xfId="3008"/>
    <cellStyle name="Normal 2 5 4 4 2 2 2" xfId="6185"/>
    <cellStyle name="Normal 2 5 4 4 2 3" xfId="4598"/>
    <cellStyle name="Normal 2 5 4 4 3" xfId="868"/>
    <cellStyle name="Normal 2 5 4 4 3 2" xfId="2485"/>
    <cellStyle name="Normal 2 5 4 4 3 2 2" xfId="5662"/>
    <cellStyle name="Normal 2 5 4 4 3 3" xfId="4075"/>
    <cellStyle name="Normal 2 5 4 4 4" xfId="1962"/>
    <cellStyle name="Normal 2 5 4 4 4 2" xfId="5139"/>
    <cellStyle name="Normal 2 5 4 4 5" xfId="3552"/>
    <cellStyle name="Normal 2 5 4 5" xfId="547"/>
    <cellStyle name="Normal 2 5 4 5 2" xfId="1595"/>
    <cellStyle name="Normal 2 5 4 5 2 2" xfId="3212"/>
    <cellStyle name="Normal 2 5 4 5 2 2 2" xfId="6389"/>
    <cellStyle name="Normal 2 5 4 5 2 3" xfId="4802"/>
    <cellStyle name="Normal 2 5 4 5 3" xfId="1072"/>
    <cellStyle name="Normal 2 5 4 5 3 2" xfId="2689"/>
    <cellStyle name="Normal 2 5 4 5 3 2 2" xfId="5866"/>
    <cellStyle name="Normal 2 5 4 5 3 3" xfId="4279"/>
    <cellStyle name="Normal 2 5 4 5 4" xfId="2166"/>
    <cellStyle name="Normal 2 5 4 5 4 2" xfId="5343"/>
    <cellStyle name="Normal 2 5 4 5 5" xfId="3756"/>
    <cellStyle name="Normal 2 5 4 6" xfId="1323"/>
    <cellStyle name="Normal 2 5 4 6 2" xfId="2940"/>
    <cellStyle name="Normal 2 5 4 6 2 2" xfId="6117"/>
    <cellStyle name="Normal 2 5 4 6 3" xfId="4530"/>
    <cellStyle name="Normal 2 5 4 7" xfId="800"/>
    <cellStyle name="Normal 2 5 4 7 2" xfId="2417"/>
    <cellStyle name="Normal 2 5 4 7 2 2" xfId="5594"/>
    <cellStyle name="Normal 2 5 4 7 3" xfId="4007"/>
    <cellStyle name="Normal 2 5 4 8" xfId="1894"/>
    <cellStyle name="Normal 2 5 4 8 2" xfId="5071"/>
    <cellStyle name="Normal 2 5 4 9" xfId="3484"/>
    <cellStyle name="Normal 2 5 5" xfId="369"/>
    <cellStyle name="Normal 2 5 5 2" xfId="573"/>
    <cellStyle name="Normal 2 5 5 2 2" xfId="1621"/>
    <cellStyle name="Normal 2 5 5 2 2 2" xfId="3238"/>
    <cellStyle name="Normal 2 5 5 2 2 2 2" xfId="6415"/>
    <cellStyle name="Normal 2 5 5 2 2 3" xfId="4828"/>
    <cellStyle name="Normal 2 5 5 2 3" xfId="1098"/>
    <cellStyle name="Normal 2 5 5 2 3 2" xfId="2715"/>
    <cellStyle name="Normal 2 5 5 2 3 2 2" xfId="5892"/>
    <cellStyle name="Normal 2 5 5 2 3 3" xfId="4305"/>
    <cellStyle name="Normal 2 5 5 2 4" xfId="2192"/>
    <cellStyle name="Normal 2 5 5 2 4 2" xfId="5369"/>
    <cellStyle name="Normal 2 5 5 2 5" xfId="3782"/>
    <cellStyle name="Normal 2 5 5 3" xfId="1417"/>
    <cellStyle name="Normal 2 5 5 3 2" xfId="3034"/>
    <cellStyle name="Normal 2 5 5 3 2 2" xfId="6211"/>
    <cellStyle name="Normal 2 5 5 3 3" xfId="4624"/>
    <cellStyle name="Normal 2 5 5 4" xfId="894"/>
    <cellStyle name="Normal 2 5 5 4 2" xfId="2511"/>
    <cellStyle name="Normal 2 5 5 4 2 2" xfId="5688"/>
    <cellStyle name="Normal 2 5 5 4 3" xfId="4101"/>
    <cellStyle name="Normal 2 5 5 5" xfId="1988"/>
    <cellStyle name="Normal 2 5 5 5 2" xfId="5165"/>
    <cellStyle name="Normal 2 5 5 6" xfId="3578"/>
    <cellStyle name="Normal 2 5 6" xfId="442"/>
    <cellStyle name="Normal 2 5 6 2" xfId="646"/>
    <cellStyle name="Normal 2 5 6 2 2" xfId="1694"/>
    <cellStyle name="Normal 2 5 6 2 2 2" xfId="3311"/>
    <cellStyle name="Normal 2 5 6 2 2 2 2" xfId="6488"/>
    <cellStyle name="Normal 2 5 6 2 2 3" xfId="4901"/>
    <cellStyle name="Normal 2 5 6 2 3" xfId="1171"/>
    <cellStyle name="Normal 2 5 6 2 3 2" xfId="2788"/>
    <cellStyle name="Normal 2 5 6 2 3 2 2" xfId="5965"/>
    <cellStyle name="Normal 2 5 6 2 3 3" xfId="4378"/>
    <cellStyle name="Normal 2 5 6 2 4" xfId="2265"/>
    <cellStyle name="Normal 2 5 6 2 4 2" xfId="5442"/>
    <cellStyle name="Normal 2 5 6 2 5" xfId="3855"/>
    <cellStyle name="Normal 2 5 6 3" xfId="1490"/>
    <cellStyle name="Normal 2 5 6 3 2" xfId="3107"/>
    <cellStyle name="Normal 2 5 6 3 2 2" xfId="6284"/>
    <cellStyle name="Normal 2 5 6 3 3" xfId="4697"/>
    <cellStyle name="Normal 2 5 6 4" xfId="967"/>
    <cellStyle name="Normal 2 5 6 4 2" xfId="2584"/>
    <cellStyle name="Normal 2 5 6 4 2 2" xfId="5761"/>
    <cellStyle name="Normal 2 5 6 4 3" xfId="4174"/>
    <cellStyle name="Normal 2 5 6 5" xfId="2061"/>
    <cellStyle name="Normal 2 5 6 5 2" xfId="5238"/>
    <cellStyle name="Normal 2 5 6 6" xfId="3651"/>
    <cellStyle name="Normal 2 5 7" xfId="306"/>
    <cellStyle name="Normal 2 5 7 2" xfId="1354"/>
    <cellStyle name="Normal 2 5 7 2 2" xfId="2971"/>
    <cellStyle name="Normal 2 5 7 2 2 2" xfId="6148"/>
    <cellStyle name="Normal 2 5 7 2 3" xfId="4561"/>
    <cellStyle name="Normal 2 5 7 3" xfId="831"/>
    <cellStyle name="Normal 2 5 7 3 2" xfId="2448"/>
    <cellStyle name="Normal 2 5 7 3 2 2" xfId="5625"/>
    <cellStyle name="Normal 2 5 7 3 3" xfId="4038"/>
    <cellStyle name="Normal 2 5 7 4" xfId="1925"/>
    <cellStyle name="Normal 2 5 7 4 2" xfId="5102"/>
    <cellStyle name="Normal 2 5 7 5" xfId="3515"/>
    <cellStyle name="Normal 2 5 8" xfId="510"/>
    <cellStyle name="Normal 2 5 8 2" xfId="1558"/>
    <cellStyle name="Normal 2 5 8 2 2" xfId="3175"/>
    <cellStyle name="Normal 2 5 8 2 2 2" xfId="6352"/>
    <cellStyle name="Normal 2 5 8 2 3" xfId="4765"/>
    <cellStyle name="Normal 2 5 8 3" xfId="1035"/>
    <cellStyle name="Normal 2 5 8 3 2" xfId="2652"/>
    <cellStyle name="Normal 2 5 8 3 2 2" xfId="5829"/>
    <cellStyle name="Normal 2 5 8 3 3" xfId="4242"/>
    <cellStyle name="Normal 2 5 8 4" xfId="2129"/>
    <cellStyle name="Normal 2 5 8 4 2" xfId="5306"/>
    <cellStyle name="Normal 2 5 8 5" xfId="3719"/>
    <cellStyle name="Normal 2 5 9" xfId="1286"/>
    <cellStyle name="Normal 2 5 9 2" xfId="2903"/>
    <cellStyle name="Normal 2 5 9 2 2" xfId="6080"/>
    <cellStyle name="Normal 2 5 9 3" xfId="4493"/>
    <cellStyle name="Normal 2 6" xfId="226"/>
    <cellStyle name="Normal 2 6 2" xfId="7630"/>
    <cellStyle name="Normal 2 6 2 2" xfId="7631"/>
    <cellStyle name="Normal 2 6 2 2 2" xfId="7632"/>
    <cellStyle name="Normal 2 6 2 3" xfId="7633"/>
    <cellStyle name="Normal 2 6 2 3 2" xfId="7634"/>
    <cellStyle name="Normal 2 6 2 4" xfId="7635"/>
    <cellStyle name="Normal 2 6 3" xfId="7636"/>
    <cellStyle name="Normal 2 6 3 2" xfId="7637"/>
    <cellStyle name="Normal 2 6 4" xfId="7638"/>
    <cellStyle name="Normal 2 6 4 2" xfId="7639"/>
    <cellStyle name="Normal 2 6 5" xfId="7640"/>
    <cellStyle name="Normal 2 6 5 2" xfId="7641"/>
    <cellStyle name="Normal 2 6 6" xfId="7642"/>
    <cellStyle name="Normal 2 6 6 2" xfId="7643"/>
    <cellStyle name="Normal 2 6 7" xfId="7629"/>
    <cellStyle name="Normal 2 6 7 2" xfId="9577"/>
    <cellStyle name="Normal 2 6 8" xfId="8756"/>
    <cellStyle name="Normal 2 7" xfId="184"/>
    <cellStyle name="Normal 2 7 10" xfId="1855"/>
    <cellStyle name="Normal 2 7 10 2" xfId="5032"/>
    <cellStyle name="Normal 2 7 11" xfId="3445"/>
    <cellStyle name="Normal 2 7 2" xfId="262"/>
    <cellStyle name="Normal 2 7 2 2" xfId="400"/>
    <cellStyle name="Normal 2 7 2 2 2" xfId="604"/>
    <cellStyle name="Normal 2 7 2 2 2 2" xfId="1652"/>
    <cellStyle name="Normal 2 7 2 2 2 2 2" xfId="3269"/>
    <cellStyle name="Normal 2 7 2 2 2 2 2 2" xfId="6446"/>
    <cellStyle name="Normal 2 7 2 2 2 2 3" xfId="4859"/>
    <cellStyle name="Normal 2 7 2 2 2 3" xfId="1129"/>
    <cellStyle name="Normal 2 7 2 2 2 3 2" xfId="2746"/>
    <cellStyle name="Normal 2 7 2 2 2 3 2 2" xfId="5923"/>
    <cellStyle name="Normal 2 7 2 2 2 3 3" xfId="4336"/>
    <cellStyle name="Normal 2 7 2 2 2 4" xfId="2223"/>
    <cellStyle name="Normal 2 7 2 2 2 4 2" xfId="5400"/>
    <cellStyle name="Normal 2 7 2 2 2 5" xfId="3813"/>
    <cellStyle name="Normal 2 7 2 2 3" xfId="1448"/>
    <cellStyle name="Normal 2 7 2 2 3 2" xfId="3065"/>
    <cellStyle name="Normal 2 7 2 2 3 2 2" xfId="6242"/>
    <cellStyle name="Normal 2 7 2 2 3 3" xfId="4655"/>
    <cellStyle name="Normal 2 7 2 2 4" xfId="925"/>
    <cellStyle name="Normal 2 7 2 2 4 2" xfId="2542"/>
    <cellStyle name="Normal 2 7 2 2 4 2 2" xfId="5719"/>
    <cellStyle name="Normal 2 7 2 2 4 3" xfId="4132"/>
    <cellStyle name="Normal 2 7 2 2 5" xfId="2019"/>
    <cellStyle name="Normal 2 7 2 2 5 2" xfId="5196"/>
    <cellStyle name="Normal 2 7 2 2 6" xfId="3609"/>
    <cellStyle name="Normal 2 7 2 3" xfId="466"/>
    <cellStyle name="Normal 2 7 2 3 2" xfId="670"/>
    <cellStyle name="Normal 2 7 2 3 2 2" xfId="1718"/>
    <cellStyle name="Normal 2 7 2 3 2 2 2" xfId="3335"/>
    <cellStyle name="Normal 2 7 2 3 2 2 2 2" xfId="6512"/>
    <cellStyle name="Normal 2 7 2 3 2 2 3" xfId="4925"/>
    <cellStyle name="Normal 2 7 2 3 2 3" xfId="1195"/>
    <cellStyle name="Normal 2 7 2 3 2 3 2" xfId="2812"/>
    <cellStyle name="Normal 2 7 2 3 2 3 2 2" xfId="5989"/>
    <cellStyle name="Normal 2 7 2 3 2 3 3" xfId="4402"/>
    <cellStyle name="Normal 2 7 2 3 2 4" xfId="2289"/>
    <cellStyle name="Normal 2 7 2 3 2 4 2" xfId="5466"/>
    <cellStyle name="Normal 2 7 2 3 2 5" xfId="3879"/>
    <cellStyle name="Normal 2 7 2 3 3" xfId="1514"/>
    <cellStyle name="Normal 2 7 2 3 3 2" xfId="3131"/>
    <cellStyle name="Normal 2 7 2 3 3 2 2" xfId="6308"/>
    <cellStyle name="Normal 2 7 2 3 3 3" xfId="4721"/>
    <cellStyle name="Normal 2 7 2 3 4" xfId="991"/>
    <cellStyle name="Normal 2 7 2 3 4 2" xfId="2608"/>
    <cellStyle name="Normal 2 7 2 3 4 2 2" xfId="5785"/>
    <cellStyle name="Normal 2 7 2 3 4 3" xfId="4198"/>
    <cellStyle name="Normal 2 7 2 3 5" xfId="2085"/>
    <cellStyle name="Normal 2 7 2 3 5 2" xfId="5262"/>
    <cellStyle name="Normal 2 7 2 3 6" xfId="3675"/>
    <cellStyle name="Normal 2 7 2 4" xfId="330"/>
    <cellStyle name="Normal 2 7 2 4 2" xfId="1378"/>
    <cellStyle name="Normal 2 7 2 4 2 2" xfId="2995"/>
    <cellStyle name="Normal 2 7 2 4 2 2 2" xfId="6172"/>
    <cellStyle name="Normal 2 7 2 4 2 3" xfId="4585"/>
    <cellStyle name="Normal 2 7 2 4 3" xfId="855"/>
    <cellStyle name="Normal 2 7 2 4 3 2" xfId="2472"/>
    <cellStyle name="Normal 2 7 2 4 3 2 2" xfId="5649"/>
    <cellStyle name="Normal 2 7 2 4 3 3" xfId="4062"/>
    <cellStyle name="Normal 2 7 2 4 4" xfId="1949"/>
    <cellStyle name="Normal 2 7 2 4 4 2" xfId="5126"/>
    <cellStyle name="Normal 2 7 2 4 5" xfId="3539"/>
    <cellStyle name="Normal 2 7 2 5" xfId="534"/>
    <cellStyle name="Normal 2 7 2 5 2" xfId="1582"/>
    <cellStyle name="Normal 2 7 2 5 2 2" xfId="3199"/>
    <cellStyle name="Normal 2 7 2 5 2 2 2" xfId="6376"/>
    <cellStyle name="Normal 2 7 2 5 2 3" xfId="4789"/>
    <cellStyle name="Normal 2 7 2 5 3" xfId="1059"/>
    <cellStyle name="Normal 2 7 2 5 3 2" xfId="2676"/>
    <cellStyle name="Normal 2 7 2 5 3 2 2" xfId="5853"/>
    <cellStyle name="Normal 2 7 2 5 3 3" xfId="4266"/>
    <cellStyle name="Normal 2 7 2 5 4" xfId="2153"/>
    <cellStyle name="Normal 2 7 2 5 4 2" xfId="5330"/>
    <cellStyle name="Normal 2 7 2 5 5" xfId="3743"/>
    <cellStyle name="Normal 2 7 2 6" xfId="1310"/>
    <cellStyle name="Normal 2 7 2 6 2" xfId="2927"/>
    <cellStyle name="Normal 2 7 2 6 2 2" xfId="6104"/>
    <cellStyle name="Normal 2 7 2 6 3" xfId="4517"/>
    <cellStyle name="Normal 2 7 2 7" xfId="787"/>
    <cellStyle name="Normal 2 7 2 7 2" xfId="2404"/>
    <cellStyle name="Normal 2 7 2 7 2 2" xfId="5581"/>
    <cellStyle name="Normal 2 7 2 7 3" xfId="3994"/>
    <cellStyle name="Normal 2 7 2 8" xfId="1881"/>
    <cellStyle name="Normal 2 7 2 8 2" xfId="5058"/>
    <cellStyle name="Normal 2 7 2 9" xfId="3471"/>
    <cellStyle name="Normal 2 7 3" xfId="288"/>
    <cellStyle name="Normal 2 7 3 2" xfId="424"/>
    <cellStyle name="Normal 2 7 3 2 2" xfId="628"/>
    <cellStyle name="Normal 2 7 3 2 2 2" xfId="1676"/>
    <cellStyle name="Normal 2 7 3 2 2 2 2" xfId="3293"/>
    <cellStyle name="Normal 2 7 3 2 2 2 2 2" xfId="6470"/>
    <cellStyle name="Normal 2 7 3 2 2 2 3" xfId="4883"/>
    <cellStyle name="Normal 2 7 3 2 2 3" xfId="1153"/>
    <cellStyle name="Normal 2 7 3 2 2 3 2" xfId="2770"/>
    <cellStyle name="Normal 2 7 3 2 2 3 2 2" xfId="5947"/>
    <cellStyle name="Normal 2 7 3 2 2 3 3" xfId="4360"/>
    <cellStyle name="Normal 2 7 3 2 2 4" xfId="2247"/>
    <cellStyle name="Normal 2 7 3 2 2 4 2" xfId="5424"/>
    <cellStyle name="Normal 2 7 3 2 2 5" xfId="3837"/>
    <cellStyle name="Normal 2 7 3 2 3" xfId="1472"/>
    <cellStyle name="Normal 2 7 3 2 3 2" xfId="3089"/>
    <cellStyle name="Normal 2 7 3 2 3 2 2" xfId="6266"/>
    <cellStyle name="Normal 2 7 3 2 3 3" xfId="4679"/>
    <cellStyle name="Normal 2 7 3 2 4" xfId="949"/>
    <cellStyle name="Normal 2 7 3 2 4 2" xfId="2566"/>
    <cellStyle name="Normal 2 7 3 2 4 2 2" xfId="5743"/>
    <cellStyle name="Normal 2 7 3 2 4 3" xfId="4156"/>
    <cellStyle name="Normal 2 7 3 2 5" xfId="2043"/>
    <cellStyle name="Normal 2 7 3 2 5 2" xfId="5220"/>
    <cellStyle name="Normal 2 7 3 2 6" xfId="3633"/>
    <cellStyle name="Normal 2 7 3 3" xfId="492"/>
    <cellStyle name="Normal 2 7 3 3 2" xfId="696"/>
    <cellStyle name="Normal 2 7 3 3 2 2" xfId="1744"/>
    <cellStyle name="Normal 2 7 3 3 2 2 2" xfId="3361"/>
    <cellStyle name="Normal 2 7 3 3 2 2 2 2" xfId="6538"/>
    <cellStyle name="Normal 2 7 3 3 2 2 3" xfId="4951"/>
    <cellStyle name="Normal 2 7 3 3 2 3" xfId="1221"/>
    <cellStyle name="Normal 2 7 3 3 2 3 2" xfId="2838"/>
    <cellStyle name="Normal 2 7 3 3 2 3 2 2" xfId="6015"/>
    <cellStyle name="Normal 2 7 3 3 2 3 3" xfId="4428"/>
    <cellStyle name="Normal 2 7 3 3 2 4" xfId="2315"/>
    <cellStyle name="Normal 2 7 3 3 2 4 2" xfId="5492"/>
    <cellStyle name="Normal 2 7 3 3 2 5" xfId="3905"/>
    <cellStyle name="Normal 2 7 3 3 3" xfId="1540"/>
    <cellStyle name="Normal 2 7 3 3 3 2" xfId="3157"/>
    <cellStyle name="Normal 2 7 3 3 3 2 2" xfId="6334"/>
    <cellStyle name="Normal 2 7 3 3 3 3" xfId="4747"/>
    <cellStyle name="Normal 2 7 3 3 4" xfId="1017"/>
    <cellStyle name="Normal 2 7 3 3 4 2" xfId="2634"/>
    <cellStyle name="Normal 2 7 3 3 4 2 2" xfId="5811"/>
    <cellStyle name="Normal 2 7 3 3 4 3" xfId="4224"/>
    <cellStyle name="Normal 2 7 3 3 5" xfId="2111"/>
    <cellStyle name="Normal 2 7 3 3 5 2" xfId="5288"/>
    <cellStyle name="Normal 2 7 3 3 6" xfId="3701"/>
    <cellStyle name="Normal 2 7 3 4" xfId="356"/>
    <cellStyle name="Normal 2 7 3 4 2" xfId="1404"/>
    <cellStyle name="Normal 2 7 3 4 2 2" xfId="3021"/>
    <cellStyle name="Normal 2 7 3 4 2 2 2" xfId="6198"/>
    <cellStyle name="Normal 2 7 3 4 2 3" xfId="4611"/>
    <cellStyle name="Normal 2 7 3 4 3" xfId="881"/>
    <cellStyle name="Normal 2 7 3 4 3 2" xfId="2498"/>
    <cellStyle name="Normal 2 7 3 4 3 2 2" xfId="5675"/>
    <cellStyle name="Normal 2 7 3 4 3 3" xfId="4088"/>
    <cellStyle name="Normal 2 7 3 4 4" xfId="1975"/>
    <cellStyle name="Normal 2 7 3 4 4 2" xfId="5152"/>
    <cellStyle name="Normal 2 7 3 4 5" xfId="3565"/>
    <cellStyle name="Normal 2 7 3 5" xfId="560"/>
    <cellStyle name="Normal 2 7 3 5 2" xfId="1608"/>
    <cellStyle name="Normal 2 7 3 5 2 2" xfId="3225"/>
    <cellStyle name="Normal 2 7 3 5 2 2 2" xfId="6402"/>
    <cellStyle name="Normal 2 7 3 5 2 3" xfId="4815"/>
    <cellStyle name="Normal 2 7 3 5 3" xfId="1085"/>
    <cellStyle name="Normal 2 7 3 5 3 2" xfId="2702"/>
    <cellStyle name="Normal 2 7 3 5 3 2 2" xfId="5879"/>
    <cellStyle name="Normal 2 7 3 5 3 3" xfId="4292"/>
    <cellStyle name="Normal 2 7 3 5 4" xfId="2179"/>
    <cellStyle name="Normal 2 7 3 5 4 2" xfId="5356"/>
    <cellStyle name="Normal 2 7 3 5 5" xfId="3769"/>
    <cellStyle name="Normal 2 7 3 6" xfId="1336"/>
    <cellStyle name="Normal 2 7 3 6 2" xfId="2953"/>
    <cellStyle name="Normal 2 7 3 6 2 2" xfId="6130"/>
    <cellStyle name="Normal 2 7 3 6 3" xfId="4543"/>
    <cellStyle name="Normal 2 7 3 7" xfId="813"/>
    <cellStyle name="Normal 2 7 3 7 2" xfId="2430"/>
    <cellStyle name="Normal 2 7 3 7 2 2" xfId="5607"/>
    <cellStyle name="Normal 2 7 3 7 3" xfId="4020"/>
    <cellStyle name="Normal 2 7 3 8" xfId="1907"/>
    <cellStyle name="Normal 2 7 3 8 2" xfId="5084"/>
    <cellStyle name="Normal 2 7 3 9" xfId="3497"/>
    <cellStyle name="Normal 2 7 4" xfId="385"/>
    <cellStyle name="Normal 2 7 4 2" xfId="589"/>
    <cellStyle name="Normal 2 7 4 2 2" xfId="1637"/>
    <cellStyle name="Normal 2 7 4 2 2 2" xfId="3254"/>
    <cellStyle name="Normal 2 7 4 2 2 2 2" xfId="6431"/>
    <cellStyle name="Normal 2 7 4 2 2 3" xfId="4844"/>
    <cellStyle name="Normal 2 7 4 2 3" xfId="1114"/>
    <cellStyle name="Normal 2 7 4 2 3 2" xfId="2731"/>
    <cellStyle name="Normal 2 7 4 2 3 2 2" xfId="5908"/>
    <cellStyle name="Normal 2 7 4 2 3 3" xfId="4321"/>
    <cellStyle name="Normal 2 7 4 2 4" xfId="2208"/>
    <cellStyle name="Normal 2 7 4 2 4 2" xfId="5385"/>
    <cellStyle name="Normal 2 7 4 2 5" xfId="3798"/>
    <cellStyle name="Normal 2 7 4 3" xfId="1433"/>
    <cellStyle name="Normal 2 7 4 3 2" xfId="3050"/>
    <cellStyle name="Normal 2 7 4 3 2 2" xfId="6227"/>
    <cellStyle name="Normal 2 7 4 3 3" xfId="4640"/>
    <cellStyle name="Normal 2 7 4 4" xfId="910"/>
    <cellStyle name="Normal 2 7 4 4 2" xfId="2527"/>
    <cellStyle name="Normal 2 7 4 4 2 2" xfId="5704"/>
    <cellStyle name="Normal 2 7 4 4 3" xfId="4117"/>
    <cellStyle name="Normal 2 7 4 5" xfId="2004"/>
    <cellStyle name="Normal 2 7 4 5 2" xfId="5181"/>
    <cellStyle name="Normal 2 7 4 6" xfId="3594"/>
    <cellStyle name="Normal 2 7 5" xfId="440"/>
    <cellStyle name="Normal 2 7 5 2" xfId="644"/>
    <cellStyle name="Normal 2 7 5 2 2" xfId="1692"/>
    <cellStyle name="Normal 2 7 5 2 2 2" xfId="3309"/>
    <cellStyle name="Normal 2 7 5 2 2 2 2" xfId="6486"/>
    <cellStyle name="Normal 2 7 5 2 2 3" xfId="4899"/>
    <cellStyle name="Normal 2 7 5 2 3" xfId="1169"/>
    <cellStyle name="Normal 2 7 5 2 3 2" xfId="2786"/>
    <cellStyle name="Normal 2 7 5 2 3 2 2" xfId="5963"/>
    <cellStyle name="Normal 2 7 5 2 3 3" xfId="4376"/>
    <cellStyle name="Normal 2 7 5 2 4" xfId="2263"/>
    <cellStyle name="Normal 2 7 5 2 4 2" xfId="5440"/>
    <cellStyle name="Normal 2 7 5 2 5" xfId="3853"/>
    <cellStyle name="Normal 2 7 5 3" xfId="1488"/>
    <cellStyle name="Normal 2 7 5 3 2" xfId="3105"/>
    <cellStyle name="Normal 2 7 5 3 2 2" xfId="6282"/>
    <cellStyle name="Normal 2 7 5 3 3" xfId="4695"/>
    <cellStyle name="Normal 2 7 5 4" xfId="965"/>
    <cellStyle name="Normal 2 7 5 4 2" xfId="2582"/>
    <cellStyle name="Normal 2 7 5 4 2 2" xfId="5759"/>
    <cellStyle name="Normal 2 7 5 4 3" xfId="4172"/>
    <cellStyle name="Normal 2 7 5 5" xfId="2059"/>
    <cellStyle name="Normal 2 7 5 5 2" xfId="5236"/>
    <cellStyle name="Normal 2 7 5 6" xfId="3649"/>
    <cellStyle name="Normal 2 7 6" xfId="304"/>
    <cellStyle name="Normal 2 7 6 2" xfId="1352"/>
    <cellStyle name="Normal 2 7 6 2 2" xfId="2969"/>
    <cellStyle name="Normal 2 7 6 2 2 2" xfId="6146"/>
    <cellStyle name="Normal 2 7 6 2 3" xfId="4559"/>
    <cellStyle name="Normal 2 7 6 3" xfId="829"/>
    <cellStyle name="Normal 2 7 6 3 2" xfId="2446"/>
    <cellStyle name="Normal 2 7 6 3 2 2" xfId="5623"/>
    <cellStyle name="Normal 2 7 6 3 3" xfId="4036"/>
    <cellStyle name="Normal 2 7 6 4" xfId="1923"/>
    <cellStyle name="Normal 2 7 6 4 2" xfId="5100"/>
    <cellStyle name="Normal 2 7 6 5" xfId="3513"/>
    <cellStyle name="Normal 2 7 7" xfId="508"/>
    <cellStyle name="Normal 2 7 7 2" xfId="1556"/>
    <cellStyle name="Normal 2 7 7 2 2" xfId="3173"/>
    <cellStyle name="Normal 2 7 7 2 2 2" xfId="6350"/>
    <cellStyle name="Normal 2 7 7 2 3" xfId="4763"/>
    <cellStyle name="Normal 2 7 7 3" xfId="1033"/>
    <cellStyle name="Normal 2 7 7 3 2" xfId="2650"/>
    <cellStyle name="Normal 2 7 7 3 2 2" xfId="5827"/>
    <cellStyle name="Normal 2 7 7 3 3" xfId="4240"/>
    <cellStyle name="Normal 2 7 7 4" xfId="2127"/>
    <cellStyle name="Normal 2 7 7 4 2" xfId="5304"/>
    <cellStyle name="Normal 2 7 7 5" xfId="3717"/>
    <cellStyle name="Normal 2 7 8" xfId="1284"/>
    <cellStyle name="Normal 2 7 8 2" xfId="2901"/>
    <cellStyle name="Normal 2 7 8 2 2" xfId="6078"/>
    <cellStyle name="Normal 2 7 8 3" xfId="4491"/>
    <cellStyle name="Normal 2 7 9" xfId="761"/>
    <cellStyle name="Normal 2 7 9 2" xfId="2378"/>
    <cellStyle name="Normal 2 7 9 2 2" xfId="5555"/>
    <cellStyle name="Normal 2 7 9 3" xfId="3968"/>
    <cellStyle name="Normal 2 8" xfId="255"/>
    <cellStyle name="Normal 2 8 10" xfId="3464"/>
    <cellStyle name="Normal 2 8 2" xfId="281"/>
    <cellStyle name="Normal 2 8 2 2" xfId="417"/>
    <cellStyle name="Normal 2 8 2 2 2" xfId="621"/>
    <cellStyle name="Normal 2 8 2 2 2 2" xfId="1669"/>
    <cellStyle name="Normal 2 8 2 2 2 2 2" xfId="3286"/>
    <cellStyle name="Normal 2 8 2 2 2 2 2 2" xfId="6463"/>
    <cellStyle name="Normal 2 8 2 2 2 2 3" xfId="4876"/>
    <cellStyle name="Normal 2 8 2 2 2 3" xfId="1146"/>
    <cellStyle name="Normal 2 8 2 2 2 3 2" xfId="2763"/>
    <cellStyle name="Normal 2 8 2 2 2 3 2 2" xfId="5940"/>
    <cellStyle name="Normal 2 8 2 2 2 3 3" xfId="4353"/>
    <cellStyle name="Normal 2 8 2 2 2 4" xfId="2240"/>
    <cellStyle name="Normal 2 8 2 2 2 4 2" xfId="5417"/>
    <cellStyle name="Normal 2 8 2 2 2 5" xfId="3830"/>
    <cellStyle name="Normal 2 8 2 2 3" xfId="1465"/>
    <cellStyle name="Normal 2 8 2 2 3 2" xfId="3082"/>
    <cellStyle name="Normal 2 8 2 2 3 2 2" xfId="6259"/>
    <cellStyle name="Normal 2 8 2 2 3 3" xfId="4672"/>
    <cellStyle name="Normal 2 8 2 2 4" xfId="942"/>
    <cellStyle name="Normal 2 8 2 2 4 2" xfId="2559"/>
    <cellStyle name="Normal 2 8 2 2 4 2 2" xfId="5736"/>
    <cellStyle name="Normal 2 8 2 2 4 3" xfId="4149"/>
    <cellStyle name="Normal 2 8 2 2 5" xfId="2036"/>
    <cellStyle name="Normal 2 8 2 2 5 2" xfId="5213"/>
    <cellStyle name="Normal 2 8 2 2 6" xfId="3626"/>
    <cellStyle name="Normal 2 8 2 3" xfId="485"/>
    <cellStyle name="Normal 2 8 2 3 2" xfId="689"/>
    <cellStyle name="Normal 2 8 2 3 2 2" xfId="1737"/>
    <cellStyle name="Normal 2 8 2 3 2 2 2" xfId="3354"/>
    <cellStyle name="Normal 2 8 2 3 2 2 2 2" xfId="6531"/>
    <cellStyle name="Normal 2 8 2 3 2 2 3" xfId="4944"/>
    <cellStyle name="Normal 2 8 2 3 2 3" xfId="1214"/>
    <cellStyle name="Normal 2 8 2 3 2 3 2" xfId="2831"/>
    <cellStyle name="Normal 2 8 2 3 2 3 2 2" xfId="6008"/>
    <cellStyle name="Normal 2 8 2 3 2 3 3" xfId="4421"/>
    <cellStyle name="Normal 2 8 2 3 2 4" xfId="2308"/>
    <cellStyle name="Normal 2 8 2 3 2 4 2" xfId="5485"/>
    <cellStyle name="Normal 2 8 2 3 2 5" xfId="3898"/>
    <cellStyle name="Normal 2 8 2 3 3" xfId="1533"/>
    <cellStyle name="Normal 2 8 2 3 3 2" xfId="3150"/>
    <cellStyle name="Normal 2 8 2 3 3 2 2" xfId="6327"/>
    <cellStyle name="Normal 2 8 2 3 3 3" xfId="4740"/>
    <cellStyle name="Normal 2 8 2 3 4" xfId="1010"/>
    <cellStyle name="Normal 2 8 2 3 4 2" xfId="2627"/>
    <cellStyle name="Normal 2 8 2 3 4 2 2" xfId="5804"/>
    <cellStyle name="Normal 2 8 2 3 4 3" xfId="4217"/>
    <cellStyle name="Normal 2 8 2 3 5" xfId="2104"/>
    <cellStyle name="Normal 2 8 2 3 5 2" xfId="5281"/>
    <cellStyle name="Normal 2 8 2 3 6" xfId="3694"/>
    <cellStyle name="Normal 2 8 2 4" xfId="349"/>
    <cellStyle name="Normal 2 8 2 4 2" xfId="1397"/>
    <cellStyle name="Normal 2 8 2 4 2 2" xfId="3014"/>
    <cellStyle name="Normal 2 8 2 4 2 2 2" xfId="6191"/>
    <cellStyle name="Normal 2 8 2 4 2 3" xfId="4604"/>
    <cellStyle name="Normal 2 8 2 4 3" xfId="874"/>
    <cellStyle name="Normal 2 8 2 4 3 2" xfId="2491"/>
    <cellStyle name="Normal 2 8 2 4 3 2 2" xfId="5668"/>
    <cellStyle name="Normal 2 8 2 4 3 3" xfId="4081"/>
    <cellStyle name="Normal 2 8 2 4 4" xfId="1968"/>
    <cellStyle name="Normal 2 8 2 4 4 2" xfId="5145"/>
    <cellStyle name="Normal 2 8 2 4 5" xfId="3558"/>
    <cellStyle name="Normal 2 8 2 5" xfId="553"/>
    <cellStyle name="Normal 2 8 2 5 2" xfId="1601"/>
    <cellStyle name="Normal 2 8 2 5 2 2" xfId="3218"/>
    <cellStyle name="Normal 2 8 2 5 2 2 2" xfId="6395"/>
    <cellStyle name="Normal 2 8 2 5 2 3" xfId="4808"/>
    <cellStyle name="Normal 2 8 2 5 3" xfId="1078"/>
    <cellStyle name="Normal 2 8 2 5 3 2" xfId="2695"/>
    <cellStyle name="Normal 2 8 2 5 3 2 2" xfId="5872"/>
    <cellStyle name="Normal 2 8 2 5 3 3" xfId="4285"/>
    <cellStyle name="Normal 2 8 2 5 4" xfId="2172"/>
    <cellStyle name="Normal 2 8 2 5 4 2" xfId="5349"/>
    <cellStyle name="Normal 2 8 2 5 5" xfId="3762"/>
    <cellStyle name="Normal 2 8 2 6" xfId="1329"/>
    <cellStyle name="Normal 2 8 2 6 2" xfId="2946"/>
    <cellStyle name="Normal 2 8 2 6 2 2" xfId="6123"/>
    <cellStyle name="Normal 2 8 2 6 3" xfId="4536"/>
    <cellStyle name="Normal 2 8 2 7" xfId="806"/>
    <cellStyle name="Normal 2 8 2 7 2" xfId="2423"/>
    <cellStyle name="Normal 2 8 2 7 2 2" xfId="5600"/>
    <cellStyle name="Normal 2 8 2 7 3" xfId="4013"/>
    <cellStyle name="Normal 2 8 2 8" xfId="1900"/>
    <cellStyle name="Normal 2 8 2 8 2" xfId="5077"/>
    <cellStyle name="Normal 2 8 2 9" xfId="3490"/>
    <cellStyle name="Normal 2 8 3" xfId="378"/>
    <cellStyle name="Normal 2 8 3 2" xfId="582"/>
    <cellStyle name="Normal 2 8 3 2 2" xfId="1630"/>
    <cellStyle name="Normal 2 8 3 2 2 2" xfId="3247"/>
    <cellStyle name="Normal 2 8 3 2 2 2 2" xfId="6424"/>
    <cellStyle name="Normal 2 8 3 2 2 3" xfId="4837"/>
    <cellStyle name="Normal 2 8 3 2 3" xfId="1107"/>
    <cellStyle name="Normal 2 8 3 2 3 2" xfId="2724"/>
    <cellStyle name="Normal 2 8 3 2 3 2 2" xfId="5901"/>
    <cellStyle name="Normal 2 8 3 2 3 3" xfId="4314"/>
    <cellStyle name="Normal 2 8 3 2 4" xfId="2201"/>
    <cellStyle name="Normal 2 8 3 2 4 2" xfId="5378"/>
    <cellStyle name="Normal 2 8 3 2 5" xfId="3791"/>
    <cellStyle name="Normal 2 8 3 3" xfId="1426"/>
    <cellStyle name="Normal 2 8 3 3 2" xfId="3043"/>
    <cellStyle name="Normal 2 8 3 3 2 2" xfId="6220"/>
    <cellStyle name="Normal 2 8 3 3 3" xfId="4633"/>
    <cellStyle name="Normal 2 8 3 4" xfId="903"/>
    <cellStyle name="Normal 2 8 3 4 2" xfId="2520"/>
    <cellStyle name="Normal 2 8 3 4 2 2" xfId="5697"/>
    <cellStyle name="Normal 2 8 3 4 3" xfId="4110"/>
    <cellStyle name="Normal 2 8 3 5" xfId="1997"/>
    <cellStyle name="Normal 2 8 3 5 2" xfId="5174"/>
    <cellStyle name="Normal 2 8 3 6" xfId="3587"/>
    <cellStyle name="Normal 2 8 4" xfId="459"/>
    <cellStyle name="Normal 2 8 4 2" xfId="663"/>
    <cellStyle name="Normal 2 8 4 2 2" xfId="1711"/>
    <cellStyle name="Normal 2 8 4 2 2 2" xfId="3328"/>
    <cellStyle name="Normal 2 8 4 2 2 2 2" xfId="6505"/>
    <cellStyle name="Normal 2 8 4 2 2 3" xfId="4918"/>
    <cellStyle name="Normal 2 8 4 2 3" xfId="1188"/>
    <cellStyle name="Normal 2 8 4 2 3 2" xfId="2805"/>
    <cellStyle name="Normal 2 8 4 2 3 2 2" xfId="5982"/>
    <cellStyle name="Normal 2 8 4 2 3 3" xfId="4395"/>
    <cellStyle name="Normal 2 8 4 2 4" xfId="2282"/>
    <cellStyle name="Normal 2 8 4 2 4 2" xfId="5459"/>
    <cellStyle name="Normal 2 8 4 2 5" xfId="3872"/>
    <cellStyle name="Normal 2 8 4 3" xfId="1507"/>
    <cellStyle name="Normal 2 8 4 3 2" xfId="3124"/>
    <cellStyle name="Normal 2 8 4 3 2 2" xfId="6301"/>
    <cellStyle name="Normal 2 8 4 3 3" xfId="4714"/>
    <cellStyle name="Normal 2 8 4 4" xfId="984"/>
    <cellStyle name="Normal 2 8 4 4 2" xfId="2601"/>
    <cellStyle name="Normal 2 8 4 4 2 2" xfId="5778"/>
    <cellStyle name="Normal 2 8 4 4 3" xfId="4191"/>
    <cellStyle name="Normal 2 8 4 5" xfId="2078"/>
    <cellStyle name="Normal 2 8 4 5 2" xfId="5255"/>
    <cellStyle name="Normal 2 8 4 6" xfId="3668"/>
    <cellStyle name="Normal 2 8 5" xfId="323"/>
    <cellStyle name="Normal 2 8 5 2" xfId="1371"/>
    <cellStyle name="Normal 2 8 5 2 2" xfId="2988"/>
    <cellStyle name="Normal 2 8 5 2 2 2" xfId="6165"/>
    <cellStyle name="Normal 2 8 5 2 3" xfId="4578"/>
    <cellStyle name="Normal 2 8 5 3" xfId="848"/>
    <cellStyle name="Normal 2 8 5 3 2" xfId="2465"/>
    <cellStyle name="Normal 2 8 5 3 2 2" xfId="5642"/>
    <cellStyle name="Normal 2 8 5 3 3" xfId="4055"/>
    <cellStyle name="Normal 2 8 5 4" xfId="1942"/>
    <cellStyle name="Normal 2 8 5 4 2" xfId="5119"/>
    <cellStyle name="Normal 2 8 5 5" xfId="3532"/>
    <cellStyle name="Normal 2 8 6" xfId="527"/>
    <cellStyle name="Normal 2 8 6 2" xfId="1575"/>
    <cellStyle name="Normal 2 8 6 2 2" xfId="3192"/>
    <cellStyle name="Normal 2 8 6 2 2 2" xfId="6369"/>
    <cellStyle name="Normal 2 8 6 2 3" xfId="4782"/>
    <cellStyle name="Normal 2 8 6 3" xfId="1052"/>
    <cellStyle name="Normal 2 8 6 3 2" xfId="2669"/>
    <cellStyle name="Normal 2 8 6 3 2 2" xfId="5846"/>
    <cellStyle name="Normal 2 8 6 3 3" xfId="4259"/>
    <cellStyle name="Normal 2 8 6 4" xfId="2146"/>
    <cellStyle name="Normal 2 8 6 4 2" xfId="5323"/>
    <cellStyle name="Normal 2 8 6 5" xfId="3736"/>
    <cellStyle name="Normal 2 8 7" xfId="1303"/>
    <cellStyle name="Normal 2 8 7 2" xfId="2920"/>
    <cellStyle name="Normal 2 8 7 2 2" xfId="6097"/>
    <cellStyle name="Normal 2 8 7 3" xfId="4510"/>
    <cellStyle name="Normal 2 8 8" xfId="780"/>
    <cellStyle name="Normal 2 8 8 2" xfId="2397"/>
    <cellStyle name="Normal 2 8 8 2 2" xfId="5574"/>
    <cellStyle name="Normal 2 8 8 3" xfId="3987"/>
    <cellStyle name="Normal 2 8 9" xfId="1874"/>
    <cellStyle name="Normal 2 8 9 2" xfId="5051"/>
    <cellStyle name="Normal 2 9" xfId="237"/>
    <cellStyle name="Normal 2 9 2" xfId="377"/>
    <cellStyle name="Normal 2 9 2 2" xfId="581"/>
    <cellStyle name="Normal 2 9 2 2 2" xfId="1629"/>
    <cellStyle name="Normal 2 9 2 2 2 2" xfId="3246"/>
    <cellStyle name="Normal 2 9 2 2 2 2 2" xfId="6423"/>
    <cellStyle name="Normal 2 9 2 2 2 3" xfId="4836"/>
    <cellStyle name="Normal 2 9 2 2 3" xfId="1106"/>
    <cellStyle name="Normal 2 9 2 2 3 2" xfId="2723"/>
    <cellStyle name="Normal 2 9 2 2 3 2 2" xfId="5900"/>
    <cellStyle name="Normal 2 9 2 2 3 3" xfId="4313"/>
    <cellStyle name="Normal 2 9 2 2 4" xfId="2200"/>
    <cellStyle name="Normal 2 9 2 2 4 2" xfId="5377"/>
    <cellStyle name="Normal 2 9 2 2 5" xfId="3790"/>
    <cellStyle name="Normal 2 9 2 3" xfId="1425"/>
    <cellStyle name="Normal 2 9 2 3 2" xfId="3042"/>
    <cellStyle name="Normal 2 9 2 3 2 2" xfId="6219"/>
    <cellStyle name="Normal 2 9 2 3 3" xfId="4632"/>
    <cellStyle name="Normal 2 9 2 4" xfId="902"/>
    <cellStyle name="Normal 2 9 2 4 2" xfId="2519"/>
    <cellStyle name="Normal 2 9 2 4 2 2" xfId="5696"/>
    <cellStyle name="Normal 2 9 2 4 3" xfId="4109"/>
    <cellStyle name="Normal 2 9 2 5" xfId="1996"/>
    <cellStyle name="Normal 2 9 2 5 2" xfId="5173"/>
    <cellStyle name="Normal 2 9 2 6" xfId="3586"/>
    <cellStyle name="Normal 2 9 3" xfId="450"/>
    <cellStyle name="Normal 2 9 3 2" xfId="654"/>
    <cellStyle name="Normal 2 9 3 2 2" xfId="1702"/>
    <cellStyle name="Normal 2 9 3 2 2 2" xfId="3319"/>
    <cellStyle name="Normal 2 9 3 2 2 2 2" xfId="6496"/>
    <cellStyle name="Normal 2 9 3 2 2 3" xfId="4909"/>
    <cellStyle name="Normal 2 9 3 2 3" xfId="1179"/>
    <cellStyle name="Normal 2 9 3 2 3 2" xfId="2796"/>
    <cellStyle name="Normal 2 9 3 2 3 2 2" xfId="5973"/>
    <cellStyle name="Normal 2 9 3 2 3 3" xfId="4386"/>
    <cellStyle name="Normal 2 9 3 2 4" xfId="2273"/>
    <cellStyle name="Normal 2 9 3 2 4 2" xfId="5450"/>
    <cellStyle name="Normal 2 9 3 2 5" xfId="3863"/>
    <cellStyle name="Normal 2 9 3 3" xfId="1498"/>
    <cellStyle name="Normal 2 9 3 3 2" xfId="3115"/>
    <cellStyle name="Normal 2 9 3 3 2 2" xfId="6292"/>
    <cellStyle name="Normal 2 9 3 3 3" xfId="4705"/>
    <cellStyle name="Normal 2 9 3 4" xfId="975"/>
    <cellStyle name="Normal 2 9 3 4 2" xfId="2592"/>
    <cellStyle name="Normal 2 9 3 4 2 2" xfId="5769"/>
    <cellStyle name="Normal 2 9 3 4 3" xfId="4182"/>
    <cellStyle name="Normal 2 9 3 5" xfId="2069"/>
    <cellStyle name="Normal 2 9 3 5 2" xfId="5246"/>
    <cellStyle name="Normal 2 9 3 6" xfId="3659"/>
    <cellStyle name="Normal 2 9 4" xfId="314"/>
    <cellStyle name="Normal 2 9 4 2" xfId="1362"/>
    <cellStyle name="Normal 2 9 4 2 2" xfId="2979"/>
    <cellStyle name="Normal 2 9 4 2 2 2" xfId="6156"/>
    <cellStyle name="Normal 2 9 4 2 3" xfId="4569"/>
    <cellStyle name="Normal 2 9 4 3" xfId="839"/>
    <cellStyle name="Normal 2 9 4 3 2" xfId="2456"/>
    <cellStyle name="Normal 2 9 4 3 2 2" xfId="5633"/>
    <cellStyle name="Normal 2 9 4 3 3" xfId="4046"/>
    <cellStyle name="Normal 2 9 4 4" xfId="1933"/>
    <cellStyle name="Normal 2 9 4 4 2" xfId="5110"/>
    <cellStyle name="Normal 2 9 4 5" xfId="3523"/>
    <cellStyle name="Normal 2 9 5" xfId="518"/>
    <cellStyle name="Normal 2 9 5 2" xfId="1566"/>
    <cellStyle name="Normal 2 9 5 2 2" xfId="3183"/>
    <cellStyle name="Normal 2 9 5 2 2 2" xfId="6360"/>
    <cellStyle name="Normal 2 9 5 2 3" xfId="4773"/>
    <cellStyle name="Normal 2 9 5 3" xfId="1043"/>
    <cellStyle name="Normal 2 9 5 3 2" xfId="2660"/>
    <cellStyle name="Normal 2 9 5 3 2 2" xfId="5837"/>
    <cellStyle name="Normal 2 9 5 3 3" xfId="4250"/>
    <cellStyle name="Normal 2 9 5 4" xfId="2137"/>
    <cellStyle name="Normal 2 9 5 4 2" xfId="5314"/>
    <cellStyle name="Normal 2 9 5 5" xfId="3727"/>
    <cellStyle name="Normal 2 9 6" xfId="1294"/>
    <cellStyle name="Normal 2 9 6 2" xfId="2911"/>
    <cellStyle name="Normal 2 9 6 2 2" xfId="6088"/>
    <cellStyle name="Normal 2 9 6 3" xfId="4501"/>
    <cellStyle name="Normal 2 9 7" xfId="771"/>
    <cellStyle name="Normal 2 9 7 2" xfId="2388"/>
    <cellStyle name="Normal 2 9 7 2 2" xfId="5565"/>
    <cellStyle name="Normal 2 9 7 3" xfId="3978"/>
    <cellStyle name="Normal 2 9 8" xfId="1865"/>
    <cellStyle name="Normal 2 9 8 2" xfId="5042"/>
    <cellStyle name="Normal 2 9 9" xfId="3455"/>
    <cellStyle name="Normal 2_Plants" xfId="53"/>
    <cellStyle name="Normal 20" xfId="7644"/>
    <cellStyle name="Normal 20 2" xfId="7645"/>
    <cellStyle name="Normal 21" xfId="7646"/>
    <cellStyle name="Normal 21 2" xfId="7647"/>
    <cellStyle name="Normal 22" xfId="7648"/>
    <cellStyle name="Normal 22 2" xfId="7649"/>
    <cellStyle name="Normal 23" xfId="1781"/>
    <cellStyle name="Normal 23 2" xfId="7651"/>
    <cellStyle name="Normal 23 3" xfId="7650"/>
    <cellStyle name="Normal 23 4" xfId="8921"/>
    <cellStyle name="Normal 24" xfId="7652"/>
    <cellStyle name="Normal 25" xfId="7653"/>
    <cellStyle name="Normal 26" xfId="7654"/>
    <cellStyle name="Normal 27" xfId="7655"/>
    <cellStyle name="Normal 28" xfId="7656"/>
    <cellStyle name="Normal 29" xfId="7657"/>
    <cellStyle name="Normal 3" xfId="11"/>
    <cellStyle name="Normal 3 10" xfId="3404"/>
    <cellStyle name="Normal 3 10 2" xfId="7658"/>
    <cellStyle name="Normal 3 10 2 2" xfId="7659"/>
    <cellStyle name="Normal 3 10 3" xfId="7660"/>
    <cellStyle name="Normal 3 11" xfId="6567"/>
    <cellStyle name="Normal 3 11 2" xfId="7661"/>
    <cellStyle name="Normal 3 12" xfId="54"/>
    <cellStyle name="Normal 3 12 2" xfId="7662"/>
    <cellStyle name="Normal 3 13" xfId="7663"/>
    <cellStyle name="Normal 3 13 2" xfId="7664"/>
    <cellStyle name="Normal 3 14" xfId="7665"/>
    <cellStyle name="Normal 3 14 2" xfId="7666"/>
    <cellStyle name="Normal 3 15" xfId="7667"/>
    <cellStyle name="Normal 3 16" xfId="8132"/>
    <cellStyle name="Normal 3 16 2" xfId="8776"/>
    <cellStyle name="Normal 3 17" xfId="7256"/>
    <cellStyle name="Normal 3 2" xfId="55"/>
    <cellStyle name="Normal 3 2 2" xfId="227"/>
    <cellStyle name="Normal 3 2 2 2" xfId="7669"/>
    <cellStyle name="Normal 3 2 2 2 2" xfId="7670"/>
    <cellStyle name="Normal 3 2 2 3" xfId="7671"/>
    <cellStyle name="Normal 3 2 2 3 2" xfId="7672"/>
    <cellStyle name="Normal 3 2 2 4" xfId="7673"/>
    <cellStyle name="Normal 3 2 2 4 2" xfId="7674"/>
    <cellStyle name="Normal 3 2 2 5" xfId="7675"/>
    <cellStyle name="Normal 3 2 2 6" xfId="7668"/>
    <cellStyle name="Normal 3 2 2 7" xfId="8904"/>
    <cellStyle name="Normal 3 2 3" xfId="7676"/>
    <cellStyle name="Normal 3 2 3 2" xfId="7677"/>
    <cellStyle name="Normal 3 2 4" xfId="7678"/>
    <cellStyle name="Normal 3 2 4 2" xfId="7679"/>
    <cellStyle name="Normal 3 2 5" xfId="7680"/>
    <cellStyle name="Normal 3 2 5 2" xfId="7681"/>
    <cellStyle name="Normal 3 2 6" xfId="7682"/>
    <cellStyle name="Normal 3 2 6 2" xfId="7683"/>
    <cellStyle name="Normal 3 2 7" xfId="7684"/>
    <cellStyle name="Normal 3 2 7 2" xfId="7685"/>
    <cellStyle name="Normal 3 2 8" xfId="7686"/>
    <cellStyle name="Normal 3 2 9" xfId="8757"/>
    <cellStyle name="Normal 3 3" xfId="156"/>
    <cellStyle name="Normal 3 3 2" xfId="1265"/>
    <cellStyle name="Normal 3 3 2 2" xfId="2882"/>
    <cellStyle name="Normal 3 3 2 2 2" xfId="6059"/>
    <cellStyle name="Normal 3 3 2 3" xfId="4472"/>
    <cellStyle name="Normal 3 3 2 3 2" xfId="7687"/>
    <cellStyle name="Normal 3 3 2 4" xfId="7688"/>
    <cellStyle name="Normal 3 3 3" xfId="742"/>
    <cellStyle name="Normal 3 3 3 2" xfId="2359"/>
    <cellStyle name="Normal 3 3 3 2 2" xfId="5536"/>
    <cellStyle name="Normal 3 3 3 3" xfId="3949"/>
    <cellStyle name="Normal 3 3 4" xfId="1762"/>
    <cellStyle name="Normal 3 3 4 2" xfId="7690"/>
    <cellStyle name="Normal 3 3 4 3" xfId="7689"/>
    <cellStyle name="Normal 3 3 4 4" xfId="8918"/>
    <cellStyle name="Normal 3 3 5" xfId="1836"/>
    <cellStyle name="Normal 3 3 5 2" xfId="5013"/>
    <cellStyle name="Normal 3 3 6" xfId="3426"/>
    <cellStyle name="Normal 3 3 6 2" xfId="7691"/>
    <cellStyle name="Normal 3 3 7" xfId="7692"/>
    <cellStyle name="Normal 3 4" xfId="179"/>
    <cellStyle name="Normal 3 4 2" xfId="7694"/>
    <cellStyle name="Normal 3 4 2 2" xfId="7695"/>
    <cellStyle name="Normal 3 4 2 2 2" xfId="7696"/>
    <cellStyle name="Normal 3 4 2 3" xfId="7697"/>
    <cellStyle name="Normal 3 4 2 3 2" xfId="7698"/>
    <cellStyle name="Normal 3 4 2 4" xfId="7699"/>
    <cellStyle name="Normal 3 4 3" xfId="7700"/>
    <cellStyle name="Normal 3 4 3 2" xfId="7701"/>
    <cellStyle name="Normal 3 4 4" xfId="7702"/>
    <cellStyle name="Normal 3 4 4 2" xfId="7703"/>
    <cellStyle name="Normal 3 4 5" xfId="7704"/>
    <cellStyle name="Normal 3 4 5 2" xfId="7705"/>
    <cellStyle name="Normal 3 4 6" xfId="7706"/>
    <cellStyle name="Normal 3 4 6 2" xfId="7707"/>
    <cellStyle name="Normal 3 4 7" xfId="7708"/>
    <cellStyle name="Normal 3 4 8" xfId="7693"/>
    <cellStyle name="Normal 3 4 9" xfId="8899"/>
    <cellStyle name="Normal 3 5" xfId="1243"/>
    <cellStyle name="Normal 3 5 2" xfId="2860"/>
    <cellStyle name="Normal 3 5 2 2" xfId="6037"/>
    <cellStyle name="Normal 3 5 2 2 2" xfId="7709"/>
    <cellStyle name="Normal 3 5 2 3" xfId="7710"/>
    <cellStyle name="Normal 3 5 2 3 2" xfId="7711"/>
    <cellStyle name="Normal 3 5 2 4" xfId="7712"/>
    <cellStyle name="Normal 3 5 3" xfId="4450"/>
    <cellStyle name="Normal 3 5 3 2" xfId="7713"/>
    <cellStyle name="Normal 3 5 4" xfId="7714"/>
    <cellStyle name="Normal 3 5 4 2" xfId="7715"/>
    <cellStyle name="Normal 3 5 5" xfId="7716"/>
    <cellStyle name="Normal 3 5 5 2" xfId="7717"/>
    <cellStyle name="Normal 3 5 6" xfId="7718"/>
    <cellStyle name="Normal 3 6" xfId="720"/>
    <cellStyle name="Normal 3 6 2" xfId="2337"/>
    <cellStyle name="Normal 3 6 2 2" xfId="5514"/>
    <cellStyle name="Normal 3 6 2 2 2" xfId="7719"/>
    <cellStyle name="Normal 3 6 2 3" xfId="7720"/>
    <cellStyle name="Normal 3 6 2 3 2" xfId="7721"/>
    <cellStyle name="Normal 3 6 2 4" xfId="7722"/>
    <cellStyle name="Normal 3 6 3" xfId="3927"/>
    <cellStyle name="Normal 3 6 3 2" xfId="7723"/>
    <cellStyle name="Normal 3 6 4" xfId="7724"/>
    <cellStyle name="Normal 3 6 4 2" xfId="7725"/>
    <cellStyle name="Normal 3 6 5" xfId="7726"/>
    <cellStyle name="Normal 3 6 5 2" xfId="7727"/>
    <cellStyle name="Normal 3 6 6" xfId="7728"/>
    <cellStyle name="Normal 3 7" xfId="1753"/>
    <cellStyle name="Normal 3 7 2" xfId="3370"/>
    <cellStyle name="Normal 3 7 2 2" xfId="6547"/>
    <cellStyle name="Normal 3 7 2 2 2" xfId="7729"/>
    <cellStyle name="Normal 3 7 2 3" xfId="7730"/>
    <cellStyle name="Normal 3 7 2 3 2" xfId="7731"/>
    <cellStyle name="Normal 3 7 2 4" xfId="7732"/>
    <cellStyle name="Normal 3 7 3" xfId="4960"/>
    <cellStyle name="Normal 3 7 3 2" xfId="7733"/>
    <cellStyle name="Normal 3 7 4" xfId="7734"/>
    <cellStyle name="Normal 3 7 4 2" xfId="7735"/>
    <cellStyle name="Normal 3 7 5" xfId="7736"/>
    <cellStyle name="Normal 3 7 5 2" xfId="7737"/>
    <cellStyle name="Normal 3 7 6" xfId="7738"/>
    <cellStyle name="Normal 3 8" xfId="1790"/>
    <cellStyle name="Normal 3 8 2" xfId="3381"/>
    <cellStyle name="Normal 3 8 2 2" xfId="6556"/>
    <cellStyle name="Normal 3 8 2 2 2" xfId="7739"/>
    <cellStyle name="Normal 3 8 2 3" xfId="7740"/>
    <cellStyle name="Normal 3 8 2 3 2" xfId="7741"/>
    <cellStyle name="Normal 3 8 2 4" xfId="7742"/>
    <cellStyle name="Normal 3 8 3" xfId="4969"/>
    <cellStyle name="Normal 3 8 3 2" xfId="7743"/>
    <cellStyle name="Normal 3 8 4" xfId="7744"/>
    <cellStyle name="Normal 3 8 4 2" xfId="7745"/>
    <cellStyle name="Normal 3 8 5" xfId="7746"/>
    <cellStyle name="Normal 3 8 5 2" xfId="7747"/>
    <cellStyle name="Normal 3 8 6" xfId="7748"/>
    <cellStyle name="Normal 3 9" xfId="1814"/>
    <cellStyle name="Normal 3 9 2" xfId="4991"/>
    <cellStyle name="Normal 3 9 2 2" xfId="7749"/>
    <cellStyle name="Normal 3 9 3" xfId="7750"/>
    <cellStyle name="Normal 3 9 3 2" xfId="7751"/>
    <cellStyle name="Normal 3 9 4" xfId="7752"/>
    <cellStyle name="Normal 30" xfId="7753"/>
    <cellStyle name="Normal 31" xfId="7754"/>
    <cellStyle name="Normal 32" xfId="7755"/>
    <cellStyle name="Normal 33" xfId="7756"/>
    <cellStyle name="Normal 34" xfId="7757"/>
    <cellStyle name="Normal 35" xfId="1778"/>
    <cellStyle name="Normal 35 2" xfId="7758"/>
    <cellStyle name="Normal 36" xfId="7759"/>
    <cellStyle name="Normal 37" xfId="7760"/>
    <cellStyle name="Normal 38" xfId="7761"/>
    <cellStyle name="Normal 39" xfId="7762"/>
    <cellStyle name="Normal 4" xfId="56"/>
    <cellStyle name="Normal 4 10" xfId="178"/>
    <cellStyle name="Normal 4 10 2" xfId="1280"/>
    <cellStyle name="Normal 4 10 2 2" xfId="2897"/>
    <cellStyle name="Normal 4 10 2 2 2" xfId="6074"/>
    <cellStyle name="Normal 4 10 2 3" xfId="4487"/>
    <cellStyle name="Normal 4 10 3" xfId="757"/>
    <cellStyle name="Normal 4 10 3 2" xfId="2374"/>
    <cellStyle name="Normal 4 10 3 2 2" xfId="5551"/>
    <cellStyle name="Normal 4 10 3 3" xfId="3964"/>
    <cellStyle name="Normal 4 10 4" xfId="1851"/>
    <cellStyle name="Normal 4 10 4 2" xfId="5028"/>
    <cellStyle name="Normal 4 10 5" xfId="3441"/>
    <cellStyle name="Normal 4 11" xfId="1244"/>
    <cellStyle name="Normal 4 11 2" xfId="2861"/>
    <cellStyle name="Normal 4 11 2 2" xfId="6038"/>
    <cellStyle name="Normal 4 11 3" xfId="4451"/>
    <cellStyle name="Normal 4 12" xfId="721"/>
    <cellStyle name="Normal 4 12 2" xfId="2338"/>
    <cellStyle name="Normal 4 12 2 2" xfId="5515"/>
    <cellStyle name="Normal 4 12 3" xfId="3928"/>
    <cellStyle name="Normal 4 13" xfId="1754"/>
    <cellStyle name="Normal 4 13 2" xfId="3371"/>
    <cellStyle name="Normal 4 13 2 2" xfId="6548"/>
    <cellStyle name="Normal 4 13 3" xfId="4961"/>
    <cellStyle name="Normal 4 14" xfId="1791"/>
    <cellStyle name="Normal 4 14 2" xfId="3382"/>
    <cellStyle name="Normal 4 14 2 2" xfId="6557"/>
    <cellStyle name="Normal 4 14 3" xfId="4970"/>
    <cellStyle name="Normal 4 15" xfId="1815"/>
    <cellStyle name="Normal 4 15 2" xfId="4992"/>
    <cellStyle name="Normal 4 16" xfId="3405"/>
    <cellStyle name="Normal 4 17" xfId="6568"/>
    <cellStyle name="Normal 4 18" xfId="7259"/>
    <cellStyle name="Normal 4 2" xfId="157"/>
    <cellStyle name="Normal 4 2 10" xfId="743"/>
    <cellStyle name="Normal 4 2 10 2" xfId="2360"/>
    <cellStyle name="Normal 4 2 10 2 2" xfId="5537"/>
    <cellStyle name="Normal 4 2 10 3" xfId="3950"/>
    <cellStyle name="Normal 4 2 11" xfId="1837"/>
    <cellStyle name="Normal 4 2 11 2" xfId="5014"/>
    <cellStyle name="Normal 4 2 12" xfId="3427"/>
    <cellStyle name="Normal 4 2 13" xfId="7763"/>
    <cellStyle name="Normal 4 2 2" xfId="267"/>
    <cellStyle name="Normal 4 2 2 10" xfId="7764"/>
    <cellStyle name="Normal 4 2 2 10 2" xfId="9578"/>
    <cellStyle name="Normal 4 2 2 11" xfId="8758"/>
    <cellStyle name="Normal 4 2 2 2" xfId="403"/>
    <cellStyle name="Normal 4 2 2 2 2" xfId="607"/>
    <cellStyle name="Normal 4 2 2 2 2 2" xfId="1655"/>
    <cellStyle name="Normal 4 2 2 2 2 2 2" xfId="3272"/>
    <cellStyle name="Normal 4 2 2 2 2 2 2 2" xfId="6449"/>
    <cellStyle name="Normal 4 2 2 2 2 2 3" xfId="4862"/>
    <cellStyle name="Normal 4 2 2 2 2 3" xfId="1132"/>
    <cellStyle name="Normal 4 2 2 2 2 3 2" xfId="2749"/>
    <cellStyle name="Normal 4 2 2 2 2 3 2 2" xfId="5926"/>
    <cellStyle name="Normal 4 2 2 2 2 3 3" xfId="4339"/>
    <cellStyle name="Normal 4 2 2 2 2 4" xfId="2226"/>
    <cellStyle name="Normal 4 2 2 2 2 4 2" xfId="5403"/>
    <cellStyle name="Normal 4 2 2 2 2 5" xfId="3816"/>
    <cellStyle name="Normal 4 2 2 2 3" xfId="1451"/>
    <cellStyle name="Normal 4 2 2 2 3 2" xfId="3068"/>
    <cellStyle name="Normal 4 2 2 2 3 2 2" xfId="6245"/>
    <cellStyle name="Normal 4 2 2 2 3 3" xfId="4658"/>
    <cellStyle name="Normal 4 2 2 2 4" xfId="928"/>
    <cellStyle name="Normal 4 2 2 2 4 2" xfId="2545"/>
    <cellStyle name="Normal 4 2 2 2 4 2 2" xfId="5722"/>
    <cellStyle name="Normal 4 2 2 2 4 3" xfId="4135"/>
    <cellStyle name="Normal 4 2 2 2 5" xfId="2022"/>
    <cellStyle name="Normal 4 2 2 2 5 2" xfId="5199"/>
    <cellStyle name="Normal 4 2 2 2 6" xfId="3612"/>
    <cellStyle name="Normal 4 2 2 3" xfId="471"/>
    <cellStyle name="Normal 4 2 2 3 2" xfId="675"/>
    <cellStyle name="Normal 4 2 2 3 2 2" xfId="1723"/>
    <cellStyle name="Normal 4 2 2 3 2 2 2" xfId="3340"/>
    <cellStyle name="Normal 4 2 2 3 2 2 2 2" xfId="6517"/>
    <cellStyle name="Normal 4 2 2 3 2 2 3" xfId="4930"/>
    <cellStyle name="Normal 4 2 2 3 2 3" xfId="1200"/>
    <cellStyle name="Normal 4 2 2 3 2 3 2" xfId="2817"/>
    <cellStyle name="Normal 4 2 2 3 2 3 2 2" xfId="5994"/>
    <cellStyle name="Normal 4 2 2 3 2 3 3" xfId="4407"/>
    <cellStyle name="Normal 4 2 2 3 2 4" xfId="2294"/>
    <cellStyle name="Normal 4 2 2 3 2 4 2" xfId="5471"/>
    <cellStyle name="Normal 4 2 2 3 2 5" xfId="3884"/>
    <cellStyle name="Normal 4 2 2 3 3" xfId="1519"/>
    <cellStyle name="Normal 4 2 2 3 3 2" xfId="3136"/>
    <cellStyle name="Normal 4 2 2 3 3 2 2" xfId="6313"/>
    <cellStyle name="Normal 4 2 2 3 3 3" xfId="4726"/>
    <cellStyle name="Normal 4 2 2 3 4" xfId="996"/>
    <cellStyle name="Normal 4 2 2 3 4 2" xfId="2613"/>
    <cellStyle name="Normal 4 2 2 3 4 2 2" xfId="5790"/>
    <cellStyle name="Normal 4 2 2 3 4 3" xfId="4203"/>
    <cellStyle name="Normal 4 2 2 3 5" xfId="2090"/>
    <cellStyle name="Normal 4 2 2 3 5 2" xfId="5267"/>
    <cellStyle name="Normal 4 2 2 3 6" xfId="3680"/>
    <cellStyle name="Normal 4 2 2 4" xfId="335"/>
    <cellStyle name="Normal 4 2 2 4 2" xfId="1383"/>
    <cellStyle name="Normal 4 2 2 4 2 2" xfId="3000"/>
    <cellStyle name="Normal 4 2 2 4 2 2 2" xfId="6177"/>
    <cellStyle name="Normal 4 2 2 4 2 3" xfId="4590"/>
    <cellStyle name="Normal 4 2 2 4 3" xfId="860"/>
    <cellStyle name="Normal 4 2 2 4 3 2" xfId="2477"/>
    <cellStyle name="Normal 4 2 2 4 3 2 2" xfId="5654"/>
    <cellStyle name="Normal 4 2 2 4 3 3" xfId="4067"/>
    <cellStyle name="Normal 4 2 2 4 4" xfId="1954"/>
    <cellStyle name="Normal 4 2 2 4 4 2" xfId="5131"/>
    <cellStyle name="Normal 4 2 2 4 5" xfId="3544"/>
    <cellStyle name="Normal 4 2 2 5" xfId="539"/>
    <cellStyle name="Normal 4 2 2 5 2" xfId="1587"/>
    <cellStyle name="Normal 4 2 2 5 2 2" xfId="3204"/>
    <cellStyle name="Normal 4 2 2 5 2 2 2" xfId="6381"/>
    <cellStyle name="Normal 4 2 2 5 2 3" xfId="4794"/>
    <cellStyle name="Normal 4 2 2 5 3" xfId="1064"/>
    <cellStyle name="Normal 4 2 2 5 3 2" xfId="2681"/>
    <cellStyle name="Normal 4 2 2 5 3 2 2" xfId="5858"/>
    <cellStyle name="Normal 4 2 2 5 3 3" xfId="4271"/>
    <cellStyle name="Normal 4 2 2 5 4" xfId="2158"/>
    <cellStyle name="Normal 4 2 2 5 4 2" xfId="5335"/>
    <cellStyle name="Normal 4 2 2 5 5" xfId="3748"/>
    <cellStyle name="Normal 4 2 2 6" xfId="1315"/>
    <cellStyle name="Normal 4 2 2 6 2" xfId="2932"/>
    <cellStyle name="Normal 4 2 2 6 2 2" xfId="6109"/>
    <cellStyle name="Normal 4 2 2 6 3" xfId="4522"/>
    <cellStyle name="Normal 4 2 2 7" xfId="792"/>
    <cellStyle name="Normal 4 2 2 7 2" xfId="2409"/>
    <cellStyle name="Normal 4 2 2 7 2 2" xfId="5586"/>
    <cellStyle name="Normal 4 2 2 7 3" xfId="3999"/>
    <cellStyle name="Normal 4 2 2 8" xfId="1886"/>
    <cellStyle name="Normal 4 2 2 8 2" xfId="5063"/>
    <cellStyle name="Normal 4 2 2 9" xfId="3476"/>
    <cellStyle name="Normal 4 2 3" xfId="293"/>
    <cellStyle name="Normal 4 2 3 2" xfId="429"/>
    <cellStyle name="Normal 4 2 3 2 2" xfId="633"/>
    <cellStyle name="Normal 4 2 3 2 2 2" xfId="1681"/>
    <cellStyle name="Normal 4 2 3 2 2 2 2" xfId="3298"/>
    <cellStyle name="Normal 4 2 3 2 2 2 2 2" xfId="6475"/>
    <cellStyle name="Normal 4 2 3 2 2 2 3" xfId="4888"/>
    <cellStyle name="Normal 4 2 3 2 2 3" xfId="1158"/>
    <cellStyle name="Normal 4 2 3 2 2 3 2" xfId="2775"/>
    <cellStyle name="Normal 4 2 3 2 2 3 2 2" xfId="5952"/>
    <cellStyle name="Normal 4 2 3 2 2 3 3" xfId="4365"/>
    <cellStyle name="Normal 4 2 3 2 2 4" xfId="2252"/>
    <cellStyle name="Normal 4 2 3 2 2 4 2" xfId="5429"/>
    <cellStyle name="Normal 4 2 3 2 2 5" xfId="3842"/>
    <cellStyle name="Normal 4 2 3 2 3" xfId="1477"/>
    <cellStyle name="Normal 4 2 3 2 3 2" xfId="3094"/>
    <cellStyle name="Normal 4 2 3 2 3 2 2" xfId="6271"/>
    <cellStyle name="Normal 4 2 3 2 3 3" xfId="4684"/>
    <cellStyle name="Normal 4 2 3 2 4" xfId="954"/>
    <cellStyle name="Normal 4 2 3 2 4 2" xfId="2571"/>
    <cellStyle name="Normal 4 2 3 2 4 2 2" xfId="5748"/>
    <cellStyle name="Normal 4 2 3 2 4 3" xfId="4161"/>
    <cellStyle name="Normal 4 2 3 2 5" xfId="2048"/>
    <cellStyle name="Normal 4 2 3 2 5 2" xfId="5225"/>
    <cellStyle name="Normal 4 2 3 2 6" xfId="3638"/>
    <cellStyle name="Normal 4 2 3 3" xfId="497"/>
    <cellStyle name="Normal 4 2 3 3 2" xfId="701"/>
    <cellStyle name="Normal 4 2 3 3 2 2" xfId="1749"/>
    <cellStyle name="Normal 4 2 3 3 2 2 2" xfId="3366"/>
    <cellStyle name="Normal 4 2 3 3 2 2 2 2" xfId="6543"/>
    <cellStyle name="Normal 4 2 3 3 2 2 3" xfId="4956"/>
    <cellStyle name="Normal 4 2 3 3 2 3" xfId="1226"/>
    <cellStyle name="Normal 4 2 3 3 2 3 2" xfId="2843"/>
    <cellStyle name="Normal 4 2 3 3 2 3 2 2" xfId="6020"/>
    <cellStyle name="Normal 4 2 3 3 2 3 3" xfId="4433"/>
    <cellStyle name="Normal 4 2 3 3 2 4" xfId="2320"/>
    <cellStyle name="Normal 4 2 3 3 2 4 2" xfId="5497"/>
    <cellStyle name="Normal 4 2 3 3 2 5" xfId="3910"/>
    <cellStyle name="Normal 4 2 3 3 3" xfId="1545"/>
    <cellStyle name="Normal 4 2 3 3 3 2" xfId="3162"/>
    <cellStyle name="Normal 4 2 3 3 3 2 2" xfId="6339"/>
    <cellStyle name="Normal 4 2 3 3 3 3" xfId="4752"/>
    <cellStyle name="Normal 4 2 3 3 4" xfId="1022"/>
    <cellStyle name="Normal 4 2 3 3 4 2" xfId="2639"/>
    <cellStyle name="Normal 4 2 3 3 4 2 2" xfId="5816"/>
    <cellStyle name="Normal 4 2 3 3 4 3" xfId="4229"/>
    <cellStyle name="Normal 4 2 3 3 5" xfId="2116"/>
    <cellStyle name="Normal 4 2 3 3 5 2" xfId="5293"/>
    <cellStyle name="Normal 4 2 3 3 6" xfId="3706"/>
    <cellStyle name="Normal 4 2 3 4" xfId="361"/>
    <cellStyle name="Normal 4 2 3 4 2" xfId="1409"/>
    <cellStyle name="Normal 4 2 3 4 2 2" xfId="3026"/>
    <cellStyle name="Normal 4 2 3 4 2 2 2" xfId="6203"/>
    <cellStyle name="Normal 4 2 3 4 2 3" xfId="4616"/>
    <cellStyle name="Normal 4 2 3 4 3" xfId="886"/>
    <cellStyle name="Normal 4 2 3 4 3 2" xfId="2503"/>
    <cellStyle name="Normal 4 2 3 4 3 2 2" xfId="5680"/>
    <cellStyle name="Normal 4 2 3 4 3 3" xfId="4093"/>
    <cellStyle name="Normal 4 2 3 4 4" xfId="1980"/>
    <cellStyle name="Normal 4 2 3 4 4 2" xfId="5157"/>
    <cellStyle name="Normal 4 2 3 4 5" xfId="3570"/>
    <cellStyle name="Normal 4 2 3 5" xfId="565"/>
    <cellStyle name="Normal 4 2 3 5 2" xfId="1613"/>
    <cellStyle name="Normal 4 2 3 5 2 2" xfId="3230"/>
    <cellStyle name="Normal 4 2 3 5 2 2 2" xfId="6407"/>
    <cellStyle name="Normal 4 2 3 5 2 3" xfId="4820"/>
    <cellStyle name="Normal 4 2 3 5 3" xfId="1090"/>
    <cellStyle name="Normal 4 2 3 5 3 2" xfId="2707"/>
    <cellStyle name="Normal 4 2 3 5 3 2 2" xfId="5884"/>
    <cellStyle name="Normal 4 2 3 5 3 3" xfId="4297"/>
    <cellStyle name="Normal 4 2 3 5 4" xfId="2184"/>
    <cellStyle name="Normal 4 2 3 5 4 2" xfId="5361"/>
    <cellStyle name="Normal 4 2 3 5 5" xfId="3774"/>
    <cellStyle name="Normal 4 2 3 6" xfId="1341"/>
    <cellStyle name="Normal 4 2 3 6 2" xfId="2958"/>
    <cellStyle name="Normal 4 2 3 6 2 2" xfId="6135"/>
    <cellStyle name="Normal 4 2 3 6 3" xfId="4548"/>
    <cellStyle name="Normal 4 2 3 7" xfId="818"/>
    <cellStyle name="Normal 4 2 3 7 2" xfId="2435"/>
    <cellStyle name="Normal 4 2 3 7 2 2" xfId="5612"/>
    <cellStyle name="Normal 4 2 3 7 3" xfId="4025"/>
    <cellStyle name="Normal 4 2 3 8" xfId="1912"/>
    <cellStyle name="Normal 4 2 3 8 2" xfId="5089"/>
    <cellStyle name="Normal 4 2 3 9" xfId="3502"/>
    <cellStyle name="Normal 4 2 4" xfId="390"/>
    <cellStyle name="Normal 4 2 4 2" xfId="594"/>
    <cellStyle name="Normal 4 2 4 2 2" xfId="1642"/>
    <cellStyle name="Normal 4 2 4 2 2 2" xfId="3259"/>
    <cellStyle name="Normal 4 2 4 2 2 2 2" xfId="6436"/>
    <cellStyle name="Normal 4 2 4 2 2 3" xfId="4849"/>
    <cellStyle name="Normal 4 2 4 2 3" xfId="1119"/>
    <cellStyle name="Normal 4 2 4 2 3 2" xfId="2736"/>
    <cellStyle name="Normal 4 2 4 2 3 2 2" xfId="5913"/>
    <cellStyle name="Normal 4 2 4 2 3 3" xfId="4326"/>
    <cellStyle name="Normal 4 2 4 2 4" xfId="2213"/>
    <cellStyle name="Normal 4 2 4 2 4 2" xfId="5390"/>
    <cellStyle name="Normal 4 2 4 2 5" xfId="3803"/>
    <cellStyle name="Normal 4 2 4 3" xfId="1438"/>
    <cellStyle name="Normal 4 2 4 3 2" xfId="3055"/>
    <cellStyle name="Normal 4 2 4 3 2 2" xfId="6232"/>
    <cellStyle name="Normal 4 2 4 3 3" xfId="4645"/>
    <cellStyle name="Normal 4 2 4 4" xfId="915"/>
    <cellStyle name="Normal 4 2 4 4 2" xfId="2532"/>
    <cellStyle name="Normal 4 2 4 4 2 2" xfId="5709"/>
    <cellStyle name="Normal 4 2 4 4 3" xfId="4122"/>
    <cellStyle name="Normal 4 2 4 5" xfId="2009"/>
    <cellStyle name="Normal 4 2 4 5 2" xfId="5186"/>
    <cellStyle name="Normal 4 2 4 6" xfId="3599"/>
    <cellStyle name="Normal 4 2 5" xfId="445"/>
    <cellStyle name="Normal 4 2 5 2" xfId="649"/>
    <cellStyle name="Normal 4 2 5 2 2" xfId="1697"/>
    <cellStyle name="Normal 4 2 5 2 2 2" xfId="3314"/>
    <cellStyle name="Normal 4 2 5 2 2 2 2" xfId="6491"/>
    <cellStyle name="Normal 4 2 5 2 2 3" xfId="4904"/>
    <cellStyle name="Normal 4 2 5 2 3" xfId="1174"/>
    <cellStyle name="Normal 4 2 5 2 3 2" xfId="2791"/>
    <cellStyle name="Normal 4 2 5 2 3 2 2" xfId="5968"/>
    <cellStyle name="Normal 4 2 5 2 3 3" xfId="4381"/>
    <cellStyle name="Normal 4 2 5 2 4" xfId="2268"/>
    <cellStyle name="Normal 4 2 5 2 4 2" xfId="5445"/>
    <cellStyle name="Normal 4 2 5 2 5" xfId="3858"/>
    <cellStyle name="Normal 4 2 5 3" xfId="1493"/>
    <cellStyle name="Normal 4 2 5 3 2" xfId="3110"/>
    <cellStyle name="Normal 4 2 5 3 2 2" xfId="6287"/>
    <cellStyle name="Normal 4 2 5 3 3" xfId="4700"/>
    <cellStyle name="Normal 4 2 5 4" xfId="970"/>
    <cellStyle name="Normal 4 2 5 4 2" xfId="2587"/>
    <cellStyle name="Normal 4 2 5 4 2 2" xfId="5764"/>
    <cellStyle name="Normal 4 2 5 4 3" xfId="4177"/>
    <cellStyle name="Normal 4 2 5 5" xfId="2064"/>
    <cellStyle name="Normal 4 2 5 5 2" xfId="5241"/>
    <cellStyle name="Normal 4 2 5 6" xfId="3654"/>
    <cellStyle name="Normal 4 2 6" xfId="309"/>
    <cellStyle name="Normal 4 2 6 2" xfId="1357"/>
    <cellStyle name="Normal 4 2 6 2 2" xfId="2974"/>
    <cellStyle name="Normal 4 2 6 2 2 2" xfId="6151"/>
    <cellStyle name="Normal 4 2 6 2 3" xfId="4564"/>
    <cellStyle name="Normal 4 2 6 3" xfId="834"/>
    <cellStyle name="Normal 4 2 6 3 2" xfId="2451"/>
    <cellStyle name="Normal 4 2 6 3 2 2" xfId="5628"/>
    <cellStyle name="Normal 4 2 6 3 3" xfId="4041"/>
    <cellStyle name="Normal 4 2 6 4" xfId="1928"/>
    <cellStyle name="Normal 4 2 6 4 2" xfId="5105"/>
    <cellStyle name="Normal 4 2 6 5" xfId="3518"/>
    <cellStyle name="Normal 4 2 7" xfId="513"/>
    <cellStyle name="Normal 4 2 7 2" xfId="1561"/>
    <cellStyle name="Normal 4 2 7 2 2" xfId="3178"/>
    <cellStyle name="Normal 4 2 7 2 2 2" xfId="6355"/>
    <cellStyle name="Normal 4 2 7 2 3" xfId="4768"/>
    <cellStyle name="Normal 4 2 7 3" xfId="1038"/>
    <cellStyle name="Normal 4 2 7 3 2" xfId="2655"/>
    <cellStyle name="Normal 4 2 7 3 2 2" xfId="5832"/>
    <cellStyle name="Normal 4 2 7 3 3" xfId="4245"/>
    <cellStyle name="Normal 4 2 7 4" xfId="2132"/>
    <cellStyle name="Normal 4 2 7 4 2" xfId="5309"/>
    <cellStyle name="Normal 4 2 7 5" xfId="3722"/>
    <cellStyle name="Normal 4 2 8" xfId="189"/>
    <cellStyle name="Normal 4 2 8 2" xfId="1289"/>
    <cellStyle name="Normal 4 2 8 2 2" xfId="2906"/>
    <cellStyle name="Normal 4 2 8 2 2 2" xfId="6083"/>
    <cellStyle name="Normal 4 2 8 2 3" xfId="4496"/>
    <cellStyle name="Normal 4 2 8 3" xfId="766"/>
    <cellStyle name="Normal 4 2 8 3 2" xfId="2383"/>
    <cellStyle name="Normal 4 2 8 3 2 2" xfId="5560"/>
    <cellStyle name="Normal 4 2 8 3 3" xfId="3973"/>
    <cellStyle name="Normal 4 2 8 4" xfId="1860"/>
    <cellStyle name="Normal 4 2 8 4 2" xfId="5037"/>
    <cellStyle name="Normal 4 2 8 5" xfId="3450"/>
    <cellStyle name="Normal 4 2 9" xfId="1266"/>
    <cellStyle name="Normal 4 2 9 2" xfId="2883"/>
    <cellStyle name="Normal 4 2 9 2 2" xfId="6060"/>
    <cellStyle name="Normal 4 2 9 3" xfId="4473"/>
    <cellStyle name="Normal 4 3" xfId="258"/>
    <cellStyle name="Normal 4 3 10" xfId="3467"/>
    <cellStyle name="Normal 4 3 2" xfId="284"/>
    <cellStyle name="Normal 4 3 2 2" xfId="420"/>
    <cellStyle name="Normal 4 3 2 2 2" xfId="624"/>
    <cellStyle name="Normal 4 3 2 2 2 2" xfId="1672"/>
    <cellStyle name="Normal 4 3 2 2 2 2 2" xfId="3289"/>
    <cellStyle name="Normal 4 3 2 2 2 2 2 2" xfId="6466"/>
    <cellStyle name="Normal 4 3 2 2 2 2 3" xfId="4879"/>
    <cellStyle name="Normal 4 3 2 2 2 3" xfId="1149"/>
    <cellStyle name="Normal 4 3 2 2 2 3 2" xfId="2766"/>
    <cellStyle name="Normal 4 3 2 2 2 3 2 2" xfId="5943"/>
    <cellStyle name="Normal 4 3 2 2 2 3 3" xfId="4356"/>
    <cellStyle name="Normal 4 3 2 2 2 4" xfId="2243"/>
    <cellStyle name="Normal 4 3 2 2 2 4 2" xfId="5420"/>
    <cellStyle name="Normal 4 3 2 2 2 5" xfId="3833"/>
    <cellStyle name="Normal 4 3 2 2 3" xfId="1468"/>
    <cellStyle name="Normal 4 3 2 2 3 2" xfId="3085"/>
    <cellStyle name="Normal 4 3 2 2 3 2 2" xfId="6262"/>
    <cellStyle name="Normal 4 3 2 2 3 3" xfId="4675"/>
    <cellStyle name="Normal 4 3 2 2 4" xfId="945"/>
    <cellStyle name="Normal 4 3 2 2 4 2" xfId="2562"/>
    <cellStyle name="Normal 4 3 2 2 4 2 2" xfId="5739"/>
    <cellStyle name="Normal 4 3 2 2 4 3" xfId="4152"/>
    <cellStyle name="Normal 4 3 2 2 5" xfId="2039"/>
    <cellStyle name="Normal 4 3 2 2 5 2" xfId="5216"/>
    <cellStyle name="Normal 4 3 2 2 6" xfId="3629"/>
    <cellStyle name="Normal 4 3 2 3" xfId="488"/>
    <cellStyle name="Normal 4 3 2 3 2" xfId="692"/>
    <cellStyle name="Normal 4 3 2 3 2 2" xfId="1740"/>
    <cellStyle name="Normal 4 3 2 3 2 2 2" xfId="3357"/>
    <cellStyle name="Normal 4 3 2 3 2 2 2 2" xfId="6534"/>
    <cellStyle name="Normal 4 3 2 3 2 2 3" xfId="4947"/>
    <cellStyle name="Normal 4 3 2 3 2 3" xfId="1217"/>
    <cellStyle name="Normal 4 3 2 3 2 3 2" xfId="2834"/>
    <cellStyle name="Normal 4 3 2 3 2 3 2 2" xfId="6011"/>
    <cellStyle name="Normal 4 3 2 3 2 3 3" xfId="4424"/>
    <cellStyle name="Normal 4 3 2 3 2 4" xfId="2311"/>
    <cellStyle name="Normal 4 3 2 3 2 4 2" xfId="5488"/>
    <cellStyle name="Normal 4 3 2 3 2 5" xfId="3901"/>
    <cellStyle name="Normal 4 3 2 3 3" xfId="1536"/>
    <cellStyle name="Normal 4 3 2 3 3 2" xfId="3153"/>
    <cellStyle name="Normal 4 3 2 3 3 2 2" xfId="6330"/>
    <cellStyle name="Normal 4 3 2 3 3 3" xfId="4743"/>
    <cellStyle name="Normal 4 3 2 3 4" xfId="1013"/>
    <cellStyle name="Normal 4 3 2 3 4 2" xfId="2630"/>
    <cellStyle name="Normal 4 3 2 3 4 2 2" xfId="5807"/>
    <cellStyle name="Normal 4 3 2 3 4 3" xfId="4220"/>
    <cellStyle name="Normal 4 3 2 3 5" xfId="2107"/>
    <cellStyle name="Normal 4 3 2 3 5 2" xfId="5284"/>
    <cellStyle name="Normal 4 3 2 3 6" xfId="3697"/>
    <cellStyle name="Normal 4 3 2 4" xfId="352"/>
    <cellStyle name="Normal 4 3 2 4 2" xfId="1400"/>
    <cellStyle name="Normal 4 3 2 4 2 2" xfId="3017"/>
    <cellStyle name="Normal 4 3 2 4 2 2 2" xfId="6194"/>
    <cellStyle name="Normal 4 3 2 4 2 3" xfId="4607"/>
    <cellStyle name="Normal 4 3 2 4 3" xfId="877"/>
    <cellStyle name="Normal 4 3 2 4 3 2" xfId="2494"/>
    <cellStyle name="Normal 4 3 2 4 3 2 2" xfId="5671"/>
    <cellStyle name="Normal 4 3 2 4 3 3" xfId="4084"/>
    <cellStyle name="Normal 4 3 2 4 4" xfId="1971"/>
    <cellStyle name="Normal 4 3 2 4 4 2" xfId="5148"/>
    <cellStyle name="Normal 4 3 2 4 5" xfId="3561"/>
    <cellStyle name="Normal 4 3 2 5" xfId="556"/>
    <cellStyle name="Normal 4 3 2 5 2" xfId="1604"/>
    <cellStyle name="Normal 4 3 2 5 2 2" xfId="3221"/>
    <cellStyle name="Normal 4 3 2 5 2 2 2" xfId="6398"/>
    <cellStyle name="Normal 4 3 2 5 2 3" xfId="4811"/>
    <cellStyle name="Normal 4 3 2 5 3" xfId="1081"/>
    <cellStyle name="Normal 4 3 2 5 3 2" xfId="2698"/>
    <cellStyle name="Normal 4 3 2 5 3 2 2" xfId="5875"/>
    <cellStyle name="Normal 4 3 2 5 3 3" xfId="4288"/>
    <cellStyle name="Normal 4 3 2 5 4" xfId="2175"/>
    <cellStyle name="Normal 4 3 2 5 4 2" xfId="5352"/>
    <cellStyle name="Normal 4 3 2 5 5" xfId="3765"/>
    <cellStyle name="Normal 4 3 2 6" xfId="1332"/>
    <cellStyle name="Normal 4 3 2 6 2" xfId="2949"/>
    <cellStyle name="Normal 4 3 2 6 2 2" xfId="6126"/>
    <cellStyle name="Normal 4 3 2 6 3" xfId="4539"/>
    <cellStyle name="Normal 4 3 2 7" xfId="809"/>
    <cellStyle name="Normal 4 3 2 7 2" xfId="2426"/>
    <cellStyle name="Normal 4 3 2 7 2 2" xfId="5603"/>
    <cellStyle name="Normal 4 3 2 7 3" xfId="4016"/>
    <cellStyle name="Normal 4 3 2 8" xfId="1903"/>
    <cellStyle name="Normal 4 3 2 8 2" xfId="5080"/>
    <cellStyle name="Normal 4 3 2 9" xfId="3493"/>
    <cellStyle name="Normal 4 3 3" xfId="381"/>
    <cellStyle name="Normal 4 3 3 2" xfId="585"/>
    <cellStyle name="Normal 4 3 3 2 2" xfId="1633"/>
    <cellStyle name="Normal 4 3 3 2 2 2" xfId="3250"/>
    <cellStyle name="Normal 4 3 3 2 2 2 2" xfId="6427"/>
    <cellStyle name="Normal 4 3 3 2 2 3" xfId="4840"/>
    <cellStyle name="Normal 4 3 3 2 3" xfId="1110"/>
    <cellStyle name="Normal 4 3 3 2 3 2" xfId="2727"/>
    <cellStyle name="Normal 4 3 3 2 3 2 2" xfId="5904"/>
    <cellStyle name="Normal 4 3 3 2 3 3" xfId="4317"/>
    <cellStyle name="Normal 4 3 3 2 4" xfId="2204"/>
    <cellStyle name="Normal 4 3 3 2 4 2" xfId="5381"/>
    <cellStyle name="Normal 4 3 3 2 5" xfId="3794"/>
    <cellStyle name="Normal 4 3 3 3" xfId="1429"/>
    <cellStyle name="Normal 4 3 3 3 2" xfId="3046"/>
    <cellStyle name="Normal 4 3 3 3 2 2" xfId="6223"/>
    <cellStyle name="Normal 4 3 3 3 3" xfId="4636"/>
    <cellStyle name="Normal 4 3 3 4" xfId="906"/>
    <cellStyle name="Normal 4 3 3 4 2" xfId="2523"/>
    <cellStyle name="Normal 4 3 3 4 2 2" xfId="5700"/>
    <cellStyle name="Normal 4 3 3 4 3" xfId="4113"/>
    <cellStyle name="Normal 4 3 3 5" xfId="2000"/>
    <cellStyle name="Normal 4 3 3 5 2" xfId="5177"/>
    <cellStyle name="Normal 4 3 3 6" xfId="3590"/>
    <cellStyle name="Normal 4 3 4" xfId="462"/>
    <cellStyle name="Normal 4 3 4 2" xfId="666"/>
    <cellStyle name="Normal 4 3 4 2 2" xfId="1714"/>
    <cellStyle name="Normal 4 3 4 2 2 2" xfId="3331"/>
    <cellStyle name="Normal 4 3 4 2 2 2 2" xfId="6508"/>
    <cellStyle name="Normal 4 3 4 2 2 3" xfId="4921"/>
    <cellStyle name="Normal 4 3 4 2 3" xfId="1191"/>
    <cellStyle name="Normal 4 3 4 2 3 2" xfId="2808"/>
    <cellStyle name="Normal 4 3 4 2 3 2 2" xfId="5985"/>
    <cellStyle name="Normal 4 3 4 2 3 3" xfId="4398"/>
    <cellStyle name="Normal 4 3 4 2 4" xfId="2285"/>
    <cellStyle name="Normal 4 3 4 2 4 2" xfId="5462"/>
    <cellStyle name="Normal 4 3 4 2 5" xfId="3875"/>
    <cellStyle name="Normal 4 3 4 3" xfId="1510"/>
    <cellStyle name="Normal 4 3 4 3 2" xfId="3127"/>
    <cellStyle name="Normal 4 3 4 3 2 2" xfId="6304"/>
    <cellStyle name="Normal 4 3 4 3 3" xfId="4717"/>
    <cellStyle name="Normal 4 3 4 4" xfId="987"/>
    <cellStyle name="Normal 4 3 4 4 2" xfId="2604"/>
    <cellStyle name="Normal 4 3 4 4 2 2" xfId="5781"/>
    <cellStyle name="Normal 4 3 4 4 3" xfId="4194"/>
    <cellStyle name="Normal 4 3 4 5" xfId="2081"/>
    <cellStyle name="Normal 4 3 4 5 2" xfId="5258"/>
    <cellStyle name="Normal 4 3 4 6" xfId="3671"/>
    <cellStyle name="Normal 4 3 4 7" xfId="7765"/>
    <cellStyle name="Normal 4 3 5" xfId="326"/>
    <cellStyle name="Normal 4 3 5 2" xfId="1374"/>
    <cellStyle name="Normal 4 3 5 2 2" xfId="2991"/>
    <cellStyle name="Normal 4 3 5 2 2 2" xfId="6168"/>
    <cellStyle name="Normal 4 3 5 2 3" xfId="4581"/>
    <cellStyle name="Normal 4 3 5 3" xfId="851"/>
    <cellStyle name="Normal 4 3 5 3 2" xfId="2468"/>
    <cellStyle name="Normal 4 3 5 3 2 2" xfId="5645"/>
    <cellStyle name="Normal 4 3 5 3 3" xfId="4058"/>
    <cellStyle name="Normal 4 3 5 4" xfId="1945"/>
    <cellStyle name="Normal 4 3 5 4 2" xfId="5122"/>
    <cellStyle name="Normal 4 3 5 5" xfId="3535"/>
    <cellStyle name="Normal 4 3 6" xfId="530"/>
    <cellStyle name="Normal 4 3 6 2" xfId="1578"/>
    <cellStyle name="Normal 4 3 6 2 2" xfId="3195"/>
    <cellStyle name="Normal 4 3 6 2 2 2" xfId="6372"/>
    <cellStyle name="Normal 4 3 6 2 3" xfId="4785"/>
    <cellStyle name="Normal 4 3 6 3" xfId="1055"/>
    <cellStyle name="Normal 4 3 6 3 2" xfId="2672"/>
    <cellStyle name="Normal 4 3 6 3 2 2" xfId="5849"/>
    <cellStyle name="Normal 4 3 6 3 3" xfId="4262"/>
    <cellStyle name="Normal 4 3 6 4" xfId="2149"/>
    <cellStyle name="Normal 4 3 6 4 2" xfId="5326"/>
    <cellStyle name="Normal 4 3 6 5" xfId="3739"/>
    <cellStyle name="Normal 4 3 7" xfId="1306"/>
    <cellStyle name="Normal 4 3 7 2" xfId="2923"/>
    <cellStyle name="Normal 4 3 7 2 2" xfId="6100"/>
    <cellStyle name="Normal 4 3 7 3" xfId="4513"/>
    <cellStyle name="Normal 4 3 8" xfId="783"/>
    <cellStyle name="Normal 4 3 8 2" xfId="2400"/>
    <cellStyle name="Normal 4 3 8 2 2" xfId="5577"/>
    <cellStyle name="Normal 4 3 8 3" xfId="3990"/>
    <cellStyle name="Normal 4 3 9" xfId="1877"/>
    <cellStyle name="Normal 4 3 9 2" xfId="5054"/>
    <cellStyle name="Normal 4 4" xfId="245"/>
    <cellStyle name="Normal 4 4 2" xfId="396"/>
    <cellStyle name="Normal 4 4 2 2" xfId="600"/>
    <cellStyle name="Normal 4 4 2 2 2" xfId="1648"/>
    <cellStyle name="Normal 4 4 2 2 2 2" xfId="3265"/>
    <cellStyle name="Normal 4 4 2 2 2 2 2" xfId="6442"/>
    <cellStyle name="Normal 4 4 2 2 2 3" xfId="4855"/>
    <cellStyle name="Normal 4 4 2 2 3" xfId="1125"/>
    <cellStyle name="Normal 4 4 2 2 3 2" xfId="2742"/>
    <cellStyle name="Normal 4 4 2 2 3 2 2" xfId="5919"/>
    <cellStyle name="Normal 4 4 2 2 3 3" xfId="4332"/>
    <cellStyle name="Normal 4 4 2 2 4" xfId="2219"/>
    <cellStyle name="Normal 4 4 2 2 4 2" xfId="5396"/>
    <cellStyle name="Normal 4 4 2 2 5" xfId="3809"/>
    <cellStyle name="Normal 4 4 2 3" xfId="1444"/>
    <cellStyle name="Normal 4 4 2 3 2" xfId="3061"/>
    <cellStyle name="Normal 4 4 2 3 2 2" xfId="6238"/>
    <cellStyle name="Normal 4 4 2 3 3" xfId="4651"/>
    <cellStyle name="Normal 4 4 2 4" xfId="921"/>
    <cellStyle name="Normal 4 4 2 4 2" xfId="2538"/>
    <cellStyle name="Normal 4 4 2 4 2 2" xfId="5715"/>
    <cellStyle name="Normal 4 4 2 4 3" xfId="4128"/>
    <cellStyle name="Normal 4 4 2 5" xfId="2015"/>
    <cellStyle name="Normal 4 4 2 5 2" xfId="5192"/>
    <cellStyle name="Normal 4 4 2 6" xfId="3605"/>
    <cellStyle name="Normal 4 4 3" xfId="455"/>
    <cellStyle name="Normal 4 4 3 2" xfId="659"/>
    <cellStyle name="Normal 4 4 3 2 2" xfId="1707"/>
    <cellStyle name="Normal 4 4 3 2 2 2" xfId="3324"/>
    <cellStyle name="Normal 4 4 3 2 2 2 2" xfId="6501"/>
    <cellStyle name="Normal 4 4 3 2 2 3" xfId="4914"/>
    <cellStyle name="Normal 4 4 3 2 3" xfId="1184"/>
    <cellStyle name="Normal 4 4 3 2 3 2" xfId="2801"/>
    <cellStyle name="Normal 4 4 3 2 3 2 2" xfId="5978"/>
    <cellStyle name="Normal 4 4 3 2 3 3" xfId="4391"/>
    <cellStyle name="Normal 4 4 3 2 4" xfId="2278"/>
    <cellStyle name="Normal 4 4 3 2 4 2" xfId="5455"/>
    <cellStyle name="Normal 4 4 3 2 5" xfId="3868"/>
    <cellStyle name="Normal 4 4 3 3" xfId="1503"/>
    <cellStyle name="Normal 4 4 3 3 2" xfId="3120"/>
    <cellStyle name="Normal 4 4 3 3 2 2" xfId="6297"/>
    <cellStyle name="Normal 4 4 3 3 3" xfId="4710"/>
    <cellStyle name="Normal 4 4 3 4" xfId="980"/>
    <cellStyle name="Normal 4 4 3 4 2" xfId="2597"/>
    <cellStyle name="Normal 4 4 3 4 2 2" xfId="5774"/>
    <cellStyle name="Normal 4 4 3 4 3" xfId="4187"/>
    <cellStyle name="Normal 4 4 3 5" xfId="2074"/>
    <cellStyle name="Normal 4 4 3 5 2" xfId="5251"/>
    <cellStyle name="Normal 4 4 3 6" xfId="3664"/>
    <cellStyle name="Normal 4 4 4" xfId="319"/>
    <cellStyle name="Normal 4 4 4 2" xfId="1367"/>
    <cellStyle name="Normal 4 4 4 2 2" xfId="2984"/>
    <cellStyle name="Normal 4 4 4 2 2 2" xfId="6161"/>
    <cellStyle name="Normal 4 4 4 2 3" xfId="4574"/>
    <cellStyle name="Normal 4 4 4 3" xfId="844"/>
    <cellStyle name="Normal 4 4 4 3 2" xfId="2461"/>
    <cellStyle name="Normal 4 4 4 3 2 2" xfId="5638"/>
    <cellStyle name="Normal 4 4 4 3 3" xfId="4051"/>
    <cellStyle name="Normal 4 4 4 4" xfId="1938"/>
    <cellStyle name="Normal 4 4 4 4 2" xfId="5115"/>
    <cellStyle name="Normal 4 4 4 5" xfId="3528"/>
    <cellStyle name="Normal 4 4 5" xfId="523"/>
    <cellStyle name="Normal 4 4 5 2" xfId="1571"/>
    <cellStyle name="Normal 4 4 5 2 2" xfId="3188"/>
    <cellStyle name="Normal 4 4 5 2 2 2" xfId="6365"/>
    <cellStyle name="Normal 4 4 5 2 3" xfId="4778"/>
    <cellStyle name="Normal 4 4 5 3" xfId="1048"/>
    <cellStyle name="Normal 4 4 5 3 2" xfId="2665"/>
    <cellStyle name="Normal 4 4 5 3 2 2" xfId="5842"/>
    <cellStyle name="Normal 4 4 5 3 3" xfId="4255"/>
    <cellStyle name="Normal 4 4 5 4" xfId="2142"/>
    <cellStyle name="Normal 4 4 5 4 2" xfId="5319"/>
    <cellStyle name="Normal 4 4 5 5" xfId="3732"/>
    <cellStyle name="Normal 4 4 6" xfId="1299"/>
    <cellStyle name="Normal 4 4 6 2" xfId="2916"/>
    <cellStyle name="Normal 4 4 6 2 2" xfId="6093"/>
    <cellStyle name="Normal 4 4 6 3" xfId="4506"/>
    <cellStyle name="Normal 4 4 7" xfId="776"/>
    <cellStyle name="Normal 4 4 7 2" xfId="2393"/>
    <cellStyle name="Normal 4 4 7 2 2" xfId="5570"/>
    <cellStyle name="Normal 4 4 7 3" xfId="3983"/>
    <cellStyle name="Normal 4 4 8" xfId="1870"/>
    <cellStyle name="Normal 4 4 8 2" xfId="5047"/>
    <cellStyle name="Normal 4 4 9" xfId="3460"/>
    <cellStyle name="Normal 4 5" xfId="277"/>
    <cellStyle name="Normal 4 5 2" xfId="413"/>
    <cellStyle name="Normal 4 5 2 2" xfId="617"/>
    <cellStyle name="Normal 4 5 2 2 2" xfId="1665"/>
    <cellStyle name="Normal 4 5 2 2 2 2" xfId="3282"/>
    <cellStyle name="Normal 4 5 2 2 2 2 2" xfId="6459"/>
    <cellStyle name="Normal 4 5 2 2 2 3" xfId="4872"/>
    <cellStyle name="Normal 4 5 2 2 3" xfId="1142"/>
    <cellStyle name="Normal 4 5 2 2 3 2" xfId="2759"/>
    <cellStyle name="Normal 4 5 2 2 3 2 2" xfId="5936"/>
    <cellStyle name="Normal 4 5 2 2 3 3" xfId="4349"/>
    <cellStyle name="Normal 4 5 2 2 4" xfId="2236"/>
    <cellStyle name="Normal 4 5 2 2 4 2" xfId="5413"/>
    <cellStyle name="Normal 4 5 2 2 5" xfId="3826"/>
    <cellStyle name="Normal 4 5 2 3" xfId="1461"/>
    <cellStyle name="Normal 4 5 2 3 2" xfId="3078"/>
    <cellStyle name="Normal 4 5 2 3 2 2" xfId="6255"/>
    <cellStyle name="Normal 4 5 2 3 3" xfId="4668"/>
    <cellStyle name="Normal 4 5 2 4" xfId="938"/>
    <cellStyle name="Normal 4 5 2 4 2" xfId="2555"/>
    <cellStyle name="Normal 4 5 2 4 2 2" xfId="5732"/>
    <cellStyle name="Normal 4 5 2 4 3" xfId="4145"/>
    <cellStyle name="Normal 4 5 2 5" xfId="2032"/>
    <cellStyle name="Normal 4 5 2 5 2" xfId="5209"/>
    <cellStyle name="Normal 4 5 2 6" xfId="3622"/>
    <cellStyle name="Normal 4 5 3" xfId="481"/>
    <cellStyle name="Normal 4 5 3 2" xfId="685"/>
    <cellStyle name="Normal 4 5 3 2 2" xfId="1733"/>
    <cellStyle name="Normal 4 5 3 2 2 2" xfId="3350"/>
    <cellStyle name="Normal 4 5 3 2 2 2 2" xfId="6527"/>
    <cellStyle name="Normal 4 5 3 2 2 3" xfId="4940"/>
    <cellStyle name="Normal 4 5 3 2 3" xfId="1210"/>
    <cellStyle name="Normal 4 5 3 2 3 2" xfId="2827"/>
    <cellStyle name="Normal 4 5 3 2 3 2 2" xfId="6004"/>
    <cellStyle name="Normal 4 5 3 2 3 3" xfId="4417"/>
    <cellStyle name="Normal 4 5 3 2 4" xfId="2304"/>
    <cellStyle name="Normal 4 5 3 2 4 2" xfId="5481"/>
    <cellStyle name="Normal 4 5 3 2 5" xfId="3894"/>
    <cellStyle name="Normal 4 5 3 3" xfId="1529"/>
    <cellStyle name="Normal 4 5 3 3 2" xfId="3146"/>
    <cellStyle name="Normal 4 5 3 3 2 2" xfId="6323"/>
    <cellStyle name="Normal 4 5 3 3 3" xfId="4736"/>
    <cellStyle name="Normal 4 5 3 4" xfId="1006"/>
    <cellStyle name="Normal 4 5 3 4 2" xfId="2623"/>
    <cellStyle name="Normal 4 5 3 4 2 2" xfId="5800"/>
    <cellStyle name="Normal 4 5 3 4 3" xfId="4213"/>
    <cellStyle name="Normal 4 5 3 5" xfId="2100"/>
    <cellStyle name="Normal 4 5 3 5 2" xfId="5277"/>
    <cellStyle name="Normal 4 5 3 6" xfId="3690"/>
    <cellStyle name="Normal 4 5 4" xfId="345"/>
    <cellStyle name="Normal 4 5 4 2" xfId="1393"/>
    <cellStyle name="Normal 4 5 4 2 2" xfId="3010"/>
    <cellStyle name="Normal 4 5 4 2 2 2" xfId="6187"/>
    <cellStyle name="Normal 4 5 4 2 3" xfId="4600"/>
    <cellStyle name="Normal 4 5 4 3" xfId="870"/>
    <cellStyle name="Normal 4 5 4 3 2" xfId="2487"/>
    <cellStyle name="Normal 4 5 4 3 2 2" xfId="5664"/>
    <cellStyle name="Normal 4 5 4 3 3" xfId="4077"/>
    <cellStyle name="Normal 4 5 4 4" xfId="1964"/>
    <cellStyle name="Normal 4 5 4 4 2" xfId="5141"/>
    <cellStyle name="Normal 4 5 4 5" xfId="3554"/>
    <cellStyle name="Normal 4 5 5" xfId="549"/>
    <cellStyle name="Normal 4 5 5 2" xfId="1597"/>
    <cellStyle name="Normal 4 5 5 2 2" xfId="3214"/>
    <cellStyle name="Normal 4 5 5 2 2 2" xfId="6391"/>
    <cellStyle name="Normal 4 5 5 2 3" xfId="4804"/>
    <cellStyle name="Normal 4 5 5 3" xfId="1074"/>
    <cellStyle name="Normal 4 5 5 3 2" xfId="2691"/>
    <cellStyle name="Normal 4 5 5 3 2 2" xfId="5868"/>
    <cellStyle name="Normal 4 5 5 3 3" xfId="4281"/>
    <cellStyle name="Normal 4 5 5 4" xfId="2168"/>
    <cellStyle name="Normal 4 5 5 4 2" xfId="5345"/>
    <cellStyle name="Normal 4 5 5 5" xfId="3758"/>
    <cellStyle name="Normal 4 5 6" xfId="1325"/>
    <cellStyle name="Normal 4 5 6 2" xfId="2942"/>
    <cellStyle name="Normal 4 5 6 2 2" xfId="6119"/>
    <cellStyle name="Normal 4 5 6 3" xfId="4532"/>
    <cellStyle name="Normal 4 5 7" xfId="802"/>
    <cellStyle name="Normal 4 5 7 2" xfId="2419"/>
    <cellStyle name="Normal 4 5 7 2 2" xfId="5596"/>
    <cellStyle name="Normal 4 5 7 3" xfId="4009"/>
    <cellStyle name="Normal 4 5 8" xfId="1896"/>
    <cellStyle name="Normal 4 5 8 2" xfId="5073"/>
    <cellStyle name="Normal 4 5 9" xfId="3486"/>
    <cellStyle name="Normal 4 6" xfId="372"/>
    <cellStyle name="Normal 4 6 2" xfId="576"/>
    <cellStyle name="Normal 4 6 2 2" xfId="1624"/>
    <cellStyle name="Normal 4 6 2 2 2" xfId="3241"/>
    <cellStyle name="Normal 4 6 2 2 2 2" xfId="6418"/>
    <cellStyle name="Normal 4 6 2 2 3" xfId="4831"/>
    <cellStyle name="Normal 4 6 2 3" xfId="1101"/>
    <cellStyle name="Normal 4 6 2 3 2" xfId="2718"/>
    <cellStyle name="Normal 4 6 2 3 2 2" xfId="5895"/>
    <cellStyle name="Normal 4 6 2 3 3" xfId="4308"/>
    <cellStyle name="Normal 4 6 2 4" xfId="2195"/>
    <cellStyle name="Normal 4 6 2 4 2" xfId="5372"/>
    <cellStyle name="Normal 4 6 2 5" xfId="3785"/>
    <cellStyle name="Normal 4 6 3" xfId="1420"/>
    <cellStyle name="Normal 4 6 3 2" xfId="3037"/>
    <cellStyle name="Normal 4 6 3 2 2" xfId="6214"/>
    <cellStyle name="Normal 4 6 3 3" xfId="4627"/>
    <cellStyle name="Normal 4 6 4" xfId="897"/>
    <cellStyle name="Normal 4 6 4 2" xfId="2514"/>
    <cellStyle name="Normal 4 6 4 2 2" xfId="5691"/>
    <cellStyle name="Normal 4 6 4 3" xfId="4104"/>
    <cellStyle name="Normal 4 6 5" xfId="1991"/>
    <cellStyle name="Normal 4 6 5 2" xfId="5168"/>
    <cellStyle name="Normal 4 6 6" xfId="3581"/>
    <cellStyle name="Normal 4 6 7" xfId="7766"/>
    <cellStyle name="Normal 4 6 7 2" xfId="9579"/>
    <cellStyle name="Normal 4 6 8" xfId="8759"/>
    <cellStyle name="Normal 4 7" xfId="436"/>
    <cellStyle name="Normal 4 7 2" xfId="640"/>
    <cellStyle name="Normal 4 7 2 2" xfId="1688"/>
    <cellStyle name="Normal 4 7 2 2 2" xfId="3305"/>
    <cellStyle name="Normal 4 7 2 2 2 2" xfId="6482"/>
    <cellStyle name="Normal 4 7 2 2 3" xfId="4895"/>
    <cellStyle name="Normal 4 7 2 3" xfId="1165"/>
    <cellStyle name="Normal 4 7 2 3 2" xfId="2782"/>
    <cellStyle name="Normal 4 7 2 3 2 2" xfId="5959"/>
    <cellStyle name="Normal 4 7 2 3 3" xfId="4372"/>
    <cellStyle name="Normal 4 7 2 4" xfId="2259"/>
    <cellStyle name="Normal 4 7 2 4 2" xfId="5436"/>
    <cellStyle name="Normal 4 7 2 5" xfId="3849"/>
    <cellStyle name="Normal 4 7 3" xfId="1484"/>
    <cellStyle name="Normal 4 7 3 2" xfId="3101"/>
    <cellStyle name="Normal 4 7 3 2 2" xfId="6278"/>
    <cellStyle name="Normal 4 7 3 3" xfId="4691"/>
    <cellStyle name="Normal 4 7 4" xfId="961"/>
    <cellStyle name="Normal 4 7 4 2" xfId="2578"/>
    <cellStyle name="Normal 4 7 4 2 2" xfId="5755"/>
    <cellStyle name="Normal 4 7 4 3" xfId="4168"/>
    <cellStyle name="Normal 4 7 5" xfId="2055"/>
    <cellStyle name="Normal 4 7 5 2" xfId="5232"/>
    <cellStyle name="Normal 4 7 6" xfId="3645"/>
    <cellStyle name="Normal 4 8" xfId="300"/>
    <cellStyle name="Normal 4 8 2" xfId="1348"/>
    <cellStyle name="Normal 4 8 2 2" xfId="2965"/>
    <cellStyle name="Normal 4 8 2 2 2" xfId="6142"/>
    <cellStyle name="Normal 4 8 2 3" xfId="4555"/>
    <cellStyle name="Normal 4 8 3" xfId="825"/>
    <cellStyle name="Normal 4 8 3 2" xfId="2442"/>
    <cellStyle name="Normal 4 8 3 2 2" xfId="5619"/>
    <cellStyle name="Normal 4 8 3 3" xfId="4032"/>
    <cellStyle name="Normal 4 8 4" xfId="1919"/>
    <cellStyle name="Normal 4 8 4 2" xfId="5096"/>
    <cellStyle name="Normal 4 8 5" xfId="3509"/>
    <cellStyle name="Normal 4 8 6" xfId="7767"/>
    <cellStyle name="Normal 4 9" xfId="504"/>
    <cellStyle name="Normal 4 9 2" xfId="1552"/>
    <cellStyle name="Normal 4 9 2 2" xfId="3169"/>
    <cellStyle name="Normal 4 9 2 2 2" xfId="6346"/>
    <cellStyle name="Normal 4 9 2 3" xfId="4759"/>
    <cellStyle name="Normal 4 9 3" xfId="1029"/>
    <cellStyle name="Normal 4 9 3 2" xfId="2646"/>
    <cellStyle name="Normal 4 9 3 2 2" xfId="5823"/>
    <cellStyle name="Normal 4 9 3 3" xfId="4236"/>
    <cellStyle name="Normal 4 9 4" xfId="2123"/>
    <cellStyle name="Normal 4 9 4 2" xfId="5300"/>
    <cellStyle name="Normal 4 9 5" xfId="3713"/>
    <cellStyle name="Normal 40" xfId="7768"/>
    <cellStyle name="Normal 41" xfId="7266"/>
    <cellStyle name="Normal 42" xfId="7286"/>
    <cellStyle name="Normal 43" xfId="7265"/>
    <cellStyle name="Normal 44" xfId="7294"/>
    <cellStyle name="Normal 45" xfId="7769"/>
    <cellStyle name="Normal 46" xfId="7267"/>
    <cellStyle name="Normal 47" xfId="7269"/>
    <cellStyle name="Normal 48" xfId="7277"/>
    <cellStyle name="Normal 49" xfId="7279"/>
    <cellStyle name="Normal 5" xfId="66"/>
    <cellStyle name="Normal 5 10" xfId="1817"/>
    <cellStyle name="Normal 5 10 2" xfId="4994"/>
    <cellStyle name="Normal 5 11" xfId="3407"/>
    <cellStyle name="Normal 5 11 2" xfId="7770"/>
    <cellStyle name="Normal 5 12" xfId="7771"/>
    <cellStyle name="Normal 5 12 2" xfId="7772"/>
    <cellStyle name="Normal 5 13" xfId="7773"/>
    <cellStyle name="Normal 5 13 2" xfId="7774"/>
    <cellStyle name="Normal 5 14" xfId="7775"/>
    <cellStyle name="Normal 5 15" xfId="7776"/>
    <cellStyle name="Normal 5 16" xfId="7261"/>
    <cellStyle name="Normal 5 2" xfId="159"/>
    <cellStyle name="Normal 5 2 2" xfId="599"/>
    <cellStyle name="Normal 5 2 2 2" xfId="1647"/>
    <cellStyle name="Normal 5 2 2 2 2" xfId="3264"/>
    <cellStyle name="Normal 5 2 2 2 2 2" xfId="6441"/>
    <cellStyle name="Normal 5 2 2 2 3" xfId="4854"/>
    <cellStyle name="Normal 5 2 2 3" xfId="1124"/>
    <cellStyle name="Normal 5 2 2 3 2" xfId="2741"/>
    <cellStyle name="Normal 5 2 2 3 2 2" xfId="5918"/>
    <cellStyle name="Normal 5 2 2 3 3" xfId="4331"/>
    <cellStyle name="Normal 5 2 2 4" xfId="2218"/>
    <cellStyle name="Normal 5 2 2 4 2" xfId="5395"/>
    <cellStyle name="Normal 5 2 2 5" xfId="3808"/>
    <cellStyle name="Normal 5 2 3" xfId="395"/>
    <cellStyle name="Normal 5 2 3 2" xfId="1443"/>
    <cellStyle name="Normal 5 2 3 2 2" xfId="3060"/>
    <cellStyle name="Normal 5 2 3 2 2 2" xfId="6237"/>
    <cellStyle name="Normal 5 2 3 2 3" xfId="4650"/>
    <cellStyle name="Normal 5 2 3 3" xfId="920"/>
    <cellStyle name="Normal 5 2 3 3 2" xfId="2537"/>
    <cellStyle name="Normal 5 2 3 3 2 2" xfId="5714"/>
    <cellStyle name="Normal 5 2 3 3 3" xfId="4127"/>
    <cellStyle name="Normal 5 2 3 4" xfId="2014"/>
    <cellStyle name="Normal 5 2 3 4 2" xfId="5191"/>
    <cellStyle name="Normal 5 2 3 5" xfId="3604"/>
    <cellStyle name="Normal 5 2 4" xfId="1268"/>
    <cellStyle name="Normal 5 2 4 2" xfId="2885"/>
    <cellStyle name="Normal 5 2 4 2 2" xfId="6062"/>
    <cellStyle name="Normal 5 2 4 3" xfId="4475"/>
    <cellStyle name="Normal 5 2 5" xfId="745"/>
    <cellStyle name="Normal 5 2 5 2" xfId="2362"/>
    <cellStyle name="Normal 5 2 5 2 2" xfId="5539"/>
    <cellStyle name="Normal 5 2 5 3" xfId="3952"/>
    <cellStyle name="Normal 5 2 6" xfId="1839"/>
    <cellStyle name="Normal 5 2 6 2" xfId="5016"/>
    <cellStyle name="Normal 5 2 7" xfId="3429"/>
    <cellStyle name="Normal 5 2 7 2" xfId="7778"/>
    <cellStyle name="Normal 5 2 8" xfId="7777"/>
    <cellStyle name="Normal 5 2 8 2" xfId="9580"/>
    <cellStyle name="Normal 5 2 9" xfId="8760"/>
    <cellStyle name="Normal 5 3" xfId="449"/>
    <cellStyle name="Normal 5 3 2" xfId="653"/>
    <cellStyle name="Normal 5 3 2 2" xfId="1701"/>
    <cellStyle name="Normal 5 3 2 2 2" xfId="3318"/>
    <cellStyle name="Normal 5 3 2 2 2 2" xfId="6495"/>
    <cellStyle name="Normal 5 3 2 2 3" xfId="4908"/>
    <cellStyle name="Normal 5 3 2 3" xfId="1178"/>
    <cellStyle name="Normal 5 3 2 3 2" xfId="2795"/>
    <cellStyle name="Normal 5 3 2 3 2 2" xfId="5972"/>
    <cellStyle name="Normal 5 3 2 3 3" xfId="4385"/>
    <cellStyle name="Normal 5 3 2 4" xfId="2272"/>
    <cellStyle name="Normal 5 3 2 4 2" xfId="5449"/>
    <cellStyle name="Normal 5 3 2 5" xfId="3862"/>
    <cellStyle name="Normal 5 3 3" xfId="1497"/>
    <cellStyle name="Normal 5 3 3 2" xfId="3114"/>
    <cellStyle name="Normal 5 3 3 2 2" xfId="6291"/>
    <cellStyle name="Normal 5 3 3 3" xfId="4704"/>
    <cellStyle name="Normal 5 3 4" xfId="974"/>
    <cellStyle name="Normal 5 3 4 2" xfId="2591"/>
    <cellStyle name="Normal 5 3 4 2 2" xfId="5768"/>
    <cellStyle name="Normal 5 3 4 3" xfId="4181"/>
    <cellStyle name="Normal 5 3 5" xfId="2068"/>
    <cellStyle name="Normal 5 3 5 2" xfId="5245"/>
    <cellStyle name="Normal 5 3 6" xfId="3658"/>
    <cellStyle name="Normal 5 3 6 2" xfId="7779"/>
    <cellStyle name="Normal 5 3 7" xfId="7780"/>
    <cellStyle name="Normal 5 4" xfId="313"/>
    <cellStyle name="Normal 5 4 2" xfId="1361"/>
    <cellStyle name="Normal 5 4 2 2" xfId="2978"/>
    <cellStyle name="Normal 5 4 2 2 2" xfId="6155"/>
    <cellStyle name="Normal 5 4 2 3" xfId="4568"/>
    <cellStyle name="Normal 5 4 2 3 2" xfId="7781"/>
    <cellStyle name="Normal 5 4 2 4" xfId="7782"/>
    <cellStyle name="Normal 5 4 3" xfId="838"/>
    <cellStyle name="Normal 5 4 3 2" xfId="2455"/>
    <cellStyle name="Normal 5 4 3 2 2" xfId="5632"/>
    <cellStyle name="Normal 5 4 3 3" xfId="4045"/>
    <cellStyle name="Normal 5 4 4" xfId="1932"/>
    <cellStyle name="Normal 5 4 4 2" xfId="5109"/>
    <cellStyle name="Normal 5 4 5" xfId="3522"/>
    <cellStyle name="Normal 5 4 5 2" xfId="7783"/>
    <cellStyle name="Normal 5 4 6" xfId="7784"/>
    <cellStyle name="Normal 5 5" xfId="517"/>
    <cellStyle name="Normal 5 5 2" xfId="1565"/>
    <cellStyle name="Normal 5 5 2 2" xfId="3182"/>
    <cellStyle name="Normal 5 5 2 2 2" xfId="6359"/>
    <cellStyle name="Normal 5 5 2 3" xfId="4772"/>
    <cellStyle name="Normal 5 5 2 3 2" xfId="7785"/>
    <cellStyle name="Normal 5 5 2 4" xfId="7786"/>
    <cellStyle name="Normal 5 5 3" xfId="1042"/>
    <cellStyle name="Normal 5 5 3 2" xfId="2659"/>
    <cellStyle name="Normal 5 5 3 2 2" xfId="5836"/>
    <cellStyle name="Normal 5 5 3 3" xfId="4249"/>
    <cellStyle name="Normal 5 5 4" xfId="2136"/>
    <cellStyle name="Normal 5 5 4 2" xfId="5313"/>
    <cellStyle name="Normal 5 5 5" xfId="3726"/>
    <cellStyle name="Normal 5 5 5 2" xfId="7787"/>
    <cellStyle name="Normal 5 5 6" xfId="7788"/>
    <cellStyle name="Normal 5 6" xfId="236"/>
    <cellStyle name="Normal 5 6 2" xfId="1293"/>
    <cellStyle name="Normal 5 6 2 2" xfId="2910"/>
    <cellStyle name="Normal 5 6 2 2 2" xfId="6087"/>
    <cellStyle name="Normal 5 6 2 3" xfId="4500"/>
    <cellStyle name="Normal 5 6 2 3 2" xfId="7789"/>
    <cellStyle name="Normal 5 6 2 4" xfId="7790"/>
    <cellStyle name="Normal 5 6 3" xfId="770"/>
    <cellStyle name="Normal 5 6 3 2" xfId="2387"/>
    <cellStyle name="Normal 5 6 3 2 2" xfId="5564"/>
    <cellStyle name="Normal 5 6 3 3" xfId="3977"/>
    <cellStyle name="Normal 5 6 4" xfId="1864"/>
    <cellStyle name="Normal 5 6 4 2" xfId="5041"/>
    <cellStyle name="Normal 5 6 5" xfId="3454"/>
    <cellStyle name="Normal 5 6 5 2" xfId="7791"/>
    <cellStyle name="Normal 5 6 6" xfId="7792"/>
    <cellStyle name="Normal 5 7" xfId="1246"/>
    <cellStyle name="Normal 5 7 2" xfId="2863"/>
    <cellStyle name="Normal 5 7 2 2" xfId="6040"/>
    <cellStyle name="Normal 5 7 2 2 2" xfId="7793"/>
    <cellStyle name="Normal 5 7 2 3" xfId="7794"/>
    <cellStyle name="Normal 5 7 2 3 2" xfId="7795"/>
    <cellStyle name="Normal 5 7 2 4" xfId="7796"/>
    <cellStyle name="Normal 5 7 3" xfId="4453"/>
    <cellStyle name="Normal 5 7 3 2" xfId="7797"/>
    <cellStyle name="Normal 5 7 4" xfId="7798"/>
    <cellStyle name="Normal 5 7 4 2" xfId="7799"/>
    <cellStyle name="Normal 5 7 5" xfId="7800"/>
    <cellStyle name="Normal 5 7 5 2" xfId="7801"/>
    <cellStyle name="Normal 5 7 6" xfId="7802"/>
    <cellStyle name="Normal 5 8" xfId="723"/>
    <cellStyle name="Normal 5 8 2" xfId="2340"/>
    <cellStyle name="Normal 5 8 2 2" xfId="5517"/>
    <cellStyle name="Normal 5 8 3" xfId="3930"/>
    <cellStyle name="Normal 5 8 3 2" xfId="7803"/>
    <cellStyle name="Normal 5 8 4" xfId="7804"/>
    <cellStyle name="Normal 5 9" xfId="1756"/>
    <cellStyle name="Normal 5 9 2" xfId="7806"/>
    <cellStyle name="Normal 5 9 2 2" xfId="7807"/>
    <cellStyle name="Normal 5 9 3" xfId="7808"/>
    <cellStyle name="Normal 5 9 4" xfId="7805"/>
    <cellStyle name="Normal 5 9 5" xfId="8914"/>
    <cellStyle name="Normal 50" xfId="7271"/>
    <cellStyle name="Normal 51" xfId="7281"/>
    <cellStyle name="Normal 52" xfId="7284"/>
    <cellStyle name="Normal 53" xfId="7287"/>
    <cellStyle name="Normal 54" xfId="7288"/>
    <cellStyle name="Normal 55" xfId="7289"/>
    <cellStyle name="Normal 56" xfId="7290"/>
    <cellStyle name="Normal 57" xfId="7291"/>
    <cellStyle name="Normal 58" xfId="7292"/>
    <cellStyle name="Normal 59" xfId="7293"/>
    <cellStyle name="Normal 6" xfId="57"/>
    <cellStyle name="Normal 6 10" xfId="7809"/>
    <cellStyle name="Normal 6 10 2" xfId="7810"/>
    <cellStyle name="Normal 6 11" xfId="7811"/>
    <cellStyle name="Normal 6 11 2" xfId="7812"/>
    <cellStyle name="Normal 6 12" xfId="7813"/>
    <cellStyle name="Normal 6 12 2" xfId="7814"/>
    <cellStyle name="Normal 6 13" xfId="7815"/>
    <cellStyle name="Normal 6 13 2" xfId="7816"/>
    <cellStyle name="Normal 6 14" xfId="7817"/>
    <cellStyle name="Normal 6 2" xfId="407"/>
    <cellStyle name="Normal 6 2 2" xfId="611"/>
    <cellStyle name="Normal 6 2 2 2" xfId="1659"/>
    <cellStyle name="Normal 6 2 2 2 2" xfId="3276"/>
    <cellStyle name="Normal 6 2 2 2 2 2" xfId="6453"/>
    <cellStyle name="Normal 6 2 2 2 3" xfId="4866"/>
    <cellStyle name="Normal 6 2 2 3" xfId="1136"/>
    <cellStyle name="Normal 6 2 2 3 2" xfId="2753"/>
    <cellStyle name="Normal 6 2 2 3 2 2" xfId="5930"/>
    <cellStyle name="Normal 6 2 2 3 3" xfId="4343"/>
    <cellStyle name="Normal 6 2 2 4" xfId="2230"/>
    <cellStyle name="Normal 6 2 2 4 2" xfId="5407"/>
    <cellStyle name="Normal 6 2 2 5" xfId="3820"/>
    <cellStyle name="Normal 6 2 3" xfId="1455"/>
    <cellStyle name="Normal 6 2 3 2" xfId="3072"/>
    <cellStyle name="Normal 6 2 3 2 2" xfId="6249"/>
    <cellStyle name="Normal 6 2 3 3" xfId="4662"/>
    <cellStyle name="Normal 6 2 4" xfId="932"/>
    <cellStyle name="Normal 6 2 4 2" xfId="2549"/>
    <cellStyle name="Normal 6 2 4 2 2" xfId="5726"/>
    <cellStyle name="Normal 6 2 4 3" xfId="4139"/>
    <cellStyle name="Normal 6 2 5" xfId="2026"/>
    <cellStyle name="Normal 6 2 5 2" xfId="5203"/>
    <cellStyle name="Normal 6 2 6" xfId="3616"/>
    <cellStyle name="Normal 6 2 6 2" xfId="7818"/>
    <cellStyle name="Normal 6 2 7" xfId="7819"/>
    <cellStyle name="Normal 6 2 7 2" xfId="7820"/>
    <cellStyle name="Normal 6 2 8" xfId="7821"/>
    <cellStyle name="Normal 6 3" xfId="475"/>
    <cellStyle name="Normal 6 3 2" xfId="679"/>
    <cellStyle name="Normal 6 3 2 2" xfId="1727"/>
    <cellStyle name="Normal 6 3 2 2 2" xfId="3344"/>
    <cellStyle name="Normal 6 3 2 2 2 2" xfId="6521"/>
    <cellStyle name="Normal 6 3 2 2 3" xfId="4934"/>
    <cellStyle name="Normal 6 3 2 3" xfId="1204"/>
    <cellStyle name="Normal 6 3 2 3 2" xfId="2821"/>
    <cellStyle name="Normal 6 3 2 3 2 2" xfId="5998"/>
    <cellStyle name="Normal 6 3 2 3 3" xfId="4411"/>
    <cellStyle name="Normal 6 3 2 4" xfId="2298"/>
    <cellStyle name="Normal 6 3 2 4 2" xfId="5475"/>
    <cellStyle name="Normal 6 3 2 5" xfId="3888"/>
    <cellStyle name="Normal 6 3 3" xfId="1523"/>
    <cellStyle name="Normal 6 3 3 2" xfId="3140"/>
    <cellStyle name="Normal 6 3 3 2 2" xfId="6317"/>
    <cellStyle name="Normal 6 3 3 3" xfId="4730"/>
    <cellStyle name="Normal 6 3 4" xfId="1000"/>
    <cellStyle name="Normal 6 3 4 2" xfId="2617"/>
    <cellStyle name="Normal 6 3 4 2 2" xfId="5794"/>
    <cellStyle name="Normal 6 3 4 3" xfId="4207"/>
    <cellStyle name="Normal 6 3 5" xfId="2094"/>
    <cellStyle name="Normal 6 3 5 2" xfId="5271"/>
    <cellStyle name="Normal 6 3 6" xfId="3684"/>
    <cellStyle name="Normal 6 3 6 2" xfId="7822"/>
    <cellStyle name="Normal 6 3 7" xfId="7823"/>
    <cellStyle name="Normal 6 3 7 2" xfId="7824"/>
    <cellStyle name="Normal 6 3 8" xfId="7825"/>
    <cellStyle name="Normal 6 4" xfId="339"/>
    <cellStyle name="Normal 6 4 2" xfId="1387"/>
    <cellStyle name="Normal 6 4 2 2" xfId="3004"/>
    <cellStyle name="Normal 6 4 2 2 2" xfId="6181"/>
    <cellStyle name="Normal 6 4 2 3" xfId="4594"/>
    <cellStyle name="Normal 6 4 2 3 2" xfId="7826"/>
    <cellStyle name="Normal 6 4 2 4" xfId="7827"/>
    <cellStyle name="Normal 6 4 3" xfId="864"/>
    <cellStyle name="Normal 6 4 3 2" xfId="2481"/>
    <cellStyle name="Normal 6 4 3 2 2" xfId="5658"/>
    <cellStyle name="Normal 6 4 3 3" xfId="4071"/>
    <cellStyle name="Normal 6 4 4" xfId="1958"/>
    <cellStyle name="Normal 6 4 4 2" xfId="5135"/>
    <cellStyle name="Normal 6 4 5" xfId="3548"/>
    <cellStyle name="Normal 6 4 5 2" xfId="7828"/>
    <cellStyle name="Normal 6 4 6" xfId="7829"/>
    <cellStyle name="Normal 6 4 6 2" xfId="7830"/>
    <cellStyle name="Normal 6 4 7" xfId="7831"/>
    <cellStyle name="Normal 6 5" xfId="543"/>
    <cellStyle name="Normal 6 5 2" xfId="1591"/>
    <cellStyle name="Normal 6 5 2 2" xfId="3208"/>
    <cellStyle name="Normal 6 5 2 2 2" xfId="6385"/>
    <cellStyle name="Normal 6 5 2 3" xfId="4798"/>
    <cellStyle name="Normal 6 5 2 3 2" xfId="7832"/>
    <cellStyle name="Normal 6 5 2 4" xfId="7833"/>
    <cellStyle name="Normal 6 5 3" xfId="1068"/>
    <cellStyle name="Normal 6 5 3 2" xfId="2685"/>
    <cellStyle name="Normal 6 5 3 2 2" xfId="5862"/>
    <cellStyle name="Normal 6 5 3 3" xfId="4275"/>
    <cellStyle name="Normal 6 5 4" xfId="2162"/>
    <cellStyle name="Normal 6 5 4 2" xfId="5339"/>
    <cellStyle name="Normal 6 5 5" xfId="3752"/>
    <cellStyle name="Normal 6 5 5 2" xfId="7834"/>
    <cellStyle name="Normal 6 5 6" xfId="7835"/>
    <cellStyle name="Normal 6 6" xfId="271"/>
    <cellStyle name="Normal 6 6 2" xfId="1319"/>
    <cellStyle name="Normal 6 6 2 2" xfId="2936"/>
    <cellStyle name="Normal 6 6 2 2 2" xfId="6113"/>
    <cellStyle name="Normal 6 6 2 3" xfId="4526"/>
    <cellStyle name="Normal 6 6 2 3 2" xfId="7836"/>
    <cellStyle name="Normal 6 6 2 4" xfId="7837"/>
    <cellStyle name="Normal 6 6 3" xfId="796"/>
    <cellStyle name="Normal 6 6 3 2" xfId="2413"/>
    <cellStyle name="Normal 6 6 3 2 2" xfId="5590"/>
    <cellStyle name="Normal 6 6 3 3" xfId="4003"/>
    <cellStyle name="Normal 6 6 4" xfId="1890"/>
    <cellStyle name="Normal 6 6 4 2" xfId="5067"/>
    <cellStyle name="Normal 6 6 5" xfId="3480"/>
    <cellStyle name="Normal 6 6 5 2" xfId="7838"/>
    <cellStyle name="Normal 6 6 6" xfId="7839"/>
    <cellStyle name="Normal 6 7" xfId="7840"/>
    <cellStyle name="Normal 6 7 2" xfId="7841"/>
    <cellStyle name="Normal 6 7 2 2" xfId="7842"/>
    <cellStyle name="Normal 6 7 2 2 2" xfId="7843"/>
    <cellStyle name="Normal 6 7 2 3" xfId="7844"/>
    <cellStyle name="Normal 6 7 2 3 2" xfId="7845"/>
    <cellStyle name="Normal 6 7 2 4" xfId="7846"/>
    <cellStyle name="Normal 6 7 3" xfId="7847"/>
    <cellStyle name="Normal 6 7 3 2" xfId="7848"/>
    <cellStyle name="Normal 6 7 4" xfId="7849"/>
    <cellStyle name="Normal 6 7 4 2" xfId="7850"/>
    <cellStyle name="Normal 6 7 5" xfId="7851"/>
    <cellStyle name="Normal 6 7 5 2" xfId="7852"/>
    <cellStyle name="Normal 6 7 6" xfId="7853"/>
    <cellStyle name="Normal 6 8" xfId="7854"/>
    <cellStyle name="Normal 6 8 2" xfId="7855"/>
    <cellStyle name="Normal 6 8 2 2" xfId="7856"/>
    <cellStyle name="Normal 6 8 3" xfId="7857"/>
    <cellStyle name="Normal 6 8 3 2" xfId="7858"/>
    <cellStyle name="Normal 6 8 4" xfId="7859"/>
    <cellStyle name="Normal 6 9" xfId="7860"/>
    <cellStyle name="Normal 6 9 2" xfId="7861"/>
    <cellStyle name="Normal 6 9 2 2" xfId="7862"/>
    <cellStyle name="Normal 6 9 3" xfId="7863"/>
    <cellStyle name="Normal 60" xfId="7295"/>
    <cellStyle name="Normal 61" xfId="7268"/>
    <cellStyle name="Normal 62" xfId="7270"/>
    <cellStyle name="Normal 63" xfId="7272"/>
    <cellStyle name="Normal 64" xfId="7273"/>
    <cellStyle name="Normal 65" xfId="7274"/>
    <cellStyle name="Normal 66" xfId="7275"/>
    <cellStyle name="Normal 67" xfId="7276"/>
    <cellStyle name="Normal 68" xfId="7864"/>
    <cellStyle name="Normal 69" xfId="7280"/>
    <cellStyle name="Normal 7" xfId="58"/>
    <cellStyle name="Normal 7 10" xfId="7865"/>
    <cellStyle name="Normal 7 2" xfId="168"/>
    <cellStyle name="Normal 7 2 2" xfId="7867"/>
    <cellStyle name="Normal 7 2 2 2" xfId="7868"/>
    <cellStyle name="Normal 7 2 2 2 2" xfId="8761"/>
    <cellStyle name="Normal 7 2 2 3" xfId="7869"/>
    <cellStyle name="Normal 7 2 3" xfId="7870"/>
    <cellStyle name="Normal 7 2 3 2" xfId="7871"/>
    <cellStyle name="Normal 7 2 3 2 2" xfId="7872"/>
    <cellStyle name="Normal 7 2 3 3" xfId="7873"/>
    <cellStyle name="Normal 7 2 4" xfId="7874"/>
    <cellStyle name="Normal 7 2 4 2" xfId="8762"/>
    <cellStyle name="Normal 7 2 5" xfId="7875"/>
    <cellStyle name="Normal 7 2 6" xfId="7866"/>
    <cellStyle name="Normal 7 3" xfId="7876"/>
    <cellStyle name="Normal 7 3 2" xfId="7877"/>
    <cellStyle name="Normal 7 3 2 2" xfId="7878"/>
    <cellStyle name="Normal 7 3 3" xfId="7879"/>
    <cellStyle name="Normal 7 3 3 2" xfId="7880"/>
    <cellStyle name="Normal 7 3 4" xfId="7881"/>
    <cellStyle name="Normal 7 3 4 2" xfId="7882"/>
    <cellStyle name="Normal 7 3 5" xfId="7883"/>
    <cellStyle name="Normal 7 4" xfId="7884"/>
    <cellStyle name="Normal 7 4 2" xfId="7885"/>
    <cellStyle name="Normal 7 4 2 2" xfId="7886"/>
    <cellStyle name="Normal 7 4 3" xfId="7887"/>
    <cellStyle name="Normal 7 4 3 2" xfId="7888"/>
    <cellStyle name="Normal 7 4 4" xfId="7889"/>
    <cellStyle name="Normal 7 5" xfId="7890"/>
    <cellStyle name="Normal 7 5 2" xfId="7891"/>
    <cellStyle name="Normal 7 6" xfId="7892"/>
    <cellStyle name="Normal 7 6 2" xfId="7893"/>
    <cellStyle name="Normal 7 7" xfId="7894"/>
    <cellStyle name="Normal 7 7 2" xfId="7895"/>
    <cellStyle name="Normal 7 8" xfId="7896"/>
    <cellStyle name="Normal 7 8 2" xfId="7897"/>
    <cellStyle name="Normal 7 9" xfId="7898"/>
    <cellStyle name="Normal 70" xfId="7278"/>
    <cellStyle name="Normal 71" xfId="7282"/>
    <cellStyle name="Normal 72" xfId="7283"/>
    <cellStyle name="Normal 73" xfId="7285"/>
    <cellStyle name="Normal 74" xfId="8106"/>
    <cellStyle name="Normal 75" xfId="8107"/>
    <cellStyle name="Normal 76" xfId="8108"/>
    <cellStyle name="Normal 77" xfId="8109"/>
    <cellStyle name="Normal 78" xfId="8110"/>
    <cellStyle name="Normal 79" xfId="8111"/>
    <cellStyle name="Normal 8" xfId="120"/>
    <cellStyle name="Normal 8 10" xfId="7899"/>
    <cellStyle name="Normal 8 2" xfId="160"/>
    <cellStyle name="Normal 8 2 2" xfId="1269"/>
    <cellStyle name="Normal 8 2 2 2" xfId="2886"/>
    <cellStyle name="Normal 8 2 2 2 2" xfId="6063"/>
    <cellStyle name="Normal 8 2 2 3" xfId="4476"/>
    <cellStyle name="Normal 8 2 3" xfId="746"/>
    <cellStyle name="Normal 8 2 3 2" xfId="2363"/>
    <cellStyle name="Normal 8 2 3 2 2" xfId="5540"/>
    <cellStyle name="Normal 8 2 3 3" xfId="3953"/>
    <cellStyle name="Normal 8 2 4" xfId="1840"/>
    <cellStyle name="Normal 8 2 4 2" xfId="5017"/>
    <cellStyle name="Normal 8 2 5" xfId="3430"/>
    <cellStyle name="Normal 8 3" xfId="1247"/>
    <cellStyle name="Normal 8 3 2" xfId="2864"/>
    <cellStyle name="Normal 8 3 2 2" xfId="6041"/>
    <cellStyle name="Normal 8 3 3" xfId="4454"/>
    <cellStyle name="Normal 8 3 3 2" xfId="7900"/>
    <cellStyle name="Normal 8 3 4" xfId="7901"/>
    <cellStyle name="Normal 8 4" xfId="724"/>
    <cellStyle name="Normal 8 4 2" xfId="2341"/>
    <cellStyle name="Normal 8 4 2 2" xfId="5518"/>
    <cellStyle name="Normal 8 4 3" xfId="3931"/>
    <cellStyle name="Normal 8 5" xfId="1759"/>
    <cellStyle name="Normal 8 5 2" xfId="3373"/>
    <cellStyle name="Normal 8 5 2 2" xfId="6550"/>
    <cellStyle name="Normal 8 5 3" xfId="4963"/>
    <cellStyle name="Normal 8 6" xfId="1793"/>
    <cellStyle name="Normal 8 6 2" xfId="3384"/>
    <cellStyle name="Normal 8 6 2 2" xfId="6559"/>
    <cellStyle name="Normal 8 6 3" xfId="4972"/>
    <cellStyle name="Normal 8 7" xfId="1818"/>
    <cellStyle name="Normal 8 7 2" xfId="4995"/>
    <cellStyle name="Normal 8 8" xfId="3408"/>
    <cellStyle name="Normal 8 9" xfId="6570"/>
    <cellStyle name="Normal 80" xfId="8112"/>
    <cellStyle name="Normal 81" xfId="8113"/>
    <cellStyle name="Normal 82" xfId="8114"/>
    <cellStyle name="Normal 83" xfId="8115"/>
    <cellStyle name="Normal 84" xfId="8116"/>
    <cellStyle name="Normal 85" xfId="8117"/>
    <cellStyle name="Normal 86" xfId="8118"/>
    <cellStyle name="Normal 87" xfId="8119"/>
    <cellStyle name="Normal 88" xfId="8120"/>
    <cellStyle name="Normal 89" xfId="8125"/>
    <cellStyle name="Normal 9" xfId="140"/>
    <cellStyle name="Normal 9 2" xfId="162"/>
    <cellStyle name="Normal 9 2 2" xfId="1271"/>
    <cellStyle name="Normal 9 2 2 2" xfId="2888"/>
    <cellStyle name="Normal 9 2 2 2 2" xfId="6065"/>
    <cellStyle name="Normal 9 2 2 3" xfId="4478"/>
    <cellStyle name="Normal 9 2 3" xfId="748"/>
    <cellStyle name="Normal 9 2 3 2" xfId="2365"/>
    <cellStyle name="Normal 9 2 3 2 2" xfId="5542"/>
    <cellStyle name="Normal 9 2 3 3" xfId="3955"/>
    <cellStyle name="Normal 9 2 4" xfId="1842"/>
    <cellStyle name="Normal 9 2 4 2" xfId="5019"/>
    <cellStyle name="Normal 9 2 5" xfId="3432"/>
    <cellStyle name="Normal 9 3" xfId="1249"/>
    <cellStyle name="Normal 9 3 2" xfId="2866"/>
    <cellStyle name="Normal 9 3 2 2" xfId="6043"/>
    <cellStyle name="Normal 9 3 3" xfId="4456"/>
    <cellStyle name="Normal 9 4" xfId="726"/>
    <cellStyle name="Normal 9 4 2" xfId="2343"/>
    <cellStyle name="Normal 9 4 2 2" xfId="5520"/>
    <cellStyle name="Normal 9 4 3" xfId="3933"/>
    <cellStyle name="Normal 9 5" xfId="1776"/>
    <cellStyle name="Normal 9 5 2" xfId="3375"/>
    <cellStyle name="Normal 9 5 2 2" xfId="6552"/>
    <cellStyle name="Normal 9 5 3" xfId="4965"/>
    <cellStyle name="Normal 9 6" xfId="1795"/>
    <cellStyle name="Normal 9 6 2" xfId="3386"/>
    <cellStyle name="Normal 9 6 2 2" xfId="6561"/>
    <cellStyle name="Normal 9 6 3" xfId="4974"/>
    <cellStyle name="Normal 9 7" xfId="1820"/>
    <cellStyle name="Normal 9 7 2" xfId="4997"/>
    <cellStyle name="Normal 9 8" xfId="3410"/>
    <cellStyle name="Normal 9 9" xfId="6572"/>
    <cellStyle name="Normal 90" xfId="8126"/>
    <cellStyle name="Normal 91" xfId="8128"/>
    <cellStyle name="Normal 92" xfId="8127"/>
    <cellStyle name="Normal 93" xfId="8135"/>
    <cellStyle name="Normal 93 2" xfId="8142"/>
    <cellStyle name="Normal 93 2 2" xfId="8786"/>
    <cellStyle name="Normal 93 3" xfId="8779"/>
    <cellStyle name="Normal 94" xfId="8141"/>
    <cellStyle name="Normal 94 2" xfId="8148"/>
    <cellStyle name="Normal 94 2 2" xfId="8792"/>
    <cellStyle name="Normal 94 3" xfId="8785"/>
    <cellStyle name="Normal 95" xfId="8139"/>
    <cellStyle name="Normal 95 2" xfId="8146"/>
    <cellStyle name="Normal 95 2 2" xfId="8790"/>
    <cellStyle name="Normal 95 3" xfId="8783"/>
    <cellStyle name="Normal 96" xfId="8140"/>
    <cellStyle name="Normal 96 2" xfId="8147"/>
    <cellStyle name="Normal 96 2 2" xfId="8791"/>
    <cellStyle name="Normal 96 3" xfId="8784"/>
    <cellStyle name="Normal 97" xfId="8138"/>
    <cellStyle name="Normal 97 2" xfId="8145"/>
    <cellStyle name="Normal 97 2 2" xfId="8789"/>
    <cellStyle name="Normal 97 3" xfId="8782"/>
    <cellStyle name="Normal 98" xfId="8136"/>
    <cellStyle name="Normal 98 2" xfId="8143"/>
    <cellStyle name="Normal 98 2 2" xfId="8787"/>
    <cellStyle name="Normal 98 3" xfId="8780"/>
    <cellStyle name="Normal 99" xfId="8137"/>
    <cellStyle name="Normal 99 2" xfId="8144"/>
    <cellStyle name="Normal 99 2 2" xfId="8788"/>
    <cellStyle name="Normal 99 3" xfId="8781"/>
    <cellStyle name="Normal GHG Textfiels Bold" xfId="1771"/>
    <cellStyle name="Normal GHG-Shade" xfId="1772"/>
    <cellStyle name="Normal GHG-Shade 2" xfId="8919"/>
    <cellStyle name="Note 2" xfId="7902"/>
    <cellStyle name="Note 2 10" xfId="31921"/>
    <cellStyle name="Note 2 11" xfId="38986"/>
    <cellStyle name="Note 2 2" xfId="7903"/>
    <cellStyle name="Note 2 2 2" xfId="8170"/>
    <cellStyle name="Note 2 2 2 2" xfId="8813"/>
    <cellStyle name="Note 2 2 2 2 2" xfId="13099"/>
    <cellStyle name="Note 2 2 2 2 2 2" xfId="22367"/>
    <cellStyle name="Note 2 2 2 2 2 3" xfId="37483"/>
    <cellStyle name="Note 2 2 2 2 2 4" xfId="42945"/>
    <cellStyle name="Note 2 2 2 2 3" xfId="15931"/>
    <cellStyle name="Note 2 2 2 2 3 2" xfId="32041"/>
    <cellStyle name="Note 2 2 2 2 3 3" xfId="47132"/>
    <cellStyle name="Note 2 2 2 2 4" xfId="26683"/>
    <cellStyle name="Note 2 2 2 2 5" xfId="40111"/>
    <cellStyle name="Note 2 2 2 3" xfId="9609"/>
    <cellStyle name="Note 2 2 2 3 2" xfId="13846"/>
    <cellStyle name="Note 2 2 2 3 2 2" xfId="22369"/>
    <cellStyle name="Note 2 2 2 3 2 3" xfId="33524"/>
    <cellStyle name="Note 2 2 2 3 2 4" xfId="48202"/>
    <cellStyle name="Note 2 2 2 3 3" xfId="16583"/>
    <cellStyle name="Note 2 2 2 3 3 2" xfId="21609"/>
    <cellStyle name="Note 2 2 2 3 3 3" xfId="39062"/>
    <cellStyle name="Note 2 2 2 3 4" xfId="37298"/>
    <cellStyle name="Note 2 2 2 3 5" xfId="43626"/>
    <cellStyle name="Note 2 2 2 4" xfId="11166"/>
    <cellStyle name="Note 2 2 2 4 2" xfId="22370"/>
    <cellStyle name="Note 2 2 2 4 3" xfId="34637"/>
    <cellStyle name="Note 2 2 2 4 4" xfId="48382"/>
    <cellStyle name="Note 2 2 2 5" xfId="12521"/>
    <cellStyle name="Note 2 2 2 5 2" xfId="22371"/>
    <cellStyle name="Note 2 2 2 5 3" xfId="32738"/>
    <cellStyle name="Note 2 2 2 5 4" xfId="43929"/>
    <cellStyle name="Note 2 2 2 6" xfId="15353"/>
    <cellStyle name="Note 2 2 2 6 2" xfId="35623"/>
    <cellStyle name="Note 2 2 2 6 3" xfId="43967"/>
    <cellStyle name="Note 2 2 2 7" xfId="31850"/>
    <cellStyle name="Note 2 2 2 8" xfId="40480"/>
    <cellStyle name="Note 2 2 3" xfId="8764"/>
    <cellStyle name="Note 2 2 3 2" xfId="13076"/>
    <cellStyle name="Note 2 2 3 2 2" xfId="22372"/>
    <cellStyle name="Note 2 2 3 2 3" xfId="35077"/>
    <cellStyle name="Note 2 2 3 2 4" xfId="40529"/>
    <cellStyle name="Note 2 2 3 3" xfId="15908"/>
    <cellStyle name="Note 2 2 3 3 2" xfId="32027"/>
    <cellStyle name="Note 2 2 3 3 3" xfId="45745"/>
    <cellStyle name="Note 2 2 3 4" xfId="21978"/>
    <cellStyle name="Note 2 2 3 5" xfId="40336"/>
    <cellStyle name="Note 2 2 4" xfId="9582"/>
    <cellStyle name="Note 2 2 4 2" xfId="13823"/>
    <cellStyle name="Note 2 2 4 2 2" xfId="22373"/>
    <cellStyle name="Note 2 2 4 2 3" xfId="33864"/>
    <cellStyle name="Note 2 2 4 2 4" xfId="43007"/>
    <cellStyle name="Note 2 2 4 3" xfId="16560"/>
    <cellStyle name="Note 2 2 4 3 2" xfId="32377"/>
    <cellStyle name="Note 2 2 4 3 3" xfId="41624"/>
    <cellStyle name="Note 2 2 4 4" xfId="38266"/>
    <cellStyle name="Note 2 2 4 5" xfId="42356"/>
    <cellStyle name="Note 2 2 5" xfId="11143"/>
    <cellStyle name="Note 2 2 5 2" xfId="22375"/>
    <cellStyle name="Note 2 2 5 3" xfId="32989"/>
    <cellStyle name="Note 2 2 5 4" xfId="45236"/>
    <cellStyle name="Note 2 2 6" xfId="12498"/>
    <cellStyle name="Note 2 2 6 2" xfId="22376"/>
    <cellStyle name="Note 2 2 6 3" xfId="35849"/>
    <cellStyle name="Note 2 2 6 4" xfId="41662"/>
    <cellStyle name="Note 2 2 7" xfId="15330"/>
    <cellStyle name="Note 2 2 7 2" xfId="35962"/>
    <cellStyle name="Note 2 2 7 3" xfId="43272"/>
    <cellStyle name="Note 2 2 8" xfId="22005"/>
    <cellStyle name="Note 2 2 9" xfId="40109"/>
    <cellStyle name="Note 2 3" xfId="8124"/>
    <cellStyle name="Note 2 4" xfId="8171"/>
    <cellStyle name="Note 2 4 2" xfId="8814"/>
    <cellStyle name="Note 2 4 2 2" xfId="13100"/>
    <cellStyle name="Note 2 4 2 2 2" xfId="22377"/>
    <cellStyle name="Note 2 4 2 2 3" xfId="35144"/>
    <cellStyle name="Note 2 4 2 2 4" xfId="41260"/>
    <cellStyle name="Note 2 4 2 3" xfId="15932"/>
    <cellStyle name="Note 2 4 2 3 2" xfId="32042"/>
    <cellStyle name="Note 2 4 2 3 3" xfId="44825"/>
    <cellStyle name="Note 2 4 2 4" xfId="21732"/>
    <cellStyle name="Note 2 4 2 5" xfId="40103"/>
    <cellStyle name="Note 2 4 3" xfId="9610"/>
    <cellStyle name="Note 2 4 3 2" xfId="13847"/>
    <cellStyle name="Note 2 4 3 2 2" xfId="22378"/>
    <cellStyle name="Note 2 4 3 2 3" xfId="36687"/>
    <cellStyle name="Note 2 4 3 2 4" xfId="42501"/>
    <cellStyle name="Note 2 4 3 3" xfId="16584"/>
    <cellStyle name="Note 2 4 3 3 2" xfId="22225"/>
    <cellStyle name="Note 2 4 3 3 3" xfId="39184"/>
    <cellStyle name="Note 2 4 3 4" xfId="38334"/>
    <cellStyle name="Note 2 4 3 5" xfId="44744"/>
    <cellStyle name="Note 2 4 4" xfId="11167"/>
    <cellStyle name="Note 2 4 4 2" xfId="22379"/>
    <cellStyle name="Note 2 4 4 3" xfId="33055"/>
    <cellStyle name="Note 2 4 4 4" xfId="43948"/>
    <cellStyle name="Note 2 4 5" xfId="12522"/>
    <cellStyle name="Note 2 4 5 2" xfId="22380"/>
    <cellStyle name="Note 2 4 5 3" xfId="35901"/>
    <cellStyle name="Note 2 4 5 4" xfId="43238"/>
    <cellStyle name="Note 2 4 6" xfId="15354"/>
    <cellStyle name="Note 2 4 6 2" xfId="37231"/>
    <cellStyle name="Note 2 4 6 3" xfId="41393"/>
    <cellStyle name="Note 2 4 7" xfId="22074"/>
    <cellStyle name="Note 2 4 8" xfId="39695"/>
    <cellStyle name="Note 2 5" xfId="8763"/>
    <cellStyle name="Note 2 5 2" xfId="13075"/>
    <cellStyle name="Note 2 5 2 2" xfId="22382"/>
    <cellStyle name="Note 2 5 2 3" xfId="37426"/>
    <cellStyle name="Note 2 5 2 4" xfId="47647"/>
    <cellStyle name="Note 2 5 3" xfId="15907"/>
    <cellStyle name="Note 2 5 3 2" xfId="32026"/>
    <cellStyle name="Note 2 5 3 3" xfId="42303"/>
    <cellStyle name="Note 2 5 4" xfId="31947"/>
    <cellStyle name="Note 2 5 5" xfId="40037"/>
    <cellStyle name="Note 2 6" xfId="9581"/>
    <cellStyle name="Note 2 6 2" xfId="13822"/>
    <cellStyle name="Note 2 6 2 2" xfId="22383"/>
    <cellStyle name="Note 2 6 2 3" xfId="35446"/>
    <cellStyle name="Note 2 6 2 4" xfId="38935"/>
    <cellStyle name="Note 2 6 3" xfId="16559"/>
    <cellStyle name="Note 2 6 3 2" xfId="32114"/>
    <cellStyle name="Note 2 6 3 3" xfId="40125"/>
    <cellStyle name="Note 2 6 4" xfId="37230"/>
    <cellStyle name="Note 2 6 5" xfId="41265"/>
    <cellStyle name="Note 2 7" xfId="11142"/>
    <cellStyle name="Note 2 7 2" xfId="22384"/>
    <cellStyle name="Note 2 7 3" xfId="34571"/>
    <cellStyle name="Note 2 7 4" xfId="42104"/>
    <cellStyle name="Note 2 8" xfId="12497"/>
    <cellStyle name="Note 2 8 2" xfId="22385"/>
    <cellStyle name="Note 2 8 3" xfId="32686"/>
    <cellStyle name="Note 2 8 4" xfId="45494"/>
    <cellStyle name="Note 2 9" xfId="15329"/>
    <cellStyle name="Note 2 9 2" xfId="32799"/>
    <cellStyle name="Note 2 9 3" xfId="41724"/>
    <cellStyle name="Output" xfId="7231" builtinId="21" customBuiltin="1"/>
    <cellStyle name="Output 2" xfId="60"/>
    <cellStyle name="Output 2 10" xfId="7215"/>
    <cellStyle name="Output 2 10 2" xfId="9556"/>
    <cellStyle name="Output 2 10 2 2" xfId="13811"/>
    <cellStyle name="Output 2 10 2 2 2" xfId="22386"/>
    <cellStyle name="Output 2 10 2 2 3" xfId="33660"/>
    <cellStyle name="Output 2 10 2 2 4" xfId="40417"/>
    <cellStyle name="Output 2 10 2 3" xfId="16548"/>
    <cellStyle name="Output 2 10 2 3 2" xfId="22209"/>
    <cellStyle name="Output 2 10 2 3 3" xfId="39910"/>
    <cellStyle name="Output 2 10 2 4" xfId="27608"/>
    <cellStyle name="Output 2 10 2 5" xfId="40414"/>
    <cellStyle name="Output 2 10 3" xfId="11131"/>
    <cellStyle name="Output 2 10 3 2" xfId="22387"/>
    <cellStyle name="Output 2 10 3 3" xfId="34775"/>
    <cellStyle name="Output 2 10 3 4" xfId="41785"/>
    <cellStyle name="Output 2 10 4" xfId="12486"/>
    <cellStyle name="Output 2 10 4 2" xfId="22388"/>
    <cellStyle name="Output 2 10 4 3" xfId="35985"/>
    <cellStyle name="Output 2 10 4 4" xfId="46479"/>
    <cellStyle name="Output 2 10 5" xfId="15318"/>
    <cellStyle name="Output 2 10 5 2" xfId="35759"/>
    <cellStyle name="Output 2 10 5 3" xfId="45525"/>
    <cellStyle name="Output 2 10 6" xfId="24610"/>
    <cellStyle name="Output 2 10 7" xfId="39860"/>
    <cellStyle name="Output 2 11" xfId="7192"/>
    <cellStyle name="Output 2 11 2" xfId="9533"/>
    <cellStyle name="Output 2 11 2 2" xfId="13788"/>
    <cellStyle name="Output 2 11 2 2 2" xfId="22390"/>
    <cellStyle name="Output 2 11 2 2 3" xfId="37806"/>
    <cellStyle name="Output 2 11 2 2 4" xfId="46668"/>
    <cellStyle name="Output 2 11 2 3" xfId="16525"/>
    <cellStyle name="Output 2 11 2 3 2" xfId="38727"/>
    <cellStyle name="Output 2 11 2 3 3" xfId="46467"/>
    <cellStyle name="Output 2 11 2 4" xfId="34176"/>
    <cellStyle name="Output 2 11 2 5" xfId="45646"/>
    <cellStyle name="Output 2 11 3" xfId="11108"/>
    <cellStyle name="Output 2 11 3 2" xfId="22391"/>
    <cellStyle name="Output 2 11 3 3" xfId="33125"/>
    <cellStyle name="Output 2 11 3 4" xfId="42173"/>
    <cellStyle name="Output 2 11 4" xfId="12463"/>
    <cellStyle name="Output 2 11 4 2" xfId="22392"/>
    <cellStyle name="Output 2 11 4 3" xfId="36053"/>
    <cellStyle name="Output 2 11 4 4" xfId="47724"/>
    <cellStyle name="Output 2 11 5" xfId="15295"/>
    <cellStyle name="Output 2 11 5 2" xfId="38309"/>
    <cellStyle name="Output 2 11 5 3" xfId="48399"/>
    <cellStyle name="Output 2 11 6" xfId="25798"/>
    <cellStyle name="Output 2 11 7" xfId="41575"/>
    <cellStyle name="Output 2 12" xfId="8306"/>
    <cellStyle name="Output 2 12 2" xfId="9744"/>
    <cellStyle name="Output 2 12 2 2" xfId="13981"/>
    <cellStyle name="Output 2 12 2 2 2" xfId="22393"/>
    <cellStyle name="Output 2 12 2 2 3" xfId="36267"/>
    <cellStyle name="Output 2 12 2 2 4" xfId="43925"/>
    <cellStyle name="Output 2 12 2 3" xfId="16718"/>
    <cellStyle name="Output 2 12 2 3 2" xfId="32364"/>
    <cellStyle name="Output 2 12 2 3 3" xfId="39171"/>
    <cellStyle name="Output 2 12 2 4" xfId="32917"/>
    <cellStyle name="Output 2 12 2 5" xfId="43820"/>
    <cellStyle name="Output 2 12 3" xfId="11301"/>
    <cellStyle name="Output 2 12 3 2" xfId="22394"/>
    <cellStyle name="Output 2 12 3 3" xfId="34898"/>
    <cellStyle name="Output 2 12 3 4" xfId="41259"/>
    <cellStyle name="Output 2 12 4" xfId="12656"/>
    <cellStyle name="Output 2 12 4 2" xfId="22395"/>
    <cellStyle name="Output 2 12 4 3" xfId="33694"/>
    <cellStyle name="Output 2 12 4 4" xfId="46672"/>
    <cellStyle name="Output 2 12 5" xfId="15488"/>
    <cellStyle name="Output 2 12 5 2" xfId="36003"/>
    <cellStyle name="Output 2 12 5 3" xfId="47814"/>
    <cellStyle name="Output 2 12 6" xfId="22156"/>
    <cellStyle name="Output 2 12 7" xfId="40371"/>
    <cellStyle name="Output 2 13" xfId="8441"/>
    <cellStyle name="Output 2 13 2" xfId="9877"/>
    <cellStyle name="Output 2 13 2 2" xfId="14114"/>
    <cellStyle name="Output 2 13 2 2 2" xfId="22397"/>
    <cellStyle name="Output 2 13 2 2 3" xfId="34333"/>
    <cellStyle name="Output 2 13 2 2 4" xfId="43034"/>
    <cellStyle name="Output 2 13 2 3" xfId="16851"/>
    <cellStyle name="Output 2 13 2 3 2" xfId="22061"/>
    <cellStyle name="Output 2 13 2 3 3" xfId="42460"/>
    <cellStyle name="Output 2 13 2 4" xfId="34442"/>
    <cellStyle name="Output 2 13 2 5" xfId="45848"/>
    <cellStyle name="Output 2 13 3" xfId="11434"/>
    <cellStyle name="Output 2 13 3 2" xfId="22398"/>
    <cellStyle name="Output 2 13 3 3" xfId="36220"/>
    <cellStyle name="Output 2 13 3 4" xfId="40598"/>
    <cellStyle name="Output 2 13 4" xfId="12789"/>
    <cellStyle name="Output 2 13 4 2" xfId="22399"/>
    <cellStyle name="Output 2 13 4 3" xfId="34950"/>
    <cellStyle name="Output 2 13 4 4" xfId="40749"/>
    <cellStyle name="Output 2 13 5" xfId="15621"/>
    <cellStyle name="Output 2 13 5 2" xfId="38537"/>
    <cellStyle name="Output 2 13 5 3" xfId="38980"/>
    <cellStyle name="Output 2 13 6" xfId="38218"/>
    <cellStyle name="Output 2 13 7" xfId="41904"/>
    <cellStyle name="Output 2 14" xfId="8458"/>
    <cellStyle name="Output 2 14 2" xfId="9894"/>
    <cellStyle name="Output 2 14 2 2" xfId="14131"/>
    <cellStyle name="Output 2 14 2 2 2" xfId="22401"/>
    <cellStyle name="Output 2 14 2 2 3" xfId="35473"/>
    <cellStyle name="Output 2 14 2 2 4" xfId="44913"/>
    <cellStyle name="Output 2 14 2 3" xfId="16868"/>
    <cellStyle name="Output 2 14 2 3 2" xfId="32129"/>
    <cellStyle name="Output 2 14 2 3 3" xfId="39705"/>
    <cellStyle name="Output 2 14 2 4" xfId="33835"/>
    <cellStyle name="Output 2 14 2 5" xfId="47307"/>
    <cellStyle name="Output 2 14 3" xfId="11451"/>
    <cellStyle name="Output 2 14 3 2" xfId="22402"/>
    <cellStyle name="Output 2 14 3 3" xfId="36036"/>
    <cellStyle name="Output 2 14 3 4" xfId="48407"/>
    <cellStyle name="Output 2 14 4" xfId="12806"/>
    <cellStyle name="Output 2 14 4 2" xfId="22403"/>
    <cellStyle name="Output 2 14 4 3" xfId="35738"/>
    <cellStyle name="Output 2 14 4 4" xfId="45541"/>
    <cellStyle name="Output 2 14 5" xfId="15638"/>
    <cellStyle name="Output 2 14 5 2" xfId="27969"/>
    <cellStyle name="Output 2 14 5 3" xfId="41537"/>
    <cellStyle name="Output 2 14 6" xfId="32913"/>
    <cellStyle name="Output 2 14 7" xfId="46616"/>
    <cellStyle name="Output 2 15" xfId="8574"/>
    <cellStyle name="Output 2 15 2" xfId="10010"/>
    <cellStyle name="Output 2 15 2 2" xfId="14247"/>
    <cellStyle name="Output 2 15 2 2 2" xfId="22405"/>
    <cellStyle name="Output 2 15 2 2 3" xfId="35969"/>
    <cellStyle name="Output 2 15 2 2 4" xfId="43369"/>
    <cellStyle name="Output 2 15 2 3" xfId="16984"/>
    <cellStyle name="Output 2 15 2 3 2" xfId="38782"/>
    <cellStyle name="Output 2 15 2 3 3" xfId="48388"/>
    <cellStyle name="Output 2 15 2 4" xfId="37250"/>
    <cellStyle name="Output 2 15 2 5" xfId="48201"/>
    <cellStyle name="Output 2 15 3" xfId="11567"/>
    <cellStyle name="Output 2 15 3 2" xfId="22406"/>
    <cellStyle name="Output 2 15 3 3" xfId="34225"/>
    <cellStyle name="Output 2 15 3 4" xfId="46544"/>
    <cellStyle name="Output 2 15 4" xfId="12922"/>
    <cellStyle name="Output 2 15 4 2" xfId="22407"/>
    <cellStyle name="Output 2 15 4 3" xfId="37747"/>
    <cellStyle name="Output 2 15 4 4" xfId="47039"/>
    <cellStyle name="Output 2 15 5" xfId="15754"/>
    <cellStyle name="Output 2 15 5 2" xfId="35559"/>
    <cellStyle name="Output 2 15 5 3" xfId="45787"/>
    <cellStyle name="Output 2 15 6" xfId="27327"/>
    <cellStyle name="Output 2 15 7" xfId="40522"/>
    <cellStyle name="Output 2 16" xfId="8670"/>
    <cellStyle name="Output 2 16 2" xfId="10106"/>
    <cellStyle name="Output 2 16 2 2" xfId="14343"/>
    <cellStyle name="Output 2 16 2 2 2" xfId="22408"/>
    <cellStyle name="Output 2 16 2 2 3" xfId="33532"/>
    <cellStyle name="Output 2 16 2 2 4" xfId="43832"/>
    <cellStyle name="Output 2 16 2 3" xfId="17080"/>
    <cellStyle name="Output 2 16 2 3 2" xfId="36632"/>
    <cellStyle name="Output 2 16 2 3 3" xfId="41524"/>
    <cellStyle name="Output 2 16 2 4" xfId="35919"/>
    <cellStyle name="Output 2 16 2 5" xfId="38923"/>
    <cellStyle name="Output 2 16 3" xfId="11663"/>
    <cellStyle name="Output 2 16 3 2" xfId="22409"/>
    <cellStyle name="Output 2 16 3 3" xfId="37779"/>
    <cellStyle name="Output 2 16 3 4" xfId="48363"/>
    <cellStyle name="Output 2 16 4" xfId="13018"/>
    <cellStyle name="Output 2 16 4 2" xfId="22410"/>
    <cellStyle name="Output 2 16 4 3" xfId="33601"/>
    <cellStyle name="Output 2 16 4 4" xfId="43558"/>
    <cellStyle name="Output 2 16 5" xfId="15850"/>
    <cellStyle name="Output 2 16 5 2" xfId="31970"/>
    <cellStyle name="Output 2 16 5 3" xfId="42931"/>
    <cellStyle name="Output 2 16 6" xfId="27431"/>
    <cellStyle name="Output 2 16 7" xfId="41355"/>
    <cellStyle name="Output 2 17" xfId="8520"/>
    <cellStyle name="Output 2 17 2" xfId="9956"/>
    <cellStyle name="Output 2 17 2 2" xfId="14193"/>
    <cellStyle name="Output 2 17 2 2 2" xfId="22411"/>
    <cellStyle name="Output 2 17 2 2 3" xfId="34816"/>
    <cellStyle name="Output 2 17 2 2 4" xfId="47225"/>
    <cellStyle name="Output 2 17 2 3" xfId="16930"/>
    <cellStyle name="Output 2 17 2 3 2" xfId="38730"/>
    <cellStyle name="Output 2 17 2 3 3" xfId="41427"/>
    <cellStyle name="Output 2 17 2 4" xfId="37092"/>
    <cellStyle name="Output 2 17 2 5" xfId="43736"/>
    <cellStyle name="Output 2 17 3" xfId="11513"/>
    <cellStyle name="Output 2 17 3 2" xfId="22412"/>
    <cellStyle name="Output 2 17 3 3" xfId="33589"/>
    <cellStyle name="Output 2 17 3 4" xfId="46729"/>
    <cellStyle name="Output 2 17 4" xfId="12868"/>
    <cellStyle name="Output 2 17 4 2" xfId="22413"/>
    <cellStyle name="Output 2 17 4 3" xfId="38518"/>
    <cellStyle name="Output 2 17 4 4" xfId="43639"/>
    <cellStyle name="Output 2 17 5" xfId="15700"/>
    <cellStyle name="Output 2 17 5 2" xfId="28043"/>
    <cellStyle name="Output 2 17 5 3" xfId="45266"/>
    <cellStyle name="Output 2 17 6" xfId="27237"/>
    <cellStyle name="Output 2 17 7" xfId="42499"/>
    <cellStyle name="Output 2 18" xfId="8685"/>
    <cellStyle name="Output 2 18 2" xfId="10121"/>
    <cellStyle name="Output 2 18 2 2" xfId="14358"/>
    <cellStyle name="Output 2 18 2 2 2" xfId="22414"/>
    <cellStyle name="Output 2 18 2 2 3" xfId="34870"/>
    <cellStyle name="Output 2 18 2 2 4" xfId="41735"/>
    <cellStyle name="Output 2 18 2 3" xfId="17095"/>
    <cellStyle name="Output 2 18 2 3 2" xfId="36089"/>
    <cellStyle name="Output 2 18 2 3 3" xfId="44838"/>
    <cellStyle name="Output 2 18 2 4" xfId="35478"/>
    <cellStyle name="Output 2 18 2 5" xfId="48271"/>
    <cellStyle name="Output 2 18 3" xfId="11678"/>
    <cellStyle name="Output 2 18 3 2" xfId="22415"/>
    <cellStyle name="Output 2 18 3 3" xfId="32763"/>
    <cellStyle name="Output 2 18 3 4" xfId="45349"/>
    <cellStyle name="Output 2 18 4" xfId="13033"/>
    <cellStyle name="Output 2 18 4 2" xfId="22416"/>
    <cellStyle name="Output 2 18 4 3" xfId="34962"/>
    <cellStyle name="Output 2 18 4 4" xfId="44473"/>
    <cellStyle name="Output 2 18 5" xfId="15865"/>
    <cellStyle name="Output 2 18 5 2" xfId="31985"/>
    <cellStyle name="Output 2 18 5 3" xfId="44163"/>
    <cellStyle name="Output 2 18 6" xfId="26310"/>
    <cellStyle name="Output 2 18 7" xfId="47574"/>
    <cellStyle name="Output 2 19" xfId="8864"/>
    <cellStyle name="Output 2 19 2" xfId="13144"/>
    <cellStyle name="Output 2 19 2 2" xfId="22417"/>
    <cellStyle name="Output 2 19 2 3" xfId="34398"/>
    <cellStyle name="Output 2 19 2 4" xfId="42608"/>
    <cellStyle name="Output 2 19 3" xfId="15976"/>
    <cellStyle name="Output 2 19 3 2" xfId="21862"/>
    <cellStyle name="Output 2 19 3 3" xfId="42848"/>
    <cellStyle name="Output 2 19 4" xfId="21898"/>
    <cellStyle name="Output 2 19 5" xfId="42531"/>
    <cellStyle name="Output 2 2" xfId="6665"/>
    <cellStyle name="Output 2 2 10" xfId="39554"/>
    <cellStyle name="Output 2 2 2" xfId="8150"/>
    <cellStyle name="Output 2 2 2 10" xfId="12502"/>
    <cellStyle name="Output 2 2 2 10 2" xfId="22418"/>
    <cellStyle name="Output 2 2 2 10 3" xfId="36688"/>
    <cellStyle name="Output 2 2 2 10 4" xfId="45941"/>
    <cellStyle name="Output 2 2 2 11" xfId="15334"/>
    <cellStyle name="Output 2 2 2 11 2" xfId="33706"/>
    <cellStyle name="Output 2 2 2 11 3" xfId="43559"/>
    <cellStyle name="Output 2 2 2 12" xfId="23062"/>
    <cellStyle name="Output 2 2 2 13" xfId="39935"/>
    <cellStyle name="Output 2 2 2 2" xfId="8154"/>
    <cellStyle name="Output 2 2 2 2 10" xfId="39386"/>
    <cellStyle name="Output 2 2 2 2 2" xfId="8181"/>
    <cellStyle name="Output 2 2 2 2 2 2" xfId="8824"/>
    <cellStyle name="Output 2 2 2 2 2 2 2" xfId="13110"/>
    <cellStyle name="Output 2 2 2 2 2 2 2 2" xfId="22419"/>
    <cellStyle name="Output 2 2 2 2 2 2 2 3" xfId="37290"/>
    <cellStyle name="Output 2 2 2 2 2 2 2 4" xfId="43417"/>
    <cellStyle name="Output 2 2 2 2 2 2 3" xfId="15942"/>
    <cellStyle name="Output 2 2 2 2 2 2 3 2" xfId="26091"/>
    <cellStyle name="Output 2 2 2 2 2 2 3 3" xfId="41847"/>
    <cellStyle name="Output 2 2 2 2 2 2 4" xfId="31861"/>
    <cellStyle name="Output 2 2 2 2 2 2 5" xfId="40062"/>
    <cellStyle name="Output 2 2 2 2 2 3" xfId="9620"/>
    <cellStyle name="Output 2 2 2 2 2 3 2" xfId="13857"/>
    <cellStyle name="Output 2 2 2 2 2 3 2 2" xfId="22420"/>
    <cellStyle name="Output 2 2 2 2 2 3 2 3" xfId="38493"/>
    <cellStyle name="Output 2 2 2 2 2 3 2 4" xfId="44096"/>
    <cellStyle name="Output 2 2 2 2 2 3 3" xfId="16594"/>
    <cellStyle name="Output 2 2 2 2 2 3 3 2" xfId="21965"/>
    <cellStyle name="Output 2 2 2 2 2 3 3 3" xfId="40195"/>
    <cellStyle name="Output 2 2 2 2 2 3 4" xfId="27633"/>
    <cellStyle name="Output 2 2 2 2 2 3 5" xfId="42051"/>
    <cellStyle name="Output 2 2 2 2 2 4" xfId="11177"/>
    <cellStyle name="Output 2 2 2 2 2 4 2" xfId="22421"/>
    <cellStyle name="Output 2 2 2 2 2 4 3" xfId="35526"/>
    <cellStyle name="Output 2 2 2 2 2 4 4" xfId="39055"/>
    <cellStyle name="Output 2 2 2 2 2 5" xfId="12532"/>
    <cellStyle name="Output 2 2 2 2 2 5 2" xfId="22422"/>
    <cellStyle name="Output 2 2 2 2 2 5 3" xfId="32535"/>
    <cellStyle name="Output 2 2 2 2 2 5 4" xfId="41626"/>
    <cellStyle name="Output 2 2 2 2 2 6" xfId="15364"/>
    <cellStyle name="Output 2 2 2 2 2 6 2" xfId="34313"/>
    <cellStyle name="Output 2 2 2 2 2 6 3" xfId="44093"/>
    <cellStyle name="Output 2 2 2 2 2 7" xfId="21810"/>
    <cellStyle name="Output 2 2 2 2 2 8" xfId="39076"/>
    <cellStyle name="Output 2 2 2 2 3" xfId="8201"/>
    <cellStyle name="Output 2 2 2 2 3 2" xfId="8844"/>
    <cellStyle name="Output 2 2 2 2 3 2 2" xfId="13130"/>
    <cellStyle name="Output 2 2 2 2 3 2 2 2" xfId="22423"/>
    <cellStyle name="Output 2 2 2 2 3 2 2 3" xfId="36297"/>
    <cellStyle name="Output 2 2 2 2 3 2 2 4" xfId="48402"/>
    <cellStyle name="Output 2 2 2 2 3 2 3" xfId="15962"/>
    <cellStyle name="Output 2 2 2 2 3 2 3 2" xfId="21836"/>
    <cellStyle name="Output 2 2 2 2 3 2 3 3" xfId="41808"/>
    <cellStyle name="Output 2 2 2 2 3 2 4" xfId="22638"/>
    <cellStyle name="Output 2 2 2 2 3 2 5" xfId="46160"/>
    <cellStyle name="Output 2 2 2 2 3 3" xfId="9640"/>
    <cellStyle name="Output 2 2 2 2 3 3 2" xfId="13877"/>
    <cellStyle name="Output 2 2 2 2 3 3 2 2" xfId="22424"/>
    <cellStyle name="Output 2 2 2 2 3 3 2 3" xfId="32537"/>
    <cellStyle name="Output 2 2 2 2 3 3 2 4" xfId="46945"/>
    <cellStyle name="Output 2 2 2 2 3 3 3" xfId="16614"/>
    <cellStyle name="Output 2 2 2 2 3 3 3 2" xfId="21719"/>
    <cellStyle name="Output 2 2 2 2 3 3 3 3" xfId="41110"/>
    <cellStyle name="Output 2 2 2 2 3 3 4" xfId="35043"/>
    <cellStyle name="Output 2 2 2 2 3 3 5" xfId="43563"/>
    <cellStyle name="Output 2 2 2 2 3 4" xfId="11197"/>
    <cellStyle name="Output 2 2 2 2 3 4 2" xfId="22425"/>
    <cellStyle name="Output 2 2 2 2 3 4 3" xfId="27935"/>
    <cellStyle name="Output 2 2 2 2 3 4 4" xfId="43767"/>
    <cellStyle name="Output 2 2 2 2 3 5" xfId="12552"/>
    <cellStyle name="Output 2 2 2 2 3 5 2" xfId="22426"/>
    <cellStyle name="Output 2 2 2 2 3 5 3" xfId="33131"/>
    <cellStyle name="Output 2 2 2 2 3 5 4" xfId="41250"/>
    <cellStyle name="Output 2 2 2 2 3 6" xfId="15384"/>
    <cellStyle name="Output 2 2 2 2 3 6 2" xfId="37099"/>
    <cellStyle name="Output 2 2 2 2 3 6 3" xfId="47377"/>
    <cellStyle name="Output 2 2 2 2 3 7" xfId="32287"/>
    <cellStyle name="Output 2 2 2 2 3 8" xfId="45391"/>
    <cellStyle name="Output 2 2 2 2 4" xfId="8798"/>
    <cellStyle name="Output 2 2 2 2 4 2" xfId="13084"/>
    <cellStyle name="Output 2 2 2 2 4 2 2" xfId="22427"/>
    <cellStyle name="Output 2 2 2 2 4 2 3" xfId="32452"/>
    <cellStyle name="Output 2 2 2 2 4 2 4" xfId="44433"/>
    <cellStyle name="Output 2 2 2 2 4 3" xfId="15916"/>
    <cellStyle name="Output 2 2 2 2 4 3 2" xfId="32033"/>
    <cellStyle name="Output 2 2 2 2 4 3 3" xfId="43571"/>
    <cellStyle name="Output 2 2 2 2 4 4" xfId="24877"/>
    <cellStyle name="Output 2 2 2 2 4 5" xfId="39890"/>
    <cellStyle name="Output 2 2 2 2 5" xfId="9594"/>
    <cellStyle name="Output 2 2 2 2 5 2" xfId="13831"/>
    <cellStyle name="Output 2 2 2 2 5 2 2" xfId="22428"/>
    <cellStyle name="Output 2 2 2 2 5 2 3" xfId="35984"/>
    <cellStyle name="Output 2 2 2 2 5 2 4" xfId="44179"/>
    <cellStyle name="Output 2 2 2 2 5 3" xfId="16568"/>
    <cellStyle name="Output 2 2 2 2 5 3 2" xfId="25396"/>
    <cellStyle name="Output 2 2 2 2 5 3 3" xfId="48179"/>
    <cellStyle name="Output 2 2 2 2 5 4" xfId="38013"/>
    <cellStyle name="Output 2 2 2 2 5 5" xfId="46522"/>
    <cellStyle name="Output 2 2 2 2 6" xfId="11151"/>
    <cellStyle name="Output 2 2 2 2 6 2" xfId="22429"/>
    <cellStyle name="Output 2 2 2 2 6 3" xfId="38479"/>
    <cellStyle name="Output 2 2 2 2 6 4" xfId="45155"/>
    <cellStyle name="Output 2 2 2 2 7" xfId="12506"/>
    <cellStyle name="Output 2 2 2 2 7 2" xfId="22430"/>
    <cellStyle name="Output 2 2 2 2 7 3" xfId="37765"/>
    <cellStyle name="Output 2 2 2 2 7 4" xfId="48263"/>
    <cellStyle name="Output 2 2 2 2 8" xfId="15338"/>
    <cellStyle name="Output 2 2 2 2 8 2" xfId="36348"/>
    <cellStyle name="Output 2 2 2 2 8 3" xfId="45785"/>
    <cellStyle name="Output 2 2 2 2 9" xfId="22328"/>
    <cellStyle name="Output 2 2 2 3" xfId="8158"/>
    <cellStyle name="Output 2 2 2 3 10" xfId="39150"/>
    <cellStyle name="Output 2 2 2 3 2" xfId="8185"/>
    <cellStyle name="Output 2 2 2 3 2 2" xfId="8828"/>
    <cellStyle name="Output 2 2 2 3 2 2 2" xfId="13114"/>
    <cellStyle name="Output 2 2 2 3 2 2 2 2" xfId="22431"/>
    <cellStyle name="Output 2 2 2 3 2 2 2 3" xfId="35509"/>
    <cellStyle name="Output 2 2 2 3 2 2 2 4" xfId="40762"/>
    <cellStyle name="Output 2 2 2 3 2 2 3" xfId="15946"/>
    <cellStyle name="Output 2 2 2 3 2 2 3 2" xfId="26123"/>
    <cellStyle name="Output 2 2 2 3 2 2 3 3" xfId="41255"/>
    <cellStyle name="Output 2 2 2 3 2 2 4" xfId="21845"/>
    <cellStyle name="Output 2 2 2 3 2 2 5" xfId="41076"/>
    <cellStyle name="Output 2 2 2 3 2 3" xfId="9624"/>
    <cellStyle name="Output 2 2 2 3 2 3 2" xfId="13861"/>
    <cellStyle name="Output 2 2 2 3 2 3 2 2" xfId="22433"/>
    <cellStyle name="Output 2 2 2 3 2 3 2 3" xfId="34844"/>
    <cellStyle name="Output 2 2 2 3 2 3 2 4" xfId="46339"/>
    <cellStyle name="Output 2 2 2 3 2 3 3" xfId="16598"/>
    <cellStyle name="Output 2 2 2 3 2 3 3 2" xfId="24045"/>
    <cellStyle name="Output 2 2 2 3 2 3 3 3" xfId="46120"/>
    <cellStyle name="Output 2 2 2 3 2 3 4" xfId="32197"/>
    <cellStyle name="Output 2 2 2 3 2 3 5" xfId="40420"/>
    <cellStyle name="Output 2 2 2 3 2 4" xfId="11181"/>
    <cellStyle name="Output 2 2 2 3 2 4 2" xfId="22434"/>
    <cellStyle name="Output 2 2 2 3 2 4 3" xfId="26326"/>
    <cellStyle name="Output 2 2 2 3 2 4 4" xfId="42007"/>
    <cellStyle name="Output 2 2 2 3 2 5" xfId="12536"/>
    <cellStyle name="Output 2 2 2 3 2 5 2" xfId="22435"/>
    <cellStyle name="Output 2 2 2 3 2 5 3" xfId="38546"/>
    <cellStyle name="Output 2 2 2 3 2 5 4" xfId="46640"/>
    <cellStyle name="Output 2 2 2 3 2 6" xfId="15368"/>
    <cellStyle name="Output 2 2 2 3 2 6 2" xfId="35153"/>
    <cellStyle name="Output 2 2 2 3 2 6 3" xfId="45984"/>
    <cellStyle name="Output 2 2 2 3 2 7" xfId="22127"/>
    <cellStyle name="Output 2 2 2 3 2 8" xfId="39852"/>
    <cellStyle name="Output 2 2 2 3 3" xfId="8205"/>
    <cellStyle name="Output 2 2 2 3 3 2" xfId="8848"/>
    <cellStyle name="Output 2 2 2 3 3 2 2" xfId="13134"/>
    <cellStyle name="Output 2 2 2 3 3 2 2 2" xfId="22436"/>
    <cellStyle name="Output 2 2 2 3 3 2 2 3" xfId="35776"/>
    <cellStyle name="Output 2 2 2 3 3 2 2 4" xfId="44759"/>
    <cellStyle name="Output 2 2 2 3 3 2 3" xfId="15966"/>
    <cellStyle name="Output 2 2 2 3 3 2 3 2" xfId="22154"/>
    <cellStyle name="Output 2 2 2 3 3 2 3 3" xfId="46649"/>
    <cellStyle name="Output 2 2 2 3 3 2 4" xfId="25431"/>
    <cellStyle name="Output 2 2 2 3 3 2 5" xfId="47844"/>
    <cellStyle name="Output 2 2 2 3 3 3" xfId="9644"/>
    <cellStyle name="Output 2 2 2 3 3 3 2" xfId="13881"/>
    <cellStyle name="Output 2 2 2 3 3 3 2 2" xfId="22437"/>
    <cellStyle name="Output 2 2 2 3 3 3 2 3" xfId="38548"/>
    <cellStyle name="Output 2 2 2 3 3 3 2 4" xfId="44340"/>
    <cellStyle name="Output 2 2 2 3 3 3 3" xfId="16618"/>
    <cellStyle name="Output 2 2 2 3 3 3 3 2" xfId="22034"/>
    <cellStyle name="Output 2 2 2 3 3 3 3 3" xfId="40914"/>
    <cellStyle name="Output 2 2 2 3 3 3 4" xfId="27644"/>
    <cellStyle name="Output 2 2 2 3 3 3 5" xfId="40696"/>
    <cellStyle name="Output 2 2 2 3 3 4" xfId="11201"/>
    <cellStyle name="Output 2 2 2 3 3 4 2" xfId="22438"/>
    <cellStyle name="Output 2 2 2 3 3 4 3" xfId="36062"/>
    <cellStyle name="Output 2 2 2 3 3 4 4" xfId="44437"/>
    <cellStyle name="Output 2 2 2 3 3 5" xfId="12556"/>
    <cellStyle name="Output 2 2 2 3 3 5 2" xfId="22439"/>
    <cellStyle name="Output 2 2 2 3 3 5 3" xfId="32610"/>
    <cellStyle name="Output 2 2 2 3 3 5 4" xfId="45928"/>
    <cellStyle name="Output 2 2 2 3 3 6" xfId="15388"/>
    <cellStyle name="Output 2 2 2 3 3 6 2" xfId="37108"/>
    <cellStyle name="Output 2 2 2 3 3 6 3" xfId="47191"/>
    <cellStyle name="Output 2 2 2 3 3 7" xfId="19468"/>
    <cellStyle name="Output 2 2 2 3 3 8" xfId="44845"/>
    <cellStyle name="Output 2 2 2 3 4" xfId="8802"/>
    <cellStyle name="Output 2 2 2 3 4 2" xfId="13088"/>
    <cellStyle name="Output 2 2 2 3 4 2 2" xfId="22441"/>
    <cellStyle name="Output 2 2 2 3 4 2 3" xfId="38462"/>
    <cellStyle name="Output 2 2 2 3 4 2 4" xfId="41656"/>
    <cellStyle name="Output 2 2 2 3 4 3" xfId="15920"/>
    <cellStyle name="Output 2 2 2 3 4 3 2" xfId="32036"/>
    <cellStyle name="Output 2 2 2 3 4 3 3" xfId="42436"/>
    <cellStyle name="Output 2 2 2 3 4 4" xfId="23146"/>
    <cellStyle name="Output 2 2 2 3 4 5" xfId="41011"/>
    <cellStyle name="Output 2 2 2 3 5" xfId="9598"/>
    <cellStyle name="Output 2 2 2 3 5 2" xfId="13835"/>
    <cellStyle name="Output 2 2 2 3 5 2 2" xfId="22442"/>
    <cellStyle name="Output 2 2 2 3 5 2 3" xfId="33728"/>
    <cellStyle name="Output 2 2 2 3 5 2 4" xfId="43859"/>
    <cellStyle name="Output 2 2 2 3 5 3" xfId="16572"/>
    <cellStyle name="Output 2 2 2 3 5 3 2" xfId="22769"/>
    <cellStyle name="Output 2 2 2 3 5 3 3" xfId="44824"/>
    <cellStyle name="Output 2 2 2 3 5 4" xfId="37491"/>
    <cellStyle name="Output 2 2 2 3 5 5" xfId="45157"/>
    <cellStyle name="Output 2 2 2 3 6" xfId="11155"/>
    <cellStyle name="Output 2 2 2 3 6 2" xfId="22443"/>
    <cellStyle name="Output 2 2 2 3 6 3" xfId="34841"/>
    <cellStyle name="Output 2 2 2 3 6 4" xfId="48371"/>
    <cellStyle name="Output 2 2 2 3 7" xfId="12510"/>
    <cellStyle name="Output 2 2 2 3 7 2" xfId="22444"/>
    <cellStyle name="Output 2 2 2 3 7 3" xfId="37254"/>
    <cellStyle name="Output 2 2 2 3 7 4" xfId="41452"/>
    <cellStyle name="Output 2 2 2 3 8" xfId="15342"/>
    <cellStyle name="Output 2 2 2 3 8 2" xfId="35826"/>
    <cellStyle name="Output 2 2 2 3 8 3" xfId="44780"/>
    <cellStyle name="Output 2 2 2 3 9" xfId="24890"/>
    <cellStyle name="Output 2 2 2 4" xfId="8162"/>
    <cellStyle name="Output 2 2 2 4 10" xfId="39445"/>
    <cellStyle name="Output 2 2 2 4 2" xfId="8189"/>
    <cellStyle name="Output 2 2 2 4 2 2" xfId="8832"/>
    <cellStyle name="Output 2 2 2 4 2 2 2" xfId="13118"/>
    <cellStyle name="Output 2 2 2 4 2 2 2 2" xfId="22446"/>
    <cellStyle name="Output 2 2 2 4 2 2 2 3" xfId="33405"/>
    <cellStyle name="Output 2 2 2 4 2 2 2 4" xfId="44442"/>
    <cellStyle name="Output 2 2 2 4 2 2 3" xfId="15950"/>
    <cellStyle name="Output 2 2 2 4 2 2 3 2" xfId="38724"/>
    <cellStyle name="Output 2 2 2 4 2 2 3 3" xfId="39864"/>
    <cellStyle name="Output 2 2 2 4 2 2 4" xfId="22163"/>
    <cellStyle name="Output 2 2 2 4 2 2 5" xfId="39239"/>
    <cellStyle name="Output 2 2 2 4 2 3" xfId="9628"/>
    <cellStyle name="Output 2 2 2 4 2 3 2" xfId="13865"/>
    <cellStyle name="Output 2 2 2 4 2 3 2 2" xfId="22448"/>
    <cellStyle name="Output 2 2 2 4 2 3 2 3" xfId="34322"/>
    <cellStyle name="Output 2 2 2 4 2 3 2 4" xfId="40599"/>
    <cellStyle name="Output 2 2 2 4 2 3 3" xfId="16602"/>
    <cellStyle name="Output 2 2 2 4 2 3 3 2" xfId="32122"/>
    <cellStyle name="Output 2 2 2 4 2 3 3 3" xfId="39108"/>
    <cellStyle name="Output 2 2 2 4 2 3 4" xfId="32201"/>
    <cellStyle name="Output 2 2 2 4 2 3 5" xfId="41203"/>
    <cellStyle name="Output 2 2 2 4 2 4" xfId="11185"/>
    <cellStyle name="Output 2 2 2 4 2 4 2" xfId="22449"/>
    <cellStyle name="Output 2 2 2 4 2 4 3" xfId="27914"/>
    <cellStyle name="Output 2 2 2 4 2 4 4" xfId="44408"/>
    <cellStyle name="Output 2 2 2 4 2 5" xfId="12540"/>
    <cellStyle name="Output 2 2 2 4 2 5 2" xfId="22450"/>
    <cellStyle name="Output 2 2 2 4 2 5 3" xfId="34985"/>
    <cellStyle name="Output 2 2 2 4 2 5 4" xfId="40804"/>
    <cellStyle name="Output 2 2 2 4 2 6" xfId="15372"/>
    <cellStyle name="Output 2 2 2 4 2 6 2" xfId="33049"/>
    <cellStyle name="Output 2 2 2 4 2 6 3" xfId="44842"/>
    <cellStyle name="Output 2 2 2 4 2 7" xfId="22710"/>
    <cellStyle name="Output 2 2 2 4 2 8" xfId="40004"/>
    <cellStyle name="Output 2 2 2 4 3" xfId="8209"/>
    <cellStyle name="Output 2 2 2 4 3 2" xfId="8852"/>
    <cellStyle name="Output 2 2 2 4 3 2 2" xfId="13138"/>
    <cellStyle name="Output 2 2 2 4 3 2 2 2" xfId="22451"/>
    <cellStyle name="Output 2 2 2 4 3 2 2 3" xfId="33859"/>
    <cellStyle name="Output 2 2 2 4 3 2 2 4" xfId="46150"/>
    <cellStyle name="Output 2 2 2 4 3 2 3" xfId="15970"/>
    <cellStyle name="Output 2 2 2 4 3 2 3 2" xfId="22639"/>
    <cellStyle name="Output 2 2 2 4 3 2 3 3" xfId="39285"/>
    <cellStyle name="Output 2 2 2 4 3 2 4" xfId="23756"/>
    <cellStyle name="Output 2 2 2 4 3 2 5" xfId="39542"/>
    <cellStyle name="Output 2 2 2 4 3 3" xfId="9648"/>
    <cellStyle name="Output 2 2 2 4 3 3 2" xfId="13885"/>
    <cellStyle name="Output 2 2 2 4 3 3 2 2" xfId="22452"/>
    <cellStyle name="Output 2 2 2 4 3 3 2 3" xfId="34984"/>
    <cellStyle name="Output 2 2 2 4 3 3 2 4" xfId="46585"/>
    <cellStyle name="Output 2 2 2 4 3 3 3" xfId="16622"/>
    <cellStyle name="Output 2 2 2 4 3 3 3 2" xfId="22339"/>
    <cellStyle name="Output 2 2 2 4 3 3 3 3" xfId="40983"/>
    <cellStyle name="Output 2 2 2 4 3 3 4" xfId="27652"/>
    <cellStyle name="Output 2 2 2 4 3 3 5" xfId="47689"/>
    <cellStyle name="Output 2 2 2 4 3 4" xfId="11205"/>
    <cellStyle name="Output 2 2 2 4 3 4 2" xfId="22453"/>
    <cellStyle name="Output 2 2 2 4 3 4 3" xfId="36833"/>
    <cellStyle name="Output 2 2 2 4 3 4 4" xfId="40660"/>
    <cellStyle name="Output 2 2 2 4 3 5" xfId="12560"/>
    <cellStyle name="Output 2 2 2 4 3 5 2" xfId="22454"/>
    <cellStyle name="Output 2 2 2 4 3 5 3" xfId="35438"/>
    <cellStyle name="Output 2 2 2 4 3 5 4" xfId="41234"/>
    <cellStyle name="Output 2 2 2 4 3 6" xfId="15392"/>
    <cellStyle name="Output 2 2 2 4 3 6 2" xfId="38185"/>
    <cellStyle name="Output 2 2 2 4 3 6 3" xfId="46534"/>
    <cellStyle name="Output 2 2 2 4 3 7" xfId="21833"/>
    <cellStyle name="Output 2 2 2 4 3 8" xfId="39155"/>
    <cellStyle name="Output 2 2 2 4 4" xfId="8806"/>
    <cellStyle name="Output 2 2 2 4 4 2" xfId="13092"/>
    <cellStyle name="Output 2 2 2 4 4 2 2" xfId="22456"/>
    <cellStyle name="Output 2 2 2 4 4 2 3" xfId="34826"/>
    <cellStyle name="Output 2 2 2 4 4 2 4" xfId="46002"/>
    <cellStyle name="Output 2 2 2 4 4 3" xfId="15924"/>
    <cellStyle name="Output 2 2 2 4 4 3 2" xfId="33431"/>
    <cellStyle name="Output 2 2 2 4 4 3 3" xfId="47027"/>
    <cellStyle name="Output 2 2 2 4 4 4" xfId="26444"/>
    <cellStyle name="Output 2 2 2 4 4 5" xfId="39905"/>
    <cellStyle name="Output 2 2 2 4 5" xfId="9602"/>
    <cellStyle name="Output 2 2 2 4 5 2" xfId="13839"/>
    <cellStyle name="Output 2 2 2 4 5 2 2" xfId="22457"/>
    <cellStyle name="Output 2 2 2 4 5 2 3" xfId="36370"/>
    <cellStyle name="Output 2 2 2 4 5 2 4" xfId="45997"/>
    <cellStyle name="Output 2 2 2 4 5 3" xfId="16576"/>
    <cellStyle name="Output 2 2 2 4 5 3 2" xfId="25803"/>
    <cellStyle name="Output 2 2 2 4 5 3 3" xfId="39529"/>
    <cellStyle name="Output 2 2 2 4 5 4" xfId="34630"/>
    <cellStyle name="Output 2 2 2 4 5 5" xfId="42908"/>
    <cellStyle name="Output 2 2 2 4 6" xfId="11159"/>
    <cellStyle name="Output 2 2 2 4 6 2" xfId="22458"/>
    <cellStyle name="Output 2 2 2 4 6 3" xfId="34319"/>
    <cellStyle name="Output 2 2 2 4 6 4" xfId="43264"/>
    <cellStyle name="Output 2 2 2 4 7" xfId="12514"/>
    <cellStyle name="Output 2 2 2 4 7 2" xfId="22459"/>
    <cellStyle name="Output 2 2 2 4 7 3" xfId="33781"/>
    <cellStyle name="Output 2 2 2 4 7 4" xfId="45213"/>
    <cellStyle name="Output 2 2 2 4 8" xfId="15346"/>
    <cellStyle name="Output 2 2 2 4 8 2" xfId="36665"/>
    <cellStyle name="Output 2 2 2 4 8 3" xfId="41217"/>
    <cellStyle name="Output 2 2 2 4 9" xfId="23494"/>
    <cellStyle name="Output 2 2 2 5" xfId="8166"/>
    <cellStyle name="Output 2 2 2 5 2" xfId="8193"/>
    <cellStyle name="Output 2 2 2 5 2 2" xfId="8836"/>
    <cellStyle name="Output 2 2 2 5 2 2 2" xfId="13122"/>
    <cellStyle name="Output 2 2 2 5 2 2 2 2" xfId="22460"/>
    <cellStyle name="Output 2 2 2 5 2 2 2 3" xfId="32884"/>
    <cellStyle name="Output 2 2 2 5 2 2 2 4" xfId="47015"/>
    <cellStyle name="Output 2 2 2 5 2 2 3" xfId="15954"/>
    <cellStyle name="Output 2 2 2 5 2 2 3 2" xfId="26356"/>
    <cellStyle name="Output 2 2 2 5 2 2 3 3" xfId="39471"/>
    <cellStyle name="Output 2 2 2 5 2 2 4" xfId="22633"/>
    <cellStyle name="Output 2 2 2 5 2 2 5" xfId="40498"/>
    <cellStyle name="Output 2 2 2 5 2 3" xfId="9632"/>
    <cellStyle name="Output 2 2 2 5 2 3 2" xfId="13869"/>
    <cellStyle name="Output 2 2 2 5 2 3 2 2" xfId="22462"/>
    <cellStyle name="Output 2 2 2 5 2 3 2 3" xfId="35162"/>
    <cellStyle name="Output 2 2 2 5 2 3 2 4" xfId="43924"/>
    <cellStyle name="Output 2 2 2 5 2 3 3" xfId="16606"/>
    <cellStyle name="Output 2 2 2 5 2 3 3 2" xfId="21970"/>
    <cellStyle name="Output 2 2 2 5 2 3 3 3" xfId="39930"/>
    <cellStyle name="Output 2 2 2 5 2 3 4" xfId="26100"/>
    <cellStyle name="Output 2 2 2 5 2 3 5" xfId="46516"/>
    <cellStyle name="Output 2 2 2 5 2 4" xfId="11189"/>
    <cellStyle name="Output 2 2 2 5 2 4 2" xfId="22463"/>
    <cellStyle name="Output 2 2 2 5 2 4 3" xfId="27921"/>
    <cellStyle name="Output 2 2 2 5 2 4 4" xfId="45297"/>
    <cellStyle name="Output 2 2 2 5 2 5" xfId="12544"/>
    <cellStyle name="Output 2 2 2 5 2 5 2" xfId="22464"/>
    <cellStyle name="Output 2 2 2 5 2 5 3" xfId="34463"/>
    <cellStyle name="Output 2 2 2 5 2 5 4" xfId="46068"/>
    <cellStyle name="Output 2 2 2 5 2 6" xfId="15376"/>
    <cellStyle name="Output 2 2 2 5 2 6 2" xfId="32528"/>
    <cellStyle name="Output 2 2 2 5 2 6 3" xfId="44640"/>
    <cellStyle name="Output 2 2 2 5 2 7" xfId="25509"/>
    <cellStyle name="Output 2 2 2 5 2 8" xfId="41081"/>
    <cellStyle name="Output 2 2 2 5 3" xfId="8810"/>
    <cellStyle name="Output 2 2 2 5 3 2" xfId="13096"/>
    <cellStyle name="Output 2 2 2 5 3 2 2" xfId="22467"/>
    <cellStyle name="Output 2 2 2 5 3 2 3" xfId="34304"/>
    <cellStyle name="Output 2 2 2 5 3 2 4" xfId="40384"/>
    <cellStyle name="Output 2 2 2 5 3 3" xfId="15928"/>
    <cellStyle name="Output 2 2 2 5 3 3 2" xfId="32038"/>
    <cellStyle name="Output 2 2 2 5 3 3 3" xfId="41783"/>
    <cellStyle name="Output 2 2 2 5 3 4" xfId="31882"/>
    <cellStyle name="Output 2 2 2 5 3 5" xfId="40279"/>
    <cellStyle name="Output 2 2 2 5 4" xfId="9606"/>
    <cellStyle name="Output 2 2 2 5 4 2" xfId="13843"/>
    <cellStyle name="Output 2 2 2 5 4 2 2" xfId="22468"/>
    <cellStyle name="Output 2 2 2 5 4 2 3" xfId="35848"/>
    <cellStyle name="Output 2 2 2 5 4 2 4" xfId="47381"/>
    <cellStyle name="Output 2 2 2 5 4 3" xfId="16580"/>
    <cellStyle name="Output 2 2 2 5 4 3 2" xfId="21908"/>
    <cellStyle name="Output 2 2 2 5 4 3 3" xfId="42582"/>
    <cellStyle name="Output 2 2 2 5 4 4" xfId="34108"/>
    <cellStyle name="Output 2 2 2 5 4 5" xfId="45097"/>
    <cellStyle name="Output 2 2 2 5 5" xfId="11163"/>
    <cellStyle name="Output 2 2 2 5 5 2" xfId="22469"/>
    <cellStyle name="Output 2 2 2 5 5 3" xfId="35159"/>
    <cellStyle name="Output 2 2 2 5 5 4" xfId="42656"/>
    <cellStyle name="Output 2 2 2 5 6" xfId="12518"/>
    <cellStyle name="Output 2 2 2 5 6 2" xfId="22470"/>
    <cellStyle name="Output 2 2 2 5 6 3" xfId="36423"/>
    <cellStyle name="Output 2 2 2 5 6 4" xfId="47427"/>
    <cellStyle name="Output 2 2 2 5 7" xfId="15350"/>
    <cellStyle name="Output 2 2 2 5 7 2" xfId="37742"/>
    <cellStyle name="Output 2 2 2 5 7 3" xfId="42345"/>
    <cellStyle name="Output 2 2 2 5 8" xfId="26827"/>
    <cellStyle name="Output 2 2 2 5 9" xfId="46807"/>
    <cellStyle name="Output 2 2 2 6" xfId="8177"/>
    <cellStyle name="Output 2 2 2 6 2" xfId="8197"/>
    <cellStyle name="Output 2 2 2 6 2 2" xfId="8840"/>
    <cellStyle name="Output 2 2 2 6 2 2 2" xfId="13126"/>
    <cellStyle name="Output 2 2 2 6 2 2 2 2" xfId="22471"/>
    <cellStyle name="Output 2 2 2 6 2 2 2 3" xfId="33655"/>
    <cellStyle name="Output 2 2 2 6 2 2 2 4" xfId="45374"/>
    <cellStyle name="Output 2 2 2 6 2 2 3" xfId="15958"/>
    <cellStyle name="Output 2 2 2 6 2 2 3 2" xfId="38855"/>
    <cellStyle name="Output 2 2 2 6 2 2 3 3" xfId="39480"/>
    <cellStyle name="Output 2 2 2 6 2 2 4" xfId="25427"/>
    <cellStyle name="Output 2 2 2 6 2 2 5" xfId="39915"/>
    <cellStyle name="Output 2 2 2 6 2 3" xfId="9636"/>
    <cellStyle name="Output 2 2 2 6 2 3 2" xfId="13873"/>
    <cellStyle name="Output 2 2 2 6 2 3 2 2" xfId="22472"/>
    <cellStyle name="Output 2 2 2 6 2 3 2 3" xfId="33058"/>
    <cellStyle name="Output 2 2 2 6 2 3 2 4" xfId="41587"/>
    <cellStyle name="Output 2 2 2 6 2 3 3" xfId="16610"/>
    <cellStyle name="Output 2 2 2 6 2 3 3 2" xfId="24631"/>
    <cellStyle name="Output 2 2 2 6 2 3 3 3" xfId="39249"/>
    <cellStyle name="Output 2 2 2 6 2 3 4" xfId="27637"/>
    <cellStyle name="Output 2 2 2 6 2 3 5" xfId="42700"/>
    <cellStyle name="Output 2 2 2 6 2 4" xfId="11193"/>
    <cellStyle name="Output 2 2 2 6 2 4 2" xfId="22474"/>
    <cellStyle name="Output 2 2 2 6 2 4 3" xfId="27928"/>
    <cellStyle name="Output 2 2 2 6 2 4 4" xfId="45112"/>
    <cellStyle name="Output 2 2 2 6 2 5" xfId="12548"/>
    <cellStyle name="Output 2 2 2 6 2 5 2" xfId="22475"/>
    <cellStyle name="Output 2 2 2 6 2 5 3" xfId="35235"/>
    <cellStyle name="Output 2 2 2 6 2 5 4" xfId="43634"/>
    <cellStyle name="Output 2 2 2 6 2 6" xfId="15380"/>
    <cellStyle name="Output 2 2 2 6 2 6 2" xfId="38539"/>
    <cellStyle name="Output 2 2 2 6 2 6 3" xfId="43292"/>
    <cellStyle name="Output 2 2 2 6 2 7" xfId="23735"/>
    <cellStyle name="Output 2 2 2 6 2 8" xfId="40339"/>
    <cellStyle name="Output 2 2 2 6 3" xfId="8820"/>
    <cellStyle name="Output 2 2 2 6 3 2" xfId="13106"/>
    <cellStyle name="Output 2 2 2 6 3 2 2" xfId="22476"/>
    <cellStyle name="Output 2 2 2 6 3 2 3" xfId="37801"/>
    <cellStyle name="Output 2 2 2 6 3 2 4" xfId="41968"/>
    <cellStyle name="Output 2 2 2 6 3 3" xfId="15938"/>
    <cellStyle name="Output 2 2 2 6 3 3 2" xfId="37671"/>
    <cellStyle name="Output 2 2 2 6 3 3 3" xfId="47400"/>
    <cellStyle name="Output 2 2 2 6 3 4" xfId="26699"/>
    <cellStyle name="Output 2 2 2 6 3 5" xfId="40036"/>
    <cellStyle name="Output 2 2 2 6 4" xfId="9616"/>
    <cellStyle name="Output 2 2 2 6 4 2" xfId="13853"/>
    <cellStyle name="Output 2 2 2 6 4 2 2" xfId="22477"/>
    <cellStyle name="Output 2 2 2 6 4 2 3" xfId="32482"/>
    <cellStyle name="Output 2 2 2 6 4 2 4" xfId="45625"/>
    <cellStyle name="Output 2 2 2 6 4 3" xfId="16590"/>
    <cellStyle name="Output 2 2 2 6 4 3 2" xfId="22987"/>
    <cellStyle name="Output 2 2 2 6 4 3 3" xfId="39544"/>
    <cellStyle name="Output 2 2 2 6 4 4" xfId="27625"/>
    <cellStyle name="Output 2 2 2 6 4 5" xfId="47460"/>
    <cellStyle name="Output 2 2 2 6 5" xfId="11173"/>
    <cellStyle name="Output 2 2 2 6 5 2" xfId="22478"/>
    <cellStyle name="Output 2 2 2 6 5 3" xfId="37305"/>
    <cellStyle name="Output 2 2 2 6 5 4" xfId="47026"/>
    <cellStyle name="Output 2 2 2 6 6" xfId="12528"/>
    <cellStyle name="Output 2 2 2 6 6 2" xfId="22479"/>
    <cellStyle name="Output 2 2 2 6 6 3" xfId="33056"/>
    <cellStyle name="Output 2 2 2 6 6 4" xfId="45066"/>
    <cellStyle name="Output 2 2 2 6 7" xfId="15360"/>
    <cellStyle name="Output 2 2 2 6 7 2" xfId="34835"/>
    <cellStyle name="Output 2 2 2 6 7 3" xfId="42941"/>
    <cellStyle name="Output 2 2 2 6 8" xfId="31860"/>
    <cellStyle name="Output 2 2 2 6 9" xfId="47034"/>
    <cellStyle name="Output 2 2 2 7" xfId="8794"/>
    <cellStyle name="Output 2 2 2 7 2" xfId="13080"/>
    <cellStyle name="Output 2 2 2 7 2 2" xfId="22480"/>
    <cellStyle name="Output 2 2 2 7 2 3" xfId="32973"/>
    <cellStyle name="Output 2 2 2 7 2 4" xfId="48451"/>
    <cellStyle name="Output 2 2 2 7 3" xfId="15912"/>
    <cellStyle name="Output 2 2 2 7 3 2" xfId="32030"/>
    <cellStyle name="Output 2 2 2 7 3 3" xfId="46959"/>
    <cellStyle name="Output 2 2 2 7 4" xfId="22325"/>
    <cellStyle name="Output 2 2 2 7 5" xfId="39330"/>
    <cellStyle name="Output 2 2 2 8" xfId="9590"/>
    <cellStyle name="Output 2 2 2 8 2" xfId="13827"/>
    <cellStyle name="Output 2 2 2 8 2 2" xfId="22481"/>
    <cellStyle name="Output 2 2 2 8 2 3" xfId="36506"/>
    <cellStyle name="Output 2 2 2 8 2 4" xfId="43010"/>
    <cellStyle name="Output 2 2 2 8 3" xfId="16564"/>
    <cellStyle name="Output 2 2 2 8 3 2" xfId="21621"/>
    <cellStyle name="Output 2 2 2 8 3 3" xfId="40904"/>
    <cellStyle name="Output 2 2 2 8 4" xfId="36936"/>
    <cellStyle name="Output 2 2 2 8 5" xfId="41719"/>
    <cellStyle name="Output 2 2 2 9" xfId="11147"/>
    <cellStyle name="Output 2 2 2 9 2" xfId="22483"/>
    <cellStyle name="Output 2 2 2 9 3" xfId="32468"/>
    <cellStyle name="Output 2 2 2 9 4" xfId="46692"/>
    <cellStyle name="Output 2 2 3" xfId="7904"/>
    <cellStyle name="Output 2 2 3 2" xfId="9583"/>
    <cellStyle name="Output 2 2 3 2 2" xfId="13824"/>
    <cellStyle name="Output 2 2 3 2 2 2" xfId="22484"/>
    <cellStyle name="Output 2 2 3 2 2 3" xfId="37027"/>
    <cellStyle name="Output 2 2 3 2 2 4" xfId="43350"/>
    <cellStyle name="Output 2 2 3 2 3" xfId="16561"/>
    <cellStyle name="Output 2 2 3 2 3 2" xfId="21920"/>
    <cellStyle name="Output 2 2 3 2 3 3" xfId="41962"/>
    <cellStyle name="Output 2 2 3 2 4" xfId="38470"/>
    <cellStyle name="Output 2 2 3 2 5" xfId="46757"/>
    <cellStyle name="Output 2 2 3 3" xfId="11144"/>
    <cellStyle name="Output 2 2 3 3 2" xfId="22485"/>
    <cellStyle name="Output 2 2 3 3 3" xfId="36152"/>
    <cellStyle name="Output 2 2 3 3 4" xfId="42328"/>
    <cellStyle name="Output 2 2 3 4" xfId="12499"/>
    <cellStyle name="Output 2 2 3 4 2" xfId="22486"/>
    <cellStyle name="Output 2 2 3 4 3" xfId="37457"/>
    <cellStyle name="Output 2 2 3 4 4" xfId="47091"/>
    <cellStyle name="Output 2 2 3 5" xfId="15331"/>
    <cellStyle name="Output 2 2 3 5 2" xfId="37560"/>
    <cellStyle name="Output 2 2 3 5 3" xfId="44688"/>
    <cellStyle name="Output 2 2 3 6" xfId="24776"/>
    <cellStyle name="Output 2 2 3 7" xfId="39575"/>
    <cellStyle name="Output 2 2 4" xfId="8765"/>
    <cellStyle name="Output 2 2 4 2" xfId="13077"/>
    <cellStyle name="Output 2 2 4 2 2" xfId="22487"/>
    <cellStyle name="Output 2 2 4 2 3" xfId="33494"/>
    <cellStyle name="Output 2 2 4 2 4" xfId="45796"/>
    <cellStyle name="Output 2 2 4 3" xfId="15909"/>
    <cellStyle name="Output 2 2 4 3 2" xfId="38824"/>
    <cellStyle name="Output 2 2 4 3 3" xfId="42467"/>
    <cellStyle name="Output 2 2 4 4" xfId="24641"/>
    <cellStyle name="Output 2 2 4 5" xfId="39943"/>
    <cellStyle name="Output 2 2 5" xfId="9006"/>
    <cellStyle name="Output 2 2 5 2" xfId="13261"/>
    <cellStyle name="Output 2 2 5 2 2" xfId="22488"/>
    <cellStyle name="Output 2 2 5 2 3" xfId="36439"/>
    <cellStyle name="Output 2 2 5 2 4" xfId="44422"/>
    <cellStyle name="Output 2 2 5 3" xfId="16046"/>
    <cellStyle name="Output 2 2 5 3 2" xfId="24795"/>
    <cellStyle name="Output 2 2 5 3 3" xfId="39074"/>
    <cellStyle name="Output 2 2 5 4" xfId="26253"/>
    <cellStyle name="Output 2 2 5 5" xfId="38998"/>
    <cellStyle name="Output 2 2 6" xfId="10581"/>
    <cellStyle name="Output 2 2 6 2" xfId="22489"/>
    <cellStyle name="Output 2 2 6 3" xfId="37703"/>
    <cellStyle name="Output 2 2 6 4" xfId="48262"/>
    <cellStyle name="Output 2 2 7" xfId="11936"/>
    <cellStyle name="Output 2 2 7 2" xfId="22490"/>
    <cellStyle name="Output 2 2 7 3" xfId="36236"/>
    <cellStyle name="Output 2 2 7 4" xfId="45608"/>
    <cellStyle name="Output 2 2 8" xfId="14768"/>
    <cellStyle name="Output 2 2 8 2" xfId="34076"/>
    <cellStyle name="Output 2 2 8 3" xfId="46941"/>
    <cellStyle name="Output 2 2 9" xfId="24536"/>
    <cellStyle name="Output 2 20" xfId="10231"/>
    <cellStyle name="Output 2 20 2" xfId="14468"/>
    <cellStyle name="Output 2 20 2 2" xfId="22492"/>
    <cellStyle name="Output 2 20 2 3" xfId="36572"/>
    <cellStyle name="Output 2 20 2 4" xfId="47146"/>
    <cellStyle name="Output 2 20 3" xfId="17205"/>
    <cellStyle name="Output 2 20 3 2" xfId="38235"/>
    <cellStyle name="Output 2 20 3 3" xfId="47436"/>
    <cellStyle name="Output 2 20 4" xfId="32625"/>
    <cellStyle name="Output 2 20 5" xfId="42765"/>
    <cellStyle name="Output 2 21" xfId="10248"/>
    <cellStyle name="Output 2 21 2" xfId="14485"/>
    <cellStyle name="Output 2 21 2 2" xfId="22494"/>
    <cellStyle name="Output 2 21 2 3" xfId="38423"/>
    <cellStyle name="Output 2 21 2 4" xfId="47219"/>
    <cellStyle name="Output 2 21 3" xfId="17222"/>
    <cellStyle name="Output 2 21 3 2" xfId="32180"/>
    <cellStyle name="Output 2 21 3 3" xfId="42034"/>
    <cellStyle name="Output 2 21 4" xfId="33735"/>
    <cellStyle name="Output 2 21 5" xfId="43917"/>
    <cellStyle name="Output 2 22" xfId="10304"/>
    <cellStyle name="Output 2 22 2" xfId="14541"/>
    <cellStyle name="Output 2 22 2 2" xfId="22495"/>
    <cellStyle name="Output 2 22 2 3" xfId="32568"/>
    <cellStyle name="Output 2 22 2 4" xfId="42253"/>
    <cellStyle name="Output 2 22 3" xfId="17278"/>
    <cellStyle name="Output 2 22 3 2" xfId="37693"/>
    <cellStyle name="Output 2 22 3 3" xfId="47710"/>
    <cellStyle name="Output 2 22 4" xfId="36007"/>
    <cellStyle name="Output 2 22 5" xfId="44869"/>
    <cellStyle name="Output 2 23" xfId="10346"/>
    <cellStyle name="Output 2 23 2" xfId="22496"/>
    <cellStyle name="Output 2 23 3" xfId="36122"/>
    <cellStyle name="Output 2 23 4" xfId="46583"/>
    <cellStyle name="Output 2 24" xfId="10414"/>
    <cellStyle name="Output 2 24 2" xfId="22497"/>
    <cellStyle name="Output 2 24 3" xfId="35292"/>
    <cellStyle name="Output 2 24 4" xfId="40702"/>
    <cellStyle name="Output 2 25" xfId="11788"/>
    <cellStyle name="Output 2 25 2" xfId="22498"/>
    <cellStyle name="Output 2 25 3" xfId="37646"/>
    <cellStyle name="Output 2 25 4" xfId="48146"/>
    <cellStyle name="Output 2 26" xfId="14678"/>
    <cellStyle name="Output 2 26 2" xfId="34542"/>
    <cellStyle name="Output 2 26 3" xfId="48408"/>
    <cellStyle name="Output 2 3" xfId="6915"/>
    <cellStyle name="Output 2 3 10" xfId="10831"/>
    <cellStyle name="Output 2 3 10 2" xfId="22499"/>
    <cellStyle name="Output 2 3 10 3" xfId="33598"/>
    <cellStyle name="Output 2 3 10 4" xfId="42289"/>
    <cellStyle name="Output 2 3 11" xfId="12186"/>
    <cellStyle name="Output 2 3 11 2" xfId="22500"/>
    <cellStyle name="Output 2 3 11 3" xfId="37786"/>
    <cellStyle name="Output 2 3 11 4" xfId="40705"/>
    <cellStyle name="Output 2 3 12" xfId="15018"/>
    <cellStyle name="Output 2 3 12 2" xfId="34050"/>
    <cellStyle name="Output 2 3 12 3" xfId="47413"/>
    <cellStyle name="Output 2 3 13" xfId="22054"/>
    <cellStyle name="Output 2 3 14" xfId="39383"/>
    <cellStyle name="Output 2 3 2" xfId="8153"/>
    <cellStyle name="Output 2 3 2 10" xfId="39326"/>
    <cellStyle name="Output 2 3 2 2" xfId="8180"/>
    <cellStyle name="Output 2 3 2 2 2" xfId="8823"/>
    <cellStyle name="Output 2 3 2 2 2 2" xfId="13109"/>
    <cellStyle name="Output 2 3 2 2 2 2 2" xfId="22501"/>
    <cellStyle name="Output 2 3 2 2 2 2 3" xfId="35682"/>
    <cellStyle name="Output 2 3 2 2 2 2 4" xfId="42640"/>
    <cellStyle name="Output 2 3 2 2 2 3" xfId="15941"/>
    <cellStyle name="Output 2 3 2 2 2 3 2" xfId="32045"/>
    <cellStyle name="Output 2 3 2 2 2 3 3" xfId="43275"/>
    <cellStyle name="Output 2 3 2 2 2 4" xfId="23434"/>
    <cellStyle name="Output 2 3 2 2 2 5" xfId="39451"/>
    <cellStyle name="Output 2 3 2 2 3" xfId="9619"/>
    <cellStyle name="Output 2 3 2 2 3 2" xfId="13856"/>
    <cellStyle name="Output 2 3 2 2 3 2 2" xfId="22502"/>
    <cellStyle name="Output 2 3 2 2 3 2 3" xfId="38289"/>
    <cellStyle name="Output 2 3 2 2 3 2 4" xfId="46517"/>
    <cellStyle name="Output 2 3 2 2 3 3" xfId="16593"/>
    <cellStyle name="Output 2 3 2 2 3 3 2" xfId="38877"/>
    <cellStyle name="Output 2 3 2 2 3 3 3" xfId="38897"/>
    <cellStyle name="Output 2 3 2 2 3 4" xfId="27630"/>
    <cellStyle name="Output 2 3 2 2 3 5" xfId="40736"/>
    <cellStyle name="Output 2 3 2 2 4" xfId="11176"/>
    <cellStyle name="Output 2 3 2 2 4 2" xfId="22503"/>
    <cellStyle name="Output 2 3 2 2 4 3" xfId="38683"/>
    <cellStyle name="Output 2 3 2 2 4 4" xfId="42841"/>
    <cellStyle name="Output 2 3 2 2 5" xfId="12531"/>
    <cellStyle name="Output 2 3 2 2 5 2" xfId="22504"/>
    <cellStyle name="Output 2 3 2 2 5 3" xfId="34116"/>
    <cellStyle name="Output 2 3 2 2 5 4" xfId="41153"/>
    <cellStyle name="Output 2 3 2 2 6" xfId="15363"/>
    <cellStyle name="Output 2 3 2 2 6 2" xfId="38014"/>
    <cellStyle name="Output 2 3 2 2 6 3" xfId="40796"/>
    <cellStyle name="Output 2 3 2 2 7" xfId="26772"/>
    <cellStyle name="Output 2 3 2 2 8" xfId="41123"/>
    <cellStyle name="Output 2 3 2 3" xfId="8200"/>
    <cellStyle name="Output 2 3 2 3 2" xfId="8843"/>
    <cellStyle name="Output 2 3 2 3 2 2" xfId="13129"/>
    <cellStyle name="Output 2 3 2 3 2 2 2" xfId="22506"/>
    <cellStyle name="Output 2 3 2 3 2 2 3" xfId="33134"/>
    <cellStyle name="Output 2 3 2 3 2 2 4" xfId="47997"/>
    <cellStyle name="Output 2 3 2 3 2 3" xfId="15961"/>
    <cellStyle name="Output 2 3 2 3 2 3 2" xfId="37188"/>
    <cellStyle name="Output 2 3 2 3 2 3 3" xfId="40172"/>
    <cellStyle name="Output 2 3 2 3 2 4" xfId="21818"/>
    <cellStyle name="Output 2 3 2 3 2 5" xfId="39139"/>
    <cellStyle name="Output 2 3 2 3 3" xfId="9639"/>
    <cellStyle name="Output 2 3 2 3 3 2" xfId="13876"/>
    <cellStyle name="Output 2 3 2 3 3 2 2" xfId="22508"/>
    <cellStyle name="Output 2 3 2 3 3 2 3" xfId="34118"/>
    <cellStyle name="Output 2 3 2 3 3 2 4" xfId="41641"/>
    <cellStyle name="Output 2 3 2 3 3 3" xfId="16613"/>
    <cellStyle name="Output 2 3 2 3 3 3 2" xfId="26130"/>
    <cellStyle name="Output 2 3 2 3 3 3 3" xfId="39690"/>
    <cellStyle name="Output 2 3 2 3 3 4" xfId="27643"/>
    <cellStyle name="Output 2 3 2 3 3 5" xfId="47950"/>
    <cellStyle name="Output 2 3 2 3 4" xfId="11196"/>
    <cellStyle name="Output 2 3 2 3 4 2" xfId="22509"/>
    <cellStyle name="Output 2 3 2 3 4 3" xfId="27934"/>
    <cellStyle name="Output 2 3 2 3 4 4" xfId="46745"/>
    <cellStyle name="Output 2 3 2 3 5" xfId="12551"/>
    <cellStyle name="Output 2 3 2 3 5 2" xfId="22510"/>
    <cellStyle name="Output 2 3 2 3 5 3" xfId="34713"/>
    <cellStyle name="Output 2 3 2 3 5 4" xfId="45023"/>
    <cellStyle name="Output 2 3 2 3 6" xfId="15383"/>
    <cellStyle name="Output 2 3 2 3 6 2" xfId="33936"/>
    <cellStyle name="Output 2 3 2 3 6 3" xfId="40431"/>
    <cellStyle name="Output 2 3 2 3 7" xfId="25447"/>
    <cellStyle name="Output 2 3 2 3 8" xfId="39077"/>
    <cellStyle name="Output 2 3 2 4" xfId="8797"/>
    <cellStyle name="Output 2 3 2 4 2" xfId="13083"/>
    <cellStyle name="Output 2 3 2 4 2 2" xfId="22511"/>
    <cellStyle name="Output 2 3 2 4 2 3" xfId="34033"/>
    <cellStyle name="Output 2 3 2 4 2 4" xfId="47890"/>
    <cellStyle name="Output 2 3 2 4 3" xfId="15915"/>
    <cellStyle name="Output 2 3 2 4 3 2" xfId="26347"/>
    <cellStyle name="Output 2 3 2 4 3 3" xfId="47958"/>
    <cellStyle name="Output 2 3 2 4 4" xfId="22021"/>
    <cellStyle name="Output 2 3 2 4 5" xfId="39752"/>
    <cellStyle name="Output 2 3 2 5" xfId="9593"/>
    <cellStyle name="Output 2 3 2 5 2" xfId="13830"/>
    <cellStyle name="Output 2 3 2 5 2 2" xfId="22512"/>
    <cellStyle name="Output 2 3 2 5 2 3" xfId="32821"/>
    <cellStyle name="Output 2 3 2 5 2 4" xfId="41317"/>
    <cellStyle name="Output 2 3 2 5 3" xfId="16567"/>
    <cellStyle name="Output 2 3 2 5 3 2" xfId="26387"/>
    <cellStyle name="Output 2 3 2 5 3 3" xfId="40337"/>
    <cellStyle name="Output 2 3 2 5 4" xfId="36415"/>
    <cellStyle name="Output 2 3 2 5 5" xfId="45215"/>
    <cellStyle name="Output 2 3 2 6" xfId="11150"/>
    <cellStyle name="Output 2 3 2 6 2" xfId="22513"/>
    <cellStyle name="Output 2 3 2 6 3" xfId="38275"/>
    <cellStyle name="Output 2 3 2 6 4" xfId="47519"/>
    <cellStyle name="Output 2 3 2 7" xfId="12505"/>
    <cellStyle name="Output 2 3 2 7 2" xfId="22514"/>
    <cellStyle name="Output 2 3 2 7 3" xfId="36167"/>
    <cellStyle name="Output 2 3 2 7 4" xfId="46018"/>
    <cellStyle name="Output 2 3 2 8" xfId="15337"/>
    <cellStyle name="Output 2 3 2 8 2" xfId="33184"/>
    <cellStyle name="Output 2 3 2 8 3" xfId="41816"/>
    <cellStyle name="Output 2 3 2 9" xfId="21709"/>
    <cellStyle name="Output 2 3 3" xfId="8157"/>
    <cellStyle name="Output 2 3 3 10" xfId="39164"/>
    <cellStyle name="Output 2 3 3 2" xfId="8184"/>
    <cellStyle name="Output 2 3 3 2 2" xfId="8827"/>
    <cellStyle name="Output 2 3 3 2 2 2" xfId="13113"/>
    <cellStyle name="Output 2 3 3 2 2 2 2" xfId="22515"/>
    <cellStyle name="Output 2 3 3 2 2 2 3" xfId="38666"/>
    <cellStyle name="Output 2 3 3 2 2 2 4" xfId="45581"/>
    <cellStyle name="Output 2 3 3 2 2 3" xfId="15945"/>
    <cellStyle name="Output 2 3 3 2 2 3 2" xfId="37178"/>
    <cellStyle name="Output 2 3 3 2 2 3 3" xfId="47959"/>
    <cellStyle name="Output 2 3 3 2 2 4" xfId="26765"/>
    <cellStyle name="Output 2 3 3 2 2 5" xfId="40326"/>
    <cellStyle name="Output 2 3 3 2 3" xfId="9623"/>
    <cellStyle name="Output 2 3 3 2 3 2" xfId="13860"/>
    <cellStyle name="Output 2 3 3 2 3 2 2" xfId="22516"/>
    <cellStyle name="Output 2 3 3 2 3 2 3" xfId="36946"/>
    <cellStyle name="Output 2 3 3 2 3 2 4" xfId="43245"/>
    <cellStyle name="Output 2 3 3 2 3 3" xfId="16597"/>
    <cellStyle name="Output 2 3 3 2 3 3 2" xfId="22763"/>
    <cellStyle name="Output 2 3 3 2 3 3 3" xfId="46022"/>
    <cellStyle name="Output 2 3 3 2 3 4" xfId="32196"/>
    <cellStyle name="Output 2 3 3 2 3 5" xfId="43345"/>
    <cellStyle name="Output 2 3 3 2 4" xfId="11180"/>
    <cellStyle name="Output 2 3 3 2 4 2" xfId="22517"/>
    <cellStyle name="Output 2 3 3 2 4 3" xfId="38756"/>
    <cellStyle name="Output 2 3 3 2 4 4" xfId="40692"/>
    <cellStyle name="Output 2 3 3 2 5" xfId="12535"/>
    <cellStyle name="Output 2 3 3 2 5 2" xfId="22518"/>
    <cellStyle name="Output 2 3 3 2 5 3" xfId="38342"/>
    <cellStyle name="Output 2 3 3 2 5 4" xfId="47107"/>
    <cellStyle name="Output 2 3 3 2 6" xfId="15367"/>
    <cellStyle name="Output 2 3 3 2 6 2" xfId="37492"/>
    <cellStyle name="Output 2 3 3 2 6 3" xfId="46326"/>
    <cellStyle name="Output 2 3 3 2 7" xfId="17675"/>
    <cellStyle name="Output 2 3 3 2 8" xfId="44268"/>
    <cellStyle name="Output 2 3 3 3" xfId="8204"/>
    <cellStyle name="Output 2 3 3 3 2" xfId="8847"/>
    <cellStyle name="Output 2 3 3 3 2 2" xfId="13133"/>
    <cellStyle name="Output 2 3 3 3 2 2 2" xfId="22519"/>
    <cellStyle name="Output 2 3 3 3 2 2 3" xfId="32613"/>
    <cellStyle name="Output 2 3 3 3 2 2 4" xfId="44874"/>
    <cellStyle name="Output 2 3 3 3 2 3" xfId="15965"/>
    <cellStyle name="Output 2 3 3 3 2 3 2" xfId="19206"/>
    <cellStyle name="Output 2 3 3 3 2 3 3" xfId="39928"/>
    <cellStyle name="Output 2 3 3 3 2 4" xfId="22135"/>
    <cellStyle name="Output 2 3 3 3 2 5" xfId="39351"/>
    <cellStyle name="Output 2 3 3 3 3" xfId="9643"/>
    <cellStyle name="Output 2 3 3 3 3 2" xfId="13880"/>
    <cellStyle name="Output 2 3 3 3 3 2 2" xfId="22520"/>
    <cellStyle name="Output 2 3 3 3 3 2 3" xfId="38344"/>
    <cellStyle name="Output 2 3 3 3 3 2 4" xfId="44800"/>
    <cellStyle name="Output 2 3 3 3 3 3" xfId="16617"/>
    <cellStyle name="Output 2 3 3 3 3 3 2" xfId="31892"/>
    <cellStyle name="Output 2 3 3 3 3 3 3" xfId="40055"/>
    <cellStyle name="Output 2 3 3 3 3 4" xfId="38222"/>
    <cellStyle name="Output 2 3 3 3 3 5" xfId="39673"/>
    <cellStyle name="Output 2 3 3 3 4" xfId="11200"/>
    <cellStyle name="Output 2 3 3 3 4 2" xfId="22521"/>
    <cellStyle name="Output 2 3 3 3 4 3" xfId="32899"/>
    <cellStyle name="Output 2 3 3 3 4 4" xfId="47130"/>
    <cellStyle name="Output 2 3 3 3 5" xfId="12555"/>
    <cellStyle name="Output 2 3 3 3 5 2" xfId="22522"/>
    <cellStyle name="Output 2 3 3 3 5 3" xfId="34191"/>
    <cellStyle name="Output 2 3 3 3 5 4" xfId="41731"/>
    <cellStyle name="Output 2 3 3 3 6" xfId="15387"/>
    <cellStyle name="Output 2 3 3 3 6 2" xfId="33945"/>
    <cellStyle name="Output 2 3 3 3 6 3" xfId="41569"/>
    <cellStyle name="Output 2 3 3 3 7" xfId="23778"/>
    <cellStyle name="Output 2 3 3 3 8" xfId="39763"/>
    <cellStyle name="Output 2 3 3 4" xfId="8801"/>
    <cellStyle name="Output 2 3 3 4 2" xfId="13087"/>
    <cellStyle name="Output 2 3 3 4 2 2" xfId="22523"/>
    <cellStyle name="Output 2 3 3 4 2 3" xfId="38258"/>
    <cellStyle name="Output 2 3 3 4 2 4" xfId="45339"/>
    <cellStyle name="Output 2 3 3 4 3" xfId="15919"/>
    <cellStyle name="Output 2 3 3 4 3 2" xfId="32035"/>
    <cellStyle name="Output 2 3 3 4 3 3" xfId="41345"/>
    <cellStyle name="Output 2 3 3 4 4" xfId="22311"/>
    <cellStyle name="Output 2 3 3 4 5" xfId="41608"/>
    <cellStyle name="Output 2 3 3 5" xfId="9597"/>
    <cellStyle name="Output 2 3 3 5 2" xfId="13834"/>
    <cellStyle name="Output 2 3 3 5 2 2" xfId="22524"/>
    <cellStyle name="Output 2 3 3 5 2 3" xfId="35311"/>
    <cellStyle name="Output 2 3 3 5 2 4" xfId="44263"/>
    <cellStyle name="Output 2 3 3 5 3" xfId="16571"/>
    <cellStyle name="Output 2 3 3 5 3 2" xfId="21901"/>
    <cellStyle name="Output 2 3 3 5 3 3" xfId="47131"/>
    <cellStyle name="Output 2 3 3 5 4" xfId="35893"/>
    <cellStyle name="Output 2 3 3 5 5" xfId="47429"/>
    <cellStyle name="Output 2 3 3 6" xfId="11154"/>
    <cellStyle name="Output 2 3 3 6 2" xfId="22525"/>
    <cellStyle name="Output 2 3 3 6 3" xfId="36943"/>
    <cellStyle name="Output 2 3 3 6 4" xfId="41950"/>
    <cellStyle name="Output 2 3 3 7" xfId="12509"/>
    <cellStyle name="Output 2 3 3 7 2" xfId="22526"/>
    <cellStyle name="Output 2 3 3 7 3" xfId="35646"/>
    <cellStyle name="Output 2 3 3 7 4" xfId="44091"/>
    <cellStyle name="Output 2 3 3 8" xfId="15341"/>
    <cellStyle name="Output 2 3 3 8 2" xfId="32663"/>
    <cellStyle name="Output 2 3 3 8 3" xfId="40493"/>
    <cellStyle name="Output 2 3 3 9" xfId="22024"/>
    <cellStyle name="Output 2 3 4" xfId="8161"/>
    <cellStyle name="Output 2 3 4 10" xfId="39059"/>
    <cellStyle name="Output 2 3 4 2" xfId="8188"/>
    <cellStyle name="Output 2 3 4 2 2" xfId="8831"/>
    <cellStyle name="Output 2 3 4 2 2 2" xfId="13117"/>
    <cellStyle name="Output 2 3 4 2 2 2 2" xfId="22528"/>
    <cellStyle name="Output 2 3 4 2 2 2 3" xfId="34988"/>
    <cellStyle name="Output 2 3 4 2 2 2 4" xfId="47786"/>
    <cellStyle name="Output 2 3 4 2 2 3" xfId="15949"/>
    <cellStyle name="Output 2 3 4 2 2 3 2" xfId="32048"/>
    <cellStyle name="Output 2 3 4 2 2 3 3" xfId="39393"/>
    <cellStyle name="Output 2 3 4 2 2 4" xfId="19611"/>
    <cellStyle name="Output 2 3 4 2 2 5" xfId="40167"/>
    <cellStyle name="Output 2 3 4 2 3" xfId="9627"/>
    <cellStyle name="Output 2 3 4 2 3 2" xfId="13864"/>
    <cellStyle name="Output 2 3 4 2 3 2 2" xfId="22530"/>
    <cellStyle name="Output 2 3 4 2 3 2 3" xfId="38023"/>
    <cellStyle name="Output 2 3 4 2 3 2 4" xfId="45622"/>
    <cellStyle name="Output 2 3 4 2 3 3" xfId="16601"/>
    <cellStyle name="Output 2 3 4 2 3 3 2" xfId="25755"/>
    <cellStyle name="Output 2 3 4 2 3 3 3" xfId="39250"/>
    <cellStyle name="Output 2 3 4 2 3 4" xfId="32200"/>
    <cellStyle name="Output 2 3 4 2 3 5" xfId="43511"/>
    <cellStyle name="Output 2 3 4 2 4" xfId="11184"/>
    <cellStyle name="Output 2 3 4 2 4 2" xfId="22531"/>
    <cellStyle name="Output 2 3 4 2 4 3" xfId="27913"/>
    <cellStyle name="Output 2 3 4 2 4 4" xfId="43301"/>
    <cellStyle name="Output 2 3 4 2 5" xfId="12539"/>
    <cellStyle name="Output 2 3 4 2 5 2" xfId="22532"/>
    <cellStyle name="Output 2 3 4 2 5 3" xfId="37087"/>
    <cellStyle name="Output 2 3 4 2 5 4" xfId="47139"/>
    <cellStyle name="Output 2 3 4 2 6" xfId="15371"/>
    <cellStyle name="Output 2 3 4 2 6 2" xfId="34631"/>
    <cellStyle name="Output 2 3 4 2 6 3" xfId="42972"/>
    <cellStyle name="Output 2 3 4 2 7" xfId="21850"/>
    <cellStyle name="Output 2 3 4 2 8" xfId="39172"/>
    <cellStyle name="Output 2 3 4 3" xfId="8208"/>
    <cellStyle name="Output 2 3 4 3 2" xfId="8851"/>
    <cellStyle name="Output 2 3 4 3 2 2" xfId="13137"/>
    <cellStyle name="Output 2 3 4 3 2 2 2" xfId="22535"/>
    <cellStyle name="Output 2 3 4 3 2 2 3" xfId="35441"/>
    <cellStyle name="Output 2 3 4 3 2 2 4" xfId="47981"/>
    <cellStyle name="Output 2 3 4 3 2 3" xfId="15969"/>
    <cellStyle name="Output 2 3 4 3 2 3 2" xfId="21819"/>
    <cellStyle name="Output 2 3 4 3 2 3 3" xfId="44206"/>
    <cellStyle name="Output 2 3 4 3 2 4" xfId="22671"/>
    <cellStyle name="Output 2 3 4 3 2 5" xfId="44297"/>
    <cellStyle name="Output 2 3 4 3 3" xfId="9647"/>
    <cellStyle name="Output 2 3 4 3 3 2" xfId="13884"/>
    <cellStyle name="Output 2 3 4 3 3 2 2" xfId="22537"/>
    <cellStyle name="Output 2 3 4 3 3 2 3" xfId="37086"/>
    <cellStyle name="Output 2 3 4 3 3 2 4" xfId="44832"/>
    <cellStyle name="Output 2 3 4 3 3 3" xfId="16621"/>
    <cellStyle name="Output 2 3 4 3 3 3 2" xfId="21720"/>
    <cellStyle name="Output 2 3 4 3 3 3 3" xfId="38974"/>
    <cellStyle name="Output 2 3 4 3 3 4" xfId="27649"/>
    <cellStyle name="Output 2 3 4 3 3 5" xfId="45465"/>
    <cellStyle name="Output 2 3 4 3 4" xfId="11204"/>
    <cellStyle name="Output 2 3 4 3 4 2" xfId="22538"/>
    <cellStyle name="Output 2 3 4 3 4 3" xfId="33670"/>
    <cellStyle name="Output 2 3 4 3 4 4" xfId="47619"/>
    <cellStyle name="Output 2 3 4 3 5" xfId="12559"/>
    <cellStyle name="Output 2 3 4 3 5 2" xfId="22539"/>
    <cellStyle name="Output 2 3 4 3 5 3" xfId="38417"/>
    <cellStyle name="Output 2 3 4 3 5 4" xfId="41433"/>
    <cellStyle name="Output 2 3 4 3 6" xfId="15391"/>
    <cellStyle name="Output 2 3 4 3 6 2" xfId="36587"/>
    <cellStyle name="Output 2 3 4 3 6 3" xfId="41503"/>
    <cellStyle name="Output 2 3 4 3 7" xfId="32303"/>
    <cellStyle name="Output 2 3 4 3 8" xfId="40720"/>
    <cellStyle name="Output 2 3 4 4" xfId="8805"/>
    <cellStyle name="Output 2 3 4 4 2" xfId="13091"/>
    <cellStyle name="Output 2 3 4 4 2 2" xfId="22540"/>
    <cellStyle name="Output 2 3 4 4 2 3" xfId="36928"/>
    <cellStyle name="Output 2 3 4 4 2 4" xfId="40542"/>
    <cellStyle name="Output 2 3 4 4 3" xfId="15923"/>
    <cellStyle name="Output 2 3 4 4 3 2" xfId="35014"/>
    <cellStyle name="Output 2 3 4 4 3 3" xfId="48094"/>
    <cellStyle name="Output 2 3 4 4 4" xfId="24785"/>
    <cellStyle name="Output 2 3 4 4 5" xfId="43500"/>
    <cellStyle name="Output 2 3 4 5" xfId="9601"/>
    <cellStyle name="Output 2 3 4 5 2" xfId="13838"/>
    <cellStyle name="Output 2 3 4 5 2 2" xfId="22542"/>
    <cellStyle name="Output 2 3 4 5 2 3" xfId="33206"/>
    <cellStyle name="Output 2 3 4 5 2 4" xfId="45315"/>
    <cellStyle name="Output 2 3 4 5 3" xfId="16575"/>
    <cellStyle name="Output 2 3 4 5 3 2" xfId="22218"/>
    <cellStyle name="Output 2 3 4 5 3 3" xfId="39290"/>
    <cellStyle name="Output 2 3 4 5 4" xfId="36732"/>
    <cellStyle name="Output 2 3 4 5 5" xfId="41879"/>
    <cellStyle name="Output 2 3 4 6" xfId="11158"/>
    <cellStyle name="Output 2 3 4 6 2" xfId="22543"/>
    <cellStyle name="Output 2 3 4 6 3" xfId="38020"/>
    <cellStyle name="Output 2 3 4 6 4" xfId="46812"/>
    <cellStyle name="Output 2 3 4 7" xfId="12513"/>
    <cellStyle name="Output 2 3 4 7 2" xfId="22544"/>
    <cellStyle name="Output 2 3 4 7 3" xfId="35363"/>
    <cellStyle name="Output 2 3 4 7 4" xfId="42551"/>
    <cellStyle name="Output 2 3 4 8" xfId="15345"/>
    <cellStyle name="Output 2 3 4 8 2" xfId="33502"/>
    <cellStyle name="Output 2 3 4 8 3" xfId="45818"/>
    <cellStyle name="Output 2 3 4 9" xfId="22432"/>
    <cellStyle name="Output 2 3 5" xfId="8165"/>
    <cellStyle name="Output 2 3 5 2" xfId="8192"/>
    <cellStyle name="Output 2 3 5 2 2" xfId="8835"/>
    <cellStyle name="Output 2 3 5 2 2 2" xfId="13121"/>
    <cellStyle name="Output 2 3 5 2 2 2 2" xfId="22547"/>
    <cellStyle name="Output 2 3 5 2 2 2 3" xfId="34466"/>
    <cellStyle name="Output 2 3 5 2 2 2 4" xfId="45017"/>
    <cellStyle name="Output 2 3 5 2 2 3" xfId="15953"/>
    <cellStyle name="Output 2 3 5 2 2 3 2" xfId="38823"/>
    <cellStyle name="Output 2 3 5 2 2 3 3" xfId="39314"/>
    <cellStyle name="Output 2 3 5 2 2 4" xfId="21816"/>
    <cellStyle name="Output 2 3 5 2 2 5" xfId="39918"/>
    <cellStyle name="Output 2 3 5 2 3" xfId="9631"/>
    <cellStyle name="Output 2 3 5 2 3 2" xfId="13868"/>
    <cellStyle name="Output 2 3 5 2 3 2 2" xfId="22549"/>
    <cellStyle name="Output 2 3 5 2 3 2 3" xfId="37501"/>
    <cellStyle name="Output 2 3 5 2 3 2 4" xfId="44127"/>
    <cellStyle name="Output 2 3 5 2 3 3" xfId="16605"/>
    <cellStyle name="Output 2 3 5 2 3 3 2" xfId="31955"/>
    <cellStyle name="Output 2 3 5 2 3 3 3" xfId="45550"/>
    <cellStyle name="Output 2 3 5 2 3 4" xfId="32217"/>
    <cellStyle name="Output 2 3 5 2 3 5" xfId="47013"/>
    <cellStyle name="Output 2 3 5 2 4" xfId="11188"/>
    <cellStyle name="Output 2 3 5 2 4 2" xfId="22551"/>
    <cellStyle name="Output 2 3 5 2 4 3" xfId="27920"/>
    <cellStyle name="Output 2 3 5 2 4 4" xfId="41841"/>
    <cellStyle name="Output 2 3 5 2 5" xfId="12543"/>
    <cellStyle name="Output 2 3 5 2 5 2" xfId="22552"/>
    <cellStyle name="Output 2 3 5 2 5 3" xfId="38164"/>
    <cellStyle name="Output 2 3 5 2 5 4" xfId="42018"/>
    <cellStyle name="Output 2 3 5 2 6" xfId="15375"/>
    <cellStyle name="Output 2 3 5 2 6 2" xfId="34109"/>
    <cellStyle name="Output 2 3 5 2 6 3" xfId="47396"/>
    <cellStyle name="Output 2 3 5 2 7" xfId="22168"/>
    <cellStyle name="Output 2 3 5 2 8" xfId="40084"/>
    <cellStyle name="Output 2 3 5 3" xfId="8809"/>
    <cellStyle name="Output 2 3 5 3 2" xfId="13095"/>
    <cellStyle name="Output 2 3 5 3 2 2" xfId="22553"/>
    <cellStyle name="Output 2 3 5 3 2 3" xfId="38005"/>
    <cellStyle name="Output 2 3 5 3 2 4" xfId="44144"/>
    <cellStyle name="Output 2 3 5 3 3" xfId="15927"/>
    <cellStyle name="Output 2 3 5 3 3 2" xfId="32037"/>
    <cellStyle name="Output 2 3 5 3 3 3" xfId="45643"/>
    <cellStyle name="Output 2 3 5 3 4" xfId="23359"/>
    <cellStyle name="Output 2 3 5 3 5" xfId="38892"/>
    <cellStyle name="Output 2 3 5 4" xfId="9605"/>
    <cellStyle name="Output 2 3 5 4 2" xfId="13842"/>
    <cellStyle name="Output 2 3 5 4 2 2" xfId="22556"/>
    <cellStyle name="Output 2 3 5 4 2 3" xfId="32685"/>
    <cellStyle name="Output 2 3 5 4 2 4" xfId="42040"/>
    <cellStyle name="Output 2 3 5 4 3" xfId="16579"/>
    <cellStyle name="Output 2 3 5 4 3 2" xfId="32361"/>
    <cellStyle name="Output 2 3 5 4 3 3" xfId="46949"/>
    <cellStyle name="Output 2 3 5 4 4" xfId="37809"/>
    <cellStyle name="Output 2 3 5 4 5" xfId="45458"/>
    <cellStyle name="Output 2 3 5 5" xfId="11162"/>
    <cellStyle name="Output 2 3 5 5 2" xfId="22558"/>
    <cellStyle name="Output 2 3 5 5 3" xfId="37498"/>
    <cellStyle name="Output 2 3 5 5 4" xfId="45187"/>
    <cellStyle name="Output 2 3 5 6" xfId="12517"/>
    <cellStyle name="Output 2 3 5 6 2" xfId="22559"/>
    <cellStyle name="Output 2 3 5 6 3" xfId="33259"/>
    <cellStyle name="Output 2 3 5 6 4" xfId="45067"/>
    <cellStyle name="Output 2 3 5 7" xfId="15349"/>
    <cellStyle name="Output 2 3 5 7 2" xfId="36144"/>
    <cellStyle name="Output 2 3 5 7 3" xfId="41294"/>
    <cellStyle name="Output 2 3 5 8" xfId="25162"/>
    <cellStyle name="Output 2 3 5 9" xfId="39984"/>
    <cellStyle name="Output 2 3 6" xfId="8176"/>
    <cellStyle name="Output 2 3 6 2" xfId="8196"/>
    <cellStyle name="Output 2 3 6 2 2" xfId="8839"/>
    <cellStyle name="Output 2 3 6 2 2 2" xfId="13125"/>
    <cellStyle name="Output 2 3 6 2 2 2 2" xfId="22562"/>
    <cellStyle name="Output 2 3 6 2 2 2 3" xfId="35238"/>
    <cellStyle name="Output 2 3 6 2 2 2 4" xfId="38931"/>
    <cellStyle name="Output 2 3 6 2 2 3" xfId="15957"/>
    <cellStyle name="Output 2 3 6 2 2 3 2" xfId="32051"/>
    <cellStyle name="Output 2 3 6 2 2 3 3" xfId="39068"/>
    <cellStyle name="Output 2 3 6 2 2 4" xfId="22133"/>
    <cellStyle name="Output 2 3 6 2 2 5" xfId="40040"/>
    <cellStyle name="Output 2 3 6 2 3" xfId="9635"/>
    <cellStyle name="Output 2 3 6 2 3 2" xfId="13872"/>
    <cellStyle name="Output 2 3 6 2 3 2 2" xfId="22565"/>
    <cellStyle name="Output 2 3 6 2 3 2 3" xfId="34640"/>
    <cellStyle name="Output 2 3 6 2 3 2 4" xfId="46353"/>
    <cellStyle name="Output 2 3 6 2 3 3" xfId="16609"/>
    <cellStyle name="Output 2 3 6 2 3 3 2" xfId="21975"/>
    <cellStyle name="Output 2 3 6 2 3 3 3" xfId="39303"/>
    <cellStyle name="Output 2 3 6 2 3 4" xfId="27635"/>
    <cellStyle name="Output 2 3 6 2 3 5" xfId="44306"/>
    <cellStyle name="Output 2 3 6 2 4" xfId="11192"/>
    <cellStyle name="Output 2 3 6 2 4 2" xfId="22567"/>
    <cellStyle name="Output 2 3 6 2 4 3" xfId="27927"/>
    <cellStyle name="Output 2 3 6 2 4 4" xfId="44238"/>
    <cellStyle name="Output 2 3 6 2 5" xfId="12547"/>
    <cellStyle name="Output 2 3 6 2 5 2" xfId="22568"/>
    <cellStyle name="Output 2 3 6 2 5 3" xfId="37642"/>
    <cellStyle name="Output 2 3 6 2 5 4" xfId="47252"/>
    <cellStyle name="Output 2 3 6 2 6" xfId="15379"/>
    <cellStyle name="Output 2 3 6 2 6 2" xfId="38335"/>
    <cellStyle name="Output 2 3 6 2 6 3" xfId="44490"/>
    <cellStyle name="Output 2 3 6 2 7" xfId="22652"/>
    <cellStyle name="Output 2 3 6 2 8" xfId="39413"/>
    <cellStyle name="Output 2 3 6 3" xfId="8819"/>
    <cellStyle name="Output 2 3 6 3 2" xfId="13105"/>
    <cellStyle name="Output 2 3 6 3 2 2" xfId="22571"/>
    <cellStyle name="Output 2 3 6 3 2 3" xfId="36203"/>
    <cellStyle name="Output 2 3 6 3 2 4" xfId="43097"/>
    <cellStyle name="Output 2 3 6 3 3" xfId="15937"/>
    <cellStyle name="Output 2 3 6 3 3 2" xfId="36073"/>
    <cellStyle name="Output 2 3 6 3 3 3" xfId="41212"/>
    <cellStyle name="Output 2 3 6 3 4" xfId="25034"/>
    <cellStyle name="Output 2 3 6 3 5" xfId="44580"/>
    <cellStyle name="Output 2 3 6 4" xfId="9615"/>
    <cellStyle name="Output 2 3 6 4 2" xfId="13852"/>
    <cellStyle name="Output 2 3 6 4 2 2" xfId="22572"/>
    <cellStyle name="Output 2 3 6 4 2 3" xfId="34063"/>
    <cellStyle name="Output 2 3 6 4 2 4" xfId="43507"/>
    <cellStyle name="Output 2 3 6 4 3" xfId="16589"/>
    <cellStyle name="Output 2 3 6 4 3 2" xfId="21944"/>
    <cellStyle name="Output 2 3 6 4 3 3" xfId="39857"/>
    <cellStyle name="Output 2 3 6 4 4" xfId="27624"/>
    <cellStyle name="Output 2 3 6 4 5" xfId="47976"/>
    <cellStyle name="Output 2 3 6 5" xfId="11172"/>
    <cellStyle name="Output 2 3 6 5 2" xfId="22574"/>
    <cellStyle name="Output 2 3 6 5 3" xfId="35697"/>
    <cellStyle name="Output 2 3 6 5 4" xfId="41809"/>
    <cellStyle name="Output 2 3 6 6" xfId="12527"/>
    <cellStyle name="Output 2 3 6 6 2" xfId="22575"/>
    <cellStyle name="Output 2 3 6 6 3" xfId="34638"/>
    <cellStyle name="Output 2 3 6 6 4" xfId="41886"/>
    <cellStyle name="Output 2 3 6 7" xfId="15359"/>
    <cellStyle name="Output 2 3 6 7 2" xfId="36937"/>
    <cellStyle name="Output 2 3 6 7 3" xfId="45177"/>
    <cellStyle name="Output 2 3 6 8" xfId="23441"/>
    <cellStyle name="Output 2 3 6 9" xfId="40042"/>
    <cellStyle name="Output 2 3 7" xfId="8149"/>
    <cellStyle name="Output 2 3 7 2" xfId="9589"/>
    <cellStyle name="Output 2 3 7 2 2" xfId="13826"/>
    <cellStyle name="Output 2 3 7 2 2 2" xfId="22576"/>
    <cellStyle name="Output 2 3 7 2 2 3" xfId="33342"/>
    <cellStyle name="Output 2 3 7 2 2 4" xfId="44837"/>
    <cellStyle name="Output 2 3 7 2 3" xfId="16563"/>
    <cellStyle name="Output 2 3 7 2 3 2" xfId="24210"/>
    <cellStyle name="Output 2 3 7 2 3 3" xfId="43707"/>
    <cellStyle name="Output 2 3 7 2 4" xfId="33773"/>
    <cellStyle name="Output 2 3 7 2 5" xfId="41880"/>
    <cellStyle name="Output 2 3 7 3" xfId="11146"/>
    <cellStyle name="Output 2 3 7 3 2" xfId="22578"/>
    <cellStyle name="Output 2 3 7 3 3" xfId="34049"/>
    <cellStyle name="Output 2 3 7 3 4" xfId="45116"/>
    <cellStyle name="Output 2 3 7 4" xfId="12501"/>
    <cellStyle name="Output 2 3 7 4 2" xfId="22579"/>
    <cellStyle name="Output 2 3 7 4 3" xfId="33525"/>
    <cellStyle name="Output 2 3 7 4 4" xfId="43821"/>
    <cellStyle name="Output 2 3 7 5" xfId="15333"/>
    <cellStyle name="Output 2 3 7 5 2" xfId="35289"/>
    <cellStyle name="Output 2 3 7 5 3" xfId="43342"/>
    <cellStyle name="Output 2 3 7 6" xfId="21985"/>
    <cellStyle name="Output 2 3 7 7" xfId="39390"/>
    <cellStyle name="Output 2 3 8" xfId="8793"/>
    <cellStyle name="Output 2 3 8 2" xfId="13079"/>
    <cellStyle name="Output 2 3 8 2 2" xfId="22580"/>
    <cellStyle name="Output 2 3 8 2 3" xfId="34555"/>
    <cellStyle name="Output 2 3 8 2 4" xfId="44477"/>
    <cellStyle name="Output 2 3 8 3" xfId="15911"/>
    <cellStyle name="Output 2 3 8 3 2" xfId="26346"/>
    <cellStyle name="Output 2 3 8 3 3" xfId="42732"/>
    <cellStyle name="Output 2 3 8 4" xfId="21706"/>
    <cellStyle name="Output 2 3 8 5" xfId="39291"/>
    <cellStyle name="Output 2 3 9" xfId="9256"/>
    <cellStyle name="Output 2 3 9 2" xfId="13511"/>
    <cellStyle name="Output 2 3 9 2 2" xfId="22582"/>
    <cellStyle name="Output 2 3 9 2 3" xfId="37989"/>
    <cellStyle name="Output 2 3 9 2 4" xfId="47468"/>
    <cellStyle name="Output 2 3 9 3" xfId="16261"/>
    <cellStyle name="Output 2 3 9 3 2" xfId="25457"/>
    <cellStyle name="Output 2 3 9 3 3" xfId="39671"/>
    <cellStyle name="Output 2 3 9 4" xfId="23732"/>
    <cellStyle name="Output 2 3 9 5" xfId="39813"/>
    <cellStyle name="Output 2 4" xfId="6740"/>
    <cellStyle name="Output 2 4 2" xfId="9081"/>
    <cellStyle name="Output 2 4 2 2" xfId="13336"/>
    <cellStyle name="Output 2 4 2 2 2" xfId="22584"/>
    <cellStyle name="Output 2 4 2 2 3" xfId="37215"/>
    <cellStyle name="Output 2 4 2 2 4" xfId="38939"/>
    <cellStyle name="Output 2 4 2 3" xfId="16109"/>
    <cellStyle name="Output 2 4 2 3 2" xfId="22158"/>
    <cellStyle name="Output 2 4 2 3 3" xfId="41507"/>
    <cellStyle name="Output 2 4 2 4" xfId="22086"/>
    <cellStyle name="Output 2 4 2 5" xfId="47875"/>
    <cellStyle name="Output 2 4 3" xfId="10656"/>
    <cellStyle name="Output 2 4 3 2" xfId="22586"/>
    <cellStyle name="Output 2 4 3 3" xfId="27886"/>
    <cellStyle name="Output 2 4 3 4" xfId="40449"/>
    <cellStyle name="Output 2 4 4" xfId="12011"/>
    <cellStyle name="Output 2 4 4 2" xfId="22587"/>
    <cellStyle name="Output 2 4 4 3" xfId="32716"/>
    <cellStyle name="Output 2 4 4 4" xfId="48082"/>
    <cellStyle name="Output 2 4 5" xfId="14843"/>
    <cellStyle name="Output 2 4 5 2" xfId="37425"/>
    <cellStyle name="Output 2 4 5 3" xfId="45418"/>
    <cellStyle name="Output 2 4 6" xfId="17471"/>
    <cellStyle name="Output 2 4 7" xfId="40951"/>
    <cellStyle name="Output 2 5" xfId="6649"/>
    <cellStyle name="Output 2 5 2" xfId="8990"/>
    <cellStyle name="Output 2 5 2 2" xfId="13245"/>
    <cellStyle name="Output 2 5 2 2 2" xfId="22589"/>
    <cellStyle name="Output 2 5 2 2 3" xfId="36675"/>
    <cellStyle name="Output 2 5 2 2 4" xfId="48014"/>
    <cellStyle name="Output 2 5 2 3" xfId="16030"/>
    <cellStyle name="Output 2 5 2 3 2" xfId="32392"/>
    <cellStyle name="Output 2 5 2 3 3" xfId="39145"/>
    <cellStyle name="Output 2 5 2 4" xfId="29327"/>
    <cellStyle name="Output 2 5 2 5" xfId="42188"/>
    <cellStyle name="Output 2 5 3" xfId="10565"/>
    <cellStyle name="Output 2 5 3 2" xfId="22591"/>
    <cellStyle name="Output 2 5 3 3" xfId="33463"/>
    <cellStyle name="Output 2 5 3 4" xfId="41546"/>
    <cellStyle name="Output 2 5 4" xfId="11920"/>
    <cellStyle name="Output 2 5 4 2" xfId="22592"/>
    <cellStyle name="Output 2 5 4 3" xfId="35380"/>
    <cellStyle name="Output 2 5 4 4" xfId="46277"/>
    <cellStyle name="Output 2 5 5" xfId="14752"/>
    <cellStyle name="Output 2 5 5 2" xfId="36904"/>
    <cellStyle name="Output 2 5 5 3" xfId="42834"/>
    <cellStyle name="Output 2 5 6" xfId="21881"/>
    <cellStyle name="Output 2 5 7" xfId="39653"/>
    <cellStyle name="Output 2 6" xfId="6870"/>
    <cellStyle name="Output 2 6 2" xfId="9211"/>
    <cellStyle name="Output 2 6 2 2" xfId="13466"/>
    <cellStyle name="Output 2 6 2 2 2" xfId="22593"/>
    <cellStyle name="Output 2 6 2 2 3" xfId="35734"/>
    <cellStyle name="Output 2 6 2 2 4" xfId="44101"/>
    <cellStyle name="Output 2 6 2 3" xfId="16222"/>
    <cellStyle name="Output 2 6 2 3 2" xfId="22336"/>
    <cellStyle name="Output 2 6 2 3 3" xfId="41013"/>
    <cellStyle name="Output 2 6 2 4" xfId="26438"/>
    <cellStyle name="Output 2 6 2 5" xfId="39605"/>
    <cellStyle name="Output 2 6 3" xfId="10786"/>
    <cellStyle name="Output 2 6 3 2" xfId="22595"/>
    <cellStyle name="Output 2 6 3 3" xfId="34918"/>
    <cellStyle name="Output 2 6 3 4" xfId="47173"/>
    <cellStyle name="Output 2 6 4" xfId="12141"/>
    <cellStyle name="Output 2 6 4 2" xfId="22596"/>
    <cellStyle name="Output 2 6 4 3" xfId="32775"/>
    <cellStyle name="Output 2 6 4 4" xfId="44292"/>
    <cellStyle name="Output 2 6 5" xfId="14973"/>
    <cellStyle name="Output 2 6 5 2" xfId="32876"/>
    <cellStyle name="Output 2 6 5 3" xfId="44544"/>
    <cellStyle name="Output 2 6 6" xfId="24741"/>
    <cellStyle name="Output 2 6 7" xfId="39516"/>
    <cellStyle name="Output 2 7" xfId="7073"/>
    <cellStyle name="Output 2 7 2" xfId="9414"/>
    <cellStyle name="Output 2 7 2 2" xfId="13669"/>
    <cellStyle name="Output 2 7 2 2 2" xfId="22600"/>
    <cellStyle name="Output 2 7 2 2 3" xfId="36387"/>
    <cellStyle name="Output 2 7 2 2 4" xfId="44931"/>
    <cellStyle name="Output 2 7 2 3" xfId="16406"/>
    <cellStyle name="Output 2 7 2 3 2" xfId="24355"/>
    <cellStyle name="Output 2 7 2 3 3" xfId="39072"/>
    <cellStyle name="Output 2 7 2 4" xfId="33437"/>
    <cellStyle name="Output 2 7 2 5" xfId="45596"/>
    <cellStyle name="Output 2 7 3" xfId="10989"/>
    <cellStyle name="Output 2 7 3 2" xfId="22602"/>
    <cellStyle name="Output 2 7 3 3" xfId="33273"/>
    <cellStyle name="Output 2 7 3 4" xfId="45002"/>
    <cellStyle name="Output 2 7 4" xfId="12344"/>
    <cellStyle name="Output 2 7 4 2" xfId="22603"/>
    <cellStyle name="Output 2 7 4 3" xfId="38307"/>
    <cellStyle name="Output 2 7 4 4" xfId="43671"/>
    <cellStyle name="Output 2 7 5" xfId="15176"/>
    <cellStyle name="Output 2 7 5 2" xfId="37460"/>
    <cellStyle name="Output 2 7 5 3" xfId="45798"/>
    <cellStyle name="Output 2 7 6" xfId="21950"/>
    <cellStyle name="Output 2 7 7" xfId="39751"/>
    <cellStyle name="Output 2 8" xfId="7173"/>
    <cellStyle name="Output 2 8 2" xfId="9514"/>
    <cellStyle name="Output 2 8 2 2" xfId="13769"/>
    <cellStyle name="Output 2 8 2 2 2" xfId="22607"/>
    <cellStyle name="Output 2 8 2 2 3" xfId="38263"/>
    <cellStyle name="Output 2 8 2 2 4" xfId="40541"/>
    <cellStyle name="Output 2 8 2 3" xfId="16506"/>
    <cellStyle name="Output 2 8 2 3 2" xfId="23524"/>
    <cellStyle name="Output 2 8 2 3 3" xfId="39592"/>
    <cellStyle name="Output 2 8 2 4" xfId="38149"/>
    <cellStyle name="Output 2 8 2 5" xfId="42915"/>
    <cellStyle name="Output 2 8 3" xfId="11089"/>
    <cellStyle name="Output 2 8 3 2" xfId="22609"/>
    <cellStyle name="Output 2 8 3 3" xfId="37281"/>
    <cellStyle name="Output 2 8 3 4" xfId="45506"/>
    <cellStyle name="Output 2 8 4" xfId="12444"/>
    <cellStyle name="Output 2 8 4 2" xfId="22610"/>
    <cellStyle name="Output 2 8 4 3" xfId="33046"/>
    <cellStyle name="Output 2 8 4 4" xfId="45897"/>
    <cellStyle name="Output 2 8 5" xfId="15276"/>
    <cellStyle name="Output 2 8 5 2" xfId="34809"/>
    <cellStyle name="Output 2 8 5 3" xfId="47005"/>
    <cellStyle name="Output 2 8 6" xfId="21910"/>
    <cellStyle name="Output 2 8 7" xfId="39615"/>
    <cellStyle name="Output 2 9" xfId="7201"/>
    <cellStyle name="Output 2 9 2" xfId="9542"/>
    <cellStyle name="Output 2 9 2 2" xfId="13797"/>
    <cellStyle name="Output 2 9 2 2 2" xfId="22614"/>
    <cellStyle name="Output 2 9 2 2 3" xfId="27947"/>
    <cellStyle name="Output 2 9 2 2 4" xfId="41547"/>
    <cellStyle name="Output 2 9 2 3" xfId="16534"/>
    <cellStyle name="Output 2 9 2 3 2" xfId="32111"/>
    <cellStyle name="Output 2 9 2 3 3" xfId="41603"/>
    <cellStyle name="Output 2 9 2 4" xfId="35423"/>
    <cellStyle name="Output 2 9 2 5" xfId="46666"/>
    <cellStyle name="Output 2 9 3" xfId="11117"/>
    <cellStyle name="Output 2 9 3 2" xfId="22616"/>
    <cellStyle name="Output 2 9 3 3" xfId="33850"/>
    <cellStyle name="Output 2 9 3 4" xfId="42790"/>
    <cellStyle name="Output 2 9 4" xfId="12472"/>
    <cellStyle name="Output 2 9 4 2" xfId="22617"/>
    <cellStyle name="Output 2 9 4 3" xfId="34200"/>
    <cellStyle name="Output 2 9 4 4" xfId="47425"/>
    <cellStyle name="Output 2 9 5" xfId="15304"/>
    <cellStyle name="Output 2 9 5 2" xfId="38150"/>
    <cellStyle name="Output 2 9 5 3" xfId="41974"/>
    <cellStyle name="Output 2 9 6" xfId="31939"/>
    <cellStyle name="Output 2 9 7" xfId="40145"/>
    <cellStyle name="Output 3" xfId="59"/>
    <cellStyle name="Output 3 10" xfId="7204"/>
    <cellStyle name="Output 3 10 2" xfId="9545"/>
    <cellStyle name="Output 3 10 2 2" xfId="13800"/>
    <cellStyle name="Output 3 10 2 2 2" xfId="22622"/>
    <cellStyle name="Output 3 10 2 2 3" xfId="33932"/>
    <cellStyle name="Output 3 10 2 2 4" xfId="42569"/>
    <cellStyle name="Output 3 10 2 3" xfId="16537"/>
    <cellStyle name="Output 3 10 2 3 2" xfId="21888"/>
    <cellStyle name="Output 3 10 2 3 3" xfId="45570"/>
    <cellStyle name="Output 3 10 2 4" xfId="34902"/>
    <cellStyle name="Output 3 10 2 5" xfId="40903"/>
    <cellStyle name="Output 3 10 3" xfId="11120"/>
    <cellStyle name="Output 3 10 3 2" xfId="22624"/>
    <cellStyle name="Output 3 10 3 3" xfId="33328"/>
    <cellStyle name="Output 3 10 3 4" xfId="44360"/>
    <cellStyle name="Output 3 10 4" xfId="12475"/>
    <cellStyle name="Output 3 10 4 2" xfId="22625"/>
    <cellStyle name="Output 3 10 4 3" xfId="37390"/>
    <cellStyle name="Output 3 10 4 4" xfId="43172"/>
    <cellStyle name="Output 3 10 5" xfId="15307"/>
    <cellStyle name="Output 3 10 5 2" xfId="36030"/>
    <cellStyle name="Output 3 10 5 3" xfId="42920"/>
    <cellStyle name="Output 3 10 6" xfId="24708"/>
    <cellStyle name="Output 3 10 7" xfId="39762"/>
    <cellStyle name="Output 3 11" xfId="7153"/>
    <cellStyle name="Output 3 11 2" xfId="9494"/>
    <cellStyle name="Output 3 11 2 2" xfId="13749"/>
    <cellStyle name="Output 3 11 2 2 2" xfId="22629"/>
    <cellStyle name="Output 3 11 2 2 3" xfId="36865"/>
    <cellStyle name="Output 3 11 2 2 4" xfId="43573"/>
    <cellStyle name="Output 3 11 2 3" xfId="16486"/>
    <cellStyle name="Output 3 11 2 3 2" xfId="31904"/>
    <cellStyle name="Output 3 11 2 3 3" xfId="40329"/>
    <cellStyle name="Output 3 11 2 4" xfId="27567"/>
    <cellStyle name="Output 3 11 2 5" xfId="42181"/>
    <cellStyle name="Output 3 11 3" xfId="11069"/>
    <cellStyle name="Output 3 11 3 2" xfId="22630"/>
    <cellStyle name="Output 3 11 3 3" xfId="33756"/>
    <cellStyle name="Output 3 11 3 4" xfId="44019"/>
    <cellStyle name="Output 3 11 4" xfId="12424"/>
    <cellStyle name="Output 3 11 4 2" xfId="22631"/>
    <cellStyle name="Output 3 11 4 3" xfId="32458"/>
    <cellStyle name="Output 3 11 4 4" xfId="43348"/>
    <cellStyle name="Output 3 11 5" xfId="15256"/>
    <cellStyle name="Output 3 11 5 2" xfId="34219"/>
    <cellStyle name="Output 3 11 5 3" xfId="40534"/>
    <cellStyle name="Output 3 11 6" xfId="22758"/>
    <cellStyle name="Output 3 11 7" xfId="39202"/>
    <cellStyle name="Output 3 12" xfId="8391"/>
    <cellStyle name="Output 3 12 2" xfId="9829"/>
    <cellStyle name="Output 3 12 2 2" xfId="14066"/>
    <cellStyle name="Output 3 12 2 2 2" xfId="22634"/>
    <cellStyle name="Output 3 12 2 2 3" xfId="34210"/>
    <cellStyle name="Output 3 12 2 2 4" xfId="46622"/>
    <cellStyle name="Output 3 12 2 3" xfId="16803"/>
    <cellStyle name="Output 3 12 2 3 2" xfId="21758"/>
    <cellStyle name="Output 3 12 2 3 3" xfId="44588"/>
    <cellStyle name="Output 3 12 2 4" xfId="37472"/>
    <cellStyle name="Output 3 12 2 5" xfId="41430"/>
    <cellStyle name="Output 3 12 3" xfId="11386"/>
    <cellStyle name="Output 3 12 3 2" xfId="22636"/>
    <cellStyle name="Output 3 12 3 3" xfId="33341"/>
    <cellStyle name="Output 3 12 3 4" xfId="43720"/>
    <cellStyle name="Output 3 12 4" xfId="12741"/>
    <cellStyle name="Output 3 12 4 2" xfId="22637"/>
    <cellStyle name="Output 3 12 4 3" xfId="34798"/>
    <cellStyle name="Output 3 12 4 4" xfId="45757"/>
    <cellStyle name="Output 3 12 5" xfId="15573"/>
    <cellStyle name="Output 3 12 5 2" xfId="38605"/>
    <cellStyle name="Output 3 12 5 3" xfId="47485"/>
    <cellStyle name="Output 3 12 6" xfId="27143"/>
    <cellStyle name="Output 3 12 7" xfId="45453"/>
    <cellStyle name="Output 3 13" xfId="8440"/>
    <cellStyle name="Output 3 13 2" xfId="9876"/>
    <cellStyle name="Output 3 13 2 2" xfId="14113"/>
    <cellStyle name="Output 3 13 2 2 2" xfId="22640"/>
    <cellStyle name="Output 3 13 2 2 3" xfId="38034"/>
    <cellStyle name="Output 3 13 2 2 4" xfId="47008"/>
    <cellStyle name="Output 3 13 2 3" xfId="16850"/>
    <cellStyle name="Output 3 13 2 3 2" xfId="31864"/>
    <cellStyle name="Output 3 13 2 3 3" xfId="40269"/>
    <cellStyle name="Output 3 13 2 4" xfId="38143"/>
    <cellStyle name="Output 3 13 2 5" xfId="42925"/>
    <cellStyle name="Output 3 13 3" xfId="11433"/>
    <cellStyle name="Output 3 13 3 2" xfId="22641"/>
    <cellStyle name="Output 3 13 3 3" xfId="33057"/>
    <cellStyle name="Output 3 13 3 4" xfId="47363"/>
    <cellStyle name="Output 3 13 4" xfId="12788"/>
    <cellStyle name="Output 3 13 4 2" xfId="22642"/>
    <cellStyle name="Output 3 13 4 3" xfId="37052"/>
    <cellStyle name="Output 3 13 4 4" xfId="41745"/>
    <cellStyle name="Output 3 13 5" xfId="15620"/>
    <cellStyle name="Output 3 13 5 2" xfId="38333"/>
    <cellStyle name="Output 3 13 5 3" xfId="47908"/>
    <cellStyle name="Output 3 13 6" xfId="36620"/>
    <cellStyle name="Output 3 13 7" xfId="45363"/>
    <cellStyle name="Output 3 14" xfId="8459"/>
    <cellStyle name="Output 3 14 2" xfId="9895"/>
    <cellStyle name="Output 3 14 2 2" xfId="14132"/>
    <cellStyle name="Output 3 14 2 2 2" xfId="22644"/>
    <cellStyle name="Output 3 14 2 2 3" xfId="33891"/>
    <cellStyle name="Output 3 14 2 2 4" xfId="47626"/>
    <cellStyle name="Output 3 14 2 3" xfId="16869"/>
    <cellStyle name="Output 3 14 2 3 2" xfId="21820"/>
    <cellStyle name="Output 3 14 2 3 3" xfId="44204"/>
    <cellStyle name="Output 3 14 2 4" xfId="36998"/>
    <cellStyle name="Output 3 14 2 5" xfId="47278"/>
    <cellStyle name="Output 3 14 3" xfId="11452"/>
    <cellStyle name="Output 3 14 3 2" xfId="22646"/>
    <cellStyle name="Output 3 14 3 3" xfId="37634"/>
    <cellStyle name="Output 3 14 3 4" xfId="44860"/>
    <cellStyle name="Output 3 14 4" xfId="12807"/>
    <cellStyle name="Output 3 14 4 2" xfId="22647"/>
    <cellStyle name="Output 3 14 4 3" xfId="37346"/>
    <cellStyle name="Output 3 14 4 4" xfId="42533"/>
    <cellStyle name="Output 3 14 5" xfId="15639"/>
    <cellStyle name="Output 3 14 5 2" xfId="27983"/>
    <cellStyle name="Output 3 14 5 3" xfId="42635"/>
    <cellStyle name="Output 3 14 6" xfId="36076"/>
    <cellStyle name="Output 3 14 7" xfId="46265"/>
    <cellStyle name="Output 3 15" xfId="8682"/>
    <cellStyle name="Output 3 15 2" xfId="10118"/>
    <cellStyle name="Output 3 15 2 2" xfId="14355"/>
    <cellStyle name="Output 3 15 2 2 2" xfId="22651"/>
    <cellStyle name="Output 3 15 2 2 3" xfId="35391"/>
    <cellStyle name="Output 3 15 2 2 4" xfId="45321"/>
    <cellStyle name="Output 3 15 2 3" xfId="17092"/>
    <cellStyle name="Output 3 15 2 3 2" xfId="38209"/>
    <cellStyle name="Output 3 15 2 3 3" xfId="40501"/>
    <cellStyle name="Output 3 15 2 4" xfId="37324"/>
    <cellStyle name="Output 3 15 2 5" xfId="47312"/>
    <cellStyle name="Output 3 15 3" xfId="11675"/>
    <cellStyle name="Output 3 15 3 2" xfId="22653"/>
    <cellStyle name="Output 3 15 3 3" xfId="36448"/>
    <cellStyle name="Output 3 15 3 4" xfId="41215"/>
    <cellStyle name="Output 3 15 4" xfId="13030"/>
    <cellStyle name="Output 3 15 4 2" xfId="22654"/>
    <cellStyle name="Output 3 15 4 3" xfId="35483"/>
    <cellStyle name="Output 3 15 4 4" xfId="45138"/>
    <cellStyle name="Output 3 15 5" xfId="15862"/>
    <cellStyle name="Output 3 15 5 2" xfId="31982"/>
    <cellStyle name="Output 3 15 5 3" xfId="45223"/>
    <cellStyle name="Output 3 15 6" xfId="27449"/>
    <cellStyle name="Output 3 15 7" xfId="48035"/>
    <cellStyle name="Output 3 16" xfId="8592"/>
    <cellStyle name="Output 3 16 2" xfId="10028"/>
    <cellStyle name="Output 3 16 2 2" xfId="14265"/>
    <cellStyle name="Output 3 16 2 2 2" xfId="22656"/>
    <cellStyle name="Output 3 16 2 2 3" xfId="32988"/>
    <cellStyle name="Output 3 16 2 2 4" xfId="41780"/>
    <cellStyle name="Output 3 16 2 3" xfId="17002"/>
    <cellStyle name="Output 3 16 2 3 2" xfId="35027"/>
    <cellStyle name="Output 3 16 2 3 3" xfId="45183"/>
    <cellStyle name="Output 3 16 2 4" xfId="33059"/>
    <cellStyle name="Output 3 16 2 5" xfId="42685"/>
    <cellStyle name="Output 3 16 3" xfId="11585"/>
    <cellStyle name="Output 3 16 3 2" xfId="22658"/>
    <cellStyle name="Output 3 16 3 3" xfId="33754"/>
    <cellStyle name="Output 3 16 3 4" xfId="40697"/>
    <cellStyle name="Output 3 16 4" xfId="12940"/>
    <cellStyle name="Output 3 16 4 2" xfId="22659"/>
    <cellStyle name="Output 3 16 4 3" xfId="35157"/>
    <cellStyle name="Output 3 16 4 4" xfId="47232"/>
    <cellStyle name="Output 3 16 5" xfId="15772"/>
    <cellStyle name="Output 3 16 5 2" xfId="37695"/>
    <cellStyle name="Output 3 16 5 3" xfId="44329"/>
    <cellStyle name="Output 3 16 6" xfId="32423"/>
    <cellStyle name="Output 3 16 7" xfId="47038"/>
    <cellStyle name="Output 3 17" xfId="8700"/>
    <cellStyle name="Output 3 17 2" xfId="10136"/>
    <cellStyle name="Output 3 17 2 2" xfId="14373"/>
    <cellStyle name="Output 3 17 2 2 2" xfId="22661"/>
    <cellStyle name="Output 3 17 2 2 3" xfId="34144"/>
    <cellStyle name="Output 3 17 2 2 4" xfId="42228"/>
    <cellStyle name="Output 3 17 2 3" xfId="17110"/>
    <cellStyle name="Output 3 17 2 3 2" xfId="38232"/>
    <cellStyle name="Output 3 17 2 3 3" xfId="42112"/>
    <cellStyle name="Output 3 17 2 4" xfId="33103"/>
    <cellStyle name="Output 3 17 2 5" xfId="40765"/>
    <cellStyle name="Output 3 17 3" xfId="11693"/>
    <cellStyle name="Output 3 17 3 2" xfId="22662"/>
    <cellStyle name="Output 3 17 3 3" xfId="38571"/>
    <cellStyle name="Output 3 17 3 4" xfId="44357"/>
    <cellStyle name="Output 3 17 4" xfId="13048"/>
    <cellStyle name="Output 3 17 4 2" xfId="22663"/>
    <cellStyle name="Output 3 17 4 3" xfId="34168"/>
    <cellStyle name="Output 3 17 4 4" xfId="48443"/>
    <cellStyle name="Output 3 17 5" xfId="15880"/>
    <cellStyle name="Output 3 17 5 2" xfId="32000"/>
    <cellStyle name="Output 3 17 5 3" xfId="44601"/>
    <cellStyle name="Output 3 17 6" xfId="27472"/>
    <cellStyle name="Output 3 17 7" xfId="47222"/>
    <cellStyle name="Output 3 18" xfId="8673"/>
    <cellStyle name="Output 3 18 2" xfId="10109"/>
    <cellStyle name="Output 3 18 2 2" xfId="14346"/>
    <cellStyle name="Output 3 18 2 2 2" xfId="22666"/>
    <cellStyle name="Output 3 18 2 2 3" xfId="33011"/>
    <cellStyle name="Output 3 18 2 2 4" xfId="47547"/>
    <cellStyle name="Output 3 18 2 3" xfId="17083"/>
    <cellStyle name="Output 3 18 2 3 2" xfId="32948"/>
    <cellStyle name="Output 3 18 2 3 3" xfId="46397"/>
    <cellStyle name="Output 3 18 2 4" xfId="33595"/>
    <cellStyle name="Output 3 18 2 5" xfId="44554"/>
    <cellStyle name="Output 3 18 3" xfId="11666"/>
    <cellStyle name="Output 3 18 3 2" xfId="22668"/>
    <cellStyle name="Output 3 18 3 3" xfId="35660"/>
    <cellStyle name="Output 3 18 3 4" xfId="45298"/>
    <cellStyle name="Output 3 18 4" xfId="13021"/>
    <cellStyle name="Output 3 18 4 2" xfId="22669"/>
    <cellStyle name="Output 3 18 4 3" xfId="33080"/>
    <cellStyle name="Output 3 18 4 4" xfId="44024"/>
    <cellStyle name="Output 3 18 5" xfId="15853"/>
    <cellStyle name="Output 3 18 5 2" xfId="31973"/>
    <cellStyle name="Output 3 18 5 3" xfId="40669"/>
    <cellStyle name="Output 3 18 6" xfId="27436"/>
    <cellStyle name="Output 3 18 7" xfId="48104"/>
    <cellStyle name="Output 3 19" xfId="8863"/>
    <cellStyle name="Output 3 19 2" xfId="13143"/>
    <cellStyle name="Output 3 19 2 2" xfId="22670"/>
    <cellStyle name="Output 3 19 2 3" xfId="38099"/>
    <cellStyle name="Output 3 19 2 4" xfId="43528"/>
    <cellStyle name="Output 3 19 3" xfId="15975"/>
    <cellStyle name="Output 3 19 3 2" xfId="32281"/>
    <cellStyle name="Output 3 19 3 3" xfId="41140"/>
    <cellStyle name="Output 3 19 4" xfId="32321"/>
    <cellStyle name="Output 3 19 5" xfId="39818"/>
    <cellStyle name="Output 3 2" xfId="6792"/>
    <cellStyle name="Output 3 2 2" xfId="9133"/>
    <cellStyle name="Output 3 2 2 2" xfId="13388"/>
    <cellStyle name="Output 3 2 2 2 2" xfId="22672"/>
    <cellStyle name="Output 3 2 2 2 3" xfId="37032"/>
    <cellStyle name="Output 3 2 2 2 4" xfId="45291"/>
    <cellStyle name="Output 3 2 2 3" xfId="16157"/>
    <cellStyle name="Output 3 2 2 3 2" xfId="21946"/>
    <cellStyle name="Output 3 2 2 3 3" xfId="40614"/>
    <cellStyle name="Output 3 2 2 4" xfId="21653"/>
    <cellStyle name="Output 3 2 2 5" xfId="40249"/>
    <cellStyle name="Output 3 2 3" xfId="10708"/>
    <cellStyle name="Output 3 2 3 2" xfId="22673"/>
    <cellStyle name="Output 3 2 3 3" xfId="32823"/>
    <cellStyle name="Output 3 2 3 4" xfId="45850"/>
    <cellStyle name="Output 3 2 4" xfId="12063"/>
    <cellStyle name="Output 3 2 4 2" xfId="22674"/>
    <cellStyle name="Output 3 2 4 3" xfId="33734"/>
    <cellStyle name="Output 3 2 4 4" xfId="48300"/>
    <cellStyle name="Output 3 2 5" xfId="14895"/>
    <cellStyle name="Output 3 2 5 2" xfId="36817"/>
    <cellStyle name="Output 3 2 5 3" xfId="44171"/>
    <cellStyle name="Output 3 2 6" xfId="25966"/>
    <cellStyle name="Output 3 2 7" xfId="45675"/>
    <cellStyle name="Output 3 20" xfId="10230"/>
    <cellStyle name="Output 3 20 2" xfId="14467"/>
    <cellStyle name="Output 3 20 2 2" xfId="22676"/>
    <cellStyle name="Output 3 20 2 3" xfId="33408"/>
    <cellStyle name="Output 3 20 2 4" xfId="41994"/>
    <cellStyle name="Output 3 20 3" xfId="17204"/>
    <cellStyle name="Output 3 20 3 2" xfId="36636"/>
    <cellStyle name="Output 3 20 3 3" xfId="43400"/>
    <cellStyle name="Output 3 20 4" xfId="34206"/>
    <cellStyle name="Output 3 20 5" xfId="45376"/>
    <cellStyle name="Output 3 21" xfId="10249"/>
    <cellStyle name="Output 3 21 2" xfId="14486"/>
    <cellStyle name="Output 3 21 2 2" xfId="22679"/>
    <cellStyle name="Output 3 21 2 3" xfId="35444"/>
    <cellStyle name="Output 3 21 2 4" xfId="47019"/>
    <cellStyle name="Output 3 21 3" xfId="17223"/>
    <cellStyle name="Output 3 21 3 2" xfId="38744"/>
    <cellStyle name="Output 3 21 3 3" xfId="42950"/>
    <cellStyle name="Output 3 21 4" xfId="36898"/>
    <cellStyle name="Output 3 21 5" xfId="42688"/>
    <cellStyle name="Output 3 22" xfId="10329"/>
    <cellStyle name="Output 3 22 2" xfId="14566"/>
    <cellStyle name="Output 3 22 2 2" xfId="22681"/>
    <cellStyle name="Output 3 22 2 3" xfId="35763"/>
    <cellStyle name="Output 3 22 2 4" xfId="46773"/>
    <cellStyle name="Output 3 22 3" xfId="17303"/>
    <cellStyle name="Output 3 22 3 2" xfId="38216"/>
    <cellStyle name="Output 3 22 3 3" xfId="46717"/>
    <cellStyle name="Output 3 22 4" xfId="38584"/>
    <cellStyle name="Output 3 22 5" xfId="47576"/>
    <cellStyle name="Output 3 23" xfId="10345"/>
    <cellStyle name="Output 3 23 2" xfId="22683"/>
    <cellStyle name="Output 3 23 3" xfId="32959"/>
    <cellStyle name="Output 3 23 4" xfId="46017"/>
    <cellStyle name="Output 3 24" xfId="10427"/>
    <cellStyle name="Output 3 24 2" xfId="22684"/>
    <cellStyle name="Output 3 24 3" xfId="36668"/>
    <cellStyle name="Output 3 24 4" xfId="47964"/>
    <cellStyle name="Output 3 25" xfId="11787"/>
    <cellStyle name="Output 3 25 2" xfId="22685"/>
    <cellStyle name="Output 3 25 3" xfId="36048"/>
    <cellStyle name="Output 3 25 4" xfId="44354"/>
    <cellStyle name="Output 3 26" xfId="14677"/>
    <cellStyle name="Output 3 26 2" xfId="36644"/>
    <cellStyle name="Output 3 26 3" xfId="40800"/>
    <cellStyle name="Output 3 3" xfId="6943"/>
    <cellStyle name="Output 3 3 2" xfId="9284"/>
    <cellStyle name="Output 3 3 2 2" xfId="13539"/>
    <cellStyle name="Output 3 3 2 2 2" xfId="22687"/>
    <cellStyle name="Output 3 3 2 2 3" xfId="36031"/>
    <cellStyle name="Output 3 3 2 2 4" xfId="44046"/>
    <cellStyle name="Output 3 3 2 3" xfId="16288"/>
    <cellStyle name="Output 3 3 2 3 2" xfId="32062"/>
    <cellStyle name="Output 3 3 2 3 3" xfId="40881"/>
    <cellStyle name="Output 3 3 2 4" xfId="25324"/>
    <cellStyle name="Output 3 3 2 5" xfId="46046"/>
    <cellStyle name="Output 3 3 3" xfId="10859"/>
    <cellStyle name="Output 3 3 3 2" xfId="22689"/>
    <cellStyle name="Output 3 3 3 3" xfId="36269"/>
    <cellStyle name="Output 3 3 3 4" xfId="47342"/>
    <cellStyle name="Output 3 3 4" xfId="12214"/>
    <cellStyle name="Output 3 3 4 2" xfId="22690"/>
    <cellStyle name="Output 3 3 4 3" xfId="35761"/>
    <cellStyle name="Output 3 3 4 4" xfId="43364"/>
    <cellStyle name="Output 3 3 5" xfId="15046"/>
    <cellStyle name="Output 3 3 5 2" xfId="38357"/>
    <cellStyle name="Output 3 3 5 3" xfId="43322"/>
    <cellStyle name="Output 3 3 6" xfId="22118"/>
    <cellStyle name="Output 3 3 7" xfId="39700"/>
    <cellStyle name="Output 3 4" xfId="6759"/>
    <cellStyle name="Output 3 4 2" xfId="9100"/>
    <cellStyle name="Output 3 4 2 2" xfId="13355"/>
    <cellStyle name="Output 3 4 2 2 2" xfId="22693"/>
    <cellStyle name="Output 3 4 2 2 3" xfId="36196"/>
    <cellStyle name="Output 3 4 2 2 4" xfId="43242"/>
    <cellStyle name="Output 3 4 2 3" xfId="16127"/>
    <cellStyle name="Output 3 4 2 3 2" xfId="22905"/>
    <cellStyle name="Output 3 4 2 3 3" xfId="39198"/>
    <cellStyle name="Output 3 4 2 4" xfId="29574"/>
    <cellStyle name="Output 3 4 2 5" xfId="38899"/>
    <cellStyle name="Output 3 4 3" xfId="10675"/>
    <cellStyle name="Output 3 4 3 2" xfId="22695"/>
    <cellStyle name="Output 3 4 3 3" xfId="27912"/>
    <cellStyle name="Output 3 4 3 4" xfId="46083"/>
    <cellStyle name="Output 3 4 4" xfId="12030"/>
    <cellStyle name="Output 3 4 4 2" xfId="22696"/>
    <cellStyle name="Output 3 4 4 3" xfId="34999"/>
    <cellStyle name="Output 3 4 4 4" xfId="38903"/>
    <cellStyle name="Output 3 4 5" xfId="14862"/>
    <cellStyle name="Output 3 4 5 2" xfId="36406"/>
    <cellStyle name="Output 3 4 5 3" xfId="40548"/>
    <cellStyle name="Output 3 4 6" xfId="22733"/>
    <cellStyle name="Output 3 4 7" xfId="39047"/>
    <cellStyle name="Output 3 5" xfId="6671"/>
    <cellStyle name="Output 3 5 2" xfId="9012"/>
    <cellStyle name="Output 3 5 2 2" xfId="13267"/>
    <cellStyle name="Output 3 5 2 2 2" xfId="22699"/>
    <cellStyle name="Output 3 5 2 2 3" xfId="35176"/>
    <cellStyle name="Output 3 5 2 2 4" xfId="42968"/>
    <cellStyle name="Output 3 5 2 3" xfId="16052"/>
    <cellStyle name="Output 3 5 2 3 2" xfId="22036"/>
    <cellStyle name="Output 3 5 2 3 3" xfId="45672"/>
    <cellStyle name="Output 3 5 2 4" xfId="25281"/>
    <cellStyle name="Output 3 5 2 5" xfId="40120"/>
    <cellStyle name="Output 3 5 3" xfId="10587"/>
    <cellStyle name="Output 3 5 3 2" xfId="22701"/>
    <cellStyle name="Output 3 5 3 3" xfId="27808"/>
    <cellStyle name="Output 3 5 3 4" xfId="46040"/>
    <cellStyle name="Output 3 5 4" xfId="11942"/>
    <cellStyle name="Output 3 5 4 2" xfId="22702"/>
    <cellStyle name="Output 3 5 4 3" xfId="38359"/>
    <cellStyle name="Output 3 5 4 4" xfId="46730"/>
    <cellStyle name="Output 3 5 5" xfId="14774"/>
    <cellStyle name="Output 3 5 5 2" xfId="35386"/>
    <cellStyle name="Output 3 5 5 3" xfId="42728"/>
    <cellStyle name="Output 3 5 6" xfId="24736"/>
    <cellStyle name="Output 3 5 7" xfId="39623"/>
    <cellStyle name="Output 3 6" xfId="6891"/>
    <cellStyle name="Output 3 6 2" xfId="9232"/>
    <cellStyle name="Output 3 6 2 2" xfId="13487"/>
    <cellStyle name="Output 3 6 2 2 2" xfId="22704"/>
    <cellStyle name="Output 3 6 2 2 3" xfId="37921"/>
    <cellStyle name="Output 3 6 2 2 4" xfId="45626"/>
    <cellStyle name="Output 3 6 2 3" xfId="16242"/>
    <cellStyle name="Output 3 6 2 3 2" xfId="21736"/>
    <cellStyle name="Output 3 6 2 3 3" xfId="47858"/>
    <cellStyle name="Output 3 6 2 4" xfId="26554"/>
    <cellStyle name="Output 3 6 2 5" xfId="39128"/>
    <cellStyle name="Output 3 6 3" xfId="10807"/>
    <cellStyle name="Output 3 6 3 2" xfId="22706"/>
    <cellStyle name="Output 3 6 3 3" xfId="33517"/>
    <cellStyle name="Output 3 6 3 4" xfId="48174"/>
    <cellStyle name="Output 3 6 4" xfId="12162"/>
    <cellStyle name="Output 3 6 4 2" xfId="22707"/>
    <cellStyle name="Output 3 6 4 3" xfId="37719"/>
    <cellStyle name="Output 3 6 4 4" xfId="46550"/>
    <cellStyle name="Output 3 6 5" xfId="14994"/>
    <cellStyle name="Output 3 6 5 2" xfId="38091"/>
    <cellStyle name="Output 3 6 5 3" xfId="46936"/>
    <cellStyle name="Output 3 6 6" xfId="24761"/>
    <cellStyle name="Output 3 6 7" xfId="39708"/>
    <cellStyle name="Output 3 7" xfId="7072"/>
    <cellStyle name="Output 3 7 2" xfId="9413"/>
    <cellStyle name="Output 3 7 2 2" xfId="13668"/>
    <cellStyle name="Output 3 7 2 2 2" xfId="22711"/>
    <cellStyle name="Output 3 7 2 2 3" xfId="33223"/>
    <cellStyle name="Output 3 7 2 2 4" xfId="44178"/>
    <cellStyle name="Output 3 7 2 3" xfId="16405"/>
    <cellStyle name="Output 3 7 2 3 2" xfId="22956"/>
    <cellStyle name="Output 3 7 2 3 3" xfId="46918"/>
    <cellStyle name="Output 3 7 2 4" xfId="35020"/>
    <cellStyle name="Output 3 7 2 5" xfId="44867"/>
    <cellStyle name="Output 3 7 3" xfId="10988"/>
    <cellStyle name="Output 3 7 3 2" xfId="22713"/>
    <cellStyle name="Output 3 7 3 3" xfId="34856"/>
    <cellStyle name="Output 3 7 3 4" xfId="41925"/>
    <cellStyle name="Output 3 7 4" xfId="12343"/>
    <cellStyle name="Output 3 7 4 2" xfId="22714"/>
    <cellStyle name="Output 3 7 4 3" xfId="37271"/>
    <cellStyle name="Output 3 7 4 4" xfId="44318"/>
    <cellStyle name="Output 3 7 5" xfId="15175"/>
    <cellStyle name="Output 3 7 5 2" xfId="35852"/>
    <cellStyle name="Output 3 7 5 3" xfId="42779"/>
    <cellStyle name="Output 3 7 6" xfId="24241"/>
    <cellStyle name="Output 3 7 7" xfId="41027"/>
    <cellStyle name="Output 3 8" xfId="7135"/>
    <cellStyle name="Output 3 8 2" xfId="9476"/>
    <cellStyle name="Output 3 8 2 2" xfId="13731"/>
    <cellStyle name="Output 3 8 2 2 2" xfId="22717"/>
    <cellStyle name="Output 3 8 2 2 3" xfId="32592"/>
    <cellStyle name="Output 3 8 2 2 4" xfId="44781"/>
    <cellStyle name="Output 3 8 2 3" xfId="16468"/>
    <cellStyle name="Output 3 8 2 3 2" xfId="26575"/>
    <cellStyle name="Output 3 8 2 3 3" xfId="39036"/>
    <cellStyle name="Output 3 8 2 4" xfId="32214"/>
    <cellStyle name="Output 3 8 2 5" xfId="47707"/>
    <cellStyle name="Output 3 8 3" xfId="11051"/>
    <cellStyle name="Output 3 8 3 2" xfId="22719"/>
    <cellStyle name="Output 3 8 3 3" xfId="34227"/>
    <cellStyle name="Output 3 8 3 4" xfId="42022"/>
    <cellStyle name="Output 3 8 4" xfId="12406"/>
    <cellStyle name="Output 3 8 4 2" xfId="22720"/>
    <cellStyle name="Output 3 8 4 3" xfId="33703"/>
    <cellStyle name="Output 3 8 4 4" xfId="42290"/>
    <cellStyle name="Output 3 8 5" xfId="15238"/>
    <cellStyle name="Output 3 8 5 2" xfId="33816"/>
    <cellStyle name="Output 3 8 5 3" xfId="42406"/>
    <cellStyle name="Output 3 8 6" xfId="25508"/>
    <cellStyle name="Output 3 8 7" xfId="41080"/>
    <cellStyle name="Output 3 9" xfId="7165"/>
    <cellStyle name="Output 3 9 2" xfId="9506"/>
    <cellStyle name="Output 3 9 2 2" xfId="13761"/>
    <cellStyle name="Output 3 9 2 2 2" xfId="22721"/>
    <cellStyle name="Output 3 9 2 2 3" xfId="34560"/>
    <cellStyle name="Output 3 9 2 2 4" xfId="47756"/>
    <cellStyle name="Output 3 9 2 3" xfId="16498"/>
    <cellStyle name="Output 3 9 2 3 2" xfId="22356"/>
    <cellStyle name="Output 3 9 2 3 3" xfId="41113"/>
    <cellStyle name="Output 3 9 2 4" xfId="27588"/>
    <cellStyle name="Output 3 9 2 5" xfId="46976"/>
    <cellStyle name="Output 3 9 3" xfId="11081"/>
    <cellStyle name="Output 3 9 3 2" xfId="22723"/>
    <cellStyle name="Output 3 9 3 3" xfId="36715"/>
    <cellStyle name="Output 3 9 3 4" xfId="44447"/>
    <cellStyle name="Output 3 9 4" xfId="12436"/>
    <cellStyle name="Output 3 9 4 2" xfId="22724"/>
    <cellStyle name="Output 3 9 4 3" xfId="34310"/>
    <cellStyle name="Output 3 9 4 4" xfId="45152"/>
    <cellStyle name="Output 3 9 5" xfId="15268"/>
    <cellStyle name="Output 3 9 5 2" xfId="32435"/>
    <cellStyle name="Output 3 9 5 3" xfId="45455"/>
    <cellStyle name="Output 3 9 6" xfId="32383"/>
    <cellStyle name="Output 3 9 7" xfId="46920"/>
    <cellStyle name="Overskrift 1" xfId="7224" builtinId="16" customBuiltin="1"/>
    <cellStyle name="Overskrift 1 2" xfId="228"/>
    <cellStyle name="Overskrift 1 2 2" xfId="7905"/>
    <cellStyle name="Overskrift 1 3" xfId="7906"/>
    <cellStyle name="Overskrift 2" xfId="7225" builtinId="17" customBuiltin="1"/>
    <cellStyle name="Overskrift 2 2" xfId="229"/>
    <cellStyle name="Overskrift 2 2 2" xfId="7907"/>
    <cellStyle name="Overskrift 2 3" xfId="7908"/>
    <cellStyle name="Overskrift 3" xfId="7226" builtinId="18" customBuiltin="1"/>
    <cellStyle name="Overskrift 3 2" xfId="230"/>
    <cellStyle name="Overskrift 3 2 2" xfId="7909"/>
    <cellStyle name="Overskrift 3 3" xfId="7910"/>
    <cellStyle name="Overskrift 4" xfId="7227" builtinId="19" customBuiltin="1"/>
    <cellStyle name="Overskrift 4 2" xfId="231"/>
    <cellStyle name="Overskrift 4 2 2" xfId="7911"/>
    <cellStyle name="Overskrift 4 3" xfId="7912"/>
    <cellStyle name="Percen - Type1" xfId="61"/>
    <cellStyle name="Percent 2" xfId="1773"/>
    <cellStyle name="Percent 2 2" xfId="7913"/>
    <cellStyle name="Percent 2 3" xfId="8766"/>
    <cellStyle name="Percent 3" xfId="7914"/>
    <cellStyle name="Percent 3 2" xfId="8767"/>
    <cellStyle name="Percent 4" xfId="7915"/>
    <cellStyle name="Percent 4 2" xfId="8768"/>
    <cellStyle name="Percent 5" xfId="7916"/>
    <cellStyle name="Percent 5 2" xfId="8769"/>
    <cellStyle name="Procent" xfId="8" builtinId="5"/>
    <cellStyle name="Procent 10" xfId="7917"/>
    <cellStyle name="Procent 10 2" xfId="7918"/>
    <cellStyle name="Procent 10 2 2" xfId="7919"/>
    <cellStyle name="Procent 10 3" xfId="7920"/>
    <cellStyle name="Procent 10 3 2" xfId="7921"/>
    <cellStyle name="Procent 10 4" xfId="7922"/>
    <cellStyle name="Procent 10 4 2" xfId="7923"/>
    <cellStyle name="Procent 10 5" xfId="7924"/>
    <cellStyle name="Procent 11" xfId="7925"/>
    <cellStyle name="Procent 11 2" xfId="7926"/>
    <cellStyle name="Procent 12" xfId="7927"/>
    <cellStyle name="Procent 12 2" xfId="7928"/>
    <cellStyle name="Procent 13" xfId="7929"/>
    <cellStyle name="Procent 14" xfId="7930"/>
    <cellStyle name="Procent 14 2" xfId="8770"/>
    <cellStyle name="Procent 15" xfId="8121"/>
    <cellStyle name="Procent 16" xfId="8435"/>
    <cellStyle name="Procent 2" xfId="14"/>
    <cellStyle name="Procent 2 10" xfId="7931"/>
    <cellStyle name="Procent 2 10 2" xfId="7932"/>
    <cellStyle name="Procent 2 10 2 2" xfId="7933"/>
    <cellStyle name="Procent 2 10 3" xfId="7934"/>
    <cellStyle name="Procent 2 11" xfId="7935"/>
    <cellStyle name="Procent 2 11 2" xfId="7936"/>
    <cellStyle name="Procent 2 12" xfId="7937"/>
    <cellStyle name="Procent 2 12 2" xfId="7938"/>
    <cellStyle name="Procent 2 13" xfId="7939"/>
    <cellStyle name="Procent 2 13 2" xfId="7940"/>
    <cellStyle name="Procent 2 14" xfId="7941"/>
    <cellStyle name="Procent 2 14 2" xfId="7942"/>
    <cellStyle name="Procent 2 15" xfId="7943"/>
    <cellStyle name="Procent 2 16" xfId="7944"/>
    <cellStyle name="Procent 2 17" xfId="7260"/>
    <cellStyle name="Procent 2 2" xfId="17"/>
    <cellStyle name="Procent 2 2 2" xfId="158"/>
    <cellStyle name="Procent 2 2 2 2" xfId="1267"/>
    <cellStyle name="Procent 2 2 2 2 2" xfId="2884"/>
    <cellStyle name="Procent 2 2 2 2 2 2" xfId="6061"/>
    <cellStyle name="Procent 2 2 2 2 3" xfId="4474"/>
    <cellStyle name="Procent 2 2 2 3" xfId="744"/>
    <cellStyle name="Procent 2 2 2 3 2" xfId="2361"/>
    <cellStyle name="Procent 2 2 2 3 2 2" xfId="5538"/>
    <cellStyle name="Procent 2 2 2 3 3" xfId="3951"/>
    <cellStyle name="Procent 2 2 2 4" xfId="1838"/>
    <cellStyle name="Procent 2 2 2 4 2" xfId="5015"/>
    <cellStyle name="Procent 2 2 2 5" xfId="3428"/>
    <cellStyle name="Procent 2 2 2 5 2" xfId="7945"/>
    <cellStyle name="Procent 2 2 2 6" xfId="7946"/>
    <cellStyle name="Procent 2 2 3" xfId="246"/>
    <cellStyle name="Procent 2 2 3 2" xfId="7948"/>
    <cellStyle name="Procent 2 2 3 2 2" xfId="7949"/>
    <cellStyle name="Procent 2 2 3 3" xfId="7950"/>
    <cellStyle name="Procent 2 2 3 4" xfId="7947"/>
    <cellStyle name="Procent 2 2 3 5" xfId="8909"/>
    <cellStyle name="Procent 2 2 4" xfId="1245"/>
    <cellStyle name="Procent 2 2 4 2" xfId="2862"/>
    <cellStyle name="Procent 2 2 4 2 2" xfId="6039"/>
    <cellStyle name="Procent 2 2 4 3" xfId="4452"/>
    <cellStyle name="Procent 2 2 5" xfId="722"/>
    <cellStyle name="Procent 2 2 5 2" xfId="2339"/>
    <cellStyle name="Procent 2 2 5 2 2" xfId="5516"/>
    <cellStyle name="Procent 2 2 5 3" xfId="3929"/>
    <cellStyle name="Procent 2 2 6" xfId="1816"/>
    <cellStyle name="Procent 2 2 6 2" xfId="4993"/>
    <cellStyle name="Procent 2 2 7" xfId="3406"/>
    <cellStyle name="Procent 2 2 7 2" xfId="7951"/>
    <cellStyle name="Procent 2 2 8" xfId="63"/>
    <cellStyle name="Procent 2 3" xfId="1755"/>
    <cellStyle name="Procent 2 3 2" xfId="3372"/>
    <cellStyle name="Procent 2 3 2 2" xfId="6549"/>
    <cellStyle name="Procent 2 3 2 2 2" xfId="7952"/>
    <cellStyle name="Procent 2 3 2 3" xfId="7953"/>
    <cellStyle name="Procent 2 3 2 3 2" xfId="7954"/>
    <cellStyle name="Procent 2 3 2 4" xfId="7955"/>
    <cellStyle name="Procent 2 3 3" xfId="4962"/>
    <cellStyle name="Procent 2 3 3 2" xfId="7956"/>
    <cellStyle name="Procent 2 3 4" xfId="7957"/>
    <cellStyle name="Procent 2 3 4 2" xfId="7958"/>
    <cellStyle name="Procent 2 3 5" xfId="7959"/>
    <cellStyle name="Procent 2 3 5 2" xfId="7960"/>
    <cellStyle name="Procent 2 3 6" xfId="7961"/>
    <cellStyle name="Procent 2 3 6 2" xfId="7962"/>
    <cellStyle name="Procent 2 3 7" xfId="7963"/>
    <cellStyle name="Procent 2 3 7 2" xfId="7964"/>
    <cellStyle name="Procent 2 3 8" xfId="7965"/>
    <cellStyle name="Procent 2 4" xfId="1792"/>
    <cellStyle name="Procent 2 4 2" xfId="3383"/>
    <cellStyle name="Procent 2 4 2 2" xfId="6558"/>
    <cellStyle name="Procent 2 4 2 2 2" xfId="7966"/>
    <cellStyle name="Procent 2 4 2 3" xfId="7967"/>
    <cellStyle name="Procent 2 4 2 3 2" xfId="7968"/>
    <cellStyle name="Procent 2 4 2 4" xfId="7969"/>
    <cellStyle name="Procent 2 4 3" xfId="4971"/>
    <cellStyle name="Procent 2 4 3 2" xfId="7970"/>
    <cellStyle name="Procent 2 4 4" xfId="7971"/>
    <cellStyle name="Procent 2 4 4 2" xfId="7972"/>
    <cellStyle name="Procent 2 4 5" xfId="7973"/>
    <cellStyle name="Procent 2 4 5 2" xfId="7974"/>
    <cellStyle name="Procent 2 4 6" xfId="7975"/>
    <cellStyle name="Procent 2 4 6 2" xfId="7976"/>
    <cellStyle name="Procent 2 4 7" xfId="7977"/>
    <cellStyle name="Procent 2 4 7 2" xfId="7978"/>
    <cellStyle name="Procent 2 4 8" xfId="7979"/>
    <cellStyle name="Procent 2 5" xfId="6569"/>
    <cellStyle name="Procent 2 5 2" xfId="7981"/>
    <cellStyle name="Procent 2 5 2 2" xfId="7982"/>
    <cellStyle name="Procent 2 5 2 2 2" xfId="7983"/>
    <cellStyle name="Procent 2 5 2 3" xfId="7984"/>
    <cellStyle name="Procent 2 5 2 3 2" xfId="7985"/>
    <cellStyle name="Procent 2 5 2 4" xfId="7986"/>
    <cellStyle name="Procent 2 5 3" xfId="7987"/>
    <cellStyle name="Procent 2 5 3 2" xfId="7988"/>
    <cellStyle name="Procent 2 5 4" xfId="7989"/>
    <cellStyle name="Procent 2 5 4 2" xfId="7990"/>
    <cellStyle name="Procent 2 5 5" xfId="7991"/>
    <cellStyle name="Procent 2 5 5 2" xfId="7992"/>
    <cellStyle name="Procent 2 5 6" xfId="7993"/>
    <cellStyle name="Procent 2 5 6 2" xfId="7994"/>
    <cellStyle name="Procent 2 5 7" xfId="7980"/>
    <cellStyle name="Procent 2 5 7 2" xfId="9584"/>
    <cellStyle name="Procent 2 5 8" xfId="8771"/>
    <cellStyle name="Procent 2 6" xfId="62"/>
    <cellStyle name="Procent 2 6 2" xfId="7996"/>
    <cellStyle name="Procent 2 6 2 2" xfId="7997"/>
    <cellStyle name="Procent 2 6 2 2 2" xfId="7998"/>
    <cellStyle name="Procent 2 6 2 3" xfId="7999"/>
    <cellStyle name="Procent 2 6 2 3 2" xfId="8000"/>
    <cellStyle name="Procent 2 6 2 4" xfId="8001"/>
    <cellStyle name="Procent 2 6 3" xfId="8002"/>
    <cellStyle name="Procent 2 6 3 2" xfId="8003"/>
    <cellStyle name="Procent 2 6 4" xfId="8004"/>
    <cellStyle name="Procent 2 6 4 2" xfId="8005"/>
    <cellStyle name="Procent 2 6 5" xfId="8006"/>
    <cellStyle name="Procent 2 6 5 2" xfId="8007"/>
    <cellStyle name="Procent 2 6 6" xfId="8008"/>
    <cellStyle name="Procent 2 6 7" xfId="7995"/>
    <cellStyle name="Procent 2 6 8" xfId="8865"/>
    <cellStyle name="Procent 2 7" xfId="8009"/>
    <cellStyle name="Procent 2 7 2" xfId="8010"/>
    <cellStyle name="Procent 2 7 2 2" xfId="8011"/>
    <cellStyle name="Procent 2 7 2 2 2" xfId="8012"/>
    <cellStyle name="Procent 2 7 2 3" xfId="8013"/>
    <cellStyle name="Procent 2 7 2 3 2" xfId="8014"/>
    <cellStyle name="Procent 2 7 2 4" xfId="8015"/>
    <cellStyle name="Procent 2 7 3" xfId="8016"/>
    <cellStyle name="Procent 2 7 3 2" xfId="8017"/>
    <cellStyle name="Procent 2 7 4" xfId="8018"/>
    <cellStyle name="Procent 2 7 4 2" xfId="8019"/>
    <cellStyle name="Procent 2 7 5" xfId="8020"/>
    <cellStyle name="Procent 2 7 5 2" xfId="8021"/>
    <cellStyle name="Procent 2 7 6" xfId="8022"/>
    <cellStyle name="Procent 2 8" xfId="8023"/>
    <cellStyle name="Procent 2 8 2" xfId="8024"/>
    <cellStyle name="Procent 2 8 2 2" xfId="8025"/>
    <cellStyle name="Procent 2 8 2 2 2" xfId="8026"/>
    <cellStyle name="Procent 2 8 2 3" xfId="8027"/>
    <cellStyle name="Procent 2 8 2 3 2" xfId="8028"/>
    <cellStyle name="Procent 2 8 2 4" xfId="8029"/>
    <cellStyle name="Procent 2 8 3" xfId="8030"/>
    <cellStyle name="Procent 2 8 3 2" xfId="8031"/>
    <cellStyle name="Procent 2 8 4" xfId="8032"/>
    <cellStyle name="Procent 2 8 4 2" xfId="8033"/>
    <cellStyle name="Procent 2 8 5" xfId="8034"/>
    <cellStyle name="Procent 2 8 5 2" xfId="8035"/>
    <cellStyle name="Procent 2 8 6" xfId="8036"/>
    <cellStyle name="Procent 2 9" xfId="8037"/>
    <cellStyle name="Procent 2 9 2" xfId="8038"/>
    <cellStyle name="Procent 2 9 2 2" xfId="8039"/>
    <cellStyle name="Procent 2 9 3" xfId="8040"/>
    <cellStyle name="Procent 2 9 3 2" xfId="8041"/>
    <cellStyle name="Procent 2 9 4" xfId="8042"/>
    <cellStyle name="Procent 3" xfId="121"/>
    <cellStyle name="Procent 3 10" xfId="6571"/>
    <cellStyle name="Procent 3 11" xfId="7263"/>
    <cellStyle name="Procent 3 2" xfId="161"/>
    <cellStyle name="Procent 3 2 2" xfId="254"/>
    <cellStyle name="Procent 3 2 2 2" xfId="8044"/>
    <cellStyle name="Procent 3 2 2 3" xfId="8043"/>
    <cellStyle name="Procent 3 2 2 4" xfId="8912"/>
    <cellStyle name="Procent 3 2 3" xfId="1270"/>
    <cellStyle name="Procent 3 2 3 2" xfId="2887"/>
    <cellStyle name="Procent 3 2 3 2 2" xfId="6064"/>
    <cellStyle name="Procent 3 2 3 3" xfId="4477"/>
    <cellStyle name="Procent 3 2 4" xfId="747"/>
    <cellStyle name="Procent 3 2 4 2" xfId="2364"/>
    <cellStyle name="Procent 3 2 4 2 2" xfId="5541"/>
    <cellStyle name="Procent 3 2 4 3" xfId="3954"/>
    <cellStyle name="Procent 3 2 5" xfId="1841"/>
    <cellStyle name="Procent 3 2 5 2" xfId="5018"/>
    <cellStyle name="Procent 3 2 6" xfId="3431"/>
    <cellStyle name="Procent 3 3" xfId="232"/>
    <cellStyle name="Procent 3 3 2" xfId="8046"/>
    <cellStyle name="Procent 3 3 3" xfId="8045"/>
    <cellStyle name="Procent 3 3 4" xfId="8905"/>
    <cellStyle name="Procent 3 4" xfId="1248"/>
    <cellStyle name="Procent 3 4 2" xfId="2865"/>
    <cellStyle name="Procent 3 4 2 2" xfId="6042"/>
    <cellStyle name="Procent 3 4 3" xfId="4455"/>
    <cellStyle name="Procent 3 5" xfId="725"/>
    <cellStyle name="Procent 3 5 2" xfId="2342"/>
    <cellStyle name="Procent 3 5 2 2" xfId="5519"/>
    <cellStyle name="Procent 3 5 3" xfId="3932"/>
    <cellStyle name="Procent 3 5 4" xfId="8047"/>
    <cellStyle name="Procent 3 5 4 2" xfId="9585"/>
    <cellStyle name="Procent 3 5 5" xfId="8772"/>
    <cellStyle name="Procent 3 6" xfId="1761"/>
    <cellStyle name="Procent 3 6 2" xfId="3374"/>
    <cellStyle name="Procent 3 6 2 2" xfId="6551"/>
    <cellStyle name="Procent 3 6 3" xfId="4964"/>
    <cellStyle name="Procent 3 7" xfId="1794"/>
    <cellStyle name="Procent 3 7 2" xfId="3385"/>
    <cellStyle name="Procent 3 7 2 2" xfId="6560"/>
    <cellStyle name="Procent 3 7 3" xfId="4973"/>
    <cellStyle name="Procent 3 7 4" xfId="8048"/>
    <cellStyle name="Procent 3 8" xfId="1819"/>
    <cellStyle name="Procent 3 8 2" xfId="4996"/>
    <cellStyle name="Procent 3 9" xfId="3409"/>
    <cellStyle name="Procent 4" xfId="141"/>
    <cellStyle name="Procent 4 2" xfId="163"/>
    <cellStyle name="Procent 4 2 2" xfId="1272"/>
    <cellStyle name="Procent 4 2 2 2" xfId="2889"/>
    <cellStyle name="Procent 4 2 2 2 2" xfId="6066"/>
    <cellStyle name="Procent 4 2 2 3" xfId="4479"/>
    <cellStyle name="Procent 4 2 3" xfId="749"/>
    <cellStyle name="Procent 4 2 3 2" xfId="2366"/>
    <cellStyle name="Procent 4 2 3 2 2" xfId="5543"/>
    <cellStyle name="Procent 4 2 3 3" xfId="3956"/>
    <cellStyle name="Procent 4 2 4" xfId="1843"/>
    <cellStyle name="Procent 4 2 4 2" xfId="5020"/>
    <cellStyle name="Procent 4 2 5" xfId="3433"/>
    <cellStyle name="Procent 4 3" xfId="240"/>
    <cellStyle name="Procent 4 3 2" xfId="8050"/>
    <cellStyle name="Procent 4 3 3" xfId="8049"/>
    <cellStyle name="Procent 4 3 4" xfId="8906"/>
    <cellStyle name="Procent 4 4" xfId="1250"/>
    <cellStyle name="Procent 4 4 2" xfId="2867"/>
    <cellStyle name="Procent 4 4 2 2" xfId="6044"/>
    <cellStyle name="Procent 4 4 3" xfId="4457"/>
    <cellStyle name="Procent 4 5" xfId="727"/>
    <cellStyle name="Procent 4 5 2" xfId="2344"/>
    <cellStyle name="Procent 4 5 2 2" xfId="5521"/>
    <cellStyle name="Procent 4 5 3" xfId="3934"/>
    <cellStyle name="Procent 4 6" xfId="1821"/>
    <cellStyle name="Procent 4 6 2" xfId="4998"/>
    <cellStyle name="Procent 4 7" xfId="3411"/>
    <cellStyle name="Procent 5" xfId="169"/>
    <cellStyle name="Procent 5 2" xfId="8052"/>
    <cellStyle name="Procent 5 2 2" xfId="8053"/>
    <cellStyle name="Procent 5 2 2 2" xfId="8054"/>
    <cellStyle name="Procent 5 2 3" xfId="8055"/>
    <cellStyle name="Procent 5 2 3 2" xfId="8056"/>
    <cellStyle name="Procent 5 2 4" xfId="8057"/>
    <cellStyle name="Procent 5 3" xfId="8058"/>
    <cellStyle name="Procent 5 3 2" xfId="8059"/>
    <cellStyle name="Procent 5 4" xfId="8060"/>
    <cellStyle name="Procent 5 4 2" xfId="8061"/>
    <cellStyle name="Procent 5 5" xfId="8062"/>
    <cellStyle name="Procent 5 5 2" xfId="8063"/>
    <cellStyle name="Procent 5 6" xfId="8064"/>
    <cellStyle name="Procent 5 7" xfId="8051"/>
    <cellStyle name="Procent 5 8" xfId="8896"/>
    <cellStyle name="Procent 6" xfId="167"/>
    <cellStyle name="Procent 6 2" xfId="1276"/>
    <cellStyle name="Procent 6 2 2" xfId="2893"/>
    <cellStyle name="Procent 6 2 2 2" xfId="6070"/>
    <cellStyle name="Procent 6 2 3" xfId="4483"/>
    <cellStyle name="Procent 6 2 3 2" xfId="8065"/>
    <cellStyle name="Procent 6 2 4" xfId="8066"/>
    <cellStyle name="Procent 6 3" xfId="753"/>
    <cellStyle name="Procent 6 3 2" xfId="2370"/>
    <cellStyle name="Procent 6 3 2 2" xfId="5547"/>
    <cellStyle name="Procent 6 3 3" xfId="3960"/>
    <cellStyle name="Procent 6 4" xfId="1847"/>
    <cellStyle name="Procent 6 4 2" xfId="5024"/>
    <cellStyle name="Procent 6 5" xfId="3437"/>
    <cellStyle name="Procent 6 5 2" xfId="8067"/>
    <cellStyle name="Procent 6 6" xfId="8068"/>
    <cellStyle name="Procent 7" xfId="6566"/>
    <cellStyle name="Procent 7 2" xfId="8069"/>
    <cellStyle name="Procent 7 2 2" xfId="8070"/>
    <cellStyle name="Procent 7 2 2 2" xfId="8071"/>
    <cellStyle name="Procent 7 2 3" xfId="8072"/>
    <cellStyle name="Procent 7 2 3 2" xfId="8073"/>
    <cellStyle name="Procent 7 2 4" xfId="8074"/>
    <cellStyle name="Procent 7 3" xfId="8075"/>
    <cellStyle name="Procent 7 3 2" xfId="8076"/>
    <cellStyle name="Procent 7 4" xfId="8077"/>
    <cellStyle name="Procent 7 4 2" xfId="8078"/>
    <cellStyle name="Procent 7 5" xfId="8079"/>
    <cellStyle name="Procent 7 5 2" xfId="8080"/>
    <cellStyle name="Procent 7 6" xfId="8081"/>
    <cellStyle name="Procent 8" xfId="20"/>
    <cellStyle name="Procent 8 2" xfId="8083"/>
    <cellStyle name="Procent 8 2 2" xfId="8084"/>
    <cellStyle name="Procent 8 2 2 2" xfId="8085"/>
    <cellStyle name="Procent 8 2 3" xfId="8086"/>
    <cellStyle name="Procent 8 2 3 2" xfId="8087"/>
    <cellStyle name="Procent 8 2 4" xfId="8088"/>
    <cellStyle name="Procent 8 3" xfId="8089"/>
    <cellStyle name="Procent 8 3 2" xfId="8090"/>
    <cellStyle name="Procent 8 4" xfId="8091"/>
    <cellStyle name="Procent 8 4 2" xfId="8092"/>
    <cellStyle name="Procent 8 5" xfId="8093"/>
    <cellStyle name="Procent 8 6" xfId="8082"/>
    <cellStyle name="Procent 8 7" xfId="8860"/>
    <cellStyle name="Procent 9" xfId="8094"/>
    <cellStyle name="Procent 9 2" xfId="8095"/>
    <cellStyle name="Procent 9 2 2" xfId="8096"/>
    <cellStyle name="Procent 9 3" xfId="8097"/>
    <cellStyle name="Procent 9 3 2" xfId="8098"/>
    <cellStyle name="Procent 9 4" xfId="8099"/>
    <cellStyle name="Sammenkædet celle" xfId="7233" builtinId="24" customBuiltin="1"/>
    <cellStyle name="Sammenkædet celle 2" xfId="233"/>
    <cellStyle name="Shade" xfId="1774"/>
    <cellStyle name="Shade 2" xfId="1785"/>
    <cellStyle name="Shade 2 10" xfId="6727"/>
    <cellStyle name="Shade 2 10 2" xfId="9068"/>
    <cellStyle name="Shade 2 10 2 2" xfId="13323"/>
    <cellStyle name="Shade 2 10 2 2 2" xfId="22781"/>
    <cellStyle name="Shade 2 10 2 2 3" xfId="21561"/>
    <cellStyle name="Shade 2 10 2 2 4" xfId="32648"/>
    <cellStyle name="Shade 2 10 2 2 5" xfId="46267"/>
    <cellStyle name="Shade 2 10 2 3" xfId="16096"/>
    <cellStyle name="Shade 2 10 2 3 2" xfId="21560"/>
    <cellStyle name="Shade 2 10 2 3 3" xfId="32292"/>
    <cellStyle name="Shade 2 10 2 3 4" xfId="40252"/>
    <cellStyle name="Shade 2 10 2 4" xfId="21562"/>
    <cellStyle name="Shade 2 10 2 5" xfId="21779"/>
    <cellStyle name="Shade 2 10 2 6" xfId="40926"/>
    <cellStyle name="Shade 2 10 3" xfId="10643"/>
    <cellStyle name="Shade 2 10 3 2" xfId="22782"/>
    <cellStyle name="Shade 2 10 3 3" xfId="21559"/>
    <cellStyle name="Shade 2 10 3 4" xfId="32230"/>
    <cellStyle name="Shade 2 10 3 5" xfId="44323"/>
    <cellStyle name="Shade 2 10 4" xfId="11998"/>
    <cellStyle name="Shade 2 10 4 2" xfId="22783"/>
    <cellStyle name="Shade 2 10 4 3" xfId="21558"/>
    <cellStyle name="Shade 2 10 4 4" xfId="32446"/>
    <cellStyle name="Shade 2 10 4 5" xfId="46615"/>
    <cellStyle name="Shade 2 10 5" xfId="14830"/>
    <cellStyle name="Shade 2 10 5 2" xfId="21557"/>
    <cellStyle name="Shade 2 10 5 3" xfId="35952"/>
    <cellStyle name="Shade 2 10 5 4" xfId="42944"/>
    <cellStyle name="Shade 2 10 6" xfId="21563"/>
    <cellStyle name="Shade 2 10 7" xfId="22117"/>
    <cellStyle name="Shade 2 10 8" xfId="40041"/>
    <cellStyle name="Shade 2 11" xfId="6992"/>
    <cellStyle name="Shade 2 11 2" xfId="9333"/>
    <cellStyle name="Shade 2 11 2 2" xfId="13588"/>
    <cellStyle name="Shade 2 11 2 2 2" xfId="22785"/>
    <cellStyle name="Shade 2 11 2 2 3" xfId="21554"/>
    <cellStyle name="Shade 2 11 2 2 4" xfId="38472"/>
    <cellStyle name="Shade 2 11 2 2 5" xfId="42702"/>
    <cellStyle name="Shade 2 11 2 3" xfId="16332"/>
    <cellStyle name="Shade 2 11 2 3 2" xfId="21553"/>
    <cellStyle name="Shade 2 11 2 3 3" xfId="22601"/>
    <cellStyle name="Shade 2 11 2 3 4" xfId="39446"/>
    <cellStyle name="Shade 2 11 2 4" xfId="21555"/>
    <cellStyle name="Shade 2 11 2 5" xfId="27035"/>
    <cellStyle name="Shade 2 11 2 6" xfId="41568"/>
    <cellStyle name="Shade 2 11 3" xfId="10908"/>
    <cellStyle name="Shade 2 11 3 2" xfId="22786"/>
    <cellStyle name="Shade 2 11 3 3" xfId="21552"/>
    <cellStyle name="Shade 2 11 3 4" xfId="38003"/>
    <cellStyle name="Shade 2 11 3 5" xfId="47458"/>
    <cellStyle name="Shade 2 11 4" xfId="12263"/>
    <cellStyle name="Shade 2 11 4 2" xfId="22787"/>
    <cellStyle name="Shade 2 11 4 3" xfId="21551"/>
    <cellStyle name="Shade 2 11 4 4" xfId="37494"/>
    <cellStyle name="Shade 2 11 4 5" xfId="44098"/>
    <cellStyle name="Shade 2 11 5" xfId="15095"/>
    <cellStyle name="Shade 2 11 5 2" xfId="21550"/>
    <cellStyle name="Shade 2 11 5 3" xfId="33486"/>
    <cellStyle name="Shade 2 11 5 4" xfId="42156"/>
    <cellStyle name="Shade 2 11 6" xfId="21556"/>
    <cellStyle name="Shade 2 11 7" xfId="21585"/>
    <cellStyle name="Shade 2 11 8" xfId="41627"/>
    <cellStyle name="Shade 2 12" xfId="6789"/>
    <cellStyle name="Shade 2 12 2" xfId="9130"/>
    <cellStyle name="Shade 2 12 2 2" xfId="13385"/>
    <cellStyle name="Shade 2 12 2 2 2" xfId="22788"/>
    <cellStyle name="Shade 2 12 2 2 3" xfId="21547"/>
    <cellStyle name="Shade 2 12 2 2 4" xfId="38430"/>
    <cellStyle name="Shade 2 12 2 2 5" xfId="47290"/>
    <cellStyle name="Shade 2 12 2 3" xfId="16154"/>
    <cellStyle name="Shade 2 12 2 3 2" xfId="21546"/>
    <cellStyle name="Shade 2 12 2 3 3" xfId="25320"/>
    <cellStyle name="Shade 2 12 2 3 4" xfId="39784"/>
    <cellStyle name="Shade 2 12 2 4" xfId="21548"/>
    <cellStyle name="Shade 2 12 2 5" xfId="29472"/>
    <cellStyle name="Shade 2 12 2 6" xfId="47883"/>
    <cellStyle name="Shade 2 12 3" xfId="10705"/>
    <cellStyle name="Shade 2 12 3 2" xfId="22790"/>
    <cellStyle name="Shade 2 12 3 3" xfId="21545"/>
    <cellStyle name="Shade 2 12 3 4" xfId="36508"/>
    <cellStyle name="Shade 2 12 3 5" xfId="46410"/>
    <cellStyle name="Shade 2 12 4" xfId="12060"/>
    <cellStyle name="Shade 2 12 4 2" xfId="22791"/>
    <cellStyle name="Shade 2 12 4 3" xfId="21544"/>
    <cellStyle name="Shade 2 12 4 4" xfId="37588"/>
    <cellStyle name="Shade 2 12 4 5" xfId="45080"/>
    <cellStyle name="Shade 2 12 5" xfId="14892"/>
    <cellStyle name="Shade 2 12 5 2" xfId="21543"/>
    <cellStyle name="Shade 2 12 5 3" xfId="37644"/>
    <cellStyle name="Shade 2 12 5 4" xfId="42493"/>
    <cellStyle name="Shade 2 12 6" xfId="21549"/>
    <cellStyle name="Shade 2 12 7" xfId="24246"/>
    <cellStyle name="Shade 2 12 8" xfId="41026"/>
    <cellStyle name="Shade 2 13" xfId="6648"/>
    <cellStyle name="Shade 2 13 2" xfId="8989"/>
    <cellStyle name="Shade 2 13 2 2" xfId="13244"/>
    <cellStyle name="Shade 2 13 2 2 2" xfId="22793"/>
    <cellStyle name="Shade 2 13 2 2 3" xfId="21540"/>
    <cellStyle name="Shade 2 13 2 2 4" xfId="33512"/>
    <cellStyle name="Shade 2 13 2 2 5" xfId="44764"/>
    <cellStyle name="Shade 2 13 2 3" xfId="16029"/>
    <cellStyle name="Shade 2 13 2 3 2" xfId="21539"/>
    <cellStyle name="Shade 2 13 2 3 3" xfId="25994"/>
    <cellStyle name="Shade 2 13 2 3 4" xfId="40033"/>
    <cellStyle name="Shade 2 13 2 4" xfId="21541"/>
    <cellStyle name="Shade 2 13 2 5" xfId="23626"/>
    <cellStyle name="Shade 2 13 2 6" xfId="39466"/>
    <cellStyle name="Shade 2 13 3" xfId="10564"/>
    <cellStyle name="Shade 2 13 3 2" xfId="22795"/>
    <cellStyle name="Shade 2 13 3 3" xfId="21538"/>
    <cellStyle name="Shade 2 13 3 4" xfId="27786"/>
    <cellStyle name="Shade 2 13 3 5" xfId="46591"/>
    <cellStyle name="Shade 2 13 4" xfId="11919"/>
    <cellStyle name="Shade 2 13 4 2" xfId="22796"/>
    <cellStyle name="Shade 2 13 4 3" xfId="21537"/>
    <cellStyle name="Shade 2 13 4 4" xfId="38482"/>
    <cellStyle name="Shade 2 13 4 5" xfId="46537"/>
    <cellStyle name="Shade 2 13 5" xfId="14751"/>
    <cellStyle name="Shade 2 13 5 2" xfId="21536"/>
    <cellStyle name="Shade 2 13 5 3" xfId="33741"/>
    <cellStyle name="Shade 2 13 5 4" xfId="48301"/>
    <cellStyle name="Shade 2 13 6" xfId="21542"/>
    <cellStyle name="Shade 2 13 7" xfId="32340"/>
    <cellStyle name="Shade 2 13 8" xfId="42795"/>
    <cellStyle name="Shade 2 14" xfId="6656"/>
    <cellStyle name="Shade 2 14 2" xfId="8997"/>
    <cellStyle name="Shade 2 14 2 2" xfId="13252"/>
    <cellStyle name="Shade 2 14 2 2 2" xfId="22798"/>
    <cellStyle name="Shade 2 14 2 2 3" xfId="21533"/>
    <cellStyle name="Shade 2 14 2 2 4" xfId="35633"/>
    <cellStyle name="Shade 2 14 2 2 5" xfId="40465"/>
    <cellStyle name="Shade 2 14 2 3" xfId="16037"/>
    <cellStyle name="Shade 2 14 2 3 2" xfId="21532"/>
    <cellStyle name="Shade 2 14 2 3 3" xfId="31911"/>
    <cellStyle name="Shade 2 14 2 3 4" xfId="39268"/>
    <cellStyle name="Shade 2 14 2 4" xfId="21534"/>
    <cellStyle name="Shade 2 14 2 5" xfId="27012"/>
    <cellStyle name="Shade 2 14 2 6" xfId="39397"/>
    <cellStyle name="Shade 2 14 3" xfId="10572"/>
    <cellStyle name="Shade 2 14 3 2" xfId="22799"/>
    <cellStyle name="Shade 2 14 3 3" xfId="21531"/>
    <cellStyle name="Shade 2 14 3 4" xfId="27794"/>
    <cellStyle name="Shade 2 14 3 5" xfId="47330"/>
    <cellStyle name="Shade 2 14 4" xfId="11927"/>
    <cellStyle name="Shade 2 14 4 2" xfId="22800"/>
    <cellStyle name="Shade 2 14 4 3" xfId="21530"/>
    <cellStyle name="Shade 2 14 4 4" xfId="34337"/>
    <cellStyle name="Shade 2 14 4 5" xfId="42099"/>
    <cellStyle name="Shade 2 14 5" xfId="14759"/>
    <cellStyle name="Shade 2 14 5 2" xfId="21529"/>
    <cellStyle name="Shade 2 14 5 3" xfId="35861"/>
    <cellStyle name="Shade 2 14 5 4" xfId="46158"/>
    <cellStyle name="Shade 2 14 6" xfId="21535"/>
    <cellStyle name="Shade 2 14 7" xfId="21983"/>
    <cellStyle name="Shade 2 14 8" xfId="39898"/>
    <cellStyle name="Shade 2 15" xfId="7052"/>
    <cellStyle name="Shade 2 15 2" xfId="9393"/>
    <cellStyle name="Shade 2 15 2 2" xfId="13648"/>
    <cellStyle name="Shade 2 15 2 2 2" xfId="22802"/>
    <cellStyle name="Shade 2 15 2 2 3" xfId="21526"/>
    <cellStyle name="Shade 2 15 2 2 4" xfId="33678"/>
    <cellStyle name="Shade 2 15 2 2 5" xfId="43256"/>
    <cellStyle name="Shade 2 15 2 3" xfId="16385"/>
    <cellStyle name="Shade 2 15 2 3 2" xfId="21525"/>
    <cellStyle name="Shade 2 15 2 3 3" xfId="23762"/>
    <cellStyle name="Shade 2 15 2 3 4" xfId="40089"/>
    <cellStyle name="Shade 2 15 2 4" xfId="21527"/>
    <cellStyle name="Shade 2 15 2 5" xfId="32422"/>
    <cellStyle name="Shade 2 15 2 6" xfId="46075"/>
    <cellStyle name="Shade 2 15 3" xfId="10968"/>
    <cellStyle name="Shade 2 15 3 2" xfId="22803"/>
    <cellStyle name="Shade 2 15 3 3" xfId="21524"/>
    <cellStyle name="Shade 2 15 3 4" xfId="34279"/>
    <cellStyle name="Shade 2 15 3 5" xfId="45911"/>
    <cellStyle name="Shade 2 15 4" xfId="12323"/>
    <cellStyle name="Shade 2 15 4 2" xfId="22804"/>
    <cellStyle name="Shade 2 15 4 3" xfId="21523"/>
    <cellStyle name="Shade 2 15 4 4" xfId="33746"/>
    <cellStyle name="Shade 2 15 4 5" xfId="45147"/>
    <cellStyle name="Shade 2 15 5" xfId="15155"/>
    <cellStyle name="Shade 2 15 5 2" xfId="21522"/>
    <cellStyle name="Shade 2 15 5 3" xfId="33868"/>
    <cellStyle name="Shade 2 15 5 4" xfId="41723"/>
    <cellStyle name="Shade 2 15 6" xfId="21528"/>
    <cellStyle name="Shade 2 15 7" xfId="31918"/>
    <cellStyle name="Shade 2 15 8" xfId="39790"/>
    <cellStyle name="Shade 2 16" xfId="7148"/>
    <cellStyle name="Shade 2 16 2" xfId="9489"/>
    <cellStyle name="Shade 2 16 2 2" xfId="13744"/>
    <cellStyle name="Shade 2 16 2 2 2" xfId="22805"/>
    <cellStyle name="Shade 2 16 2 2 3" xfId="21519"/>
    <cellStyle name="Shade 2 16 2 2 4" xfId="35958"/>
    <cellStyle name="Shade 2 16 2 2 5" xfId="48397"/>
    <cellStyle name="Shade 2 16 2 3" xfId="16481"/>
    <cellStyle name="Shade 2 16 2 3 2" xfId="21518"/>
    <cellStyle name="Shade 2 16 2 3 3" xfId="24958"/>
    <cellStyle name="Shade 2 16 2 3 4" xfId="39785"/>
    <cellStyle name="Shade 2 16 2 4" xfId="21520"/>
    <cellStyle name="Shade 2 16 2 5" xfId="27557"/>
    <cellStyle name="Shade 2 16 2 6" xfId="47851"/>
    <cellStyle name="Shade 2 16 3" xfId="11064"/>
    <cellStyle name="Shade 2 16 3 2" xfId="22806"/>
    <cellStyle name="Shade 2 16 3 3" xfId="21517"/>
    <cellStyle name="Shade 2 16 3 4" xfId="35606"/>
    <cellStyle name="Shade 2 16 3 5" xfId="41461"/>
    <cellStyle name="Shade 2 16 4" xfId="12419"/>
    <cellStyle name="Shade 2 16 4 2" xfId="22807"/>
    <cellStyle name="Shade 2 16 4 3" xfId="21516"/>
    <cellStyle name="Shade 2 16 4 4" xfId="34561"/>
    <cellStyle name="Shade 2 16 4 5" xfId="43381"/>
    <cellStyle name="Shade 2 16 5" xfId="15251"/>
    <cellStyle name="Shade 2 16 5 2" xfId="21515"/>
    <cellStyle name="Shade 2 16 5 3" xfId="36843"/>
    <cellStyle name="Shade 2 16 5 4" xfId="47650"/>
    <cellStyle name="Shade 2 16 6" xfId="21521"/>
    <cellStyle name="Shade 2 16 7" xfId="22187"/>
    <cellStyle name="Shade 2 16 8" xfId="41015"/>
    <cellStyle name="Shade 2 17" xfId="7189"/>
    <cellStyle name="Shade 2 17 2" xfId="9530"/>
    <cellStyle name="Shade 2 17 2 2" xfId="13785"/>
    <cellStyle name="Shade 2 17 2 2 2" xfId="22808"/>
    <cellStyle name="Shade 2 17 2 2 3" xfId="21512"/>
    <cellStyle name="Shade 2 17 2 2 4" xfId="34627"/>
    <cellStyle name="Shade 2 17 2 2 5" xfId="42842"/>
    <cellStyle name="Shade 2 17 2 3" xfId="16522"/>
    <cellStyle name="Shade 2 17 2 3 2" xfId="21511"/>
    <cellStyle name="Shade 2 17 2 3 3" xfId="22145"/>
    <cellStyle name="Shade 2 17 2 3 4" xfId="45790"/>
    <cellStyle name="Shade 2 17 2 4" xfId="21513"/>
    <cellStyle name="Shade 2 17 2 5" xfId="37877"/>
    <cellStyle name="Shade 2 17 2 6" xfId="46556"/>
    <cellStyle name="Shade 2 17 3" xfId="11105"/>
    <cellStyle name="Shade 2 17 3 2" xfId="22809"/>
    <cellStyle name="Shade 2 17 3 3" xfId="21510"/>
    <cellStyle name="Shade 2 17 3 4" xfId="33646"/>
    <cellStyle name="Shade 2 17 3 5" xfId="42892"/>
    <cellStyle name="Shade 2 17 4" xfId="12460"/>
    <cellStyle name="Shade 2 17 4 2" xfId="22810"/>
    <cellStyle name="Shade 2 17 4 3" xfId="21509"/>
    <cellStyle name="Shade 2 17 4 4" xfId="38173"/>
    <cellStyle name="Shade 2 17 4 5" xfId="47733"/>
    <cellStyle name="Shade 2 17 5" xfId="15292"/>
    <cellStyle name="Shade 2 17 5 2" xfId="21508"/>
    <cellStyle name="Shade 2 17 5 3" xfId="32502"/>
    <cellStyle name="Shade 2 17 5 4" xfId="45117"/>
    <cellStyle name="Shade 2 17 6" xfId="21514"/>
    <cellStyle name="Shade 2 17 7" xfId="24084"/>
    <cellStyle name="Shade 2 17 8" xfId="39811"/>
    <cellStyle name="Shade 2 18" xfId="7164"/>
    <cellStyle name="Shade 2 18 2" xfId="9505"/>
    <cellStyle name="Shade 2 18 2 2" xfId="13760"/>
    <cellStyle name="Shade 2 18 2 2 2" xfId="22811"/>
    <cellStyle name="Shade 2 18 2 2 3" xfId="21505"/>
    <cellStyle name="Shade 2 18 2 2 4" xfId="36662"/>
    <cellStyle name="Shade 2 18 2 2 5" xfId="43540"/>
    <cellStyle name="Shade 2 18 2 3" xfId="16497"/>
    <cellStyle name="Shade 2 18 2 3 2" xfId="21504"/>
    <cellStyle name="Shade 2 18 2 3 3" xfId="21737"/>
    <cellStyle name="Shade 2 18 2 3 4" xfId="39472"/>
    <cellStyle name="Shade 2 18 2 4" xfId="21506"/>
    <cellStyle name="Shade 2 18 2 5" xfId="27585"/>
    <cellStyle name="Shade 2 18 2 6" xfId="46189"/>
    <cellStyle name="Shade 2 18 3" xfId="11080"/>
    <cellStyle name="Shade 2 18 3 2" xfId="22812"/>
    <cellStyle name="Shade 2 18 3 3" xfId="21503"/>
    <cellStyle name="Shade 2 18 3 4" xfId="33552"/>
    <cellStyle name="Shade 2 18 3 5" xfId="43112"/>
    <cellStyle name="Shade 2 18 4" xfId="12435"/>
    <cellStyle name="Shade 2 18 4 2" xfId="22813"/>
    <cellStyle name="Shade 2 18 4 3" xfId="21502"/>
    <cellStyle name="Shade 2 18 4 4" xfId="38011"/>
    <cellStyle name="Shade 2 18 4 5" xfId="43121"/>
    <cellStyle name="Shade 2 18 5" xfId="15267"/>
    <cellStyle name="Shade 2 18 5 2" xfId="21501"/>
    <cellStyle name="Shade 2 18 5 3" xfId="34016"/>
    <cellStyle name="Shade 2 18 5 4" xfId="44635"/>
    <cellStyle name="Shade 2 18 6" xfId="21507"/>
    <cellStyle name="Shade 2 18 7" xfId="25932"/>
    <cellStyle name="Shade 2 18 8" xfId="47408"/>
    <cellStyle name="Shade 2 19" xfId="7154"/>
    <cellStyle name="Shade 2 19 2" xfId="9495"/>
    <cellStyle name="Shade 2 19 2 2" xfId="13750"/>
    <cellStyle name="Shade 2 19 2 2 2" xfId="22814"/>
    <cellStyle name="Shade 2 19 2 2 3" xfId="21498"/>
    <cellStyle name="Shade 2 19 2 2 4" xfId="34763"/>
    <cellStyle name="Shade 2 19 2 2 5" xfId="47672"/>
    <cellStyle name="Shade 2 19 2 3" xfId="16487"/>
    <cellStyle name="Shade 2 19 2 3 2" xfId="21497"/>
    <cellStyle name="Shade 2 19 2 3 3" xfId="22022"/>
    <cellStyle name="Shade 2 19 2 3 4" xfId="39585"/>
    <cellStyle name="Shade 2 19 2 4" xfId="21499"/>
    <cellStyle name="Shade 2 19 2 5" xfId="27568"/>
    <cellStyle name="Shade 2 19 2 6" xfId="45636"/>
    <cellStyle name="Shade 2 19 3" xfId="11070"/>
    <cellStyle name="Shade 2 19 3 2" xfId="22815"/>
    <cellStyle name="Shade 2 19 3 3" xfId="21496"/>
    <cellStyle name="Shade 2 19 3 4" xfId="36919"/>
    <cellStyle name="Shade 2 19 3 5" xfId="44261"/>
    <cellStyle name="Shade 2 19 4" xfId="12425"/>
    <cellStyle name="Shade 2 19 4 2" xfId="22816"/>
    <cellStyle name="Shade 2 19 4 3" xfId="21495"/>
    <cellStyle name="Shade 2 19 4 4" xfId="35621"/>
    <cellStyle name="Shade 2 19 4 5" xfId="44040"/>
    <cellStyle name="Shade 2 19 5" xfId="15257"/>
    <cellStyle name="Shade 2 19 5 2" xfId="21494"/>
    <cellStyle name="Shade 2 19 5 3" xfId="32638"/>
    <cellStyle name="Shade 2 19 5 4" xfId="42597"/>
    <cellStyle name="Shade 2 19 6" xfId="21500"/>
    <cellStyle name="Shade 2 19 7" xfId="23987"/>
    <cellStyle name="Shade 2 19 8" xfId="39447"/>
    <cellStyle name="Shade 2 2" xfId="1788"/>
    <cellStyle name="Shade 2 2 10" xfId="6984"/>
    <cellStyle name="Shade 2 2 10 2" xfId="9325"/>
    <cellStyle name="Shade 2 2 10 2 2" xfId="13580"/>
    <cellStyle name="Shade 2 2 10 2 2 2" xfId="22817"/>
    <cellStyle name="Shade 2 2 10 2 2 3" xfId="21491"/>
    <cellStyle name="Shade 2 2 10 2 2 4" xfId="32982"/>
    <cellStyle name="Shade 2 2 10 2 2 5" xfId="45427"/>
    <cellStyle name="Shade 2 2 10 2 3" xfId="16324"/>
    <cellStyle name="Shade 2 2 10 2 3 2" xfId="21490"/>
    <cellStyle name="Shade 2 2 10 2 3 3" xfId="26374"/>
    <cellStyle name="Shade 2 2 10 2 3 4" xfId="40892"/>
    <cellStyle name="Shade 2 2 10 2 4" xfId="21492"/>
    <cellStyle name="Shade 2 2 10 2 5" xfId="27037"/>
    <cellStyle name="Shade 2 2 10 2 6" xfId="48337"/>
    <cellStyle name="Shade 2 2 10 3" xfId="10900"/>
    <cellStyle name="Shade 2 2 10 3 2" xfId="22818"/>
    <cellStyle name="Shade 2 2 10 3 3" xfId="21489"/>
    <cellStyle name="Shade 2 2 10 3 4" xfId="38256"/>
    <cellStyle name="Shade 2 2 10 3 5" xfId="40571"/>
    <cellStyle name="Shade 2 2 10 4" xfId="12255"/>
    <cellStyle name="Shade 2 2 10 4 2" xfId="22819"/>
    <cellStyle name="Shade 2 2 10 4 3" xfId="21488"/>
    <cellStyle name="Shade 2 2 10 4 4" xfId="36939"/>
    <cellStyle name="Shade 2 2 10 4 5" xfId="43015"/>
    <cellStyle name="Shade 2 2 10 5" xfId="15087"/>
    <cellStyle name="Shade 2 2 10 5 2" xfId="21487"/>
    <cellStyle name="Shade 2 2 10 5 3" xfId="33168"/>
    <cellStyle name="Shade 2 2 10 5 4" xfId="42514"/>
    <cellStyle name="Shade 2 2 10 6" xfId="21493"/>
    <cellStyle name="Shade 2 2 10 7" xfId="24225"/>
    <cellStyle name="Shade 2 2 10 8" xfId="41024"/>
    <cellStyle name="Shade 2 2 11" xfId="6869"/>
    <cellStyle name="Shade 2 2 11 2" xfId="9210"/>
    <cellStyle name="Shade 2 2 11 2 2" xfId="13465"/>
    <cellStyle name="Shade 2 2 11 2 2 2" xfId="22820"/>
    <cellStyle name="Shade 2 2 11 2 2 3" xfId="21484"/>
    <cellStyle name="Shade 2 2 11 2 2 4" xfId="32571"/>
    <cellStyle name="Shade 2 2 11 2 2 5" xfId="46430"/>
    <cellStyle name="Shade 2 2 11 2 3" xfId="16221"/>
    <cellStyle name="Shade 2 2 11 2 3 2" xfId="21483"/>
    <cellStyle name="Shade 2 2 11 2 3 3" xfId="21717"/>
    <cellStyle name="Shade 2 2 11 2 3 4" xfId="38969"/>
    <cellStyle name="Shade 2 2 11 2 4" xfId="21485"/>
    <cellStyle name="Shade 2 2 11 2 5" xfId="24780"/>
    <cellStyle name="Shade 2 2 11 2 6" xfId="40943"/>
    <cellStyle name="Shade 2 2 11 3" xfId="10785"/>
    <cellStyle name="Shade 2 2 11 3 2" xfId="22821"/>
    <cellStyle name="Shade 2 2 11 3 3" xfId="21482"/>
    <cellStyle name="Shade 2 2 11 3 4" xfId="37020"/>
    <cellStyle name="Shade 2 2 11 3 5" xfId="43002"/>
    <cellStyle name="Shade 2 2 11 4" xfId="12140"/>
    <cellStyle name="Shade 2 2 11 4 2" xfId="22822"/>
    <cellStyle name="Shade 2 2 11 4 3" xfId="21481"/>
    <cellStyle name="Shade 2 2 11 4 4" xfId="34357"/>
    <cellStyle name="Shade 2 2 11 4 5" xfId="47834"/>
    <cellStyle name="Shade 2 2 11 5" xfId="14972"/>
    <cellStyle name="Shade 2 2 11 5 2" xfId="21480"/>
    <cellStyle name="Shade 2 2 11 5 3" xfId="34458"/>
    <cellStyle name="Shade 2 2 11 5 4" xfId="43863"/>
    <cellStyle name="Shade 2 2 11 6" xfId="21486"/>
    <cellStyle name="Shade 2 2 11 7" xfId="21991"/>
    <cellStyle name="Shade 2 2 11 8" xfId="40342"/>
    <cellStyle name="Shade 2 2 12" xfId="7149"/>
    <cellStyle name="Shade 2 2 12 2" xfId="9490"/>
    <cellStyle name="Shade 2 2 12 2 2" xfId="13745"/>
    <cellStyle name="Shade 2 2 12 2 2 2" xfId="22825"/>
    <cellStyle name="Shade 2 2 12 2 2 3" xfId="21477"/>
    <cellStyle name="Shade 2 2 12 2 2 4" xfId="37556"/>
    <cellStyle name="Shade 2 2 12 2 2 5" xfId="42300"/>
    <cellStyle name="Shade 2 2 12 2 3" xfId="16482"/>
    <cellStyle name="Shade 2 2 12 2 3 2" xfId="21476"/>
    <cellStyle name="Shade 2 2 12 2 3 3" xfId="26622"/>
    <cellStyle name="Shade 2 2 12 2 3 4" xfId="40133"/>
    <cellStyle name="Shade 2 2 12 2 4" xfId="21478"/>
    <cellStyle name="Shade 2 2 12 2 5" xfId="27560"/>
    <cellStyle name="Shade 2 2 12 2 6" xfId="43470"/>
    <cellStyle name="Shade 2 2 12 3" xfId="11065"/>
    <cellStyle name="Shade 2 2 12 3 2" xfId="22826"/>
    <cellStyle name="Shade 2 2 12 3 3" xfId="21475"/>
    <cellStyle name="Shade 2 2 12 3 4" xfId="37213"/>
    <cellStyle name="Shade 2 2 12 3 5" xfId="44679"/>
    <cellStyle name="Shade 2 2 12 4" xfId="12420"/>
    <cellStyle name="Shade 2 2 12 4 2" xfId="22827"/>
    <cellStyle name="Shade 2 2 12 4 3" xfId="21474"/>
    <cellStyle name="Shade 2 2 12 4 4" xfId="32979"/>
    <cellStyle name="Shade 2 2 12 4 5" xfId="44013"/>
    <cellStyle name="Shade 2 2 12 5" xfId="15252"/>
    <cellStyle name="Shade 2 2 12 5 2" xfId="21473"/>
    <cellStyle name="Shade 2 2 12 5 3" xfId="34741"/>
    <cellStyle name="Shade 2 2 12 5 4" xfId="45371"/>
    <cellStyle name="Shade 2 2 12 6" xfId="21479"/>
    <cellStyle name="Shade 2 2 12 7" xfId="25600"/>
    <cellStyle name="Shade 2 2 12 8" xfId="39559"/>
    <cellStyle name="Shade 2 2 13" xfId="7145"/>
    <cellStyle name="Shade 2 2 13 2" xfId="9486"/>
    <cellStyle name="Shade 2 2 13 2 2" xfId="13741"/>
    <cellStyle name="Shade 2 2 13 2 2 2" xfId="22829"/>
    <cellStyle name="Shade 2 2 13 2 2 3" xfId="21470"/>
    <cellStyle name="Shade 2 2 13 2 2 4" xfId="38078"/>
    <cellStyle name="Shade 2 2 13 2 2 5" xfId="43047"/>
    <cellStyle name="Shade 2 2 13 2 3" xfId="16478"/>
    <cellStyle name="Shade 2 2 13 2 3 2" xfId="21469"/>
    <cellStyle name="Shade 2 2 13 2 3 3" xfId="23303"/>
    <cellStyle name="Shade 2 2 13 2 3 4" xfId="40259"/>
    <cellStyle name="Shade 2 2 13 2 4" xfId="21471"/>
    <cellStyle name="Shade 2 2 13 2 5" xfId="27553"/>
    <cellStyle name="Shade 2 2 13 2 6" xfId="40871"/>
    <cellStyle name="Shade 2 2 13 3" xfId="11061"/>
    <cellStyle name="Shade 2 2 13 3 2" xfId="22830"/>
    <cellStyle name="Shade 2 2 13 3 3" xfId="21468"/>
    <cellStyle name="Shade 2 2 13 3 4" xfId="37725"/>
    <cellStyle name="Shade 2 2 13 3 5" xfId="44562"/>
    <cellStyle name="Shade 2 2 13 4" xfId="12416"/>
    <cellStyle name="Shade 2 2 13 4 2" xfId="22831"/>
    <cellStyle name="Shade 2 2 13 4 3" xfId="21467"/>
    <cellStyle name="Shade 2 2 13 4 4" xfId="35083"/>
    <cellStyle name="Shade 2 2 13 4 5" xfId="45295"/>
    <cellStyle name="Shade 2 2 13 5" xfId="15248"/>
    <cellStyle name="Shade 2 2 13 5 2" xfId="21466"/>
    <cellStyle name="Shade 2 2 13 5 3" xfId="38581"/>
    <cellStyle name="Shade 2 2 13 5 4" xfId="40567"/>
    <cellStyle name="Shade 2 2 13 6" xfId="21472"/>
    <cellStyle name="Shade 2 2 13 7" xfId="22738"/>
    <cellStyle name="Shade 2 2 13 8" xfId="39539"/>
    <cellStyle name="Shade 2 2 14" xfId="7143"/>
    <cellStyle name="Shade 2 2 14 2" xfId="9484"/>
    <cellStyle name="Shade 2 2 14 2 2" xfId="13739"/>
    <cellStyle name="Shade 2 2 14 2 2 2" xfId="22832"/>
    <cellStyle name="Shade 2 2 14 2 2 3" xfId="21463"/>
    <cellStyle name="Shade 2 2 14 2 2 4" xfId="33316"/>
    <cellStyle name="Shade 2 2 14 2 2 5" xfId="40711"/>
    <cellStyle name="Shade 2 2 14 2 3" xfId="16476"/>
    <cellStyle name="Shade 2 2 14 2 3 2" xfId="21462"/>
    <cellStyle name="Shade 2 2 14 2 3 3" xfId="21718"/>
    <cellStyle name="Shade 2 2 14 2 3 4" xfId="40023"/>
    <cellStyle name="Shade 2 2 14 2 4" xfId="21464"/>
    <cellStyle name="Shade 2 2 14 2 5" xfId="27548"/>
    <cellStyle name="Shade 2 2 14 2 6" xfId="44191"/>
    <cellStyle name="Shade 2 2 14 3" xfId="11059"/>
    <cellStyle name="Shade 2 2 14 3 2" xfId="22833"/>
    <cellStyle name="Shade 2 2 14 3 3" xfId="21461"/>
    <cellStyle name="Shade 2 2 14 3 4" xfId="32964"/>
    <cellStyle name="Shade 2 2 14 3 5" xfId="41365"/>
    <cellStyle name="Shade 2 2 14 4" xfId="12414"/>
    <cellStyle name="Shade 2 2 14 4 2" xfId="22834"/>
    <cellStyle name="Shade 2 2 14 4 3" xfId="21460"/>
    <cellStyle name="Shade 2 2 14 4 4" xfId="35824"/>
    <cellStyle name="Shade 2 2 14 4 5" xfId="45835"/>
    <cellStyle name="Shade 2 2 14 5" xfId="15246"/>
    <cellStyle name="Shade 2 2 14 5 2" xfId="21459"/>
    <cellStyle name="Shade 2 2 14 5 3" xfId="35936"/>
    <cellStyle name="Shade 2 2 14 5 4" xfId="45978"/>
    <cellStyle name="Shade 2 2 14 6" xfId="21465"/>
    <cellStyle name="Shade 2 2 14 7" xfId="32307"/>
    <cellStyle name="Shade 2 2 14 8" xfId="46737"/>
    <cellStyle name="Shade 2 2 15" xfId="7169"/>
    <cellStyle name="Shade 2 2 15 2" xfId="9510"/>
    <cellStyle name="Shade 2 2 15 2 2" xfId="13765"/>
    <cellStyle name="Shade 2 2 15 2 2 2" xfId="22835"/>
    <cellStyle name="Shade 2 2 15 2 2 3" xfId="21456"/>
    <cellStyle name="Shade 2 2 15 2 2 4" xfId="34038"/>
    <cellStyle name="Shade 2 2 15 2 2 5" xfId="41157"/>
    <cellStyle name="Shade 2 2 15 2 3" xfId="16502"/>
    <cellStyle name="Shade 2 2 15 2 3 2" xfId="21455"/>
    <cellStyle name="Shade 2 2 15 2 3 3" xfId="25044"/>
    <cellStyle name="Shade 2 2 15 2 3 4" xfId="44088"/>
    <cellStyle name="Shade 2 2 15 2 4" xfId="21457"/>
    <cellStyle name="Shade 2 2 15 2 5" xfId="37072"/>
    <cellStyle name="Shade 2 2 15 2 6" xfId="47849"/>
    <cellStyle name="Shade 2 2 15 3" xfId="11085"/>
    <cellStyle name="Shade 2 2 15 3 2" xfId="22837"/>
    <cellStyle name="Shade 2 2 15 3 3" xfId="21454"/>
    <cellStyle name="Shade 2 2 15 3 4" xfId="37792"/>
    <cellStyle name="Shade 2 2 15 3 5" xfId="46721"/>
    <cellStyle name="Shade 2 2 15 4" xfId="12440"/>
    <cellStyle name="Shade 2 2 15 4 2" xfId="22838"/>
    <cellStyle name="Shade 2 2 15 4 3" xfId="21453"/>
    <cellStyle name="Shade 2 2 15 4 4" xfId="35150"/>
    <cellStyle name="Shade 2 2 15 4 5" xfId="47045"/>
    <cellStyle name="Shade 2 2 15 5" xfId="15272"/>
    <cellStyle name="Shade 2 2 15 5 2" xfId="21452"/>
    <cellStyle name="Shade 2 2 15 5 3" xfId="38445"/>
    <cellStyle name="Shade 2 2 15 5 4" xfId="43745"/>
    <cellStyle name="Shade 2 2 15 6" xfId="21458"/>
    <cellStyle name="Shade 2 2 15 7" xfId="21591"/>
    <cellStyle name="Shade 2 2 15 8" xfId="40964"/>
    <cellStyle name="Shade 2 2 16" xfId="7178"/>
    <cellStyle name="Shade 2 2 16 2" xfId="9519"/>
    <cellStyle name="Shade 2 2 16 2 2" xfId="13774"/>
    <cellStyle name="Shade 2 2 16 2 2 2" xfId="22840"/>
    <cellStyle name="Shade 2 2 16 2 2 3" xfId="21449"/>
    <cellStyle name="Shade 2 2 16 2 2 4" xfId="34831"/>
    <cellStyle name="Shade 2 2 16 2 2 5" xfId="42811"/>
    <cellStyle name="Shade 2 2 16 2 3" xfId="16511"/>
    <cellStyle name="Shade 2 2 16 2 3 2" xfId="21448"/>
    <cellStyle name="Shade 2 2 16 2 3 3" xfId="21855"/>
    <cellStyle name="Shade 2 2 16 2 3 4" xfId="41086"/>
    <cellStyle name="Shade 2 2 16 2 4" xfId="21450"/>
    <cellStyle name="Shade 2 2 16 2 5" xfId="36029"/>
    <cellStyle name="Shade 2 2 16 2 6" xfId="48395"/>
    <cellStyle name="Shade 2 2 16 3" xfId="11094"/>
    <cellStyle name="Shade 2 2 16 3 2" xfId="22841"/>
    <cellStyle name="Shade 2 2 16 3 3" xfId="21447"/>
    <cellStyle name="Shade 2 2 16 3 4" xfId="33918"/>
    <cellStyle name="Shade 2 2 16 3 5" xfId="42445"/>
    <cellStyle name="Shade 2 2 16 4" xfId="12449"/>
    <cellStyle name="Shade 2 2 16 4 2" xfId="22842"/>
    <cellStyle name="Shade 2 2 16 4 3" xfId="21446"/>
    <cellStyle name="Shade 2 2 16 4 4" xfId="35688"/>
    <cellStyle name="Shade 2 2 16 4 5" xfId="42830"/>
    <cellStyle name="Shade 2 2 16 5" xfId="15281"/>
    <cellStyle name="Shade 2 2 16 5 2" xfId="21445"/>
    <cellStyle name="Shade 2 2 16 5 3" xfId="32705"/>
    <cellStyle name="Shade 2 2 16 5 4" xfId="41231"/>
    <cellStyle name="Shade 2 2 16 6" xfId="21451"/>
    <cellStyle name="Shade 2 2 16 7" xfId="25852"/>
    <cellStyle name="Shade 2 2 16 8" xfId="45104"/>
    <cellStyle name="Shade 2 2 17" xfId="8273"/>
    <cellStyle name="Shade 2 2 17 2" xfId="9711"/>
    <cellStyle name="Shade 2 2 17 2 2" xfId="13948"/>
    <cellStyle name="Shade 2 2 17 2 2 2" xfId="22843"/>
    <cellStyle name="Shade 2 2 17 2 2 3" xfId="21442"/>
    <cellStyle name="Shade 2 2 17 2 2 4" xfId="34339"/>
    <cellStyle name="Shade 2 2 17 2 2 5" xfId="47766"/>
    <cellStyle name="Shade 2 2 17 2 3" xfId="16685"/>
    <cellStyle name="Shade 2 2 17 2 3 2" xfId="21441"/>
    <cellStyle name="Shade 2 2 17 2 3 3" xfId="22928"/>
    <cellStyle name="Shade 2 2 17 2 3 4" xfId="39701"/>
    <cellStyle name="Shade 2 2 17 2 4" xfId="21443"/>
    <cellStyle name="Shade 2 2 17 2 5" xfId="34792"/>
    <cellStyle name="Shade 2 2 17 2 6" xfId="43712"/>
    <cellStyle name="Shade 2 2 17 3" xfId="11268"/>
    <cellStyle name="Shade 2 2 17 3 2" xfId="22844"/>
    <cellStyle name="Shade 2 2 17 3 3" xfId="21440"/>
    <cellStyle name="Shade 2 2 17 3 4" xfId="37847"/>
    <cellStyle name="Shade 2 2 17 3 5" xfId="46917"/>
    <cellStyle name="Shade 2 2 17 4" xfId="12623"/>
    <cellStyle name="Shade 2 2 17 4 2" xfId="22845"/>
    <cellStyle name="Shade 2 2 17 4 3" xfId="21439"/>
    <cellStyle name="Shade 2 2 17 4 4" xfId="34959"/>
    <cellStyle name="Shade 2 2 17 4 5" xfId="45528"/>
    <cellStyle name="Shade 2 2 17 5" xfId="15455"/>
    <cellStyle name="Shade 2 2 17 5 2" xfId="21438"/>
    <cellStyle name="Shade 2 2 17 5 3" xfId="33429"/>
    <cellStyle name="Shade 2 2 17 5 4" xfId="41915"/>
    <cellStyle name="Shade 2 2 17 6" xfId="21444"/>
    <cellStyle name="Shade 2 2 17 7" xfId="21847"/>
    <cellStyle name="Shade 2 2 17 8" xfId="39626"/>
    <cellStyle name="Shade 2 2 18" xfId="8252"/>
    <cellStyle name="Shade 2 2 18 2" xfId="9690"/>
    <cellStyle name="Shade 2 2 18 2 2" xfId="13927"/>
    <cellStyle name="Shade 2 2 18 2 2 2" xfId="22847"/>
    <cellStyle name="Shade 2 2 18 2 2 3" xfId="21435"/>
    <cellStyle name="Shade 2 2 18 2 2 4" xfId="37447"/>
    <cellStyle name="Shade 2 2 18 2 2 5" xfId="43551"/>
    <cellStyle name="Shade 2 2 18 2 3" xfId="16664"/>
    <cellStyle name="Shade 2 2 18 2 3 2" xfId="21434"/>
    <cellStyle name="Shade 2 2 18 2 3 3" xfId="22777"/>
    <cellStyle name="Shade 2 2 18 2 3 4" xfId="39829"/>
    <cellStyle name="Shade 2 2 18 2 4" xfId="21436"/>
    <cellStyle name="Shade 2 2 18 2 5" xfId="27674"/>
    <cellStyle name="Shade 2 2 18 2 6" xfId="46575"/>
    <cellStyle name="Shade 2 2 18 3" xfId="11247"/>
    <cellStyle name="Shade 2 2 18 3 2" xfId="22848"/>
    <cellStyle name="Shade 2 2 18 3 3" xfId="21433"/>
    <cellStyle name="Shade 2 2 18 3 4" xfId="35655"/>
    <cellStyle name="Shade 2 2 18 3 5" xfId="40424"/>
    <cellStyle name="Shade 2 2 18 4" xfId="12602"/>
    <cellStyle name="Shade 2 2 18 4 2" xfId="22849"/>
    <cellStyle name="Shade 2 2 18 4 3" xfId="21432"/>
    <cellStyle name="Shade 2 2 18 4 4" xfId="38041"/>
    <cellStyle name="Shade 2 2 18 4 5" xfId="44796"/>
    <cellStyle name="Shade 2 2 18 5" xfId="15434"/>
    <cellStyle name="Shade 2 2 18 5 2" xfId="21431"/>
    <cellStyle name="Shade 2 2 18 5 3" xfId="38121"/>
    <cellStyle name="Shade 2 2 18 5 4" xfId="46939"/>
    <cellStyle name="Shade 2 2 18 6" xfId="21437"/>
    <cellStyle name="Shade 2 2 18 7" xfId="21834"/>
    <cellStyle name="Shade 2 2 18 8" xfId="39502"/>
    <cellStyle name="Shade 2 2 19" xfId="8370"/>
    <cellStyle name="Shade 2 2 19 2" xfId="9808"/>
    <cellStyle name="Shade 2 2 19 2 2" xfId="14045"/>
    <cellStyle name="Shade 2 2 19 2 2 2" xfId="22850"/>
    <cellStyle name="Shade 2 2 19 2 2 3" xfId="21428"/>
    <cellStyle name="Shade 2 2 19 2 2 4" xfId="37286"/>
    <cellStyle name="Shade 2 2 19 2 2 5" xfId="45095"/>
    <cellStyle name="Shade 2 2 19 2 3" xfId="16782"/>
    <cellStyle name="Shade 2 2 19 2 3 2" xfId="21427"/>
    <cellStyle name="Shade 2 2 19 2 3 3" xfId="21735"/>
    <cellStyle name="Shade 2 2 19 2 3 4" xfId="39678"/>
    <cellStyle name="Shade 2 2 19 2 4" xfId="21429"/>
    <cellStyle name="Shade 2 2 19 2 5" xfId="33880"/>
    <cellStyle name="Shade 2 2 19 2 6" xfId="46727"/>
    <cellStyle name="Shade 2 2 19 3" xfId="11365"/>
    <cellStyle name="Shade 2 2 19 3 2" xfId="22851"/>
    <cellStyle name="Shade 2 2 19 3 3" xfId="21426"/>
    <cellStyle name="Shade 2 2 19 3 4" xfId="38171"/>
    <cellStyle name="Shade 2 2 19 3 5" xfId="42059"/>
    <cellStyle name="Shade 2 2 19 4" xfId="12720"/>
    <cellStyle name="Shade 2 2 19 4 2" xfId="22852"/>
    <cellStyle name="Shade 2 2 19 4 3" xfId="21425"/>
    <cellStyle name="Shade 2 2 19 4 4" xfId="37909"/>
    <cellStyle name="Shade 2 2 19 4 5" xfId="44619"/>
    <cellStyle name="Shade 2 2 19 5" xfId="15552"/>
    <cellStyle name="Shade 2 2 19 5 2" xfId="21424"/>
    <cellStyle name="Shade 2 2 19 5 3" xfId="36799"/>
    <cellStyle name="Shade 2 2 19 5 4" xfId="43823"/>
    <cellStyle name="Shade 2 2 19 6" xfId="21430"/>
    <cellStyle name="Shade 2 2 19 7" xfId="27111"/>
    <cellStyle name="Shade 2 2 19 8" xfId="48437"/>
    <cellStyle name="Shade 2 2 2" xfId="3379"/>
    <cellStyle name="Shade 2 2 2 10" xfId="6788"/>
    <cellStyle name="Shade 2 2 2 10 2" xfId="9129"/>
    <cellStyle name="Shade 2 2 2 10 2 2" xfId="13384"/>
    <cellStyle name="Shade 2 2 2 10 2 2 2" xfId="22853"/>
    <cellStyle name="Shade 2 2 2 10 2 2 3" xfId="21421"/>
    <cellStyle name="Shade 2 2 2 10 2 2 4" xfId="37394"/>
    <cellStyle name="Shade 2 2 2 10 2 2 5" xfId="41794"/>
    <cellStyle name="Shade 2 2 2 10 2 3" xfId="16153"/>
    <cellStyle name="Shade 2 2 2 10 2 3 2" xfId="21420"/>
    <cellStyle name="Shade 2 2 2 10 2 3 3" xfId="22099"/>
    <cellStyle name="Shade 2 2 2 10 2 3 4" xfId="39610"/>
    <cellStyle name="Shade 2 2 2 10 2 4" xfId="21422"/>
    <cellStyle name="Shade 2 2 2 10 2 5" xfId="23620"/>
    <cellStyle name="Shade 2 2 2 10 2 6" xfId="39226"/>
    <cellStyle name="Shade 2 2 2 10 3" xfId="10704"/>
    <cellStyle name="Shade 2 2 2 10 3 2" xfId="22855"/>
    <cellStyle name="Shade 2 2 2 10 3 3" xfId="21419"/>
    <cellStyle name="Shade 2 2 2 10 3 4" xfId="33344"/>
    <cellStyle name="Shade 2 2 2 10 3 5" xfId="38928"/>
    <cellStyle name="Shade 2 2 2 10 4" xfId="12059"/>
    <cellStyle name="Shade 2 2 2 10 4 2" xfId="22856"/>
    <cellStyle name="Shade 2 2 2 10 4 3" xfId="21418"/>
    <cellStyle name="Shade 2 2 2 10 4 4" xfId="35990"/>
    <cellStyle name="Shade 2 2 2 10 4 5" xfId="43359"/>
    <cellStyle name="Shade 2 2 2 10 5" xfId="14891"/>
    <cellStyle name="Shade 2 2 2 10 5 2" xfId="21417"/>
    <cellStyle name="Shade 2 2 2 10 5 3" xfId="36046"/>
    <cellStyle name="Shade 2 2 2 10 5 4" xfId="47637"/>
    <cellStyle name="Shade 2 2 2 10 6" xfId="21423"/>
    <cellStyle name="Shade 2 2 2 10 7" xfId="22859"/>
    <cellStyle name="Shade 2 2 2 10 8" xfId="39624"/>
    <cellStyle name="Shade 2 2 2 11" xfId="7170"/>
    <cellStyle name="Shade 2 2 2 11 2" xfId="9511"/>
    <cellStyle name="Shade 2 2 2 11 2 2" xfId="13766"/>
    <cellStyle name="Shade 2 2 2 11 2 2 2" xfId="22858"/>
    <cellStyle name="Shade 2 2 2 11 2 2 3" xfId="21414"/>
    <cellStyle name="Shade 2 2 2 11 2 2 4" xfId="32457"/>
    <cellStyle name="Shade 2 2 2 11 2 2 5" xfId="47728"/>
    <cellStyle name="Shade 2 2 2 11 2 3" xfId="16503"/>
    <cellStyle name="Shade 2 2 2 11 2 3 2" xfId="21413"/>
    <cellStyle name="Shade 2 2 2 11 2 3 3" xfId="26714"/>
    <cellStyle name="Shade 2 2 2 11 2 3 4" xfId="39358"/>
    <cellStyle name="Shade 2 2 2 11 2 4" xfId="21415"/>
    <cellStyle name="Shade 2 2 2 11 2 5" xfId="34970"/>
    <cellStyle name="Shade 2 2 2 11 2 6" xfId="43467"/>
    <cellStyle name="Shade 2 2 2 11 3" xfId="11086"/>
    <cellStyle name="Shade 2 2 2 11 3 2" xfId="22860"/>
    <cellStyle name="Shade 2 2 2 11 3 3" xfId="21412"/>
    <cellStyle name="Shade 2 2 2 11 3 4" xfId="34091"/>
    <cellStyle name="Shade 2 2 2 11 3 5" xfId="45683"/>
    <cellStyle name="Shade 2 2 2 11 4" xfId="12441"/>
    <cellStyle name="Shade 2 2 2 11 4 2" xfId="22861"/>
    <cellStyle name="Shade 2 2 2 11 4 3" xfId="21411"/>
    <cellStyle name="Shade 2 2 2 11 4 4" xfId="33567"/>
    <cellStyle name="Shade 2 2 2 11 4 5" xfId="44115"/>
    <cellStyle name="Shade 2 2 2 11 5" xfId="15273"/>
    <cellStyle name="Shade 2 2 2 11 5 2" xfId="21410"/>
    <cellStyle name="Shade 2 2 2 11 5 3" xfId="35331"/>
    <cellStyle name="Shade 2 2 2 11 5 4" xfId="43430"/>
    <cellStyle name="Shade 2 2 2 11 6" xfId="21416"/>
    <cellStyle name="Shade 2 2 2 11 7" xfId="22208"/>
    <cellStyle name="Shade 2 2 2 11 8" xfId="39137"/>
    <cellStyle name="Shade 2 2 2 12" xfId="7157"/>
    <cellStyle name="Shade 2 2 2 12 2" xfId="9498"/>
    <cellStyle name="Shade 2 2 2 12 2 2" xfId="13753"/>
    <cellStyle name="Shade 2 2 2 12 2 2 2" xfId="22862"/>
    <cellStyle name="Shade 2 2 2 12 2 2 3" xfId="21407"/>
    <cellStyle name="Shade 2 2 2 12 2 2 4" xfId="37942"/>
    <cellStyle name="Shade 2 2 2 12 2 2 5" xfId="42411"/>
    <cellStyle name="Shade 2 2 2 12 2 3" xfId="16490"/>
    <cellStyle name="Shade 2 2 2 12 2 3 2" xfId="21406"/>
    <cellStyle name="Shade 2 2 2 12 2 3 3" xfId="21724"/>
    <cellStyle name="Shade 2 2 2 12 2 3 4" xfId="40137"/>
    <cellStyle name="Shade 2 2 2 12 2 4" xfId="21408"/>
    <cellStyle name="Shade 2 2 2 12 2 5" xfId="27574"/>
    <cellStyle name="Shade 2 2 2 12 2 6" xfId="44578"/>
    <cellStyle name="Shade 2 2 2 12 3" xfId="11073"/>
    <cellStyle name="Shade 2 2 2 12 3 2" xfId="22863"/>
    <cellStyle name="Shade 2 2 2 12 3 3" xfId="21405"/>
    <cellStyle name="Shade 2 2 2 12 3 4" xfId="36398"/>
    <cellStyle name="Shade 2 2 2 12 3 5" xfId="46167"/>
    <cellStyle name="Shade 2 2 2 12 4" xfId="12428"/>
    <cellStyle name="Shade 2 2 2 12 4 2" xfId="22864"/>
    <cellStyle name="Shade 2 2 2 12 4 3" xfId="21404"/>
    <cellStyle name="Shade 2 2 2 12 4 4" xfId="38468"/>
    <cellStyle name="Shade 2 2 2 12 4 5" xfId="42858"/>
    <cellStyle name="Shade 2 2 2 12 5" xfId="15260"/>
    <cellStyle name="Shade 2 2 2 12 5 2" xfId="21403"/>
    <cellStyle name="Shade 2 2 2 12 5 3" xfId="35060"/>
    <cellStyle name="Shade 2 2 2 12 5 4" xfId="47203"/>
    <cellStyle name="Shade 2 2 2 12 6" xfId="21409"/>
    <cellStyle name="Shade 2 2 2 12 7" xfId="25698"/>
    <cellStyle name="Shade 2 2 2 12 8" xfId="41138"/>
    <cellStyle name="Shade 2 2 2 13" xfId="7190"/>
    <cellStyle name="Shade 2 2 2 13 2" xfId="9531"/>
    <cellStyle name="Shade 2 2 2 13 2 2" xfId="13786"/>
    <cellStyle name="Shade 2 2 2 13 2 2 2" xfId="22865"/>
    <cellStyle name="Shade 2 2 2 13 2 2 3" xfId="21400"/>
    <cellStyle name="Shade 2 2 2 13 2 2 4" xfId="33045"/>
    <cellStyle name="Shade 2 2 2 13 2 2 5" xfId="42453"/>
    <cellStyle name="Shade 2 2 2 13 2 3" xfId="16523"/>
    <cellStyle name="Shade 2 2 2 13 2 3 2" xfId="21399"/>
    <cellStyle name="Shade 2 2 2 13 2 3 3" xfId="25452"/>
    <cellStyle name="Shade 2 2 2 13 2 3 4" xfId="44167"/>
    <cellStyle name="Shade 2 2 2 13 2 4" xfId="21401"/>
    <cellStyle name="Shade 2 2 2 13 2 5" xfId="27596"/>
    <cellStyle name="Shade 2 2 2 13 2 6" xfId="45994"/>
    <cellStyle name="Shade 2 2 2 13 3" xfId="11106"/>
    <cellStyle name="Shade 2 2 2 13 3 2" xfId="22866"/>
    <cellStyle name="Shade 2 2 2 13 3 3" xfId="21398"/>
    <cellStyle name="Shade 2 2 2 13 3 4" xfId="36809"/>
    <cellStyle name="Shade 2 2 2 13 3 5" xfId="42716"/>
    <cellStyle name="Shade 2 2 2 13 4" xfId="12461"/>
    <cellStyle name="Shade 2 2 2 13 4 2" xfId="22867"/>
    <cellStyle name="Shade 2 2 2 13 4 3" xfId="21397"/>
    <cellStyle name="Shade 2 2 2 13 4 4" xfId="34472"/>
    <cellStyle name="Shade 2 2 2 13 4 5" xfId="46208"/>
    <cellStyle name="Shade 2 2 2 13 5" xfId="15293"/>
    <cellStyle name="Shade 2 2 2 13 5 2" xfId="21396"/>
    <cellStyle name="Shade 2 2 2 13 5 3" xfId="35665"/>
    <cellStyle name="Shade 2 2 2 13 5 4" xfId="44684"/>
    <cellStyle name="Shade 2 2 2 13 6" xfId="21402"/>
    <cellStyle name="Shade 2 2 2 13 7" xfId="21601"/>
    <cellStyle name="Shade 2 2 2 13 8" xfId="48132"/>
    <cellStyle name="Shade 2 2 2 14" xfId="7146"/>
    <cellStyle name="Shade 2 2 2 14 2" xfId="9487"/>
    <cellStyle name="Shade 2 2 2 14 2 2" xfId="13742"/>
    <cellStyle name="Shade 2 2 2 14 2 2 2" xfId="22868"/>
    <cellStyle name="Shade 2 2 2 14 2 2 3" xfId="21393"/>
    <cellStyle name="Shade 2 2 2 14 2 2 4" xfId="34377"/>
    <cellStyle name="Shade 2 2 2 14 2 2 5" xfId="42431"/>
    <cellStyle name="Shade 2 2 2 14 2 3" xfId="16479"/>
    <cellStyle name="Shade 2 2 2 14 2 3 2" xfId="21392"/>
    <cellStyle name="Shade 2 2 2 14 2 3 3" xfId="31893"/>
    <cellStyle name="Shade 2 2 2 14 2 3 4" xfId="40310"/>
    <cellStyle name="Shade 2 2 2 14 2 4" xfId="21394"/>
    <cellStyle name="Shade 2 2 2 14 2 5" xfId="27554"/>
    <cellStyle name="Shade 2 2 2 14 2 6" xfId="42187"/>
    <cellStyle name="Shade 2 2 2 14 3" xfId="11062"/>
    <cellStyle name="Shade 2 2 2 14 3 2" xfId="22869"/>
    <cellStyle name="Shade 2 2 2 14 3 3" xfId="21391"/>
    <cellStyle name="Shade 2 2 2 14 3 4" xfId="34024"/>
    <cellStyle name="Shade 2 2 2 14 3 5" xfId="47915"/>
    <cellStyle name="Shade 2 2 2 14 4" xfId="12417"/>
    <cellStyle name="Shade 2 2 2 14 4 2" xfId="22870"/>
    <cellStyle name="Shade 2 2 2 14 4 3" xfId="21390"/>
    <cellStyle name="Shade 2 2 2 14 4 4" xfId="33500"/>
    <cellStyle name="Shade 2 2 2 14 4 5" xfId="38950"/>
    <cellStyle name="Shade 2 2 2 14 5" xfId="15249"/>
    <cellStyle name="Shade 2 2 2 14 5 2" xfId="21389"/>
    <cellStyle name="Shade 2 2 2 14 5 3" xfId="35263"/>
    <cellStyle name="Shade 2 2 2 14 5 4" xfId="46034"/>
    <cellStyle name="Shade 2 2 2 14 6" xfId="21395"/>
    <cellStyle name="Shade 2 2 2 14 7" xfId="23886"/>
    <cellStyle name="Shade 2 2 2 14 8" xfId="39099"/>
    <cellStyle name="Shade 2 2 2 15" xfId="7211"/>
    <cellStyle name="Shade 2 2 2 15 2" xfId="9552"/>
    <cellStyle name="Shade 2 2 2 15 2 2" xfId="13807"/>
    <cellStyle name="Shade 2 2 2 15 2 2 2" xfId="22871"/>
    <cellStyle name="Shade 2 2 2 15 2 2 3" xfId="21386"/>
    <cellStyle name="Shade 2 2 2 15 2 2 4" xfId="32889"/>
    <cellStyle name="Shade 2 2 2 15 2 2 5" xfId="48080"/>
    <cellStyle name="Shade 2 2 2 15 2 3" xfId="16544"/>
    <cellStyle name="Shade 2 2 2 15 2 3 2" xfId="21385"/>
    <cellStyle name="Shade 2 2 2 15 2 3 3" xfId="21891"/>
    <cellStyle name="Shade 2 2 2 15 2 3 4" xfId="42435"/>
    <cellStyle name="Shade 2 2 2 15 2 4" xfId="21387"/>
    <cellStyle name="Shade 2 2 2 15 2 5" xfId="32798"/>
    <cellStyle name="Shade 2 2 2 15 2 6" xfId="45668"/>
    <cellStyle name="Shade 2 2 2 15 3" xfId="11127"/>
    <cellStyle name="Shade 2 2 2 15 3 2" xfId="22873"/>
    <cellStyle name="Shade 2 2 2 15 3 3" xfId="21384"/>
    <cellStyle name="Shade 2 2 2 15 3 4" xfId="38615"/>
    <cellStyle name="Shade 2 2 2 15 3 5" xfId="46786"/>
    <cellStyle name="Shade 2 2 2 15 4" xfId="12482"/>
    <cellStyle name="Shade 2 2 2 15 4 2" xfId="22874"/>
    <cellStyle name="Shade 2 2 2 15 4 3" xfId="21383"/>
    <cellStyle name="Shade 2 2 2 15 4 4" xfId="36507"/>
    <cellStyle name="Shade 2 2 2 15 4 5" xfId="44113"/>
    <cellStyle name="Shade 2 2 2 15 5" xfId="15314"/>
    <cellStyle name="Shade 2 2 2 15 5 2" xfId="21382"/>
    <cellStyle name="Shade 2 2 2 15 5 3" xfId="36280"/>
    <cellStyle name="Shade 2 2 2 15 5 4" xfId="48206"/>
    <cellStyle name="Shade 2 2 2 15 6" xfId="21388"/>
    <cellStyle name="Shade 2 2 2 15 7" xfId="21966"/>
    <cellStyle name="Shade 2 2 2 15 8" xfId="39084"/>
    <cellStyle name="Shade 2 2 2 16" xfId="8382"/>
    <cellStyle name="Shade 2 2 2 16 2" xfId="9820"/>
    <cellStyle name="Shade 2 2 2 16 2 2" xfId="14057"/>
    <cellStyle name="Shade 2 2 2 16 2 2 2" xfId="22875"/>
    <cellStyle name="Shade 2 2 2 16 2 2 3" xfId="21379"/>
    <cellStyle name="Shade 2 2 2 16 2 2 4" xfId="36063"/>
    <cellStyle name="Shade 2 2 2 16 2 2 5" xfId="46739"/>
    <cellStyle name="Shade 2 2 2 16 2 3" xfId="16794"/>
    <cellStyle name="Shade 2 2 2 16 2 3 2" xfId="21378"/>
    <cellStyle name="Shade 2 2 2 16 2 3 3" xfId="25207"/>
    <cellStyle name="Shade 2 2 2 16 2 3 4" xfId="39822"/>
    <cellStyle name="Shade 2 2 2 16 2 4" xfId="21380"/>
    <cellStyle name="Shade 2 2 2 16 2 5" xfId="33744"/>
    <cellStyle name="Shade 2 2 2 16 2 6" xfId="47335"/>
    <cellStyle name="Shade 2 2 2 16 3" xfId="11377"/>
    <cellStyle name="Shade 2 2 2 16 3 2" xfId="22876"/>
    <cellStyle name="Shade 2 2 2 16 3 3" xfId="21377"/>
    <cellStyle name="Shade 2 2 2 16 3 4" xfId="34198"/>
    <cellStyle name="Shade 2 2 2 16 3 5" xfId="41708"/>
    <cellStyle name="Shade 2 2 2 16 4" xfId="12732"/>
    <cellStyle name="Shade 2 2 2 16 4 2" xfId="22877"/>
    <cellStyle name="Shade 2 2 2 16 4 3" xfId="21376"/>
    <cellStyle name="Shade 2 2 2 16 4 4" xfId="38113"/>
    <cellStyle name="Shade 2 2 2 16 4 5" xfId="41635"/>
    <cellStyle name="Shade 2 2 2 16 5" xfId="15564"/>
    <cellStyle name="Shade 2 2 2 16 5 2" xfId="21375"/>
    <cellStyle name="Shade 2 2 2 16 5 3" xfId="37003"/>
    <cellStyle name="Shade 2 2 2 16 5 4" xfId="43875"/>
    <cellStyle name="Shade 2 2 2 16 6" xfId="21381"/>
    <cellStyle name="Shade 2 2 2 16 7" xfId="27127"/>
    <cellStyle name="Shade 2 2 2 16 8" xfId="40723"/>
    <cellStyle name="Shade 2 2 2 17" xfId="8284"/>
    <cellStyle name="Shade 2 2 2 17 2" xfId="9722"/>
    <cellStyle name="Shade 2 2 2 17 2 2" xfId="13959"/>
    <cellStyle name="Shade 2 2 2 17 2 2 2" xfId="22878"/>
    <cellStyle name="Shade 2 2 2 17 2 2 3" xfId="21372"/>
    <cellStyle name="Shade 2 2 2 17 2 2 4" xfId="34135"/>
    <cellStyle name="Shade 2 2 2 17 2 2 5" xfId="46933"/>
    <cellStyle name="Shade 2 2 2 17 2 3" xfId="16696"/>
    <cellStyle name="Shade 2 2 2 17 2 3 2" xfId="21371"/>
    <cellStyle name="Shade 2 2 2 17 2 3 3" xfId="25870"/>
    <cellStyle name="Shade 2 2 2 17 2 3 4" xfId="39182"/>
    <cellStyle name="Shade 2 2 2 17 2 4" xfId="21373"/>
    <cellStyle name="Shade 2 2 2 17 2 5" xfId="34588"/>
    <cellStyle name="Shade 2 2 2 17 2 6" xfId="43404"/>
    <cellStyle name="Shade 2 2 2 17 3" xfId="11279"/>
    <cellStyle name="Shade 2 2 2 17 3 2" xfId="22879"/>
    <cellStyle name="Shade 2 2 2 17 3 3" xfId="21370"/>
    <cellStyle name="Shade 2 2 2 17 3 4" xfId="33383"/>
    <cellStyle name="Shade 2 2 2 17 3 5" xfId="42843"/>
    <cellStyle name="Shade 2 2 2 17 4" xfId="12634"/>
    <cellStyle name="Shade 2 2 2 17 4 2" xfId="22880"/>
    <cellStyle name="Shade 2 2 2 17 4 3" xfId="21369"/>
    <cellStyle name="Shade 2 2 2 17 4 4" xfId="34687"/>
    <cellStyle name="Shade 2 2 2 17 4 5" xfId="42306"/>
    <cellStyle name="Shade 2 2 2 17 5" xfId="15466"/>
    <cellStyle name="Shade 2 2 2 17 5 2" xfId="21368"/>
    <cellStyle name="Shade 2 2 2 17 5 3" xfId="38239"/>
    <cellStyle name="Shade 2 2 2 17 5 4" xfId="46395"/>
    <cellStyle name="Shade 2 2 2 17 6" xfId="21374"/>
    <cellStyle name="Shade 2 2 2 17 7" xfId="22216"/>
    <cellStyle name="Shade 2 2 2 17 8" xfId="39376"/>
    <cellStyle name="Shade 2 2 2 18" xfId="8322"/>
    <cellStyle name="Shade 2 2 2 18 2" xfId="9760"/>
    <cellStyle name="Shade 2 2 2 18 2 2" xfId="13997"/>
    <cellStyle name="Shade 2 2 2 18 2 2 2" xfId="22882"/>
    <cellStyle name="Shade 2 2 2 18 2 2 3" xfId="21365"/>
    <cellStyle name="Shade 2 2 2 18 2 2 4" xfId="35949"/>
    <cellStyle name="Shade 2 2 2 18 2 2 5" xfId="46250"/>
    <cellStyle name="Shade 2 2 2 18 2 3" xfId="16734"/>
    <cellStyle name="Shade 2 2 2 18 2 3 2" xfId="21364"/>
    <cellStyle name="Shade 2 2 2 18 2 3 3" xfId="31934"/>
    <cellStyle name="Shade 2 2 2 18 2 3 4" xfId="39960"/>
    <cellStyle name="Shade 2 2 2 18 2 4" xfId="21366"/>
    <cellStyle name="Shade 2 2 2 18 2 5" xfId="33581"/>
    <cellStyle name="Shade 2 2 2 18 2 6" xfId="44156"/>
    <cellStyle name="Shade 2 2 2 18 3" xfId="11317"/>
    <cellStyle name="Shade 2 2 2 18 3 2" xfId="22883"/>
    <cellStyle name="Shade 2 2 2 18 3 3" xfId="21363"/>
    <cellStyle name="Shade 2 2 2 18 3 4" xfId="34240"/>
    <cellStyle name="Shade 2 2 2 18 3 5" xfId="40605"/>
    <cellStyle name="Shade 2 2 2 18 4" xfId="12672"/>
    <cellStyle name="Shade 2 2 2 18 4 2" xfId="22884"/>
    <cellStyle name="Shade 2 2 2 18 4 3" xfId="21362"/>
    <cellStyle name="Shade 2 2 2 18 4 4" xfId="37731"/>
    <cellStyle name="Shade 2 2 2 18 4 5" xfId="43622"/>
    <cellStyle name="Shade 2 2 2 18 5" xfId="15504"/>
    <cellStyle name="Shade 2 2 2 18 5 2" xfId="21361"/>
    <cellStyle name="Shade 2 2 2 18 5 3" xfId="36706"/>
    <cellStyle name="Shade 2 2 2 18 5 4" xfId="40732"/>
    <cellStyle name="Shade 2 2 2 18 6" xfId="21367"/>
    <cellStyle name="Shade 2 2 2 18 7" xfId="32309"/>
    <cellStyle name="Shade 2 2 2 18 8" xfId="42113"/>
    <cellStyle name="Shade 2 2 2 19" xfId="8577"/>
    <cellStyle name="Shade 2 2 2 19 2" xfId="10013"/>
    <cellStyle name="Shade 2 2 2 19 2 2" xfId="14250"/>
    <cellStyle name="Shade 2 2 2 19 2 2 2" xfId="22886"/>
    <cellStyle name="Shade 2 2 2 19 2 2 3" xfId="21358"/>
    <cellStyle name="Shade 2 2 2 19 2 2 4" xfId="35296"/>
    <cellStyle name="Shade 2 2 2 19 2 2 5" xfId="43311"/>
    <cellStyle name="Shade 2 2 2 19 2 3" xfId="16987"/>
    <cellStyle name="Shade 2 2 2 19 2 3 2" xfId="21357"/>
    <cellStyle name="Shade 2 2 2 19 2 3 3" xfId="32152"/>
    <cellStyle name="Shade 2 2 2 19 2 3 4" xfId="44620"/>
    <cellStyle name="Shade 2 2 2 19 2 4" xfId="21359"/>
    <cellStyle name="Shade 2 2 2 19 2 5" xfId="35366"/>
    <cellStyle name="Shade 2 2 2 19 2 6" xfId="43822"/>
    <cellStyle name="Shade 2 2 2 19 3" xfId="11570"/>
    <cellStyle name="Shade 2 2 2 19 3 2" xfId="22887"/>
    <cellStyle name="Shade 2 2 2 19 3 3" xfId="21356"/>
    <cellStyle name="Shade 2 2 2 19 3 4" xfId="37415"/>
    <cellStyle name="Shade 2 2 2 19 3 5" xfId="46598"/>
    <cellStyle name="Shade 2 2 2 19 4" xfId="12925"/>
    <cellStyle name="Shade 2 2 2 19 4 2" xfId="22888"/>
    <cellStyle name="Shade 2 2 2 19 4 3" xfId="21355"/>
    <cellStyle name="Shade 2 2 2 19 4 4" xfId="35628"/>
    <cellStyle name="Shade 2 2 2 19 4 5" xfId="45150"/>
    <cellStyle name="Shade 2 2 2 19 5" xfId="15757"/>
    <cellStyle name="Shade 2 2 2 19 5 2" xfId="21354"/>
    <cellStyle name="Shade 2 2 2 19 5 3" xfId="34000"/>
    <cellStyle name="Shade 2 2 2 19 5 4" xfId="42847"/>
    <cellStyle name="Shade 2 2 2 19 6" xfId="21360"/>
    <cellStyle name="Shade 2 2 2 19 7" xfId="27333"/>
    <cellStyle name="Shade 2 2 2 19 8" xfId="47533"/>
    <cellStyle name="Shade 2 2 2 2" xfId="6805"/>
    <cellStyle name="Shade 2 2 2 2 2" xfId="10197"/>
    <cellStyle name="Shade 2 2 2 2 2 2" xfId="11754"/>
    <cellStyle name="Shade 2 2 2 2 2 2 2" xfId="22890"/>
    <cellStyle name="Shade 2 2 2 2 2 2 3" xfId="21352"/>
    <cellStyle name="Shade 2 2 2 2 2 2 4" xfId="33766"/>
    <cellStyle name="Shade 2 2 2 2 2 2 5" xfId="41762"/>
    <cellStyle name="Shade 2 2 2 2 2 3" xfId="14434"/>
    <cellStyle name="Shade 2 2 2 2 2 3 2" xfId="22891"/>
    <cellStyle name="Shade 2 2 2 2 2 3 3" xfId="21351"/>
    <cellStyle name="Shade 2 2 2 2 2 3 4" xfId="35618"/>
    <cellStyle name="Shade 2 2 2 2 2 3 5" xfId="48416"/>
    <cellStyle name="Shade 2 2 2 2 2 4" xfId="17171"/>
    <cellStyle name="Shade 2 2 2 2 2 4 2" xfId="21350"/>
    <cellStyle name="Shade 2 2 2 2 2 4 3" xfId="33993"/>
    <cellStyle name="Shade 2 2 2 2 2 4 4" xfId="45663"/>
    <cellStyle name="Shade 2 2 2 2 2 5" xfId="21353"/>
    <cellStyle name="Shade 2 2 2 2 2 6" xfId="37796"/>
    <cellStyle name="Shade 2 2 2 2 2 7" xfId="47729"/>
    <cellStyle name="Shade 2 2 2 2 3" xfId="9146"/>
    <cellStyle name="Shade 2 2 2 2 3 2" xfId="13401"/>
    <cellStyle name="Shade 2 2 2 2 3 2 2" xfId="22893"/>
    <cellStyle name="Shade 2 2 2 2 3 2 3" xfId="21349"/>
    <cellStyle name="Shade 2 2 2 2 3 2 4" xfId="34794"/>
    <cellStyle name="Shade 2 2 2 2 3 2 5" xfId="47136"/>
    <cellStyle name="Shade 2 2 2 2 3 3" xfId="14644"/>
    <cellStyle name="Shade 2 2 2 2 3 3 2" xfId="22894"/>
    <cellStyle name="Shade 2 2 2 2 3 3 3" xfId="21348"/>
    <cellStyle name="Shade 2 2 2 2 3 3 4" xfId="33095"/>
    <cellStyle name="Shade 2 2 2 2 3 3 5" xfId="46686"/>
    <cellStyle name="Shade 2 2 2 2 3 4" xfId="22892"/>
    <cellStyle name="Shade 2 2 2 2 4" xfId="10721"/>
    <cellStyle name="Shade 2 2 2 2 4 2" xfId="22895"/>
    <cellStyle name="Shade 2 2 2 2 4 3" xfId="21347"/>
    <cellStyle name="Shade 2 2 2 2 4 4" xfId="35850"/>
    <cellStyle name="Shade 2 2 2 2 4 5" xfId="45130"/>
    <cellStyle name="Shade 2 2 2 2 5" xfId="12076"/>
    <cellStyle name="Shade 2 2 2 2 5 2" xfId="22896"/>
    <cellStyle name="Shade 2 2 2 2 5 3" xfId="21346"/>
    <cellStyle name="Shade 2 2 2 2 5 4" xfId="34591"/>
    <cellStyle name="Shade 2 2 2 2 5 5" xfId="38965"/>
    <cellStyle name="Shade 2 2 2 2 6" xfId="14908"/>
    <cellStyle name="Shade 2 2 2 2 6 2" xfId="21345"/>
    <cellStyle name="Shade 2 2 2 2 6 3" xfId="34919"/>
    <cellStyle name="Shade 2 2 2 2 6 4" xfId="41480"/>
    <cellStyle name="Shade 2 2 2 2 7" xfId="21868"/>
    <cellStyle name="Shade 2 2 2 2 8" xfId="39157"/>
    <cellStyle name="Shade 2 2 2 20" xfId="8679"/>
    <cellStyle name="Shade 2 2 2 20 2" xfId="10115"/>
    <cellStyle name="Shade 2 2 2 20 2 2" xfId="14352"/>
    <cellStyle name="Shade 2 2 2 20 2 2 2" xfId="22897"/>
    <cellStyle name="Shade 2 2 2 20 2 2 3" xfId="21342"/>
    <cellStyle name="Shade 2 2 2 20 2 2 4" xfId="37261"/>
    <cellStyle name="Shade 2 2 2 20 2 2 5" xfId="43214"/>
    <cellStyle name="Shade 2 2 2 20 2 3" xfId="17089"/>
    <cellStyle name="Shade 2 2 2 20 2 3 2" xfId="21341"/>
    <cellStyle name="Shade 2 2 2 20 2 3 3" xfId="35030"/>
    <cellStyle name="Shade 2 2 2 20 2 3 4" xfId="46571"/>
    <cellStyle name="Shade 2 2 2 20 2 4" xfId="21343"/>
    <cellStyle name="Shade 2 2 2 20 2 5" xfId="34134"/>
    <cellStyle name="Shade 2 2 2 20 2 6" xfId="44633"/>
    <cellStyle name="Shade 2 2 2 20 3" xfId="11672"/>
    <cellStyle name="Shade 2 2 2 20 3 2" xfId="22898"/>
    <cellStyle name="Shade 2 2 2 20 3 3" xfId="21340"/>
    <cellStyle name="Shade 2 2 2 20 3 4" xfId="36969"/>
    <cellStyle name="Shade 2 2 2 20 3 5" xfId="47031"/>
    <cellStyle name="Shade 2 2 2 20 4" xfId="13027"/>
    <cellStyle name="Shade 2 2 2 20 4 2" xfId="22899"/>
    <cellStyle name="Shade 2 2 2 20 4 3" xfId="21339"/>
    <cellStyle name="Shade 2 2 2 20 4 4" xfId="37330"/>
    <cellStyle name="Shade 2 2 2 20 4 5" xfId="46225"/>
    <cellStyle name="Shade 2 2 2 20 5" xfId="15859"/>
    <cellStyle name="Shade 2 2 2 20 5 2" xfId="21338"/>
    <cellStyle name="Shade 2 2 2 20 5 3" xfId="31979"/>
    <cellStyle name="Shade 2 2 2 20 5 4" xfId="46685"/>
    <cellStyle name="Shade 2 2 2 20 6" xfId="21344"/>
    <cellStyle name="Shade 2 2 2 20 7" xfId="27448"/>
    <cellStyle name="Shade 2 2 2 20 8" xfId="40565"/>
    <cellStyle name="Shade 2 2 2 21" xfId="8560"/>
    <cellStyle name="Shade 2 2 2 21 2" xfId="9996"/>
    <cellStyle name="Shade 2 2 2 21 2 2" xfId="14233"/>
    <cellStyle name="Shade 2 2 2 21 2 2 2" xfId="22900"/>
    <cellStyle name="Shade 2 2 2 21 2 2 3" xfId="21335"/>
    <cellStyle name="Shade 2 2 2 21 2 2 4" xfId="34184"/>
    <cellStyle name="Shade 2 2 2 21 2 2 5" xfId="41873"/>
    <cellStyle name="Shade 2 2 2 21 2 3" xfId="16970"/>
    <cellStyle name="Shade 2 2 2 21 2 3 2" xfId="21334"/>
    <cellStyle name="Shade 2 2 2 21 2 3 3" xfId="35547"/>
    <cellStyle name="Shade 2 2 2 21 2 3 4" xfId="47721"/>
    <cellStyle name="Shade 2 2 2 21 2 4" xfId="21336"/>
    <cellStyle name="Shade 2 2 2 21 2 5" xfId="34264"/>
    <cellStyle name="Shade 2 2 2 21 2 6" xfId="42432"/>
    <cellStyle name="Shade 2 2 2 21 3" xfId="11553"/>
    <cellStyle name="Shade 2 2 2 21 3 2" xfId="22901"/>
    <cellStyle name="Shade 2 2 2 21 3 3" xfId="21333"/>
    <cellStyle name="Shade 2 2 2 21 3 4" xfId="36464"/>
    <cellStyle name="Shade 2 2 2 21 3 5" xfId="41175"/>
    <cellStyle name="Shade 2 2 2 21 4" xfId="12908"/>
    <cellStyle name="Shade 2 2 2 21 4 2" xfId="22902"/>
    <cellStyle name="Shade 2 2 2 21 4 3" xfId="21332"/>
    <cellStyle name="Shade 2 2 2 21 4 4" xfId="34772"/>
    <cellStyle name="Shade 2 2 2 21 4 5" xfId="44390"/>
    <cellStyle name="Shade 2 2 2 21 5" xfId="15740"/>
    <cellStyle name="Shade 2 2 2 21 5 2" xfId="21331"/>
    <cellStyle name="Shade 2 2 2 21 5 3" xfId="35581"/>
    <cellStyle name="Shade 2 2 2 21 5 4" xfId="45378"/>
    <cellStyle name="Shade 2 2 2 21 6" xfId="21337"/>
    <cellStyle name="Shade 2 2 2 21 7" xfId="25354"/>
    <cellStyle name="Shade 2 2 2 21 8" xfId="41831"/>
    <cellStyle name="Shade 2 2 2 22" xfId="8605"/>
    <cellStyle name="Shade 2 2 2 22 2" xfId="10041"/>
    <cellStyle name="Shade 2 2 2 22 2 2" xfId="14278"/>
    <cellStyle name="Shade 2 2 2 22 2 2 2" xfId="22904"/>
    <cellStyle name="Shade 2 2 2 22 2 2 3" xfId="21328"/>
    <cellStyle name="Shade 2 2 2 22 2 2 4" xfId="33257"/>
    <cellStyle name="Shade 2 2 2 22 2 2 5" xfId="48333"/>
    <cellStyle name="Shade 2 2 2 22 2 3" xfId="17015"/>
    <cellStyle name="Shade 2 2 2 22 2 3 2" xfId="21327"/>
    <cellStyle name="Shade 2 2 2 22 2 3 3" xfId="38837"/>
    <cellStyle name="Shade 2 2 2 22 2 3 4" xfId="46923"/>
    <cellStyle name="Shade 2 2 2 22 2 4" xfId="21329"/>
    <cellStyle name="Shade 2 2 2 22 2 5" xfId="33400"/>
    <cellStyle name="Shade 2 2 2 22 2 6" xfId="40727"/>
    <cellStyle name="Shade 2 2 2 22 3" xfId="11598"/>
    <cellStyle name="Shade 2 2 2 22 3 2" xfId="22906"/>
    <cellStyle name="Shade 2 2 2 22 3 3" xfId="21326"/>
    <cellStyle name="Shade 2 2 2 22 3 4" xfId="34611"/>
    <cellStyle name="Shade 2 2 2 22 3 5" xfId="44971"/>
    <cellStyle name="Shade 2 2 2 22 4" xfId="12953"/>
    <cellStyle name="Shade 2 2 2 22 4 2" xfId="22907"/>
    <cellStyle name="Shade 2 2 2 22 4 3" xfId="21325"/>
    <cellStyle name="Shade 2 2 2 22 4 4" xfId="38680"/>
    <cellStyle name="Shade 2 2 2 22 4 5" xfId="45407"/>
    <cellStyle name="Shade 2 2 2 22 5" xfId="15785"/>
    <cellStyle name="Shade 2 2 2 22 5 2" xfId="21324"/>
    <cellStyle name="Shade 2 2 2 22 5 3" xfId="32912"/>
    <cellStyle name="Shade 2 2 2 22 5 4" xfId="47353"/>
    <cellStyle name="Shade 2 2 2 22 6" xfId="21330"/>
    <cellStyle name="Shade 2 2 2 22 7" xfId="34013"/>
    <cellStyle name="Shade 2 2 2 22 8" xfId="44265"/>
    <cellStyle name="Shade 2 2 2 23" xfId="8562"/>
    <cellStyle name="Shade 2 2 2 23 2" xfId="9998"/>
    <cellStyle name="Shade 2 2 2 23 2 2" xfId="14235"/>
    <cellStyle name="Shade 2 2 2 23 2 2 2" xfId="22908"/>
    <cellStyle name="Shade 2 2 2 23 2 2 3" xfId="21321"/>
    <cellStyle name="Shade 2 2 2 23 2 2 4" xfId="35766"/>
    <cellStyle name="Shade 2 2 2 23 2 2 5" xfId="45605"/>
    <cellStyle name="Shade 2 2 2 23 2 3" xfId="16972"/>
    <cellStyle name="Shade 2 2 2 23 2 3 2" xfId="21320"/>
    <cellStyle name="Shade 2 2 2 23 2 3 3" xfId="37128"/>
    <cellStyle name="Shade 2 2 2 23 2 3 4" xfId="42641"/>
    <cellStyle name="Shade 2 2 2 23 2 4" xfId="21322"/>
    <cellStyle name="Shade 2 2 2 23 2 5" xfId="35845"/>
    <cellStyle name="Shade 2 2 2 23 2 6" xfId="48348"/>
    <cellStyle name="Shade 2 2 2 23 3" xfId="11555"/>
    <cellStyle name="Shade 2 2 2 23 3 2" xfId="22909"/>
    <cellStyle name="Shade 2 2 2 23 3 3" xfId="21319"/>
    <cellStyle name="Shade 2 2 2 23 3 4" xfId="34361"/>
    <cellStyle name="Shade 2 2 2 23 3 5" xfId="41278"/>
    <cellStyle name="Shade 2 2 2 23 4" xfId="12910"/>
    <cellStyle name="Shade 2 2 2 23 4 2" xfId="22910"/>
    <cellStyle name="Shade 2 2 2 23 4 3" xfId="21318"/>
    <cellStyle name="Shade 2 2 2 23 4 4" xfId="36353"/>
    <cellStyle name="Shade 2 2 2 23 4 5" xfId="38945"/>
    <cellStyle name="Shade 2 2 2 23 5" xfId="15742"/>
    <cellStyle name="Shade 2 2 2 23 5 2" xfId="21317"/>
    <cellStyle name="Shade 2 2 2 23 5 3" xfId="28085"/>
    <cellStyle name="Shade 2 2 2 23 5 4" xfId="48491"/>
    <cellStyle name="Shade 2 2 2 23 6" xfId="21323"/>
    <cellStyle name="Shade 2 2 2 23 7" xfId="27307"/>
    <cellStyle name="Shade 2 2 2 23 8" xfId="40497"/>
    <cellStyle name="Shade 2 2 2 24" xfId="8497"/>
    <cellStyle name="Shade 2 2 2 24 2" xfId="9933"/>
    <cellStyle name="Shade 2 2 2 24 2 2" xfId="14170"/>
    <cellStyle name="Shade 2 2 2 24 2 2 2" xfId="22913"/>
    <cellStyle name="Shade 2 2 2 24 2 2 3" xfId="21314"/>
    <cellStyle name="Shade 2 2 2 24 2 2 4" xfId="33166"/>
    <cellStyle name="Shade 2 2 2 24 2 2 5" xfId="47196"/>
    <cellStyle name="Shade 2 2 2 24 2 3" xfId="16907"/>
    <cellStyle name="Shade 2 2 2 24 2 3 2" xfId="21313"/>
    <cellStyle name="Shade 2 2 2 24 2 3 3" xfId="21588"/>
    <cellStyle name="Shade 2 2 2 24 2 3 4" xfId="47241"/>
    <cellStyle name="Shade 2 2 2 24 2 4" xfId="21315"/>
    <cellStyle name="Shade 2 2 2 24 2 5" xfId="33245"/>
    <cellStyle name="Shade 2 2 2 24 2 6" xfId="44707"/>
    <cellStyle name="Shade 2 2 2 24 3" xfId="11490"/>
    <cellStyle name="Shade 2 2 2 24 3 2" xfId="22914"/>
    <cellStyle name="Shade 2 2 2 24 3 3" xfId="21312"/>
    <cellStyle name="Shade 2 2 2 24 3 4" xfId="36671"/>
    <cellStyle name="Shade 2 2 2 24 3 5" xfId="47001"/>
    <cellStyle name="Shade 2 2 2 24 4" xfId="12845"/>
    <cellStyle name="Shade 2 2 2 24 4 2" xfId="22915"/>
    <cellStyle name="Shade 2 2 2 24 4 3" xfId="21311"/>
    <cellStyle name="Shade 2 2 2 24 4 4" xfId="35336"/>
    <cellStyle name="Shade 2 2 2 24 4 5" xfId="45809"/>
    <cellStyle name="Shade 2 2 2 24 5" xfId="15677"/>
    <cellStyle name="Shade 2 2 2 24 5 2" xfId="21310"/>
    <cellStyle name="Shade 2 2 2 24 5 3" xfId="28025"/>
    <cellStyle name="Shade 2 2 2 24 5 4" xfId="42828"/>
    <cellStyle name="Shade 2 2 2 24 6" xfId="21316"/>
    <cellStyle name="Shade 2 2 2 24 7" xfId="34497"/>
    <cellStyle name="Shade 2 2 2 24 8" xfId="43752"/>
    <cellStyle name="Shade 2 2 2 25" xfId="10293"/>
    <cellStyle name="Shade 2 2 2 25 2" xfId="14530"/>
    <cellStyle name="Shade 2 2 2 25 2 2" xfId="22916"/>
    <cellStyle name="Shade 2 2 2 25 2 3" xfId="21308"/>
    <cellStyle name="Shade 2 2 2 25 2 4" xfId="32771"/>
    <cellStyle name="Shade 2 2 2 25 2 5" xfId="47423"/>
    <cellStyle name="Shade 2 2 2 25 3" xfId="17267"/>
    <cellStyle name="Shade 2 2 2 25 3 2" xfId="21307"/>
    <cellStyle name="Shade 2 2 2 25 3 3" xfId="37715"/>
    <cellStyle name="Shade 2 2 2 25 3 4" xfId="43378"/>
    <cellStyle name="Shade 2 2 2 25 4" xfId="21309"/>
    <cellStyle name="Shade 2 2 2 25 5" xfId="38351"/>
    <cellStyle name="Shade 2 2 2 25 6" xfId="44462"/>
    <cellStyle name="Shade 2 2 2 26" xfId="10308"/>
    <cellStyle name="Shade 2 2 2 26 2" xfId="14545"/>
    <cellStyle name="Shade 2 2 2 26 2 2" xfId="22917"/>
    <cellStyle name="Shade 2 2 2 26 2 3" xfId="21305"/>
    <cellStyle name="Shade 2 2 2 26 2 4" xfId="38579"/>
    <cellStyle name="Shade 2 2 2 26 2 5" xfId="47589"/>
    <cellStyle name="Shade 2 2 2 26 3" xfId="17282"/>
    <cellStyle name="Shade 2 2 2 26 3 2" xfId="21304"/>
    <cellStyle name="Shade 2 2 2 26 3 3" xfId="38792"/>
    <cellStyle name="Shade 2 2 2 26 3 4" xfId="45657"/>
    <cellStyle name="Shade 2 2 2 26 4" xfId="21306"/>
    <cellStyle name="Shade 2 2 2 26 5" xfId="36778"/>
    <cellStyle name="Shade 2 2 2 26 6" xfId="43606"/>
    <cellStyle name="Shade 2 2 2 27" xfId="10265"/>
    <cellStyle name="Shade 2 2 2 27 2" xfId="14502"/>
    <cellStyle name="Shade 2 2 2 27 2 2" xfId="22918"/>
    <cellStyle name="Shade 2 2 2 27 2 3" xfId="21302"/>
    <cellStyle name="Shade 2 2 2 27 2 4" xfId="33204"/>
    <cellStyle name="Shade 2 2 2 27 2 5" xfId="40549"/>
    <cellStyle name="Shade 2 2 2 27 3" xfId="17239"/>
    <cellStyle name="Shade 2 2 2 27 3 2" xfId="21301"/>
    <cellStyle name="Shade 2 2 2 27 3 3" xfId="35556"/>
    <cellStyle name="Shade 2 2 2 27 3 4" xfId="47753"/>
    <cellStyle name="Shade 2 2 2 27 4" xfId="21303"/>
    <cellStyle name="Shade 2 2 2 27 5" xfId="34070"/>
    <cellStyle name="Shade 2 2 2 27 6" xfId="47404"/>
    <cellStyle name="Shade 2 2 2 28" xfId="10452"/>
    <cellStyle name="Shade 2 2 2 28 2" xfId="22920"/>
    <cellStyle name="Shade 2 2 2 28 3" xfId="21300"/>
    <cellStyle name="Shade 2 2 2 28 4" xfId="34634"/>
    <cellStyle name="Shade 2 2 2 28 5" xfId="42729"/>
    <cellStyle name="Shade 2 2 2 29" xfId="10474"/>
    <cellStyle name="Shade 2 2 2 29 2" xfId="22921"/>
    <cellStyle name="Shade 2 2 2 29 3" xfId="21299"/>
    <cellStyle name="Shade 2 2 2 29 4" xfId="38779"/>
    <cellStyle name="Shade 2 2 2 29 5" xfId="45981"/>
    <cellStyle name="Shade 2 2 2 3" xfId="6666"/>
    <cellStyle name="Shade 2 2 2 3 2" xfId="9007"/>
    <cellStyle name="Shade 2 2 2 3 2 2" xfId="13262"/>
    <cellStyle name="Shade 2 2 2 3 2 2 2" xfId="22922"/>
    <cellStyle name="Shade 2 2 2 3 2 2 3" xfId="21296"/>
    <cellStyle name="Shade 2 2 2 3 2 2 4" xfId="38037"/>
    <cellStyle name="Shade 2 2 2 3 2 2 5" xfId="42408"/>
    <cellStyle name="Shade 2 2 2 3 2 3" xfId="16047"/>
    <cellStyle name="Shade 2 2 2 3 2 3 2" xfId="21295"/>
    <cellStyle name="Shade 2 2 2 3 2 3 3" xfId="26454"/>
    <cellStyle name="Shade 2 2 2 3 2 3 4" xfId="39772"/>
    <cellStyle name="Shade 2 2 2 3 2 4" xfId="21297"/>
    <cellStyle name="Shade 2 2 2 3 2 5" xfId="21770"/>
    <cellStyle name="Shade 2 2 2 3 2 6" xfId="41045"/>
    <cellStyle name="Shade 2 2 2 3 3" xfId="10582"/>
    <cellStyle name="Shade 2 2 2 3 3 2" xfId="22923"/>
    <cellStyle name="Shade 2 2 2 3 3 3" xfId="21294"/>
    <cellStyle name="Shade 2 2 2 3 3 4" xfId="26132"/>
    <cellStyle name="Shade 2 2 2 3 3 5" xfId="43878"/>
    <cellStyle name="Shade 2 2 2 3 4" xfId="11937"/>
    <cellStyle name="Shade 2 2 2 3 4 2" xfId="22924"/>
    <cellStyle name="Shade 2 2 2 3 4 3" xfId="21293"/>
    <cellStyle name="Shade 2 2 2 3 4 4" xfId="37834"/>
    <cellStyle name="Shade 2 2 2 3 4 5" xfId="47133"/>
    <cellStyle name="Shade 2 2 2 3 5" xfId="14769"/>
    <cellStyle name="Shade 2 2 2 3 5 2" xfId="21292"/>
    <cellStyle name="Shade 2 2 2 3 5 3" xfId="32495"/>
    <cellStyle name="Shade 2 2 2 3 5 4" xfId="42319"/>
    <cellStyle name="Shade 2 2 2 3 6" xfId="21298"/>
    <cellStyle name="Shade 2 2 2 3 7" xfId="21678"/>
    <cellStyle name="Shade 2 2 2 3 8" xfId="40976"/>
    <cellStyle name="Shade 2 2 2 4" xfId="6972"/>
    <cellStyle name="Shade 2 2 2 4 2" xfId="9313"/>
    <cellStyle name="Shade 2 2 2 4 2 2" xfId="13568"/>
    <cellStyle name="Shade 2 2 2 4 2 2 2" xfId="22925"/>
    <cellStyle name="Shade 2 2 2 4 2 2 3" xfId="21289"/>
    <cellStyle name="Shade 2 2 2 4 2 2 4" xfId="34768"/>
    <cellStyle name="Shade 2 2 2 4 2 2 5" xfId="41988"/>
    <cellStyle name="Shade 2 2 2 4 2 3" xfId="16315"/>
    <cellStyle name="Shade 2 2 2 4 2 3 2" xfId="21288"/>
    <cellStyle name="Shade 2 2 2 4 2 3 3" xfId="26366"/>
    <cellStyle name="Shade 2 2 2 4 2 3 4" xfId="45644"/>
    <cellStyle name="Shade 2 2 2 4 2 4" xfId="21290"/>
    <cellStyle name="Shade 2 2 2 4 2 5" xfId="37186"/>
    <cellStyle name="Shade 2 2 2 4 2 6" xfId="47368"/>
    <cellStyle name="Shade 2 2 2 4 3" xfId="10888"/>
    <cellStyle name="Shade 2 2 2 4 3 2" xfId="22926"/>
    <cellStyle name="Shade 2 2 2 4 3 3" xfId="21287"/>
    <cellStyle name="Shade 2 2 2 4 3 4" xfId="37424"/>
    <cellStyle name="Shade 2 2 2 4 3 5" xfId="41964"/>
    <cellStyle name="Shade 2 2 2 4 4" xfId="12243"/>
    <cellStyle name="Shade 2 2 2 4 4 2" xfId="22927"/>
    <cellStyle name="Shade 2 2 2 4 4 3" xfId="21286"/>
    <cellStyle name="Shade 2 2 2 4 4 4" xfId="34565"/>
    <cellStyle name="Shade 2 2 2 4 4 5" xfId="45549"/>
    <cellStyle name="Shade 2 2 2 4 5" xfId="15075"/>
    <cellStyle name="Shade 2 2 2 4 5 2" xfId="21285"/>
    <cellStyle name="Shade 2 2 2 4 5 3" xfId="33303"/>
    <cellStyle name="Shade 2 2 2 4 5 4" xfId="41875"/>
    <cellStyle name="Shade 2 2 2 4 6" xfId="21291"/>
    <cellStyle name="Shade 2 2 2 4 7" xfId="25585"/>
    <cellStyle name="Shade 2 2 2 4 8" xfId="39113"/>
    <cellStyle name="Shade 2 2 2 5" xfId="6932"/>
    <cellStyle name="Shade 2 2 2 5 2" xfId="9273"/>
    <cellStyle name="Shade 2 2 2 5 2 2" xfId="13528"/>
    <cellStyle name="Shade 2 2 2 5 2 2 2" xfId="22929"/>
    <cellStyle name="Shade 2 2 2 5 2 2 3" xfId="21282"/>
    <cellStyle name="Shade 2 2 2 5 2 2 4" xfId="38514"/>
    <cellStyle name="Shade 2 2 2 5 2 2 5" xfId="41277"/>
    <cellStyle name="Shade 2 2 2 5 2 3" xfId="16278"/>
    <cellStyle name="Shade 2 2 2 5 2 3 2" xfId="21281"/>
    <cellStyle name="Shade 2 2 2 5 2 3 3" xfId="32058"/>
    <cellStyle name="Shade 2 2 2 5 2 3 4" xfId="40912"/>
    <cellStyle name="Shade 2 2 2 5 2 4" xfId="21283"/>
    <cellStyle name="Shade 2 2 2 5 2 5" xfId="28161"/>
    <cellStyle name="Shade 2 2 2 5 2 6" xfId="46577"/>
    <cellStyle name="Shade 2 2 2 5 3" xfId="10848"/>
    <cellStyle name="Shade 2 2 2 5 3 2" xfId="22930"/>
    <cellStyle name="Shade 2 2 2 5 3 3" xfId="21280"/>
    <cellStyle name="Shade 2 2 2 5 3 4" xfId="36541"/>
    <cellStyle name="Shade 2 2 2 5 3 5" xfId="43291"/>
    <cellStyle name="Shade 2 2 2 5 4" xfId="12203"/>
    <cellStyle name="Shade 2 2 2 5 4 2" xfId="22931"/>
    <cellStyle name="Shade 2 2 2 5 4 3" xfId="21279"/>
    <cellStyle name="Shade 2 2 2 5 4 4" xfId="36032"/>
    <cellStyle name="Shade 2 2 2 5 4 5" xfId="40754"/>
    <cellStyle name="Shade 2 2 2 5 5" xfId="15035"/>
    <cellStyle name="Shade 2 2 2 5 5 2" xfId="21278"/>
    <cellStyle name="Shade 2 2 2 5 5 3" xfId="35175"/>
    <cellStyle name="Shade 2 2 2 5 5 4" xfId="42876"/>
    <cellStyle name="Shade 2 2 2 5 6" xfId="21284"/>
    <cellStyle name="Shade 2 2 2 5 7" xfId="21799"/>
    <cellStyle name="Shade 2 2 2 5 8" xfId="39240"/>
    <cellStyle name="Shade 2 2 2 6" xfId="6668"/>
    <cellStyle name="Shade 2 2 2 6 2" xfId="9009"/>
    <cellStyle name="Shade 2 2 2 6 2 2" xfId="13264"/>
    <cellStyle name="Shade 2 2 2 6 2 2 2" xfId="22932"/>
    <cellStyle name="Shade 2 2 2 6 2 2 3" xfId="21275"/>
    <cellStyle name="Shade 2 2 2 6 2 2 4" xfId="32754"/>
    <cellStyle name="Shade 2 2 2 6 2 2 5" xfId="42881"/>
    <cellStyle name="Shade 2 2 2 6 2 3" xfId="16049"/>
    <cellStyle name="Shade 2 2 2 6 2 3 2" xfId="21274"/>
    <cellStyle name="Shade 2 2 2 6 2 3 3" xfId="22340"/>
    <cellStyle name="Shade 2 2 2 6 2 3 4" xfId="38894"/>
    <cellStyle name="Shade 2 2 2 6 2 4" xfId="21276"/>
    <cellStyle name="Shade 2 2 2 6 2 5" xfId="23604"/>
    <cellStyle name="Shade 2 2 2 6 2 6" xfId="39276"/>
    <cellStyle name="Shade 2 2 2 6 3" xfId="10584"/>
    <cellStyle name="Shade 2 2 2 6 3 2" xfId="22933"/>
    <cellStyle name="Shade 2 2 2 6 3 3" xfId="21273"/>
    <cellStyle name="Shade 2 2 2 6 3 4" xfId="27804"/>
    <cellStyle name="Shade 2 2 2 6 3 5" xfId="47295"/>
    <cellStyle name="Shade 2 2 2 6 4" xfId="11939"/>
    <cellStyle name="Shade 2 2 2 6 4 2" xfId="22934"/>
    <cellStyle name="Shade 2 2 2 6 4 3" xfId="21272"/>
    <cellStyle name="Shade 2 2 2 6 4 4" xfId="32552"/>
    <cellStyle name="Shade 2 2 2 6 4 5" xfId="44680"/>
    <cellStyle name="Shade 2 2 2 6 5" xfId="14771"/>
    <cellStyle name="Shade 2 2 2 6 5 2" xfId="21271"/>
    <cellStyle name="Shade 2 2 2 6 5 3" xfId="37266"/>
    <cellStyle name="Shade 2 2 2 6 5 4" xfId="46180"/>
    <cellStyle name="Shade 2 2 2 6 6" xfId="21277"/>
    <cellStyle name="Shade 2 2 2 6 7" xfId="23094"/>
    <cellStyle name="Shade 2 2 2 6 8" xfId="39482"/>
    <cellStyle name="Shade 2 2 2 7" xfId="6823"/>
    <cellStyle name="Shade 2 2 2 7 2" xfId="9164"/>
    <cellStyle name="Shade 2 2 2 7 2 2" xfId="13419"/>
    <cellStyle name="Shade 2 2 2 7 2 2 2" xfId="22936"/>
    <cellStyle name="Shade 2 2 2 7 2 2 3" xfId="21268"/>
    <cellStyle name="Shade 2 2 2 7 2 2 4" xfId="37258"/>
    <cellStyle name="Shade 2 2 2 7 2 2 5" xfId="41527"/>
    <cellStyle name="Shade 2 2 2 7 2 3" xfId="16179"/>
    <cellStyle name="Shade 2 2 2 7 2 3 2" xfId="21267"/>
    <cellStyle name="Shade 2 2 2 7 2 3 3" xfId="21675"/>
    <cellStyle name="Shade 2 2 2 7 2 3 4" xfId="46261"/>
    <cellStyle name="Shade 2 2 2 7 2 4" xfId="21269"/>
    <cellStyle name="Shade 2 2 2 7 2 5" xfId="22276"/>
    <cellStyle name="Shade 2 2 2 7 2 6" xfId="39051"/>
    <cellStyle name="Shade 2 2 2 7 3" xfId="10739"/>
    <cellStyle name="Shade 2 2 2 7 3 2" xfId="22937"/>
    <cellStyle name="Shade 2 2 2 7 3 3" xfId="21266"/>
    <cellStyle name="Shade 2 2 2 7 3 4" xfId="34864"/>
    <cellStyle name="Shade 2 2 2 7 3 5" xfId="45538"/>
    <cellStyle name="Shade 2 2 2 7 4" xfId="12094"/>
    <cellStyle name="Shade 2 2 2 7 4 2" xfId="22938"/>
    <cellStyle name="Shade 2 2 2 7 4 3" xfId="21265"/>
    <cellStyle name="Shade 2 2 2 7 4 4" xfId="32746"/>
    <cellStyle name="Shade 2 2 2 7 4 5" xfId="45030"/>
    <cellStyle name="Shade 2 2 2 7 5" xfId="14926"/>
    <cellStyle name="Shade 2 2 2 7 5 2" xfId="21264"/>
    <cellStyle name="Shade 2 2 2 7 5 3" xfId="35842"/>
    <cellStyle name="Shade 2 2 2 7 5 4" xfId="41597"/>
    <cellStyle name="Shade 2 2 2 7 6" xfId="21270"/>
    <cellStyle name="Shade 2 2 2 7 7" xfId="22192"/>
    <cellStyle name="Shade 2 2 2 7 8" xfId="40211"/>
    <cellStyle name="Shade 2 2 2 8" xfId="6595"/>
    <cellStyle name="Shade 2 2 2 8 2" xfId="8936"/>
    <cellStyle name="Shade 2 2 2 8 2 2" xfId="13191"/>
    <cellStyle name="Shade 2 2 2 8 2 2 2" xfId="22940"/>
    <cellStyle name="Shade 2 2 2 8 2 2 3" xfId="21261"/>
    <cellStyle name="Shade 2 2 2 8 2 2 4" xfId="34121"/>
    <cellStyle name="Shade 2 2 2 8 2 2 5" xfId="42255"/>
    <cellStyle name="Shade 2 2 2 8 2 3" xfId="15985"/>
    <cellStyle name="Shade 2 2 2 8 2 3 2" xfId="21260"/>
    <cellStyle name="Shade 2 2 2 8 2 3 3" xfId="24097"/>
    <cellStyle name="Shade 2 2 2 8 2 3 4" xfId="39806"/>
    <cellStyle name="Shade 2 2 2 8 2 4" xfId="21262"/>
    <cellStyle name="Shade 2 2 2 8 2 5" xfId="26958"/>
    <cellStyle name="Shade 2 2 2 8 2 6" xfId="45364"/>
    <cellStyle name="Shade 2 2 2 8 3" xfId="10511"/>
    <cellStyle name="Shade 2 2 2 8 3 2" xfId="22941"/>
    <cellStyle name="Shade 2 2 2 8 3 3" xfId="21259"/>
    <cellStyle name="Shade 2 2 2 8 3 4" xfId="27714"/>
    <cellStyle name="Shade 2 2 2 8 3 5" xfId="46882"/>
    <cellStyle name="Shade 2 2 2 8 4" xfId="11866"/>
    <cellStyle name="Shade 2 2 2 8 4 2" xfId="22942"/>
    <cellStyle name="Shade 2 2 2 8 4 3" xfId="21258"/>
    <cellStyle name="Shade 2 2 2 8 4 4" xfId="36563"/>
    <cellStyle name="Shade 2 2 2 8 4 5" xfId="43617"/>
    <cellStyle name="Shade 2 2 2 8 5" xfId="14698"/>
    <cellStyle name="Shade 2 2 2 8 5 2" xfId="21257"/>
    <cellStyle name="Shade 2 2 2 8 5 3" xfId="38872"/>
    <cellStyle name="Shade 2 2 2 8 5 4" xfId="42625"/>
    <cellStyle name="Shade 2 2 2 8 6" xfId="21263"/>
    <cellStyle name="Shade 2 2 2 8 7" xfId="23131"/>
    <cellStyle name="Shade 2 2 2 8 8" xfId="40032"/>
    <cellStyle name="Shade 2 2 2 9" xfId="6856"/>
    <cellStyle name="Shade 2 2 2 9 2" xfId="9197"/>
    <cellStyle name="Shade 2 2 2 9 2 2" xfId="13452"/>
    <cellStyle name="Shade 2 2 2 9 2 2 2" xfId="22943"/>
    <cellStyle name="Shade 2 2 2 9 2 2 3" xfId="21254"/>
    <cellStyle name="Shade 2 2 2 9 2 2 4" xfId="38125"/>
    <cellStyle name="Shade 2 2 2 9 2 2 5" xfId="41556"/>
    <cellStyle name="Shade 2 2 2 9 2 3" xfId="16208"/>
    <cellStyle name="Shade 2 2 2 9 2 3 2" xfId="21253"/>
    <cellStyle name="Shade 2 2 2 9 2 3 3" xfId="22332"/>
    <cellStyle name="Shade 2 2 2 9 2 3 4" xfId="41002"/>
    <cellStyle name="Shade 2 2 2 9 2 4" xfId="21255"/>
    <cellStyle name="Shade 2 2 2 9 2 5" xfId="27016"/>
    <cellStyle name="Shade 2 2 2 9 2 6" xfId="44495"/>
    <cellStyle name="Shade 2 2 2 9 3" xfId="10772"/>
    <cellStyle name="Shade 2 2 2 9 3 2" xfId="22944"/>
    <cellStyle name="Shade 2 2 2 9 3 3" xfId="21252"/>
    <cellStyle name="Shade 2 2 2 9 3 4" xfId="33653"/>
    <cellStyle name="Shade 2 2 2 9 3 5" xfId="48392"/>
    <cellStyle name="Shade 2 2 2 9 4" xfId="12127"/>
    <cellStyle name="Shade 2 2 2 9 4 2" xfId="22945"/>
    <cellStyle name="Shade 2 2 2 9 4 3" xfId="21251"/>
    <cellStyle name="Shade 2 2 2 9 4 4" xfId="37854"/>
    <cellStyle name="Shade 2 2 2 9 4 5" xfId="46901"/>
    <cellStyle name="Shade 2 2 2 9 5" xfId="14959"/>
    <cellStyle name="Shade 2 2 2 9 5 2" xfId="21250"/>
    <cellStyle name="Shade 2 2 2 9 5 3" xfId="34150"/>
    <cellStyle name="Shade 2 2 2 9 5 4" xfId="41611"/>
    <cellStyle name="Shade 2 2 2 9 6" xfId="21256"/>
    <cellStyle name="Shade 2 2 2 9 7" xfId="21956"/>
    <cellStyle name="Shade 2 2 2 9 8" xfId="39586"/>
    <cellStyle name="Shade 2 2 20" xfId="8524"/>
    <cellStyle name="Shade 2 2 20 2" xfId="9960"/>
    <cellStyle name="Shade 2 2 20 2 2" xfId="14197"/>
    <cellStyle name="Shade 2 2 20 2 2 2" xfId="22946"/>
    <cellStyle name="Shade 2 2 20 2 2 3" xfId="21247"/>
    <cellStyle name="Shade 2 2 20 2 2 4" xfId="34294"/>
    <cellStyle name="Shade 2 2 20 2 2 5" xfId="48284"/>
    <cellStyle name="Shade 2 2 20 2 3" xfId="16934"/>
    <cellStyle name="Shade 2 2 20 2 3 2" xfId="21246"/>
    <cellStyle name="Shade 2 2 20 2 3 3" xfId="32234"/>
    <cellStyle name="Shade 2 2 20 2 3 4" xfId="46934"/>
    <cellStyle name="Shade 2 2 20 2 4" xfId="21248"/>
    <cellStyle name="Shade 2 2 20 2 5" xfId="38169"/>
    <cellStyle name="Shade 2 2 20 2 6" xfId="46719"/>
    <cellStyle name="Shade 2 2 20 3" xfId="11517"/>
    <cellStyle name="Shade 2 2 20 3 2" xfId="22947"/>
    <cellStyle name="Shade 2 2 20 3 3" xfId="21245"/>
    <cellStyle name="Shade 2 2 20 3 4" xfId="36231"/>
    <cellStyle name="Shade 2 2 20 3 5" xfId="43137"/>
    <cellStyle name="Shade 2 2 20 4" xfId="12872"/>
    <cellStyle name="Shade 2 2 20 4 2" xfId="22948"/>
    <cellStyle name="Shade 2 2 20 4 3" xfId="21244"/>
    <cellStyle name="Shade 2 2 20 4 4" xfId="37078"/>
    <cellStyle name="Shade 2 2 20 4 5" xfId="43579"/>
    <cellStyle name="Shade 2 2 20 5" xfId="15704"/>
    <cellStyle name="Shade 2 2 20 5 2" xfId="21243"/>
    <cellStyle name="Shade 2 2 20 5 3" xfId="28050"/>
    <cellStyle name="Shade 2 2 20 5 4" xfId="46508"/>
    <cellStyle name="Shade 2 2 20 6" xfId="21249"/>
    <cellStyle name="Shade 2 2 20 7" xfId="27244"/>
    <cellStyle name="Shade 2 2 20 8" xfId="44884"/>
    <cellStyle name="Shade 2 2 21" xfId="8596"/>
    <cellStyle name="Shade 2 2 21 2" xfId="10032"/>
    <cellStyle name="Shade 2 2 21 2 2" xfId="14269"/>
    <cellStyle name="Shade 2 2 21 2 2 2" xfId="22949"/>
    <cellStyle name="Shade 2 2 21 2 2 3" xfId="21240"/>
    <cellStyle name="Shade 2 2 21 2 2 4" xfId="32467"/>
    <cellStyle name="Shade 2 2 21 2 2 5" xfId="44392"/>
    <cellStyle name="Shade 2 2 21 2 3" xfId="17006"/>
    <cellStyle name="Shade 2 2 21 2 3 2" xfId="21239"/>
    <cellStyle name="Shade 2 2 21 2 3 3" xfId="34505"/>
    <cellStyle name="Shade 2 2 21 2 3 4" xfId="44872"/>
    <cellStyle name="Shade 2 2 21 2 4" xfId="21241"/>
    <cellStyle name="Shade 2 2 21 2 5" xfId="32538"/>
    <cellStyle name="Shade 2 2 21 2 6" xfId="47407"/>
    <cellStyle name="Shade 2 2 21 3" xfId="11589"/>
    <cellStyle name="Shade 2 2 21 3 2" xfId="22950"/>
    <cellStyle name="Shade 2 2 21 3 3" xfId="21238"/>
    <cellStyle name="Shade 2 2 21 3 4" xfId="36396"/>
    <cellStyle name="Shade 2 2 21 3 5" xfId="42726"/>
    <cellStyle name="Shade 2 2 21 4" xfId="12944"/>
    <cellStyle name="Shade 2 2 21 4 2" xfId="22951"/>
    <cellStyle name="Shade 2 2 21 4 3" xfId="21237"/>
    <cellStyle name="Shade 2 2 21 4 4" xfId="33053"/>
    <cellStyle name="Shade 2 2 21 4 5" xfId="46117"/>
    <cellStyle name="Shade 2 2 21 5" xfId="15776"/>
    <cellStyle name="Shade 2 2 21 5 2" xfId="21236"/>
    <cellStyle name="Shade 2 2 21 5 3" xfId="38240"/>
    <cellStyle name="Shade 2 2 21 5 4" xfId="42472"/>
    <cellStyle name="Shade 2 2 21 6" xfId="21242"/>
    <cellStyle name="Shade 2 2 21 7" xfId="27361"/>
    <cellStyle name="Shade 2 2 21 8" xfId="43099"/>
    <cellStyle name="Shade 2 2 22" xfId="8484"/>
    <cellStyle name="Shade 2 2 22 2" xfId="9920"/>
    <cellStyle name="Shade 2 2 22 2 2" xfId="14157"/>
    <cellStyle name="Shade 2 2 22 2 2 2" xfId="22953"/>
    <cellStyle name="Shade 2 2 22 2 2 3" xfId="21233"/>
    <cellStyle name="Shade 2 2 22 2 2 4" xfId="34884"/>
    <cellStyle name="Shade 2 2 22 2 2 5" xfId="42175"/>
    <cellStyle name="Shade 2 2 22 2 3" xfId="16894"/>
    <cellStyle name="Shade 2 2 22 2 3 2" xfId="21232"/>
    <cellStyle name="Shade 2 2 22 2 3 3" xfId="22159"/>
    <cellStyle name="Shade 2 2 22 2 3 4" xfId="42616"/>
    <cellStyle name="Shade 2 2 22 2 4" xfId="21234"/>
    <cellStyle name="Shade 2 2 22 2 5" xfId="32975"/>
    <cellStyle name="Shade 2 2 22 2 6" xfId="42938"/>
    <cellStyle name="Shade 2 2 22 3" xfId="11477"/>
    <cellStyle name="Shade 2 2 22 3 2" xfId="22954"/>
    <cellStyle name="Shade 2 2 22 3 3" xfId="21231"/>
    <cellStyle name="Shade 2 2 22 3 4" xfId="35295"/>
    <cellStyle name="Shade 2 2 22 3 5" xfId="47693"/>
    <cellStyle name="Shade 2 2 22 4" xfId="12832"/>
    <cellStyle name="Shade 2 2 22 4 2" xfId="22955"/>
    <cellStyle name="Shade 2 2 22 4 3" xfId="21230"/>
    <cellStyle name="Shade 2 2 22 4 4" xfId="35065"/>
    <cellStyle name="Shade 2 2 22 4 5" xfId="43785"/>
    <cellStyle name="Shade 2 2 22 5" xfId="15664"/>
    <cellStyle name="Shade 2 2 22 5 2" xfId="21229"/>
    <cellStyle name="Shade 2 2 22 5 3" xfId="26342"/>
    <cellStyle name="Shade 2 2 22 5 4" xfId="41494"/>
    <cellStyle name="Shade 2 2 22 6" xfId="21235"/>
    <cellStyle name="Shade 2 2 22 7" xfId="36100"/>
    <cellStyle name="Shade 2 2 22 8" xfId="42079"/>
    <cellStyle name="Shade 2 2 23" xfId="8517"/>
    <cellStyle name="Shade 2 2 23 2" xfId="9953"/>
    <cellStyle name="Shade 2 2 23 2 2" xfId="14190"/>
    <cellStyle name="Shade 2 2 23 2 2 2" xfId="22957"/>
    <cellStyle name="Shade 2 2 23 2 2 3" xfId="21226"/>
    <cellStyle name="Shade 2 2 23 2 2 4" xfId="35338"/>
    <cellStyle name="Shade 2 2 23 2 2 5" xfId="43636"/>
    <cellStyle name="Shade 2 2 23 2 3" xfId="16927"/>
    <cellStyle name="Shade 2 2 23 2 3 2" xfId="21225"/>
    <cellStyle name="Shade 2 2 23 2 3 3" xfId="32141"/>
    <cellStyle name="Shade 2 2 23 2 3 4" xfId="48219"/>
    <cellStyle name="Shade 2 2 23 2 4" xfId="21227"/>
    <cellStyle name="Shade 2 2 23 2 5" xfId="38668"/>
    <cellStyle name="Shade 2 2 23 2 6" xfId="43412"/>
    <cellStyle name="Shade 2 2 23 3" xfId="11510"/>
    <cellStyle name="Shade 2 2 23 3 2" xfId="22958"/>
    <cellStyle name="Shade 2 2 23 3 3" xfId="21224"/>
    <cellStyle name="Shade 2 2 23 3 4" xfId="35913"/>
    <cellStyle name="Shade 2 2 23 3 5" xfId="45711"/>
    <cellStyle name="Shade 2 2 23 4" xfId="12865"/>
    <cellStyle name="Shade 2 2 23 4 2" xfId="22959"/>
    <cellStyle name="Shade 2 2 23 4 3" xfId="21223"/>
    <cellStyle name="Shade 2 2 23 4 4" xfId="35670"/>
    <cellStyle name="Shade 2 2 23 4 5" xfId="48192"/>
    <cellStyle name="Shade 2 2 23 5" xfId="15697"/>
    <cellStyle name="Shade 2 2 23 5 2" xfId="21222"/>
    <cellStyle name="Shade 2 2 23 5 3" xfId="28063"/>
    <cellStyle name="Shade 2 2 23 5 4" xfId="46162"/>
    <cellStyle name="Shade 2 2 23 6" xfId="21228"/>
    <cellStyle name="Shade 2 2 23 7" xfId="27231"/>
    <cellStyle name="Shade 2 2 23 8" xfId="44987"/>
    <cellStyle name="Shade 2 2 24" xfId="8655"/>
    <cellStyle name="Shade 2 2 24 2" xfId="10091"/>
    <cellStyle name="Shade 2 2 24 2 2" xfId="14328"/>
    <cellStyle name="Shade 2 2 24 2 2 2" xfId="22960"/>
    <cellStyle name="Shade 2 2 24 2 2 3" xfId="21219"/>
    <cellStyle name="Shade 2 2 24 2 2 4" xfId="35992"/>
    <cellStyle name="Shade 2 2 24 2 2 5" xfId="46768"/>
    <cellStyle name="Shade 2 2 24 2 3" xfId="17065"/>
    <cellStyle name="Shade 2 2 24 2 3 2" xfId="21218"/>
    <cellStyle name="Shade 2 2 24 2 3 3" xfId="32925"/>
    <cellStyle name="Shade 2 2 24 2 3 4" xfId="44148"/>
    <cellStyle name="Shade 2 2 24 2 4" xfId="21220"/>
    <cellStyle name="Shade 2 2 24 2 5" xfId="34053"/>
    <cellStyle name="Shade 2 2 24 2 6" xfId="47917"/>
    <cellStyle name="Shade 2 2 24 3" xfId="11648"/>
    <cellStyle name="Shade 2 2 24 3 2" xfId="22961"/>
    <cellStyle name="Shade 2 2 24 3 3" xfId="21217"/>
    <cellStyle name="Shade 2 2 24 3 4" xfId="36906"/>
    <cellStyle name="Shade 2 2 24 3 5" xfId="48483"/>
    <cellStyle name="Shade 2 2 24 4" xfId="13003"/>
    <cellStyle name="Shade 2 2 24 4 2" xfId="22962"/>
    <cellStyle name="Shade 2 2 24 4 3" xfId="21216"/>
    <cellStyle name="Shade 2 2 24 4 4" xfId="37267"/>
    <cellStyle name="Shade 2 2 24 4 5" xfId="48391"/>
    <cellStyle name="Shade 2 2 24 5" xfId="15835"/>
    <cellStyle name="Shade 2 2 24 5 2" xfId="21215"/>
    <cellStyle name="Shade 2 2 24 5 3" xfId="38856"/>
    <cellStyle name="Shade 2 2 24 5 4" xfId="41739"/>
    <cellStyle name="Shade 2 2 24 6" xfId="21221"/>
    <cellStyle name="Shade 2 2 24 7" xfId="27413"/>
    <cellStyle name="Shade 2 2 24 8" xfId="47857"/>
    <cellStyle name="Shade 2 2 25" xfId="8593"/>
    <cellStyle name="Shade 2 2 25 2" xfId="10029"/>
    <cellStyle name="Shade 2 2 25 2 2" xfId="14266"/>
    <cellStyle name="Shade 2 2 25 2 2 2" xfId="22963"/>
    <cellStyle name="Shade 2 2 25 2 2 3" xfId="21212"/>
    <cellStyle name="Shade 2 2 25 2 2 4" xfId="36151"/>
    <cellStyle name="Shade 2 2 25 2 2 5" xfId="41236"/>
    <cellStyle name="Shade 2 2 25 2 3" xfId="17003"/>
    <cellStyle name="Shade 2 2 25 2 3 2" xfId="21211"/>
    <cellStyle name="Shade 2 2 25 2 3 3" xfId="33444"/>
    <cellStyle name="Shade 2 2 25 2 3 4" xfId="41536"/>
    <cellStyle name="Shade 2 2 25 2 4" xfId="21213"/>
    <cellStyle name="Shade 2 2 25 2 5" xfId="36222"/>
    <cellStyle name="Shade 2 2 25 2 6" xfId="45366"/>
    <cellStyle name="Shade 2 2 25 3" xfId="11586"/>
    <cellStyle name="Shade 2 2 25 3 2" xfId="22964"/>
    <cellStyle name="Shade 2 2 25 3 3" xfId="21210"/>
    <cellStyle name="Shade 2 2 25 3 4" xfId="36917"/>
    <cellStyle name="Shade 2 2 25 3 5" xfId="46351"/>
    <cellStyle name="Shade 2 2 25 4" xfId="12941"/>
    <cellStyle name="Shade 2 2 25 4 2" xfId="22965"/>
    <cellStyle name="Shade 2 2 25 4 3" xfId="21209"/>
    <cellStyle name="Shade 2 2 25 4 4" xfId="33574"/>
    <cellStyle name="Shade 2 2 25 4 5" xfId="44251"/>
    <cellStyle name="Shade 2 2 25 5" xfId="15773"/>
    <cellStyle name="Shade 2 2 25 5 2" xfId="21208"/>
    <cellStyle name="Shade 2 2 25 5 3" xfId="26102"/>
    <cellStyle name="Shade 2 2 25 5 4" xfId="48121"/>
    <cellStyle name="Shade 2 2 25 6" xfId="21214"/>
    <cellStyle name="Shade 2 2 25 7" xfId="35585"/>
    <cellStyle name="Shade 2 2 25 8" xfId="46273"/>
    <cellStyle name="Shade 2 2 26" xfId="10278"/>
    <cellStyle name="Shade 2 2 26 2" xfId="14515"/>
    <cellStyle name="Shade 2 2 26 2 2" xfId="22966"/>
    <cellStyle name="Shade 2 2 26 2 3" xfId="21206"/>
    <cellStyle name="Shade 2 2 26 2 4" xfId="37762"/>
    <cellStyle name="Shade 2 2 26 2 5" xfId="41513"/>
    <cellStyle name="Shade 2 2 26 3" xfId="17252"/>
    <cellStyle name="Shade 2 2 26 3 2" xfId="21205"/>
    <cellStyle name="Shade 2 2 26 3 3" xfId="38745"/>
    <cellStyle name="Shade 2 2 26 3 4" xfId="40655"/>
    <cellStyle name="Shade 2 2 26 4" xfId="21207"/>
    <cellStyle name="Shade 2 2 26 5" xfId="34329"/>
    <cellStyle name="Shade 2 2 26 6" xfId="40427"/>
    <cellStyle name="Shade 2 2 27" xfId="10272"/>
    <cellStyle name="Shade 2 2 27 2" xfId="14509"/>
    <cellStyle name="Shade 2 2 27 2 2" xfId="22967"/>
    <cellStyle name="Shade 2 2 27 2 3" xfId="21203"/>
    <cellStyle name="Shade 2 2 27 2 4" xfId="35105"/>
    <cellStyle name="Shade 2 2 27 2 5" xfId="43050"/>
    <cellStyle name="Shade 2 2 27 3" xfId="17246"/>
    <cellStyle name="Shade 2 2 27 3 2" xfId="21202"/>
    <cellStyle name="Shade 2 2 27 3 3" xfId="34513"/>
    <cellStyle name="Shade 2 2 27 3 4" xfId="44208"/>
    <cellStyle name="Shade 2 2 27 4" xfId="21204"/>
    <cellStyle name="Shade 2 2 27 5" xfId="33790"/>
    <cellStyle name="Shade 2 2 27 6" xfId="43223"/>
    <cellStyle name="Shade 2 2 28" xfId="10287"/>
    <cellStyle name="Shade 2 2 28 2" xfId="14524"/>
    <cellStyle name="Shade 2 2 28 2 2" xfId="22968"/>
    <cellStyle name="Shade 2 2 28 2 3" xfId="21200"/>
    <cellStyle name="Shade 2 2 28 2 4" xfId="36977"/>
    <cellStyle name="Shade 2 2 28 2 5" xfId="47009"/>
    <cellStyle name="Shade 2 2 28 3" xfId="17261"/>
    <cellStyle name="Shade 2 2 28 3 2" xfId="21199"/>
    <cellStyle name="Shade 2 2 28 3 3" xfId="33475"/>
    <cellStyle name="Shade 2 2 28 3 4" xfId="44120"/>
    <cellStyle name="Shade 2 2 28 4" xfId="21201"/>
    <cellStyle name="Shade 2 2 28 5" xfId="36228"/>
    <cellStyle name="Shade 2 2 28 6" xfId="41840"/>
    <cellStyle name="Shade 2 2 29" xfId="10432"/>
    <cellStyle name="Shade 2 2 29 2" xfId="22969"/>
    <cellStyle name="Shade 2 2 29 3" xfId="21198"/>
    <cellStyle name="Shade 2 2 29 4" xfId="34044"/>
    <cellStyle name="Shade 2 2 29 5" xfId="43518"/>
    <cellStyle name="Shade 2 2 3" xfId="6712"/>
    <cellStyle name="Shade 2 2 3 2" xfId="10184"/>
    <cellStyle name="Shade 2 2 3 2 2" xfId="11741"/>
    <cellStyle name="Shade 2 2 3 2 2 2" xfId="22970"/>
    <cellStyle name="Shade 2 2 3 2 2 3" xfId="21196"/>
    <cellStyle name="Shade 2 2 3 2 2 4" xfId="33495"/>
    <cellStyle name="Shade 2 2 3 2 2 5" xfId="48009"/>
    <cellStyle name="Shade 2 2 3 2 3" xfId="14421"/>
    <cellStyle name="Shade 2 2 3 2 3 2" xfId="22971"/>
    <cellStyle name="Shade 2 2 3 2 3 3" xfId="21195"/>
    <cellStyle name="Shade 2 2 3 2 3 4" xfId="34239"/>
    <cellStyle name="Shade 2 2 3 2 3 5" xfId="46792"/>
    <cellStyle name="Shade 2 2 3 2 4" xfId="17158"/>
    <cellStyle name="Shade 2 2 3 2 4 2" xfId="21194"/>
    <cellStyle name="Shade 2 2 3 2 4 3" xfId="38211"/>
    <cellStyle name="Shade 2 2 3 2 4 4" xfId="47995"/>
    <cellStyle name="Shade 2 2 3 2 5" xfId="21197"/>
    <cellStyle name="Shade 2 2 3 2 6" xfId="33238"/>
    <cellStyle name="Shade 2 2 3 2 7" xfId="47145"/>
    <cellStyle name="Shade 2 2 3 3" xfId="9053"/>
    <cellStyle name="Shade 2 2 3 3 2" xfId="13308"/>
    <cellStyle name="Shade 2 2 3 3 2 2" xfId="22973"/>
    <cellStyle name="Shade 2 2 3 3 2 3" xfId="21193"/>
    <cellStyle name="Shade 2 2 3 3 2 4" xfId="36468"/>
    <cellStyle name="Shade 2 2 3 3 2 5" xfId="43535"/>
    <cellStyle name="Shade 2 2 3 3 3" xfId="14631"/>
    <cellStyle name="Shade 2 2 3 3 3 2" xfId="22974"/>
    <cellStyle name="Shade 2 2 3 3 3 3" xfId="21192"/>
    <cellStyle name="Shade 2 2 3 3 3 4" xfId="37051"/>
    <cellStyle name="Shade 2 2 3 3 3 5" xfId="40434"/>
    <cellStyle name="Shade 2 2 3 3 4" xfId="22972"/>
    <cellStyle name="Shade 2 2 3 4" xfId="10628"/>
    <cellStyle name="Shade 2 2 3 4 2" xfId="22975"/>
    <cellStyle name="Shade 2 2 3 4 3" xfId="21191"/>
    <cellStyle name="Shade 2 2 3 4 4" xfId="27853"/>
    <cellStyle name="Shade 2 2 3 4 5" xfId="45377"/>
    <cellStyle name="Shade 2 2 3 5" xfId="11983"/>
    <cellStyle name="Shade 2 2 3 5 2" xfId="22976"/>
    <cellStyle name="Shade 2 2 3 5 3" xfId="21190"/>
    <cellStyle name="Shade 2 2 3 5 4" xfId="33170"/>
    <cellStyle name="Shade 2 2 3 5 5" xfId="48167"/>
    <cellStyle name="Shade 2 2 3 6" xfId="14815"/>
    <cellStyle name="Shade 2 2 3 6 2" xfId="21189"/>
    <cellStyle name="Shade 2 2 3 6 3" xfId="37868"/>
    <cellStyle name="Shade 2 2 3 6 4" xfId="47155"/>
    <cellStyle name="Shade 2 2 3 7" xfId="31868"/>
    <cellStyle name="Shade 2 2 3 8" xfId="40862"/>
    <cellStyle name="Shade 2 2 30" xfId="10448"/>
    <cellStyle name="Shade 2 2 30 2" xfId="22977"/>
    <cellStyle name="Shade 2 2 30 3" xfId="21188"/>
    <cellStyle name="Shade 2 2 30 4" xfId="37495"/>
    <cellStyle name="Shade 2 2 30 5" xfId="46396"/>
    <cellStyle name="Shade 2 2 4" xfId="6741"/>
    <cellStyle name="Shade 2 2 4 2" xfId="9082"/>
    <cellStyle name="Shade 2 2 4 2 2" xfId="13337"/>
    <cellStyle name="Shade 2 2 4 2 2 2" xfId="22978"/>
    <cellStyle name="Shade 2 2 4 2 2 3" xfId="21185"/>
    <cellStyle name="Shade 2 2 4 2 2 4" xfId="38251"/>
    <cellStyle name="Shade 2 2 4 2 2 5" xfId="45270"/>
    <cellStyle name="Shade 2 2 4 2 3" xfId="16110"/>
    <cellStyle name="Shade 2 2 4 2 3 2" xfId="21184"/>
    <cellStyle name="Shade 2 2 4 2 3 3" xfId="25490"/>
    <cellStyle name="Shade 2 2 4 2 3 4" xfId="40235"/>
    <cellStyle name="Shade 2 2 4 2 4" xfId="21186"/>
    <cellStyle name="Shade 2 2 4 2 5" xfId="25285"/>
    <cellStyle name="Shade 2 2 4 2 6" xfId="45862"/>
    <cellStyle name="Shade 2 2 4 3" xfId="10657"/>
    <cellStyle name="Shade 2 2 4 3 2" xfId="22979"/>
    <cellStyle name="Shade 2 2 4 3 3" xfId="21183"/>
    <cellStyle name="Shade 2 2 4 3 4" xfId="27887"/>
    <cellStyle name="Shade 2 2 4 3 5" xfId="41760"/>
    <cellStyle name="Shade 2 2 4 4" xfId="12012"/>
    <cellStyle name="Shade 2 2 4 4 2" xfId="22980"/>
    <cellStyle name="Shade 2 2 4 4 3" xfId="21182"/>
    <cellStyle name="Shade 2 2 4 4 4" xfId="35879"/>
    <cellStyle name="Shade 2 2 4 4 5" xfId="47737"/>
    <cellStyle name="Shade 2 2 4 5" xfId="14844"/>
    <cellStyle name="Shade 2 2 4 5 2" xfId="21181"/>
    <cellStyle name="Shade 2 2 4 5 3" xfId="35076"/>
    <cellStyle name="Shade 2 2 4 5 4" xfId="44052"/>
    <cellStyle name="Shade 2 2 4 6" xfId="21187"/>
    <cellStyle name="Shade 2 2 4 7" xfId="22121"/>
    <cellStyle name="Shade 2 2 4 8" xfId="39628"/>
    <cellStyle name="Shade 2 2 5" xfId="6929"/>
    <cellStyle name="Shade 2 2 5 2" xfId="9270"/>
    <cellStyle name="Shade 2 2 5 2 2" xfId="13525"/>
    <cellStyle name="Shade 2 2 5 2 2 2" xfId="22982"/>
    <cellStyle name="Shade 2 2 5 2 2 3" xfId="21178"/>
    <cellStyle name="Shade 2 2 5 2 2 4" xfId="35666"/>
    <cellStyle name="Shade 2 2 5 2 2 5" xfId="46989"/>
    <cellStyle name="Shade 2 2 5 2 3" xfId="16275"/>
    <cellStyle name="Shade 2 2 5 2 3 2" xfId="21177"/>
    <cellStyle name="Shade 2 2 5 2 3 3" xfId="37189"/>
    <cellStyle name="Shade 2 2 5 2 3 4" xfId="45690"/>
    <cellStyle name="Shade 2 2 5 2 4" xfId="21179"/>
    <cellStyle name="Shade 2 2 5 2 5" xfId="21795"/>
    <cellStyle name="Shade 2 2 5 2 6" xfId="41056"/>
    <cellStyle name="Shade 2 2 5 3" xfId="10845"/>
    <cellStyle name="Shade 2 2 5 3 2" xfId="22984"/>
    <cellStyle name="Shade 2 2 5 3 3" xfId="21176"/>
    <cellStyle name="Shade 2 2 5 3 4" xfId="37062"/>
    <cellStyle name="Shade 2 2 5 3 5" xfId="43419"/>
    <cellStyle name="Shade 2 2 5 4" xfId="12200"/>
    <cellStyle name="Shade 2 2 5 4 2" xfId="22985"/>
    <cellStyle name="Shade 2 2 5 4 3" xfId="21175"/>
    <cellStyle name="Shade 2 2 5 4 4" xfId="38152"/>
    <cellStyle name="Shade 2 2 5 4 5" xfId="46368"/>
    <cellStyle name="Shade 2 2 5 5" xfId="15032"/>
    <cellStyle name="Shade 2 2 5 5 2" xfId="21174"/>
    <cellStyle name="Shade 2 2 5 5 3" xfId="32753"/>
    <cellStyle name="Shade 2 2 5 5 4" xfId="48487"/>
    <cellStyle name="Shade 2 2 5 6" xfId="21180"/>
    <cellStyle name="Shade 2 2 5 7" xfId="22060"/>
    <cellStyle name="Shade 2 2 5 8" xfId="40244"/>
    <cellStyle name="Shade 2 2 6" xfId="6707"/>
    <cellStyle name="Shade 2 2 6 2" xfId="9048"/>
    <cellStyle name="Shade 2 2 6 2 2" xfId="13303"/>
    <cellStyle name="Shade 2 2 6 2 2 2" xfId="22988"/>
    <cellStyle name="Shade 2 2 6 2 2 3" xfId="21171"/>
    <cellStyle name="Shade 2 2 6 2 2 4" xfId="35408"/>
    <cellStyle name="Shade 2 2 6 2 2 5" xfId="44453"/>
    <cellStyle name="Shade 2 2 6 2 3" xfId="16087"/>
    <cellStyle name="Shade 2 2 6 2 3 2" xfId="21170"/>
    <cellStyle name="Shade 2 2 6 2 3 3" xfId="22132"/>
    <cellStyle name="Shade 2 2 6 2 3 4" xfId="40285"/>
    <cellStyle name="Shade 2 2 6 2 4" xfId="21172"/>
    <cellStyle name="Shade 2 2 6 2 5" xfId="21630"/>
    <cellStyle name="Shade 2 2 6 2 6" xfId="43174"/>
    <cellStyle name="Shade 2 2 6 3" xfId="10623"/>
    <cellStyle name="Shade 2 2 6 3 2" xfId="22989"/>
    <cellStyle name="Shade 2 2 6 3 3" xfId="21169"/>
    <cellStyle name="Shade 2 2 6 3 4" xfId="27844"/>
    <cellStyle name="Shade 2 2 6 3 5" xfId="48461"/>
    <cellStyle name="Shade 2 2 6 4" xfId="11978"/>
    <cellStyle name="Shade 2 2 6 4 2" xfId="22990"/>
    <cellStyle name="Shade 2 2 6 4 3" xfId="21168"/>
    <cellStyle name="Shade 2 2 6 4 4" xfId="38592"/>
    <cellStyle name="Shade 2 2 6 4 5" xfId="43157"/>
    <cellStyle name="Shade 2 2 6 5" xfId="14810"/>
    <cellStyle name="Shade 2 2 6 5 2" xfId="21167"/>
    <cellStyle name="Shade 2 2 6 5 3" xfId="33628"/>
    <cellStyle name="Shade 2 2 6 5 4" xfId="46051"/>
    <cellStyle name="Shade 2 2 6 6" xfId="21173"/>
    <cellStyle name="Shade 2 2 6 7" xfId="25051"/>
    <cellStyle name="Shade 2 2 6 8" xfId="40031"/>
    <cellStyle name="Shade 2 2 7" xfId="6781"/>
    <cellStyle name="Shade 2 2 7 2" xfId="9122"/>
    <cellStyle name="Shade 2 2 7 2 2" xfId="13377"/>
    <cellStyle name="Shade 2 2 7 2 2 2" xfId="22991"/>
    <cellStyle name="Shade 2 2 7 2 2 3" xfId="21164"/>
    <cellStyle name="Shade 2 2 7 2 2 4" xfId="34726"/>
    <cellStyle name="Shade 2 2 7 2 2 5" xfId="43884"/>
    <cellStyle name="Shade 2 2 7 2 3" xfId="16146"/>
    <cellStyle name="Shade 2 2 7 2 3 2" xfId="21163"/>
    <cellStyle name="Shade 2 2 7 2 3 3" xfId="21662"/>
    <cellStyle name="Shade 2 2 7 2 3 4" xfId="39321"/>
    <cellStyle name="Shade 2 2 7 2 4" xfId="21165"/>
    <cellStyle name="Shade 2 2 7 2 5" xfId="25272"/>
    <cellStyle name="Shade 2 2 7 2 6" xfId="39296"/>
    <cellStyle name="Shade 2 2 7 3" xfId="10697"/>
    <cellStyle name="Shade 2 2 7 3 2" xfId="22992"/>
    <cellStyle name="Shade 2 2 7 3 3" xfId="21162"/>
    <cellStyle name="Shade 2 2 7 3 4" xfId="35783"/>
    <cellStyle name="Shade 2 2 7 3 5" xfId="43711"/>
    <cellStyle name="Shade 2 2 7 4" xfId="12052"/>
    <cellStyle name="Shade 2 2 7 4 2" xfId="22993"/>
    <cellStyle name="Shade 2 2 7 4 3" xfId="21161"/>
    <cellStyle name="Shade 2 2 7 4 4" xfId="37033"/>
    <cellStyle name="Shade 2 2 7 4 5" xfId="47538"/>
    <cellStyle name="Shade 2 2 7 5" xfId="14884"/>
    <cellStyle name="Shade 2 2 7 5 2" xfId="21160"/>
    <cellStyle name="Shade 2 2 7 5 3" xfId="37089"/>
    <cellStyle name="Shade 2 2 7 5 4" xfId="42465"/>
    <cellStyle name="Shade 2 2 7 6" xfId="21166"/>
    <cellStyle name="Shade 2 2 7 7" xfId="22881"/>
    <cellStyle name="Shade 2 2 7 8" xfId="39974"/>
    <cellStyle name="Shade 2 2 8" xfId="6704"/>
    <cellStyle name="Shade 2 2 8 2" xfId="9045"/>
    <cellStyle name="Shade 2 2 8 2 2" xfId="13300"/>
    <cellStyle name="Shade 2 2 8 2 2 2" xfId="22994"/>
    <cellStyle name="Shade 2 2 8 2 2 3" xfId="21157"/>
    <cellStyle name="Shade 2 2 8 2 2 4" xfId="35743"/>
    <cellStyle name="Shade 2 2 8 2 2 5" xfId="40672"/>
    <cellStyle name="Shade 2 2 8 2 3" xfId="16084"/>
    <cellStyle name="Shade 2 2 8 2 3 2" xfId="21156"/>
    <cellStyle name="Shade 2 2 8 2 3 3" xfId="22632"/>
    <cellStyle name="Shade 2 2 8 2 3 4" xfId="40802"/>
    <cellStyle name="Shade 2 2 8 2 4" xfId="21158"/>
    <cellStyle name="Shade 2 2 8 2 5" xfId="21932"/>
    <cellStyle name="Shade 2 2 8 2 6" xfId="42257"/>
    <cellStyle name="Shade 2 2 8 3" xfId="10620"/>
    <cellStyle name="Shade 2 2 8 3 2" xfId="22995"/>
    <cellStyle name="Shade 2 2 8 3 3" xfId="21155"/>
    <cellStyle name="Shade 2 2 8 3 4" xfId="26325"/>
    <cellStyle name="Shade 2 2 8 3 5" xfId="47199"/>
    <cellStyle name="Shade 2 2 8 4" xfId="11975"/>
    <cellStyle name="Shade 2 2 8 4 2" xfId="22996"/>
    <cellStyle name="Shade 2 2 8 4 3" xfId="21154"/>
    <cellStyle name="Shade 2 2 8 4 4" xfId="32784"/>
    <cellStyle name="Shade 2 2 8 4 5" xfId="40688"/>
    <cellStyle name="Shade 2 2 8 5" xfId="14807"/>
    <cellStyle name="Shade 2 2 8 5 2" xfId="21153"/>
    <cellStyle name="Shade 2 2 8 5 3" xfId="36020"/>
    <cellStyle name="Shade 2 2 8 5 4" xfId="43950"/>
    <cellStyle name="Shade 2 2 8 6" xfId="21159"/>
    <cellStyle name="Shade 2 2 8 7" xfId="23393"/>
    <cellStyle name="Shade 2 2 8 8" xfId="39252"/>
    <cellStyle name="Shade 2 2 9" xfId="6672"/>
    <cellStyle name="Shade 2 2 9 2" xfId="9013"/>
    <cellStyle name="Shade 2 2 9 2 2" xfId="13268"/>
    <cellStyle name="Shade 2 2 9 2 2 2" xfId="22997"/>
    <cellStyle name="Shade 2 2 9 2 2 3" xfId="21150"/>
    <cellStyle name="Shade 2 2 9 2 2 4" xfId="33593"/>
    <cellStyle name="Shade 2 2 9 2 2 5" xfId="47823"/>
    <cellStyle name="Shade 2 2 9 2 3" xfId="16053"/>
    <cellStyle name="Shade 2 2 9 2 3 2" xfId="21149"/>
    <cellStyle name="Shade 2 2 9 2 3 3" xfId="24979"/>
    <cellStyle name="Shade 2 2 9 2 3 4" xfId="39576"/>
    <cellStyle name="Shade 2 2 9 2 4" xfId="21151"/>
    <cellStyle name="Shade 2 2 9 2 5" xfId="21650"/>
    <cellStyle name="Shade 2 2 9 2 6" xfId="38997"/>
    <cellStyle name="Shade 2 2 9 3" xfId="10588"/>
    <cellStyle name="Shade 2 2 9 3 2" xfId="22998"/>
    <cellStyle name="Shade 2 2 9 3 3" xfId="21148"/>
    <cellStyle name="Shade 2 2 9 3 4" xfId="27810"/>
    <cellStyle name="Shade 2 2 9 3 5" xfId="48252"/>
    <cellStyle name="Shade 2 2 9 4" xfId="11943"/>
    <cellStyle name="Shade 2 2 9 4 2" xfId="22999"/>
    <cellStyle name="Shade 2 2 9 4 3" xfId="21147"/>
    <cellStyle name="Shade 2 2 9 4 4" xfId="38563"/>
    <cellStyle name="Shade 2 2 9 4 5" xfId="44260"/>
    <cellStyle name="Shade 2 2 9 5" xfId="14775"/>
    <cellStyle name="Shade 2 2 9 5 2" xfId="21146"/>
    <cellStyle name="Shade 2 2 9 5 3" xfId="33804"/>
    <cellStyle name="Shade 2 2 9 5 4" xfId="43446"/>
    <cellStyle name="Shade 2 2 9 6" xfId="21152"/>
    <cellStyle name="Shade 2 2 9 7" xfId="26394"/>
    <cellStyle name="Shade 2 2 9 8" xfId="44362"/>
    <cellStyle name="Shade 2 20" xfId="7163"/>
    <cellStyle name="Shade 2 20 2" xfId="9504"/>
    <cellStyle name="Shade 2 20 2 2" xfId="13759"/>
    <cellStyle name="Shade 2 20 2 2 2" xfId="23000"/>
    <cellStyle name="Shade 2 20 2 2 3" xfId="21143"/>
    <cellStyle name="Shade 2 20 2 2 4" xfId="33499"/>
    <cellStyle name="Shade 2 20 2 2 5" xfId="38949"/>
    <cellStyle name="Shade 2 20 2 3" xfId="16496"/>
    <cellStyle name="Shade 2 20 2 3 2" xfId="21142"/>
    <cellStyle name="Shade 2 20 2 3 3" xfId="26655"/>
    <cellStyle name="Shade 2 20 2 3 4" xfId="39494"/>
    <cellStyle name="Shade 2 20 2 4" xfId="21144"/>
    <cellStyle name="Shade 2 20 2 5" xfId="27583"/>
    <cellStyle name="Shade 2 20 2 6" xfId="40597"/>
    <cellStyle name="Shade 2 20 3" xfId="11079"/>
    <cellStyle name="Shade 2 20 3 2" xfId="23001"/>
    <cellStyle name="Shade 2 20 3 3" xfId="21141"/>
    <cellStyle name="Shade 2 20 3 4" xfId="35135"/>
    <cellStyle name="Shade 2 20 3 5" xfId="47018"/>
    <cellStyle name="Shade 2 20 4" xfId="12434"/>
    <cellStyle name="Shade 2 20 4 2" xfId="23002"/>
    <cellStyle name="Shade 2 20 4 3" xfId="21140"/>
    <cellStyle name="Shade 2 20 4 4" xfId="36413"/>
    <cellStyle name="Shade 2 20 4 5" xfId="40446"/>
    <cellStyle name="Shade 2 20 5" xfId="15266"/>
    <cellStyle name="Shade 2 20 5 2" xfId="21139"/>
    <cellStyle name="Shade 2 20 5 3" xfId="37717"/>
    <cellStyle name="Shade 2 20 5 4" xfId="43147"/>
    <cellStyle name="Shade 2 20 6" xfId="21145"/>
    <cellStyle name="Shade 2 20 7" xfId="22240"/>
    <cellStyle name="Shade 2 20 8" xfId="39060"/>
    <cellStyle name="Shade 2 21" xfId="8371"/>
    <cellStyle name="Shade 2 21 2" xfId="9809"/>
    <cellStyle name="Shade 2 21 2 2" xfId="14046"/>
    <cellStyle name="Shade 2 21 2 2 2" xfId="23003"/>
    <cellStyle name="Shade 2 21 2 2 3" xfId="21136"/>
    <cellStyle name="Shade 2 21 2 2 4" xfId="38322"/>
    <cellStyle name="Shade 2 21 2 2 5" xfId="43961"/>
    <cellStyle name="Shade 2 21 2 3" xfId="16783"/>
    <cellStyle name="Shade 2 21 2 3 2" xfId="21135"/>
    <cellStyle name="Shade 2 21 2 3 3" xfId="22354"/>
    <cellStyle name="Shade 2 21 2 3 4" xfId="40210"/>
    <cellStyle name="Shade 2 21 2 4" xfId="21137"/>
    <cellStyle name="Shade 2 21 2 5" xfId="37043"/>
    <cellStyle name="Shade 2 21 2 6" xfId="46450"/>
    <cellStyle name="Shade 2 21 3" xfId="11366"/>
    <cellStyle name="Shade 2 21 3 2" xfId="23004"/>
    <cellStyle name="Shade 2 21 3 3" xfId="21134"/>
    <cellStyle name="Shade 2 21 3 4" xfId="34470"/>
    <cellStyle name="Shade 2 21 3 5" xfId="46295"/>
    <cellStyle name="Shade 2 21 4" xfId="12721"/>
    <cellStyle name="Shade 2 21 4 2" xfId="23005"/>
    <cellStyle name="Shade 2 21 4 3" xfId="21133"/>
    <cellStyle name="Shade 2 21 4 4" xfId="34208"/>
    <cellStyle name="Shade 2 21 4 5" xfId="43218"/>
    <cellStyle name="Shade 2 21 5" xfId="15553"/>
    <cellStyle name="Shade 2 21 5 2" xfId="21132"/>
    <cellStyle name="Shade 2 21 5 3" xfId="34697"/>
    <cellStyle name="Shade 2 21 5 4" xfId="48039"/>
    <cellStyle name="Shade 2 21 6" xfId="21138"/>
    <cellStyle name="Shade 2 21 7" xfId="27112"/>
    <cellStyle name="Shade 2 21 8" xfId="42949"/>
    <cellStyle name="Shade 2 22" xfId="8412"/>
    <cellStyle name="Shade 2 22 2" xfId="9850"/>
    <cellStyle name="Shade 2 22 2 2" xfId="14087"/>
    <cellStyle name="Shade 2 22 2 2 2" xfId="23006"/>
    <cellStyle name="Shade 2 22 2 2 3" xfId="21129"/>
    <cellStyle name="Shade 2 22 2 2 4" xfId="33217"/>
    <cellStyle name="Shade 2 22 2 2 5" xfId="46481"/>
    <cellStyle name="Shade 2 22 2 3" xfId="16824"/>
    <cellStyle name="Shade 2 22 2 3 2" xfId="21128"/>
    <cellStyle name="Shade 2 22 2 3 3" xfId="32290"/>
    <cellStyle name="Shade 2 22 2 3 4" xfId="41068"/>
    <cellStyle name="Shade 2 22 2 4" xfId="21130"/>
    <cellStyle name="Shade 2 22 2 5" xfId="33286"/>
    <cellStyle name="Shade 2 22 2 6" xfId="44011"/>
    <cellStyle name="Shade 2 22 3" xfId="11407"/>
    <cellStyle name="Shade 2 22 3 2" xfId="23007"/>
    <cellStyle name="Shade 2 22 3 3" xfId="21127"/>
    <cellStyle name="Shade 2 22 3 4" xfId="36686"/>
    <cellStyle name="Shade 2 22 3 5" xfId="41403"/>
    <cellStyle name="Shade 2 22 4" xfId="12762"/>
    <cellStyle name="Shade 2 22 4 2" xfId="23008"/>
    <cellStyle name="Shade 2 22 4 3" xfId="21126"/>
    <cellStyle name="Shade 2 22 4 4" xfId="35374"/>
    <cellStyle name="Shade 2 22 4 5" xfId="44897"/>
    <cellStyle name="Shade 2 22 5" xfId="15594"/>
    <cellStyle name="Shade 2 22 5 2" xfId="21125"/>
    <cellStyle name="Shade 2 22 5 3" xfId="35622"/>
    <cellStyle name="Shade 2 22 5 4" xfId="40382"/>
    <cellStyle name="Shade 2 22 6" xfId="21131"/>
    <cellStyle name="Shade 2 22 7" xfId="27175"/>
    <cellStyle name="Shade 2 22 8" xfId="41902"/>
    <cellStyle name="Shade 2 23" xfId="8338"/>
    <cellStyle name="Shade 2 23 2" xfId="9776"/>
    <cellStyle name="Shade 2 23 2 2" xfId="14013"/>
    <cellStyle name="Shade 2 23 2 2 2" xfId="23009"/>
    <cellStyle name="Shade 2 23 2 2 3" xfId="21122"/>
    <cellStyle name="Shade 2 23 2 2 4" xfId="36653"/>
    <cellStyle name="Shade 2 23 2 2 5" xfId="45587"/>
    <cellStyle name="Shade 2 23 2 3" xfId="16750"/>
    <cellStyle name="Shade 2 23 2 3 2" xfId="21121"/>
    <cellStyle name="Shade 2 23 2 3 3" xfId="24798"/>
    <cellStyle name="Shade 2 23 2 3 4" xfId="39987"/>
    <cellStyle name="Shade 2 23 2 4" xfId="21123"/>
    <cellStyle name="Shade 2 23 2 5" xfId="27693"/>
    <cellStyle name="Shade 2 23 2 6" xfId="40395"/>
    <cellStyle name="Shade 2 23 3" xfId="11333"/>
    <cellStyle name="Shade 2 23 3 2" xfId="23010"/>
    <cellStyle name="Shade 2 23 3 3" xfId="21120"/>
    <cellStyle name="Shade 2 23 3 4" xfId="38466"/>
    <cellStyle name="Shade 2 23 3 5" xfId="46212"/>
    <cellStyle name="Shade 2 23 4" xfId="12688"/>
    <cellStyle name="Shade 2 23 4 2" xfId="23011"/>
    <cellStyle name="Shade 2 23 4 3" xfId="21119"/>
    <cellStyle name="Shade 2 23 4 4" xfId="35882"/>
    <cellStyle name="Shade 2 23 4 5" xfId="46766"/>
    <cellStyle name="Shade 2 23 5" xfId="15520"/>
    <cellStyle name="Shade 2 23 5 2" xfId="21118"/>
    <cellStyle name="Shade 2 23 5 3" xfId="36455"/>
    <cellStyle name="Shade 2 23 5 4" xfId="38946"/>
    <cellStyle name="Shade 2 23 6" xfId="21124"/>
    <cellStyle name="Shade 2 23 7" xfId="22919"/>
    <cellStyle name="Shade 2 23 8" xfId="39491"/>
    <cellStyle name="Shade 2 24" xfId="8523"/>
    <cellStyle name="Shade 2 24 2" xfId="9959"/>
    <cellStyle name="Shade 2 24 2 2" xfId="14196"/>
    <cellStyle name="Shade 2 24 2 2 2" xfId="23012"/>
    <cellStyle name="Shade 2 24 2 2 3" xfId="21115"/>
    <cellStyle name="Shade 2 24 2 2 4" xfId="37995"/>
    <cellStyle name="Shade 2 24 2 2 5" xfId="45253"/>
    <cellStyle name="Shade 2 24 2 3" xfId="16933"/>
    <cellStyle name="Shade 2 24 2 3 2" xfId="21114"/>
    <cellStyle name="Shade 2 24 2 3 3" xfId="38731"/>
    <cellStyle name="Shade 2 24 2 3 4" xfId="47784"/>
    <cellStyle name="Shade 2 24 2 4" xfId="21116"/>
    <cellStyle name="Shade 2 24 2 5" xfId="36571"/>
    <cellStyle name="Shade 2 24 2 6" xfId="44840"/>
    <cellStyle name="Shade 2 24 3" xfId="11516"/>
    <cellStyle name="Shade 2 24 3 2" xfId="23013"/>
    <cellStyle name="Shade 2 24 3 3" xfId="21113"/>
    <cellStyle name="Shade 2 24 3 4" xfId="33068"/>
    <cellStyle name="Shade 2 24 3 5" xfId="48208"/>
    <cellStyle name="Shade 2 24 4" xfId="12871"/>
    <cellStyle name="Shade 2 24 4 2" xfId="23014"/>
    <cellStyle name="Shade 2 24 4 3" xfId="21112"/>
    <cellStyle name="Shade 2 24 4 4" xfId="33915"/>
    <cellStyle name="Shade 2 24 4 5" xfId="47096"/>
    <cellStyle name="Shade 2 24 5" xfId="15703"/>
    <cellStyle name="Shade 2 24 5 2" xfId="21111"/>
    <cellStyle name="Shade 2 24 5 3" xfId="28049"/>
    <cellStyle name="Shade 2 24 5 4" xfId="44207"/>
    <cellStyle name="Shade 2 24 6" xfId="21117"/>
    <cellStyle name="Shade 2 24 7" xfId="27241"/>
    <cellStyle name="Shade 2 24 8" xfId="43770"/>
    <cellStyle name="Shade 2 25" xfId="8688"/>
    <cellStyle name="Shade 2 25 2" xfId="10124"/>
    <cellStyle name="Shade 2 25 2 2" xfId="14361"/>
    <cellStyle name="Shade 2 25 2 2 2" xfId="23015"/>
    <cellStyle name="Shade 2 25 2 2 3" xfId="21108"/>
    <cellStyle name="Shade 2 25 2 2 4" xfId="38049"/>
    <cellStyle name="Shade 2 25 2 2 5" xfId="47111"/>
    <cellStyle name="Shade 2 25 2 3" xfId="17098"/>
    <cellStyle name="Shade 2 25 2 3 2" xfId="21107"/>
    <cellStyle name="Shade 2 25 2 3 3" xfId="32162"/>
    <cellStyle name="Shade 2 25 2 3 4" xfId="43933"/>
    <cellStyle name="Shade 2 25 2 4" xfId="21109"/>
    <cellStyle name="Shade 2 25 2 5" xfId="34957"/>
    <cellStyle name="Shade 2 25 2 6" xfId="40759"/>
    <cellStyle name="Shade 2 25 3" xfId="11681"/>
    <cellStyle name="Shade 2 25 3 2" xfId="23016"/>
    <cellStyle name="Shade 2 25 3 3" xfId="21106"/>
    <cellStyle name="Shade 2 25 3 4" xfId="35185"/>
    <cellStyle name="Shade 2 25 3 5" xfId="46337"/>
    <cellStyle name="Shade 2 25 4" xfId="13036"/>
    <cellStyle name="Shade 2 25 4 2" xfId="23017"/>
    <cellStyle name="Shade 2 25 4 3" xfId="21105"/>
    <cellStyle name="Shade 2 25 4 4" xfId="38141"/>
    <cellStyle name="Shade 2 25 4 5" xfId="48431"/>
    <cellStyle name="Shade 2 25 5" xfId="15868"/>
    <cellStyle name="Shade 2 25 5 2" xfId="21104"/>
    <cellStyle name="Shade 2 25 5 3" xfId="31988"/>
    <cellStyle name="Shade 2 25 5 4" xfId="42185"/>
    <cellStyle name="Shade 2 25 6" xfId="21110"/>
    <cellStyle name="Shade 2 25 7" xfId="27455"/>
    <cellStyle name="Shade 2 25 8" xfId="38999"/>
    <cellStyle name="Shade 2 26" xfId="8567"/>
    <cellStyle name="Shade 2 26 2" xfId="10003"/>
    <cellStyle name="Shade 2 26 2 2" xfId="14240"/>
    <cellStyle name="Shade 2 26 2 2 2" xfId="23018"/>
    <cellStyle name="Shade 2 26 2 2 3" xfId="21101"/>
    <cellStyle name="Shade 2 26 2 2 4" xfId="37012"/>
    <cellStyle name="Shade 2 26 2 2 5" xfId="40396"/>
    <cellStyle name="Shade 2 26 2 3" xfId="16977"/>
    <cellStyle name="Shade 2 26 2 3 2" xfId="21100"/>
    <cellStyle name="Shade 2 26 2 3 3" xfId="34504"/>
    <cellStyle name="Shade 2 26 2 3 4" xfId="45326"/>
    <cellStyle name="Shade 2 26 2 4" xfId="21102"/>
    <cellStyle name="Shade 2 26 2 5" xfId="34582"/>
    <cellStyle name="Shade 2 26 2 6" xfId="44507"/>
    <cellStyle name="Shade 2 26 3" xfId="11560"/>
    <cellStyle name="Shade 2 26 3 2" xfId="23019"/>
    <cellStyle name="Shade 2 26 3 3" xfId="21099"/>
    <cellStyle name="Shade 2 26 3 4" xfId="35269"/>
    <cellStyle name="Shade 2 26 3 5" xfId="42600"/>
    <cellStyle name="Shade 2 26 4" xfId="12915"/>
    <cellStyle name="Shade 2 26 4 2" xfId="23020"/>
    <cellStyle name="Shade 2 26 4 3" xfId="21098"/>
    <cellStyle name="Shade 2 26 4 4" xfId="37439"/>
    <cellStyle name="Shade 2 26 4 5" xfId="47787"/>
    <cellStyle name="Shade 2 26 5" xfId="15747"/>
    <cellStyle name="Shade 2 26 5 2" xfId="21097"/>
    <cellStyle name="Shade 2 26 5 3" xfId="32427"/>
    <cellStyle name="Shade 2 26 5 4" xfId="45647"/>
    <cellStyle name="Shade 2 26 6" xfId="21103"/>
    <cellStyle name="Shade 2 26 7" xfId="27317"/>
    <cellStyle name="Shade 2 26 8" xfId="41807"/>
    <cellStyle name="Shade 2 27" xfId="8505"/>
    <cellStyle name="Shade 2 27 2" xfId="9941"/>
    <cellStyle name="Shade 2 27 2 2" xfId="14178"/>
    <cellStyle name="Shade 2 27 2 2 2" xfId="23021"/>
    <cellStyle name="Shade 2 27 2 2 3" xfId="21094"/>
    <cellStyle name="Shade 2 27 2 2 4" xfId="33484"/>
    <cellStyle name="Shade 2 27 2 2 5" xfId="46696"/>
    <cellStyle name="Shade 2 27 2 3" xfId="16915"/>
    <cellStyle name="Shade 2 27 2 3 2" xfId="21093"/>
    <cellStyle name="Shade 2 27 2 3 3" xfId="38729"/>
    <cellStyle name="Shade 2 27 2 3 4" xfId="43186"/>
    <cellStyle name="Shade 2 27 2 4" xfId="21095"/>
    <cellStyle name="Shade 2 27 2 5" xfId="33563"/>
    <cellStyle name="Shade 2 27 2 6" xfId="41717"/>
    <cellStyle name="Shade 2 27 3" xfId="11498"/>
    <cellStyle name="Shade 2 27 3 2" xfId="23022"/>
    <cellStyle name="Shade 2 27 3 3" xfId="21092"/>
    <cellStyle name="Shade 2 27 3 4" xfId="37237"/>
    <cellStyle name="Shade 2 27 3 5" xfId="45011"/>
    <cellStyle name="Shade 2 27 4" xfId="12853"/>
    <cellStyle name="Shade 2 27 4 2" xfId="23023"/>
    <cellStyle name="Shade 2 27 4 3" xfId="21091"/>
    <cellStyle name="Shade 2 27 4 4" xfId="32710"/>
    <cellStyle name="Shade 2 27 4 5" xfId="44710"/>
    <cellStyle name="Shade 2 27 5" xfId="15685"/>
    <cellStyle name="Shade 2 27 5 2" xfId="21090"/>
    <cellStyle name="Shade 2 27 5 3" xfId="26345"/>
    <cellStyle name="Shade 2 27 5 4" xfId="46285"/>
    <cellStyle name="Shade 2 27 6" xfId="21096"/>
    <cellStyle name="Shade 2 27 7" xfId="38775"/>
    <cellStyle name="Shade 2 27 8" xfId="40471"/>
    <cellStyle name="Shade 2 28" xfId="8647"/>
    <cellStyle name="Shade 2 28 2" xfId="10083"/>
    <cellStyle name="Shade 2 28 2 2" xfId="14320"/>
    <cellStyle name="Shade 2 28 2 2 2" xfId="23024"/>
    <cellStyle name="Shade 2 28 2 2 3" xfId="21087"/>
    <cellStyle name="Shade 2 28 2 2 4" xfId="33872"/>
    <cellStyle name="Shade 2 28 2 2 5" xfId="44121"/>
    <cellStyle name="Shade 2 28 2 3" xfId="17057"/>
    <cellStyle name="Shade 2 28 2 3 2" xfId="21086"/>
    <cellStyle name="Shade 2 28 2 3 3" xfId="35550"/>
    <cellStyle name="Shade 2 28 2 3 4" xfId="43299"/>
    <cellStyle name="Shade 2 28 2 4" xfId="21088"/>
    <cellStyle name="Shade 2 28 2 5" xfId="37446"/>
    <cellStyle name="Shade 2 28 2 6" xfId="47938"/>
    <cellStyle name="Shade 2 28 3" xfId="11640"/>
    <cellStyle name="Shade 2 28 3 2" xfId="23025"/>
    <cellStyle name="Shade 2 28 3 3" xfId="21085"/>
    <cellStyle name="Shade 2 28 3 4" xfId="38119"/>
    <cellStyle name="Shade 2 28 3 5" xfId="43519"/>
    <cellStyle name="Shade 2 28 4" xfId="12995"/>
    <cellStyle name="Shade 2 28 4 2" xfId="23026"/>
    <cellStyle name="Shade 2 28 4 3" xfId="21084"/>
    <cellStyle name="Shade 2 28 4 4" xfId="36701"/>
    <cellStyle name="Shade 2 28 4 5" xfId="46263"/>
    <cellStyle name="Shade 2 28 5" xfId="15827"/>
    <cellStyle name="Shade 2 28 5 2" xfId="21083"/>
    <cellStyle name="Shade 2 28 5 3" xfId="38692"/>
    <cellStyle name="Shade 2 28 5 4" xfId="40448"/>
    <cellStyle name="Shade 2 28 6" xfId="21089"/>
    <cellStyle name="Shade 2 28 7" xfId="32228"/>
    <cellStyle name="Shade 2 28 8" xfId="45228"/>
    <cellStyle name="Shade 2 29" xfId="8569"/>
    <cellStyle name="Shade 2 29 2" xfId="10005"/>
    <cellStyle name="Shade 2 29 2 2" xfId="14242"/>
    <cellStyle name="Shade 2 29 2 2 2" xfId="23027"/>
    <cellStyle name="Shade 2 29 2 2 3" xfId="21080"/>
    <cellStyle name="Shade 2 29 2 2 4" xfId="33327"/>
    <cellStyle name="Shade 2 29 2 2 5" xfId="43255"/>
    <cellStyle name="Shade 2 29 2 3" xfId="16979"/>
    <cellStyle name="Shade 2 29 2 3 2" xfId="21079"/>
    <cellStyle name="Shade 2 29 2 3 3" xfId="36085"/>
    <cellStyle name="Shade 2 29 2 3 4" xfId="47979"/>
    <cellStyle name="Shade 2 29 2 4" xfId="21081"/>
    <cellStyle name="Shade 2 29 2 5" xfId="36163"/>
    <cellStyle name="Shade 2 29 2 6" xfId="44993"/>
    <cellStyle name="Shade 2 29 3" xfId="11562"/>
    <cellStyle name="Shade 2 29 3 2" xfId="23028"/>
    <cellStyle name="Shade 2 29 3 3" xfId="21078"/>
    <cellStyle name="Shade 2 29 3 4" xfId="36849"/>
    <cellStyle name="Shade 2 29 3 5" xfId="45288"/>
    <cellStyle name="Shade 2 29 4" xfId="12917"/>
    <cellStyle name="Shade 2 29 4 2" xfId="23029"/>
    <cellStyle name="Shade 2 29 4 3" xfId="21077"/>
    <cellStyle name="Shade 2 29 4 4" xfId="33507"/>
    <cellStyle name="Shade 2 29 4 5" xfId="41285"/>
    <cellStyle name="Shade 2 29 5" xfId="15749"/>
    <cellStyle name="Shade 2 29 5 2" xfId="21076"/>
    <cellStyle name="Shade 2 29 5 3" xfId="37179"/>
    <cellStyle name="Shade 2 29 5 4" xfId="46444"/>
    <cellStyle name="Shade 2 29 6" xfId="21082"/>
    <cellStyle name="Shade 2 29 7" xfId="27319"/>
    <cellStyle name="Shade 2 29 8" xfId="46342"/>
    <cellStyle name="Shade 2 3" xfId="1800"/>
    <cellStyle name="Shade 2 3 10" xfId="6677"/>
    <cellStyle name="Shade 2 3 10 2" xfId="9018"/>
    <cellStyle name="Shade 2 3 10 2 2" xfId="13273"/>
    <cellStyle name="Shade 2 3 10 2 2 2" xfId="23030"/>
    <cellStyle name="Shade 2 3 10 2 2 3" xfId="21073"/>
    <cellStyle name="Shade 2 3 10 2 2 4" xfId="37833"/>
    <cellStyle name="Shade 2 3 10 2 2 5" xfId="44826"/>
    <cellStyle name="Shade 2 3 10 2 3" xfId="16057"/>
    <cellStyle name="Shade 2 3 10 2 3 2" xfId="21072"/>
    <cellStyle name="Shade 2 3 10 2 3 3" xfId="23263"/>
    <cellStyle name="Shade 2 3 10 2 3 4" xfId="39473"/>
    <cellStyle name="Shade 2 3 10 2 4" xfId="21074"/>
    <cellStyle name="Shade 2 3 10 2 5" xfId="22555"/>
    <cellStyle name="Shade 2 3 10 2 6" xfId="40969"/>
    <cellStyle name="Shade 2 3 10 3" xfId="10593"/>
    <cellStyle name="Shade 2 3 10 3 2" xfId="23031"/>
    <cellStyle name="Shade 2 3 10 3 3" xfId="21071"/>
    <cellStyle name="Shade 2 3 10 3 4" xfId="27819"/>
    <cellStyle name="Shade 2 3 10 3 5" xfId="42617"/>
    <cellStyle name="Shade 2 3 10 4" xfId="11948"/>
    <cellStyle name="Shade 2 3 10 4 2" xfId="23032"/>
    <cellStyle name="Shade 2 3 10 4 3" xfId="21070"/>
    <cellStyle name="Shade 2 3 10 4 4" xfId="33373"/>
    <cellStyle name="Shade 2 3 10 4 5" xfId="41578"/>
    <cellStyle name="Shade 2 3 10 5" xfId="14780"/>
    <cellStyle name="Shade 2 3 10 5 2" xfId="21069"/>
    <cellStyle name="Shade 2 3 10 5 3" xfId="38044"/>
    <cellStyle name="Shade 2 3 10 5 4" xfId="42416"/>
    <cellStyle name="Shade 2 3 10 6" xfId="21075"/>
    <cellStyle name="Shade 2 3 10 7" xfId="21993"/>
    <cellStyle name="Shade 2 3 10 8" xfId="39420"/>
    <cellStyle name="Shade 2 3 11" xfId="6699"/>
    <cellStyle name="Shade 2 3 11 2" xfId="9040"/>
    <cellStyle name="Shade 2 3 11 2 2" xfId="13295"/>
    <cellStyle name="Shade 2 3 11 2 2 2" xfId="23035"/>
    <cellStyle name="Shade 2 3 11 2 2 3" xfId="21066"/>
    <cellStyle name="Shade 2 3 11 2 2 4" xfId="33101"/>
    <cellStyle name="Shade 2 3 11 2 2 5" xfId="44434"/>
    <cellStyle name="Shade 2 3 11 2 3" xfId="16079"/>
    <cellStyle name="Shade 2 3 11 2 3 2" xfId="21065"/>
    <cellStyle name="Shade 2 3 11 2 3 3" xfId="31855"/>
    <cellStyle name="Shade 2 3 11 2 3 4" xfId="40275"/>
    <cellStyle name="Shade 2 3 11 2 4" xfId="21067"/>
    <cellStyle name="Shade 2 3 11 2 5" xfId="21979"/>
    <cellStyle name="Shade 2 3 11 2 6" xfId="39714"/>
    <cellStyle name="Shade 2 3 11 3" xfId="10615"/>
    <cellStyle name="Shade 2 3 11 3 2" xfId="23037"/>
    <cellStyle name="Shade 2 3 11 3 3" xfId="21064"/>
    <cellStyle name="Shade 2 3 11 3 4" xfId="34502"/>
    <cellStyle name="Shade 2 3 11 3 5" xfId="48425"/>
    <cellStyle name="Shade 2 3 11 4" xfId="11970"/>
    <cellStyle name="Shade 2 3 11 4 2" xfId="23038"/>
    <cellStyle name="Shade 2 3 11 4 3" xfId="21063"/>
    <cellStyle name="Shade 2 3 11 4 4" xfId="34888"/>
    <cellStyle name="Shade 2 3 11 4 5" xfId="44572"/>
    <cellStyle name="Shade 2 3 11 5" xfId="14802"/>
    <cellStyle name="Shade 2 3 11 5 2" xfId="21062"/>
    <cellStyle name="Shade 2 3 11 5 3" xfId="33378"/>
    <cellStyle name="Shade 2 3 11 5 4" xfId="45064"/>
    <cellStyle name="Shade 2 3 11 6" xfId="21068"/>
    <cellStyle name="Shade 2 3 11 7" xfId="25057"/>
    <cellStyle name="Shade 2 3 11 8" xfId="40345"/>
    <cellStyle name="Shade 2 3 12" xfId="7152"/>
    <cellStyle name="Shade 2 3 12 2" xfId="9493"/>
    <cellStyle name="Shade 2 3 12 2 2" xfId="13748"/>
    <cellStyle name="Shade 2 3 12 2 2 2" xfId="23041"/>
    <cellStyle name="Shade 2 3 12 2 2 3" xfId="21059"/>
    <cellStyle name="Shade 2 3 12 2 2 4" xfId="33702"/>
    <cellStyle name="Shade 2 3 12 2 2 5" xfId="41199"/>
    <cellStyle name="Shade 2 3 12 2 3" xfId="16485"/>
    <cellStyle name="Shade 2 3 12 2 3 2" xfId="21058"/>
    <cellStyle name="Shade 2 3 12 2 3 3" xfId="23241"/>
    <cellStyle name="Shade 2 3 12 2 3 4" xfId="41605"/>
    <cellStyle name="Shade 2 3 12 2 4" xfId="21060"/>
    <cellStyle name="Shade 2 3 12 2 5" xfId="27564"/>
    <cellStyle name="Shade 2 3 12 2 6" xfId="40865"/>
    <cellStyle name="Shade 2 3 12 3" xfId="11068"/>
    <cellStyle name="Shade 2 3 12 3 2" xfId="23042"/>
    <cellStyle name="Shade 2 3 12 3 3" xfId="21057"/>
    <cellStyle name="Shade 2 3 12 3 4" xfId="35339"/>
    <cellStyle name="Shade 2 3 12 3 5" xfId="44753"/>
    <cellStyle name="Shade 2 3 12 4" xfId="12423"/>
    <cellStyle name="Shade 2 3 12 4 2" xfId="23043"/>
    <cellStyle name="Shade 2 3 12 4 3" xfId="21056"/>
    <cellStyle name="Shade 2 3 12 4 4" xfId="34039"/>
    <cellStyle name="Shade 2 3 12 4 5" xfId="41634"/>
    <cellStyle name="Shade 2 3 12 5" xfId="15255"/>
    <cellStyle name="Shade 2 3 12 5 2" xfId="21055"/>
    <cellStyle name="Shade 2 3 12 5 3" xfId="37920"/>
    <cellStyle name="Shade 2 3 12 5 4" xfId="42170"/>
    <cellStyle name="Shade 2 3 12 6" xfId="21061"/>
    <cellStyle name="Shade 2 3 12 7" xfId="21889"/>
    <cellStyle name="Shade 2 3 12 8" xfId="39923"/>
    <cellStyle name="Shade 2 3 13" xfId="7140"/>
    <cellStyle name="Shade 2 3 13 2" xfId="9481"/>
    <cellStyle name="Shade 2 3 13 2 2" xfId="13736"/>
    <cellStyle name="Shade 2 3 13 2 2 2" xfId="23044"/>
    <cellStyle name="Shade 2 3 13 2 2 3" xfId="21052"/>
    <cellStyle name="Shade 2 3 13 2 2 4" xfId="33838"/>
    <cellStyle name="Shade 2 3 13 2 2 5" xfId="46079"/>
    <cellStyle name="Shade 2 3 13 2 3" xfId="16473"/>
    <cellStyle name="Shade 2 3 13 2 3 2" xfId="21051"/>
    <cellStyle name="Shade 2 3 13 2 3 3" xfId="22014"/>
    <cellStyle name="Shade 2 3 13 2 3 4" xfId="39754"/>
    <cellStyle name="Shade 2 3 13 2 4" xfId="21053"/>
    <cellStyle name="Shade 2 3 13 2 5" xfId="32193"/>
    <cellStyle name="Shade 2 3 13 2 6" xfId="45252"/>
    <cellStyle name="Shade 2 3 13 3" xfId="11056"/>
    <cellStyle name="Shade 2 3 13 3 2" xfId="23045"/>
    <cellStyle name="Shade 2 3 13 3 3" xfId="21050"/>
    <cellStyle name="Shade 2 3 13 3 4" xfId="33485"/>
    <cellStyle name="Shade 2 3 13 3 5" xfId="40840"/>
    <cellStyle name="Shade 2 3 13 4" xfId="12411"/>
    <cellStyle name="Shade 2 3 13 4 2" xfId="23046"/>
    <cellStyle name="Shade 2 3 13 4 3" xfId="21049"/>
    <cellStyle name="Shade 2 3 13 4 4" xfId="37943"/>
    <cellStyle name="Shade 2 3 13 4 5" xfId="45854"/>
    <cellStyle name="Shade 2 3 13 5" xfId="15243"/>
    <cellStyle name="Shade 2 3 13 5 2" xfId="21048"/>
    <cellStyle name="Shade 2 3 13 5 3" xfId="38056"/>
    <cellStyle name="Shade 2 3 13 5 4" xfId="45085"/>
    <cellStyle name="Shade 2 3 13 6" xfId="21054"/>
    <cellStyle name="Shade 2 3 13 7" xfId="19670"/>
    <cellStyle name="Shade 2 3 13 8" xfId="43762"/>
    <cellStyle name="Shade 2 3 14" xfId="7144"/>
    <cellStyle name="Shade 2 3 14 2" xfId="9485"/>
    <cellStyle name="Shade 2 3 14 2 2" xfId="13740"/>
    <cellStyle name="Shade 2 3 14 2 2 2" xfId="23047"/>
    <cellStyle name="Shade 2 3 14 2 2 3" xfId="21045"/>
    <cellStyle name="Shade 2 3 14 2 2 4" xfId="36480"/>
    <cellStyle name="Shade 2 3 14 2 2 5" xfId="46020"/>
    <cellStyle name="Shade 2 3 14 2 3" xfId="16477"/>
    <cellStyle name="Shade 2 3 14 2 3 2" xfId="21044"/>
    <cellStyle name="Shade 2 3 14 2 3 3" xfId="22337"/>
    <cellStyle name="Shade 2 3 14 2 3 4" xfId="41109"/>
    <cellStyle name="Shade 2 3 14 2 4" xfId="21046"/>
    <cellStyle name="Shade 2 3 14 2 5" xfId="27550"/>
    <cellStyle name="Shade 2 3 14 2 6" xfId="46492"/>
    <cellStyle name="Shade 2 3 14 3" xfId="11060"/>
    <cellStyle name="Shade 2 3 14 3 2" xfId="23048"/>
    <cellStyle name="Shade 2 3 14 3 3" xfId="21043"/>
    <cellStyle name="Shade 2 3 14 3 4" xfId="36127"/>
    <cellStyle name="Shade 2 3 14 3 5" xfId="43082"/>
    <cellStyle name="Shade 2 3 14 4" xfId="12415"/>
    <cellStyle name="Shade 2 3 14 4 2" xfId="23049"/>
    <cellStyle name="Shade 2 3 14 4 3" xfId="21042"/>
    <cellStyle name="Shade 2 3 14 4 4" xfId="37432"/>
    <cellStyle name="Shade 2 3 14 4 5" xfId="45357"/>
    <cellStyle name="Shade 2 3 14 5" xfId="15247"/>
    <cellStyle name="Shade 2 3 14 5 2" xfId="21041"/>
    <cellStyle name="Shade 2 3 14 5 3" xfId="37534"/>
    <cellStyle name="Shade 2 3 14 5 4" xfId="41990"/>
    <cellStyle name="Shade 2 3 14 6" xfId="21047"/>
    <cellStyle name="Shade 2 3 14 7" xfId="21869"/>
    <cellStyle name="Shade 2 3 14 8" xfId="40201"/>
    <cellStyle name="Shade 2 3 15" xfId="7167"/>
    <cellStyle name="Shade 2 3 15 2" xfId="9508"/>
    <cellStyle name="Shade 2 3 15 2 2" xfId="13763"/>
    <cellStyle name="Shade 2 3 15 2 2 2" xfId="23050"/>
    <cellStyle name="Shade 2 3 15 2 2 3" xfId="21038"/>
    <cellStyle name="Shade 2 3 15 2 2 4" xfId="36141"/>
    <cellStyle name="Shade 2 3 15 2 2 5" xfId="43660"/>
    <cellStyle name="Shade 2 3 15 2 3" xfId="16500"/>
    <cellStyle name="Shade 2 3 15 2 3 2" xfId="21037"/>
    <cellStyle name="Shade 2 3 15 2 3 3" xfId="31874"/>
    <cellStyle name="Shade 2 3 15 2 3 4" xfId="39080"/>
    <cellStyle name="Shade 2 3 15 2 4" xfId="21039"/>
    <cellStyle name="Shade 2 3 15 2 5" xfId="35491"/>
    <cellStyle name="Shade 2 3 15 2 6" xfId="40402"/>
    <cellStyle name="Shade 2 3 15 3" xfId="11083"/>
    <cellStyle name="Shade 2 3 15 3 2" xfId="23051"/>
    <cellStyle name="Shade 2 3 15 3 3" xfId="21036"/>
    <cellStyle name="Shade 2 3 15 3 4" xfId="33031"/>
    <cellStyle name="Shade 2 3 15 3 5" xfId="45873"/>
    <cellStyle name="Shade 2 3 15 4" xfId="12438"/>
    <cellStyle name="Shade 2 3 15 4 2" xfId="23052"/>
    <cellStyle name="Shade 2 3 15 4 3" xfId="21035"/>
    <cellStyle name="Shade 2 3 15 4 4" xfId="35891"/>
    <cellStyle name="Shade 2 3 15 4 5" xfId="41716"/>
    <cellStyle name="Shade 2 3 15 5" xfId="15270"/>
    <cellStyle name="Shade 2 3 15 5 2" xfId="21034"/>
    <cellStyle name="Shade 2 3 15 5 3" xfId="37205"/>
    <cellStyle name="Shade 2 3 15 5 4" xfId="43435"/>
    <cellStyle name="Shade 2 3 15 6" xfId="21040"/>
    <cellStyle name="Shade 2 3 15 7" xfId="22759"/>
    <cellStyle name="Shade 2 3 15 8" xfId="39510"/>
    <cellStyle name="Shade 2 3 16" xfId="7206"/>
    <cellStyle name="Shade 2 3 16 2" xfId="9547"/>
    <cellStyle name="Shade 2 3 16 2 2" xfId="13802"/>
    <cellStyle name="Shade 2 3 16 2 2 2" xfId="23053"/>
    <cellStyle name="Shade 2 3 16 2 2 3" xfId="21031"/>
    <cellStyle name="Shade 2 3 16 2 2 4" xfId="34993"/>
    <cellStyle name="Shade 2 3 16 2 2 5" xfId="42280"/>
    <cellStyle name="Shade 2 3 16 2 3" xfId="16539"/>
    <cellStyle name="Shade 2 3 16 2 3 2" xfId="21030"/>
    <cellStyle name="Shade 2 3 16 2 3 3" xfId="23986"/>
    <cellStyle name="Shade 2 3 16 2 3 4" xfId="39469"/>
    <cellStyle name="Shade 2 3 16 2 4" xfId="21032"/>
    <cellStyle name="Shade 2 3 16 2 5" xfId="36483"/>
    <cellStyle name="Shade 2 3 16 2 6" xfId="43620"/>
    <cellStyle name="Shade 2 3 16 3" xfId="11122"/>
    <cellStyle name="Shade 2 3 16 3 2" xfId="23054"/>
    <cellStyle name="Shade 2 3 16 3 3" xfId="21029"/>
    <cellStyle name="Shade 2 3 16 3 4" xfId="38090"/>
    <cellStyle name="Shade 2 3 16 3 5" xfId="44636"/>
    <cellStyle name="Shade 2 3 16 4" xfId="12477"/>
    <cellStyle name="Shade 2 3 16 4 2" xfId="23055"/>
    <cellStyle name="Shade 2 3 16 4 3" xfId="21028"/>
    <cellStyle name="Shade 2 3 16 4 4" xfId="35447"/>
    <cellStyle name="Shade 2 3 16 4 5" xfId="41309"/>
    <cellStyle name="Shade 2 3 16 5" xfId="15309"/>
    <cellStyle name="Shade 2 3 16 5 2" xfId="21027"/>
    <cellStyle name="Shade 2 3 16 5 3" xfId="35221"/>
    <cellStyle name="Shade 2 3 16 5 4" xfId="43145"/>
    <cellStyle name="Shade 2 3 16 6" xfId="21033"/>
    <cellStyle name="Shade 2 3 16 7" xfId="24445"/>
    <cellStyle name="Shade 2 3 16 8" xfId="40060"/>
    <cellStyle name="Shade 2 3 17" xfId="8315"/>
    <cellStyle name="Shade 2 3 17 2" xfId="9753"/>
    <cellStyle name="Shade 2 3 17 2 2" xfId="13990"/>
    <cellStyle name="Shade 2 3 17 2 2 2" xfId="23056"/>
    <cellStyle name="Shade 2 3 17 2 2 3" xfId="21024"/>
    <cellStyle name="Shade 2 3 17 2 2 4" xfId="36992"/>
    <cellStyle name="Shade 2 3 17 2 2 5" xfId="41493"/>
    <cellStyle name="Shade 2 3 17 2 3" xfId="16727"/>
    <cellStyle name="Shade 2 3 17 2 3 2" xfId="21023"/>
    <cellStyle name="Shade 2 3 17 2 3 3" xfId="24626"/>
    <cellStyle name="Shade 2 3 17 2 3 4" xfId="40343"/>
    <cellStyle name="Shade 2 3 17 2 4" xfId="21025"/>
    <cellStyle name="Shade 2 3 17 2 5" xfId="38025"/>
    <cellStyle name="Shade 2 3 17 2 6" xfId="47409"/>
    <cellStyle name="Shade 2 3 17 3" xfId="11310"/>
    <cellStyle name="Shade 2 3 17 3 2" xfId="23057"/>
    <cellStyle name="Shade 2 3 17 3 3" xfId="21022"/>
    <cellStyle name="Shade 2 3 17 3 4" xfId="35284"/>
    <cellStyle name="Shade 2 3 17 3 5" xfId="46194"/>
    <cellStyle name="Shade 2 3 17 4" xfId="12665"/>
    <cellStyle name="Shade 2 3 17 4 2" xfId="23058"/>
    <cellStyle name="Shade 2 3 17 4 3" xfId="21021"/>
    <cellStyle name="Shade 2 3 17 4 4" xfId="37423"/>
    <cellStyle name="Shade 2 3 17 4 5" xfId="40649"/>
    <cellStyle name="Shade 2 3 17 5" xfId="15497"/>
    <cellStyle name="Shade 2 3 17 5 2" xfId="21020"/>
    <cellStyle name="Shade 2 3 17 5 3" xfId="37987"/>
    <cellStyle name="Shade 2 3 17 5 4" xfId="41756"/>
    <cellStyle name="Shade 2 3 17 6" xfId="21026"/>
    <cellStyle name="Shade 2 3 17 7" xfId="32288"/>
    <cellStyle name="Shade 2 3 17 8" xfId="47622"/>
    <cellStyle name="Shade 2 3 18" xfId="8272"/>
    <cellStyle name="Shade 2 3 18 2" xfId="9710"/>
    <cellStyle name="Shade 2 3 18 2 2" xfId="13947"/>
    <cellStyle name="Shade 2 3 18 2 2 2" xfId="23059"/>
    <cellStyle name="Shade 2 3 18 2 2 3" xfId="21017"/>
    <cellStyle name="Shade 2 3 18 2 2 4" xfId="38040"/>
    <cellStyle name="Shade 2 3 18 2 2 5" xfId="43679"/>
    <cellStyle name="Shade 2 3 18 2 3" xfId="16684"/>
    <cellStyle name="Shade 2 3 18 2 3 2" xfId="21016"/>
    <cellStyle name="Shade 2 3 18 2 3 3" xfId="21937"/>
    <cellStyle name="Shade 2 3 18 2 3 4" xfId="40781"/>
    <cellStyle name="Shade 2 3 18 2 4" xfId="21018"/>
    <cellStyle name="Shade 2 3 18 2 5" xfId="36894"/>
    <cellStyle name="Shade 2 3 18 2 6" xfId="43851"/>
    <cellStyle name="Shade 2 3 18 3" xfId="11267"/>
    <cellStyle name="Shade 2 3 18 3 2" xfId="23060"/>
    <cellStyle name="Shade 2 3 18 3 3" xfId="21015"/>
    <cellStyle name="Shade 2 3 18 3 4" xfId="36249"/>
    <cellStyle name="Shade 2 3 18 3 5" xfId="41190"/>
    <cellStyle name="Shade 2 3 18 4" xfId="12622"/>
    <cellStyle name="Shade 2 3 18 4 2" xfId="23061"/>
    <cellStyle name="Shade 2 3 18 4 3" xfId="21014"/>
    <cellStyle name="Shade 2 3 18 4 4" xfId="37061"/>
    <cellStyle name="Shade 2 3 18 4 5" xfId="47798"/>
    <cellStyle name="Shade 2 3 18 5" xfId="15454"/>
    <cellStyle name="Shade 2 3 18 5 2" xfId="21013"/>
    <cellStyle name="Shade 2 3 18 5 3" xfId="35012"/>
    <cellStyle name="Shade 2 3 18 5 4" xfId="43603"/>
    <cellStyle name="Shade 2 3 18 6" xfId="21019"/>
    <cellStyle name="Shade 2 3 18 7" xfId="32312"/>
    <cellStyle name="Shade 2 3 18 8" xfId="43403"/>
    <cellStyle name="Shade 2 3 19" xfId="8244"/>
    <cellStyle name="Shade 2 3 19 2" xfId="9682"/>
    <cellStyle name="Shade 2 3 19 2 2" xfId="13919"/>
    <cellStyle name="Shade 2 3 19 2 2 2" xfId="23063"/>
    <cellStyle name="Shade 2 3 19 2 2 3" xfId="21010"/>
    <cellStyle name="Shade 2 3 19 2 2 4" xfId="36882"/>
    <cellStyle name="Shade 2 3 19 2 2 5" xfId="47020"/>
    <cellStyle name="Shade 2 3 19 2 3" xfId="16656"/>
    <cellStyle name="Shade 2 3 19 2 3 2" xfId="21009"/>
    <cellStyle name="Shade 2 3 19 2 3 3" xfId="21738"/>
    <cellStyle name="Shade 2 3 19 2 3 4" xfId="41114"/>
    <cellStyle name="Shade 2 3 19 2 4" xfId="21011"/>
    <cellStyle name="Shade 2 3 19 2 5" xfId="37903"/>
    <cellStyle name="Shade 2 3 19 2 6" xfId="48055"/>
    <cellStyle name="Shade 2 3 19 3" xfId="11239"/>
    <cellStyle name="Shade 2 3 19 3 2" xfId="23064"/>
    <cellStyle name="Shade 2 3 19 3 3" xfId="21008"/>
    <cellStyle name="Shade 2 3 19 3 4" xfId="33534"/>
    <cellStyle name="Shade 2 3 19 3 5" xfId="47249"/>
    <cellStyle name="Shade 2 3 19 4" xfId="12594"/>
    <cellStyle name="Shade 2 3 19 4 2" xfId="23065"/>
    <cellStyle name="Shade 2 3 19 4 3" xfId="21007"/>
    <cellStyle name="Shade 2 3 19 4 4" xfId="38281"/>
    <cellStyle name="Shade 2 3 19 4 5" xfId="47942"/>
    <cellStyle name="Shade 2 3 19 5" xfId="15426"/>
    <cellStyle name="Shade 2 3 19 5 2" xfId="21006"/>
    <cellStyle name="Shade 2 3 19 5 3" xfId="25348"/>
    <cellStyle name="Shade 2 3 19 5 4" xfId="46645"/>
    <cellStyle name="Shade 2 3 19 6" xfId="21012"/>
    <cellStyle name="Shade 2 3 19 7" xfId="26878"/>
    <cellStyle name="Shade 2 3 19 8" xfId="44583"/>
    <cellStyle name="Shade 2 3 2" xfId="3390"/>
    <cellStyle name="Shade 2 3 2 10" xfId="6944"/>
    <cellStyle name="Shade 2 3 2 10 2" xfId="9285"/>
    <cellStyle name="Shade 2 3 2 10 2 2" xfId="13540"/>
    <cellStyle name="Shade 2 3 2 10 2 2 2" xfId="23066"/>
    <cellStyle name="Shade 2 3 2 10 2 2 3" xfId="21003"/>
    <cellStyle name="Shade 2 3 2 10 2 2 4" xfId="37629"/>
    <cellStyle name="Shade 2 3 2 10 2 2 5" xfId="41379"/>
    <cellStyle name="Shade 2 3 2 10 2 3" xfId="16289"/>
    <cellStyle name="Shade 2 3 2 10 2 3 2" xfId="21002"/>
    <cellStyle name="Shade 2 3 2 10 2 3 3" xfId="37190"/>
    <cellStyle name="Shade 2 3 2 10 2 3 4" xfId="42196"/>
    <cellStyle name="Shade 2 3 2 10 2 4" xfId="21004"/>
    <cellStyle name="Shade 2 3 2 10 2 5" xfId="21664"/>
    <cellStyle name="Shade 2 3 2 10 2 6" xfId="39839"/>
    <cellStyle name="Shade 2 3 2 10 3" xfId="10860"/>
    <cellStyle name="Shade 2 3 2 10 3 2" xfId="23067"/>
    <cellStyle name="Shade 2 3 2 10 3 3" xfId="21001"/>
    <cellStyle name="Shade 2 3 2 10 3 4" xfId="37867"/>
    <cellStyle name="Shade 2 3 2 10 3 5" xfId="44849"/>
    <cellStyle name="Shade 2 3 2 10 4" xfId="12215"/>
    <cellStyle name="Shade 2 3 2 10 4 2" xfId="23068"/>
    <cellStyle name="Shade 2 3 2 10 4 3" xfId="21000"/>
    <cellStyle name="Shade 2 3 2 10 4 4" xfId="37369"/>
    <cellStyle name="Shade 2 3 2 10 4 5" xfId="42796"/>
    <cellStyle name="Shade 2 3 2 10 5" xfId="15047"/>
    <cellStyle name="Shade 2 3 2 10 5 2" xfId="20999"/>
    <cellStyle name="Shade 2 3 2 10 5 3" xfId="38561"/>
    <cellStyle name="Shade 2 3 2 10 5 4" xfId="47564"/>
    <cellStyle name="Shade 2 3 2 10 6" xfId="21005"/>
    <cellStyle name="Shade 2 3 2 10 7" xfId="25400"/>
    <cellStyle name="Shade 2 3 2 10 8" xfId="39952"/>
    <cellStyle name="Shade 2 3 2 11" xfId="7172"/>
    <cellStyle name="Shade 2 3 2 11 2" xfId="9513"/>
    <cellStyle name="Shade 2 3 2 11 2 2" xfId="13768"/>
    <cellStyle name="Shade 2 3 2 11 2 2 2" xfId="23069"/>
    <cellStyle name="Shade 2 3 2 11 2 2 3" xfId="20996"/>
    <cellStyle name="Shade 2 3 2 11 2 2 4" xfId="37227"/>
    <cellStyle name="Shade 2 3 2 11 2 2 5" xfId="48110"/>
    <cellStyle name="Shade 2 3 2 11 2 3" xfId="16505"/>
    <cellStyle name="Shade 2 3 2 11 2 3 2" xfId="20995"/>
    <cellStyle name="Shade 2 3 2 11 2 3 3" xfId="22461"/>
    <cellStyle name="Shade 2 3 2 11 2 3 4" xfId="46751"/>
    <cellStyle name="Shade 2 3 2 11 2 4" xfId="20997"/>
    <cellStyle name="Shade 2 3 2 11 2 5" xfId="36551"/>
    <cellStyle name="Shade 2 3 2 11 2 6" xfId="46469"/>
    <cellStyle name="Shade 2 3 2 11 3" xfId="11088"/>
    <cellStyle name="Shade 2 3 2 11 3 2" xfId="23071"/>
    <cellStyle name="Shade 2 3 2 11 3 3" xfId="20994"/>
    <cellStyle name="Shade 2 3 2 11 3 4" xfId="35673"/>
    <cellStyle name="Shade 2 3 2 11 3 5" xfId="47228"/>
    <cellStyle name="Shade 2 3 2 11 4" xfId="12443"/>
    <cellStyle name="Shade 2 3 2 11 4 2" xfId="23072"/>
    <cellStyle name="Shade 2 3 2 11 4 3" xfId="20993"/>
    <cellStyle name="Shade 2 3 2 11 4 4" xfId="34628"/>
    <cellStyle name="Shade 2 3 2 11 4 5" xfId="46283"/>
    <cellStyle name="Shade 2 3 2 11 5" xfId="15275"/>
    <cellStyle name="Shade 2 3 2 11 5 2" xfId="20992"/>
    <cellStyle name="Shade 2 3 2 11 5 3" xfId="36911"/>
    <cellStyle name="Shade 2 3 2 11 5 4" xfId="42727"/>
    <cellStyle name="Shade 2 3 2 11 6" xfId="20998"/>
    <cellStyle name="Shade 2 3 2 11 7" xfId="32351"/>
    <cellStyle name="Shade 2 3 2 11 8" xfId="42216"/>
    <cellStyle name="Shade 2 3 2 12" xfId="7174"/>
    <cellStyle name="Shade 2 3 2 12 2" xfId="9515"/>
    <cellStyle name="Shade 2 3 2 12 2 2" xfId="13770"/>
    <cellStyle name="Shade 2 3 2 12 2 2 2" xfId="23074"/>
    <cellStyle name="Shade 2 3 2 12 2 2 3" xfId="20989"/>
    <cellStyle name="Shade 2 3 2 12 2 2 4" xfId="38467"/>
    <cellStyle name="Shade 2 3 2 12 2 2 5" xfId="48421"/>
    <cellStyle name="Shade 2 3 2 12 2 3" xfId="16507"/>
    <cellStyle name="Shade 2 3 2 12 2 3 2" xfId="20988"/>
    <cellStyle name="Shade 2 3 2 12 2 3 3" xfId="31851"/>
    <cellStyle name="Shade 2 3 2 12 2 3 4" xfId="39620"/>
    <cellStyle name="Shade 2 3 2 12 2 4" xfId="20990"/>
    <cellStyle name="Shade 2 3 2 12 2 5" xfId="27591"/>
    <cellStyle name="Shade 2 3 2 12 2 6" xfId="41350"/>
    <cellStyle name="Shade 2 3 2 12 3" xfId="11090"/>
    <cellStyle name="Shade 2 3 2 12 3 2" xfId="23076"/>
    <cellStyle name="Shade 2 3 2 12 3 3" xfId="20987"/>
    <cellStyle name="Shade 2 3 2 12 3 4" xfId="38317"/>
    <cellStyle name="Shade 2 3 2 12 3 5" xfId="42074"/>
    <cellStyle name="Shade 2 3 2 12 4" xfId="12445"/>
    <cellStyle name="Shade 2 3 2 12 4 2" xfId="23077"/>
    <cellStyle name="Shade 2 3 2 12 4 3" xfId="20986"/>
    <cellStyle name="Shade 2 3 2 12 4 4" xfId="36209"/>
    <cellStyle name="Shade 2 3 2 12 4 5" xfId="47638"/>
    <cellStyle name="Shade 2 3 2 12 5" xfId="15277"/>
    <cellStyle name="Shade 2 3 2 12 5 2" xfId="20985"/>
    <cellStyle name="Shade 2 3 2 12 5 3" xfId="33226"/>
    <cellStyle name="Shade 2 3 2 12 5 4" xfId="42138"/>
    <cellStyle name="Shade 2 3 2 12 6" xfId="20991"/>
    <cellStyle name="Shade 2 3 2 12 7" xfId="22778"/>
    <cellStyle name="Shade 2 3 2 12 8" xfId="40303"/>
    <cellStyle name="Shade 2 3 2 13" xfId="7200"/>
    <cellStyle name="Shade 2 3 2 13 2" xfId="9541"/>
    <cellStyle name="Shade 2 3 2 13 2 2" xfId="13796"/>
    <cellStyle name="Shade 2 3 2 13 2 2 2" xfId="23078"/>
    <cellStyle name="Shade 2 3 2 13 2 2 3" xfId="20982"/>
    <cellStyle name="Shade 2 3 2 13 2 2 4" xfId="25373"/>
    <cellStyle name="Shade 2 3 2 13 2 2 5" xfId="42091"/>
    <cellStyle name="Shade 2 3 2 13 2 3" xfId="16533"/>
    <cellStyle name="Shade 2 3 2 13 2 3 2" xfId="20981"/>
    <cellStyle name="Shade 2 3 2 13 2 3 3" xfId="32110"/>
    <cellStyle name="Shade 2 3 2 13 2 3 4" xfId="39881"/>
    <cellStyle name="Shade 2 3 2 13 2 4" xfId="20983"/>
    <cellStyle name="Shade 2 3 2 13 2 5" xfId="27603"/>
    <cellStyle name="Shade 2 3 2 13 2 6" xfId="46981"/>
    <cellStyle name="Shade 2 3 2 13 3" xfId="11116"/>
    <cellStyle name="Shade 2 3 2 13 3 2" xfId="23079"/>
    <cellStyle name="Shade 2 3 2 13 3 3" xfId="20980"/>
    <cellStyle name="Shade 2 3 2 13 3 4" xfId="35432"/>
    <cellStyle name="Shade 2 3 2 13 3 5" xfId="42144"/>
    <cellStyle name="Shade 2 3 2 13 4" xfId="12471"/>
    <cellStyle name="Shade 2 3 2 13 4 2" xfId="23080"/>
    <cellStyle name="Shade 2 3 2 13 4 3" xfId="20979"/>
    <cellStyle name="Shade 2 3 2 13 4 4" xfId="37901"/>
    <cellStyle name="Shade 2 3 2 13 4 5" xfId="43896"/>
    <cellStyle name="Shade 2 3 2 13 5" xfId="15303"/>
    <cellStyle name="Shade 2 3 2 13 5 2" xfId="20978"/>
    <cellStyle name="Shade 2 3 2 13 5 3" xfId="36552"/>
    <cellStyle name="Shade 2 3 2 13 5 4" xfId="42441"/>
    <cellStyle name="Shade 2 3 2 13 6" xfId="20984"/>
    <cellStyle name="Shade 2 3 2 13 7" xfId="25963"/>
    <cellStyle name="Shade 2 3 2 13 8" xfId="41090"/>
    <cellStyle name="Shade 2 3 2 14" xfId="7138"/>
    <cellStyle name="Shade 2 3 2 14 2" xfId="9479"/>
    <cellStyle name="Shade 2 3 2 14 2 2" xfId="13734"/>
    <cellStyle name="Shade 2 3 2 14 2 2 2" xfId="23081"/>
    <cellStyle name="Shade 2 3 2 14 2 2 3" xfId="20975"/>
    <cellStyle name="Shade 2 3 2 14 2 2 4" xfId="38399"/>
    <cellStyle name="Shade 2 3 2 14 2 2 5" xfId="47944"/>
    <cellStyle name="Shade 2 3 2 14 2 3" xfId="16471"/>
    <cellStyle name="Shade 2 3 2 14 2 3 2" xfId="20974"/>
    <cellStyle name="Shade 2 3 2 14 2 3 3" xfId="23207"/>
    <cellStyle name="Shade 2 3 2 14 2 3 4" xfId="41003"/>
    <cellStyle name="Shade 2 3 2 14 2 4" xfId="20976"/>
    <cellStyle name="Shade 2 3 2 14 2 5" xfId="32218"/>
    <cellStyle name="Shade 2 3 2 14 2 6" xfId="40484"/>
    <cellStyle name="Shade 2 3 2 14 3" xfId="11054"/>
    <cellStyle name="Shade 2 3 2 14 3 2" xfId="23082"/>
    <cellStyle name="Shade 2 3 2 14 3 3" xfId="20973"/>
    <cellStyle name="Shade 2 3 2 14 3 4" xfId="37417"/>
    <cellStyle name="Shade 2 3 2 14 3 5" xfId="42057"/>
    <cellStyle name="Shade 2 3 2 14 4" xfId="12409"/>
    <cellStyle name="Shade 2 3 2 14 4 2" xfId="23083"/>
    <cellStyle name="Shade 2 3 2 14 4 3" xfId="20972"/>
    <cellStyle name="Shade 2 3 2 14 4 4" xfId="33182"/>
    <cellStyle name="Shade 2 3 2 14 4 5" xfId="43995"/>
    <cellStyle name="Shade 2 3 2 14 5" xfId="15241"/>
    <cellStyle name="Shade 2 3 2 14 5 2" xfId="20971"/>
    <cellStyle name="Shade 2 3 2 14 5 3" xfId="33294"/>
    <cellStyle name="Shade 2 3 2 14 5 4" xfId="46621"/>
    <cellStyle name="Shade 2 3 2 14 6" xfId="20977"/>
    <cellStyle name="Shade 2 3 2 14 7" xfId="22703"/>
    <cellStyle name="Shade 2 3 2 14 8" xfId="39056"/>
    <cellStyle name="Shade 2 3 2 15" xfId="7139"/>
    <cellStyle name="Shade 2 3 2 15 2" xfId="9480"/>
    <cellStyle name="Shade 2 3 2 15 2 2" xfId="13735"/>
    <cellStyle name="Shade 2 3 2 15 2 2 2" xfId="23084"/>
    <cellStyle name="Shade 2 3 2 15 2 2 3" xfId="20968"/>
    <cellStyle name="Shade 2 3 2 15 2 2 4" xfId="35420"/>
    <cellStyle name="Shade 2 3 2 15 2 2 5" xfId="47649"/>
    <cellStyle name="Shade 2 3 2 15 2 3" xfId="16472"/>
    <cellStyle name="Shade 2 3 2 15 2 3 2" xfId="20967"/>
    <cellStyle name="Shade 2 3 2 15 2 3 3" xfId="31912"/>
    <cellStyle name="Shade 2 3 2 15 2 3 4" xfId="39095"/>
    <cellStyle name="Shade 2 3 2 15 2 4" xfId="20969"/>
    <cellStyle name="Shade 2 3 2 15 2 5" xfId="32220"/>
    <cellStyle name="Shade 2 3 2 15 2 6" xfId="41795"/>
    <cellStyle name="Shade 2 3 2 15 3" xfId="11055"/>
    <cellStyle name="Shade 2 3 2 15 3 2" xfId="23085"/>
    <cellStyle name="Shade 2 3 2 15 3 3" xfId="20966"/>
    <cellStyle name="Shade 2 3 2 15 3 4" xfId="35068"/>
    <cellStyle name="Shade 2 3 2 15 3 5" xfId="41668"/>
    <cellStyle name="Shade 2 3 2 15 4" xfId="12410"/>
    <cellStyle name="Shade 2 3 2 15 4 2" xfId="23086"/>
    <cellStyle name="Shade 2 3 2 15 4 3" xfId="20965"/>
    <cellStyle name="Shade 2 3 2 15 4 4" xfId="36345"/>
    <cellStyle name="Shade 2 3 2 15 4 5" xfId="46854"/>
    <cellStyle name="Shade 2 3 2 15 5" xfId="15242"/>
    <cellStyle name="Shade 2 3 2 15 5 2" xfId="20964"/>
    <cellStyle name="Shade 2 3 2 15 5 3" xfId="36458"/>
    <cellStyle name="Shade 2 3 2 15 5 4" xfId="42383"/>
    <cellStyle name="Shade 2 3 2 15 6" xfId="20970"/>
    <cellStyle name="Shade 2 3 2 15 7" xfId="23785"/>
    <cellStyle name="Shade 2 3 2 15 8" xfId="39501"/>
    <cellStyle name="Shade 2 3 2 16" xfId="8390"/>
    <cellStyle name="Shade 2 3 2 16 2" xfId="9828"/>
    <cellStyle name="Shade 2 3 2 16 2 2" xfId="14065"/>
    <cellStyle name="Shade 2 3 2 16 2 2 2" xfId="23087"/>
    <cellStyle name="Shade 2 3 2 16 2 2 3" xfId="20961"/>
    <cellStyle name="Shade 2 3 2 16 2 2 4" xfId="37911"/>
    <cellStyle name="Shade 2 3 2 16 2 2 5" xfId="41144"/>
    <cellStyle name="Shade 2 3 2 16 2 3" xfId="16802"/>
    <cellStyle name="Shade 2 3 2 16 2 3 2" xfId="20960"/>
    <cellStyle name="Shade 2 3 2 16 2 3 3" xfId="26885"/>
    <cellStyle name="Shade 2 3 2 16 2 3 4" xfId="39792"/>
    <cellStyle name="Shade 2 3 2 16 2 4" xfId="20962"/>
    <cellStyle name="Shade 2 3 2 16 2 5" xfId="35864"/>
    <cellStyle name="Shade 2 3 2 16 2 6" xfId="45263"/>
    <cellStyle name="Shade 2 3 2 16 3" xfId="11385"/>
    <cellStyle name="Shade 2 3 2 16 3 2" xfId="23088"/>
    <cellStyle name="Shade 2 3 2 16 3 3" xfId="20959"/>
    <cellStyle name="Shade 2 3 2 16 3 4" xfId="34924"/>
    <cellStyle name="Shade 2 3 2 16 3 5" xfId="44966"/>
    <cellStyle name="Shade 2 3 2 16 4" xfId="12740"/>
    <cellStyle name="Shade 2 3 2 16 4 2" xfId="23089"/>
    <cellStyle name="Shade 2 3 2 16 4 3" xfId="20958"/>
    <cellStyle name="Shade 2 3 2 16 4 4" xfId="36900"/>
    <cellStyle name="Shade 2 3 2 16 4 5" xfId="48342"/>
    <cellStyle name="Shade 2 3 2 16 5" xfId="15572"/>
    <cellStyle name="Shade 2 3 2 16 5 2" xfId="20957"/>
    <cellStyle name="Shade 2 3 2 16 5 3" xfId="37558"/>
    <cellStyle name="Shade 2 3 2 16 5 4" xfId="47956"/>
    <cellStyle name="Shade 2 3 2 16 6" xfId="20963"/>
    <cellStyle name="Shade 2 3 2 16 7" xfId="27141"/>
    <cellStyle name="Shade 2 3 2 16 8" xfId="41999"/>
    <cellStyle name="Shade 2 3 2 17" xfId="8243"/>
    <cellStyle name="Shade 2 3 2 17 2" xfId="9681"/>
    <cellStyle name="Shade 2 3 2 17 2 2" xfId="13918"/>
    <cellStyle name="Shade 2 3 2 17 2 2 2" xfId="23090"/>
    <cellStyle name="Shade 2 3 2 17 2 2 3" xfId="20954"/>
    <cellStyle name="Shade 2 3 2 17 2 2 4" xfId="33719"/>
    <cellStyle name="Shade 2 3 2 17 2 2 5" xfId="45797"/>
    <cellStyle name="Shade 2 3 2 17 2 3" xfId="16655"/>
    <cellStyle name="Shade 2 3 2 17 2 3 2" xfId="20953"/>
    <cellStyle name="Shade 2 3 2 17 2 3 3" xfId="26657"/>
    <cellStyle name="Shade 2 3 2 17 2 3 4" xfId="40159"/>
    <cellStyle name="Shade 2 3 2 17 2 4" xfId="20955"/>
    <cellStyle name="Shade 2 3 2 17 2 5" xfId="36305"/>
    <cellStyle name="Shade 2 3 2 17 2 6" xfId="46053"/>
    <cellStyle name="Shade 2 3 2 17 3" xfId="11238"/>
    <cellStyle name="Shade 2 3 2 17 3 2" xfId="23091"/>
    <cellStyle name="Shade 2 3 2 17 3 3" xfId="20952"/>
    <cellStyle name="Shade 2 3 2 17 3 4" xfId="35117"/>
    <cellStyle name="Shade 2 3 2 17 3 5" xfId="45561"/>
    <cellStyle name="Shade 2 3 2 17 4" xfId="12593"/>
    <cellStyle name="Shade 2 3 2 17 4 2" xfId="23092"/>
    <cellStyle name="Shade 2 3 2 17 4 3" xfId="20951"/>
    <cellStyle name="Shade 2 3 2 17 4 4" xfId="37245"/>
    <cellStyle name="Shade 2 3 2 17 4 5" xfId="40604"/>
    <cellStyle name="Shade 2 3 2 17 5" xfId="15425"/>
    <cellStyle name="Shade 2 3 2 17 5 2" xfId="20950"/>
    <cellStyle name="Shade 2 3 2 17 5 3" xfId="26292"/>
    <cellStyle name="Shade 2 3 2 17 5 4" xfId="44975"/>
    <cellStyle name="Shade 2 3 2 17 6" xfId="20956"/>
    <cellStyle name="Shade 2 3 2 17 7" xfId="25214"/>
    <cellStyle name="Shade 2 3 2 17 8" xfId="39612"/>
    <cellStyle name="Shade 2 3 2 18" xfId="8320"/>
    <cellStyle name="Shade 2 3 2 18 2" xfId="9758"/>
    <cellStyle name="Shade 2 3 2 18 2 2" xfId="13995"/>
    <cellStyle name="Shade 2 3 2 18 2 2 2" xfId="23093"/>
    <cellStyle name="Shade 2 3 2 18 2 2 3" xfId="20947"/>
    <cellStyle name="Shade 2 3 2 18 2 2 4" xfId="34368"/>
    <cellStyle name="Shade 2 3 2 18 2 2 5" xfId="38961"/>
    <cellStyle name="Shade 2 3 2 18 2 3" xfId="16732"/>
    <cellStyle name="Shade 2 3 2 18 2 3 2" xfId="20946"/>
    <cellStyle name="Shade 2 3 2 18 2 3 3" xfId="22298"/>
    <cellStyle name="Shade 2 3 2 18 2 3 4" xfId="40997"/>
    <cellStyle name="Shade 2 3 2 18 2 4" xfId="20948"/>
    <cellStyle name="Shade 2 3 2 18 2 5" xfId="38550"/>
    <cellStyle name="Shade 2 3 2 18 2 6" xfId="40525"/>
    <cellStyle name="Shade 2 3 2 18 3" xfId="11315"/>
    <cellStyle name="Shade 2 3 2 18 3 2" xfId="23095"/>
    <cellStyle name="Shade 2 3 2 18 3 3" xfId="20945"/>
    <cellStyle name="Shade 2 3 2 18 3 4" xfId="36343"/>
    <cellStyle name="Shade 2 3 2 18 3 5" xfId="43440"/>
    <cellStyle name="Shade 2 3 2 18 4" xfId="12670"/>
    <cellStyle name="Shade 2 3 2 18 4 2" xfId="23096"/>
    <cellStyle name="Shade 2 3 2 18 4 3" xfId="20944"/>
    <cellStyle name="Shade 2 3 2 18 4 4" xfId="32970"/>
    <cellStyle name="Shade 2 3 2 18 4 5" xfId="47153"/>
    <cellStyle name="Shade 2 3 2 18 5" xfId="15502"/>
    <cellStyle name="Shade 2 3 2 18 5 2" xfId="20943"/>
    <cellStyle name="Shade 2 3 2 18 5 3" xfId="35126"/>
    <cellStyle name="Shade 2 3 2 18 5 4" xfId="43428"/>
    <cellStyle name="Shade 2 3 2 18 6" xfId="20949"/>
    <cellStyle name="Shade 2 3 2 18 7" xfId="22166"/>
    <cellStyle name="Shade 2 3 2 18 8" xfId="39841"/>
    <cellStyle name="Shade 2 3 2 19" xfId="8581"/>
    <cellStyle name="Shade 2 3 2 19 2" xfId="10017"/>
    <cellStyle name="Shade 2 3 2 19 2 2" xfId="14254"/>
    <cellStyle name="Shade 2 3 2 19 2 2 2" xfId="23098"/>
    <cellStyle name="Shade 2 3 2 19 2 2 3" xfId="20940"/>
    <cellStyle name="Shade 2 3 2 19 2 2 4" xfId="33191"/>
    <cellStyle name="Shade 2 3 2 19 2 2 5" xfId="42006"/>
    <cellStyle name="Shade 2 3 2 19 2 3" xfId="16991"/>
    <cellStyle name="Shade 2 3 2 19 2 3 2" xfId="20939"/>
    <cellStyle name="Shade 2 3 2 19 2 3 3" xfId="35049"/>
    <cellStyle name="Shade 2 3 2 19 2 3 4" xfId="47837"/>
    <cellStyle name="Shade 2 3 2 19 2 4" xfId="20941"/>
    <cellStyle name="Shade 2 3 2 19 2 5" xfId="33262"/>
    <cellStyle name="Shade 2 3 2 19 2 6" xfId="42686"/>
    <cellStyle name="Shade 2 3 2 19 3" xfId="11574"/>
    <cellStyle name="Shade 2 3 2 19 3 2" xfId="23100"/>
    <cellStyle name="Shade 2 3 2 19 3 3" xfId="20938"/>
    <cellStyle name="Shade 2 3 2 19 3 4" xfId="34544"/>
    <cellStyle name="Shade 2 3 2 19 3 5" xfId="45526"/>
    <cellStyle name="Shade 2 3 2 19 4" xfId="12929"/>
    <cellStyle name="Shade 2 3 2 19 4 2" xfId="23101"/>
    <cellStyle name="Shade 2 3 2 19 4 3" xfId="20937"/>
    <cellStyle name="Shade 2 3 2 19 4 4" xfId="35360"/>
    <cellStyle name="Shade 2 3 2 19 4 5" xfId="44946"/>
    <cellStyle name="Shade 2 3 2 19 5" xfId="15761"/>
    <cellStyle name="Shade 2 3 2 19 5 2" xfId="20936"/>
    <cellStyle name="Shade 2 3 2 19 5 3" xfId="34009"/>
    <cellStyle name="Shade 2 3 2 19 5 4" xfId="48419"/>
    <cellStyle name="Shade 2 3 2 19 6" xfId="20942"/>
    <cellStyle name="Shade 2 3 2 19 7" xfId="27340"/>
    <cellStyle name="Shade 2 3 2 19 8" xfId="40681"/>
    <cellStyle name="Shade 2 3 2 2" xfId="6808"/>
    <cellStyle name="Shade 2 3 2 2 2" xfId="10200"/>
    <cellStyle name="Shade 2 3 2 2 2 2" xfId="11757"/>
    <cellStyle name="Shade 2 3 2 2 2 2 2" xfId="23102"/>
    <cellStyle name="Shade 2 3 2 2 2 2 3" xfId="20934"/>
    <cellStyle name="Shade 2 3 2 2 2 2 4" xfId="33244"/>
    <cellStyle name="Shade 2 3 2 2 2 2 5" xfId="43588"/>
    <cellStyle name="Shade 2 3 2 2 2 3" xfId="14437"/>
    <cellStyle name="Shade 2 3 2 2 2 3 2" xfId="23103"/>
    <cellStyle name="Shade 2 3 2 2 2 3 3" xfId="20933"/>
    <cellStyle name="Shade 2 3 2 2 2 3 4" xfId="38465"/>
    <cellStyle name="Shade 2 3 2 2 2 3 5" xfId="42771"/>
    <cellStyle name="Shade 2 3 2 2 2 4" xfId="17174"/>
    <cellStyle name="Shade 2 3 2 2 2 4 2" xfId="20932"/>
    <cellStyle name="Shade 2 3 2 2 2 4 3" xfId="33472"/>
    <cellStyle name="Shade 2 3 2 2 2 4 4" xfId="41948"/>
    <cellStyle name="Shade 2 3 2 2 2 5" xfId="20935"/>
    <cellStyle name="Shade 2 3 2 2 2 6" xfId="35677"/>
    <cellStyle name="Shade 2 3 2 2 2 7" xfId="48195"/>
    <cellStyle name="Shade 2 3 2 2 3" xfId="9149"/>
    <cellStyle name="Shade 2 3 2 2 3 2" xfId="13404"/>
    <cellStyle name="Shade 2 3 2 2 3 2 2" xfId="23105"/>
    <cellStyle name="Shade 2 3 2 2 3 2 3" xfId="20931"/>
    <cellStyle name="Shade 2 3 2 2 3 2 4" xfId="37973"/>
    <cellStyle name="Shade 2 3 2 2 3 2 5" xfId="42976"/>
    <cellStyle name="Shade 2 3 2 2 3 3" xfId="14647"/>
    <cellStyle name="Shade 2 3 2 2 3 3 2" xfId="23106"/>
    <cellStyle name="Shade 2 3 2 2 3 3 3" xfId="20930"/>
    <cellStyle name="Shade 2 3 2 2 3 3 4" xfId="34155"/>
    <cellStyle name="Shade 2 3 2 2 3 3 5" xfId="48309"/>
    <cellStyle name="Shade 2 3 2 2 3 4" xfId="23104"/>
    <cellStyle name="Shade 2 3 2 2 4" xfId="10724"/>
    <cellStyle name="Shade 2 3 2 2 4 2" xfId="23107"/>
    <cellStyle name="Shade 2 3 2 2 4 3" xfId="20929"/>
    <cellStyle name="Shade 2 3 2 2 4 4" xfId="33526"/>
    <cellStyle name="Shade 2 3 2 2 4 5" xfId="44937"/>
    <cellStyle name="Shade 2 3 2 2 5" xfId="12079"/>
    <cellStyle name="Shade 2 3 2 2 5 2" xfId="23108"/>
    <cellStyle name="Shade 2 3 2 2 5 3" xfId="20928"/>
    <cellStyle name="Shade 2 3 2 2 5 4" xfId="37770"/>
    <cellStyle name="Shade 2 3 2 2 5 5" xfId="46266"/>
    <cellStyle name="Shade 2 3 2 2 6" xfId="14911"/>
    <cellStyle name="Shade 2 3 2 2 6 2" xfId="20927"/>
    <cellStyle name="Shade 2 3 2 2 6 3" xfId="38098"/>
    <cellStyle name="Shade 2 3 2 2 6 4" xfId="47916"/>
    <cellStyle name="Shade 2 3 2 2 7" xfId="21571"/>
    <cellStyle name="Shade 2 3 2 2 8" xfId="46411"/>
    <cellStyle name="Shade 2 3 2 20" xfId="8649"/>
    <cellStyle name="Shade 2 3 2 20 2" xfId="10085"/>
    <cellStyle name="Shade 2 3 2 20 2 2" xfId="14322"/>
    <cellStyle name="Shade 2 3 2 20 2 2 2" xfId="23112"/>
    <cellStyle name="Shade 2 3 2 20 2 2 3" xfId="20924"/>
    <cellStyle name="Shade 2 3 2 20 2 2 4" xfId="34933"/>
    <cellStyle name="Shade 2 3 2 20 2 2 5" xfId="42777"/>
    <cellStyle name="Shade 2 3 2 20 2 3" xfId="17059"/>
    <cellStyle name="Shade 2 3 2 20 2 3 2" xfId="20923"/>
    <cellStyle name="Shade 2 3 2 20 2 3 3" xfId="37131"/>
    <cellStyle name="Shade 2 3 2 20 2 3 4" xfId="46071"/>
    <cellStyle name="Shade 2 3 2 20 2 4" xfId="20925"/>
    <cellStyle name="Shade 2 3 2 20 2 5" xfId="33514"/>
    <cellStyle name="Shade 2 3 2 20 2 6" xfId="41424"/>
    <cellStyle name="Shade 2 3 2 20 3" xfId="11642"/>
    <cellStyle name="Shade 2 3 2 20 3 2" xfId="23113"/>
    <cellStyle name="Shade 2 3 2 20 3 3" xfId="20922"/>
    <cellStyle name="Shade 2 3 2 20 3 4" xfId="32836"/>
    <cellStyle name="Shade 2 3 2 20 3 5" xfId="42469"/>
    <cellStyle name="Shade 2 3 2 20 4" xfId="12997"/>
    <cellStyle name="Shade 2 3 2 20 4 2" xfId="23114"/>
    <cellStyle name="Shade 2 3 2 20 4 3" xfId="20921"/>
    <cellStyle name="Shade 2 3 2 20 4 4" xfId="33017"/>
    <cellStyle name="Shade 2 3 2 20 4 5" xfId="45279"/>
    <cellStyle name="Shade 2 3 2 20 5" xfId="15829"/>
    <cellStyle name="Shade 2 3 2 20 5 2" xfId="20920"/>
    <cellStyle name="Shade 2 3 2 20 5 3" xfId="28099"/>
    <cellStyle name="Shade 2 3 2 20 5 4" xfId="45217"/>
    <cellStyle name="Shade 2 3 2 20 6" xfId="20926"/>
    <cellStyle name="Shade 2 3 2 20 7" xfId="27402"/>
    <cellStyle name="Shade 2 3 2 20 8" xfId="43067"/>
    <cellStyle name="Shade 2 3 2 21" xfId="8609"/>
    <cellStyle name="Shade 2 3 2 21 2" xfId="10045"/>
    <cellStyle name="Shade 2 3 2 21 2 2" xfId="14282"/>
    <cellStyle name="Shade 2 3 2 21 2 2 2" xfId="23116"/>
    <cellStyle name="Shade 2 3 2 21 2 2 3" xfId="20917"/>
    <cellStyle name="Shade 2 3 2 21 2 2 4" xfId="32736"/>
    <cellStyle name="Shade 2 3 2 21 2 2 5" xfId="46098"/>
    <cellStyle name="Shade 2 3 2 21 2 3" xfId="17019"/>
    <cellStyle name="Shade 2 3 2 21 2 3 2" xfId="20916"/>
    <cellStyle name="Shade 2 3 2 21 2 3 3" xfId="37151"/>
    <cellStyle name="Shade 2 3 2 21 2 3 4" xfId="43458"/>
    <cellStyle name="Shade 2 3 2 21 2 4" xfId="20918"/>
    <cellStyle name="Shade 2 3 2 21 2 5" xfId="32879"/>
    <cellStyle name="Shade 2 3 2 21 2 6" xfId="42322"/>
    <cellStyle name="Shade 2 3 2 21 3" xfId="11602"/>
    <cellStyle name="Shade 2 3 2 21 3 2" xfId="23118"/>
    <cellStyle name="Shade 2 3 2 21 3 3" xfId="20915"/>
    <cellStyle name="Shade 2 3 2 21 3 4" xfId="34089"/>
    <cellStyle name="Shade 2 3 2 21 3 5" xfId="47392"/>
    <cellStyle name="Shade 2 3 2 21 4" xfId="12957"/>
    <cellStyle name="Shade 2 3 2 21 4 2" xfId="23119"/>
    <cellStyle name="Shade 2 3 2 21 4 3" xfId="20914"/>
    <cellStyle name="Shade 2 3 2 21 4 4" xfId="38753"/>
    <cellStyle name="Shade 2 3 2 21 4 5" xfId="41698"/>
    <cellStyle name="Shade 2 3 2 21 5" xfId="15789"/>
    <cellStyle name="Shade 2 3 2 21 5 2" xfId="20913"/>
    <cellStyle name="Shade 2 3 2 21 5 3" xfId="26291"/>
    <cellStyle name="Shade 2 3 2 21 5 4" xfId="47502"/>
    <cellStyle name="Shade 2 3 2 21 6" xfId="20919"/>
    <cellStyle name="Shade 2 3 2 21 7" xfId="27386"/>
    <cellStyle name="Shade 2 3 2 21 8" xfId="46290"/>
    <cellStyle name="Shade 2 3 2 22" xfId="8598"/>
    <cellStyle name="Shade 2 3 2 22 2" xfId="10034"/>
    <cellStyle name="Shade 2 3 2 22 2 2" xfId="14271"/>
    <cellStyle name="Shade 2 3 2 22 2 2 2" xfId="23121"/>
    <cellStyle name="Shade 2 3 2 22 2 2 3" xfId="20910"/>
    <cellStyle name="Shade 2 3 2 22 2 2 4" xfId="37238"/>
    <cellStyle name="Shade 2 3 2 22 2 2 5" xfId="44876"/>
    <cellStyle name="Shade 2 3 2 22 2 3" xfId="17008"/>
    <cellStyle name="Shade 2 3 2 22 2 3 2" xfId="20909"/>
    <cellStyle name="Shade 2 3 2 22 2 3 3" xfId="36086"/>
    <cellStyle name="Shade 2 3 2 22 2 3 4" xfId="43190"/>
    <cellStyle name="Shade 2 3 2 22 2 4" xfId="20911"/>
    <cellStyle name="Shade 2 3 2 22 2 5" xfId="37309"/>
    <cellStyle name="Shade 2 3 2 22 2 6" xfId="44474"/>
    <cellStyle name="Shade 2 3 2 22 3" xfId="11591"/>
    <cellStyle name="Shade 2 3 2 22 3 2" xfId="23123"/>
    <cellStyle name="Shade 2 3 2 22 3 3" xfId="20908"/>
    <cellStyle name="Shade 2 3 2 22 3 4" xfId="34293"/>
    <cellStyle name="Shade 2 3 2 22 3 5" xfId="46070"/>
    <cellStyle name="Shade 2 3 2 22 4" xfId="12946"/>
    <cellStyle name="Shade 2 3 2 22 4 2" xfId="23124"/>
    <cellStyle name="Shade 2 3 2 22 4 3" xfId="20907"/>
    <cellStyle name="Shade 2 3 2 22 4 4" xfId="37814"/>
    <cellStyle name="Shade 2 3 2 22 4 5" xfId="40573"/>
    <cellStyle name="Shade 2 3 2 22 5" xfId="15778"/>
    <cellStyle name="Shade 2 3 2 22 5 2" xfId="20906"/>
    <cellStyle name="Shade 2 3 2 22 5 3" xfId="33955"/>
    <cellStyle name="Shade 2 3 2 22 5 4" xfId="42899"/>
    <cellStyle name="Shade 2 3 2 22 6" xfId="20912"/>
    <cellStyle name="Shade 2 3 2 22 7" xfId="27370"/>
    <cellStyle name="Shade 2 3 2 22 8" xfId="46500"/>
    <cellStyle name="Shade 2 3 2 23" xfId="8619"/>
    <cellStyle name="Shade 2 3 2 23 2" xfId="10055"/>
    <cellStyle name="Shade 2 3 2 23 2 2" xfId="14292"/>
    <cellStyle name="Shade 2 3 2 23 2 2 2" xfId="23127"/>
    <cellStyle name="Shade 2 3 2 23 2 2 3" xfId="20903"/>
    <cellStyle name="Shade 2 3 2 23 2 2 4" xfId="34114"/>
    <cellStyle name="Shade 2 3 2 23 2 2 5" xfId="44629"/>
    <cellStyle name="Shade 2 3 2 23 2 3" xfId="17029"/>
    <cellStyle name="Shade 2 3 2 23 2 3 2" xfId="20902"/>
    <cellStyle name="Shade 2 3 2 23 2 3 3" xfId="33967"/>
    <cellStyle name="Shade 2 3 2 23 2 3 4" xfId="47684"/>
    <cellStyle name="Shade 2 3 2 23 2 4" xfId="20904"/>
    <cellStyle name="Shade 2 3 2 23 2 5" xfId="34189"/>
    <cellStyle name="Shade 2 3 2 23 2 6" xfId="46574"/>
    <cellStyle name="Shade 2 3 2 23 3" xfId="11612"/>
    <cellStyle name="Shade 2 3 2 23 3 2" xfId="23128"/>
    <cellStyle name="Shade 2 3 2 23 3 3" xfId="20901"/>
    <cellStyle name="Shade 2 3 2 23 3 4" xfId="25367"/>
    <cellStyle name="Shade 2 3 2 23 3 5" xfId="48345"/>
    <cellStyle name="Shade 2 3 2 23 4" xfId="12967"/>
    <cellStyle name="Shade 2 3 2 23 4 2" xfId="23129"/>
    <cellStyle name="Shade 2 3 2 23 4 3" xfId="20900"/>
    <cellStyle name="Shade 2 3 2 23 4 4" xfId="35795"/>
    <cellStyle name="Shade 2 3 2 23 4 5" xfId="46027"/>
    <cellStyle name="Shade 2 3 2 23 5" xfId="15799"/>
    <cellStyle name="Shade 2 3 2 23 5 2" xfId="20899"/>
    <cellStyle name="Shade 2 3 2 23 5 3" xfId="38816"/>
    <cellStyle name="Shade 2 3 2 23 5 4" xfId="47913"/>
    <cellStyle name="Shade 2 3 2 23 6" xfId="20905"/>
    <cellStyle name="Shade 2 3 2 23 7" xfId="33461"/>
    <cellStyle name="Shade 2 3 2 23 8" xfId="47033"/>
    <cellStyle name="Shade 2 3 2 24" xfId="8495"/>
    <cellStyle name="Shade 2 3 2 24 2" xfId="9931"/>
    <cellStyle name="Shade 2 3 2 24 2 2" xfId="14168"/>
    <cellStyle name="Shade 2 3 2 24 2 2 2" xfId="23132"/>
    <cellStyle name="Shade 2 3 2 24 2 2 3" xfId="20896"/>
    <cellStyle name="Shade 2 3 2 24 2 2 4" xfId="36850"/>
    <cellStyle name="Shade 2 3 2 24 2 2 5" xfId="47535"/>
    <cellStyle name="Shade 2 3 2 24 2 3" xfId="16905"/>
    <cellStyle name="Shade 2 3 2 24 2 3 2" xfId="20895"/>
    <cellStyle name="Shade 2 3 2 24 2 3 3" xfId="22756"/>
    <cellStyle name="Shade 2 3 2 24 2 3 4" xfId="43515"/>
    <cellStyle name="Shade 2 3 2 24 2 4" xfId="20897"/>
    <cellStyle name="Shade 2 3 2 24 2 5" xfId="36930"/>
    <cellStyle name="Shade 2 3 2 24 2 6" xfId="45308"/>
    <cellStyle name="Shade 2 3 2 24 3" xfId="11488"/>
    <cellStyle name="Shade 2 3 2 24 3 2" xfId="23133"/>
    <cellStyle name="Shade 2 3 2 24 3 3" xfId="20894"/>
    <cellStyle name="Shade 2 3 2 24 3 4" xfId="35091"/>
    <cellStyle name="Shade 2 3 2 24 3 5" xfId="43294"/>
    <cellStyle name="Shade 2 3 2 24 4" xfId="12843"/>
    <cellStyle name="Shade 2 3 2 24 4 2" xfId="23134"/>
    <cellStyle name="Shade 2 3 2 24 4 3" xfId="20893"/>
    <cellStyle name="Shade 2 3 2 24 4 4" xfId="38246"/>
    <cellStyle name="Shade 2 3 2 24 4 5" xfId="43194"/>
    <cellStyle name="Shade 2 3 2 24 5" xfId="15675"/>
    <cellStyle name="Shade 2 3 2 24 5 2" xfId="20892"/>
    <cellStyle name="Shade 2 3 2 24 5 3" xfId="28022"/>
    <cellStyle name="Shade 2 3 2 24 5 4" xfId="46229"/>
    <cellStyle name="Shade 2 3 2 24 6" xfId="20898"/>
    <cellStyle name="Shade 2 3 2 24 7" xfId="36600"/>
    <cellStyle name="Shade 2 3 2 24 8" xfId="40579"/>
    <cellStyle name="Shade 2 3 2 25" xfId="10296"/>
    <cellStyle name="Shade 2 3 2 25 2" xfId="14533"/>
    <cellStyle name="Shade 2 3 2 25 2 2" xfId="23136"/>
    <cellStyle name="Shade 2 3 2 25 2 3" xfId="20890"/>
    <cellStyle name="Shade 2 3 2 25 2 4" xfId="35193"/>
    <cellStyle name="Shade 2 3 2 25 2 5" xfId="43045"/>
    <cellStyle name="Shade 2 3 2 25 3" xfId="17270"/>
    <cellStyle name="Shade 2 3 2 25 3 2" xfId="20889"/>
    <cellStyle name="Shade 2 3 2 25 3 3" xfId="37138"/>
    <cellStyle name="Shade 2 3 2 25 3 4" xfId="41204"/>
    <cellStyle name="Shade 2 3 2 25 4" xfId="20891"/>
    <cellStyle name="Shade 2 3 2 25 5" xfId="33887"/>
    <cellStyle name="Shade 2 3 2 25 6" xfId="46632"/>
    <cellStyle name="Shade 2 3 2 26" xfId="10299"/>
    <cellStyle name="Shade 2 3 2 26 2" xfId="14536"/>
    <cellStyle name="Shade 2 3 2 26 2 2" xfId="23138"/>
    <cellStyle name="Shade 2 3 2 26 2 3" xfId="20887"/>
    <cellStyle name="Shade 2 3 2 26 2 4" xfId="34671"/>
    <cellStyle name="Shade 2 3 2 26 2 5" xfId="46424"/>
    <cellStyle name="Shade 2 3 2 26 3" xfId="17273"/>
    <cellStyle name="Shade 2 3 2 26 3 2" xfId="20886"/>
    <cellStyle name="Shade 2 3 2 26 3 3" xfId="36617"/>
    <cellStyle name="Shade 2 3 2 26 3 4" xfId="44748"/>
    <cellStyle name="Shade 2 3 2 26 4" xfId="20888"/>
    <cellStyle name="Shade 2 3 2 26 5" xfId="33365"/>
    <cellStyle name="Shade 2 3 2 26 6" xfId="47277"/>
    <cellStyle name="Shade 2 3 2 27" xfId="10313"/>
    <cellStyle name="Shade 2 3 2 27 2" xfId="14550"/>
    <cellStyle name="Shade 2 3 2 27 2 2" xfId="23139"/>
    <cellStyle name="Shade 2 3 2 27 2 3" xfId="20884"/>
    <cellStyle name="Shade 2 3 2 27 2 4" xfId="33392"/>
    <cellStyle name="Shade 2 3 2 27 2 5" xfId="46191"/>
    <cellStyle name="Shade 2 3 2 27 3" xfId="17287"/>
    <cellStyle name="Shade 2 3 2 27 3 2" xfId="20883"/>
    <cellStyle name="Shade 2 3 2 27 3 3" xfId="33997"/>
    <cellStyle name="Shade 2 3 2 27 3 4" xfId="46105"/>
    <cellStyle name="Shade 2 3 2 27 4" xfId="20885"/>
    <cellStyle name="Shade 2 3 2 27 5" xfId="34154"/>
    <cellStyle name="Shade 2 3 2 27 6" xfId="46095"/>
    <cellStyle name="Shade 2 3 2 28" xfId="10455"/>
    <cellStyle name="Shade 2 3 2 28 2" xfId="23140"/>
    <cellStyle name="Shade 2 3 2 28 3" xfId="20882"/>
    <cellStyle name="Shade 2 3 2 28 4" xfId="37813"/>
    <cellStyle name="Shade 2 3 2 28 5" xfId="46705"/>
    <cellStyle name="Shade 2 3 2 29" xfId="10418"/>
    <cellStyle name="Shade 2 3 2 29 2" xfId="23141"/>
    <cellStyle name="Shade 2 3 2 29 3" xfId="20881"/>
    <cellStyle name="Shade 2 3 2 29 4" xfId="33187"/>
    <cellStyle name="Shade 2 3 2 29 5" xfId="43113"/>
    <cellStyle name="Shade 2 3 2 3" xfId="6847"/>
    <cellStyle name="Shade 2 3 2 3 2" xfId="9188"/>
    <cellStyle name="Shade 2 3 2 3 2 2" xfId="13443"/>
    <cellStyle name="Shade 2 3 2 3 2 2 2" xfId="23142"/>
    <cellStyle name="Shade 2 3 2 3 2 2 3" xfId="20878"/>
    <cellStyle name="Shade 2 3 2 3 2 2 4" xfId="37313"/>
    <cellStyle name="Shade 2 3 2 3 2 2 5" xfId="46066"/>
    <cellStyle name="Shade 2 3 2 3 2 3" xfId="16199"/>
    <cellStyle name="Shade 2 3 2 3 2 3 2" xfId="20877"/>
    <cellStyle name="Shade 2 3 2 3 2 3 3" xfId="32401"/>
    <cellStyle name="Shade 2 3 2 3 2 3 4" xfId="39162"/>
    <cellStyle name="Shade 2 3 2 3 2 4" xfId="20879"/>
    <cellStyle name="Shade 2 3 2 3 2 5" xfId="22554"/>
    <cellStyle name="Shade 2 3 2 3 2 6" xfId="40968"/>
    <cellStyle name="Shade 2 3 2 3 3" xfId="10763"/>
    <cellStyle name="Shade 2 3 2 3 3 2" xfId="23144"/>
    <cellStyle name="Shade 2 3 2 3 3 3" xfId="20876"/>
    <cellStyle name="Shade 2 3 2 3 3 4" xfId="34986"/>
    <cellStyle name="Shade 2 3 2 3 3 5" xfId="42120"/>
    <cellStyle name="Shade 2 3 2 3 4" xfId="12118"/>
    <cellStyle name="Shade 2 3 2 3 4 2" xfId="23145"/>
    <cellStyle name="Shade 2 3 2 3 4 3" xfId="20875"/>
    <cellStyle name="Shade 2 3 2 3 4 4" xfId="32843"/>
    <cellStyle name="Shade 2 3 2 3 4 5" xfId="40734"/>
    <cellStyle name="Shade 2 3 2 3 5" xfId="14950"/>
    <cellStyle name="Shade 2 3 2 3 5 2" xfId="20874"/>
    <cellStyle name="Shade 2 3 2 3 5 3" xfId="35935"/>
    <cellStyle name="Shade 2 3 2 3 5 4" xfId="42483"/>
    <cellStyle name="Shade 2 3 2 3 6" xfId="20880"/>
    <cellStyle name="Shade 2 3 2 3 7" xfId="24385"/>
    <cellStyle name="Shade 2 3 2 3 8" xfId="39462"/>
    <cellStyle name="Shade 2 3 2 4" xfId="6732"/>
    <cellStyle name="Shade 2 3 2 4 2" xfId="9073"/>
    <cellStyle name="Shade 2 3 2 4 2 2" xfId="13328"/>
    <cellStyle name="Shade 2 3 2 4 2 2 2" xfId="23147"/>
    <cellStyle name="Shade 2 3 2 4 2 2 3" xfId="20871"/>
    <cellStyle name="Shade 2 3 2 4 2 2 4" xfId="36650"/>
    <cellStyle name="Shade 2 3 2 4 2 2 5" xfId="46816"/>
    <cellStyle name="Shade 2 3 2 4 2 3" xfId="16101"/>
    <cellStyle name="Shade 2 3 2 4 2 3 2" xfId="20870"/>
    <cellStyle name="Shade 2 3 2 4 2 3 3" xfId="18162"/>
    <cellStyle name="Shade 2 3 2 4 2 3 4" xfId="40301"/>
    <cellStyle name="Shade 2 3 2 4 2 4" xfId="20872"/>
    <cellStyle name="Shade 2 3 2 4 2 5" xfId="25314"/>
    <cellStyle name="Shade 2 3 2 4 2 6" xfId="39176"/>
    <cellStyle name="Shade 2 3 2 4 3" xfId="10648"/>
    <cellStyle name="Shade 2 3 2 4 3 2" xfId="23148"/>
    <cellStyle name="Shade 2 3 2 4 3 3" xfId="20869"/>
    <cellStyle name="Shade 2 3 2 4 3 4" xfId="27875"/>
    <cellStyle name="Shade 2 3 2 4 3 5" xfId="45281"/>
    <cellStyle name="Shade 2 3 2 4 4" xfId="12003"/>
    <cellStyle name="Shade 2 3 2 4 4 2" xfId="23149"/>
    <cellStyle name="Shade 2 3 2 4 4 3" xfId="20868"/>
    <cellStyle name="Shade 2 3 2 4 4 4" xfId="35342"/>
    <cellStyle name="Shade 2 3 2 4 4 5" xfId="41206"/>
    <cellStyle name="Shade 2 3 2 4 5" xfId="14835"/>
    <cellStyle name="Shade 2 3 2 4 5 2" xfId="20867"/>
    <cellStyle name="Shade 2 3 2 4 5 3" xfId="36859"/>
    <cellStyle name="Shade 2 3 2 4 5 4" xfId="44559"/>
    <cellStyle name="Shade 2 3 2 4 6" xfId="20873"/>
    <cellStyle name="Shade 2 3 2 4 7" xfId="23685"/>
    <cellStyle name="Shade 2 3 2 4 8" xfId="39441"/>
    <cellStyle name="Shade 2 3 2 5" xfId="6660"/>
    <cellStyle name="Shade 2 3 2 5 2" xfId="9001"/>
    <cellStyle name="Shade 2 3 2 5 2 2" xfId="13256"/>
    <cellStyle name="Shade 2 3 2 5 2 2 2" xfId="23151"/>
    <cellStyle name="Shade 2 3 2 5 2 2 3" xfId="20864"/>
    <cellStyle name="Shade 2 3 2 5 2 2 4" xfId="35379"/>
    <cellStyle name="Shade 2 3 2 5 2 2 5" xfId="42835"/>
    <cellStyle name="Shade 2 3 2 5 2 3" xfId="16041"/>
    <cellStyle name="Shade 2 3 2 5 2 3 2" xfId="20863"/>
    <cellStyle name="Shade 2 3 2 5 2 3 3" xfId="21696"/>
    <cellStyle name="Shade 2 3 2 5 2 3 4" xfId="39681"/>
    <cellStyle name="Shade 2 3 2 5 2 4" xfId="20865"/>
    <cellStyle name="Shade 2 3 2 5 2 5" xfId="28361"/>
    <cellStyle name="Shade 2 3 2 5 2 6" xfId="48324"/>
    <cellStyle name="Shade 2 3 2 5 3" xfId="10576"/>
    <cellStyle name="Shade 2 3 2 5 3 2" xfId="23153"/>
    <cellStyle name="Shade 2 3 2 5 3 3" xfId="20862"/>
    <cellStyle name="Shade 2 3 2 5 3 4" xfId="27798"/>
    <cellStyle name="Shade 2 3 2 5 3 5" xfId="46784"/>
    <cellStyle name="Shade 2 3 2 5 4" xfId="11931"/>
    <cellStyle name="Shade 2 3 2 5 4 2" xfId="23154"/>
    <cellStyle name="Shade 2 3 2 5 4 3" xfId="20861"/>
    <cellStyle name="Shade 2 3 2 5 4 4" xfId="35177"/>
    <cellStyle name="Shade 2 3 2 5 4 5" xfId="44053"/>
    <cellStyle name="Shade 2 3 2 5 5" xfId="14763"/>
    <cellStyle name="Shade 2 3 2 5 5 2" xfId="20860"/>
    <cellStyle name="Shade 2 3 2 5 5 3" xfId="36700"/>
    <cellStyle name="Shade 2 3 2 5 5 4" xfId="42821"/>
    <cellStyle name="Shade 2 3 2 5 6" xfId="20866"/>
    <cellStyle name="Shade 2 3 2 5 7" xfId="22981"/>
    <cellStyle name="Shade 2 3 2 5 8" xfId="39641"/>
    <cellStyle name="Shade 2 3 2 6" xfId="6998"/>
    <cellStyle name="Shade 2 3 2 6 2" xfId="9339"/>
    <cellStyle name="Shade 2 3 2 6 2 2" xfId="13594"/>
    <cellStyle name="Shade 2 3 2 6 2 2 2" xfId="23156"/>
    <cellStyle name="Shade 2 3 2 6 2 2 3" xfId="20857"/>
    <cellStyle name="Shade 2 3 2 6 2 2 4" xfId="36417"/>
    <cellStyle name="Shade 2 3 2 6 2 2 5" xfId="43053"/>
    <cellStyle name="Shade 2 3 2 6 2 3" xfId="16338"/>
    <cellStyle name="Shade 2 3 2 6 2 3 2" xfId="20856"/>
    <cellStyle name="Shade 2 3 2 6 2 3 3" xfId="22294"/>
    <cellStyle name="Shade 2 3 2 6 2 3 4" xfId="39103"/>
    <cellStyle name="Shade 2 3 2 6 2 4" xfId="20858"/>
    <cellStyle name="Shade 2 3 2 6 2 5" xfId="26277"/>
    <cellStyle name="Shade 2 3 2 6 2 6" xfId="41509"/>
    <cellStyle name="Shade 2 3 2 6 3" xfId="10914"/>
    <cellStyle name="Shade 2 3 2 6 3 2" xfId="23157"/>
    <cellStyle name="Shade 2 3 2 6 3 3" xfId="20855"/>
    <cellStyle name="Shade 2 3 2 6 3 4" xfId="33559"/>
    <cellStyle name="Shade 2 3 2 6 3 5" xfId="43354"/>
    <cellStyle name="Shade 2 3 2 6 4" xfId="12269"/>
    <cellStyle name="Shade 2 3 2 6 4 2" xfId="23158"/>
    <cellStyle name="Shade 2 3 2 6 4 3" xfId="20854"/>
    <cellStyle name="Shade 2 3 2 6 4 4" xfId="36214"/>
    <cellStyle name="Shade 2 3 2 6 4 5" xfId="41718"/>
    <cellStyle name="Shade 2 3 2 6 5" xfId="15101"/>
    <cellStyle name="Shade 2 3 2 6 5 2" xfId="20853"/>
    <cellStyle name="Shade 2 3 2 6 5 3" xfId="34025"/>
    <cellStyle name="Shade 2 3 2 6 5 4" xfId="43527"/>
    <cellStyle name="Shade 2 3 2 6 6" xfId="20859"/>
    <cellStyle name="Shade 2 3 2 6 7" xfId="24029"/>
    <cellStyle name="Shade 2 3 2 6 8" xfId="39027"/>
    <cellStyle name="Shade 2 3 2 7" xfId="6940"/>
    <cellStyle name="Shade 2 3 2 7 2" xfId="9281"/>
    <cellStyle name="Shade 2 3 2 7 2 2" xfId="13536"/>
    <cellStyle name="Shade 2 3 2 7 2 2 2" xfId="23160"/>
    <cellStyle name="Shade 2 3 2 7 2 2 3" xfId="20850"/>
    <cellStyle name="Shade 2 3 2 7 2 2 4" xfId="38151"/>
    <cellStyle name="Shade 2 3 2 7 2 2 5" xfId="45428"/>
    <cellStyle name="Shade 2 3 2 7 2 3" xfId="16286"/>
    <cellStyle name="Shade 2 3 2 7 2 3 2" xfId="20849"/>
    <cellStyle name="Shade 2 3 2 7 2 3 3" xfId="32061"/>
    <cellStyle name="Shade 2 3 2 7 2 3 4" xfId="44485"/>
    <cellStyle name="Shade 2 3 2 7 2 4" xfId="20851"/>
    <cellStyle name="Shade 2 3 2 7 2 5" xfId="23643"/>
    <cellStyle name="Shade 2 3 2 7 2 6" xfId="39194"/>
    <cellStyle name="Shade 2 3 2 7 3" xfId="10856"/>
    <cellStyle name="Shade 2 3 2 7 3 2" xfId="23161"/>
    <cellStyle name="Shade 2 3 2 7 3 3" xfId="20848"/>
    <cellStyle name="Shade 2 3 2 7 3 4" xfId="36790"/>
    <cellStyle name="Shade 2 3 2 7 3 5" xfId="46056"/>
    <cellStyle name="Shade 2 3 2 7 4" xfId="12211"/>
    <cellStyle name="Shade 2 3 2 7 4 2" xfId="23162"/>
    <cellStyle name="Shade 2 3 2 7 4 3" xfId="20847"/>
    <cellStyle name="Shade 2 3 2 7 4 4" xfId="37880"/>
    <cellStyle name="Shade 2 3 2 7 4 5" xfId="43780"/>
    <cellStyle name="Shade 2 3 2 7 5" xfId="15043"/>
    <cellStyle name="Shade 2 3 2 7 5 2" xfId="20846"/>
    <cellStyle name="Shade 2 3 2 7 5 3" xfId="32550"/>
    <cellStyle name="Shade 2 3 2 7 5 4" xfId="47948"/>
    <cellStyle name="Shade 2 3 2 7 6" xfId="20852"/>
    <cellStyle name="Shade 2 3 2 7 7" xfId="22606"/>
    <cellStyle name="Shade 2 3 2 7 8" xfId="40320"/>
    <cellStyle name="Shade 2 3 2 8" xfId="6753"/>
    <cellStyle name="Shade 2 3 2 8 2" xfId="9094"/>
    <cellStyle name="Shade 2 3 2 8 2 2" xfId="13349"/>
    <cellStyle name="Shade 2 3 2 8 2 2 2" xfId="23163"/>
    <cellStyle name="Shade 2 3 2 8 2 2 3" xfId="20843"/>
    <cellStyle name="Shade 2 3 2 8 2 2 4" xfId="37476"/>
    <cellStyle name="Shade 2 3 2 8 2 2 5" xfId="41654"/>
    <cellStyle name="Shade 2 3 2 8 2 3" xfId="16121"/>
    <cellStyle name="Shade 2 3 2 8 2 3 2" xfId="20842"/>
    <cellStyle name="Shade 2 3 2 8 2 3 3" xfId="24116"/>
    <cellStyle name="Shade 2 3 2 8 2 3 4" xfId="40228"/>
    <cellStyle name="Shade 2 3 2 8 2 4" xfId="20844"/>
    <cellStyle name="Shade 2 3 2 8 2 5" xfId="21666"/>
    <cellStyle name="Shade 2 3 2 8 2 6" xfId="41018"/>
    <cellStyle name="Shade 2 3 2 8 3" xfId="10669"/>
    <cellStyle name="Shade 2 3 2 8 3 2" xfId="23164"/>
    <cellStyle name="Shade 2 3 2 8 3 3" xfId="20841"/>
    <cellStyle name="Shade 2 3 2 8 3 4" xfId="37177"/>
    <cellStyle name="Shade 2 3 2 8 3 5" xfId="43355"/>
    <cellStyle name="Shade 2 3 2 8 4" xfId="12024"/>
    <cellStyle name="Shade 2 3 2 8 4 2" xfId="23165"/>
    <cellStyle name="Shade 2 3 2 8 4 3" xfId="20840"/>
    <cellStyle name="Shade 2 3 2 8 4 4" xfId="37284"/>
    <cellStyle name="Shade 2 3 2 8 4 5" xfId="46956"/>
    <cellStyle name="Shade 2 3 2 8 5" xfId="14856"/>
    <cellStyle name="Shade 2 3 2 8 5 2" xfId="20839"/>
    <cellStyle name="Shade 2 3 2 8 5 3" xfId="38461"/>
    <cellStyle name="Shade 2 3 2 8 5 4" xfId="47362"/>
    <cellStyle name="Shade 2 3 2 8 6" xfId="20845"/>
    <cellStyle name="Shade 2 3 2 8 7" xfId="23703"/>
    <cellStyle name="Shade 2 3 2 8 8" xfId="39400"/>
    <cellStyle name="Shade 2 3 2 9" xfId="7005"/>
    <cellStyle name="Shade 2 3 2 9 2" xfId="9346"/>
    <cellStyle name="Shade 2 3 2 9 2 2" xfId="13601"/>
    <cellStyle name="Shade 2 3 2 9 2 2 2" xfId="23166"/>
    <cellStyle name="Shade 2 3 2 9 2 2 3" xfId="20836"/>
    <cellStyle name="Shade 2 3 2 9 2 2 4" xfId="33571"/>
    <cellStyle name="Shade 2 3 2 9 2 2 5" xfId="45310"/>
    <cellStyle name="Shade 2 3 2 9 2 3" xfId="16344"/>
    <cellStyle name="Shade 2 3 2 9 2 3 2" xfId="20835"/>
    <cellStyle name="Shade 2 3 2 9 2 3 3" xfId="22098"/>
    <cellStyle name="Shade 2 3 2 9 2 3 4" xfId="39734"/>
    <cellStyle name="Shade 2 3 2 9 2 4" xfId="20837"/>
    <cellStyle name="Shade 2 3 2 9 2 5" xfId="35560"/>
    <cellStyle name="Shade 2 3 2 9 2 6" xfId="48000"/>
    <cellStyle name="Shade 2 3 2 9 3" xfId="10921"/>
    <cellStyle name="Shade 2 3 2 9 3 2" xfId="23167"/>
    <cellStyle name="Shade 2 3 2 9 3 3" xfId="20834"/>
    <cellStyle name="Shade 2 3 2 9 3 4" xfId="32517"/>
    <cellStyle name="Shade 2 3 2 9 3 5" xfId="44625"/>
    <cellStyle name="Shade 2 3 2 9 4" xfId="12276"/>
    <cellStyle name="Shade 2 3 2 9 4 2" xfId="23168"/>
    <cellStyle name="Shade 2 3 2 9 4 3" xfId="20833"/>
    <cellStyle name="Shade 2 3 2 9 4 4" xfId="38541"/>
    <cellStyle name="Shade 2 3 2 9 4 5" xfId="46699"/>
    <cellStyle name="Shade 2 3 2 9 5" xfId="15108"/>
    <cellStyle name="Shade 2 3 2 9 5 2" xfId="20832"/>
    <cellStyle name="Shade 2 3 2 9 5 3" xfId="33757"/>
    <cellStyle name="Shade 2 3 2 9 5 4" xfId="46190"/>
    <cellStyle name="Shade 2 3 2 9 6" xfId="20838"/>
    <cellStyle name="Shade 2 3 2 9 7" xfId="24337"/>
    <cellStyle name="Shade 2 3 2 9 8" xfId="41038"/>
    <cellStyle name="Shade 2 3 20" xfId="8529"/>
    <cellStyle name="Shade 2 3 20 2" xfId="9965"/>
    <cellStyle name="Shade 2 3 20 2 2" xfId="14202"/>
    <cellStyle name="Shade 2 3 20 2 2 2" xfId="23169"/>
    <cellStyle name="Shade 2 3 20 2 2 3" xfId="20829"/>
    <cellStyle name="Shade 2 3 20 2 2 4" xfId="33551"/>
    <cellStyle name="Shade 2 3 20 2 2 5" xfId="46347"/>
    <cellStyle name="Shade 2 3 20 2 3" xfId="16939"/>
    <cellStyle name="Shade 2 3 20 2 3 2" xfId="20828"/>
    <cellStyle name="Shade 2 3 20 2 3 3" xfId="38832"/>
    <cellStyle name="Shade 2 3 20 2 3 4" xfId="44342"/>
    <cellStyle name="Shade 2 3 20 2 4" xfId="20830"/>
    <cellStyle name="Shade 2 3 20 2 5" xfId="35240"/>
    <cellStyle name="Shade 2 3 20 2 6" xfId="41300"/>
    <cellStyle name="Shade 2 3 20 3" xfId="11522"/>
    <cellStyle name="Shade 2 3 20 3 2" xfId="23170"/>
    <cellStyle name="Shade 2 3 20 3 3" xfId="20827"/>
    <cellStyle name="Shade 2 3 20 3 4" xfId="37318"/>
    <cellStyle name="Shade 2 3 20 3 5" xfId="41529"/>
    <cellStyle name="Shade 2 3 20 4" xfId="12877"/>
    <cellStyle name="Shade 2 3 20 4 2" xfId="23171"/>
    <cellStyle name="Shade 2 3 20 4 3" xfId="20826"/>
    <cellStyle name="Shade 2 3 20 4 4" xfId="34454"/>
    <cellStyle name="Shade 2 3 20 4 5" xfId="41495"/>
    <cellStyle name="Shade 2 3 20 5" xfId="15709"/>
    <cellStyle name="Shade 2 3 20 5 2" xfId="20825"/>
    <cellStyle name="Shade 2 3 20 5 3" xfId="28059"/>
    <cellStyle name="Shade 2 3 20 5 4" xfId="45606"/>
    <cellStyle name="Shade 2 3 20 6" xfId="20831"/>
    <cellStyle name="Shade 2 3 20 7" xfId="27252"/>
    <cellStyle name="Shade 2 3 20 8" xfId="48181"/>
    <cellStyle name="Shade 2 3 21" xfId="8482"/>
    <cellStyle name="Shade 2 3 21 2" xfId="9918"/>
    <cellStyle name="Shade 2 3 21 2 2" xfId="14155"/>
    <cellStyle name="Shade 2 3 21 2 2 2" xfId="23172"/>
    <cellStyle name="Shade 2 3 21 2 2 3" xfId="20822"/>
    <cellStyle name="Shade 2 3 21 2 2 4" xfId="33823"/>
    <cellStyle name="Shade 2 3 21 2 2 5" xfId="42308"/>
    <cellStyle name="Shade 2 3 21 2 3" xfId="16892"/>
    <cellStyle name="Shade 2 3 21 2 3 2" xfId="20821"/>
    <cellStyle name="Shade 2 3 21 2 3 3" xfId="23775"/>
    <cellStyle name="Shade 2 3 21 2 3 4" xfId="39513"/>
    <cellStyle name="Shade 2 3 21 2 4" xfId="20823"/>
    <cellStyle name="Shade 2 3 21 2 5" xfId="36659"/>
    <cellStyle name="Shade 2 3 21 2 6" xfId="42271"/>
    <cellStyle name="Shade 2 3 21 3" xfId="11475"/>
    <cellStyle name="Shade 2 3 21 3 2" xfId="23173"/>
    <cellStyle name="Shade 2 3 21 3 3" xfId="20820"/>
    <cellStyle name="Shade 2 3 21 3 4" xfId="37566"/>
    <cellStyle name="Shade 2 3 21 3 5" xfId="43728"/>
    <cellStyle name="Shade 2 3 21 4" xfId="12830"/>
    <cellStyle name="Shade 2 3 21 4 2" xfId="23174"/>
    <cellStyle name="Shade 2 3 21 4 3" xfId="20819"/>
    <cellStyle name="Shade 2 3 21 4 4" xfId="35806"/>
    <cellStyle name="Shade 2 3 21 4 5" xfId="46834"/>
    <cellStyle name="Shade 2 3 21 5" xfId="15662"/>
    <cellStyle name="Shade 2 3 21 5 2" xfId="20818"/>
    <cellStyle name="Shade 2 3 21 5 3" xfId="26340"/>
    <cellStyle name="Shade 2 3 21 5 4" xfId="44873"/>
    <cellStyle name="Shade 2 3 21 6" xfId="20824"/>
    <cellStyle name="Shade 2 3 21 7" xfId="34519"/>
    <cellStyle name="Shade 2 3 21 8" xfId="44033"/>
    <cellStyle name="Shade 2 3 22" xfId="8639"/>
    <cellStyle name="Shade 2 3 22 2" xfId="10075"/>
    <cellStyle name="Shade 2 3 22 2 2" xfId="14312"/>
    <cellStyle name="Shade 2 3 22 2 2 2" xfId="23175"/>
    <cellStyle name="Shade 2 3 22 2 2 3" xfId="20815"/>
    <cellStyle name="Shade 2 3 22 2 2 4" xfId="36310"/>
    <cellStyle name="Shade 2 3 22 2 2 5" xfId="46461"/>
    <cellStyle name="Shade 2 3 22 2 3" xfId="17049"/>
    <cellStyle name="Shade 2 3 22 2 3 2" xfId="20814"/>
    <cellStyle name="Shade 2 3 22 2 3 3" xfId="35051"/>
    <cellStyle name="Shade 2 3 22 2 3 4" xfId="42568"/>
    <cellStyle name="Shade 2 3 22 2 4" xfId="20816"/>
    <cellStyle name="Shade 2 3 22 2 5" xfId="36881"/>
    <cellStyle name="Shade 2 3 22 2 6" xfId="44714"/>
    <cellStyle name="Shade 2 3 22 3" xfId="11632"/>
    <cellStyle name="Shade 2 3 22 3 2" xfId="23176"/>
    <cellStyle name="Shade 2 3 22 3 3" xfId="20813"/>
    <cellStyle name="Shade 2 3 22 3 4" xfId="37404"/>
    <cellStyle name="Shade 2 3 22 3 5" xfId="43240"/>
    <cellStyle name="Shade 2 3 22 4" xfId="12987"/>
    <cellStyle name="Shade 2 3 22 4 2" xfId="23177"/>
    <cellStyle name="Shade 2 3 22 4 3" xfId="20812"/>
    <cellStyle name="Shade 2 3 22 4 4" xfId="36384"/>
    <cellStyle name="Shade 2 3 22 4 5" xfId="45985"/>
    <cellStyle name="Shade 2 3 22 5" xfId="15819"/>
    <cellStyle name="Shade 2 3 22 5 2" xfId="20811"/>
    <cellStyle name="Shade 2 3 22 5 3" xfId="28091"/>
    <cellStyle name="Shade 2 3 22 5 4" xfId="46568"/>
    <cellStyle name="Shade 2 3 22 6" xfId="20817"/>
    <cellStyle name="Shade 2 3 22 7" xfId="36603"/>
    <cellStyle name="Shade 2 3 22 8" xfId="46175"/>
    <cellStyle name="Shade 2 3 23" xfId="8439"/>
    <cellStyle name="Shade 2 3 23 2" xfId="9875"/>
    <cellStyle name="Shade 2 3 23 2 2" xfId="14112"/>
    <cellStyle name="Shade 2 3 23 2 2 2" xfId="23178"/>
    <cellStyle name="Shade 2 3 23 2 2 3" xfId="20808"/>
    <cellStyle name="Shade 2 3 23 2 2 4" xfId="36436"/>
    <cellStyle name="Shade 2 3 23 2 2 5" xfId="45475"/>
    <cellStyle name="Shade 2 3 23 2 3" xfId="16849"/>
    <cellStyle name="Shade 2 3 23 2 3 2" xfId="20807"/>
    <cellStyle name="Shade 2 3 23 2 3 3" xfId="23416"/>
    <cellStyle name="Shade 2 3 23 2 3 4" xfId="40332"/>
    <cellStyle name="Shade 2 3 23 2 4" xfId="20809"/>
    <cellStyle name="Shade 2 3 23 2 5" xfId="36545"/>
    <cellStyle name="Shade 2 3 23 2 6" xfId="42155"/>
    <cellStyle name="Shade 2 3 23 3" xfId="11432"/>
    <cellStyle name="Shade 2 3 23 3 2" xfId="23179"/>
    <cellStyle name="Shade 2 3 23 3 3" xfId="20806"/>
    <cellStyle name="Shade 2 3 23 3 4" xfId="34639"/>
    <cellStyle name="Shade 2 3 23 3 5" xfId="45342"/>
    <cellStyle name="Shade 2 3 23 4" xfId="12787"/>
    <cellStyle name="Shade 2 3 23 4 2" xfId="23180"/>
    <cellStyle name="Shade 2 3 23 4 3" xfId="20805"/>
    <cellStyle name="Shade 2 3 23 4 4" xfId="33889"/>
    <cellStyle name="Shade 2 3 23 4 5" xfId="41942"/>
    <cellStyle name="Shade 2 3 23 5" xfId="15619"/>
    <cellStyle name="Shade 2 3 23 5 2" xfId="20804"/>
    <cellStyle name="Shade 2 3 23 5 3" xfId="37297"/>
    <cellStyle name="Shade 2 3 23 5 4" xfId="46770"/>
    <cellStyle name="Shade 2 3 23 6" xfId="20810"/>
    <cellStyle name="Shade 2 3 23 7" xfId="33456"/>
    <cellStyle name="Shade 2 3 23 8" xfId="42340"/>
    <cellStyle name="Shade 2 3 24" xfId="8470"/>
    <cellStyle name="Shade 2 3 24 2" xfId="9906"/>
    <cellStyle name="Shade 2 3 24 2 2" xfId="14143"/>
    <cellStyle name="Shade 2 3 24 2 2 2" xfId="23181"/>
    <cellStyle name="Shade 2 3 24 2 2 3" xfId="20801"/>
    <cellStyle name="Shade 2 3 24 2 2 4" xfId="33619"/>
    <cellStyle name="Shade 2 3 24 2 2 5" xfId="41396"/>
    <cellStyle name="Shade 2 3 24 2 3" xfId="16880"/>
    <cellStyle name="Shade 2 3 24 2 3 2" xfId="20800"/>
    <cellStyle name="Shade 2 3 24 2 3 3" xfId="22122"/>
    <cellStyle name="Shade 2 3 24 2 3 4" xfId="43169"/>
    <cellStyle name="Shade 2 3 24 2 4" xfId="20802"/>
    <cellStyle name="Shade 2 3 24 2 5" xfId="33699"/>
    <cellStyle name="Shade 2 3 24 2 6" xfId="43445"/>
    <cellStyle name="Shade 2 3 24 3" xfId="11463"/>
    <cellStyle name="Shade 2 3 24 3 2" xfId="23182"/>
    <cellStyle name="Shade 2 3 24 3 3" xfId="20799"/>
    <cellStyle name="Shade 2 3 24 3 4" xfId="37373"/>
    <cellStyle name="Shade 2 3 24 3 5" xfId="42977"/>
    <cellStyle name="Shade 2 3 24 4" xfId="12818"/>
    <cellStyle name="Shade 2 3 24 4 2" xfId="23183"/>
    <cellStyle name="Shade 2 3 24 4 3" xfId="20798"/>
    <cellStyle name="Shade 2 3 24 4 4" xfId="35941"/>
    <cellStyle name="Shade 2 3 24 4 5" xfId="41400"/>
    <cellStyle name="Shade 2 3 24 5" xfId="15650"/>
    <cellStyle name="Shade 2 3 24 5 2" xfId="20797"/>
    <cellStyle name="Shade 2 3 24 5 3" xfId="27987"/>
    <cellStyle name="Shade 2 3 24 5 4" xfId="41591"/>
    <cellStyle name="Shade 2 3 24 6" xfId="20803"/>
    <cellStyle name="Shade 2 3 24 7" xfId="37165"/>
    <cellStyle name="Shade 2 3 24 8" xfId="44379"/>
    <cellStyle name="Shade 2 3 25" xfId="8589"/>
    <cellStyle name="Shade 2 3 25 2" xfId="10025"/>
    <cellStyle name="Shade 2 3 25 2 2" xfId="14262"/>
    <cellStyle name="Shade 2 3 25 2 2 2" xfId="23184"/>
    <cellStyle name="Shade 2 3 25 2 2 3" xfId="20794"/>
    <cellStyle name="Shade 2 3 25 2 2 4" xfId="33509"/>
    <cellStyle name="Shade 2 3 25 2 2 5" xfId="45820"/>
    <cellStyle name="Shade 2 3 25 2 3" xfId="16999"/>
    <cellStyle name="Shade 2 3 25 2 3 2" xfId="20793"/>
    <cellStyle name="Shade 2 3 25 2 3 3" xfId="35548"/>
    <cellStyle name="Shade 2 3 25 2 3 4" xfId="46327"/>
    <cellStyle name="Shade 2 3 25 2 4" xfId="20795"/>
    <cellStyle name="Shade 2 3 25 2 5" xfId="33580"/>
    <cellStyle name="Shade 2 3 25 2 6" xfId="43054"/>
    <cellStyle name="Shade 2 3 25 3" xfId="11582"/>
    <cellStyle name="Shade 2 3 25 3 2" xfId="23185"/>
    <cellStyle name="Shade 2 3 25 3 3" xfId="20792"/>
    <cellStyle name="Shade 2 3 25 3 4" xfId="38247"/>
    <cellStyle name="Shade 2 3 25 3 5" xfId="44294"/>
    <cellStyle name="Shade 2 3 25 4" xfId="12937"/>
    <cellStyle name="Shade 2 3 25 4 2" xfId="23186"/>
    <cellStyle name="Shade 2 3 25 4 3" xfId="20791"/>
    <cellStyle name="Shade 2 3 25 4 4" xfId="32735"/>
    <cellStyle name="Shade 2 3 25 4 5" xfId="42661"/>
    <cellStyle name="Shade 2 3 25 5" xfId="15769"/>
    <cellStyle name="Shade 2 3 25 5 2" xfId="20790"/>
    <cellStyle name="Shade 2 3 25 5 3" xfId="34516"/>
    <cellStyle name="Shade 2 3 25 5 4" xfId="43220"/>
    <cellStyle name="Shade 2 3 25 6" xfId="20796"/>
    <cellStyle name="Shade 2 3 25 7" xfId="27353"/>
    <cellStyle name="Shade 2 3 25 8" xfId="40492"/>
    <cellStyle name="Shade 2 3 26" xfId="10282"/>
    <cellStyle name="Shade 2 3 26 2" xfId="14519"/>
    <cellStyle name="Shade 2 3 26 2 2" xfId="23187"/>
    <cellStyle name="Shade 2 3 26 2 3" xfId="20788"/>
    <cellStyle name="Shade 2 3 26 2 4" xfId="37251"/>
    <cellStyle name="Shade 2 3 26 2 5" xfId="45160"/>
    <cellStyle name="Shade 2 3 26 3" xfId="17256"/>
    <cellStyle name="Shade 2 3 26 3 2" xfId="20787"/>
    <cellStyle name="Shade 2 3 26 3 3" xfId="32185"/>
    <cellStyle name="Shade 2 3 26 3 4" xfId="45424"/>
    <cellStyle name="Shade 2 3 26 4" xfId="20789"/>
    <cellStyle name="Shade 2 3 26 5" xfId="35169"/>
    <cellStyle name="Shade 2 3 26 6" xfId="43812"/>
    <cellStyle name="Shade 2 3 27" xfId="10266"/>
    <cellStyle name="Shade 2 3 27 2" xfId="14503"/>
    <cellStyle name="Shade 2 3 27 2 2" xfId="23188"/>
    <cellStyle name="Shade 2 3 27 2 3" xfId="20785"/>
    <cellStyle name="Shade 2 3 27 2 4" xfId="36368"/>
    <cellStyle name="Shade 2 3 27 2 5" xfId="41459"/>
    <cellStyle name="Shade 2 3 27 3" xfId="17240"/>
    <cellStyle name="Shade 2 3 27 3 2" xfId="20784"/>
    <cellStyle name="Shade 2 3 27 3 3" xfId="33974"/>
    <cellStyle name="Shade 2 3 27 3 4" xfId="47459"/>
    <cellStyle name="Shade 2 3 27 4" xfId="20786"/>
    <cellStyle name="Shade 2 3 27 5" xfId="32489"/>
    <cellStyle name="Shade 2 3 27 6" xfId="45856"/>
    <cellStyle name="Shade 2 3 28" xfId="10314"/>
    <cellStyle name="Shade 2 3 28 2" xfId="14551"/>
    <cellStyle name="Shade 2 3 28 2 2" xfId="23189"/>
    <cellStyle name="Shade 2 3 28 2 3" xfId="20782"/>
    <cellStyle name="Shade 2 3 28 2 4" xfId="36556"/>
    <cellStyle name="Shade 2 3 28 2 5" xfId="44830"/>
    <cellStyle name="Shade 2 3 28 3" xfId="17288"/>
    <cellStyle name="Shade 2 3 28 3 2" xfId="20781"/>
    <cellStyle name="Shade 2 3 28 3 3" xfId="37160"/>
    <cellStyle name="Shade 2 3 28 3 4" xfId="40854"/>
    <cellStyle name="Shade 2 3 28 4" xfId="20783"/>
    <cellStyle name="Shade 2 3 28 5" xfId="32573"/>
    <cellStyle name="Shade 2 3 28 6" xfId="42129"/>
    <cellStyle name="Shade 2 3 29" xfId="10437"/>
    <cellStyle name="Shade 2 3 29 2" xfId="23191"/>
    <cellStyle name="Shade 2 3 29 3" xfId="20780"/>
    <cellStyle name="Shade 2 3 29 4" xfId="38474"/>
    <cellStyle name="Shade 2 3 29 5" xfId="46142"/>
    <cellStyle name="Shade 2 3 3" xfId="6716"/>
    <cellStyle name="Shade 2 3 3 2" xfId="10188"/>
    <cellStyle name="Shade 2 3 3 2 2" xfId="11745"/>
    <cellStyle name="Shade 2 3 3 2 2 2" xfId="23192"/>
    <cellStyle name="Shade 2 3 3 2 2 3" xfId="20778"/>
    <cellStyle name="Shade 2 3 3 2 2 4" xfId="36137"/>
    <cellStyle name="Shade 2 3 3 2 2 5" xfId="41298"/>
    <cellStyle name="Shade 2 3 3 2 3" xfId="14425"/>
    <cellStyle name="Shade 2 3 3 2 3 2" xfId="23193"/>
    <cellStyle name="Shade 2 3 3 2 3 3" xfId="20777"/>
    <cellStyle name="Shade 2 3 3 2 3 4" xfId="35080"/>
    <cellStyle name="Shade 2 3 3 2 3 5" xfId="46166"/>
    <cellStyle name="Shade 2 3 3 2 4" xfId="17162"/>
    <cellStyle name="Shade 2 3 3 2 4 2" xfId="20776"/>
    <cellStyle name="Shade 2 3 3 2 4 3" xfId="37689"/>
    <cellStyle name="Shade 2 3 3 2 4 4" xfId="45267"/>
    <cellStyle name="Shade 2 3 3 2 5" xfId="20779"/>
    <cellStyle name="Shade 2 3 3 2 6" xfId="32717"/>
    <cellStyle name="Shade 2 3 3 2 7" xfId="43696"/>
    <cellStyle name="Shade 2 3 3 3" xfId="9057"/>
    <cellStyle name="Shade 2 3 3 3 2" xfId="13312"/>
    <cellStyle name="Shade 2 3 3 3 2 2" xfId="23196"/>
    <cellStyle name="Shade 2 3 3 3 2 3" xfId="20775"/>
    <cellStyle name="Shade 2 3 3 3 2 4" xfId="35946"/>
    <cellStyle name="Shade 2 3 3 3 2 5" xfId="44883"/>
    <cellStyle name="Shade 2 3 3 3 3" xfId="14635"/>
    <cellStyle name="Shade 2 3 3 3 3 2" xfId="23197"/>
    <cellStyle name="Shade 2 3 3 3 3 3" xfId="20774"/>
    <cellStyle name="Shade 2 3 3 3 3 4" xfId="38128"/>
    <cellStyle name="Shade 2 3 3 3 3 5" xfId="48306"/>
    <cellStyle name="Shade 2 3 3 3 4" xfId="23195"/>
    <cellStyle name="Shade 2 3 3 4" xfId="10632"/>
    <cellStyle name="Shade 2 3 3 4 2" xfId="23198"/>
    <cellStyle name="Shade 2 3 3 4 3" xfId="20773"/>
    <cellStyle name="Shade 2 3 3 4 4" xfId="26120"/>
    <cellStyle name="Shade 2 3 3 4 5" xfId="42952"/>
    <cellStyle name="Shade 2 3 3 5" xfId="11987"/>
    <cellStyle name="Shade 2 3 3 5 2" xfId="23199"/>
    <cellStyle name="Shade 2 3 3 5 3" xfId="20772"/>
    <cellStyle name="Shade 2 3 3 5 4" xfId="32649"/>
    <cellStyle name="Shade 2 3 3 5 5" xfId="48474"/>
    <cellStyle name="Shade 2 3 3 6" xfId="14819"/>
    <cellStyle name="Shade 2 3 3 6 2" xfId="20771"/>
    <cellStyle name="Shade 2 3 3 6 3" xfId="37357"/>
    <cellStyle name="Shade 2 3 3 6 4" xfId="44893"/>
    <cellStyle name="Shade 2 3 3 7" xfId="21766"/>
    <cellStyle name="Shade 2 3 3 8" xfId="39273"/>
    <cellStyle name="Shade 2 3 30" xfId="10429"/>
    <cellStyle name="Shade 2 3 30 2" xfId="23200"/>
    <cellStyle name="Shade 2 3 30 3" xfId="20770"/>
    <cellStyle name="Shade 2 3 30 4" xfId="32984"/>
    <cellStyle name="Shade 2 3 30 5" xfId="43268"/>
    <cellStyle name="Shade 2 3 4" xfId="6914"/>
    <cellStyle name="Shade 2 3 4 2" xfId="9255"/>
    <cellStyle name="Shade 2 3 4 2 2" xfId="13510"/>
    <cellStyle name="Shade 2 3 4 2 2 2" xfId="23201"/>
    <cellStyle name="Shade 2 3 4 2 2 3" xfId="20767"/>
    <cellStyle name="Shade 2 3 4 2 2 4" xfId="36391"/>
    <cellStyle name="Shade 2 3 4 2 2 5" xfId="48482"/>
    <cellStyle name="Shade 2 3 4 2 3" xfId="16260"/>
    <cellStyle name="Shade 2 3 4 2 3 2" xfId="20766"/>
    <cellStyle name="Shade 2 3 4 2 3 3" xfId="22147"/>
    <cellStyle name="Shade 2 3 4 2 3 4" xfId="46996"/>
    <cellStyle name="Shade 2 3 4 2 4" xfId="20768"/>
    <cellStyle name="Shade 2 3 4 2 5" xfId="22649"/>
    <cellStyle name="Shade 2 3 4 2 6" xfId="40624"/>
    <cellStyle name="Shade 2 3 4 3" xfId="10830"/>
    <cellStyle name="Shade 2 3 4 3 2" xfId="23202"/>
    <cellStyle name="Shade 2 3 4 3 3" xfId="20765"/>
    <cellStyle name="Shade 2 3 4 3 4" xfId="35181"/>
    <cellStyle name="Shade 2 3 4 3 5" xfId="46155"/>
    <cellStyle name="Shade 2 3 4 4" xfId="12185"/>
    <cellStyle name="Shade 2 3 4 4 2" xfId="23203"/>
    <cellStyle name="Shade 2 3 4 4 3" xfId="20764"/>
    <cellStyle name="Shade 2 3 4 4 4" xfId="36188"/>
    <cellStyle name="Shade 2 3 4 4 5" xfId="40634"/>
    <cellStyle name="Shade 2 3 4 5" xfId="15017"/>
    <cellStyle name="Shade 2 3 4 5 2" xfId="20763"/>
    <cellStyle name="Shade 2 3 4 5 3" xfId="37751"/>
    <cellStyle name="Shade 2 3 4 5 4" xfId="48325"/>
    <cellStyle name="Shade 2 3 4 6" xfId="20769"/>
    <cellStyle name="Shade 2 3 4 7" xfId="31871"/>
    <cellStyle name="Shade 2 3 4 8" xfId="43716"/>
    <cellStyle name="Shade 2 3 5" xfId="6894"/>
    <cellStyle name="Shade 2 3 5 2" xfId="9235"/>
    <cellStyle name="Shade 2 3 5 2 2" xfId="13490"/>
    <cellStyle name="Shade 2 3 5 2 2 2" xfId="23204"/>
    <cellStyle name="Shade 2 3 5 2 2 3" xfId="20760"/>
    <cellStyle name="Shade 2 3 5 2 2 4" xfId="35802"/>
    <cellStyle name="Shade 2 3 5 2 2 5" xfId="45589"/>
    <cellStyle name="Shade 2 3 5 2 3" xfId="16245"/>
    <cellStyle name="Shade 2 3 5 2 3 2" xfId="20759"/>
    <cellStyle name="Shade 2 3 5 2 3 3" xfId="31875"/>
    <cellStyle name="Shade 2 3 5 2 3 4" xfId="39228"/>
    <cellStyle name="Shade 2 3 5 2 4" xfId="20761"/>
    <cellStyle name="Shade 2 3 5 2 5" xfId="23360"/>
    <cellStyle name="Shade 2 3 5 2 6" xfId="41606"/>
    <cellStyle name="Shade 2 3 5 3" xfId="10810"/>
    <cellStyle name="Shade 2 3 5 3 2" xfId="23205"/>
    <cellStyle name="Shade 2 3 5 3 3" xfId="20758"/>
    <cellStyle name="Shade 2 3 5 3 4" xfId="32996"/>
    <cellStyle name="Shade 2 3 5 3 5" xfId="45356"/>
    <cellStyle name="Shade 2 3 5 4" xfId="12165"/>
    <cellStyle name="Shade 2 3 5 4 2" xfId="23206"/>
    <cellStyle name="Shade 2 3 5 4 3" xfId="20757"/>
    <cellStyle name="Shade 2 3 5 4 4" xfId="35600"/>
    <cellStyle name="Shade 2 3 5 4 5" xfId="42532"/>
    <cellStyle name="Shade 2 3 5 5" xfId="14997"/>
    <cellStyle name="Shade 2 3 5 5 2" xfId="20756"/>
    <cellStyle name="Shade 2 3 5 5 3" xfId="35971"/>
    <cellStyle name="Shade 2 3 5 5 4" xfId="46778"/>
    <cellStyle name="Shade 2 3 5 6" xfId="20762"/>
    <cellStyle name="Shade 2 3 5 7" xfId="22752"/>
    <cellStyle name="Shade 2 3 5 8" xfId="39340"/>
    <cellStyle name="Shade 2 3 6" xfId="6848"/>
    <cellStyle name="Shade 2 3 6 2" xfId="9189"/>
    <cellStyle name="Shade 2 3 6 2 2" xfId="13444"/>
    <cellStyle name="Shade 2 3 6 2 2 2" xfId="23208"/>
    <cellStyle name="Shade 2 3 6 2 2 3" xfId="20753"/>
    <cellStyle name="Shade 2 3 6 2 2 4" xfId="38349"/>
    <cellStyle name="Shade 2 3 6 2 2 5" xfId="47736"/>
    <cellStyle name="Shade 2 3 6 2 3" xfId="16200"/>
    <cellStyle name="Shade 2 3 6 2 3 2" xfId="20752"/>
    <cellStyle name="Shade 2 3 6 2 3 3" xfId="31960"/>
    <cellStyle name="Shade 2 3 6 2 3 4" xfId="41104"/>
    <cellStyle name="Shade 2 3 6 2 4" xfId="20754"/>
    <cellStyle name="Shade 2 3 6 2 5" xfId="23628"/>
    <cellStyle name="Shade 2 3 6 2 6" xfId="39350"/>
    <cellStyle name="Shade 2 3 6 3" xfId="10764"/>
    <cellStyle name="Shade 2 3 6 3 2" xfId="23210"/>
    <cellStyle name="Shade 2 3 6 3 3" xfId="20751"/>
    <cellStyle name="Shade 2 3 6 3 4" xfId="33403"/>
    <cellStyle name="Shade 2 3 6 3 5" xfId="47718"/>
    <cellStyle name="Shade 2 3 6 4" xfId="12119"/>
    <cellStyle name="Shade 2 3 6 4 2" xfId="23211"/>
    <cellStyle name="Shade 2 3 6 4 3" xfId="20750"/>
    <cellStyle name="Shade 2 3 6 4 4" xfId="36006"/>
    <cellStyle name="Shade 2 3 6 4 5" xfId="43754"/>
    <cellStyle name="Shade 2 3 6 5" xfId="14951"/>
    <cellStyle name="Shade 2 3 6 5 2" xfId="20749"/>
    <cellStyle name="Shade 2 3 6 5 3" xfId="37533"/>
    <cellStyle name="Shade 2 3 6 5 4" xfId="45578"/>
    <cellStyle name="Shade 2 3 6 6" xfId="20755"/>
    <cellStyle name="Shade 2 3 6 7" xfId="24388"/>
    <cellStyle name="Shade 2 3 6 8" xfId="39345"/>
    <cellStyle name="Shade 2 3 7" xfId="6780"/>
    <cellStyle name="Shade 2 3 7 2" xfId="9121"/>
    <cellStyle name="Shade 2 3 7 2 2" xfId="13376"/>
    <cellStyle name="Shade 2 3 7 2 2 2" xfId="23213"/>
    <cellStyle name="Shade 2 3 7 2 2 3" xfId="20746"/>
    <cellStyle name="Shade 2 3 7 2 2 4" xfId="36828"/>
    <cellStyle name="Shade 2 3 7 2 2 5" xfId="45313"/>
    <cellStyle name="Shade 2 3 7 2 3" xfId="16145"/>
    <cellStyle name="Shade 2 3 7 2 3 2" xfId="20745"/>
    <cellStyle name="Shade 2 3 7 2 3 3" xfId="26017"/>
    <cellStyle name="Shade 2 3 7 2 3 4" xfId="39854"/>
    <cellStyle name="Shade 2 3 7 2 4" xfId="20747"/>
    <cellStyle name="Shade 2 3 7 2 5" xfId="22081"/>
    <cellStyle name="Shade 2 3 7 2 6" xfId="44596"/>
    <cellStyle name="Shade 2 3 7 3" xfId="10696"/>
    <cellStyle name="Shade 2 3 7 3 2" xfId="23214"/>
    <cellStyle name="Shade 2 3 7 3 3" xfId="20744"/>
    <cellStyle name="Shade 2 3 7 3 4" xfId="32620"/>
    <cellStyle name="Shade 2 3 7 3 5" xfId="44942"/>
    <cellStyle name="Shade 2 3 7 4" xfId="12051"/>
    <cellStyle name="Shade 2 3 7 4 2" xfId="23215"/>
    <cellStyle name="Shade 2 3 7 4 3" xfId="20743"/>
    <cellStyle name="Shade 2 3 7 4 4" xfId="33870"/>
    <cellStyle name="Shade 2 3 7 4 5" xfId="47437"/>
    <cellStyle name="Shade 2 3 7 5" xfId="14883"/>
    <cellStyle name="Shade 2 3 7 5 2" xfId="20742"/>
    <cellStyle name="Shade 2 3 7 5 3" xfId="33926"/>
    <cellStyle name="Shade 2 3 7 5 4" xfId="45867"/>
    <cellStyle name="Shade 2 3 7 6" xfId="20748"/>
    <cellStyle name="Shade 2 3 7 7" xfId="21929"/>
    <cellStyle name="Shade 2 3 7 8" xfId="39643"/>
    <cellStyle name="Shade 2 3 8" xfId="6659"/>
    <cellStyle name="Shade 2 3 8 2" xfId="9000"/>
    <cellStyle name="Shade 2 3 8 2 2" xfId="13255"/>
    <cellStyle name="Shade 2 3 8 2 2 2" xfId="23216"/>
    <cellStyle name="Shade 2 3 8 2 2 3" xfId="20739"/>
    <cellStyle name="Shade 2 3 8 2 2 4" xfId="38481"/>
    <cellStyle name="Shade 2 3 8 2 2 5" xfId="44234"/>
    <cellStyle name="Shade 2 3 8 2 3" xfId="16040"/>
    <cellStyle name="Shade 2 3 8 2 3 2" xfId="20738"/>
    <cellStyle name="Shade 2 3 8 2 3 3" xfId="26510"/>
    <cellStyle name="Shade 2 3 8 2 3 4" xfId="40064"/>
    <cellStyle name="Shade 2 3 8 2 4" xfId="20740"/>
    <cellStyle name="Shade 2 3 8 2 5" xfId="23663"/>
    <cellStyle name="Shade 2 3 8 2 6" xfId="39723"/>
    <cellStyle name="Shade 2 3 8 3" xfId="10575"/>
    <cellStyle name="Shade 2 3 8 3 2" xfId="23218"/>
    <cellStyle name="Shade 2 3 8 3 3" xfId="20737"/>
    <cellStyle name="Shade 2 3 8 3 4" xfId="27797"/>
    <cellStyle name="Shade 2 3 8 3 5" xfId="46994"/>
    <cellStyle name="Shade 2 3 8 4" xfId="11930"/>
    <cellStyle name="Shade 2 3 8 4 2" xfId="23219"/>
    <cellStyle name="Shade 2 3 8 4 3" xfId="20736"/>
    <cellStyle name="Shade 2 3 8 4 4" xfId="37516"/>
    <cellStyle name="Shade 2 3 8 4 5" xfId="46743"/>
    <cellStyle name="Shade 2 3 8 5" xfId="14762"/>
    <cellStyle name="Shade 2 3 8 5 2" xfId="20735"/>
    <cellStyle name="Shade 2 3 8 5 3" xfId="33537"/>
    <cellStyle name="Shade 2 3 8 5 4" xfId="46315"/>
    <cellStyle name="Shade 2 3 8 6" xfId="20741"/>
    <cellStyle name="Shade 2 3 8 7" xfId="32342"/>
    <cellStyle name="Shade 2 3 8 8" xfId="43195"/>
    <cellStyle name="Shade 2 3 9" xfId="6633"/>
    <cellStyle name="Shade 2 3 9 2" xfId="8974"/>
    <cellStyle name="Shade 2 3 9 2 2" xfId="13229"/>
    <cellStyle name="Shade 2 3 9 2 2 2" xfId="23221"/>
    <cellStyle name="Shade 2 3 9 2 2 3" xfId="20732"/>
    <cellStyle name="Shade 2 3 9 2 2 4" xfId="35972"/>
    <cellStyle name="Shade 2 3 9 2 2 5" xfId="40466"/>
    <cellStyle name="Shade 2 3 9 2 3" xfId="16015"/>
    <cellStyle name="Shade 2 3 9 2 3 2" xfId="20731"/>
    <cellStyle name="Shade 2 3 9 2 3 3" xfId="31958"/>
    <cellStyle name="Shade 2 3 9 2 3 4" xfId="39696"/>
    <cellStyle name="Shade 2 3 9 2 4" xfId="20733"/>
    <cellStyle name="Shade 2 3 9 2 5" xfId="21669"/>
    <cellStyle name="Shade 2 3 9 2 6" xfId="39849"/>
    <cellStyle name="Shade 2 3 9 3" xfId="10549"/>
    <cellStyle name="Shade 2 3 9 3 2" xfId="23223"/>
    <cellStyle name="Shade 2 3 9 3 3" xfId="20730"/>
    <cellStyle name="Shade 2 3 9 3 4" xfId="27767"/>
    <cellStyle name="Shade 2 3 9 3 5" xfId="47271"/>
    <cellStyle name="Shade 2 3 9 4" xfId="11904"/>
    <cellStyle name="Shade 2 3 9 4 2" xfId="23224"/>
    <cellStyle name="Shade 2 3 9 4 3" xfId="20729"/>
    <cellStyle name="Shade 2 3 9 4 4" xfId="32674"/>
    <cellStyle name="Shade 2 3 9 4 5" xfId="43266"/>
    <cellStyle name="Shade 2 3 9 5" xfId="14736"/>
    <cellStyle name="Shade 2 3 9 5 2" xfId="20728"/>
    <cellStyle name="Shade 2 3 9 5 3" xfId="33877"/>
    <cellStyle name="Shade 2 3 9 5 4" xfId="47702"/>
    <cellStyle name="Shade 2 3 9 6" xfId="20734"/>
    <cellStyle name="Shade 2 3 9 7" xfId="25617"/>
    <cellStyle name="Shade 2 3 9 8" xfId="40375"/>
    <cellStyle name="Shade 2 30" xfId="10277"/>
    <cellStyle name="Shade 2 30 2" xfId="14514"/>
    <cellStyle name="Shade 2 30 2 2" xfId="23225"/>
    <cellStyle name="Shade 2 30 2 3" xfId="20726"/>
    <cellStyle name="Shade 2 30 2 4" xfId="36164"/>
    <cellStyle name="Shade 2 30 2 5" xfId="47291"/>
    <cellStyle name="Shade 2 30 3" xfId="17251"/>
    <cellStyle name="Shade 2 30 3 2" xfId="20725"/>
    <cellStyle name="Shade 2 30 3 3" xfId="32183"/>
    <cellStyle name="Shade 2 30 3 4" xfId="41970"/>
    <cellStyle name="Shade 2 30 4" xfId="20727"/>
    <cellStyle name="Shade 2 30 5" xfId="38030"/>
    <cellStyle name="Shade 2 30 6" xfId="45758"/>
    <cellStyle name="Shade 2 31" xfId="10312"/>
    <cellStyle name="Shade 2 31 2" xfId="14549"/>
    <cellStyle name="Shade 2 31 2 2" xfId="23226"/>
    <cellStyle name="Shade 2 31 2 3" xfId="20723"/>
    <cellStyle name="Shade 2 31 2 4" xfId="34975"/>
    <cellStyle name="Shade 2 31 2 5" xfId="43126"/>
    <cellStyle name="Shade 2 31 3" xfId="17286"/>
    <cellStyle name="Shade 2 31 3 2" xfId="20722"/>
    <cellStyle name="Shade 2 31 3 3" xfId="35579"/>
    <cellStyle name="Shade 2 31 3 4" xfId="44346"/>
    <cellStyle name="Shade 2 31 4" xfId="20724"/>
    <cellStyle name="Shade 2 31 5" xfId="37855"/>
    <cellStyle name="Shade 2 31 6" xfId="41328"/>
    <cellStyle name="Shade 2 32" xfId="10302"/>
    <cellStyle name="Shade 2 32 2" xfId="14539"/>
    <cellStyle name="Shade 2 32 2 2" xfId="23227"/>
    <cellStyle name="Shade 2 32 2 3" xfId="20720"/>
    <cellStyle name="Shade 2 32 2 4" xfId="37850"/>
    <cellStyle name="Shade 2 32 2 5" xfId="45652"/>
    <cellStyle name="Shade 2 32 3" xfId="17276"/>
    <cellStyle name="Shade 2 32 3 2" xfId="20719"/>
    <cellStyle name="Shade 2 32 3 3" xfId="32932"/>
    <cellStyle name="Shade 2 32 3 4" xfId="42776"/>
    <cellStyle name="Shade 2 32 4" xfId="20721"/>
    <cellStyle name="Shade 2 32 5" xfId="34426"/>
    <cellStyle name="Shade 2 32 6" xfId="42275"/>
    <cellStyle name="Shade 2 33" xfId="10431"/>
    <cellStyle name="Shade 2 33 2" xfId="23228"/>
    <cellStyle name="Shade 2 33 3" xfId="20718"/>
    <cellStyle name="Shade 2 33 4" xfId="37745"/>
    <cellStyle name="Shade 2 33 5" xfId="43614"/>
    <cellStyle name="Shade 2 34" xfId="10424"/>
    <cellStyle name="Shade 2 34 2" xfId="23229"/>
    <cellStyle name="Shade 2 34 3" xfId="20717"/>
    <cellStyle name="Shade 2 34 4" xfId="37437"/>
    <cellStyle name="Shade 2 34 5" xfId="42121"/>
    <cellStyle name="Shade 2 4" xfId="1789"/>
    <cellStyle name="Shade 2 4 10" xfId="6916"/>
    <cellStyle name="Shade 2 4 10 2" xfId="9257"/>
    <cellStyle name="Shade 2 4 10 2 2" xfId="13512"/>
    <cellStyle name="Shade 2 4 10 2 2 2" xfId="23231"/>
    <cellStyle name="Shade 2 4 10 2 2 3" xfId="20714"/>
    <cellStyle name="Shade 2 4 10 2 2 4" xfId="34288"/>
    <cellStyle name="Shade 2 4 10 2 2 5" xfId="43898"/>
    <cellStyle name="Shade 2 4 10 2 3" xfId="16262"/>
    <cellStyle name="Shade 2 4 10 2 3 2" xfId="20713"/>
    <cellStyle name="Shade 2 4 10 2 3 3" xfId="32291"/>
    <cellStyle name="Shade 2 4 10 2 3 4" xfId="41684"/>
    <cellStyle name="Shade 2 4 10 2 4" xfId="20715"/>
    <cellStyle name="Shade 2 4 10 2 5" xfId="18480"/>
    <cellStyle name="Shade 2 4 10 2 6" xfId="39834"/>
    <cellStyle name="Shade 2 4 10 3" xfId="10832"/>
    <cellStyle name="Shade 2 4 10 3 2" xfId="23233"/>
    <cellStyle name="Shade 2 4 10 3 3" xfId="20712"/>
    <cellStyle name="Shade 2 4 10 3 4" xfId="36761"/>
    <cellStyle name="Shade 2 4 10 3 5" xfId="45872"/>
    <cellStyle name="Shade 2 4 10 4" xfId="12187"/>
    <cellStyle name="Shade 2 4 10 4 2" xfId="23234"/>
    <cellStyle name="Shade 2 4 10 4 3" xfId="20711"/>
    <cellStyle name="Shade 2 4 10 4 4" xfId="34085"/>
    <cellStyle name="Shade 2 4 10 4 5" xfId="44651"/>
    <cellStyle name="Shade 2 4 10 5" xfId="15019"/>
    <cellStyle name="Shade 2 4 10 5 2" xfId="20710"/>
    <cellStyle name="Shade 2 4 10 5 3" xfId="32469"/>
    <cellStyle name="Shade 2 4 10 5 4" xfId="41288"/>
    <cellStyle name="Shade 2 4 10 6" xfId="20716"/>
    <cellStyle name="Shade 2 4 10 7" xfId="25050"/>
    <cellStyle name="Shade 2 4 10 8" xfId="39355"/>
    <cellStyle name="Shade 2 4 11" xfId="6667"/>
    <cellStyle name="Shade 2 4 11 2" xfId="9008"/>
    <cellStyle name="Shade 2 4 11 2 2" xfId="13263"/>
    <cellStyle name="Shade 2 4 11 2 2 2" xfId="23235"/>
    <cellStyle name="Shade 2 4 11 2 2 3" xfId="20707"/>
    <cellStyle name="Shade 2 4 11 2 2 4" xfId="34336"/>
    <cellStyle name="Shade 2 4 11 2 2 5" xfId="40784"/>
    <cellStyle name="Shade 2 4 11 2 3" xfId="16048"/>
    <cellStyle name="Shade 2 4 11 2 3 2" xfId="20706"/>
    <cellStyle name="Shade 2 4 11 2 3 3" xfId="21721"/>
    <cellStyle name="Shade 2 4 11 2 3 4" xfId="42226"/>
    <cellStyle name="Shade 2 4 11 2 4" xfId="20708"/>
    <cellStyle name="Shade 2 4 11 2 5" xfId="22534"/>
    <cellStyle name="Shade 2 4 11 2 6" xfId="46817"/>
    <cellStyle name="Shade 2 4 11 3" xfId="10583"/>
    <cellStyle name="Shade 2 4 11 3 2" xfId="23236"/>
    <cellStyle name="Shade 2 4 11 3 3" xfId="20705"/>
    <cellStyle name="Shade 2 4 11 3 4" xfId="27828"/>
    <cellStyle name="Shade 2 4 11 3 5" xfId="44998"/>
    <cellStyle name="Shade 2 4 11 4" xfId="11938"/>
    <cellStyle name="Shade 2 4 11 4 2" xfId="23237"/>
    <cellStyle name="Shade 2 4 11 4 3" xfId="20704"/>
    <cellStyle name="Shade 2 4 11 4 4" xfId="34133"/>
    <cellStyle name="Shade 2 4 11 4 5" xfId="43514"/>
    <cellStyle name="Shade 2 4 11 5" xfId="14770"/>
    <cellStyle name="Shade 2 4 11 5 2" xfId="20703"/>
    <cellStyle name="Shade 2 4 11 5 3" xfId="35658"/>
    <cellStyle name="Shade 2 4 11 5 4" xfId="40532"/>
    <cellStyle name="Shade 2 4 11 6" xfId="20709"/>
    <cellStyle name="Shade 2 4 11 7" xfId="22295"/>
    <cellStyle name="Shade 2 4 11 8" xfId="40138"/>
    <cellStyle name="Shade 2 4 12" xfId="7150"/>
    <cellStyle name="Shade 2 4 12 2" xfId="9491"/>
    <cellStyle name="Shade 2 4 12 2 2" xfId="13746"/>
    <cellStyle name="Shade 2 4 12 2 2 2" xfId="23238"/>
    <cellStyle name="Shade 2 4 12 2 2 3" xfId="20700"/>
    <cellStyle name="Shade 2 4 12 2 2 4" xfId="38603"/>
    <cellStyle name="Shade 2 4 12 2 2 5" xfId="41775"/>
    <cellStyle name="Shade 2 4 12 2 3" xfId="16483"/>
    <cellStyle name="Shade 2 4 12 2 3 2" xfId="20699"/>
    <cellStyle name="Shade 2 4 12 2 3 3" xfId="21707"/>
    <cellStyle name="Shade 2 4 12 2 3 4" xfId="40114"/>
    <cellStyle name="Shade 2 4 12 2 4" xfId="20701"/>
    <cellStyle name="Shade 2 4 12 2 5" xfId="27561"/>
    <cellStyle name="Shade 2 4 12 2 6" xfId="44586"/>
    <cellStyle name="Shade 2 4 12 3" xfId="11066"/>
    <cellStyle name="Shade 2 4 12 3 2" xfId="23239"/>
    <cellStyle name="Shade 2 4 12 3 3" xfId="20698"/>
    <cellStyle name="Shade 2 4 12 3 4" xfId="38249"/>
    <cellStyle name="Shade 2 4 12 3 5" xfId="40504"/>
    <cellStyle name="Shade 2 4 12 4" xfId="12421"/>
    <cellStyle name="Shade 2 4 12 4 2" xfId="23240"/>
    <cellStyle name="Shade 2 4 12 4 3" xfId="20697"/>
    <cellStyle name="Shade 2 4 12 4 4" xfId="36142"/>
    <cellStyle name="Shade 2 4 12 4 5" xfId="44777"/>
    <cellStyle name="Shade 2 4 12 5" xfId="15253"/>
    <cellStyle name="Shade 2 4 12 5 2" xfId="20696"/>
    <cellStyle name="Shade 2 4 12 5 3" xfId="33159"/>
    <cellStyle name="Shade 2 4 12 5 4" xfId="47183"/>
    <cellStyle name="Shade 2 4 12 6" xfId="20702"/>
    <cellStyle name="Shade 2 4 12 7" xfId="32330"/>
    <cellStyle name="Shade 2 4 12 8" xfId="41450"/>
    <cellStyle name="Shade 2 4 13" xfId="7176"/>
    <cellStyle name="Shade 2 4 13 2" xfId="9517"/>
    <cellStyle name="Shade 2 4 13 2 2" xfId="13772"/>
    <cellStyle name="Shade 2 4 13 2 2 2" xfId="23242"/>
    <cellStyle name="Shade 2 4 13 2 2 3" xfId="20693"/>
    <cellStyle name="Shade 2 4 13 2 2 4" xfId="33770"/>
    <cellStyle name="Shade 2 4 13 2 2 5" xfId="44160"/>
    <cellStyle name="Shade 2 4 13 2 3" xfId="16509"/>
    <cellStyle name="Shade 2 4 13 2 3 2" xfId="20692"/>
    <cellStyle name="Shade 2 4 13 2 3 3" xfId="25202"/>
    <cellStyle name="Shade 2 4 13 2 3 4" xfId="43796"/>
    <cellStyle name="Shade 2 4 13 2 4" xfId="20694"/>
    <cellStyle name="Shade 2 4 13 2 5" xfId="34448"/>
    <cellStyle name="Shade 2 4 13 2 6" xfId="44581"/>
    <cellStyle name="Shade 2 4 13 3" xfId="11092"/>
    <cellStyle name="Shade 2 4 13 3 2" xfId="23243"/>
    <cellStyle name="Shade 2 4 13 3 3" xfId="20691"/>
    <cellStyle name="Shade 2 4 13 3 4" xfId="38657"/>
    <cellStyle name="Shade 2 4 13 3 5" xfId="40627"/>
    <cellStyle name="Shade 2 4 13 4" xfId="12447"/>
    <cellStyle name="Shade 2 4 13 4 2" xfId="23244"/>
    <cellStyle name="Shade 2 4 13 4 3" xfId="20690"/>
    <cellStyle name="Shade 2 4 13 4 4" xfId="34106"/>
    <cellStyle name="Shade 2 4 13 4 5" xfId="46944"/>
    <cellStyle name="Shade 2 4 13 5" xfId="15279"/>
    <cellStyle name="Shade 2 4 13 5 2" xfId="20689"/>
    <cellStyle name="Shade 2 4 13 5 3" xfId="37988"/>
    <cellStyle name="Shade 2 4 13 5 4" xfId="45214"/>
    <cellStyle name="Shade 2 4 13 6" xfId="20695"/>
    <cellStyle name="Shade 2 4 13 7" xfId="21611"/>
    <cellStyle name="Shade 2 4 13 8" xfId="40967"/>
    <cellStyle name="Shade 2 4 14" xfId="7180"/>
    <cellStyle name="Shade 2 4 14 2" xfId="9521"/>
    <cellStyle name="Shade 2 4 14 2 2" xfId="13776"/>
    <cellStyle name="Shade 2 4 14 2 2 2" xfId="23247"/>
    <cellStyle name="Shade 2 4 14 2 2 3" xfId="20686"/>
    <cellStyle name="Shade 2 4 14 2 2 4" xfId="36412"/>
    <cellStyle name="Shade 2 4 14 2 2 5" xfId="46558"/>
    <cellStyle name="Shade 2 4 14 2 3" xfId="16513"/>
    <cellStyle name="Shade 2 4 14 2 3 2" xfId="20685"/>
    <cellStyle name="Shade 2 4 14 2 3 3" xfId="23804"/>
    <cellStyle name="Shade 2 4 14 2 3 4" xfId="39096"/>
    <cellStyle name="Shade 2 4 14 2 4" xfId="20687"/>
    <cellStyle name="Shade 2 4 14 2 5" xfId="38674"/>
    <cellStyle name="Shade 2 4 14 2 6" xfId="45413"/>
    <cellStyle name="Shade 2 4 14 3" xfId="11096"/>
    <cellStyle name="Shade 2 4 14 3 2" xfId="23248"/>
    <cellStyle name="Shade 2 4 14 3 3" xfId="20684"/>
    <cellStyle name="Shade 2 4 14 3 4" xfId="34979"/>
    <cellStyle name="Shade 2 4 14 3 5" xfId="41884"/>
    <cellStyle name="Shade 2 4 14 4" xfId="12451"/>
    <cellStyle name="Shade 2 4 14 4 2" xfId="23249"/>
    <cellStyle name="Shade 2 4 14 4 3" xfId="20683"/>
    <cellStyle name="Shade 2 4 14 4 4" xfId="38332"/>
    <cellStyle name="Shade 2 4 14 4 5" xfId="45545"/>
    <cellStyle name="Shade 2 4 14 5" xfId="15283"/>
    <cellStyle name="Shade 2 4 14 5 2" xfId="20682"/>
    <cellStyle name="Shade 2 4 14 5 3" xfId="38868"/>
    <cellStyle name="Shade 2 4 14 5 4" xfId="43798"/>
    <cellStyle name="Shade 2 4 14 6" xfId="20688"/>
    <cellStyle name="Shade 2 4 14 7" xfId="21918"/>
    <cellStyle name="Shade 2 4 14 8" xfId="39120"/>
    <cellStyle name="Shade 2 4 15" xfId="7188"/>
    <cellStyle name="Shade 2 4 15 2" xfId="9529"/>
    <cellStyle name="Shade 2 4 15 2 2" xfId="13784"/>
    <cellStyle name="Shade 2 4 15 2 2 2" xfId="23251"/>
    <cellStyle name="Shade 2 4 15 2 2 3" xfId="20679"/>
    <cellStyle name="Shade 2 4 15 2 2 4" xfId="36729"/>
    <cellStyle name="Shade 2 4 15 2 2 5" xfId="44415"/>
    <cellStyle name="Shade 2 4 15 2 3" xfId="16521"/>
    <cellStyle name="Shade 2 4 15 2 3 2" xfId="20678"/>
    <cellStyle name="Shade 2 4 15 2 3 3" xfId="18696"/>
    <cellStyle name="Shade 2 4 15 2 3 4" xfId="42347"/>
    <cellStyle name="Shade 2 4 15 2 4" xfId="20680"/>
    <cellStyle name="Shade 2 4 15 2 5" xfId="36279"/>
    <cellStyle name="Shade 2 4 15 2 6" xfId="43653"/>
    <cellStyle name="Shade 2 4 15 3" xfId="11104"/>
    <cellStyle name="Shade 2 4 15 3 2" xfId="23252"/>
    <cellStyle name="Shade 2 4 15 3 3" xfId="20677"/>
    <cellStyle name="Shade 2 4 15 3 4" xfId="35229"/>
    <cellStyle name="Shade 2 4 15 3 5" xfId="44539"/>
    <cellStyle name="Shade 2 4 15 4" xfId="12459"/>
    <cellStyle name="Shade 2 4 15 4 2" xfId="23253"/>
    <cellStyle name="Shade 2 4 15 4 3" xfId="20676"/>
    <cellStyle name="Shade 2 4 15 4 4" xfId="36575"/>
    <cellStyle name="Shade 2 4 15 4 5" xfId="46108"/>
    <cellStyle name="Shade 2 4 15 5" xfId="15291"/>
    <cellStyle name="Shade 2 4 15 5 2" xfId="20675"/>
    <cellStyle name="Shade 2 4 15 5 3" xfId="34083"/>
    <cellStyle name="Shade 2 4 15 5 4" xfId="47919"/>
    <cellStyle name="Shade 2 4 15 6" xfId="20681"/>
    <cellStyle name="Shade 2 4 15 7" xfId="22768"/>
    <cellStyle name="Shade 2 4 15 8" xfId="40296"/>
    <cellStyle name="Shade 2 4 16" xfId="7196"/>
    <cellStyle name="Shade 2 4 16 2" xfId="9537"/>
    <cellStyle name="Shade 2 4 16 2 2" xfId="13792"/>
    <cellStyle name="Shade 2 4 16 2 2 2" xfId="23254"/>
    <cellStyle name="Shade 2 4 16 2 2 3" xfId="20672"/>
    <cellStyle name="Shade 2 4 16 2 2 4" xfId="37295"/>
    <cellStyle name="Shade 2 4 16 2 2 5" xfId="43361"/>
    <cellStyle name="Shade 2 4 16 2 3" xfId="16529"/>
    <cellStyle name="Shade 2 4 16 2 3 2" xfId="20671"/>
    <cellStyle name="Shade 2 4 16 2 3 3" xfId="26381"/>
    <cellStyle name="Shade 2 4 16 2 3 4" xfId="40647"/>
    <cellStyle name="Shade 2 4 16 2 4" xfId="20673"/>
    <cellStyle name="Shade 2 4 16 2 5" xfId="38402"/>
    <cellStyle name="Shade 2 4 16 2 6" xfId="48376"/>
    <cellStyle name="Shade 2 4 16 3" xfId="11112"/>
    <cellStyle name="Shade 2 4 16 3 2" xfId="23255"/>
    <cellStyle name="Shade 2 4 16 3 3" xfId="20670"/>
    <cellStyle name="Shade 2 4 16 3 4" xfId="32604"/>
    <cellStyle name="Shade 2 4 16 3 5" xfId="48122"/>
    <cellStyle name="Shade 2 4 16 4" xfId="12467"/>
    <cellStyle name="Shade 2 4 16 4 2" xfId="23256"/>
    <cellStyle name="Shade 2 4 16 4 3" xfId="20669"/>
    <cellStyle name="Shade 2 4 16 4 4" xfId="36824"/>
    <cellStyle name="Shade 2 4 16 4 5" xfId="44325"/>
    <cellStyle name="Shade 2 4 16 5" xfId="15299"/>
    <cellStyle name="Shade 2 4 16 5 2" xfId="20668"/>
    <cellStyle name="Shade 2 4 16 5 3" xfId="33910"/>
    <cellStyle name="Shade 2 4 16 5 4" xfId="42401"/>
    <cellStyle name="Shade 2 4 16 6" xfId="20674"/>
    <cellStyle name="Shade 2 4 16 7" xfId="22857"/>
    <cellStyle name="Shade 2 4 16 8" xfId="39780"/>
    <cellStyle name="Shade 2 4 17" xfId="8253"/>
    <cellStyle name="Shade 2 4 17 2" xfId="9691"/>
    <cellStyle name="Shade 2 4 17 2 2" xfId="13928"/>
    <cellStyle name="Shade 2 4 17 2 2 2" xfId="23257"/>
    <cellStyle name="Shade 2 4 17 2 2 3" xfId="20665"/>
    <cellStyle name="Shade 2 4 17 2 2 4" xfId="35098"/>
    <cellStyle name="Shade 2 4 17 2 2 5" xfId="43124"/>
    <cellStyle name="Shade 2 4 17 2 3" xfId="16665"/>
    <cellStyle name="Shade 2 4 17 2 3 2" xfId="20664"/>
    <cellStyle name="Shade 2 4 17 2 3 3" xfId="24128"/>
    <cellStyle name="Shade 2 4 17 2 3 4" xfId="39691"/>
    <cellStyle name="Shade 2 4 17 2 4" xfId="20666"/>
    <cellStyle name="Shade 2 4 17 2 5" xfId="27676"/>
    <cellStyle name="Shade 2 4 17 2 6" xfId="43873"/>
    <cellStyle name="Shade 2 4 17 3" xfId="11248"/>
    <cellStyle name="Shade 2 4 17 3 2" xfId="23258"/>
    <cellStyle name="Shade 2 4 17 3 3" xfId="20663"/>
    <cellStyle name="Shade 2 4 17 3 4" xfId="37263"/>
    <cellStyle name="Shade 2 4 17 3 5" xfId="46618"/>
    <cellStyle name="Shade 2 4 17 4" xfId="12603"/>
    <cellStyle name="Shade 2 4 17 4 2" xfId="23259"/>
    <cellStyle name="Shade 2 4 17 4 3" xfId="20662"/>
    <cellStyle name="Shade 2 4 17 4 4" xfId="34340"/>
    <cellStyle name="Shade 2 4 17 4 5" xfId="43390"/>
    <cellStyle name="Shade 2 4 17 5" xfId="15435"/>
    <cellStyle name="Shade 2 4 17 5 2" xfId="20661"/>
    <cellStyle name="Shade 2 4 17 5 3" xfId="34420"/>
    <cellStyle name="Shade 2 4 17 5 4" xfId="46913"/>
    <cellStyle name="Shade 2 4 17 6" xfId="20667"/>
    <cellStyle name="Shade 2 4 17 7" xfId="22677"/>
    <cellStyle name="Shade 2 4 17 8" xfId="39192"/>
    <cellStyle name="Shade 2 4 18" xfId="8401"/>
    <cellStyle name="Shade 2 4 18 2" xfId="9839"/>
    <cellStyle name="Shade 2 4 18 2 2" xfId="14076"/>
    <cellStyle name="Shade 2 4 18 2 2 2" xfId="23260"/>
    <cellStyle name="Shade 2 4 18 2 2 3" xfId="20658"/>
    <cellStyle name="Shade 2 4 18 2 2 4" xfId="36517"/>
    <cellStyle name="Shade 2 4 18 2 2 5" xfId="41932"/>
    <cellStyle name="Shade 2 4 18 2 3" xfId="16813"/>
    <cellStyle name="Shade 2 4 18 2 3 2" xfId="20657"/>
    <cellStyle name="Shade 2 4 18 2 3 3" xfId="23799"/>
    <cellStyle name="Shade 2 4 18 2 3 4" xfId="39118"/>
    <cellStyle name="Shade 2 4 18 2 4" xfId="20659"/>
    <cellStyle name="Shade 2 4 18 2 5" xfId="35661"/>
    <cellStyle name="Shade 2 4 18 2 6" xfId="41058"/>
    <cellStyle name="Shade 2 4 18 3" xfId="11396"/>
    <cellStyle name="Shade 2 4 18 3 2" xfId="23261"/>
    <cellStyle name="Shade 2 4 18 3 3" xfId="20656"/>
    <cellStyle name="Shade 2 4 18 3 4" xfId="36890"/>
    <cellStyle name="Shade 2 4 18 3 5" xfId="41482"/>
    <cellStyle name="Shade 2 4 18 4" xfId="12751"/>
    <cellStyle name="Shade 2 4 18 4 2" xfId="23262"/>
    <cellStyle name="Shade 2 4 18 4 3" xfId="20655"/>
    <cellStyle name="Shade 2 4 18 4 4" xfId="36696"/>
    <cellStyle name="Shade 2 4 18 4 5" xfId="48226"/>
    <cellStyle name="Shade 2 4 18 5" xfId="15583"/>
    <cellStyle name="Shade 2 4 18 5 2" xfId="20654"/>
    <cellStyle name="Shade 2 4 18 5 3" xfId="35825"/>
    <cellStyle name="Shade 2 4 18 5 4" xfId="48049"/>
    <cellStyle name="Shade 2 4 18 6" xfId="20660"/>
    <cellStyle name="Shade 2 4 18 7" xfId="27170"/>
    <cellStyle name="Shade 2 4 18 8" xfId="43963"/>
    <cellStyle name="Shade 2 4 19" xfId="8254"/>
    <cellStyle name="Shade 2 4 19 2" xfId="9692"/>
    <cellStyle name="Shade 2 4 19 2 2" xfId="13929"/>
    <cellStyle name="Shade 2 4 19 2 2 2" xfId="23265"/>
    <cellStyle name="Shade 2 4 19 2 2 3" xfId="20651"/>
    <cellStyle name="Shade 2 4 19 2 2 4" xfId="33515"/>
    <cellStyle name="Shade 2 4 19 2 2 5" xfId="42521"/>
    <cellStyle name="Shade 2 4 19 2 3" xfId="16666"/>
    <cellStyle name="Shade 2 4 19 2 3 2" xfId="20650"/>
    <cellStyle name="Shade 2 4 19 2 3 3" xfId="21610"/>
    <cellStyle name="Shade 2 4 19 2 3 4" xfId="41022"/>
    <cellStyle name="Shade 2 4 19 2 4" xfId="20652"/>
    <cellStyle name="Shade 2 4 19 2 5" xfId="35449"/>
    <cellStyle name="Shade 2 4 19 2 6" xfId="45843"/>
    <cellStyle name="Shade 2 4 19 3" xfId="11249"/>
    <cellStyle name="Shade 2 4 19 3 2" xfId="23266"/>
    <cellStyle name="Shade 2 4 19 3 3" xfId="20649"/>
    <cellStyle name="Shade 2 4 19 3 4" xfId="38299"/>
    <cellStyle name="Shade 2 4 19 3 5" xfId="44789"/>
    <cellStyle name="Shade 2 4 19 4" xfId="12604"/>
    <cellStyle name="Shade 2 4 19 4 2" xfId="23267"/>
    <cellStyle name="Shade 2 4 19 4 3" xfId="20648"/>
    <cellStyle name="Shade 2 4 19 4 4" xfId="32758"/>
    <cellStyle name="Shade 2 4 19 4 5" xfId="42735"/>
    <cellStyle name="Shade 2 4 19 5" xfId="15436"/>
    <cellStyle name="Shade 2 4 19 5 2" xfId="20647"/>
    <cellStyle name="Shade 2 4 19 5 3" xfId="32838"/>
    <cellStyle name="Shade 2 4 19 5 4" xfId="48361"/>
    <cellStyle name="Shade 2 4 19 6" xfId="20653"/>
    <cellStyle name="Shade 2 4 19 7" xfId="23761"/>
    <cellStyle name="Shade 2 4 19 8" xfId="39045"/>
    <cellStyle name="Shade 2 4 2" xfId="3380"/>
    <cellStyle name="Shade 2 4 2 10" xfId="6826"/>
    <cellStyle name="Shade 2 4 2 10 2" xfId="9167"/>
    <cellStyle name="Shade 2 4 2 10 2 2" xfId="13422"/>
    <cellStyle name="Shade 2 4 2 10 2 2 2" xfId="23269"/>
    <cellStyle name="Shade 2 4 2 10 2 2 3" xfId="20644"/>
    <cellStyle name="Shade 2 4 2 10 2 2 4" xfId="35370"/>
    <cellStyle name="Shade 2 4 2 10 2 2 5" xfId="42512"/>
    <cellStyle name="Shade 2 4 2 10 2 3" xfId="16182"/>
    <cellStyle name="Shade 2 4 2 10 2 3 2" xfId="20643"/>
    <cellStyle name="Shade 2 4 2 10 2 3 3" xfId="21796"/>
    <cellStyle name="Shade 2 4 2 10 2 3 4" xfId="41604"/>
    <cellStyle name="Shade 2 4 2 10 2 4" xfId="20645"/>
    <cellStyle name="Shade 2 4 2 10 2 5" xfId="27011"/>
    <cellStyle name="Shade 2 4 2 10 2 6" xfId="39835"/>
    <cellStyle name="Shade 2 4 2 10 3" xfId="10742"/>
    <cellStyle name="Shade 2 4 2 10 3 2" xfId="23270"/>
    <cellStyle name="Shade 2 4 2 10 3 3" xfId="20642"/>
    <cellStyle name="Shade 2 4 2 10 3 4" xfId="38043"/>
    <cellStyle name="Shade 2 4 2 10 3 5" xfId="41326"/>
    <cellStyle name="Shade 2 4 2 10 4" xfId="12097"/>
    <cellStyle name="Shade 2 4 2 10 4 2" xfId="23271"/>
    <cellStyle name="Shade 2 4 2 10 4 3" xfId="20641"/>
    <cellStyle name="Shade 2 4 2 10 4 4" xfId="35168"/>
    <cellStyle name="Shade 2 4 2 10 4 5" xfId="48194"/>
    <cellStyle name="Shade 2 4 2 10 5" xfId="14929"/>
    <cellStyle name="Shade 2 4 2 10 5 2" xfId="20640"/>
    <cellStyle name="Shade 2 4 2 10 5 3" xfId="33518"/>
    <cellStyle name="Shade 2 4 2 10 5 4" xfId="43792"/>
    <cellStyle name="Shade 2 4 2 10 6" xfId="20646"/>
    <cellStyle name="Shade 2 4 2 10 7" xfId="21877"/>
    <cellStyle name="Shade 2 4 2 10 8" xfId="39173"/>
    <cellStyle name="Shade 2 4 2 11" xfId="7171"/>
    <cellStyle name="Shade 2 4 2 11 2" xfId="9512"/>
    <cellStyle name="Shade 2 4 2 11 2 2" xfId="13767"/>
    <cellStyle name="Shade 2 4 2 11 2 2 2" xfId="23272"/>
    <cellStyle name="Shade 2 4 2 11 2 2 3" xfId="20637"/>
    <cellStyle name="Shade 2 4 2 11 2 2 4" xfId="35620"/>
    <cellStyle name="Shade 2 4 2 11 2 2 5" xfId="42935"/>
    <cellStyle name="Shade 2 4 2 11 2 3" xfId="16504"/>
    <cellStyle name="Shade 2 4 2 11 2 3 2" xfId="20636"/>
    <cellStyle name="Shade 2 4 2 11 2 3 3" xfId="21759"/>
    <cellStyle name="Shade 2 4 2 11 2 3 4" xfId="39101"/>
    <cellStyle name="Shade 2 4 2 11 2 4" xfId="20638"/>
    <cellStyle name="Shade 2 4 2 11 2 5" xfId="33387"/>
    <cellStyle name="Shade 2 4 2 11 2 6" xfId="38919"/>
    <cellStyle name="Shade 2 4 2 11 3" xfId="11087"/>
    <cellStyle name="Shade 2 4 2 11 3 2" xfId="23273"/>
    <cellStyle name="Shade 2 4 2 11 3 3" xfId="20635"/>
    <cellStyle name="Shade 2 4 2 11 3 4" xfId="32510"/>
    <cellStyle name="Shade 2 4 2 11 3 5" xfId="41620"/>
    <cellStyle name="Shade 2 4 2 11 4" xfId="12442"/>
    <cellStyle name="Shade 2 4 2 11 4 2" xfId="23274"/>
    <cellStyle name="Shade 2 4 2 11 4 3" xfId="20634"/>
    <cellStyle name="Shade 2 4 2 11 4 4" xfId="36730"/>
    <cellStyle name="Shade 2 4 2 11 4 5" xfId="46715"/>
    <cellStyle name="Shade 2 4 2 11 5" xfId="15274"/>
    <cellStyle name="Shade 2 4 2 11 5 2" xfId="20633"/>
    <cellStyle name="Shade 2 4 2 11 5 3" xfId="33748"/>
    <cellStyle name="Shade 2 4 2 11 5 4" xfId="42786"/>
    <cellStyle name="Shade 2 4 2 11 6" xfId="20639"/>
    <cellStyle name="Shade 2 4 2 11 7" xfId="25708"/>
    <cellStyle name="Shade 2 4 2 11 8" xfId="42241"/>
    <cellStyle name="Shade 2 4 2 12" xfId="7182"/>
    <cellStyle name="Shade 2 4 2 12 2" xfId="9523"/>
    <cellStyle name="Shade 2 4 2 12 2 2" xfId="13778"/>
    <cellStyle name="Shade 2 4 2 12 2 2 2" xfId="23275"/>
    <cellStyle name="Shade 2 4 2 12 2 2 3" xfId="20630"/>
    <cellStyle name="Shade 2 4 2 12 2 2 4" xfId="34309"/>
    <cellStyle name="Shade 2 4 2 12 2 2 5" xfId="41694"/>
    <cellStyle name="Shade 2 4 2 12 2 3" xfId="16515"/>
    <cellStyle name="Shade 2 4 2 12 2 3 2" xfId="20629"/>
    <cellStyle name="Shade 2 4 2 12 2 3 3" xfId="22173"/>
    <cellStyle name="Shade 2 4 2 12 2 3 4" xfId="40220"/>
    <cellStyle name="Shade 2 4 2 12 2 4" xfId="20631"/>
    <cellStyle name="Shade 2 4 2 12 2 5" xfId="27595"/>
    <cellStyle name="Shade 2 4 2 12 2 6" xfId="44701"/>
    <cellStyle name="Shade 2 4 2 12 3" xfId="11098"/>
    <cellStyle name="Shade 2 4 2 12 3 2" xfId="23276"/>
    <cellStyle name="Shade 2 4 2 12 3 3" xfId="20628"/>
    <cellStyle name="Shade 2 4 2 12 3 4" xfId="36560"/>
    <cellStyle name="Shade 2 4 2 12 3 5" xfId="42348"/>
    <cellStyle name="Shade 2 4 2 12 4" xfId="12453"/>
    <cellStyle name="Shade 2 4 2 12 4 2" xfId="23277"/>
    <cellStyle name="Shade 2 4 2 12 4 3" xfId="20627"/>
    <cellStyle name="Shade 2 4 2 12 4 4" xfId="38672"/>
    <cellStyle name="Shade 2 4 2 12 4 5" xfId="42277"/>
    <cellStyle name="Shade 2 4 2 12 5" xfId="15285"/>
    <cellStyle name="Shade 2 4 2 12 5 2" xfId="20626"/>
    <cellStyle name="Shade 2 4 2 12 5 3" xfId="33544"/>
    <cellStyle name="Shade 2 4 2 12 5 4" xfId="40505"/>
    <cellStyle name="Shade 2 4 2 12 6" xfId="20632"/>
    <cellStyle name="Shade 2 4 2 12 7" xfId="24178"/>
    <cellStyle name="Shade 2 4 2 12 8" xfId="40039"/>
    <cellStyle name="Shade 2 4 2 13" xfId="7155"/>
    <cellStyle name="Shade 2 4 2 13 2" xfId="9496"/>
    <cellStyle name="Shade 2 4 2 13 2 2" xfId="13751"/>
    <cellStyle name="Shade 2 4 2 13 2 2 2" xfId="23278"/>
    <cellStyle name="Shade 2 4 2 13 2 2 3" xfId="20623"/>
    <cellStyle name="Shade 2 4 2 13 2 2 4" xfId="33181"/>
    <cellStyle name="Shade 2 4 2 13 2 2 5" xfId="42724"/>
    <cellStyle name="Shade 2 4 2 13 2 3" xfId="16488"/>
    <cellStyle name="Shade 2 4 2 13 2 3 2" xfId="20622"/>
    <cellStyle name="Shade 2 4 2 13 2 3 3" xfId="24884"/>
    <cellStyle name="Shade 2 4 2 13 2 3 4" xfId="45642"/>
    <cellStyle name="Shade 2 4 2 13 2 4" xfId="20624"/>
    <cellStyle name="Shade 2 4 2 13 2 5" xfId="27569"/>
    <cellStyle name="Shade 2 4 2 13 2 6" xfId="47847"/>
    <cellStyle name="Shade 2 4 2 13 3" xfId="11071"/>
    <cellStyle name="Shade 2 4 2 13 3 2" xfId="23279"/>
    <cellStyle name="Shade 2 4 2 13 3 3" xfId="20621"/>
    <cellStyle name="Shade 2 4 2 13 3 4" xfId="34817"/>
    <cellStyle name="Shade 2 4 2 13 3 5" xfId="41473"/>
    <cellStyle name="Shade 2 4 2 13 4" xfId="12426"/>
    <cellStyle name="Shade 2 4 2 13 4 2" xfId="23280"/>
    <cellStyle name="Shade 2 4 2 13 4 3" xfId="20620"/>
    <cellStyle name="Shade 2 4 2 13 4 4" xfId="37228"/>
    <cellStyle name="Shade 2 4 2 13 4 5" xfId="43724"/>
    <cellStyle name="Shade 2 4 2 13 5" xfId="15258"/>
    <cellStyle name="Shade 2 4 2 13 5 2" xfId="20619"/>
    <cellStyle name="Shade 2 4 2 13 5 3" xfId="35801"/>
    <cellStyle name="Shade 2 4 2 13 5 4" xfId="42133"/>
    <cellStyle name="Shade 2 4 2 13 6" xfId="20625"/>
    <cellStyle name="Shade 2 4 2 13 7" xfId="21590"/>
    <cellStyle name="Shade 2 4 2 13 8" xfId="40963"/>
    <cellStyle name="Shade 2 4 2 14" xfId="7162"/>
    <cellStyle name="Shade 2 4 2 14 2" xfId="9503"/>
    <cellStyle name="Shade 2 4 2 14 2 2" xfId="13758"/>
    <cellStyle name="Shade 2 4 2 14 2 2 2" xfId="23282"/>
    <cellStyle name="Shade 2 4 2 14 2 2 3" xfId="20616"/>
    <cellStyle name="Shade 2 4 2 14 2 2 4" xfId="35082"/>
    <cellStyle name="Shade 2 4 2 14 2 2 5" xfId="41839"/>
    <cellStyle name="Shade 2 4 2 14 2 3" xfId="16495"/>
    <cellStyle name="Shade 2 4 2 14 2 3 2" xfId="20615"/>
    <cellStyle name="Shade 2 4 2 14 2 3 3" xfId="24991"/>
    <cellStyle name="Shade 2 4 2 14 2 3 4" xfId="42444"/>
    <cellStyle name="Shade 2 4 2 14 2 4" xfId="20617"/>
    <cellStyle name="Shade 2 4 2 14 2 5" xfId="27582"/>
    <cellStyle name="Shade 2 4 2 14 2 6" xfId="43565"/>
    <cellStyle name="Shade 2 4 2 14 3" xfId="11078"/>
    <cellStyle name="Shade 2 4 2 14 3 2" xfId="23283"/>
    <cellStyle name="Shade 2 4 2 14 3 3" xfId="20614"/>
    <cellStyle name="Shade 2 4 2 14 3 4" xfId="37474"/>
    <cellStyle name="Shade 2 4 2 14 3 5" xfId="45012"/>
    <cellStyle name="Shade 2 4 2 14 4" xfId="12433"/>
    <cellStyle name="Shade 2 4 2 14 4 2" xfId="23284"/>
    <cellStyle name="Shade 2 4 2 14 4 3" xfId="20613"/>
    <cellStyle name="Shade 2 4 2 14 4 4" xfId="33249"/>
    <cellStyle name="Shade 2 4 2 14 4 5" xfId="45898"/>
    <cellStyle name="Shade 2 4 2 14 5" xfId="15265"/>
    <cellStyle name="Shade 2 4 2 14 5 2" xfId="20612"/>
    <cellStyle name="Shade 2 4 2 14 5 3" xfId="36119"/>
    <cellStyle name="Shade 2 4 2 14 5 4" xfId="47581"/>
    <cellStyle name="Shade 2 4 2 14 6" xfId="20618"/>
    <cellStyle name="Shade 2 4 2 14 7" xfId="21623"/>
    <cellStyle name="Shade 2 4 2 14 8" xfId="44313"/>
    <cellStyle name="Shade 2 4 2 15" xfId="7187"/>
    <cellStyle name="Shade 2 4 2 15 2" xfId="9528"/>
    <cellStyle name="Shade 2 4 2 15 2 2" xfId="13783"/>
    <cellStyle name="Shade 2 4 2 15 2 2 2" xfId="23285"/>
    <cellStyle name="Shade 2 4 2 15 2 2 3" xfId="20609"/>
    <cellStyle name="Shade 2 4 2 15 2 2 4" xfId="33566"/>
    <cellStyle name="Shade 2 4 2 15 2 2 5" xfId="43013"/>
    <cellStyle name="Shade 2 4 2 15 2 3" xfId="16520"/>
    <cellStyle name="Shade 2 4 2 15 2 3 2" xfId="20608"/>
    <cellStyle name="Shade 2 4 2 15 2 3 3" xfId="23740"/>
    <cellStyle name="Shade 2 4 2 15 2 3 4" xfId="47901"/>
    <cellStyle name="Shade 2 4 2 15 2 4" xfId="20610"/>
    <cellStyle name="Shade 2 4 2 15 2 5" xfId="33116"/>
    <cellStyle name="Shade 2 4 2 15 2 6" xfId="44939"/>
    <cellStyle name="Shade 2 4 2 15 3" xfId="11103"/>
    <cellStyle name="Shade 2 4 2 15 3 2" xfId="23286"/>
    <cellStyle name="Shade 2 4 2 15 3 3" xfId="20607"/>
    <cellStyle name="Shade 2 4 2 15 3 4" xfId="37636"/>
    <cellStyle name="Shade 2 4 2 15 3 5" xfId="41466"/>
    <cellStyle name="Shade 2 4 2 15 4" xfId="12458"/>
    <cellStyle name="Shade 2 4 2 15 4 2" xfId="23287"/>
    <cellStyle name="Shade 2 4 2 15 4 3" xfId="20606"/>
    <cellStyle name="Shade 2 4 2 15 4 4" xfId="33411"/>
    <cellStyle name="Shade 2 4 2 15 4 5" xfId="43288"/>
    <cellStyle name="Shade 2 4 2 15 5" xfId="15290"/>
    <cellStyle name="Shade 2 4 2 15 5 2" xfId="20605"/>
    <cellStyle name="Shade 2 4 2 15 5 3" xfId="37784"/>
    <cellStyle name="Shade 2 4 2 15 5 4" xfId="44106"/>
    <cellStyle name="Shade 2 4 2 15 6" xfId="20611"/>
    <cellStyle name="Shade 2 4 2 15 7" xfId="21900"/>
    <cellStyle name="Shade 2 4 2 15 8" xfId="40274"/>
    <cellStyle name="Shade 2 4 2 16" xfId="8289"/>
    <cellStyle name="Shade 2 4 2 16 2" xfId="9727"/>
    <cellStyle name="Shade 2 4 2 16 2 2" xfId="13964"/>
    <cellStyle name="Shade 2 4 2 16 2 2 2" xfId="23289"/>
    <cellStyle name="Shade 2 4 2 16 2 2 3" xfId="20602"/>
    <cellStyle name="Shade 2 4 2 16 2 2 4" xfId="38565"/>
    <cellStyle name="Shade 2 4 2 16 2 2 5" xfId="40642"/>
    <cellStyle name="Shade 2 4 2 16 2 3" xfId="16701"/>
    <cellStyle name="Shade 2 4 2 16 2 3 2" xfId="20601"/>
    <cellStyle name="Shade 2 4 2 16 2 3 3" xfId="21626"/>
    <cellStyle name="Shade 2 4 2 16 2 3 4" xfId="40346"/>
    <cellStyle name="Shade 2 4 2 16 2 4" xfId="20603"/>
    <cellStyle name="Shade 2 4 2 16 2 5" xfId="32485"/>
    <cellStyle name="Shade 2 4 2 16 2 6" xfId="48410"/>
    <cellStyle name="Shade 2 4 2 16 3" xfId="11284"/>
    <cellStyle name="Shade 2 4 2 16 3 2" xfId="23290"/>
    <cellStyle name="Shade 2 4 2 16 3 3" xfId="20600"/>
    <cellStyle name="Shade 2 4 2 16 3 4" xfId="36025"/>
    <cellStyle name="Shade 2 4 2 16 3 5" xfId="46300"/>
    <cellStyle name="Shade 2 4 2 16 4" xfId="12639"/>
    <cellStyle name="Shade 2 4 2 16 4 2" xfId="23291"/>
    <cellStyle name="Shade 2 4 2 16 4 3" xfId="20599"/>
    <cellStyle name="Shade 2 4 2 16 4 4" xfId="32584"/>
    <cellStyle name="Shade 2 4 2 16 4 5" xfId="44661"/>
    <cellStyle name="Shade 2 4 2 16 5" xfId="15471"/>
    <cellStyle name="Shade 2 4 2 16 5 2" xfId="20598"/>
    <cellStyle name="Shade 2 4 2 16 5 3" xfId="33158"/>
    <cellStyle name="Shade 2 4 2 16 5 4" xfId="44877"/>
    <cellStyle name="Shade 2 4 2 16 6" xfId="20604"/>
    <cellStyle name="Shade 2 4 2 16 7" xfId="23967"/>
    <cellStyle name="Shade 2 4 2 16 8" xfId="40193"/>
    <cellStyle name="Shade 2 4 2 17" xfId="8303"/>
    <cellStyle name="Shade 2 4 2 17 2" xfId="9741"/>
    <cellStyle name="Shade 2 4 2 17 2 2" xfId="13978"/>
    <cellStyle name="Shade 2 4 2 17 2 2 2" xfId="23292"/>
    <cellStyle name="Shade 2 4 2 17 2 2 3" xfId="20595"/>
    <cellStyle name="Shade 2 4 2 17 2 2 4" xfId="36788"/>
    <cellStyle name="Shade 2 4 2 17 2 2 5" xfId="41521"/>
    <cellStyle name="Shade 2 4 2 17 2 3" xfId="16715"/>
    <cellStyle name="Shade 2 4 2 17 2 3 2" xfId="20594"/>
    <cellStyle name="Shade 2 4 2 17 2 3 3" xfId="25826"/>
    <cellStyle name="Shade 2 4 2 17 2 3 4" xfId="40302"/>
    <cellStyle name="Shade 2 4 2 17 2 4" xfId="20596"/>
    <cellStyle name="Shade 2 4 2 17 2 5" xfId="36602"/>
    <cellStyle name="Shade 2 4 2 17 2 6" xfId="44067"/>
    <cellStyle name="Shade 2 4 2 17 3" xfId="11298"/>
    <cellStyle name="Shade 2 4 2 17 3 2" xfId="23293"/>
    <cellStyle name="Shade 2 4 2 17 3 3" xfId="20593"/>
    <cellStyle name="Shade 2 4 2 17 3 4" xfId="35419"/>
    <cellStyle name="Shade 2 4 2 17 3 5" xfId="45420"/>
    <cellStyle name="Shade 2 4 2 17 4" xfId="12653"/>
    <cellStyle name="Shade 2 4 2 17 4 2" xfId="23294"/>
    <cellStyle name="Shade 2 4 2 17 4 3" xfId="20592"/>
    <cellStyle name="Shade 2 4 2 17 4 4" xfId="37548"/>
    <cellStyle name="Shade 2 4 2 17 4 5" xfId="42285"/>
    <cellStyle name="Shade 2 4 2 17 5" xfId="15485"/>
    <cellStyle name="Shade 2 4 2 17 5 2" xfId="20591"/>
    <cellStyle name="Shade 2 4 2 17 5 3" xfId="38123"/>
    <cellStyle name="Shade 2 4 2 17 5 4" xfId="41646"/>
    <cellStyle name="Shade 2 4 2 17 6" xfId="20597"/>
    <cellStyle name="Shade 2 4 2 17 7" xfId="22686"/>
    <cellStyle name="Shade 2 4 2 17 8" xfId="40122"/>
    <cellStyle name="Shade 2 4 2 18" xfId="8399"/>
    <cellStyle name="Shade 2 4 2 18 2" xfId="9837"/>
    <cellStyle name="Shade 2 4 2 18 2 2" xfId="14074"/>
    <cellStyle name="Shade 2 4 2 18 2 2 2" xfId="23296"/>
    <cellStyle name="Shade 2 4 2 18 2 2 3" xfId="20588"/>
    <cellStyle name="Shade 2 4 2 18 2 2 4" xfId="34936"/>
    <cellStyle name="Shade 2 4 2 18 2 2 5" xfId="42854"/>
    <cellStyle name="Shade 2 4 2 18 2 3" xfId="16811"/>
    <cellStyle name="Shade 2 4 2 18 2 3 2" xfId="20587"/>
    <cellStyle name="Shade 2 4 2 18 2 3 3" xfId="21853"/>
    <cellStyle name="Shade 2 4 2 18 2 3 4" xfId="40870"/>
    <cellStyle name="Shade 2 4 2 18 2 4" xfId="20589"/>
    <cellStyle name="Shade 2 4 2 18 2 5" xfId="34079"/>
    <cellStyle name="Shade 2 4 2 18 2 6" xfId="45118"/>
    <cellStyle name="Shade 2 4 2 18 3" xfId="11394"/>
    <cellStyle name="Shade 2 4 2 18 3 2" xfId="23297"/>
    <cellStyle name="Shade 2 4 2 18 3 3" xfId="20586"/>
    <cellStyle name="Shade 2 4 2 18 3 4" xfId="35310"/>
    <cellStyle name="Shade 2 4 2 18 3 5" xfId="43163"/>
    <cellStyle name="Shade 2 4 2 18 4" xfId="12749"/>
    <cellStyle name="Shade 2 4 2 18 4 2" xfId="23298"/>
    <cellStyle name="Shade 2 4 2 18 4 3" xfId="20585"/>
    <cellStyle name="Shade 2 4 2 18 4 4" xfId="35116"/>
    <cellStyle name="Shade 2 4 2 18 4 5" xfId="42108"/>
    <cellStyle name="Shade 2 4 2 18 5" xfId="15581"/>
    <cellStyle name="Shade 2 4 2 18 5 2" xfId="20584"/>
    <cellStyle name="Shade 2 4 2 18 5 3" xfId="34243"/>
    <cellStyle name="Shade 2 4 2 18 5 4" xfId="47606"/>
    <cellStyle name="Shade 2 4 2 18 6" xfId="20590"/>
    <cellStyle name="Shade 2 4 2 18 7" xfId="27167"/>
    <cellStyle name="Shade 2 4 2 18 8" xfId="47478"/>
    <cellStyle name="Shade 2 4 2 19" xfId="8578"/>
    <cellStyle name="Shade 2 4 2 19 2" xfId="10014"/>
    <cellStyle name="Shade 2 4 2 19 2 2" xfId="14251"/>
    <cellStyle name="Shade 2 4 2 19 2 2 2" xfId="23299"/>
    <cellStyle name="Shade 2 4 2 19 2 2 3" xfId="20581"/>
    <cellStyle name="Shade 2 4 2 19 2 2 4" xfId="33713"/>
    <cellStyle name="Shade 2 4 2 19 2 2 5" xfId="48068"/>
    <cellStyle name="Shade 2 4 2 19 2 3" xfId="16988"/>
    <cellStyle name="Shade 2 4 2 19 2 3 2" xfId="20580"/>
    <cellStyle name="Shade 2 4 2 19 2 3 3" xfId="35569"/>
    <cellStyle name="Shade 2 4 2 19 2 3 4" xfId="38900"/>
    <cellStyle name="Shade 2 4 2 19 2 4" xfId="20582"/>
    <cellStyle name="Shade 2 4 2 19 2 5" xfId="33784"/>
    <cellStyle name="Shade 2 4 2 19 2 6" xfId="44153"/>
    <cellStyle name="Shade 2 4 2 19 3" xfId="11571"/>
    <cellStyle name="Shade 2 4 2 19 3 2" xfId="23301"/>
    <cellStyle name="Shade 2 4 2 19 3 3" xfId="20579"/>
    <cellStyle name="Shade 2 4 2 19 3 4" xfId="35066"/>
    <cellStyle name="Shade 2 4 2 19 3 5" xfId="44900"/>
    <cellStyle name="Shade 2 4 2 19 4" xfId="12926"/>
    <cellStyle name="Shade 2 4 2 19 4 2" xfId="23302"/>
    <cellStyle name="Shade 2 4 2 19 4 3" xfId="20578"/>
    <cellStyle name="Shade 2 4 2 19 4 4" xfId="37236"/>
    <cellStyle name="Shade 2 4 2 19 4 5" xfId="43761"/>
    <cellStyle name="Shade 2 4 2 19 5" xfId="15758"/>
    <cellStyle name="Shade 2 4 2 19 5 2" xfId="20577"/>
    <cellStyle name="Shade 2 4 2 19 5 3" xfId="32420"/>
    <cellStyle name="Shade 2 4 2 19 5 4" xfId="47084"/>
    <cellStyle name="Shade 2 4 2 19 6" xfId="20583"/>
    <cellStyle name="Shade 2 4 2 19 7" xfId="27334"/>
    <cellStyle name="Shade 2 4 2 19 8" xfId="43129"/>
    <cellStyle name="Shade 2 4 2 2" xfId="6806"/>
    <cellStyle name="Shade 2 4 2 2 2" xfId="10198"/>
    <cellStyle name="Shade 2 4 2 2 2 2" xfId="11755"/>
    <cellStyle name="Shade 2 4 2 2 2 2 2" xfId="23305"/>
    <cellStyle name="Shade 2 4 2 2 2 2 3" xfId="20575"/>
    <cellStyle name="Shade 2 4 2 2 2 2 4" xfId="36929"/>
    <cellStyle name="Shade 2 4 2 2 2 2 5" xfId="41852"/>
    <cellStyle name="Shade 2 4 2 2 2 3" xfId="14435"/>
    <cellStyle name="Shade 2 4 2 2 2 3 2" xfId="23306"/>
    <cellStyle name="Shade 2 4 2 2 2 3 3" xfId="20574"/>
    <cellStyle name="Shade 2 4 2 2 2 3 4" xfId="37225"/>
    <cellStyle name="Shade 2 4 2 2 2 3 5" xfId="42452"/>
    <cellStyle name="Shade 2 4 2 2 2 4" xfId="17172"/>
    <cellStyle name="Shade 2 4 2 2 2 4 2" xfId="20573"/>
    <cellStyle name="Shade 2 4 2 2 2 4 3" xfId="37156"/>
    <cellStyle name="Shade 2 4 2 2 2 4 4" xfId="46279"/>
    <cellStyle name="Shade 2 4 2 2 2 5" xfId="20576"/>
    <cellStyle name="Shade 2 4 2 2 2 6" xfId="34095"/>
    <cellStyle name="Shade 2 4 2 2 2 7" xfId="46928"/>
    <cellStyle name="Shade 2 4 2 2 3" xfId="9147"/>
    <cellStyle name="Shade 2 4 2 2 3 2" xfId="13402"/>
    <cellStyle name="Shade 2 4 2 2 3 2 2" xfId="23308"/>
    <cellStyle name="Shade 2 4 2 2 3 2 3" xfId="20571"/>
    <cellStyle name="Shade 2 4 2 2 3 2 4" xfId="33211"/>
    <cellStyle name="Shade 2 4 2 2 3 2 5" xfId="40472"/>
    <cellStyle name="Shade 2 4 2 2 3 3" xfId="14645"/>
    <cellStyle name="Shade 2 4 2 2 3 3 2" xfId="23309"/>
    <cellStyle name="Shade 2 4 2 2 3 3 3" xfId="20570"/>
    <cellStyle name="Shade 2 4 2 2 3 3 4" xfId="36258"/>
    <cellStyle name="Shade 2 4 2 2 3 3 5" xfId="45865"/>
    <cellStyle name="Shade 2 4 2 2 3 4" xfId="23307"/>
    <cellStyle name="Shade 2 4 2 2 4" xfId="10722"/>
    <cellStyle name="Shade 2 4 2 2 4 2" xfId="23310"/>
    <cellStyle name="Shade 2 4 2 2 4 3" xfId="20569"/>
    <cellStyle name="Shade 2 4 2 2 4 4" xfId="37458"/>
    <cellStyle name="Shade 2 4 2 2 4 5" xfId="41264"/>
    <cellStyle name="Shade 2 4 2 2 5" xfId="12077"/>
    <cellStyle name="Shade 2 4 2 2 5 2" xfId="23311"/>
    <cellStyle name="Shade 2 4 2 2 5 3" xfId="20568"/>
    <cellStyle name="Shade 2 4 2 2 5 4" xfId="33009"/>
    <cellStyle name="Shade 2 4 2 2 5 5" xfId="41845"/>
    <cellStyle name="Shade 2 4 2 2 6" xfId="14909"/>
    <cellStyle name="Shade 2 4 2 2 6 2" xfId="20567"/>
    <cellStyle name="Shade 2 4 2 2 6 3" xfId="33336"/>
    <cellStyle name="Shade 2 4 2 2 6 4" xfId="46840"/>
    <cellStyle name="Shade 2 4 2 2 7" xfId="22737"/>
    <cellStyle name="Shade 2 4 2 2 8" xfId="39994"/>
    <cellStyle name="Shade 2 4 2 20" xfId="8561"/>
    <cellStyle name="Shade 2 4 2 20 2" xfId="9997"/>
    <cellStyle name="Shade 2 4 2 20 2 2" xfId="14234"/>
    <cellStyle name="Shade 2 4 2 20 2 2 2" xfId="23312"/>
    <cellStyle name="Shade 2 4 2 20 2 2 3" xfId="20564"/>
    <cellStyle name="Shade 2 4 2 20 2 2 4" xfId="32603"/>
    <cellStyle name="Shade 2 4 2 20 2 2 5" xfId="45908"/>
    <cellStyle name="Shade 2 4 2 20 2 3" xfId="16971"/>
    <cellStyle name="Shade 2 4 2 20 2 3 2" xfId="20563"/>
    <cellStyle name="Shade 2 4 2 20 2 3 3" xfId="33965"/>
    <cellStyle name="Shade 2 4 2 20 2 3 4" xfId="45158"/>
    <cellStyle name="Shade 2 4 2 20 2 4" xfId="20565"/>
    <cellStyle name="Shade 2 4 2 20 2 5" xfId="32682"/>
    <cellStyle name="Shade 2 4 2 20 2 6" xfId="44493"/>
    <cellStyle name="Shade 2 4 2 20 3" xfId="11554"/>
    <cellStyle name="Shade 2 4 2 20 3 2" xfId="23313"/>
    <cellStyle name="Shade 2 4 2 20 3 3" xfId="20562"/>
    <cellStyle name="Shade 2 4 2 20 3 4" xfId="38062"/>
    <cellStyle name="Shade 2 4 2 20 3 5" xfId="44356"/>
    <cellStyle name="Shade 2 4 2 20 4" xfId="12909"/>
    <cellStyle name="Shade 2 4 2 20 4 2" xfId="23314"/>
    <cellStyle name="Shade 2 4 2 20 4 3" xfId="20561"/>
    <cellStyle name="Shade 2 4 2 20 4 4" xfId="33189"/>
    <cellStyle name="Shade 2 4 2 20 4 5" xfId="46514"/>
    <cellStyle name="Shade 2 4 2 20 5" xfId="15741"/>
    <cellStyle name="Shade 2 4 2 20 5 2" xfId="20560"/>
    <cellStyle name="Shade 2 4 2 20 5 3" xfId="37163"/>
    <cellStyle name="Shade 2 4 2 20 5 4" xfId="45432"/>
    <cellStyle name="Shade 2 4 2 20 6" xfId="20566"/>
    <cellStyle name="Shade 2 4 2 20 7" xfId="27332"/>
    <cellStyle name="Shade 2 4 2 20 8" xfId="42932"/>
    <cellStyle name="Shade 2 4 2 21" xfId="8539"/>
    <cellStyle name="Shade 2 4 2 21 2" xfId="9975"/>
    <cellStyle name="Shade 2 4 2 21 2 2" xfId="14212"/>
    <cellStyle name="Shade 2 4 2 21 2 2 2" xfId="23315"/>
    <cellStyle name="Shade 2 4 2 21 2 2 3" xfId="20557"/>
    <cellStyle name="Shade 2 4 2 21 2 2 4" xfId="38316"/>
    <cellStyle name="Shade 2 4 2 21 2 2 5" xfId="40760"/>
    <cellStyle name="Shade 2 4 2 21 2 3" xfId="16949"/>
    <cellStyle name="Shade 2 4 2 21 2 3 2" xfId="20556"/>
    <cellStyle name="Shade 2 4 2 21 2 3 3" xfId="26098"/>
    <cellStyle name="Shade 2 4 2 21 2 3 4" xfId="47254"/>
    <cellStyle name="Shade 2 4 2 21 2 4" xfId="20558"/>
    <cellStyle name="Shade 2 4 2 21 2 5" xfId="37386"/>
    <cellStyle name="Shade 2 4 2 21 2 6" xfId="40563"/>
    <cellStyle name="Shade 2 4 2 21 3" xfId="11532"/>
    <cellStyle name="Shade 2 4 2 21 3 2" xfId="23317"/>
    <cellStyle name="Shade 2 4 2 21 3 3" xfId="20555"/>
    <cellStyle name="Shade 2 4 2 21 3 4" xfId="34429"/>
    <cellStyle name="Shade 2 4 2 21 3 5" xfId="43544"/>
    <cellStyle name="Shade 2 4 2 21 4" xfId="12887"/>
    <cellStyle name="Shade 2 4 2 21 4 2" xfId="23318"/>
    <cellStyle name="Shade 2 4 2 21 4 3" xfId="20554"/>
    <cellStyle name="Shade 2 4 2 21 4 4" xfId="37883"/>
    <cellStyle name="Shade 2 4 2 21 4 5" xfId="41571"/>
    <cellStyle name="Shade 2 4 2 21 5" xfId="15719"/>
    <cellStyle name="Shade 2 4 2 21 5 2" xfId="20553"/>
    <cellStyle name="Shade 2 4 2 21 5 3" xfId="33432"/>
    <cellStyle name="Shade 2 4 2 21 5 4" xfId="44028"/>
    <cellStyle name="Shade 2 4 2 21 6" xfId="20559"/>
    <cellStyle name="Shade 2 4 2 21 7" xfId="27276"/>
    <cellStyle name="Shade 2 4 2 21 8" xfId="47336"/>
    <cellStyle name="Shade 2 4 2 22" xfId="8570"/>
    <cellStyle name="Shade 2 4 2 22 2" xfId="10006"/>
    <cellStyle name="Shade 2 4 2 22 2 2" xfId="14243"/>
    <cellStyle name="Shade 2 4 2 22 2 2 2" xfId="23319"/>
    <cellStyle name="Shade 2 4 2 22 2 2 3" xfId="20550"/>
    <cellStyle name="Shade 2 4 2 22 2 2 4" xfId="36491"/>
    <cellStyle name="Shade 2 4 2 22 2 2 5" xfId="47347"/>
    <cellStyle name="Shade 2 4 2 22 2 3" xfId="16980"/>
    <cellStyle name="Shade 2 4 2 22 2 3 2" xfId="20549"/>
    <cellStyle name="Shade 2 4 2 22 2 3 3" xfId="37683"/>
    <cellStyle name="Shade 2 4 2 22 2 3 4" xfId="46358"/>
    <cellStyle name="Shade 2 4 2 22 2 4" xfId="20551"/>
    <cellStyle name="Shade 2 4 2 22 2 5" xfId="37761"/>
    <cellStyle name="Shade 2 4 2 22 2 6" xfId="47367"/>
    <cellStyle name="Shade 2 4 2 22 3" xfId="11563"/>
    <cellStyle name="Shade 2 4 2 22 3 2" xfId="23320"/>
    <cellStyle name="Shade 2 4 2 22 3 3" xfId="20548"/>
    <cellStyle name="Shade 2 4 2 22 3 4" xfId="34747"/>
    <cellStyle name="Shade 2 4 2 22 3 5" xfId="41946"/>
    <cellStyle name="Shade 2 4 2 22 4" xfId="12918"/>
    <cellStyle name="Shade 2 4 2 22 4 2" xfId="23321"/>
    <cellStyle name="Shade 2 4 2 22 4 3" xfId="20547"/>
    <cellStyle name="Shade 2 4 2 22 4 4" xfId="36670"/>
    <cellStyle name="Shade 2 4 2 22 4 5" xfId="44696"/>
    <cellStyle name="Shade 2 4 2 22 5" xfId="15750"/>
    <cellStyle name="Shade 2 4 2 22 5 2" xfId="20546"/>
    <cellStyle name="Shade 2 4 2 22 5 3" xfId="38715"/>
    <cellStyle name="Shade 2 4 2 22 5 4" xfId="46205"/>
    <cellStyle name="Shade 2 4 2 22 6" xfId="20552"/>
    <cellStyle name="Shade 2 4 2 22 7" xfId="27320"/>
    <cellStyle name="Shade 2 4 2 22 8" xfId="43104"/>
    <cellStyle name="Shade 2 4 2 23" xfId="8672"/>
    <cellStyle name="Shade 2 4 2 23 2" xfId="10108"/>
    <cellStyle name="Shade 2 4 2 23 2 2" xfId="14345"/>
    <cellStyle name="Shade 2 4 2 23 2 2 2" xfId="23322"/>
    <cellStyle name="Shade 2 4 2 23 2 2 3" xfId="20543"/>
    <cellStyle name="Shade 2 4 2 23 2 2 4" xfId="34593"/>
    <cellStyle name="Shade 2 4 2 23 2 2 5" xfId="42362"/>
    <cellStyle name="Shade 2 4 2 23 2 3" xfId="17082"/>
    <cellStyle name="Shade 2 4 2 23 2 3 2" xfId="20542"/>
    <cellStyle name="Shade 2 4 2 23 2 3 3" xfId="34530"/>
    <cellStyle name="Shade 2 4 2 23 2 3 4" xfId="40797"/>
    <cellStyle name="Shade 2 4 2 23 2 4" xfId="20544"/>
    <cellStyle name="Shade 2 4 2 23 2 5" xfId="35178"/>
    <cellStyle name="Shade 2 4 2 23 2 6" xfId="40429"/>
    <cellStyle name="Shade 2 4 2 23 3" xfId="11665"/>
    <cellStyle name="Shade 2 4 2 23 3 2" xfId="23323"/>
    <cellStyle name="Shade 2 4 2 23 3 3" xfId="20541"/>
    <cellStyle name="Shade 2 4 2 23 3 4" xfId="32497"/>
    <cellStyle name="Shade 2 4 2 23 3 5" xfId="47974"/>
    <cellStyle name="Shade 2 4 2 23 4" xfId="13020"/>
    <cellStyle name="Shade 2 4 2 23 4 2" xfId="23324"/>
    <cellStyle name="Shade 2 4 2 23 4 3" xfId="20540"/>
    <cellStyle name="Shade 2 4 2 23 4 4" xfId="34662"/>
    <cellStyle name="Shade 2 4 2 23 4 5" xfId="43332"/>
    <cellStyle name="Shade 2 4 2 23 5" xfId="15852"/>
    <cellStyle name="Shade 2 4 2 23 5 2" xfId="20539"/>
    <cellStyle name="Shade 2 4 2 23 5 3" xfId="31972"/>
    <cellStyle name="Shade 2 4 2 23 5 4" xfId="39329"/>
    <cellStyle name="Shade 2 4 2 23 6" xfId="20545"/>
    <cellStyle name="Shade 2 4 2 23 7" xfId="27435"/>
    <cellStyle name="Shade 2 4 2 23 8" xfId="45890"/>
    <cellStyle name="Shade 2 4 2 24" xfId="8556"/>
    <cellStyle name="Shade 2 4 2 24 2" xfId="9992"/>
    <cellStyle name="Shade 2 4 2 24 2 2" xfId="14229"/>
    <cellStyle name="Shade 2 4 2 24 2 2 2" xfId="23325"/>
    <cellStyle name="Shade 2 4 2 24 2 2 3" xfId="20536"/>
    <cellStyle name="Shade 2 4 2 24 2 2 4" xfId="34706"/>
    <cellStyle name="Shade 2 4 2 24 2 2 5" xfId="44699"/>
    <cellStyle name="Shade 2 4 2 24 2 3" xfId="16966"/>
    <cellStyle name="Shade 2 4 2 24 2 3 2" xfId="20535"/>
    <cellStyle name="Shade 2 4 2 24 2 3 3" xfId="34526"/>
    <cellStyle name="Shade 2 4 2 24 2 3 4" xfId="47500"/>
    <cellStyle name="Shade 2 4 2 24 2 4" xfId="20537"/>
    <cellStyle name="Shade 2 4 2 24 2 5" xfId="34786"/>
    <cellStyle name="Shade 2 4 2 24 2 6" xfId="44573"/>
    <cellStyle name="Shade 2 4 2 24 3" xfId="11549"/>
    <cellStyle name="Shade 2 4 2 24 3 2" xfId="23326"/>
    <cellStyle name="Shade 2 4 2 24 3 3" xfId="20534"/>
    <cellStyle name="Shade 2 4 2 24 3 4" xfId="33822"/>
    <cellStyle name="Shade 2 4 2 24 3 5" xfId="41216"/>
    <cellStyle name="Shade 2 4 2 24 4" xfId="12904"/>
    <cellStyle name="Shade 2 4 2 24 4 2" xfId="23327"/>
    <cellStyle name="Shade 2 4 2 24 4 3" xfId="20533"/>
    <cellStyle name="Shade 2 4 2 24 4 4" xfId="38612"/>
    <cellStyle name="Shade 2 4 2 24 4 5" xfId="47750"/>
    <cellStyle name="Shade 2 4 2 24 5" xfId="15736"/>
    <cellStyle name="Shade 2 4 2 24 5 2" xfId="20532"/>
    <cellStyle name="Shade 2 4 2 24 5 3" xfId="28083"/>
    <cellStyle name="Shade 2 4 2 24 5 4" xfId="47352"/>
    <cellStyle name="Shade 2 4 2 24 6" xfId="20538"/>
    <cellStyle name="Shade 2 4 2 24 7" xfId="27303"/>
    <cellStyle name="Shade 2 4 2 24 8" xfId="46247"/>
    <cellStyle name="Shade 2 4 2 25" xfId="10294"/>
    <cellStyle name="Shade 2 4 2 25 2" xfId="14531"/>
    <cellStyle name="Shade 2 4 2 25 2 2" xfId="23328"/>
    <cellStyle name="Shade 2 4 2 25 2 3" xfId="20530"/>
    <cellStyle name="Shade 2 4 2 25 2 4" xfId="35934"/>
    <cellStyle name="Shade 2 4 2 25 2 5" xfId="41386"/>
    <cellStyle name="Shade 2 4 2 25 3" xfId="17268"/>
    <cellStyle name="Shade 2 4 2 25 3 2" xfId="20529"/>
    <cellStyle name="Shade 2 4 2 25 3 3" xfId="35557"/>
    <cellStyle name="Shade 2 4 2 25 3 4" xfId="43043"/>
    <cellStyle name="Shade 2 4 2 25 4" xfId="20531"/>
    <cellStyle name="Shade 2 4 2 25 5" xfId="38555"/>
    <cellStyle name="Shade 2 4 2 25 6" xfId="42992"/>
    <cellStyle name="Shade 2 4 2 26" xfId="10325"/>
    <cellStyle name="Shade 2 4 2 26 2" xfId="14562"/>
    <cellStyle name="Shade 2 4 2 26 2 2" xfId="23331"/>
    <cellStyle name="Shade 2 4 2 26 2 3" xfId="20527"/>
    <cellStyle name="Shade 2 4 2 26 2 4" xfId="36284"/>
    <cellStyle name="Shade 2 4 2 26 2 5" xfId="41676"/>
    <cellStyle name="Shade 2 4 2 26 3" xfId="17299"/>
    <cellStyle name="Shade 2 4 2 26 3 2" xfId="20526"/>
    <cellStyle name="Shade 2 4 2 26 3 3" xfId="37139"/>
    <cellStyle name="Shade 2 4 2 26 3 4" xfId="46636"/>
    <cellStyle name="Shade 2 4 2 26 4" xfId="20528"/>
    <cellStyle name="Shade 2 4 2 26 5" xfId="34358"/>
    <cellStyle name="Shade 2 4 2 26 6" xfId="43455"/>
    <cellStyle name="Shade 2 4 2 27" xfId="10292"/>
    <cellStyle name="Shade 2 4 2 27 2" xfId="14529"/>
    <cellStyle name="Shade 2 4 2 27 2 2" xfId="23332"/>
    <cellStyle name="Shade 2 4 2 27 2 3" xfId="20524"/>
    <cellStyle name="Shade 2 4 2 27 2 4" xfId="34353"/>
    <cellStyle name="Shade 2 4 2 27 2 5" xfId="47793"/>
    <cellStyle name="Shade 2 4 2 27 3" xfId="17266"/>
    <cellStyle name="Shade 2 4 2 27 3 2" xfId="20523"/>
    <cellStyle name="Shade 2 4 2 27 3 3" xfId="36117"/>
    <cellStyle name="Shade 2 4 2 27 3 4" xfId="43783"/>
    <cellStyle name="Shade 2 4 2 27 4" xfId="20525"/>
    <cellStyle name="Shade 2 4 2 27 5" xfId="37315"/>
    <cellStyle name="Shade 2 4 2 27 6" xfId="43897"/>
    <cellStyle name="Shade 2 4 2 28" xfId="10453"/>
    <cellStyle name="Shade 2 4 2 28 2" xfId="23333"/>
    <cellStyle name="Shade 2 4 2 28 3" xfId="20522"/>
    <cellStyle name="Shade 2 4 2 28 4" xfId="33052"/>
    <cellStyle name="Shade 2 4 2 28 5" xfId="42679"/>
    <cellStyle name="Shade 2 4 2 29" xfId="10440"/>
    <cellStyle name="Shade 2 4 2 29 2" xfId="23334"/>
    <cellStyle name="Shade 2 4 2 29 3" xfId="20521"/>
    <cellStyle name="Shade 2 4 2 29 4" xfId="36940"/>
    <cellStyle name="Shade 2 4 2 29 5" xfId="44117"/>
    <cellStyle name="Shade 2 4 2 3" xfId="6899"/>
    <cellStyle name="Shade 2 4 2 3 2" xfId="9240"/>
    <cellStyle name="Shade 2 4 2 3 2 2" xfId="13495"/>
    <cellStyle name="Shade 2 4 2 3 2 2 2" xfId="23335"/>
    <cellStyle name="Shade 2 4 2 3 2 2 3" xfId="20518"/>
    <cellStyle name="Shade 2 4 2 3 2 2 4" xfId="34539"/>
    <cellStyle name="Shade 2 4 2 3 2 2 5" xfId="42757"/>
    <cellStyle name="Shade 2 4 2 3 2 3" xfId="16250"/>
    <cellStyle name="Shade 2 4 2 3 2 3 2" xfId="20517"/>
    <cellStyle name="Shade 2 4 2 3 2 3 3" xfId="22447"/>
    <cellStyle name="Shade 2 4 2 3 2 3 4" xfId="39969"/>
    <cellStyle name="Shade 2 4 2 3 2 4" xfId="20519"/>
    <cellStyle name="Shade 2 4 2 3 2 5" xfId="21731"/>
    <cellStyle name="Shade 2 4 2 3 2 6" xfId="39421"/>
    <cellStyle name="Shade 2 4 2 3 3" xfId="10815"/>
    <cellStyle name="Shade 2 4 2 3 3 2" xfId="23336"/>
    <cellStyle name="Shade 2 4 2 3 3 3" xfId="20516"/>
    <cellStyle name="Shade 2 4 2 3 3 4" xfId="35638"/>
    <cellStyle name="Shade 2 4 2 3 3 5" xfId="44174"/>
    <cellStyle name="Shade 2 4 2 3 4" xfId="12170"/>
    <cellStyle name="Shade 2 4 2 3 4 2" xfId="23337"/>
    <cellStyle name="Shade 2 4 2 3 4 3" xfId="20515"/>
    <cellStyle name="Shade 2 4 2 3 4 4" xfId="33750"/>
    <cellStyle name="Shade 2 4 2 3 4 5" xfId="48435"/>
    <cellStyle name="Shade 2 4 2 3 5" xfId="15002"/>
    <cellStyle name="Shade 2 4 2 3 5 2" xfId="20514"/>
    <cellStyle name="Shade 2 4 2 3 5 3" xfId="36878"/>
    <cellStyle name="Shade 2 4 2 3 5 4" xfId="45769"/>
    <cellStyle name="Shade 2 4 2 3 6" xfId="20520"/>
    <cellStyle name="Shade 2 4 2 3 7" xfId="31941"/>
    <cellStyle name="Shade 2 4 2 3 8" xfId="40933"/>
    <cellStyle name="Shade 2 4 2 4" xfId="6964"/>
    <cellStyle name="Shade 2 4 2 4 2" xfId="9305"/>
    <cellStyle name="Shade 2 4 2 4 2 2" xfId="13560"/>
    <cellStyle name="Shade 2 4 2 4 2 2 2" xfId="23339"/>
    <cellStyle name="Shade 2 4 2 4 2 2 3" xfId="20511"/>
    <cellStyle name="Shade 2 4 2 4 2 2 4" xfId="34382"/>
    <cellStyle name="Shade 2 4 2 4 2 2 5" xfId="47127"/>
    <cellStyle name="Shade 2 4 2 4 2 3" xfId="16307"/>
    <cellStyle name="Shade 2 4 2 4 2 3 2" xfId="20510"/>
    <cellStyle name="Shade 2 4 2 4 2 3 3" xfId="32074"/>
    <cellStyle name="Shade 2 4 2 4 2 3 4" xfId="44244"/>
    <cellStyle name="Shade 2 4 2 4 2 4" xfId="20512"/>
    <cellStyle name="Shade 2 4 2 4 2 5" xfId="21665"/>
    <cellStyle name="Shade 2 4 2 4 2 6" xfId="46114"/>
    <cellStyle name="Shade 2 4 2 4 3" xfId="10880"/>
    <cellStyle name="Shade 2 4 2 4 3 2" xfId="23340"/>
    <cellStyle name="Shade 2 4 2 4 3 3" xfId="20509"/>
    <cellStyle name="Shade 2 4 2 4 3 4" xfId="36858"/>
    <cellStyle name="Shade 2 4 2 4 3 5" xfId="43449"/>
    <cellStyle name="Shade 2 4 2 4 4" xfId="12235"/>
    <cellStyle name="Shade 2 4 2 4 4 2" xfId="23341"/>
    <cellStyle name="Shade 2 4 2 4 4 3" xfId="20508"/>
    <cellStyle name="Shade 2 4 2 4 4 4" xfId="37948"/>
    <cellStyle name="Shade 2 4 2 4 4 5" xfId="41425"/>
    <cellStyle name="Shade 2 4 2 4 5" xfId="15067"/>
    <cellStyle name="Shade 2 4 2 4 5 2" xfId="20507"/>
    <cellStyle name="Shade 2 4 2 4 5 3" xfId="32579"/>
    <cellStyle name="Shade 2 4 2 4 5 4" xfId="41182"/>
    <cellStyle name="Shade 2 4 2 4 6" xfId="20513"/>
    <cellStyle name="Shade 2 4 2 4 7" xfId="22129"/>
    <cellStyle name="Shade 2 4 2 4 8" xfId="40091"/>
    <cellStyle name="Shade 2 4 2 5" xfId="6987"/>
    <cellStyle name="Shade 2 4 2 5 2" xfId="9328"/>
    <cellStyle name="Shade 2 4 2 5 2 2" xfId="13583"/>
    <cellStyle name="Shade 2 4 2 5 2 2 2" xfId="23344"/>
    <cellStyle name="Shade 2 4 2 5 2 2 3" xfId="20504"/>
    <cellStyle name="Shade 2 4 2 5 2 2 4" xfId="34042"/>
    <cellStyle name="Shade 2 4 2 5 2 2 5" xfId="45693"/>
    <cellStyle name="Shade 2 4 2 5 2 3" xfId="16327"/>
    <cellStyle name="Shade 2 4 2 5 2 3 2" xfId="20503"/>
    <cellStyle name="Shade 2 4 2 5 2 3 3" xfId="26376"/>
    <cellStyle name="Shade 2 4 2 5 2 3 4" xfId="39201"/>
    <cellStyle name="Shade 2 4 2 5 2 4" xfId="20505"/>
    <cellStyle name="Shade 2 4 2 5 2 5" xfId="27023"/>
    <cellStyle name="Shade 2 4 2 5 2 6" xfId="42669"/>
    <cellStyle name="Shade 2 4 2 5 3" xfId="10903"/>
    <cellStyle name="Shade 2 4 2 5 3 2" xfId="23345"/>
    <cellStyle name="Shade 2 4 2 5 3 3" xfId="20502"/>
    <cellStyle name="Shade 2 4 2 5 3 4" xfId="33763"/>
    <cellStyle name="Shade 2 4 2 5 3 5" xfId="44413"/>
    <cellStyle name="Shade 2 4 2 5 4" xfId="12258"/>
    <cellStyle name="Shade 2 4 2 5 4 2" xfId="23346"/>
    <cellStyle name="Shade 2 4 2 5 4 3" xfId="20501"/>
    <cellStyle name="Shade 2 4 2 5 4 4" xfId="36418"/>
    <cellStyle name="Shade 2 4 2 5 4 5" xfId="44155"/>
    <cellStyle name="Shade 2 4 2 5 5" xfId="15090"/>
    <cellStyle name="Shade 2 4 2 5 5 2" xfId="20500"/>
    <cellStyle name="Shade 2 4 2 5 5 3" xfId="34228"/>
    <cellStyle name="Shade 2 4 2 5 5 4" xfId="45476"/>
    <cellStyle name="Shade 2 4 2 5 6" xfId="20506"/>
    <cellStyle name="Shade 2 4 2 5 7" xfId="25939"/>
    <cellStyle name="Shade 2 4 2 5 8" xfId="47911"/>
    <cellStyle name="Shade 2 4 2 6" xfId="6622"/>
    <cellStyle name="Shade 2 4 2 6 2" xfId="8963"/>
    <cellStyle name="Shade 2 4 2 6 2 2" xfId="13218"/>
    <cellStyle name="Shade 2 4 2 6 2 2 2" xfId="23347"/>
    <cellStyle name="Shade 2 4 2 6 2 2 3" xfId="20497"/>
    <cellStyle name="Shade 2 4 2 6 2 2 4" xfId="37377"/>
    <cellStyle name="Shade 2 4 2 6 2 2 5" xfId="44017"/>
    <cellStyle name="Shade 2 4 2 6 2 3" xfId="16005"/>
    <cellStyle name="Shade 2 4 2 6 2 3 2" xfId="20496"/>
    <cellStyle name="Shade 2 4 2 6 2 3 3" xfId="22828"/>
    <cellStyle name="Shade 2 4 2 6 2 3 4" xfId="38972"/>
    <cellStyle name="Shade 2 4 2 6 2 4" xfId="20498"/>
    <cellStyle name="Shade 2 4 2 6 2 5" xfId="21654"/>
    <cellStyle name="Shade 2 4 2 6 2 6" xfId="39875"/>
    <cellStyle name="Shade 2 4 2 6 3" xfId="10538"/>
    <cellStyle name="Shade 2 4 2 6 3 2" xfId="23348"/>
    <cellStyle name="Shade 2 4 2 6 3 3" xfId="20495"/>
    <cellStyle name="Shade 2 4 2 6 3 4" xfId="35587"/>
    <cellStyle name="Shade 2 4 2 6 3 5" xfId="47055"/>
    <cellStyle name="Shade 2 4 2 6 4" xfId="11893"/>
    <cellStyle name="Shade 2 4 2 6 4 2" xfId="23349"/>
    <cellStyle name="Shade 2 4 2 6 4 3" xfId="20494"/>
    <cellStyle name="Shade 2 4 2 6 4 4" xfId="35973"/>
    <cellStyle name="Shade 2 4 2 6 4 5" xfId="41779"/>
    <cellStyle name="Shade 2 4 2 6 5" xfId="14725"/>
    <cellStyle name="Shade 2 4 2 6 5 2" xfId="20493"/>
    <cellStyle name="Shade 2 4 2 6 5 3" xfId="36836"/>
    <cellStyle name="Shade 2 4 2 6 5 4" xfId="47656"/>
    <cellStyle name="Shade 2 4 2 6 6" xfId="20499"/>
    <cellStyle name="Shade 2 4 2 6 7" xfId="22739"/>
    <cellStyle name="Shade 2 4 2 6 8" xfId="40129"/>
    <cellStyle name="Shade 2 4 2 7" xfId="6918"/>
    <cellStyle name="Shade 2 4 2 7 2" xfId="9259"/>
    <cellStyle name="Shade 2 4 2 7 2 2" xfId="13514"/>
    <cellStyle name="Shade 2 4 2 7 2 2 2" xfId="23350"/>
    <cellStyle name="Shade 2 4 2 7 2 2 3" xfId="20490"/>
    <cellStyle name="Shade 2 4 2 7 2 2 4" xfId="35869"/>
    <cellStyle name="Shade 2 4 2 7 2 2 5" xfId="40433"/>
    <cellStyle name="Shade 2 4 2 7 2 3" xfId="16264"/>
    <cellStyle name="Shade 2 4 2 7 2 3 2" xfId="20489"/>
    <cellStyle name="Shade 2 4 2 7 2 3 3" xfId="22628"/>
    <cellStyle name="Shade 2 4 2 7 2 3 4" xfId="40593"/>
    <cellStyle name="Shade 2 4 2 7 2 4" xfId="20491"/>
    <cellStyle name="Shade 2 4 2 7 2 5" xfId="25442"/>
    <cellStyle name="Shade 2 4 2 7 2 6" xfId="41871"/>
    <cellStyle name="Shade 2 4 2 7 3" xfId="10834"/>
    <cellStyle name="Shade 2 4 2 7 3 2" xfId="23351"/>
    <cellStyle name="Shade 2 4 2 7 3 3" xfId="20488"/>
    <cellStyle name="Shade 2 4 2 7 3 4" xfId="33077"/>
    <cellStyle name="Shade 2 4 2 7 3 5" xfId="44084"/>
    <cellStyle name="Shade 2 4 2 7 4" xfId="12189"/>
    <cellStyle name="Shade 2 4 2 7 4 2" xfId="23352"/>
    <cellStyle name="Shade 2 4 2 7 4 3" xfId="20487"/>
    <cellStyle name="Shade 2 4 2 7 4 4" xfId="35667"/>
    <cellStyle name="Shade 2 4 2 7 4 5" xfId="41442"/>
    <cellStyle name="Shade 2 4 2 7 5" xfId="15021"/>
    <cellStyle name="Shade 2 4 2 7 5 2" xfId="20486"/>
    <cellStyle name="Shade 2 4 2 7 5 3" xfId="37240"/>
    <cellStyle name="Shade 2 4 2 7 5 4" xfId="46224"/>
    <cellStyle name="Shade 2 4 2 7 6" xfId="20492"/>
    <cellStyle name="Shade 2 4 2 7 7" xfId="21742"/>
    <cellStyle name="Shade 2 4 2 7 8" xfId="40239"/>
    <cellStyle name="Shade 2 4 2 8" xfId="6600"/>
    <cellStyle name="Shade 2 4 2 8 2" xfId="8941"/>
    <cellStyle name="Shade 2 4 2 8 2 2" xfId="13196"/>
    <cellStyle name="Shade 2 4 2 8 2 2 2" xfId="23354"/>
    <cellStyle name="Shade 2 4 2 8 2 2 3" xfId="20483"/>
    <cellStyle name="Shade 2 4 2 8 2 2 4" xfId="38551"/>
    <cellStyle name="Shade 2 4 2 8 2 2 5" xfId="45394"/>
    <cellStyle name="Shade 2 4 2 8 2 3" xfId="15987"/>
    <cellStyle name="Shade 2 4 2 8 2 3 2" xfId="20482"/>
    <cellStyle name="Shade 2 4 2 8 2 3 3" xfId="22219"/>
    <cellStyle name="Shade 2 4 2 8 2 3 4" xfId="40961"/>
    <cellStyle name="Shade 2 4 2 8 2 4" xfId="20484"/>
    <cellStyle name="Shade 2 4 2 8 2 5" xfId="28568"/>
    <cellStyle name="Shade 2 4 2 8 2 6" xfId="45918"/>
    <cellStyle name="Shade 2 4 2 8 3" xfId="10516"/>
    <cellStyle name="Shade 2 4 2 8 3 2" xfId="23356"/>
    <cellStyle name="Shade 2 4 2 8 3 3" xfId="20481"/>
    <cellStyle name="Shade 2 4 2 8 3 4" xfId="27722"/>
    <cellStyle name="Shade 2 4 2 8 3 5" xfId="43698"/>
    <cellStyle name="Shade 2 4 2 8 4" xfId="11871"/>
    <cellStyle name="Shade 2 4 2 8 4 2" xfId="23357"/>
    <cellStyle name="Shade 2 4 2 8 4 3" xfId="20480"/>
    <cellStyle name="Shade 2 4 2 8 4 4" xfId="37639"/>
    <cellStyle name="Shade 2 4 2 8 4 5" xfId="48217"/>
    <cellStyle name="Shade 2 4 2 8 5" xfId="14703"/>
    <cellStyle name="Shade 2 4 2 8 5 2" xfId="20479"/>
    <cellStyle name="Shade 2 4 2 8 5 3" xfId="33027"/>
    <cellStyle name="Shade 2 4 2 8 5 4" xfId="44569"/>
    <cellStyle name="Shade 2 4 2 8 6" xfId="20485"/>
    <cellStyle name="Shade 2 4 2 8 7" xfId="21745"/>
    <cellStyle name="Shade 2 4 2 8 8" xfId="40312"/>
    <cellStyle name="Shade 2 4 2 9" xfId="6686"/>
    <cellStyle name="Shade 2 4 2 9 2" xfId="9027"/>
    <cellStyle name="Shade 2 4 2 9 2 2" xfId="13282"/>
    <cellStyle name="Shade 2 4 2 9 2 2 2" xfId="23361"/>
    <cellStyle name="Shade 2 4 2 9 2 2 3" xfId="20476"/>
    <cellStyle name="Shade 2 4 2 9 2 2 4" xfId="37057"/>
    <cellStyle name="Shade 2 4 2 9 2 2 5" xfId="46442"/>
    <cellStyle name="Shade 2 4 2 9 2 3" xfId="16066"/>
    <cellStyle name="Shade 2 4 2 9 2 3 2" xfId="20475"/>
    <cellStyle name="Shade 2 4 2 9 2 3 3" xfId="22042"/>
    <cellStyle name="Shade 2 4 2 9 2 3 4" xfId="46130"/>
    <cellStyle name="Shade 2 4 2 9 2 4" xfId="20477"/>
    <cellStyle name="Shade 2 4 2 9 2 5" xfId="27017"/>
    <cellStyle name="Shade 2 4 2 9 2 6" xfId="39668"/>
    <cellStyle name="Shade 2 4 2 9 3" xfId="10602"/>
    <cellStyle name="Shade 2 4 2 9 3 2" xfId="23362"/>
    <cellStyle name="Shade 2 4 2 9 3 3" xfId="20474"/>
    <cellStyle name="Shade 2 4 2 9 3 4" xfId="35545"/>
    <cellStyle name="Shade 2 4 2 9 3 5" xfId="45004"/>
    <cellStyle name="Shade 2 4 2 9 4" xfId="11957"/>
    <cellStyle name="Shade 2 4 2 9 4 2" xfId="23363"/>
    <cellStyle name="Shade 2 4 2 9 4 3" xfId="20473"/>
    <cellStyle name="Shade 2 4 2 9 4 4" xfId="36786"/>
    <cellStyle name="Shade 2 4 2 9 4 5" xfId="44892"/>
    <cellStyle name="Shade 2 4 2 9 5" xfId="14789"/>
    <cellStyle name="Shade 2 4 2 9 5 2" xfId="20472"/>
    <cellStyle name="Shade 2 4 2 9 5 3" xfId="33079"/>
    <cellStyle name="Shade 2 4 2 9 5 4" xfId="42754"/>
    <cellStyle name="Shade 2 4 2 9 6" xfId="20478"/>
    <cellStyle name="Shade 2 4 2 9 7" xfId="26418"/>
    <cellStyle name="Shade 2 4 2 9 8" xfId="43476"/>
    <cellStyle name="Shade 2 4 20" xfId="8525"/>
    <cellStyle name="Shade 2 4 20 2" xfId="9961"/>
    <cellStyle name="Shade 2 4 20 2 2" xfId="14198"/>
    <cellStyle name="Shade 2 4 20 2 2 2" xfId="23364"/>
    <cellStyle name="Shade 2 4 20 2 2 3" xfId="20469"/>
    <cellStyle name="Shade 2 4 20 2 2 4" xfId="32712"/>
    <cellStyle name="Shade 2 4 20 2 2 5" xfId="38937"/>
    <cellStyle name="Shade 2 4 20 2 3" xfId="16935"/>
    <cellStyle name="Shade 2 4 20 2 3 2" xfId="20468"/>
    <cellStyle name="Shade 2 4 20 2 3 3" xfId="38831"/>
    <cellStyle name="Shade 2 4 20 2 3 4" xfId="43406"/>
    <cellStyle name="Shade 2 4 20 2 4" xfId="20470"/>
    <cellStyle name="Shade 2 4 20 2 5" xfId="34468"/>
    <cellStyle name="Shade 2 4 20 2 6" xfId="41658"/>
    <cellStyle name="Shade 2 4 20 3" xfId="11518"/>
    <cellStyle name="Shade 2 4 20 3 2" xfId="23365"/>
    <cellStyle name="Shade 2 4 20 3 3" xfId="20467"/>
    <cellStyle name="Shade 2 4 20 3 4" xfId="37829"/>
    <cellStyle name="Shade 2 4 20 3 5" xfId="42437"/>
    <cellStyle name="Shade 2 4 20 4" xfId="12873"/>
    <cellStyle name="Shade 2 4 20 4 2" xfId="23366"/>
    <cellStyle name="Shade 2 4 20 4 3" xfId="20466"/>
    <cellStyle name="Shade 2 4 20 4 4" xfId="34976"/>
    <cellStyle name="Shade 2 4 20 4 5" xfId="44225"/>
    <cellStyle name="Shade 2 4 20 5" xfId="15705"/>
    <cellStyle name="Shade 2 4 20 5 2" xfId="20465"/>
    <cellStyle name="Shade 2 4 20 5 3" xfId="28052"/>
    <cellStyle name="Shade 2 4 20 5 4" xfId="42929"/>
    <cellStyle name="Shade 2 4 20 6" xfId="20471"/>
    <cellStyle name="Shade 2 4 20 7" xfId="27245"/>
    <cellStyle name="Shade 2 4 20 8" xfId="47190"/>
    <cellStyle name="Shade 2 4 21" xfId="8657"/>
    <cellStyle name="Shade 2 4 21 2" xfId="10093"/>
    <cellStyle name="Shade 2 4 21 2 2" xfId="14330"/>
    <cellStyle name="Shade 2 4 21 2 2 2" xfId="23367"/>
    <cellStyle name="Shade 2 4 21 2 2 3" xfId="20462"/>
    <cellStyle name="Shade 2 4 21 2 2 4" xfId="38637"/>
    <cellStyle name="Shade 2 4 21 2 2 5" xfId="47061"/>
    <cellStyle name="Shade 2 4 21 2 3" xfId="17067"/>
    <cellStyle name="Shade 2 4 21 2 3 2" xfId="20461"/>
    <cellStyle name="Shade 2 4 21 2 3 3" xfId="37686"/>
    <cellStyle name="Shade 2 4 21 2 3 4" xfId="43721"/>
    <cellStyle name="Shade 2 4 21 2 4" xfId="20463"/>
    <cellStyle name="Shade 2 4 21 2 5" xfId="35635"/>
    <cellStyle name="Shade 2 4 21 2 6" xfId="45234"/>
    <cellStyle name="Shade 2 4 21 3" xfId="11650"/>
    <cellStyle name="Shade 2 4 21 3 2" xfId="23368"/>
    <cellStyle name="Shade 2 4 21 3 3" xfId="20460"/>
    <cellStyle name="Shade 2 4 21 3 4" xfId="33221"/>
    <cellStyle name="Shade 2 4 21 3 5" xfId="47490"/>
    <cellStyle name="Shade 2 4 21 4" xfId="13005"/>
    <cellStyle name="Shade 2 4 21 4 2" xfId="23369"/>
    <cellStyle name="Shade 2 4 21 4 3" xfId="20459"/>
    <cellStyle name="Shade 2 4 21 4 4" xfId="38507"/>
    <cellStyle name="Shade 2 4 21 4 5" xfId="46703"/>
    <cellStyle name="Shade 2 4 21 5" xfId="15837"/>
    <cellStyle name="Shade 2 4 21 5 2" xfId="20458"/>
    <cellStyle name="Shade 2 4 21 5 3" xfId="38723"/>
    <cellStyle name="Shade 2 4 21 5 4" xfId="47452"/>
    <cellStyle name="Shade 2 4 21 6" xfId="20464"/>
    <cellStyle name="Shade 2 4 21 7" xfId="27416"/>
    <cellStyle name="Shade 2 4 21 8" xfId="44592"/>
    <cellStyle name="Shade 2 4 22" xfId="8511"/>
    <cellStyle name="Shade 2 4 22 2" xfId="9947"/>
    <cellStyle name="Shade 2 4 22 2 2" xfId="14184"/>
    <cellStyle name="Shade 2 4 22 2 2 2" xfId="23370"/>
    <cellStyle name="Shade 2 4 22 2 2 3" xfId="20455"/>
    <cellStyle name="Shade 2 4 22 2 2 4" xfId="34023"/>
    <cellStyle name="Shade 2 4 22 2 2 5" xfId="45702"/>
    <cellStyle name="Shade 2 4 22 2 3" xfId="16921"/>
    <cellStyle name="Shade 2 4 22 2 3 2" xfId="20454"/>
    <cellStyle name="Shade 2 4 22 2 3 3" xfId="32135"/>
    <cellStyle name="Shade 2 4 22 2 3 4" xfId="41468"/>
    <cellStyle name="Shade 2 4 22 2 4" xfId="20456"/>
    <cellStyle name="Shade 2 4 22 2 5" xfId="34102"/>
    <cellStyle name="Shade 2 4 22 2 6" xfId="45697"/>
    <cellStyle name="Shade 2 4 22 3" xfId="11504"/>
    <cellStyle name="Shade 2 4 22 3 2" xfId="23371"/>
    <cellStyle name="Shade 2 4 22 3 3" xfId="20453"/>
    <cellStyle name="Shade 2 4 22 3 4" xfId="34854"/>
    <cellStyle name="Shade 2 4 22 3 5" xfId="46494"/>
    <cellStyle name="Shade 2 4 22 4" xfId="12859"/>
    <cellStyle name="Shade 2 4 22 4 2" xfId="23372"/>
    <cellStyle name="Shade 2 4 22 4 3" xfId="20452"/>
    <cellStyle name="Shade 2 4 22 4 4" xfId="34610"/>
    <cellStyle name="Shade 2 4 22 4 5" xfId="43854"/>
    <cellStyle name="Shade 2 4 22 5" xfId="15691"/>
    <cellStyle name="Shade 2 4 22 5 2" xfId="20451"/>
    <cellStyle name="Shade 2 4 22 5 3" xfId="35589"/>
    <cellStyle name="Shade 2 4 22 5 4" xfId="46154"/>
    <cellStyle name="Shade 2 4 22 6" xfId="20457"/>
    <cellStyle name="Shade 2 4 22 7" xfId="27220"/>
    <cellStyle name="Shade 2 4 22 8" xfId="47223"/>
    <cellStyle name="Shade 2 4 23" xfId="8544"/>
    <cellStyle name="Shade 2 4 23 2" xfId="9980"/>
    <cellStyle name="Shade 2 4 23 2 2" xfId="14217"/>
    <cellStyle name="Shade 2 4 23 2 2 2" xfId="23373"/>
    <cellStyle name="Shade 2 4 23 2 2 3" xfId="20448"/>
    <cellStyle name="Shade 2 4 23 2 2 4" xfId="37080"/>
    <cellStyle name="Shade 2 4 23 2 2 5" xfId="47003"/>
    <cellStyle name="Shade 2 4 23 2 3" xfId="16954"/>
    <cellStyle name="Shade 2 4 23 2 3 2" xfId="20447"/>
    <cellStyle name="Shade 2 4 23 2 3 3" xfId="32146"/>
    <cellStyle name="Shade 2 4 23 2 3 4" xfId="46090"/>
    <cellStyle name="Shade 2 4 23 2 4" xfId="20449"/>
    <cellStyle name="Shade 2 4 23 2 5" xfId="34922"/>
    <cellStyle name="Shade 2 4 23 2 6" xfId="48231"/>
    <cellStyle name="Shade 2 4 23 3" xfId="11537"/>
    <cellStyle name="Shade 2 4 23 3 2" xfId="23375"/>
    <cellStyle name="Shade 2 4 23 3 3" xfId="20446"/>
    <cellStyle name="Shade 2 4 23 3 4" xfId="33618"/>
    <cellStyle name="Shade 2 4 23 3 5" xfId="46980"/>
    <cellStyle name="Shade 2 4 23 4" xfId="12892"/>
    <cellStyle name="Shade 2 4 23 4 2" xfId="23376"/>
    <cellStyle name="Shade 2 4 23 4 3" xfId="20445"/>
    <cellStyle name="Shade 2 4 23 4 4" xfId="38408"/>
    <cellStyle name="Shade 2 4 23 4 5" xfId="44831"/>
    <cellStyle name="Shade 2 4 23 5" xfId="15724"/>
    <cellStyle name="Shade 2 4 23 5 2" xfId="20444"/>
    <cellStyle name="Shade 2 4 23 5 3" xfId="34493"/>
    <cellStyle name="Shade 2 4 23 5 4" xfId="44384"/>
    <cellStyle name="Shade 2 4 23 6" xfId="20450"/>
    <cellStyle name="Shade 2 4 23 7" xfId="27305"/>
    <cellStyle name="Shade 2 4 23 8" xfId="46036"/>
    <cellStyle name="Shade 2 4 24" xfId="8617"/>
    <cellStyle name="Shade 2 4 24 2" xfId="10053"/>
    <cellStyle name="Shade 2 4 24 2 2" xfId="14290"/>
    <cellStyle name="Shade 2 4 24 2 2 2" xfId="23379"/>
    <cellStyle name="Shade 2 4 24 2 2 3" xfId="20441"/>
    <cellStyle name="Shade 2 4 24 2 2 4" xfId="36217"/>
    <cellStyle name="Shade 2 4 24 2 2 5" xfId="43014"/>
    <cellStyle name="Shade 2 4 24 2 3" xfId="17027"/>
    <cellStyle name="Shade 2 4 24 2 3 2" xfId="20440"/>
    <cellStyle name="Shade 2 4 24 2 3 3" xfId="37707"/>
    <cellStyle name="Shade 2 4 24 2 3 4" xfId="42996"/>
    <cellStyle name="Shade 2 4 24 2 4" xfId="20442"/>
    <cellStyle name="Shade 2 4 24 2 5" xfId="36292"/>
    <cellStyle name="Shade 2 4 24 2 6" xfId="44064"/>
    <cellStyle name="Shade 2 4 24 3" xfId="11610"/>
    <cellStyle name="Shade 2 4 24 3 2" xfId="23381"/>
    <cellStyle name="Shade 2 4 24 3 3" xfId="20439"/>
    <cellStyle name="Shade 2 4 24 3 4" xfId="38681"/>
    <cellStyle name="Shade 2 4 24 3 5" xfId="43602"/>
    <cellStyle name="Shade 2 4 24 4" xfId="12965"/>
    <cellStyle name="Shade 2 4 24 4 2" xfId="23382"/>
    <cellStyle name="Shade 2 4 24 4 3" xfId="20438"/>
    <cellStyle name="Shade 2 4 24 4 4" xfId="34213"/>
    <cellStyle name="Shade 2 4 24 4 5" xfId="45559"/>
    <cellStyle name="Shade 2 4 24 5" xfId="15797"/>
    <cellStyle name="Shade 2 4 24 5 2" xfId="20437"/>
    <cellStyle name="Shade 2 4 24 5 3" xfId="37172"/>
    <cellStyle name="Shade 2 4 24 5 4" xfId="45701"/>
    <cellStyle name="Shade 2 4 24 6" xfId="20443"/>
    <cellStyle name="Shade 2 4 24 7" xfId="37145"/>
    <cellStyle name="Shade 2 4 24 8" xfId="46607"/>
    <cellStyle name="Shade 2 4 25" xfId="8463"/>
    <cellStyle name="Shade 2 4 25 2" xfId="9899"/>
    <cellStyle name="Shade 2 4 25 2 2" xfId="14136"/>
    <cellStyle name="Shade 2 4 25 2 2 2" xfId="23385"/>
    <cellStyle name="Shade 2 4 25 2 2 3" xfId="20434"/>
    <cellStyle name="Shade 2 4 25 2 2 4" xfId="36533"/>
    <cellStyle name="Shade 2 4 25 2 2 5" xfId="47635"/>
    <cellStyle name="Shade 2 4 25 2 3" xfId="16873"/>
    <cellStyle name="Shade 2 4 25 2 3 2" xfId="20433"/>
    <cellStyle name="Shade 2 4 25 2 3 3" xfId="22137"/>
    <cellStyle name="Shade 2 4 25 2 3 4" xfId="40950"/>
    <cellStyle name="Shade 2 4 25 2 4" xfId="20435"/>
    <cellStyle name="Shade 2 4 25 2 5" xfId="38075"/>
    <cellStyle name="Shade 2 4 25 2 6" xfId="44031"/>
    <cellStyle name="Shade 2 4 25 3" xfId="11456"/>
    <cellStyle name="Shade 2 4 25 3 2" xfId="23387"/>
    <cellStyle name="Shade 2 4 25 3 3" xfId="20432"/>
    <cellStyle name="Shade 2 4 25 3 4" xfId="34705"/>
    <cellStyle name="Shade 2 4 25 3 5" xfId="43580"/>
    <cellStyle name="Shade 2 4 25 4" xfId="12811"/>
    <cellStyle name="Shade 2 4 25 4 2" xfId="23388"/>
    <cellStyle name="Shade 2 4 25 4 3" xfId="20431"/>
    <cellStyle name="Shade 2 4 25 4 4" xfId="36984"/>
    <cellStyle name="Shade 2 4 25 4 5" xfId="47089"/>
    <cellStyle name="Shade 2 4 25 5" xfId="15643"/>
    <cellStyle name="Shade 2 4 25 5 2" xfId="20430"/>
    <cellStyle name="Shade 2 4 25 5 3" xfId="27976"/>
    <cellStyle name="Shade 2 4 25 5 4" xfId="45021"/>
    <cellStyle name="Shade 2 4 25 6" xfId="20436"/>
    <cellStyle name="Shade 2 4 25 7" xfId="35561"/>
    <cellStyle name="Shade 2 4 25 8" xfId="42981"/>
    <cellStyle name="Shade 2 4 26" xfId="10279"/>
    <cellStyle name="Shade 2 4 26 2" xfId="14516"/>
    <cellStyle name="Shade 2 4 26 2 2" xfId="23391"/>
    <cellStyle name="Shade 2 4 26 2 3" xfId="20428"/>
    <cellStyle name="Shade 2 4 26 2 4" xfId="34061"/>
    <cellStyle name="Shade 2 4 26 2 5" xfId="45681"/>
    <cellStyle name="Shade 2 4 26 3" xfId="17253"/>
    <cellStyle name="Shade 2 4 26 3 2" xfId="20427"/>
    <cellStyle name="Shade 2 4 26 3 3" xfId="38791"/>
    <cellStyle name="Shade 2 4 26 3 4" xfId="41998"/>
    <cellStyle name="Shade 2 4 26 4" xfId="20429"/>
    <cellStyle name="Shade 2 4 26 5" xfId="32747"/>
    <cellStyle name="Shade 2 4 26 6" xfId="47329"/>
    <cellStyle name="Shade 2 4 27" xfId="10301"/>
    <cellStyle name="Shade 2 4 27 2" xfId="14538"/>
    <cellStyle name="Shade 2 4 27 2 2" xfId="23394"/>
    <cellStyle name="Shade 2 4 27 2 3" xfId="20425"/>
    <cellStyle name="Shade 2 4 27 2 4" xfId="36252"/>
    <cellStyle name="Shade 2 4 27 2 5" xfId="47937"/>
    <cellStyle name="Shade 2 4 27 3" xfId="17275"/>
    <cellStyle name="Shade 2 4 27 3 2" xfId="20424"/>
    <cellStyle name="Shade 2 4 27 3 3" xfId="34514"/>
    <cellStyle name="Shade 2 4 27 3 4" xfId="44417"/>
    <cellStyle name="Shade 2 4 27 4" xfId="20426"/>
    <cellStyle name="Shade 2 4 27 5" xfId="38127"/>
    <cellStyle name="Shade 2 4 27 6" xfId="46092"/>
    <cellStyle name="Shade 2 4 28" xfId="10323"/>
    <cellStyle name="Shade 2 4 28 2" xfId="14560"/>
    <cellStyle name="Shade 2 4 28 2 2" xfId="23396"/>
    <cellStyle name="Shade 2 4 28 2 3" xfId="20422"/>
    <cellStyle name="Shade 2 4 28 2 4" xfId="34703"/>
    <cellStyle name="Shade 2 4 28 2 5" xfId="45754"/>
    <cellStyle name="Shade 2 4 28 3" xfId="17297"/>
    <cellStyle name="Shade 2 4 28 3 2" xfId="20421"/>
    <cellStyle name="Shade 2 4 28 3 3" xfId="35558"/>
    <cellStyle name="Shade 2 4 28 3 4" xfId="42764"/>
    <cellStyle name="Shade 2 4 28 4" xfId="20423"/>
    <cellStyle name="Shade 2 4 28 5" xfId="36461"/>
    <cellStyle name="Shade 2 4 28 6" xfId="43655"/>
    <cellStyle name="Shade 2 4 29" xfId="10433"/>
    <cellStyle name="Shade 2 4 29 2" xfId="23398"/>
    <cellStyle name="Shade 2 4 29 3" xfId="20420"/>
    <cellStyle name="Shade 2 4 29 4" xfId="32463"/>
    <cellStyle name="Shade 2 4 29 5" xfId="47670"/>
    <cellStyle name="Shade 2 4 3" xfId="6713"/>
    <cellStyle name="Shade 2 4 3 2" xfId="10185"/>
    <cellStyle name="Shade 2 4 3 2 2" xfId="11742"/>
    <cellStyle name="Shade 2 4 3 2 2 2" xfId="23399"/>
    <cellStyle name="Shade 2 4 3 2 2 3" xfId="20417"/>
    <cellStyle name="Shade 2 4 3 2 2 4" xfId="36658"/>
    <cellStyle name="Shade 2 4 3 2 2 5" xfId="41180"/>
    <cellStyle name="Shade 2 4 3 2 3" xfId="14422"/>
    <cellStyle name="Shade 2 4 3 2 3 2" xfId="23400"/>
    <cellStyle name="Shade 2 4 3 2 3 3" xfId="20416"/>
    <cellStyle name="Shade 2 4 3 2 3 4" xfId="32658"/>
    <cellStyle name="Shade 2 4 3 2 3 5" xfId="41713"/>
    <cellStyle name="Shade 2 4 3 2 4" xfId="17159"/>
    <cellStyle name="Shade 2 4 3 2 4 2" xfId="20415"/>
    <cellStyle name="Shade 2 4 3 2 4 3" xfId="34510"/>
    <cellStyle name="Shade 2 4 3 2 4 4" xfId="41937"/>
    <cellStyle name="Shade 2 4 3 2 5" xfId="20418"/>
    <cellStyle name="Shade 2 4 3 2 6" xfId="36402"/>
    <cellStyle name="Shade 2 4 3 2 7" xfId="46350"/>
    <cellStyle name="Shade 2 4 3 3" xfId="9054"/>
    <cellStyle name="Shade 2 4 3 3 2" xfId="13309"/>
    <cellStyle name="Shade 2 4 3 3 2 2" xfId="23403"/>
    <cellStyle name="Shade 2 4 3 3 2 3" xfId="20413"/>
    <cellStyle name="Shade 2 4 3 3 2 4" xfId="38066"/>
    <cellStyle name="Shade 2 4 3 3 2 5" xfId="48412"/>
    <cellStyle name="Shade 2 4 3 3 3" xfId="14632"/>
    <cellStyle name="Shade 2 4 3 3 3 2" xfId="23404"/>
    <cellStyle name="Shade 2 4 3 3 3 3" xfId="20412"/>
    <cellStyle name="Shade 2 4 3 3 3 4" xfId="34949"/>
    <cellStyle name="Shade 2 4 3 3 3 5" xfId="46398"/>
    <cellStyle name="Shade 2 4 3 3 4" xfId="23402"/>
    <cellStyle name="Shade 2 4 3 4" xfId="10629"/>
    <cellStyle name="Shade 2 4 3 4 2" xfId="23405"/>
    <cellStyle name="Shade 2 4 3 4 3" xfId="20411"/>
    <cellStyle name="Shade 2 4 3 4 4" xfId="27854"/>
    <cellStyle name="Shade 2 4 3 4 5" xfId="42827"/>
    <cellStyle name="Shade 2 4 3 5" xfId="11984"/>
    <cellStyle name="Shade 2 4 3 5 2" xfId="23406"/>
    <cellStyle name="Shade 2 4 3 5 3" xfId="20410"/>
    <cellStyle name="Shade 2 4 3 5 4" xfId="36333"/>
    <cellStyle name="Shade 2 4 3 5 5" xfId="41690"/>
    <cellStyle name="Shade 2 4 3 6" xfId="14816"/>
    <cellStyle name="Shade 2 4 3 6 2" xfId="20409"/>
    <cellStyle name="Shade 2 4 3 6 3" xfId="34167"/>
    <cellStyle name="Shade 2 4 3 6 4" xfId="46234"/>
    <cellStyle name="Shade 2 4 3 7" xfId="22057"/>
    <cellStyle name="Shade 2 4 3 8" xfId="39100"/>
    <cellStyle name="Shade 2 4 30" xfId="10428"/>
    <cellStyle name="Shade 2 4 30 2" xfId="23407"/>
    <cellStyle name="Shade 2 4 30 3" xfId="20408"/>
    <cellStyle name="Shade 2 4 30 4" xfId="34566"/>
    <cellStyle name="Shade 2 4 30 5" xfId="47764"/>
    <cellStyle name="Shade 2 4 4" xfId="6864"/>
    <cellStyle name="Shade 2 4 4 2" xfId="9205"/>
    <cellStyle name="Shade 2 4 4 2 2" xfId="13460"/>
    <cellStyle name="Shade 2 4 4 2 2 2" xfId="23409"/>
    <cellStyle name="Shade 2 4 4 2 2 3" xfId="20405"/>
    <cellStyle name="Shade 2 4 4 2 2 4" xfId="34674"/>
    <cellStyle name="Shade 2 4 4 2 2 5" xfId="45219"/>
    <cellStyle name="Shade 2 4 4 2 3" xfId="16216"/>
    <cellStyle name="Shade 2 4 4 2 3 2" xfId="20404"/>
    <cellStyle name="Shade 2 4 4 2 3 3" xfId="23220"/>
    <cellStyle name="Shade 2 4 4 2 3 4" xfId="39485"/>
    <cellStyle name="Shade 2 4 4 2 4" xfId="20406"/>
    <cellStyle name="Shade 2 4 4 2 5" xfId="21693"/>
    <cellStyle name="Shade 2 4 4 2 6" xfId="39127"/>
    <cellStyle name="Shade 2 4 4 3" xfId="10780"/>
    <cellStyle name="Shade 2 4 4 3 2" xfId="23411"/>
    <cellStyle name="Shade 2 4 4 3 3" xfId="20403"/>
    <cellStyle name="Shade 2 4 4 3 4" xfId="35774"/>
    <cellStyle name="Shade 2 4 4 3 5" xfId="48028"/>
    <cellStyle name="Shade 2 4 4 4" xfId="12135"/>
    <cellStyle name="Shade 2 4 4 4 2" xfId="23412"/>
    <cellStyle name="Shade 2 4 4 4 3" xfId="20402"/>
    <cellStyle name="Shade 2 4 4 4 4" xfId="36981"/>
    <cellStyle name="Shade 2 4 4 4 5" xfId="48052"/>
    <cellStyle name="Shade 2 4 4 5" xfId="14967"/>
    <cellStyle name="Shade 2 4 4 5 2" xfId="20401"/>
    <cellStyle name="Shade 2 4 4 5 3" xfId="37082"/>
    <cellStyle name="Shade 2 4 4 5 4" xfId="42443"/>
    <cellStyle name="Shade 2 4 4 6" xfId="20407"/>
    <cellStyle name="Shade 2 4 4 7" xfId="26395"/>
    <cellStyle name="Shade 2 4 4 8" xfId="46662"/>
    <cellStyle name="Shade 2 4 5" xfId="6779"/>
    <cellStyle name="Shade 2 4 5 2" xfId="9120"/>
    <cellStyle name="Shade 2 4 5 2 2" xfId="13375"/>
    <cellStyle name="Shade 2 4 5 2 2 2" xfId="23413"/>
    <cellStyle name="Shade 2 4 5 2 2 3" xfId="20398"/>
    <cellStyle name="Shade 2 4 5 2 2 4" xfId="33665"/>
    <cellStyle name="Shade 2 4 5 2 2 5" xfId="44125"/>
    <cellStyle name="Shade 2 4 5 2 3" xfId="16144"/>
    <cellStyle name="Shade 2 4 5 2 3 2" xfId="20397"/>
    <cellStyle name="Shade 2 4 5 2 3 3" xfId="22252"/>
    <cellStyle name="Shade 2 4 5 2 3 4" xfId="40008"/>
    <cellStyle name="Shade 2 4 5 2 4" xfId="20399"/>
    <cellStyle name="Shade 2 4 5 2 5" xfId="29985"/>
    <cellStyle name="Shade 2 4 5 2 6" xfId="44515"/>
    <cellStyle name="Shade 2 4 5 3" xfId="10695"/>
    <cellStyle name="Shade 2 4 5 3 2" xfId="23414"/>
    <cellStyle name="Shade 2 4 5 3 3" xfId="20396"/>
    <cellStyle name="Shade 2 4 5 3 4" xfId="34201"/>
    <cellStyle name="Shade 2 4 5 3 5" xfId="43004"/>
    <cellStyle name="Shade 2 4 5 4" xfId="12050"/>
    <cellStyle name="Shade 2 4 5 4 2" xfId="23415"/>
    <cellStyle name="Shade 2 4 5 4 3" xfId="20395"/>
    <cellStyle name="Shade 2 4 5 4 4" xfId="35452"/>
    <cellStyle name="Shade 2 4 5 4 5" xfId="44788"/>
    <cellStyle name="Shade 2 4 5 5" xfId="14882"/>
    <cellStyle name="Shade 2 4 5 5 2" xfId="20394"/>
    <cellStyle name="Shade 2 4 5 5 3" xfId="35508"/>
    <cellStyle name="Shade 2 4 5 5 4" xfId="46466"/>
    <cellStyle name="Shade 2 4 5 6" xfId="20400"/>
    <cellStyle name="Shade 2 4 5 7" xfId="32358"/>
    <cellStyle name="Shade 2 4 5 8" xfId="46129"/>
    <cellStyle name="Shade 2 4 6" xfId="6817"/>
    <cellStyle name="Shade 2 4 6 2" xfId="9158"/>
    <cellStyle name="Shade 2 4 6 2 2" xfId="13413"/>
    <cellStyle name="Shade 2 4 6 2 2 2" xfId="23417"/>
    <cellStyle name="Shade 2 4 6 2 2 3" xfId="20391"/>
    <cellStyle name="Shade 2 4 6 2 2 4" xfId="33008"/>
    <cellStyle name="Shade 2 4 6 2 2 5" xfId="40535"/>
    <cellStyle name="Shade 2 4 6 2 3" xfId="16173"/>
    <cellStyle name="Shade 2 4 6 2 3 2" xfId="20390"/>
    <cellStyle name="Shade 2 4 6 2 3 3" xfId="21940"/>
    <cellStyle name="Shade 2 4 6 2 3 4" xfId="39478"/>
    <cellStyle name="Shade 2 4 6 2 4" xfId="20392"/>
    <cellStyle name="Shade 2 4 6 2 5" xfId="22548"/>
    <cellStyle name="Shade 2 4 6 2 6" xfId="39324"/>
    <cellStyle name="Shade 2 4 6 3" xfId="10733"/>
    <cellStyle name="Shade 2 4 6 3 2" xfId="23418"/>
    <cellStyle name="Shade 2 4 6 3 3" xfId="20389"/>
    <cellStyle name="Shade 2 4 6 3 4" xfId="37255"/>
    <cellStyle name="Shade 2 4 6 3 5" xfId="44009"/>
    <cellStyle name="Shade 2 4 6 4" xfId="12088"/>
    <cellStyle name="Shade 2 4 6 4 2" xfId="23419"/>
    <cellStyle name="Shade 2 4 6 4 3" xfId="20388"/>
    <cellStyle name="Shade 2 4 6 4 4" xfId="36952"/>
    <cellStyle name="Shade 2 4 6 4 5" xfId="47593"/>
    <cellStyle name="Shade 2 4 6 5" xfId="14920"/>
    <cellStyle name="Shade 2 4 6 5 2" xfId="20387"/>
    <cellStyle name="Shade 2 4 6 5 3" xfId="34783"/>
    <cellStyle name="Shade 2 4 6 5 4" xfId="45632"/>
    <cellStyle name="Shade 2 4 6 6" xfId="20393"/>
    <cellStyle name="Shade 2 4 6 7" xfId="25609"/>
    <cellStyle name="Shade 2 4 6 8" xfId="39110"/>
    <cellStyle name="Shade 2 4 7" xfId="6957"/>
    <cellStyle name="Shade 2 4 7 2" xfId="9298"/>
    <cellStyle name="Shade 2 4 7 2 2" xfId="13553"/>
    <cellStyle name="Shade 2 4 7 2 2 2" xfId="23421"/>
    <cellStyle name="Shade 2 4 7 2 2 3" xfId="20384"/>
    <cellStyle name="Shade 2 4 7 2 2 4" xfId="35425"/>
    <cellStyle name="Shade 2 4 7 2 2 5" xfId="41826"/>
    <cellStyle name="Shade 2 4 7 2 3" xfId="16300"/>
    <cellStyle name="Shade 2 4 7 2 3 2" xfId="20383"/>
    <cellStyle name="Shade 2 4 7 2 3 3" xfId="32067"/>
    <cellStyle name="Shade 2 4 7 2 3 4" xfId="44604"/>
    <cellStyle name="Shade 2 4 7 2 4" xfId="20385"/>
    <cellStyle name="Shade 2 4 7 2 5" xfId="26313"/>
    <cellStyle name="Shade 2 4 7 2 6" xfId="39998"/>
    <cellStyle name="Shade 2 4 7 3" xfId="10873"/>
    <cellStyle name="Shade 2 4 7 3 2" xfId="23422"/>
    <cellStyle name="Shade 2 4 7 3 3" xfId="20382"/>
    <cellStyle name="Shade 2 4 7 3 4" xfId="34370"/>
    <cellStyle name="Shade 2 4 7 3 5" xfId="42374"/>
    <cellStyle name="Shade 2 4 7 4" xfId="12228"/>
    <cellStyle name="Shade 2 4 7 4 2" xfId="23423"/>
    <cellStyle name="Shade 2 4 7 4 3" xfId="20381"/>
    <cellStyle name="Shade 2 4 7 4 4" xfId="38609"/>
    <cellStyle name="Shade 2 4 7 4 5" xfId="40767"/>
    <cellStyle name="Shade 2 4 7 5" xfId="15060"/>
    <cellStyle name="Shade 2 4 7 5 2" xfId="20380"/>
    <cellStyle name="Shade 2 4 7 5 3" xfId="33621"/>
    <cellStyle name="Shade 2 4 7 5 4" xfId="45934"/>
    <cellStyle name="Shade 2 4 7 6" xfId="20386"/>
    <cellStyle name="Shade 2 4 7 7" xfId="22124"/>
    <cellStyle name="Shade 2 4 7 8" xfId="39175"/>
    <cellStyle name="Shade 2 4 8" xfId="6736"/>
    <cellStyle name="Shade 2 4 8 2" xfId="9077"/>
    <cellStyle name="Shade 2 4 8 2 2" xfId="13332"/>
    <cellStyle name="Shade 2 4 8 2 2 2" xfId="23424"/>
    <cellStyle name="Shade 2 4 8 2 2 3" xfId="20377"/>
    <cellStyle name="Shade 2 4 8 2 2 4" xfId="37727"/>
    <cellStyle name="Shade 2 4 8 2 2 5" xfId="41261"/>
    <cellStyle name="Shade 2 4 8 2 3" xfId="16105"/>
    <cellStyle name="Shade 2 4 8 2 3 2" xfId="20376"/>
    <cellStyle name="Shade 2 4 8 2 3 3" xfId="21840"/>
    <cellStyle name="Shade 2 4 8 2 3 4" xfId="43106"/>
    <cellStyle name="Shade 2 4 8 2 4" xfId="20378"/>
    <cellStyle name="Shade 2 4 8 2 5" xfId="21771"/>
    <cellStyle name="Shade 2 4 8 2 6" xfId="39457"/>
    <cellStyle name="Shade 2 4 8 3" xfId="10652"/>
    <cellStyle name="Shade 2 4 8 3 2" xfId="23425"/>
    <cellStyle name="Shade 2 4 8 3 3" xfId="20375"/>
    <cellStyle name="Shade 2 4 8 3 4" xfId="38811"/>
    <cellStyle name="Shade 2 4 8 3 5" xfId="44222"/>
    <cellStyle name="Shade 2 4 8 4" xfId="12007"/>
    <cellStyle name="Shade 2 4 8 4 2" xfId="23426"/>
    <cellStyle name="Shade 2 4 8 4 3" xfId="20374"/>
    <cellStyle name="Shade 2 4 8 4 4" xfId="33237"/>
    <cellStyle name="Shade 2 4 8 4 5" xfId="44839"/>
    <cellStyle name="Shade 2 4 8 5" xfId="14839"/>
    <cellStyle name="Shade 2 4 8 5 2" xfId="20373"/>
    <cellStyle name="Shade 2 4 8 5 3" xfId="37936"/>
    <cellStyle name="Shade 2 4 8 5 4" xfId="45827"/>
    <cellStyle name="Shade 2 4 8 6" xfId="20379"/>
    <cellStyle name="Shade 2 4 8 7" xfId="32264"/>
    <cellStyle name="Shade 2 4 8 8" xfId="45920"/>
    <cellStyle name="Shade 2 4 9" xfId="6969"/>
    <cellStyle name="Shade 2 4 9 2" xfId="9310"/>
    <cellStyle name="Shade 2 4 9 2 2" xfId="13565"/>
    <cellStyle name="Shade 2 4 9 2 2 2" xfId="23428"/>
    <cellStyle name="Shade 2 4 9 2 2 3" xfId="20370"/>
    <cellStyle name="Shade 2 4 9 2 2 4" xfId="35290"/>
    <cellStyle name="Shade 2 4 9 2 2 5" xfId="44448"/>
    <cellStyle name="Shade 2 4 9 2 3" xfId="16312"/>
    <cellStyle name="Shade 2 4 9 2 3 2" xfId="20369"/>
    <cellStyle name="Shade 2 4 9 2 3 3" xfId="26363"/>
    <cellStyle name="Shade 2 4 9 2 3 4" xfId="40877"/>
    <cellStyle name="Shade 2 4 9 2 4" xfId="20371"/>
    <cellStyle name="Shade 2 4 9 2 5" xfId="27480"/>
    <cellStyle name="Shade 2 4 9 2 6" xfId="44983"/>
    <cellStyle name="Shade 2 4 9 3" xfId="10885"/>
    <cellStyle name="Shade 2 4 9 3 2" xfId="23429"/>
    <cellStyle name="Shade 2 4 9 3 3" xfId="20368"/>
    <cellStyle name="Shade 2 4 9 3 4" xfId="34234"/>
    <cellStyle name="Shade 2 4 9 3 5" xfId="42089"/>
    <cellStyle name="Shade 2 4 9 4" xfId="12240"/>
    <cellStyle name="Shade 2 4 9 4 2" xfId="23430"/>
    <cellStyle name="Shade 2 4 9 4 3" xfId="20367"/>
    <cellStyle name="Shade 2 4 9 4 4" xfId="35087"/>
    <cellStyle name="Shade 2 4 9 4 5" xfId="40685"/>
    <cellStyle name="Shade 2 4 9 5" xfId="15072"/>
    <cellStyle name="Shade 2 4 9 5 2" xfId="20366"/>
    <cellStyle name="Shade 2 4 9 5 3" xfId="33825"/>
    <cellStyle name="Shade 2 4 9 5 4" xfId="47963"/>
    <cellStyle name="Shade 2 4 9 6" xfId="20372"/>
    <cellStyle name="Shade 2 4 9 7" xfId="23874"/>
    <cellStyle name="Shade 2 4 9 8" xfId="39147"/>
    <cellStyle name="Shade 2 5" xfId="1799"/>
    <cellStyle name="Shade 2 5 10" xfId="7061"/>
    <cellStyle name="Shade 2 5 10 2" xfId="9402"/>
    <cellStyle name="Shade 2 5 10 2 2" xfId="13657"/>
    <cellStyle name="Shade 2 5 10 2 2 2" xfId="23431"/>
    <cellStyle name="Shade 2 5 10 2 2 3" xfId="20362"/>
    <cellStyle name="Shade 2 5 10 2 2 4" xfId="37407"/>
    <cellStyle name="Shade 2 5 10 2 2 5" xfId="42171"/>
    <cellStyle name="Shade 2 5 10 2 3" xfId="16394"/>
    <cellStyle name="Shade 2 5 10 2 3 2" xfId="20361"/>
    <cellStyle name="Shade 2 5 10 2 3 3" xfId="22172"/>
    <cellStyle name="Shade 2 5 10 2 3 4" xfId="40140"/>
    <cellStyle name="Shade 2 5 10 2 4" xfId="20363"/>
    <cellStyle name="Shade 2 5 10 2 5" xfId="36622"/>
    <cellStyle name="Shade 2 5 10 2 6" xfId="40390"/>
    <cellStyle name="Shade 2 5 10 3" xfId="10977"/>
    <cellStyle name="Shade 2 5 10 3 2" xfId="23432"/>
    <cellStyle name="Shade 2 5 10 3 3" xfId="20360"/>
    <cellStyle name="Shade 2 5 10 3 4" xfId="36178"/>
    <cellStyle name="Shade 2 5 10 3 5" xfId="47218"/>
    <cellStyle name="Shade 2 5 10 4" xfId="12332"/>
    <cellStyle name="Shade 2 5 10 4 2" xfId="23433"/>
    <cellStyle name="Shade 2 5 10 4 3" xfId="20359"/>
    <cellStyle name="Shade 2 5 10 4 4" xfId="38866"/>
    <cellStyle name="Shade 2 5 10 4 5" xfId="45967"/>
    <cellStyle name="Shade 2 5 10 5" xfId="15164"/>
    <cellStyle name="Shade 2 5 10 5 2" xfId="20358"/>
    <cellStyle name="Shade 2 5 10 5 3" xfId="37586"/>
    <cellStyle name="Shade 2 5 10 5 4" xfId="48346"/>
    <cellStyle name="Shade 2 5 10 6" xfId="20364"/>
    <cellStyle name="Shade 2 5 10 7" xfId="24929"/>
    <cellStyle name="Shade 2 5 10 8" xfId="39810"/>
    <cellStyle name="Shade 2 5 11" xfId="7151"/>
    <cellStyle name="Shade 2 5 11 2" xfId="9492"/>
    <cellStyle name="Shade 2 5 11 2 2" xfId="13747"/>
    <cellStyle name="Shade 2 5 11 2 2 2" xfId="23435"/>
    <cellStyle name="Shade 2 5 11 2 2 3" xfId="20355"/>
    <cellStyle name="Shade 2 5 11 2 2 4" xfId="35285"/>
    <cellStyle name="Shade 2 5 11 2 2 5" xfId="48404"/>
    <cellStyle name="Shade 2 5 11 2 3" xfId="16484"/>
    <cellStyle name="Shade 2 5 11 2 3 2" xfId="20354"/>
    <cellStyle name="Shade 2 5 11 2 3 3" xfId="22326"/>
    <cellStyle name="Shade 2 5 11 2 3 4" xfId="41101"/>
    <cellStyle name="Shade 2 5 11 2 4" xfId="20356"/>
    <cellStyle name="Shade 2 5 11 2 5" xfId="27562"/>
    <cellStyle name="Shade 2 5 11 2 6" xfId="46888"/>
    <cellStyle name="Shade 2 5 11 3" xfId="11067"/>
    <cellStyle name="Shade 2 5 11 3 2" xfId="23436"/>
    <cellStyle name="Shade 2 5 11 3 3" xfId="20353"/>
    <cellStyle name="Shade 2 5 11 3 4" xfId="38453"/>
    <cellStyle name="Shade 2 5 11 3 5" xfId="44901"/>
    <cellStyle name="Shade 2 5 11 4" xfId="12422"/>
    <cellStyle name="Shade 2 5 11 4 2" xfId="23437"/>
    <cellStyle name="Shade 2 5 11 4 3" xfId="20352"/>
    <cellStyle name="Shade 2 5 11 4 4" xfId="37740"/>
    <cellStyle name="Shade 2 5 11 4 5" xfId="44805"/>
    <cellStyle name="Shade 2 5 11 5" xfId="15254"/>
    <cellStyle name="Shade 2 5 11 5 2" xfId="20351"/>
    <cellStyle name="Shade 2 5 11 5 3" xfId="36322"/>
    <cellStyle name="Shade 2 5 11 5 4" xfId="43383"/>
    <cellStyle name="Shade 2 5 11 6" xfId="20357"/>
    <cellStyle name="Shade 2 5 11 7" xfId="37161"/>
    <cellStyle name="Shade 2 5 11 8" xfId="43936"/>
    <cellStyle name="Shade 2 5 12" xfId="7147"/>
    <cellStyle name="Shade 2 5 12 2" xfId="9488"/>
    <cellStyle name="Shade 2 5 12 2 2" xfId="13743"/>
    <cellStyle name="Shade 2 5 12 2 2 2" xfId="23438"/>
    <cellStyle name="Shade 2 5 12 2 2 3" xfId="20348"/>
    <cellStyle name="Shade 2 5 12 2 2 4" xfId="32795"/>
    <cellStyle name="Shade 2 5 12 2 2 5" xfId="43309"/>
    <cellStyle name="Shade 2 5 12 2 3" xfId="16480"/>
    <cellStyle name="Shade 2 5 12 2 3 2" xfId="20347"/>
    <cellStyle name="Shade 2 5 12 2 3 3" xfId="22033"/>
    <cellStyle name="Shade 2 5 12 2 3 4" xfId="39106"/>
    <cellStyle name="Shade 2 5 12 2 4" xfId="20349"/>
    <cellStyle name="Shade 2 5 12 2 5" xfId="27555"/>
    <cellStyle name="Shade 2 5 12 2 6" xfId="45640"/>
    <cellStyle name="Shade 2 5 12 3" xfId="11063"/>
    <cellStyle name="Shade 2 5 12 3 2" xfId="23439"/>
    <cellStyle name="Shade 2 5 12 3 3" xfId="20346"/>
    <cellStyle name="Shade 2 5 12 3 4" xfId="32443"/>
    <cellStyle name="Shade 2 5 12 3 5" xfId="47604"/>
    <cellStyle name="Shade 2 5 12 4" xfId="12418"/>
    <cellStyle name="Shade 2 5 12 4 2" xfId="23440"/>
    <cellStyle name="Shade 2 5 12 4 3" xfId="20345"/>
    <cellStyle name="Shade 2 5 12 4 4" xfId="36663"/>
    <cellStyle name="Shade 2 5 12 4 5" xfId="44659"/>
    <cellStyle name="Shade 2 5 12 5" xfId="15250"/>
    <cellStyle name="Shade 2 5 12 5 2" xfId="20344"/>
    <cellStyle name="Shade 2 5 12 5 3" xfId="33680"/>
    <cellStyle name="Shade 2 5 12 5 4" xfId="46661"/>
    <cellStyle name="Shade 2 5 12 6" xfId="20350"/>
    <cellStyle name="Shade 2 5 12 7" xfId="21572"/>
    <cellStyle name="Shade 2 5 12 8" xfId="42177"/>
    <cellStyle name="Shade 2 5 13" xfId="7193"/>
    <cellStyle name="Shade 2 5 13 2" xfId="9534"/>
    <cellStyle name="Shade 2 5 13 2 2" xfId="13789"/>
    <cellStyle name="Shade 2 5 13 2 2 2" xfId="23442"/>
    <cellStyle name="Shade 2 5 13 2 2 3" xfId="20341"/>
    <cellStyle name="Shade 2 5 13 2 2 4" xfId="34105"/>
    <cellStyle name="Shade 2 5 13 2 2 5" xfId="44642"/>
    <cellStyle name="Shade 2 5 13 2 3" xfId="16526"/>
    <cellStyle name="Shade 2 5 13 2 3 2" xfId="20340"/>
    <cellStyle name="Shade 2 5 13 2 3 3" xfId="32253"/>
    <cellStyle name="Shade 2 5 13 2 3 4" xfId="43616"/>
    <cellStyle name="Shade 2 5 13 2 4" xfId="20342"/>
    <cellStyle name="Shade 2 5 13 2 5" xfId="32595"/>
    <cellStyle name="Shade 2 5 13 2 6" xfId="47860"/>
    <cellStyle name="Shade 2 5 13 3" xfId="11109"/>
    <cellStyle name="Shade 2 5 13 3 2" xfId="23443"/>
    <cellStyle name="Shade 2 5 13 3 3" xfId="20339"/>
    <cellStyle name="Shade 2 5 13 3 4" xfId="36288"/>
    <cellStyle name="Shade 2 5 13 3 5" xfId="46262"/>
    <cellStyle name="Shade 2 5 13 4" xfId="12464"/>
    <cellStyle name="Shade 2 5 13 4 2" xfId="23444"/>
    <cellStyle name="Shade 2 5 13 4 3" xfId="20338"/>
    <cellStyle name="Shade 2 5 13 4 4" xfId="37651"/>
    <cellStyle name="Shade 2 5 13 4 5" xfId="45123"/>
    <cellStyle name="Shade 2 5 13 5" xfId="15296"/>
    <cellStyle name="Shade 2 5 13 5 2" xfId="20337"/>
    <cellStyle name="Shade 2 5 13 5 3" xfId="38513"/>
    <cellStyle name="Shade 2 5 13 5 4" xfId="38962"/>
    <cellStyle name="Shade 2 5 13 6" xfId="20343"/>
    <cellStyle name="Shade 2 5 13 7" xfId="32360"/>
    <cellStyle name="Shade 2 5 13 8" xfId="47380"/>
    <cellStyle name="Shade 2 5 14" xfId="7194"/>
    <cellStyle name="Shade 2 5 14 2" xfId="9535"/>
    <cellStyle name="Shade 2 5 14 2 2" xfId="13790"/>
    <cellStyle name="Shade 2 5 14 2 2 2" xfId="23445"/>
    <cellStyle name="Shade 2 5 14 2 2 3" xfId="20334"/>
    <cellStyle name="Shade 2 5 14 2 2 4" xfId="32524"/>
    <cellStyle name="Shade 2 5 14 2 2 5" xfId="42927"/>
    <cellStyle name="Shade 2 5 14 2 3" xfId="16527"/>
    <cellStyle name="Shade 2 5 14 2 3 2" xfId="20333"/>
    <cellStyle name="Shade 2 5 14 2 3 3" xfId="32106"/>
    <cellStyle name="Shade 2 5 14 2 3 4" xfId="44734"/>
    <cellStyle name="Shade 2 5 14 2 4" xfId="20335"/>
    <cellStyle name="Shade 2 5 14 2 5" xfId="35758"/>
    <cellStyle name="Shade 2 5 14 2 6" xfId="43478"/>
    <cellStyle name="Shade 2 5 14 3" xfId="11110"/>
    <cellStyle name="Shade 2 5 14 3 2" xfId="23446"/>
    <cellStyle name="Shade 2 5 14 3 3" xfId="20332"/>
    <cellStyle name="Shade 2 5 14 3 4" xfId="37886"/>
    <cellStyle name="Shade 2 5 14 3 5" xfId="48322"/>
    <cellStyle name="Shade 2 5 14 4" xfId="12465"/>
    <cellStyle name="Shade 2 5 14 4 2" xfId="23447"/>
    <cellStyle name="Shade 2 5 14 4 3" xfId="20331"/>
    <cellStyle name="Shade 2 5 14 4 4" xfId="35244"/>
    <cellStyle name="Shade 2 5 14 4 5" xfId="43662"/>
    <cellStyle name="Shade 2 5 14 5" xfId="15297"/>
    <cellStyle name="Shade 2 5 14 5 2" xfId="20330"/>
    <cellStyle name="Shade 2 5 14 5 3" xfId="38649"/>
    <cellStyle name="Shade 2 5 14 5 4" xfId="46724"/>
    <cellStyle name="Shade 2 5 14 6" xfId="20336"/>
    <cellStyle name="Shade 2 5 14 7" xfId="24450"/>
    <cellStyle name="Shade 2 5 14 8" xfId="39661"/>
    <cellStyle name="Shade 2 5 15" xfId="7156"/>
    <cellStyle name="Shade 2 5 15 2" xfId="9497"/>
    <cellStyle name="Shade 2 5 15 2 2" xfId="13752"/>
    <cellStyle name="Shade 2 5 15 2 2 2" xfId="23448"/>
    <cellStyle name="Shade 2 5 15 2 2 3" xfId="20327"/>
    <cellStyle name="Shade 2 5 15 2 2 4" xfId="36344"/>
    <cellStyle name="Shade 2 5 15 2 2 5" xfId="44550"/>
    <cellStyle name="Shade 2 5 15 2 3" xfId="16489"/>
    <cellStyle name="Shade 2 5 15 2 3 2" xfId="20326"/>
    <cellStyle name="Shade 2 5 15 2 3 3" xfId="26541"/>
    <cellStyle name="Shade 2 5 15 2 3 4" xfId="39709"/>
    <cellStyle name="Shade 2 5 15 2 4" xfId="20328"/>
    <cellStyle name="Shade 2 5 15 2 5" xfId="27571"/>
    <cellStyle name="Shade 2 5 15 2 6" xfId="43466"/>
    <cellStyle name="Shade 2 5 15 3" xfId="11072"/>
    <cellStyle name="Shade 2 5 15 3 2" xfId="23450"/>
    <cellStyle name="Shade 2 5 15 3 3" xfId="20325"/>
    <cellStyle name="Shade 2 5 15 3 4" xfId="33234"/>
    <cellStyle name="Shade 2 5 15 3 5" xfId="45894"/>
    <cellStyle name="Shade 2 5 15 4" xfId="12427"/>
    <cellStyle name="Shade 2 5 15 4 2" xfId="23451"/>
    <cellStyle name="Shade 2 5 15 4 3" xfId="20324"/>
    <cellStyle name="Shade 2 5 15 4 4" xfId="38264"/>
    <cellStyle name="Shade 2 5 15 4 5" xfId="41851"/>
    <cellStyle name="Shade 2 5 15 5" xfId="15259"/>
    <cellStyle name="Shade 2 5 15 5 2" xfId="20323"/>
    <cellStyle name="Shade 2 5 15 5 3" xfId="37409"/>
    <cellStyle name="Shade 2 5 15 5 4" xfId="40584"/>
    <cellStyle name="Shade 2 5 15 6" xfId="20329"/>
    <cellStyle name="Shade 2 5 15 7" xfId="22207"/>
    <cellStyle name="Shade 2 5 15 8" xfId="39167"/>
    <cellStyle name="Shade 2 5 16" xfId="8407"/>
    <cellStyle name="Shade 2 5 16 2" xfId="9845"/>
    <cellStyle name="Shade 2 5 16 2 2" xfId="14082"/>
    <cellStyle name="Shade 2 5 16 2 2 2" xfId="23453"/>
    <cellStyle name="Shade 2 5 16 2 2 3" xfId="20320"/>
    <cellStyle name="Shade 2 5 16 2 2 4" xfId="38640"/>
    <cellStyle name="Shade 2 5 16 2 2 5" xfId="45846"/>
    <cellStyle name="Shade 2 5 16 2 3" xfId="16819"/>
    <cellStyle name="Shade 2 5 16 2 3 2" xfId="20319"/>
    <cellStyle name="Shade 2 5 16 2 3 3" xfId="22660"/>
    <cellStyle name="Shade 2 5 16 2 3 4" xfId="39353"/>
    <cellStyle name="Shade 2 5 16 2 4" xfId="20321"/>
    <cellStyle name="Shade 2 5 16 2 5" xfId="27704"/>
    <cellStyle name="Shade 2 5 16 2 6" xfId="45554"/>
    <cellStyle name="Shade 2 5 16 3" xfId="11402"/>
    <cellStyle name="Shade 2 5 16 3 2" xfId="23454"/>
    <cellStyle name="Shade 2 5 16 3 3" xfId="20318"/>
    <cellStyle name="Shade 2 5 16 3 4" xfId="32684"/>
    <cellStyle name="Shade 2 5 16 3 5" xfId="40725"/>
    <cellStyle name="Shade 2 5 16 4" xfId="12757"/>
    <cellStyle name="Shade 2 5 16 4 2" xfId="23455"/>
    <cellStyle name="Shade 2 5 16 4 3" xfId="20317"/>
    <cellStyle name="Shade 2 5 16 4 4" xfId="32491"/>
    <cellStyle name="Shade 2 5 16 4 5" xfId="43684"/>
    <cellStyle name="Shade 2 5 16 5" xfId="15589"/>
    <cellStyle name="Shade 2 5 16 5 2" xfId="20316"/>
    <cellStyle name="Shade 2 5 16 5 3" xfId="32980"/>
    <cellStyle name="Shade 2 5 16 5 4" xfId="46184"/>
    <cellStyle name="Shade 2 5 16 6" xfId="20322"/>
    <cellStyle name="Shade 2 5 16 7" xfId="37115"/>
    <cellStyle name="Shade 2 5 16 8" xfId="40576"/>
    <cellStyle name="Shade 2 5 17" xfId="8372"/>
    <cellStyle name="Shade 2 5 17 2" xfId="9810"/>
    <cellStyle name="Shade 2 5 17 2 2" xfId="14047"/>
    <cellStyle name="Shade 2 5 17 2 2 2" xfId="23457"/>
    <cellStyle name="Shade 2 5 17 2 2 3" xfId="20313"/>
    <cellStyle name="Shade 2 5 17 2 2 4" xfId="38526"/>
    <cellStyle name="Shade 2 5 17 2 2 5" xfId="47965"/>
    <cellStyle name="Shade 2 5 17 2 3" xfId="16784"/>
    <cellStyle name="Shade 2 5 17 2 3 2" xfId="20312"/>
    <cellStyle name="Shade 2 5 17 2 3 3" xfId="23383"/>
    <cellStyle name="Shade 2 5 17 2 3 4" xfId="40344"/>
    <cellStyle name="Shade 2 5 17 2 4" xfId="20314"/>
    <cellStyle name="Shade 2 5 17 2 5" xfId="34941"/>
    <cellStyle name="Shade 2 5 17 2 6" xfId="43976"/>
    <cellStyle name="Shade 2 5 17 3" xfId="11367"/>
    <cellStyle name="Shade 2 5 17 3 2" xfId="23458"/>
    <cellStyle name="Shade 2 5 17 3 3" xfId="20311"/>
    <cellStyle name="Shade 2 5 17 3 4" xfId="32888"/>
    <cellStyle name="Shade 2 5 17 3 5" xfId="45866"/>
    <cellStyle name="Shade 2 5 17 4" xfId="12722"/>
    <cellStyle name="Shade 2 5 17 4 2" xfId="23459"/>
    <cellStyle name="Shade 2 5 17 4 3" xfId="20310"/>
    <cellStyle name="Shade 2 5 17 4 4" xfId="32627"/>
    <cellStyle name="Shade 2 5 17 4 5" xfId="48415"/>
    <cellStyle name="Shade 2 5 17 5" xfId="15554"/>
    <cellStyle name="Shade 2 5 17 5 2" xfId="20309"/>
    <cellStyle name="Shade 2 5 17 5 3" xfId="33115"/>
    <cellStyle name="Shade 2 5 17 5 4" xfId="44253"/>
    <cellStyle name="Shade 2 5 17 6" xfId="20315"/>
    <cellStyle name="Shade 2 5 17 7" xfId="27113"/>
    <cellStyle name="Shade 2 5 17 8" xfId="42969"/>
    <cellStyle name="Shade 2 5 18" xfId="8400"/>
    <cellStyle name="Shade 2 5 18 2" xfId="9838"/>
    <cellStyle name="Shade 2 5 18 2 2" xfId="14075"/>
    <cellStyle name="Shade 2 5 18 2 2 2" xfId="23460"/>
    <cellStyle name="Shade 2 5 18 2 2 3" xfId="20306"/>
    <cellStyle name="Shade 2 5 18 2 2 4" xfId="33353"/>
    <cellStyle name="Shade 2 5 18 2 2 5" xfId="42380"/>
    <cellStyle name="Shade 2 5 18 2 3" xfId="16812"/>
    <cellStyle name="Shade 2 5 18 2 3 2" xfId="20305"/>
    <cellStyle name="Shade 2 5 18 2 3 3" xfId="22716"/>
    <cellStyle name="Shade 2 5 18 2 3 4" xfId="40357"/>
    <cellStyle name="Shade 2 5 18 2 4" xfId="20307"/>
    <cellStyle name="Shade 2 5 18 2 5" xfId="32498"/>
    <cellStyle name="Shade 2 5 18 2 6" xfId="42775"/>
    <cellStyle name="Shade 2 5 18 3" xfId="11395"/>
    <cellStyle name="Shade 2 5 18 3 2" xfId="23461"/>
    <cellStyle name="Shade 2 5 18 3 3" xfId="20304"/>
    <cellStyle name="Shade 2 5 18 3 4" xfId="33727"/>
    <cellStyle name="Shade 2 5 18 3 5" xfId="48241"/>
    <cellStyle name="Shade 2 5 18 4" xfId="12750"/>
    <cellStyle name="Shade 2 5 18 4 2" xfId="23462"/>
    <cellStyle name="Shade 2 5 18 4 3" xfId="20303"/>
    <cellStyle name="Shade 2 5 18 4 4" xfId="33533"/>
    <cellStyle name="Shade 2 5 18 4 5" xfId="44949"/>
    <cellStyle name="Shade 2 5 18 5" xfId="15582"/>
    <cellStyle name="Shade 2 5 18 5 2" xfId="20302"/>
    <cellStyle name="Shade 2 5 18 5 3" xfId="32662"/>
    <cellStyle name="Shade 2 5 18 5 4" xfId="44112"/>
    <cellStyle name="Shade 2 5 18 6" xfId="20308"/>
    <cellStyle name="Shade 2 5 18 7" xfId="27168"/>
    <cellStyle name="Shade 2 5 18 8" xfId="43063"/>
    <cellStyle name="Shade 2 5 19" xfId="8528"/>
    <cellStyle name="Shade 2 5 19 2" xfId="9964"/>
    <cellStyle name="Shade 2 5 19 2 2" xfId="14201"/>
    <cellStyle name="Shade 2 5 19 2 2 2" xfId="23463"/>
    <cellStyle name="Shade 2 5 19 2 2 3" xfId="20299"/>
    <cellStyle name="Shade 2 5 19 2 2 4" xfId="35134"/>
    <cellStyle name="Shade 2 5 19 2 2 5" xfId="44712"/>
    <cellStyle name="Shade 2 5 19 2 3" xfId="16938"/>
    <cellStyle name="Shade 2 5 19 2 3 2" xfId="20298"/>
    <cellStyle name="Shade 2 5 19 2 3 3" xfId="26169"/>
    <cellStyle name="Shade 2 5 19 2 3 4" xfId="42230"/>
    <cellStyle name="Shade 2 5 19 2 4" xfId="20300"/>
    <cellStyle name="Shade 2 5 19 2 5" xfId="37647"/>
    <cellStyle name="Shade 2 5 19 2 6" xfId="43764"/>
    <cellStyle name="Shade 2 5 19 3" xfId="11521"/>
    <cellStyle name="Shade 2 5 19 3 2" xfId="23464"/>
    <cellStyle name="Shade 2 5 19 3 3" xfId="20297"/>
    <cellStyle name="Shade 2 5 19 3 4" xfId="35710"/>
    <cellStyle name="Shade 2 5 19 3 5" xfId="45225"/>
    <cellStyle name="Shade 2 5 19 4" xfId="12876"/>
    <cellStyle name="Shade 2 5 19 4 2" xfId="23465"/>
    <cellStyle name="Shade 2 5 19 4 3" xfId="20296"/>
    <cellStyle name="Shade 2 5 19 4 4" xfId="38155"/>
    <cellStyle name="Shade 2 5 19 4 5" xfId="46674"/>
    <cellStyle name="Shade 2 5 19 5" xfId="15708"/>
    <cellStyle name="Shade 2 5 19 5 2" xfId="20295"/>
    <cellStyle name="Shade 2 5 19 5 3" xfId="28057"/>
    <cellStyle name="Shade 2 5 19 5 4" xfId="45907"/>
    <cellStyle name="Shade 2 5 19 6" xfId="20301"/>
    <cellStyle name="Shade 2 5 19 7" xfId="27251"/>
    <cellStyle name="Shade 2 5 19 8" xfId="45968"/>
    <cellStyle name="Shade 2 5 2" xfId="6715"/>
    <cellStyle name="Shade 2 5 2 2" xfId="10187"/>
    <cellStyle name="Shade 2 5 2 2 2" xfId="11744"/>
    <cellStyle name="Shade 2 5 2 2 2 2" xfId="23466"/>
    <cellStyle name="Shade 2 5 2 2 2 3" xfId="20292"/>
    <cellStyle name="Shade 2 5 2 2 2 4" xfId="32974"/>
    <cellStyle name="Shade 2 5 2 2 2 5" xfId="42906"/>
    <cellStyle name="Shade 2 5 2 2 3" xfId="14424"/>
    <cellStyle name="Shade 2 5 2 2 3 2" xfId="23467"/>
    <cellStyle name="Shade 2 5 2 2 3 3" xfId="20291"/>
    <cellStyle name="Shade 2 5 2 2 3 4" xfId="37429"/>
    <cellStyle name="Shade 2 5 2 2 3 5" xfId="46664"/>
    <cellStyle name="Shade 2 5 2 2 4" xfId="17161"/>
    <cellStyle name="Shade 2 5 2 2 4 2" xfId="20290"/>
    <cellStyle name="Shade 2 5 2 2 4 3" xfId="36091"/>
    <cellStyle name="Shade 2 5 2 2 4 4" xfId="42360"/>
    <cellStyle name="Shade 2 5 2 2 5" xfId="20293"/>
    <cellStyle name="Shade 2 5 2 2 6" xfId="34299"/>
    <cellStyle name="Shade 2 5 2 2 7" xfId="46209"/>
    <cellStyle name="Shade 2 5 2 3" xfId="9056"/>
    <cellStyle name="Shade 2 5 2 3 2" xfId="13311"/>
    <cellStyle name="Shade 2 5 2 3 2 2" xfId="23469"/>
    <cellStyle name="Shade 2 5 2 3 2 3" xfId="20289"/>
    <cellStyle name="Shade 2 5 2 3 2 4" xfId="32783"/>
    <cellStyle name="Shade 2 5 2 3 2 5" xfId="46470"/>
    <cellStyle name="Shade 2 5 2 3 3" xfId="14634"/>
    <cellStyle name="Shade 2 5 2 3 3 2" xfId="23470"/>
    <cellStyle name="Shade 2 5 2 3 3 3" xfId="20288"/>
    <cellStyle name="Shade 2 5 2 3 3 4" xfId="36530"/>
    <cellStyle name="Shade 2 5 2 3 3 5" xfId="40637"/>
    <cellStyle name="Shade 2 5 2 3 4" xfId="23468"/>
    <cellStyle name="Shade 2 5 2 4" xfId="10631"/>
    <cellStyle name="Shade 2 5 2 4 2" xfId="23471"/>
    <cellStyle name="Shade 2 5 2 4 3" xfId="20287"/>
    <cellStyle name="Shade 2 5 2 4 4" xfId="27857"/>
    <cellStyle name="Shade 2 5 2 4 5" xfId="48476"/>
    <cellStyle name="Shade 2 5 2 5" xfId="11986"/>
    <cellStyle name="Shade 2 5 2 5 2" xfId="23472"/>
    <cellStyle name="Shade 2 5 2 5 3" xfId="20286"/>
    <cellStyle name="Shade 2 5 2 5 4" xfId="34230"/>
    <cellStyle name="Shade 2 5 2 5 5" xfId="43316"/>
    <cellStyle name="Shade 2 5 2 6" xfId="14818"/>
    <cellStyle name="Shade 2 5 2 6 2" xfId="20285"/>
    <cellStyle name="Shade 2 5 2 6 3" xfId="35749"/>
    <cellStyle name="Shade 2 5 2 6 4" xfId="46688"/>
    <cellStyle name="Shade 2 5 2 7" xfId="26723"/>
    <cellStyle name="Shade 2 5 2 8" xfId="41119"/>
    <cellStyle name="Shade 2 5 20" xfId="8487"/>
    <cellStyle name="Shade 2 5 20 2" xfId="9923"/>
    <cellStyle name="Shade 2 5 20 2 2" xfId="14160"/>
    <cellStyle name="Shade 2 5 20 2 2 2" xfId="23473"/>
    <cellStyle name="Shade 2 5 20 2 2 3" xfId="20282"/>
    <cellStyle name="Shade 2 5 20 2 2 4" xfId="38063"/>
    <cellStyle name="Shade 2 5 20 2 2 5" xfId="46656"/>
    <cellStyle name="Shade 2 5 20 2 3" xfId="16897"/>
    <cellStyle name="Shade 2 5 20 2 3 2" xfId="20281"/>
    <cellStyle name="Shade 2 5 20 2 3 3" xfId="21859"/>
    <cellStyle name="Shade 2 5 20 2 3 4" xfId="45638"/>
    <cellStyle name="Shade 2 5 20 2 4" xfId="20283"/>
    <cellStyle name="Shade 2 5 20 2 5" xfId="34035"/>
    <cellStyle name="Shade 2 5 20 2 6" xfId="44622"/>
    <cellStyle name="Shade 2 5 20 3" xfId="11480"/>
    <cellStyle name="Shade 2 5 20 3 2" xfId="23474"/>
    <cellStyle name="Shade 2 5 20 3 3" xfId="20280"/>
    <cellStyle name="Shade 2 5 20 3 4" xfId="34773"/>
    <cellStyle name="Shade 2 5 20 3 5" xfId="46689"/>
    <cellStyle name="Shade 2 5 20 4" xfId="12835"/>
    <cellStyle name="Shade 2 5 20 4 2" xfId="23475"/>
    <cellStyle name="Shade 2 5 20 4 3" xfId="20279"/>
    <cellStyle name="Shade 2 5 20 4 4" xfId="34543"/>
    <cellStyle name="Shade 2 5 20 4 5" xfId="42071"/>
    <cellStyle name="Shade 2 5 20 5" xfId="15667"/>
    <cellStyle name="Shade 2 5 20 5 2" xfId="20278"/>
    <cellStyle name="Shade 2 5 20 5 3" xfId="28008"/>
    <cellStyle name="Shade 2 5 20 5 4" xfId="48244"/>
    <cellStyle name="Shade 2 5 20 6" xfId="20284"/>
    <cellStyle name="Shade 2 5 20 7" xfId="27212"/>
    <cellStyle name="Shade 2 5 20 8" xfId="46630"/>
    <cellStyle name="Shade 2 5 21" xfId="8538"/>
    <cellStyle name="Shade 2 5 21 2" xfId="9974"/>
    <cellStyle name="Shade 2 5 21 2 2" xfId="14211"/>
    <cellStyle name="Shade 2 5 21 2 2 2" xfId="23476"/>
    <cellStyle name="Shade 2 5 21 2 2 3" xfId="20275"/>
    <cellStyle name="Shade 2 5 21 2 2 4" xfId="37280"/>
    <cellStyle name="Shade 2 5 21 2 2 5" xfId="42052"/>
    <cellStyle name="Shade 2 5 21 2 3" xfId="16948"/>
    <cellStyle name="Shade 2 5 21 2 3 2" xfId="20274"/>
    <cellStyle name="Shade 2 5 21 2 3 3" xfId="38863"/>
    <cellStyle name="Shade 2 5 21 2 3 4" xfId="43115"/>
    <cellStyle name="Shade 2 5 21 2 4" xfId="20276"/>
    <cellStyle name="Shade 2 5 21 2 5" xfId="35778"/>
    <cellStyle name="Shade 2 5 21 2 6" xfId="38941"/>
    <cellStyle name="Shade 2 5 21 3" xfId="11531"/>
    <cellStyle name="Shade 2 5 21 3 2" xfId="23477"/>
    <cellStyle name="Shade 2 5 21 3 3" xfId="20273"/>
    <cellStyle name="Shade 2 5 21 3 4" xfId="38130"/>
    <cellStyle name="Shade 2 5 21 3 5" xfId="45041"/>
    <cellStyle name="Shade 2 5 21 4" xfId="12886"/>
    <cellStyle name="Shade 2 5 21 4 2" xfId="23478"/>
    <cellStyle name="Shade 2 5 21 4 3" xfId="20272"/>
    <cellStyle name="Shade 2 5 21 4 4" xfId="36285"/>
    <cellStyle name="Shade 2 5 21 4 5" xfId="45143"/>
    <cellStyle name="Shade 2 5 21 5" xfId="15718"/>
    <cellStyle name="Shade 2 5 21 5 2" xfId="20271"/>
    <cellStyle name="Shade 2 5 21 5 3" xfId="35015"/>
    <cellStyle name="Shade 2 5 21 5 4" xfId="43277"/>
    <cellStyle name="Shade 2 5 21 6" xfId="20277"/>
    <cellStyle name="Shade 2 5 21 7" xfId="27275"/>
    <cellStyle name="Shade 2 5 21 8" xfId="45037"/>
    <cellStyle name="Shade 2 5 22" xfId="8678"/>
    <cellStyle name="Shade 2 5 22 2" xfId="10114"/>
    <cellStyle name="Shade 2 5 22 2 2" xfId="14351"/>
    <cellStyle name="Shade 2 5 22 2 2 2" xfId="23479"/>
    <cellStyle name="Shade 2 5 22 2 2 3" xfId="20268"/>
    <cellStyle name="Shade 2 5 22 2 2 4" xfId="35653"/>
    <cellStyle name="Shade 2 5 22 2 2 5" xfId="44239"/>
    <cellStyle name="Shade 2 5 22 2 3" xfId="17088"/>
    <cellStyle name="Shade 2 5 22 2 3 2" xfId="20267"/>
    <cellStyle name="Shade 2 5 22 2 3 3" xfId="37132"/>
    <cellStyle name="Shade 2 5 22 2 3 4" xfId="42339"/>
    <cellStyle name="Shade 2 5 22 2 4" xfId="20269"/>
    <cellStyle name="Shade 2 5 22 2 5" xfId="37835"/>
    <cellStyle name="Shade 2 5 22 2 6" xfId="38995"/>
    <cellStyle name="Shade 2 5 22 3" xfId="11671"/>
    <cellStyle name="Shade 2 5 22 3 2" xfId="23480"/>
    <cellStyle name="Shade 2 5 22 3 3" xfId="20266"/>
    <cellStyle name="Shade 2 5 22 3 4" xfId="33806"/>
    <cellStyle name="Shade 2 5 22 3 5" xfId="46860"/>
    <cellStyle name="Shade 2 5 22 4" xfId="13026"/>
    <cellStyle name="Shade 2 5 22 4 2" xfId="23481"/>
    <cellStyle name="Shade 2 5 22 4 3" xfId="20265"/>
    <cellStyle name="Shade 2 5 22 4 4" xfId="35722"/>
    <cellStyle name="Shade 2 5 22 4 5" xfId="46495"/>
    <cellStyle name="Shade 2 5 22 5" xfId="15858"/>
    <cellStyle name="Shade 2 5 22 5 2" xfId="20264"/>
    <cellStyle name="Shade 2 5 22 5 3" xfId="31978"/>
    <cellStyle name="Shade 2 5 22 5 4" xfId="44386"/>
    <cellStyle name="Shade 2 5 22 6" xfId="20270"/>
    <cellStyle name="Shade 2 5 22 7" xfId="27445"/>
    <cellStyle name="Shade 2 5 22 8" xfId="42377"/>
    <cellStyle name="Shade 2 5 23" xfId="8627"/>
    <cellStyle name="Shade 2 5 23 2" xfId="10063"/>
    <cellStyle name="Shade 2 5 23 2 2" xfId="14300"/>
    <cellStyle name="Shade 2 5 23 2 2 2" xfId="23482"/>
    <cellStyle name="Shade 2 5 23 2 2 3" xfId="20261"/>
    <cellStyle name="Shade 2 5 23 2 2 4" xfId="33943"/>
    <cellStyle name="Shade 2 5 23 2 2 5" xfId="43337"/>
    <cellStyle name="Shade 2 5 23 2 3" xfId="17037"/>
    <cellStyle name="Shade 2 5 23 2 3 2" xfId="20260"/>
    <cellStyle name="Shade 2 5 23 2 3 3" xfId="36087"/>
    <cellStyle name="Shade 2 5 23 2 3 4" xfId="43046"/>
    <cellStyle name="Shade 2 5 23 2 4" xfId="20262"/>
    <cellStyle name="Shade 2 5 23 2 5" xfId="34915"/>
    <cellStyle name="Shade 2 5 23 2 6" xfId="48136"/>
    <cellStyle name="Shade 2 5 23 3" xfId="11620"/>
    <cellStyle name="Shade 2 5 23 3 2" xfId="23483"/>
    <cellStyle name="Shade 2 5 23 3 3" xfId="20259"/>
    <cellStyle name="Shade 2 5 23 3 4" xfId="38182"/>
    <cellStyle name="Shade 2 5 23 3 5" xfId="47634"/>
    <cellStyle name="Shade 2 5 23 4" xfId="12975"/>
    <cellStyle name="Shade 2 5 23 4 2" xfId="23484"/>
    <cellStyle name="Shade 2 5 23 4 3" xfId="20258"/>
    <cellStyle name="Shade 2 5 23 4 4" xfId="36520"/>
    <cellStyle name="Shade 2 5 23 4 5" xfId="43227"/>
    <cellStyle name="Shade 2 5 23 5" xfId="15807"/>
    <cellStyle name="Shade 2 5 23 5 2" xfId="20257"/>
    <cellStyle name="Shade 2 5 23 5 3" xfId="32241"/>
    <cellStyle name="Shade 2 5 23 5 4" xfId="46948"/>
    <cellStyle name="Shade 2 5 23 6" xfId="20263"/>
    <cellStyle name="Shade 2 5 23 7" xfId="27395"/>
    <cellStyle name="Shade 2 5 23 8" xfId="47509"/>
    <cellStyle name="Shade 2 5 24" xfId="8595"/>
    <cellStyle name="Shade 2 5 24 2" xfId="10031"/>
    <cellStyle name="Shade 2 5 24 2 2" xfId="14268"/>
    <cellStyle name="Shade 2 5 24 2 2 2" xfId="23485"/>
    <cellStyle name="Shade 2 5 24 2 2 3" xfId="20254"/>
    <cellStyle name="Shade 2 5 24 2 2 4" xfId="34048"/>
    <cellStyle name="Shade 2 5 24 2 2 5" xfId="41645"/>
    <cellStyle name="Shade 2 5 24 2 3" xfId="17005"/>
    <cellStyle name="Shade 2 5 24 2 3 2" xfId="20253"/>
    <cellStyle name="Shade 2 5 24 2 3 3" xfId="38206"/>
    <cellStyle name="Shade 2 5 24 2 3 4" xfId="47568"/>
    <cellStyle name="Shade 2 5 24 2 4" xfId="20255"/>
    <cellStyle name="Shade 2 5 24 2 5" xfId="34119"/>
    <cellStyle name="Shade 2 5 24 2 6" xfId="45111"/>
    <cellStyle name="Shade 2 5 24 3" xfId="11588"/>
    <cellStyle name="Shade 2 5 24 3 2" xfId="23486"/>
    <cellStyle name="Shade 2 5 24 3 3" xfId="20252"/>
    <cellStyle name="Shade 2 5 24 3 4" xfId="33232"/>
    <cellStyle name="Shade 2 5 24 3 5" xfId="41359"/>
    <cellStyle name="Shade 2 5 24 4" xfId="12943"/>
    <cellStyle name="Shade 2 5 24 4 2" xfId="23487"/>
    <cellStyle name="Shade 2 5 24 4 3" xfId="20251"/>
    <cellStyle name="Shade 2 5 24 4 4" xfId="34635"/>
    <cellStyle name="Shade 2 5 24 4 5" xfId="44000"/>
    <cellStyle name="Shade 2 5 24 5" xfId="15775"/>
    <cellStyle name="Shade 2 5 24 5 2" xfId="20250"/>
    <cellStyle name="Shade 2 5 24 5 3" xfId="28089"/>
    <cellStyle name="Shade 2 5 24 5 4" xfId="46173"/>
    <cellStyle name="Shade 2 5 24 6" xfId="20256"/>
    <cellStyle name="Shade 2 5 24 7" xfId="27360"/>
    <cellStyle name="Shade 2 5 24 8" xfId="47512"/>
    <cellStyle name="Shade 2 5 25" xfId="10281"/>
    <cellStyle name="Shade 2 5 25 2" xfId="14518"/>
    <cellStyle name="Shade 2 5 25 2 2" xfId="23488"/>
    <cellStyle name="Shade 2 5 25 2 3" xfId="20248"/>
    <cellStyle name="Shade 2 5 25 2 4" xfId="35643"/>
    <cellStyle name="Shade 2 5 25 2 5" xfId="47448"/>
    <cellStyle name="Shade 2 5 25 3" xfId="17255"/>
    <cellStyle name="Shade 2 5 25 3 2" xfId="20247"/>
    <cellStyle name="Shade 2 5 25 3 3" xfId="38849"/>
    <cellStyle name="Shade 2 5 25 3 4" xfId="38979"/>
    <cellStyle name="Shade 2 5 25 4" xfId="20249"/>
    <cellStyle name="Shade 2 5 25 5" xfId="37508"/>
    <cellStyle name="Shade 2 5 25 6" xfId="44231"/>
    <cellStyle name="Shade 2 5 26" xfId="10274"/>
    <cellStyle name="Shade 2 5 26 2" xfId="14511"/>
    <cellStyle name="Shade 2 5 26 2 2" xfId="23489"/>
    <cellStyle name="Shade 2 5 26 2 3" xfId="20245"/>
    <cellStyle name="Shade 2 5 26 2 4" xfId="36685"/>
    <cellStyle name="Shade 2 5 26 2 5" xfId="47344"/>
    <cellStyle name="Shade 2 5 26 3" xfId="17248"/>
    <cellStyle name="Shade 2 5 26 3 2" xfId="20244"/>
    <cellStyle name="Shade 2 5 26 3 3" xfId="36094"/>
    <cellStyle name="Shade 2 5 26 3 4" xfId="47321"/>
    <cellStyle name="Shade 2 5 26 4" xfId="20246"/>
    <cellStyle name="Shade 2 5 26 5" xfId="34851"/>
    <cellStyle name="Shade 2 5 26 6" xfId="47506"/>
    <cellStyle name="Shade 2 5 27" xfId="10318"/>
    <cellStyle name="Shade 2 5 27 2" xfId="14555"/>
    <cellStyle name="Shade 2 5 27 2 2" xfId="23490"/>
    <cellStyle name="Shade 2 5 27 2 3" xfId="20242"/>
    <cellStyle name="Shade 2 5 27 2 4" xfId="36034"/>
    <cellStyle name="Shade 2 5 27 2 5" xfId="44026"/>
    <cellStyle name="Shade 2 5 27 3" xfId="17292"/>
    <cellStyle name="Shade 2 5 27 3 2" xfId="20241"/>
    <cellStyle name="Shade 2 5 27 3 3" xfId="38238"/>
    <cellStyle name="Shade 2 5 27 3 4" xfId="40817"/>
    <cellStyle name="Shade 2 5 27 4" xfId="20243"/>
    <cellStyle name="Shade 2 5 27 5" xfId="35401"/>
    <cellStyle name="Shade 2 5 27 6" xfId="44240"/>
    <cellStyle name="Shade 2 5 28" xfId="10436"/>
    <cellStyle name="Shade 2 5 28 2" xfId="23491"/>
    <cellStyle name="Shade 2 5 28 3" xfId="20240"/>
    <cellStyle name="Shade 2 5 28 4" xfId="38270"/>
    <cellStyle name="Shade 2 5 28 5" xfId="40509"/>
    <cellStyle name="Shade 2 5 29" xfId="10449"/>
    <cellStyle name="Shade 2 5 29 2" xfId="23492"/>
    <cellStyle name="Shade 2 5 29 3" xfId="20239"/>
    <cellStyle name="Shade 2 5 29 4" xfId="35156"/>
    <cellStyle name="Shade 2 5 29 5" xfId="44930"/>
    <cellStyle name="Shade 2 5 3" xfId="6815"/>
    <cellStyle name="Shade 2 5 3 2" xfId="9156"/>
    <cellStyle name="Shade 2 5 3 2 2" xfId="13411"/>
    <cellStyle name="Shade 2 5 3 2 2 2" xfId="23493"/>
    <cellStyle name="Shade 2 5 3 2 2 3" xfId="20236"/>
    <cellStyle name="Shade 2 5 3 2 2 4" xfId="36692"/>
    <cellStyle name="Shade 2 5 3 2 2 5" xfId="47192"/>
    <cellStyle name="Shade 2 5 3 2 3" xfId="16171"/>
    <cellStyle name="Shade 2 5 3 2 3 2" xfId="20235"/>
    <cellStyle name="Shade 2 5 3 2 3 3" xfId="22264"/>
    <cellStyle name="Shade 2 5 3 2 3 4" xfId="40367"/>
    <cellStyle name="Shade 2 5 3 2 4" xfId="20237"/>
    <cellStyle name="Shade 2 5 3 2 5" xfId="26943"/>
    <cellStyle name="Shade 2 5 3 2 6" xfId="39599"/>
    <cellStyle name="Shade 2 5 3 3" xfId="10731"/>
    <cellStyle name="Shade 2 5 3 3 2" xfId="23495"/>
    <cellStyle name="Shade 2 5 3 3 3" xfId="20234"/>
    <cellStyle name="Shade 2 5 3 3 4" xfId="32484"/>
    <cellStyle name="Shade 2 5 3 3 5" xfId="41227"/>
    <cellStyle name="Shade 2 5 3 4" xfId="12086"/>
    <cellStyle name="Shade 2 5 3 4 2" xfId="23496"/>
    <cellStyle name="Shade 2 5 3 4 3" xfId="20233"/>
    <cellStyle name="Shade 2 5 3 4 4" xfId="35371"/>
    <cellStyle name="Shade 2 5 3 4 5" xfId="45953"/>
    <cellStyle name="Shade 2 5 3 5" xfId="14918"/>
    <cellStyle name="Shade 2 5 3 5 2" xfId="20232"/>
    <cellStyle name="Shade 2 5 3 5 3" xfId="33722"/>
    <cellStyle name="Shade 2 5 3 5 4" xfId="44741"/>
    <cellStyle name="Shade 2 5 3 6" xfId="20238"/>
    <cellStyle name="Shade 2 5 3 7" xfId="21574"/>
    <cellStyle name="Shade 2 5 3 8" xfId="46878"/>
    <cellStyle name="Shade 2 5 4" xfId="6800"/>
    <cellStyle name="Shade 2 5 4 2" xfId="9141"/>
    <cellStyle name="Shade 2 5 4 2 2" xfId="13396"/>
    <cellStyle name="Shade 2 5 4 2 2 2" xfId="23497"/>
    <cellStyle name="Shade 2 5 4 2 2 3" xfId="20229"/>
    <cellStyle name="Shade 2 5 4 2 2 4" xfId="37587"/>
    <cellStyle name="Shade 2 5 4 2 2 5" xfId="43962"/>
    <cellStyle name="Shade 2 5 4 2 3" xfId="16165"/>
    <cellStyle name="Shade 2 5 4 2 3 2" xfId="20228"/>
    <cellStyle name="Shade 2 5 4 2 3 3" xfId="21977"/>
    <cellStyle name="Shade 2 5 4 2 3 4" xfId="46940"/>
    <cellStyle name="Shade 2 5 4 2 4" xfId="20230"/>
    <cellStyle name="Shade 2 5 4 2 5" xfId="28468"/>
    <cellStyle name="Shade 2 5 4 2 6" xfId="44864"/>
    <cellStyle name="Shade 2 5 4 3" xfId="10716"/>
    <cellStyle name="Shade 2 5 4 3 2" xfId="23498"/>
    <cellStyle name="Shade 2 5 4 3 3" xfId="20227"/>
    <cellStyle name="Shade 2 5 4 3 4" xfId="33208"/>
    <cellStyle name="Shade 2 5 4 3 5" xfId="43156"/>
    <cellStyle name="Shade 2 5 4 4" xfId="12071"/>
    <cellStyle name="Shade 2 5 4 4 2" xfId="23499"/>
    <cellStyle name="Shade 2 5 4 4 3" xfId="20226"/>
    <cellStyle name="Shade 2 5 4 4 4" xfId="35854"/>
    <cellStyle name="Shade 2 5 4 4 5" xfId="48429"/>
    <cellStyle name="Shade 2 5 4 5" xfId="14903"/>
    <cellStyle name="Shade 2 5 4 5 2" xfId="20225"/>
    <cellStyle name="Shade 2 5 4 5 3" xfId="37383"/>
    <cellStyle name="Shade 2 5 4 5 4" xfId="43273"/>
    <cellStyle name="Shade 2 5 4 6" xfId="20231"/>
    <cellStyle name="Shade 2 5 4 7" xfId="23879"/>
    <cellStyle name="Shade 2 5 4 8" xfId="39823"/>
    <cellStyle name="Shade 2 5 5" xfId="6628"/>
    <cellStyle name="Shade 2 5 5 2" xfId="8969"/>
    <cellStyle name="Shade 2 5 5 2 2" xfId="13224"/>
    <cellStyle name="Shade 2 5 5 2 2 2" xfId="23500"/>
    <cellStyle name="Shade 2 5 5 2 2 3" xfId="20222"/>
    <cellStyle name="Shade 2 5 5 2 2 4" xfId="33330"/>
    <cellStyle name="Shade 2 5 5 2 2 5" xfId="40823"/>
    <cellStyle name="Shade 2 5 5 2 3" xfId="16011"/>
    <cellStyle name="Shade 2 5 5 2 3 2" xfId="20221"/>
    <cellStyle name="Shade 2 5 5 2 3 3" xfId="21947"/>
    <cellStyle name="Shade 2 5 5 2 3 4" xfId="39425"/>
    <cellStyle name="Shade 2 5 5 2 4" xfId="20223"/>
    <cellStyle name="Shade 2 5 5 2 5" xfId="22583"/>
    <cellStyle name="Shade 2 5 5 2 6" xfId="39892"/>
    <cellStyle name="Shade 2 5 5 3" xfId="10544"/>
    <cellStyle name="Shade 2 5 5 3 2" xfId="23502"/>
    <cellStyle name="Shade 2 5 5 3 3" xfId="20220"/>
    <cellStyle name="Shade 2 5 5 3 4" xfId="27762"/>
    <cellStyle name="Shade 2 5 5 3 5" xfId="43855"/>
    <cellStyle name="Shade 2 5 5 4" xfId="11899"/>
    <cellStyle name="Shade 2 5 5 4 2" xfId="23503"/>
    <cellStyle name="Shade 2 5 5 4 3" xfId="20219"/>
    <cellStyle name="Shade 2 5 5 4 4" xfId="34778"/>
    <cellStyle name="Shade 2 5 5 4 5" xfId="43081"/>
    <cellStyle name="Shade 2 5 5 5" xfId="14731"/>
    <cellStyle name="Shade 2 5 5 5 2" xfId="20218"/>
    <cellStyle name="Shade 2 5 5 5 3" xfId="32631"/>
    <cellStyle name="Shade 2 5 5 5 4" xfId="40381"/>
    <cellStyle name="Shade 2 5 5 6" xfId="20224"/>
    <cellStyle name="Shade 2 5 5 7" xfId="21873"/>
    <cellStyle name="Shade 2 5 5 8" xfId="39475"/>
    <cellStyle name="Shade 2 5 6" xfId="6920"/>
    <cellStyle name="Shade 2 5 6 2" xfId="9261"/>
    <cellStyle name="Shade 2 5 6 2 2" xfId="13516"/>
    <cellStyle name="Shade 2 5 6 2 2 2" xfId="23504"/>
    <cellStyle name="Shade 2 5 6 2 2 3" xfId="20215"/>
    <cellStyle name="Shade 2 5 6 2 2 4" xfId="35128"/>
    <cellStyle name="Shade 2 5 6 2 2 5" xfId="46842"/>
    <cellStyle name="Shade 2 5 6 2 3" xfId="16266"/>
    <cellStyle name="Shade 2 5 6 2 3 2" xfId="20214"/>
    <cellStyle name="Shade 2 5 6 2 3 3" xfId="17898"/>
    <cellStyle name="Shade 2 5 6 2 3 4" xfId="41905"/>
    <cellStyle name="Shade 2 5 6 2 4" xfId="20216"/>
    <cellStyle name="Shade 2 5 6 2 5" xfId="21806"/>
    <cellStyle name="Shade 2 5 6 2 6" xfId="39404"/>
    <cellStyle name="Shade 2 5 6 3" xfId="10836"/>
    <cellStyle name="Shade 2 5 6 3 2" xfId="23505"/>
    <cellStyle name="Shade 2 5 6 3 3" xfId="20213"/>
    <cellStyle name="Shade 2 5 6 3 4" xfId="37838"/>
    <cellStyle name="Shade 2 5 6 3 5" xfId="41127"/>
    <cellStyle name="Shade 2 5 6 4" xfId="12191"/>
    <cellStyle name="Shade 2 5 6 4 2" xfId="23506"/>
    <cellStyle name="Shade 2 5 6 4 3" xfId="20212"/>
    <cellStyle name="Shade 2 5 6 4 4" xfId="38311"/>
    <cellStyle name="Shade 2 5 6 4 5" xfId="45463"/>
    <cellStyle name="Shade 2 5 6 5" xfId="15023"/>
    <cellStyle name="Shade 2 5 6 5 2" xfId="20211"/>
    <cellStyle name="Shade 2 5 6 5 3" xfId="38480"/>
    <cellStyle name="Shade 2 5 6 5 4" xfId="43135"/>
    <cellStyle name="Shade 2 5 6 6" xfId="20217"/>
    <cellStyle name="Shade 2 5 6 7" xfId="23395"/>
    <cellStyle name="Shade 2 5 6 8" xfId="40307"/>
    <cellStyle name="Shade 2 5 7" xfId="6999"/>
    <cellStyle name="Shade 2 5 7 2" xfId="9340"/>
    <cellStyle name="Shade 2 5 7 2 2" xfId="13595"/>
    <cellStyle name="Shade 2 5 7 2 2 2" xfId="23507"/>
    <cellStyle name="Shade 2 5 7 2 2 3" xfId="20208"/>
    <cellStyle name="Shade 2 5 7 2 2 4" xfId="38015"/>
    <cellStyle name="Shade 2 5 7 2 2 5" xfId="42111"/>
    <cellStyle name="Shade 2 5 7 2 3" xfId="16339"/>
    <cellStyle name="Shade 2 5 7 2 3 2" xfId="20207"/>
    <cellStyle name="Shade 2 5 7 2 3 3" xfId="26380"/>
    <cellStyle name="Shade 2 5 7 2 3 4" xfId="41050"/>
    <cellStyle name="Shade 2 5 7 2 4" xfId="20209"/>
    <cellStyle name="Shade 2 5 7 2 5" xfId="27030"/>
    <cellStyle name="Shade 2 5 7 2 6" xfId="45077"/>
    <cellStyle name="Shade 2 5 7 3" xfId="10915"/>
    <cellStyle name="Shade 2 5 7 3 2" xfId="23508"/>
    <cellStyle name="Shade 2 5 7 3 3" xfId="20206"/>
    <cellStyle name="Shade 2 5 7 3 4" xfId="36722"/>
    <cellStyle name="Shade 2 5 7 3 5" xfId="44314"/>
    <cellStyle name="Shade 2 5 7 4" xfId="12270"/>
    <cellStyle name="Shade 2 5 7 4 2" xfId="23509"/>
    <cellStyle name="Shade 2 5 7 4 3" xfId="20205"/>
    <cellStyle name="Shade 2 5 7 4 4" xfId="37812"/>
    <cellStyle name="Shade 2 5 7 4 5" xfId="44405"/>
    <cellStyle name="Shade 2 5 7 5" xfId="15102"/>
    <cellStyle name="Shade 2 5 7 5 2" xfId="20204"/>
    <cellStyle name="Shade 2 5 7 5 3" xfId="32444"/>
    <cellStyle name="Shade 2 5 7 5 4" xfId="43211"/>
    <cellStyle name="Shade 2 5 7 6" xfId="20210"/>
    <cellStyle name="Shade 2 5 7 7" xfId="21593"/>
    <cellStyle name="Shade 2 5 7 8" xfId="40966"/>
    <cellStyle name="Shade 2 5 8" xfId="6733"/>
    <cellStyle name="Shade 2 5 8 2" xfId="9074"/>
    <cellStyle name="Shade 2 5 8 2 2" xfId="13329"/>
    <cellStyle name="Shade 2 5 8 2 2 2" xfId="23511"/>
    <cellStyle name="Shade 2 5 8 2 2 3" xfId="20201"/>
    <cellStyle name="Shade 2 5 8 2 2 4" xfId="34548"/>
    <cellStyle name="Shade 2 5 8 2 2 5" xfId="46774"/>
    <cellStyle name="Shade 2 5 8 2 3" xfId="16102"/>
    <cellStyle name="Shade 2 5 8 2 3 2" xfId="20200"/>
    <cellStyle name="Shade 2 5 8 2 3 3" xfId="22134"/>
    <cellStyle name="Shade 2 5 8 2 3 4" xfId="44349"/>
    <cellStyle name="Shade 2 5 8 2 4" xfId="20202"/>
    <cellStyle name="Shade 2 5 8 2 5" xfId="21659"/>
    <cellStyle name="Shade 2 5 8 2 6" xfId="39895"/>
    <cellStyle name="Shade 2 5 8 3" xfId="10649"/>
    <cellStyle name="Shade 2 5 8 3 2" xfId="23512"/>
    <cellStyle name="Shade 2 5 8 3 3" xfId="20199"/>
    <cellStyle name="Shade 2 5 8 3 4" xfId="27877"/>
    <cellStyle name="Shade 2 5 8 3 5" xfId="48347"/>
    <cellStyle name="Shade 2 5 8 4" xfId="12004"/>
    <cellStyle name="Shade 2 5 8 4 2" xfId="23513"/>
    <cellStyle name="Shade 2 5 8 4 3" xfId="20198"/>
    <cellStyle name="Shade 2 5 8 4 4" xfId="33759"/>
    <cellStyle name="Shade 2 5 8 4 5" xfId="42012"/>
    <cellStyle name="Shade 2 5 8 5" xfId="14836"/>
    <cellStyle name="Shade 2 5 8 5 2" xfId="20197"/>
    <cellStyle name="Shade 2 5 8 5 3" xfId="34757"/>
    <cellStyle name="Shade 2 5 8 5 4" xfId="43205"/>
    <cellStyle name="Shade 2 5 8 6" xfId="20203"/>
    <cellStyle name="Shade 2 5 8 7" xfId="17411"/>
    <cellStyle name="Shade 2 5 8 8" xfId="46538"/>
    <cellStyle name="Shade 2 5 9" xfId="6832"/>
    <cellStyle name="Shade 2 5 9 2" xfId="9173"/>
    <cellStyle name="Shade 2 5 9 2 2" xfId="13428"/>
    <cellStyle name="Shade 2 5 9 2 2 2" xfId="23514"/>
    <cellStyle name="Shade 2 5 9 2 2 3" xfId="20194"/>
    <cellStyle name="Shade 2 5 9 2 2 4" xfId="38028"/>
    <cellStyle name="Shade 2 5 9 2 2 5" xfId="41224"/>
    <cellStyle name="Shade 2 5 9 2 3" xfId="16188"/>
    <cellStyle name="Shade 2 5 9 2 3 2" xfId="20193"/>
    <cellStyle name="Shade 2 5 9 2 3 3" xfId="32052"/>
    <cellStyle name="Shade 2 5 9 2 3 4" xfId="38983"/>
    <cellStyle name="Shade 2 5 9 2 4" xfId="20195"/>
    <cellStyle name="Shade 2 5 9 2 5" xfId="25342"/>
    <cellStyle name="Shade 2 5 9 2 6" xfId="39277"/>
    <cellStyle name="Shade 2 5 9 3" xfId="10748"/>
    <cellStyle name="Shade 2 5 9 3 2" xfId="23515"/>
    <cellStyle name="Shade 2 5 9 3 3" xfId="20192"/>
    <cellStyle name="Shade 2 5 9 3 4" xfId="33599"/>
    <cellStyle name="Shade 2 5 9 3 5" xfId="45732"/>
    <cellStyle name="Shade 2 5 9 4" xfId="12103"/>
    <cellStyle name="Shade 2 5 9 4 2" xfId="23516"/>
    <cellStyle name="Shade 2 5 9 4 3" xfId="20191"/>
    <cellStyle name="Shade 2 5 9 4 4" xfId="37825"/>
    <cellStyle name="Shade 2 5 9 4 5" xfId="43451"/>
    <cellStyle name="Shade 2 5 9 5" xfId="14935"/>
    <cellStyle name="Shade 2 5 9 5 2" xfId="20190"/>
    <cellStyle name="Shade 2 5 9 5 3" xfId="34057"/>
    <cellStyle name="Shade 2 5 9 5 4" xfId="41619"/>
    <cellStyle name="Shade 2 5 9 6" xfId="20196"/>
    <cellStyle name="Shade 2 5 9 7" xfId="32338"/>
    <cellStyle name="Shade 2 5 9 8" xfId="42598"/>
    <cellStyle name="Shade 2 6" xfId="6579"/>
    <cellStyle name="Shade 2 6 10" xfId="7069"/>
    <cellStyle name="Shade 2 6 10 2" xfId="9410"/>
    <cellStyle name="Shade 2 6 10 2 2" xfId="13665"/>
    <cellStyle name="Shade 2 6 10 2 2 2" xfId="23518"/>
    <cellStyle name="Shade 2 6 10 2 2 3" xfId="20187"/>
    <cellStyle name="Shade 2 6 10 2 2 4" xfId="33745"/>
    <cellStyle name="Shade 2 6 10 2 2 5" xfId="41680"/>
    <cellStyle name="Shade 2 6 10 2 3" xfId="16402"/>
    <cellStyle name="Shade 2 6 10 2 3 2" xfId="20186"/>
    <cellStyle name="Shade 2 6 10 2 3 3" xfId="25526"/>
    <cellStyle name="Shade 2 6 10 2 3 4" xfId="46536"/>
    <cellStyle name="Shade 2 6 10 2 4" xfId="20188"/>
    <cellStyle name="Shade 2 6 10 2 5" xfId="35541"/>
    <cellStyle name="Shade 2 6 10 2 6" xfId="43432"/>
    <cellStyle name="Shade 2 6 10 3" xfId="10985"/>
    <cellStyle name="Shade 2 6 10 3 2" xfId="23519"/>
    <cellStyle name="Shade 2 6 10 3 3" xfId="20185"/>
    <cellStyle name="Shade 2 6 10 3 4" xfId="35377"/>
    <cellStyle name="Shade 2 6 10 3 5" xfId="45137"/>
    <cellStyle name="Shade 2 6 10 4" xfId="12340"/>
    <cellStyle name="Shade 2 6 10 4 2" xfId="23520"/>
    <cellStyle name="Shade 2 6 10 4 3" xfId="20184"/>
    <cellStyle name="Shade 2 6 10 4 4" xfId="34081"/>
    <cellStyle name="Shade 2 6 10 4 5" xfId="42263"/>
    <cellStyle name="Shade 2 6 10 5" xfId="15172"/>
    <cellStyle name="Shade 2 6 10 5 2" xfId="20183"/>
    <cellStyle name="Shade 2 6 10 5 3" xfId="37972"/>
    <cellStyle name="Shade 2 6 10 5 4" xfId="42900"/>
    <cellStyle name="Shade 2 6 10 6" xfId="20189"/>
    <cellStyle name="Shade 2 6 10 7" xfId="26645"/>
    <cellStyle name="Shade 2 6 10 8" xfId="38993"/>
    <cellStyle name="Shade 2 6 11" xfId="7209"/>
    <cellStyle name="Shade 2 6 11 2" xfId="9550"/>
    <cellStyle name="Shade 2 6 11 2 2" xfId="13805"/>
    <cellStyle name="Shade 2 6 11 2 2 2" xfId="23521"/>
    <cellStyle name="Shade 2 6 11 2 2 3" xfId="20180"/>
    <cellStyle name="Shade 2 6 11 2 2 4" xfId="38172"/>
    <cellStyle name="Shade 2 6 11 2 2 5" xfId="45513"/>
    <cellStyle name="Shade 2 6 11 2 3" xfId="16542"/>
    <cellStyle name="Shade 2 6 11 2 3 2" xfId="20179"/>
    <cellStyle name="Shade 2 6 11 2 3 3" xfId="25697"/>
    <cellStyle name="Shade 2 6 11 2 3 4" xfId="40356"/>
    <cellStyle name="Shade 2 6 11 2 4" xfId="20181"/>
    <cellStyle name="Shade 2 6 11 2 5" xfId="27607"/>
    <cellStyle name="Shade 2 6 11 2 6" xfId="41145"/>
    <cellStyle name="Shade 2 6 11 3" xfId="11125"/>
    <cellStyle name="Shade 2 6 11 3 2" xfId="23522"/>
    <cellStyle name="Shade 2 6 11 3 3" xfId="20178"/>
    <cellStyle name="Shade 2 6 11 3 4" xfId="35970"/>
    <cellStyle name="Shade 2 6 11 3 5" xfId="44475"/>
    <cellStyle name="Shade 2 6 11 4" xfId="12480"/>
    <cellStyle name="Shade 2 6 11 4 2" xfId="23523"/>
    <cellStyle name="Shade 2 6 11 4 3" xfId="20177"/>
    <cellStyle name="Shade 2 6 11 4 4" xfId="34926"/>
    <cellStyle name="Shade 2 6 11 4 5" xfId="41549"/>
    <cellStyle name="Shade 2 6 11 5" xfId="15312"/>
    <cellStyle name="Shade 2 6 11 5 2" xfId="20176"/>
    <cellStyle name="Shade 2 6 11 5 3" xfId="34699"/>
    <cellStyle name="Shade 2 6 11 5 4" xfId="44770"/>
    <cellStyle name="Shade 2 6 11 6" xfId="20182"/>
    <cellStyle name="Shade 2 6 11 7" xfId="24562"/>
    <cellStyle name="Shade 2 6 11 8" xfId="39021"/>
    <cellStyle name="Shade 2 6 12" xfId="7214"/>
    <cellStyle name="Shade 2 6 12 2" xfId="9555"/>
    <cellStyle name="Shade 2 6 12 2 2" xfId="13810"/>
    <cellStyle name="Shade 2 6 12 2 2 2" xfId="23525"/>
    <cellStyle name="Shade 2 6 12 2 2 3" xfId="20173"/>
    <cellStyle name="Shade 2 6 12 2 2 4" xfId="35243"/>
    <cellStyle name="Shade 2 6 12 2 2 5" xfId="48048"/>
    <cellStyle name="Shade 2 6 12 2 3" xfId="16547"/>
    <cellStyle name="Shade 2 6 12 2 3 2" xfId="20172"/>
    <cellStyle name="Shade 2 6 12 2 3 3" xfId="21592"/>
    <cellStyle name="Shade 2 6 12 2 3 4" xfId="39729"/>
    <cellStyle name="Shade 2 6 12 2 4" xfId="20174"/>
    <cellStyle name="Shade 2 6 12 2 5" xfId="38606"/>
    <cellStyle name="Shade 2 6 12 2 6" xfId="43703"/>
    <cellStyle name="Shade 2 6 12 3" xfId="11130"/>
    <cellStyle name="Shade 2 6 12 3 2" xfId="23526"/>
    <cellStyle name="Shade 2 6 12 3 3" xfId="20171"/>
    <cellStyle name="Shade 2 6 12 3 4" xfId="36877"/>
    <cellStyle name="Shade 2 6 12 3 5" xfId="42327"/>
    <cellStyle name="Shade 2 6 12 4" xfId="12485"/>
    <cellStyle name="Shade 2 6 12 4 2" xfId="23527"/>
    <cellStyle name="Shade 2 6 12 4 3" xfId="20170"/>
    <cellStyle name="Shade 2 6 12 4 4" xfId="32822"/>
    <cellStyle name="Shade 2 6 12 4 5" xfId="42407"/>
    <cellStyle name="Shade 2 6 12 5" xfId="15317"/>
    <cellStyle name="Shade 2 6 12 5 2" xfId="20169"/>
    <cellStyle name="Shade 2 6 12 5 3" xfId="32596"/>
    <cellStyle name="Shade 2 6 12 5 4" xfId="45891"/>
    <cellStyle name="Shade 2 6 12 6" xfId="20175"/>
    <cellStyle name="Shade 2 6 12 7" xfId="21969"/>
    <cellStyle name="Shade 2 6 12 8" xfId="39711"/>
    <cellStyle name="Shade 2 6 13" xfId="7218"/>
    <cellStyle name="Shade 2 6 13 2" xfId="9559"/>
    <cellStyle name="Shade 2 6 13 2 2" xfId="13814"/>
    <cellStyle name="Shade 2 6 13 2 2 2" xfId="23529"/>
    <cellStyle name="Shade 2 6 13 2 2 3" xfId="20166"/>
    <cellStyle name="Shade 2 6 13 2 2 4" xfId="33139"/>
    <cellStyle name="Shade 2 6 13 2 2 5" xfId="41307"/>
    <cellStyle name="Shade 2 6 13 2 3" xfId="16551"/>
    <cellStyle name="Shade 2 6 13 2 3 2" xfId="20165"/>
    <cellStyle name="Shade 2 6 13 2 3 3" xfId="32352"/>
    <cellStyle name="Shade 2 6 13 2 3 4" xfId="42249"/>
    <cellStyle name="Shade 2 6 13 2 4" xfId="20167"/>
    <cellStyle name="Shade 2 6 13 2 5" xfId="27613"/>
    <cellStyle name="Shade 2 6 13 2 6" xfId="43071"/>
    <cellStyle name="Shade 2 6 13 3" xfId="11134"/>
    <cellStyle name="Shade 2 6 13 3 2" xfId="23530"/>
    <cellStyle name="Shade 2 6 13 3 3" xfId="20164"/>
    <cellStyle name="Shade 2 6 13 3 4" xfId="37954"/>
    <cellStyle name="Shade 2 6 13 3 5" xfId="47212"/>
    <cellStyle name="Shade 2 6 13 4" xfId="12489"/>
    <cellStyle name="Shade 2 6 13 4 2" xfId="23531"/>
    <cellStyle name="Shade 2 6 13 4 3" xfId="20163"/>
    <cellStyle name="Shade 2 6 13 4 4" xfId="35312"/>
    <cellStyle name="Shade 2 6 13 4 5" xfId="46566"/>
    <cellStyle name="Shade 2 6 13 5" xfId="15321"/>
    <cellStyle name="Shade 2 6 13 5 2" xfId="20162"/>
    <cellStyle name="Shade 2 6 13 5 3" xfId="35424"/>
    <cellStyle name="Shade 2 6 13 5 4" xfId="40516"/>
    <cellStyle name="Shade 2 6 13 6" xfId="20168"/>
    <cellStyle name="Shade 2 6 13 7" xfId="23353"/>
    <cellStyle name="Shade 2 6 13 8" xfId="39632"/>
    <cellStyle name="Shade 2 6 14" xfId="7220"/>
    <cellStyle name="Shade 2 6 14 2" xfId="9561"/>
    <cellStyle name="Shade 2 6 14 2 2" xfId="13816"/>
    <cellStyle name="Shade 2 6 14 2 2 2" xfId="23532"/>
    <cellStyle name="Shade 2 6 14 2 2 3" xfId="20159"/>
    <cellStyle name="Shade 2 6 14 2 2 4" xfId="37900"/>
    <cellStyle name="Shade 2 6 14 2 2 5" xfId="48279"/>
    <cellStyle name="Shade 2 6 14 2 3" xfId="16553"/>
    <cellStyle name="Shade 2 6 14 2 3 2" xfId="20158"/>
    <cellStyle name="Shade 2 6 14 2 3 3" xfId="22794"/>
    <cellStyle name="Shade 2 6 14 2 3 4" xfId="45879"/>
    <cellStyle name="Shade 2 6 14 2 4" xfId="20160"/>
    <cellStyle name="Shade 2 6 14 2 5" xfId="33705"/>
    <cellStyle name="Shade 2 6 14 2 6" xfId="47946"/>
    <cellStyle name="Shade 2 6 14 3" xfId="11136"/>
    <cellStyle name="Shade 2 6 14 3 2" xfId="23533"/>
    <cellStyle name="Shade 2 6 14 3 3" xfId="20157"/>
    <cellStyle name="Shade 2 6 14 3 4" xfId="32671"/>
    <cellStyle name="Shade 2 6 14 3 5" xfId="41971"/>
    <cellStyle name="Shade 2 6 14 4" xfId="12491"/>
    <cellStyle name="Shade 2 6 14 4 2" xfId="23534"/>
    <cellStyle name="Shade 2 6 14 4 3" xfId="20156"/>
    <cellStyle name="Shade 2 6 14 4 4" xfId="36892"/>
    <cellStyle name="Shade 2 6 14 4 5" xfId="46021"/>
    <cellStyle name="Shade 2 6 14 5" xfId="15323"/>
    <cellStyle name="Shade 2 6 14 5 2" xfId="20155"/>
    <cellStyle name="Shade 2 6 14 5 3" xfId="37005"/>
    <cellStyle name="Shade 2 6 14 5 4" xfId="47292"/>
    <cellStyle name="Shade 2 6 14 6" xfId="20161"/>
    <cellStyle name="Shade 2 6 14 7" xfId="22041"/>
    <cellStyle name="Shade 2 6 14 8" xfId="39750"/>
    <cellStyle name="Shade 2 6 15" xfId="7222"/>
    <cellStyle name="Shade 2 6 15 2" xfId="9563"/>
    <cellStyle name="Shade 2 6 15 2 2" xfId="13818"/>
    <cellStyle name="Shade 2 6 15 2 2 2" xfId="23535"/>
    <cellStyle name="Shade 2 6 15 2 2 3" xfId="20152"/>
    <cellStyle name="Shade 2 6 15 2 2 4" xfId="32618"/>
    <cellStyle name="Shade 2 6 15 2 2 5" xfId="48207"/>
    <cellStyle name="Shade 2 6 15 2 3" xfId="16555"/>
    <cellStyle name="Shade 2 6 15 2 3 2" xfId="20151"/>
    <cellStyle name="Shade 2 6 15 2 3 3" xfId="21617"/>
    <cellStyle name="Shade 2 6 15 2 3 4" xfId="40066"/>
    <cellStyle name="Shade 2 6 15 2 4" xfId="20153"/>
    <cellStyle name="Shade 2 6 15 2 5" xfId="34766"/>
    <cellStyle name="Shade 2 6 15 2 6" xfId="46694"/>
    <cellStyle name="Shade 2 6 15 3" xfId="11138"/>
    <cellStyle name="Shade 2 6 15 3 2" xfId="23537"/>
    <cellStyle name="Shade 2 6 15 3 3" xfId="20150"/>
    <cellStyle name="Shade 2 6 15 3 4" xfId="37442"/>
    <cellStyle name="Shade 2 6 15 3 5" xfId="46822"/>
    <cellStyle name="Shade 2 6 15 4" xfId="12493"/>
    <cellStyle name="Shade 2 6 15 4 2" xfId="23538"/>
    <cellStyle name="Shade 2 6 15 4 3" xfId="20149"/>
    <cellStyle name="Shade 2 6 15 4 4" xfId="33207"/>
    <cellStyle name="Shade 2 6 15 4 5" xfId="47561"/>
    <cellStyle name="Shade 2 6 15 5" xfId="15325"/>
    <cellStyle name="Shade 2 6 15 5 2" xfId="20148"/>
    <cellStyle name="Shade 2 6 15 5 3" xfId="33320"/>
    <cellStyle name="Shade 2 6 15 5 4" xfId="43320"/>
    <cellStyle name="Shade 2 6 15 6" xfId="20154"/>
    <cellStyle name="Shade 2 6 15 7" xfId="26670"/>
    <cellStyle name="Shade 2 6 15 8" xfId="39335"/>
    <cellStyle name="Shade 2 6 16" xfId="8417"/>
    <cellStyle name="Shade 2 6 16 2" xfId="9855"/>
    <cellStyle name="Shade 2 6 16 2 2" xfId="14092"/>
    <cellStyle name="Shade 2 6 16 2 2 2" xfId="23539"/>
    <cellStyle name="Shade 2 6 16 2 2 3" xfId="20145"/>
    <cellStyle name="Shade 2 6 16 2 2 4" xfId="35859"/>
    <cellStyle name="Shade 2 6 16 2 2 5" xfId="42718"/>
    <cellStyle name="Shade 2 6 16 2 3" xfId="16829"/>
    <cellStyle name="Shade 2 6 16 2 3 2" xfId="20144"/>
    <cellStyle name="Shade 2 6 16 2 3 3" xfId="22141"/>
    <cellStyle name="Shade 2 6 16 2 3 4" xfId="42459"/>
    <cellStyle name="Shade 2 6 16 2 4" xfId="20146"/>
    <cellStyle name="Shade 2 6 16 2 5" xfId="35928"/>
    <cellStyle name="Shade 2 6 16 2 6" xfId="42370"/>
    <cellStyle name="Shade 2 6 16 3" xfId="11412"/>
    <cellStyle name="Shade 2 6 16 3 2" xfId="23540"/>
    <cellStyle name="Shade 2 6 16 3 3" xfId="20143"/>
    <cellStyle name="Shade 2 6 16 3 4" xfId="34062"/>
    <cellStyle name="Shade 2 6 16 3 5" xfId="47892"/>
    <cellStyle name="Shade 2 6 16 4" xfId="12767"/>
    <cellStyle name="Shade 2 6 16 4 2" xfId="23541"/>
    <cellStyle name="Shade 2 6 16 4 3" xfId="20142"/>
    <cellStyle name="Shade 2 6 16 4 4" xfId="36434"/>
    <cellStyle name="Shade 2 6 16 4 5" xfId="40706"/>
    <cellStyle name="Shade 2 6 16 5" xfId="15599"/>
    <cellStyle name="Shade 2 6 16 5 2" xfId="20141"/>
    <cellStyle name="Shade 2 6 16 5 3" xfId="33772"/>
    <cellStyle name="Shade 2 6 16 5 4" xfId="40569"/>
    <cellStyle name="Shade 2 6 16 6" xfId="20147"/>
    <cellStyle name="Shade 2 6 16 7" xfId="37670"/>
    <cellStyle name="Shade 2 6 16 8" xfId="42190"/>
    <cellStyle name="Shade 2 6 17" xfId="8425"/>
    <cellStyle name="Shade 2 6 17 2" xfId="9863"/>
    <cellStyle name="Shade 2 6 17 2 2" xfId="14100"/>
    <cellStyle name="Shade 2 6 17 2 2 2" xfId="23542"/>
    <cellStyle name="Shade 2 6 17 2 2 3" xfId="20138"/>
    <cellStyle name="Shade 2 6 17 2 2 4" xfId="37775"/>
    <cellStyle name="Shade 2 6 17 2 2 5" xfId="40397"/>
    <cellStyle name="Shade 2 6 17 2 3" xfId="16837"/>
    <cellStyle name="Shade 2 6 17 2 3 2" xfId="20137"/>
    <cellStyle name="Shade 2 6 17 2 3 3" xfId="25487"/>
    <cellStyle name="Shade 2 6 17 2 3 4" xfId="39814"/>
    <cellStyle name="Shade 2 6 17 2 4" xfId="20139"/>
    <cellStyle name="Shade 2 6 17 2 5" xfId="37844"/>
    <cellStyle name="Shade 2 6 17 2 6" xfId="47882"/>
    <cellStyle name="Shade 2 6 17 3" xfId="11420"/>
    <cellStyle name="Shade 2 6 17 3 2" xfId="23543"/>
    <cellStyle name="Shade 2 6 17 3 3" xfId="20136"/>
    <cellStyle name="Shade 2 6 17 3 4" xfId="36945"/>
    <cellStyle name="Shade 2 6 17 3 5" xfId="47633"/>
    <cellStyle name="Shade 2 6 17 4" xfId="12775"/>
    <cellStyle name="Shade 2 6 17 4 2" xfId="23544"/>
    <cellStyle name="Shade 2 6 17 4 3" xfId="20135"/>
    <cellStyle name="Shade 2 6 17 4 4" xfId="36751"/>
    <cellStyle name="Shade 2 6 17 4 5" xfId="46808"/>
    <cellStyle name="Shade 2 6 17 5" xfId="15607"/>
    <cellStyle name="Shade 2 6 17 5 2" xfId="20134"/>
    <cellStyle name="Shade 2 6 17 5 3" xfId="35892"/>
    <cellStyle name="Shade 2 6 17 5 4" xfId="45174"/>
    <cellStyle name="Shade 2 6 17 6" xfId="20140"/>
    <cellStyle name="Shade 2 6 17 7" xfId="27187"/>
    <cellStyle name="Shade 2 6 17 8" xfId="40394"/>
    <cellStyle name="Shade 2 6 18" xfId="8428"/>
    <cellStyle name="Shade 2 6 18 2" xfId="9866"/>
    <cellStyle name="Shade 2 6 18 2 2" xfId="14103"/>
    <cellStyle name="Shade 2 6 18 2 2 2" xfId="23546"/>
    <cellStyle name="Shade 2 6 18 2 2 3" xfId="20131"/>
    <cellStyle name="Shade 2 6 18 2 2 4" xfId="35656"/>
    <cellStyle name="Shade 2 6 18 2 2 5" xfId="43374"/>
    <cellStyle name="Shade 2 6 18 2 3" xfId="16840"/>
    <cellStyle name="Shade 2 6 18 2 3 2" xfId="20130"/>
    <cellStyle name="Shade 2 6 18 2 3 3" xfId="22725"/>
    <cellStyle name="Shade 2 6 18 2 3 4" xfId="44627"/>
    <cellStyle name="Shade 2 6 18 2 4" xfId="20132"/>
    <cellStyle name="Shade 2 6 18 2 5" xfId="35725"/>
    <cellStyle name="Shade 2 6 18 2 6" xfId="41802"/>
    <cellStyle name="Shade 2 6 18 3" xfId="11423"/>
    <cellStyle name="Shade 2 6 18 3 2" xfId="23547"/>
    <cellStyle name="Shade 2 6 18 3 3" xfId="20129"/>
    <cellStyle name="Shade 2 6 18 3 4" xfId="36424"/>
    <cellStyle name="Shade 2 6 18 3 5" xfId="43006"/>
    <cellStyle name="Shade 2 6 18 4" xfId="12778"/>
    <cellStyle name="Shade 2 6 18 4 2" xfId="23548"/>
    <cellStyle name="Shade 2 6 18 4 3" xfId="20128"/>
    <cellStyle name="Shade 2 6 18 4 4" xfId="36230"/>
    <cellStyle name="Shade 2 6 18 4 5" xfId="47542"/>
    <cellStyle name="Shade 2 6 18 5" xfId="15610"/>
    <cellStyle name="Shade 2 6 18 5 2" xfId="20127"/>
    <cellStyle name="Shade 2 6 18 5 3" xfId="33568"/>
    <cellStyle name="Shade 2 6 18 5 4" xfId="46413"/>
    <cellStyle name="Shade 2 6 18 6" xfId="20133"/>
    <cellStyle name="Shade 2 6 18 7" xfId="27191"/>
    <cellStyle name="Shade 2 6 18 8" xfId="47424"/>
    <cellStyle name="Shade 2 6 19" xfId="8697"/>
    <cellStyle name="Shade 2 6 19 2" xfId="10133"/>
    <cellStyle name="Shade 2 6 19 2 2" xfId="14370"/>
    <cellStyle name="Shade 2 6 19 2 2 2" xfId="23549"/>
    <cellStyle name="Shade 2 6 19 2 2 3" xfId="20124"/>
    <cellStyle name="Shade 2 6 19 2 2 4" xfId="33084"/>
    <cellStyle name="Shade 2 6 19 2 2 5" xfId="45521"/>
    <cellStyle name="Shade 2 6 19 2 3" xfId="17107"/>
    <cellStyle name="Shade 2 6 19 2 3 2" xfId="20123"/>
    <cellStyle name="Shade 2 6 19 2 3 3" xfId="35053"/>
    <cellStyle name="Shade 2 6 19 2 3 4" xfId="40412"/>
    <cellStyle name="Shade 2 6 19 2 4" xfId="20125"/>
    <cellStyle name="Shade 2 6 19 2 5" xfId="33624"/>
    <cellStyle name="Shade 2 6 19 2 6" xfId="44879"/>
    <cellStyle name="Shade 2 6 19 3" xfId="11690"/>
    <cellStyle name="Shade 2 6 19 3 2" xfId="23550"/>
    <cellStyle name="Shade 2 6 19 3 3" xfId="20122"/>
    <cellStyle name="Shade 2 6 19 3 4" xfId="35723"/>
    <cellStyle name="Shade 2 6 19 3 5" xfId="40491"/>
    <cellStyle name="Shade 2 6 19 4" xfId="13045"/>
    <cellStyle name="Shade 2 6 19 4 2" xfId="23551"/>
    <cellStyle name="Shade 2 6 19 4 3" xfId="20121"/>
    <cellStyle name="Shade 2 6 19 4 4" xfId="33108"/>
    <cellStyle name="Shade 2 6 19 4 5" xfId="44478"/>
    <cellStyle name="Shade 2 6 19 5" xfId="15877"/>
    <cellStyle name="Shade 2 6 19 5 2" xfId="20120"/>
    <cellStyle name="Shade 2 6 19 5 3" xfId="31997"/>
    <cellStyle name="Shade 2 6 19 5 4" xfId="45653"/>
    <cellStyle name="Shade 2 6 19 6" xfId="20126"/>
    <cellStyle name="Shade 2 6 19 7" xfId="38710"/>
    <cellStyle name="Shade 2 6 19 8" xfId="43804"/>
    <cellStyle name="Shade 2 6 2" xfId="7010"/>
    <cellStyle name="Shade 2 6 2 2" xfId="10225"/>
    <cellStyle name="Shade 2 6 2 2 2" xfId="11782"/>
    <cellStyle name="Shade 2 6 2 2 2 2" xfId="23552"/>
    <cellStyle name="Shade 2 6 2 2 2 3" xfId="20118"/>
    <cellStyle name="Shade 2 6 2 2 2 4" xfId="33406"/>
    <cellStyle name="Shade 2 6 2 2 2 5" xfId="46744"/>
    <cellStyle name="Shade 2 6 2 2 3" xfId="14462"/>
    <cellStyle name="Shade 2 6 2 2 3 2" xfId="23553"/>
    <cellStyle name="Shade 2 6 2 2 3 3" xfId="20117"/>
    <cellStyle name="Shade 2 6 2 2 3 4" xfId="38669"/>
    <cellStyle name="Shade 2 6 2 2 3 5" xfId="44522"/>
    <cellStyle name="Shade 2 6 2 2 4" xfId="17199"/>
    <cellStyle name="Shade 2 6 2 2 4 2" xfId="20116"/>
    <cellStyle name="Shade 2 6 2 2 4 3" xfId="35576"/>
    <cellStyle name="Shade 2 6 2 2 4 4" xfId="47878"/>
    <cellStyle name="Shade 2 6 2 2 5" xfId="20119"/>
    <cellStyle name="Shade 2 6 2 2 6" xfId="36830"/>
    <cellStyle name="Shade 2 6 2 2 7" xfId="43154"/>
    <cellStyle name="Shade 2 6 2 3" xfId="9351"/>
    <cellStyle name="Shade 2 6 2 3 2" xfId="13606"/>
    <cellStyle name="Shade 2 6 2 3 2 2" xfId="23555"/>
    <cellStyle name="Shade 2 6 2 3 2 3" xfId="20114"/>
    <cellStyle name="Shade 2 6 2 3 2 4" xfId="37811"/>
    <cellStyle name="Shade 2 6 2 3 2 5" xfId="43298"/>
    <cellStyle name="Shade 2 6 2 3 3" xfId="14672"/>
    <cellStyle name="Shade 2 6 2 3 3 2" xfId="23556"/>
    <cellStyle name="Shade 2 6 2 3 3 3" xfId="20113"/>
    <cellStyle name="Shade 2 6 2 3 3 4" xfId="32642"/>
    <cellStyle name="Shade 2 6 2 3 3 5" xfId="44985"/>
    <cellStyle name="Shade 2 6 2 3 4" xfId="23554"/>
    <cellStyle name="Shade 2 6 2 4" xfId="10926"/>
    <cellStyle name="Shade 2 6 2 4 2" xfId="23557"/>
    <cellStyle name="Shade 2 6 2 4 3" xfId="20112"/>
    <cellStyle name="Shade 2 6 2 4 4" xfId="38664"/>
    <cellStyle name="Shade 2 6 2 4 5" xfId="47465"/>
    <cellStyle name="Shade 2 6 2 5" xfId="12281"/>
    <cellStyle name="Shade 2 6 2 5 2" xfId="23558"/>
    <cellStyle name="Shade 2 6 2 5 3" xfId="20111"/>
    <cellStyle name="Shade 2 6 2 5 4" xfId="38750"/>
    <cellStyle name="Shade 2 6 2 5 5" xfId="44905"/>
    <cellStyle name="Shade 2 6 2 6" xfId="15113"/>
    <cellStyle name="Shade 2 6 2 6 2" xfId="20110"/>
    <cellStyle name="Shade 2 6 2 6 3" xfId="37997"/>
    <cellStyle name="Shade 2 6 2 6 4" xfId="43092"/>
    <cellStyle name="Shade 2 6 2 7" xfId="21912"/>
    <cellStyle name="Shade 2 6 2 8" xfId="40169"/>
    <cellStyle name="Shade 2 6 20" xfId="8702"/>
    <cellStyle name="Shade 2 6 20 2" xfId="10138"/>
    <cellStyle name="Shade 2 6 20 2 2" xfId="14375"/>
    <cellStyle name="Shade 2 6 20 2 2 2" xfId="23560"/>
    <cellStyle name="Shade 2 6 20 2 2 3" xfId="20107"/>
    <cellStyle name="Shade 2 6 20 2 2 4" xfId="35726"/>
    <cellStyle name="Shade 2 6 20 2 2 5" xfId="45259"/>
    <cellStyle name="Shade 2 6 20 2 3" xfId="17112"/>
    <cellStyle name="Shade 2 6 20 2 3 2" xfId="20106"/>
    <cellStyle name="Shade 2 6 20 2 3 3" xfId="32949"/>
    <cellStyle name="Shade 2 6 20 2 3 4" xfId="47326"/>
    <cellStyle name="Shade 2 6 20 2 4" xfId="20108"/>
    <cellStyle name="Shade 2 6 20 2 5" xfId="37864"/>
    <cellStyle name="Shade 2 6 20 2 6" xfId="45904"/>
    <cellStyle name="Shade 2 6 20 3" xfId="11695"/>
    <cellStyle name="Shade 2 6 20 3 2" xfId="23561"/>
    <cellStyle name="Shade 2 6 20 3 3" xfId="20105"/>
    <cellStyle name="Shade 2 6 20 3 4" xfId="33902"/>
    <cellStyle name="Shade 2 6 20 3 5" xfId="40847"/>
    <cellStyle name="Shade 2 6 20 4" xfId="13050"/>
    <cellStyle name="Shade 2 6 20 4 2" xfId="23562"/>
    <cellStyle name="Shade 2 6 20 4 3" xfId="20104"/>
    <cellStyle name="Shade 2 6 20 4 4" xfId="35750"/>
    <cellStyle name="Shade 2 6 20 4 5" xfId="40787"/>
    <cellStyle name="Shade 2 6 20 5" xfId="15882"/>
    <cellStyle name="Shade 2 6 20 5 2" xfId="20103"/>
    <cellStyle name="Shade 2 6 20 5 3" xfId="32002"/>
    <cellStyle name="Shade 2 6 20 5 4" xfId="40887"/>
    <cellStyle name="Shade 2 6 20 6" xfId="20109"/>
    <cellStyle name="Shade 2 6 20 7" xfId="32259"/>
    <cellStyle name="Shade 2 6 20 8" xfId="40072"/>
    <cellStyle name="Shade 2 6 21" xfId="8708"/>
    <cellStyle name="Shade 2 6 21 2" xfId="10144"/>
    <cellStyle name="Shade 2 6 21 2 2" xfId="14381"/>
    <cellStyle name="Shade 2 6 21 2 2 2" xfId="23563"/>
    <cellStyle name="Shade 2 6 21 2 2 3" xfId="20100"/>
    <cellStyle name="Shade 2 6 21 2 2 4" xfId="37067"/>
    <cellStyle name="Shade 2 6 21 2 2 5" xfId="45713"/>
    <cellStyle name="Shade 2 6 21 2 3" xfId="17118"/>
    <cellStyle name="Shade 2 6 21 2 3 2" xfId="20099"/>
    <cellStyle name="Shade 2 6 21 2 3 3" xfId="35031"/>
    <cellStyle name="Shade 2 6 21 2 3 4" xfId="45945"/>
    <cellStyle name="Shade 2 6 21 2 4" xfId="20101"/>
    <cellStyle name="Shade 2 6 21 2 5" xfId="35410"/>
    <cellStyle name="Shade 2 6 21 2 6" xfId="40477"/>
    <cellStyle name="Shade 2 6 21 3" xfId="11701"/>
    <cellStyle name="Shade 2 6 21 3 2" xfId="23564"/>
    <cellStyle name="Shade 2 6 21 3 3" xfId="20098"/>
    <cellStyle name="Shade 2 6 21 3 4" xfId="34441"/>
    <cellStyle name="Shade 2 6 21 3 5" xfId="42404"/>
    <cellStyle name="Shade 2 6 21 4" xfId="13056"/>
    <cellStyle name="Shade 2 6 21 4 2" xfId="23565"/>
    <cellStyle name="Shade 2 6 21 4 3" xfId="20097"/>
    <cellStyle name="Shade 2 6 21 4 4" xfId="34894"/>
    <cellStyle name="Shade 2 6 21 4 5" xfId="43674"/>
    <cellStyle name="Shade 2 6 21 5" xfId="15888"/>
    <cellStyle name="Shade 2 6 21 5 2" xfId="20096"/>
    <cellStyle name="Shade 2 6 21 5 3" xfId="32007"/>
    <cellStyle name="Shade 2 6 21 5 4" xfId="46905"/>
    <cellStyle name="Shade 2 6 21 6" xfId="20102"/>
    <cellStyle name="Shade 2 6 21 7" xfId="22682"/>
    <cellStyle name="Shade 2 6 21 8" xfId="46725"/>
    <cellStyle name="Shade 2 6 22" xfId="8712"/>
    <cellStyle name="Shade 2 6 22 2" xfId="10148"/>
    <cellStyle name="Shade 2 6 22 2 2" xfId="14385"/>
    <cellStyle name="Shade 2 6 22 2 2 2" xfId="23566"/>
    <cellStyle name="Shade 2 6 22 2 2 3" xfId="20093"/>
    <cellStyle name="Shade 2 6 22 2 2 4" xfId="38144"/>
    <cellStyle name="Shade 2 6 22 2 2 5" xfId="44079"/>
    <cellStyle name="Shade 2 6 22 2 3" xfId="17122"/>
    <cellStyle name="Shade 2 6 22 2 3 2" xfId="20092"/>
    <cellStyle name="Shade 2 6 22 2 3 3" xfId="34509"/>
    <cellStyle name="Shade 2 6 22 2 3 4" xfId="46073"/>
    <cellStyle name="Shade 2 6 22 2 4" xfId="20094"/>
    <cellStyle name="Shade 2 6 22 2 5" xfId="33306"/>
    <cellStyle name="Shade 2 6 22 2 6" xfId="43173"/>
    <cellStyle name="Shade 2 6 22 3" xfId="11705"/>
    <cellStyle name="Shade 2 6 22 3 2" xfId="23567"/>
    <cellStyle name="Shade 2 6 22 3 3" xfId="20091"/>
    <cellStyle name="Shade 2 6 22 3 4" xfId="35213"/>
    <cellStyle name="Shade 2 6 22 3 5" xfId="47446"/>
    <cellStyle name="Shade 2 6 22 4" xfId="13060"/>
    <cellStyle name="Shade 2 6 22 4 2" xfId="23568"/>
    <cellStyle name="Shade 2 6 22 4 3" xfId="20090"/>
    <cellStyle name="Shade 2 6 22 4 4" xfId="34372"/>
    <cellStyle name="Shade 2 6 22 4 5" xfId="48032"/>
    <cellStyle name="Shade 2 6 22 5" xfId="15892"/>
    <cellStyle name="Shade 2 6 22 5 2" xfId="20089"/>
    <cellStyle name="Shade 2 6 22 5 3" xfId="32011"/>
    <cellStyle name="Shade 2 6 22 5 4" xfId="47874"/>
    <cellStyle name="Shade 2 6 22 6" xfId="20095"/>
    <cellStyle name="Shade 2 6 22 7" xfId="25482"/>
    <cellStyle name="Shade 2 6 22 8" xfId="47214"/>
    <cellStyle name="Shade 2 6 23" xfId="8719"/>
    <cellStyle name="Shade 2 6 23 2" xfId="10155"/>
    <cellStyle name="Shade 2 6 23 2 2" xfId="14392"/>
    <cellStyle name="Shade 2 6 23 2 2 2" xfId="23569"/>
    <cellStyle name="Shade 2 6 23 2 2 3" xfId="20086"/>
    <cellStyle name="Shade 2 6 23 2 2 4" xfId="36795"/>
    <cellStyle name="Shade 2 6 23 2 2 5" xfId="41455"/>
    <cellStyle name="Shade 2 6 23 2 3" xfId="17129"/>
    <cellStyle name="Shade 2 6 23 2 3 2" xfId="20085"/>
    <cellStyle name="Shade 2 6 23 2 3 3" xfId="38787"/>
    <cellStyle name="Shade 2 6 23 2 3 4" xfId="47896"/>
    <cellStyle name="Shade 2 6 23 2 4" xfId="20087"/>
    <cellStyle name="Shade 2 6 23 2 5" xfId="38593"/>
    <cellStyle name="Shade 2 6 23 2 6" xfId="44257"/>
    <cellStyle name="Shade 2 6 23 3" xfId="11712"/>
    <cellStyle name="Shade 2 6 23 3 2" xfId="23571"/>
    <cellStyle name="Shade 2 6 23 3 3" xfId="20084"/>
    <cellStyle name="Shade 2 6 23 3 4" xfId="34169"/>
    <cellStyle name="Shade 2 6 23 3 5" xfId="42901"/>
    <cellStyle name="Shade 2 6 23 4" xfId="13067"/>
    <cellStyle name="Shade 2 6 23 4 2" xfId="23572"/>
    <cellStyle name="Shade 2 6 23 4 3" xfId="20083"/>
    <cellStyle name="Shade 2 6 23 4 4" xfId="36860"/>
    <cellStyle name="Shade 2 6 23 4 5" xfId="46863"/>
    <cellStyle name="Shade 2 6 23 5" xfId="15899"/>
    <cellStyle name="Shade 2 6 23 5 2" xfId="20082"/>
    <cellStyle name="Shade 2 6 23 5 3" xfId="32018"/>
    <cellStyle name="Shade 2 6 23 5 4" xfId="43304"/>
    <cellStyle name="Shade 2 6 23 6" xfId="20088"/>
    <cellStyle name="Shade 2 6 23 7" xfId="25525"/>
    <cellStyle name="Shade 2 6 23 8" xfId="43244"/>
    <cellStyle name="Shade 2 6 24" xfId="8722"/>
    <cellStyle name="Shade 2 6 24 2" xfId="10158"/>
    <cellStyle name="Shade 2 6 24 2 2" xfId="14395"/>
    <cellStyle name="Shade 2 6 24 2 2 2" xfId="23574"/>
    <cellStyle name="Shade 2 6 24 2 2 3" xfId="20079"/>
    <cellStyle name="Shade 2 6 24 2 2 4" xfId="36274"/>
    <cellStyle name="Shade 2 6 24 2 2 5" xfId="43920"/>
    <cellStyle name="Shade 2 6 24 2 3" xfId="17132"/>
    <cellStyle name="Shade 2 6 24 2 3 2" xfId="20078"/>
    <cellStyle name="Shade 2 6 24 2 3 3" xfId="37200"/>
    <cellStyle name="Shade 2 6 24 2 3 4" xfId="48188"/>
    <cellStyle name="Shade 2 6 24 2 4" xfId="20080"/>
    <cellStyle name="Shade 2 6 24 2 5" xfId="36855"/>
    <cellStyle name="Shade 2 6 24 2 6" xfId="42162"/>
    <cellStyle name="Shade 2 6 24 3" xfId="11715"/>
    <cellStyle name="Shade 2 6 24 3 2" xfId="23575"/>
    <cellStyle name="Shade 2 6 24 3 3" xfId="20077"/>
    <cellStyle name="Shade 2 6 24 3 4" xfId="37359"/>
    <cellStyle name="Shade 2 6 24 3 5" xfId="41382"/>
    <cellStyle name="Shade 2 6 24 4" xfId="13070"/>
    <cellStyle name="Shade 2 6 24 4 2" xfId="23576"/>
    <cellStyle name="Shade 2 6 24 4 3" xfId="20076"/>
    <cellStyle name="Shade 2 6 24 4 4" xfId="36339"/>
    <cellStyle name="Shade 2 6 24 4 5" xfId="40837"/>
    <cellStyle name="Shade 2 6 24 5" xfId="15902"/>
    <cellStyle name="Shade 2 6 24 5 2" xfId="20075"/>
    <cellStyle name="Shade 2 6 24 5 3" xfId="32021"/>
    <cellStyle name="Shade 2 6 24 5 4" xfId="44610"/>
    <cellStyle name="Shade 2 6 24 6" xfId="20081"/>
    <cellStyle name="Shade 2 6 24 7" xfId="22729"/>
    <cellStyle name="Shade 2 6 24 8" xfId="46344"/>
    <cellStyle name="Shade 2 6 25" xfId="10335"/>
    <cellStyle name="Shade 2 6 25 2" xfId="14572"/>
    <cellStyle name="Shade 2 6 25 2 2" xfId="23577"/>
    <cellStyle name="Shade 2 6 25 2 3" xfId="20073"/>
    <cellStyle name="Shade 2 6 25 2 4" xfId="34907"/>
    <cellStyle name="Shade 2 6 25 2 5" xfId="45803"/>
    <cellStyle name="Shade 2 6 25 3" xfId="17309"/>
    <cellStyle name="Shade 2 6 25 3 2" xfId="20072"/>
    <cellStyle name="Shade 2 6 25 3 3" xfId="32189"/>
    <cellStyle name="Shade 2 6 25 3 4" xfId="47677"/>
    <cellStyle name="Shade 2 6 25 4" xfId="20074"/>
    <cellStyle name="Shade 2 6 25 5" xfId="36325"/>
    <cellStyle name="Shade 2 6 25 6" xfId="40626"/>
    <cellStyle name="Shade 2 6 26" xfId="10339"/>
    <cellStyle name="Shade 2 6 26 2" xfId="14576"/>
    <cellStyle name="Shade 2 6 26 2 2" xfId="23578"/>
    <cellStyle name="Shade 2 6 26 2 3" xfId="20070"/>
    <cellStyle name="Shade 2 6 26 2 4" xfId="34385"/>
    <cellStyle name="Shade 2 6 26 2 5" xfId="46025"/>
    <cellStyle name="Shade 2 6 26 3" xfId="17313"/>
    <cellStyle name="Shade 2 6 26 3 2" xfId="20069"/>
    <cellStyle name="Shade 2 6 26 3 3" xfId="26388"/>
    <cellStyle name="Shade 2 6 26 3 4" xfId="47645"/>
    <cellStyle name="Shade 2 6 26 4" xfId="20071"/>
    <cellStyle name="Shade 2 6 26 5" xfId="35804"/>
    <cellStyle name="Shade 2 6 26 6" xfId="43420"/>
    <cellStyle name="Shade 2 6 27" xfId="10342"/>
    <cellStyle name="Shade 2 6 27 2" xfId="14579"/>
    <cellStyle name="Shade 2 6 27 2 2" xfId="23579"/>
    <cellStyle name="Shade 2 6 27 2 3" xfId="20067"/>
    <cellStyle name="Shade 2 6 27 2 4" xfId="37564"/>
    <cellStyle name="Shade 2 6 27 2 5" xfId="45899"/>
    <cellStyle name="Shade 2 6 27 3" xfId="17316"/>
    <cellStyle name="Shade 2 6 27 3 2" xfId="20066"/>
    <cellStyle name="Shade 2 6 27 3 3" xfId="32192"/>
    <cellStyle name="Shade 2 6 27 3 4" xfId="48499"/>
    <cellStyle name="Shade 2 6 27 4" xfId="20068"/>
    <cellStyle name="Shade 2 6 27 5" xfId="33480"/>
    <cellStyle name="Shade 2 6 27 6" xfId="45449"/>
    <cellStyle name="Shade 2 6 28" xfId="10492"/>
    <cellStyle name="Shade 2 6 28 2" xfId="23580"/>
    <cellStyle name="Shade 2 6 28 3" xfId="20065"/>
    <cellStyle name="Shade 2 6 28 4" xfId="34523"/>
    <cellStyle name="Shade 2 6 28 5" xfId="48083"/>
    <cellStyle name="Shade 2 6 29" xfId="10495"/>
    <cellStyle name="Shade 2 6 29 2" xfId="23581"/>
    <cellStyle name="Shade 2 6 29 3" xfId="20064"/>
    <cellStyle name="Shade 2 6 29 4" xfId="37702"/>
    <cellStyle name="Shade 2 6 29 5" xfId="42267"/>
    <cellStyle name="Shade 2 6 3" xfId="7017"/>
    <cellStyle name="Shade 2 6 3 2" xfId="9358"/>
    <cellStyle name="Shade 2 6 3 2 2" xfId="13613"/>
    <cellStyle name="Shade 2 6 3 2 2 2" xfId="23582"/>
    <cellStyle name="Shade 2 6 3 2 2 3" xfId="20061"/>
    <cellStyle name="Shade 2 6 3 2 2 4" xfId="38676"/>
    <cellStyle name="Shade 2 6 3 2 2 5" xfId="46343"/>
    <cellStyle name="Shade 2 6 3 2 3" xfId="16351"/>
    <cellStyle name="Shade 2 6 3 2 3 2" xfId="20060"/>
    <cellStyle name="Shade 2 6 3 2 3 3" xfId="22599"/>
    <cellStyle name="Shade 2 6 3 2 3 4" xfId="39880"/>
    <cellStyle name="Shade 2 6 3 2 4" xfId="20062"/>
    <cellStyle name="Shade 2 6 3 2 5" xfId="33457"/>
    <cellStyle name="Shade 2 6 3 2 6" xfId="41210"/>
    <cellStyle name="Shade 2 6 3 3" xfId="10933"/>
    <cellStyle name="Shade 2 6 3 3 2" xfId="23583"/>
    <cellStyle name="Shade 2 6 3 3 3" xfId="20059"/>
    <cellStyle name="Shade 2 6 3 3 4" xfId="34483"/>
    <cellStyle name="Shade 2 6 3 3 5" xfId="45151"/>
    <cellStyle name="Shade 2 6 3 4" xfId="12288"/>
    <cellStyle name="Shade 2 6 3 4 2" xfId="23584"/>
    <cellStyle name="Shade 2 6 3 4 3" xfId="20058"/>
    <cellStyle name="Shade 2 6 3 4 4" xfId="35025"/>
    <cellStyle name="Shade 2 6 3 4 5" xfId="48305"/>
    <cellStyle name="Shade 2 6 3 5" xfId="15120"/>
    <cellStyle name="Shade 2 6 3 5 2" xfId="20057"/>
    <cellStyle name="Shade 2 6 3 5 3" xfId="36716"/>
    <cellStyle name="Shade 2 6 3 5 4" xfId="46749"/>
    <cellStyle name="Shade 2 6 3 6" xfId="20063"/>
    <cellStyle name="Shade 2 6 3 7" xfId="21911"/>
    <cellStyle name="Shade 2 6 3 8" xfId="39947"/>
    <cellStyle name="Shade 2 6 4" xfId="7029"/>
    <cellStyle name="Shade 2 6 4 2" xfId="9370"/>
    <cellStyle name="Shade 2 6 4 2 2" xfId="13625"/>
    <cellStyle name="Shade 2 6 4 2 2 2" xfId="23585"/>
    <cellStyle name="Shade 2 6 4 2 2 3" xfId="20054"/>
    <cellStyle name="Shade 2 6 4 2 2 4" xfId="34485"/>
    <cellStyle name="Shade 2 6 4 2 2 5" xfId="42851"/>
    <cellStyle name="Shade 2 6 4 2 3" xfId="16362"/>
    <cellStyle name="Shade 2 6 4 2 3 2" xfId="20053"/>
    <cellStyle name="Shade 2 6 4 2 3 3" xfId="29025"/>
    <cellStyle name="Shade 2 6 4 2 3 4" xfId="43690"/>
    <cellStyle name="Shade 2 6 4 2 4" xfId="20055"/>
    <cellStyle name="Shade 2 6 4 2 5" xfId="36599"/>
    <cellStyle name="Shade 2 6 4 2 6" xfId="48472"/>
    <cellStyle name="Shade 2 6 4 3" xfId="10945"/>
    <cellStyle name="Shade 2 6 4 3 2" xfId="23586"/>
    <cellStyle name="Shade 2 6 4 3 3" xfId="20052"/>
    <cellStyle name="Shade 2 6 4 3 4" xfId="32630"/>
    <cellStyle name="Shade 2 6 4 3 5" xfId="44041"/>
    <cellStyle name="Shade 2 6 4 4" xfId="12300"/>
    <cellStyle name="Shade 2 6 4 4 2" xfId="23587"/>
    <cellStyle name="Shade 2 6 4 4 3" xfId="20051"/>
    <cellStyle name="Shade 2 6 4 4 4" xfId="33425"/>
    <cellStyle name="Shade 2 6 4 4 5" xfId="43039"/>
    <cellStyle name="Shade 2 6 4 5" xfId="15132"/>
    <cellStyle name="Shade 2 6 4 5 2" xfId="20050"/>
    <cellStyle name="Shade 2 6 4 5 3" xfId="35501"/>
    <cellStyle name="Shade 2 6 4 5 4" xfId="44957"/>
    <cellStyle name="Shade 2 6 4 6" xfId="20056"/>
    <cellStyle name="Shade 2 6 4 7" xfId="31954"/>
    <cellStyle name="Shade 2 6 4 8" xfId="39561"/>
    <cellStyle name="Shade 2 6 5" xfId="7039"/>
    <cellStyle name="Shade 2 6 5 2" xfId="9380"/>
    <cellStyle name="Shade 2 6 5 2 2" xfId="13635"/>
    <cellStyle name="Shade 2 6 5 2 2 2" xfId="23588"/>
    <cellStyle name="Shade 2 6 5 2 2 3" xfId="20047"/>
    <cellStyle name="Shade 2 6 5 2 2 4" xfId="35532"/>
    <cellStyle name="Shade 2 6 5 2 2 5" xfId="45178"/>
    <cellStyle name="Shade 2 6 5 2 3" xfId="16372"/>
    <cellStyle name="Shade 2 6 5 2 3 2" xfId="20046"/>
    <cellStyle name="Shade 2 6 5 2 3 3" xfId="32095"/>
    <cellStyle name="Shade 2 6 5 2 3 4" xfId="45778"/>
    <cellStyle name="Shade 2 6 5 2 4" xfId="20048"/>
    <cellStyle name="Shade 2 6 5 2 5" xfId="27081"/>
    <cellStyle name="Shade 2 6 5 2 6" xfId="44955"/>
    <cellStyle name="Shade 2 6 5 3" xfId="10955"/>
    <cellStyle name="Shade 2 6 5 3 2" xfId="23589"/>
    <cellStyle name="Shade 2 6 5 3 3" xfId="20045"/>
    <cellStyle name="Shade 2 6 5 3 4" xfId="38116"/>
    <cellStyle name="Shade 2 6 5 3 5" xfId="42248"/>
    <cellStyle name="Shade 2 6 5 4" xfId="12310"/>
    <cellStyle name="Shade 2 6 5 4 2" xfId="23590"/>
    <cellStyle name="Shade 2 6 5 4 3" xfId="20044"/>
    <cellStyle name="Shade 2 6 5 4 4" xfId="33882"/>
    <cellStyle name="Shade 2 6 5 4 5" xfId="41933"/>
    <cellStyle name="Shade 2 6 5 5" xfId="15142"/>
    <cellStyle name="Shade 2 6 5 5 2" xfId="20043"/>
    <cellStyle name="Shade 2 6 5 5 3" xfId="35247"/>
    <cellStyle name="Shade 2 6 5 5 4" xfId="41296"/>
    <cellStyle name="Shade 2 6 5 6" xfId="20049"/>
    <cellStyle name="Shade 2 6 5 7" xfId="22020"/>
    <cellStyle name="Shade 2 6 5 8" xfId="39718"/>
    <cellStyle name="Shade 2 6 6" xfId="7049"/>
    <cellStyle name="Shade 2 6 6 2" xfId="9390"/>
    <cellStyle name="Shade 2 6 6 2 2" xfId="13645"/>
    <cellStyle name="Shade 2 6 6 2 2 2" xfId="23591"/>
    <cellStyle name="Shade 2 6 6 2 2 3" xfId="20040"/>
    <cellStyle name="Shade 2 6 6 2 2 4" xfId="37668"/>
    <cellStyle name="Shade 2 6 6 2 2 5" xfId="46651"/>
    <cellStyle name="Shade 2 6 6 2 3" xfId="16382"/>
    <cellStyle name="Shade 2 6 6 2 3 2" xfId="20039"/>
    <cellStyle name="Shade 2 6 6 2 3 3" xfId="32105"/>
    <cellStyle name="Shade 2 6 6 2 3 4" xfId="39057"/>
    <cellStyle name="Shade 2 6 6 2 4" xfId="20041"/>
    <cellStyle name="Shade 2 6 6 2 5" xfId="33980"/>
    <cellStyle name="Shade 2 6 6 2 6" xfId="42831"/>
    <cellStyle name="Shade 2 6 6 3" xfId="10965"/>
    <cellStyle name="Shade 2 6 6 3 2" xfId="23592"/>
    <cellStyle name="Shade 2 6 6 3 3" xfId="20038"/>
    <cellStyle name="Shade 2 6 6 3 4" xfId="33218"/>
    <cellStyle name="Shade 2 6 6 3 5" xfId="40468"/>
    <cellStyle name="Shade 2 6 6 4" xfId="12320"/>
    <cellStyle name="Shade 2 6 6 4 2" xfId="23593"/>
    <cellStyle name="Shade 2 6 6 4 3" xfId="20037"/>
    <cellStyle name="Shade 2 6 6 4 4" xfId="38647"/>
    <cellStyle name="Shade 2 6 6 4 5" xfId="42737"/>
    <cellStyle name="Shade 2 6 6 5" xfId="15152"/>
    <cellStyle name="Shade 2 6 6 5 2" xfId="20036"/>
    <cellStyle name="Shade 2 6 6 5 3" xfId="37393"/>
    <cellStyle name="Shade 2 6 6 5 4" xfId="40483"/>
    <cellStyle name="Shade 2 6 6 6" xfId="20042"/>
    <cellStyle name="Shade 2 6 6 7" xfId="21695"/>
    <cellStyle name="Shade 2 6 6 8" xfId="40993"/>
    <cellStyle name="Shade 2 6 7" xfId="7056"/>
    <cellStyle name="Shade 2 6 7 2" xfId="9397"/>
    <cellStyle name="Shade 2 6 7 2 2" xfId="13652"/>
    <cellStyle name="Shade 2 6 7 2 2 2" xfId="23596"/>
    <cellStyle name="Shade 2 6 7 2 2 3" xfId="20033"/>
    <cellStyle name="Shade 2 6 7 2 2 4" xfId="36320"/>
    <cellStyle name="Shade 2 6 7 2 2 5" xfId="45544"/>
    <cellStyle name="Shade 2 6 7 2 3" xfId="16389"/>
    <cellStyle name="Shade 2 6 7 2 3 2" xfId="20032"/>
    <cellStyle name="Shade 2 6 7 2 3 3" xfId="32296"/>
    <cellStyle name="Shade 2 6 7 2 3 4" xfId="40290"/>
    <cellStyle name="Shade 2 6 7 2 4" xfId="20034"/>
    <cellStyle name="Shade 2 6 7 2 5" xfId="32431"/>
    <cellStyle name="Shade 2 6 7 2 6" xfId="43609"/>
    <cellStyle name="Shade 2 6 7 3" xfId="10972"/>
    <cellStyle name="Shade 2 6 7 3 2" xfId="23597"/>
    <cellStyle name="Shade 2 6 7 3 3" xfId="20031"/>
    <cellStyle name="Shade 2 6 7 3 4" xfId="35119"/>
    <cellStyle name="Shade 2 6 7 3 5" xfId="43398"/>
    <cellStyle name="Shade 2 6 7 4" xfId="12327"/>
    <cellStyle name="Shade 2 6 7 4 2" xfId="23598"/>
    <cellStyle name="Shade 2 6 7 4 3" xfId="20030"/>
    <cellStyle name="Shade 2 6 7 4 4" xfId="36388"/>
    <cellStyle name="Shade 2 6 7 4 5" xfId="47233"/>
    <cellStyle name="Shade 2 6 7 5" xfId="15159"/>
    <cellStyle name="Shade 2 6 7 5 2" xfId="20029"/>
    <cellStyle name="Shade 2 6 7 5 3" xfId="36510"/>
    <cellStyle name="Shade 2 6 7 5 4" xfId="41787"/>
    <cellStyle name="Shade 2 6 7 6" xfId="20035"/>
    <cellStyle name="Shade 2 6 7 7" xfId="21714"/>
    <cellStyle name="Shade 2 6 7 8" xfId="40264"/>
    <cellStyle name="Shade 2 6 8" xfId="7063"/>
    <cellStyle name="Shade 2 6 8 2" xfId="9404"/>
    <cellStyle name="Shade 2 6 8 2 2" xfId="13659"/>
    <cellStyle name="Shade 2 6 8 2 2 2" xfId="23600"/>
    <cellStyle name="Shade 2 6 8 2 2 3" xfId="20026"/>
    <cellStyle name="Shade 2 6 8 2 2 4" xfId="38852"/>
    <cellStyle name="Shade 2 6 8 2 2 5" xfId="46771"/>
    <cellStyle name="Shade 2 6 8 2 3" xfId="16396"/>
    <cellStyle name="Shade 2 6 8 2 3 2" xfId="20025"/>
    <cellStyle name="Shade 2 6 8 2 3 3" xfId="32315"/>
    <cellStyle name="Shade 2 6 8 2 3 4" xfId="40046"/>
    <cellStyle name="Shade 2 6 8 2 4" xfId="20027"/>
    <cellStyle name="Shade 2 6 8 2 5" xfId="27481"/>
    <cellStyle name="Shade 2 6 8 2 6" xfId="45534"/>
    <cellStyle name="Shade 2 6 8 3" xfId="10979"/>
    <cellStyle name="Shade 2 6 8 3 2" xfId="23601"/>
    <cellStyle name="Shade 2 6 8 3 3" xfId="20024"/>
    <cellStyle name="Shade 2 6 8 3 4" xfId="34075"/>
    <cellStyle name="Shade 2 6 8 3 5" xfId="44639"/>
    <cellStyle name="Shade 2 6 8 4" xfId="12334"/>
    <cellStyle name="Shade 2 6 8 4 2" xfId="23602"/>
    <cellStyle name="Shade 2 6 8 4 3" xfId="20023"/>
    <cellStyle name="Shade 2 6 8 4 4" xfId="33542"/>
    <cellStyle name="Shade 2 6 8 4 5" xfId="42980"/>
    <cellStyle name="Shade 2 6 8 5" xfId="15166"/>
    <cellStyle name="Shade 2 6 8 5 2" xfId="20022"/>
    <cellStyle name="Shade 2 6 8 5 3" xfId="35315"/>
    <cellStyle name="Shade 2 6 8 5 4" xfId="45547"/>
    <cellStyle name="Shade 2 6 8 6" xfId="20028"/>
    <cellStyle name="Shade 2 6 8 7" xfId="21722"/>
    <cellStyle name="Shade 2 6 8 8" xfId="41007"/>
    <cellStyle name="Shade 2 6 9" xfId="7066"/>
    <cellStyle name="Shade 2 6 9 2" xfId="9407"/>
    <cellStyle name="Shade 2 6 9 2 2" xfId="13662"/>
    <cellStyle name="Shade 2 6 9 2 2 2" xfId="23605"/>
    <cellStyle name="Shade 2 6 9 2 2 3" xfId="20019"/>
    <cellStyle name="Shade 2 6 9 2 2 4" xfId="35567"/>
    <cellStyle name="Shade 2 6 9 2 2 5" xfId="40583"/>
    <cellStyle name="Shade 2 6 9 2 3" xfId="16399"/>
    <cellStyle name="Shade 2 6 9 2 3 2" xfId="20018"/>
    <cellStyle name="Shade 2 6 9 2 3 3" xfId="23815"/>
    <cellStyle name="Shade 2 6 9 2 3 4" xfId="39688"/>
    <cellStyle name="Shade 2 6 9 2 4" xfId="20020"/>
    <cellStyle name="Shade 2 6 9 2 5" xfId="32938"/>
    <cellStyle name="Shade 2 6 9 2 6" xfId="41324"/>
    <cellStyle name="Shade 2 6 9 3" xfId="10982"/>
    <cellStyle name="Shade 2 6 9 3 2" xfId="23606"/>
    <cellStyle name="Shade 2 6 9 3 3" xfId="20017"/>
    <cellStyle name="Shade 2 6 9 3 4" xfId="37265"/>
    <cellStyle name="Shade 2 6 9 3 5" xfId="42782"/>
    <cellStyle name="Shade 2 6 9 4" xfId="12337"/>
    <cellStyle name="Shade 2 6 9 4 2" xfId="23607"/>
    <cellStyle name="Shade 2 6 9 4 3" xfId="20016"/>
    <cellStyle name="Shade 2 6 9 4 4" xfId="33021"/>
    <cellStyle name="Shade 2 6 9 4 5" xfId="46521"/>
    <cellStyle name="Shade 2 6 9 5" xfId="15169"/>
    <cellStyle name="Shade 2 6 9 5 2" xfId="20015"/>
    <cellStyle name="Shade 2 6 9 5 3" xfId="34793"/>
    <cellStyle name="Shade 2 6 9 5 4" xfId="44829"/>
    <cellStyle name="Shade 2 6 9 6" xfId="20021"/>
    <cellStyle name="Shade 2 6 9 7" xfId="31889"/>
    <cellStyle name="Shade 2 6 9 8" xfId="43336"/>
    <cellStyle name="Shade 2 7" xfId="6711"/>
    <cellStyle name="Shade 2 7 2" xfId="10183"/>
    <cellStyle name="Shade 2 7 2 2" xfId="11740"/>
    <cellStyle name="Shade 2 7 2 2 2" xfId="23609"/>
    <cellStyle name="Shade 2 7 2 2 3" xfId="20012"/>
    <cellStyle name="Shade 2 7 2 2 4" xfId="35078"/>
    <cellStyle name="Shade 2 7 2 2 5" xfId="42725"/>
    <cellStyle name="Shade 2 7 2 3" xfId="14420"/>
    <cellStyle name="Shade 2 7 2 3 2" xfId="23610"/>
    <cellStyle name="Shade 2 7 2 3 3" xfId="20011"/>
    <cellStyle name="Shade 2 7 2 3 4" xfId="37940"/>
    <cellStyle name="Shade 2 7 2 3 5" xfId="47077"/>
    <cellStyle name="Shade 2 7 2 4" xfId="17157"/>
    <cellStyle name="Shade 2 7 2 4 2" xfId="20010"/>
    <cellStyle name="Shade 2 7 2 4 3" xfId="36613"/>
    <cellStyle name="Shade 2 7 2 4 4" xfId="45020"/>
    <cellStyle name="Shade 2 7 2 5" xfId="20013"/>
    <cellStyle name="Shade 2 7 2 6" xfId="34821"/>
    <cellStyle name="Shade 2 7 2 7" xfId="43842"/>
    <cellStyle name="Shade 2 7 3" xfId="9052"/>
    <cellStyle name="Shade 2 7 3 2" xfId="13307"/>
    <cellStyle name="Shade 2 7 3 2 2" xfId="23612"/>
    <cellStyle name="Shade 2 7 3 2 3" xfId="20008"/>
    <cellStyle name="Shade 2 7 3 2 4" xfId="33304"/>
    <cellStyle name="Shade 2 7 3 2 5" xfId="45331"/>
    <cellStyle name="Shade 2 7 3 3" xfId="14630"/>
    <cellStyle name="Shade 2 7 3 3 2" xfId="23613"/>
    <cellStyle name="Shade 2 7 3 3 3" xfId="20007"/>
    <cellStyle name="Shade 2 7 3 3 4" xfId="33888"/>
    <cellStyle name="Shade 2 7 3 3 5" xfId="40628"/>
    <cellStyle name="Shade 2 7 3 4" xfId="23611"/>
    <cellStyle name="Shade 2 7 4" xfId="10627"/>
    <cellStyle name="Shade 2 7 4 2" xfId="23614"/>
    <cellStyle name="Shade 2 7 4 3" xfId="20006"/>
    <cellStyle name="Shade 2 7 4 4" xfId="27852"/>
    <cellStyle name="Shade 2 7 4 5" xfId="47910"/>
    <cellStyle name="Shade 2 7 5" xfId="11982"/>
    <cellStyle name="Shade 2 7 5 2" xfId="23615"/>
    <cellStyle name="Shade 2 7 5 3" xfId="20005"/>
    <cellStyle name="Shade 2 7 5 4" xfId="34752"/>
    <cellStyle name="Shade 2 7 5 5" xfId="46644"/>
    <cellStyle name="Shade 2 7 6" xfId="14814"/>
    <cellStyle name="Shade 2 7 6 2" xfId="20004"/>
    <cellStyle name="Shade 2 7 6 3" xfId="36270"/>
    <cellStyle name="Shade 2 7 6 4" xfId="41553"/>
    <cellStyle name="Shade 2 7 7" xfId="23397"/>
    <cellStyle name="Shade 2 7 8" xfId="39931"/>
    <cellStyle name="Shade 2 8" xfId="6685"/>
    <cellStyle name="Shade 2 8 2" xfId="9026"/>
    <cellStyle name="Shade 2 8 2 2" xfId="13281"/>
    <cellStyle name="Shade 2 8 2 2 2" xfId="23617"/>
    <cellStyle name="Shade 2 8 2 2 3" xfId="20001"/>
    <cellStyle name="Shade 2 8 2 2 4" xfId="33894"/>
    <cellStyle name="Shade 2 8 2 2 5" xfId="46641"/>
    <cellStyle name="Shade 2 8 2 3" xfId="16065"/>
    <cellStyle name="Shade 2 8 2 3 2" xfId="20000"/>
    <cellStyle name="Shade 2 8 2 3 3" xfId="31884"/>
    <cellStyle name="Shade 2 8 2 3 4" xfId="39514"/>
    <cellStyle name="Shade 2 8 2 4" xfId="20002"/>
    <cellStyle name="Shade 2 8 2 5" xfId="26981"/>
    <cellStyle name="Shade 2 8 2 6" xfId="42458"/>
    <cellStyle name="Shade 2 8 3" xfId="10601"/>
    <cellStyle name="Shade 2 8 3 2" xfId="23618"/>
    <cellStyle name="Shade 2 8 3 3" xfId="19999"/>
    <cellStyle name="Shade 2 8 3 4" xfId="27833"/>
    <cellStyle name="Shade 2 8 3 5" xfId="47302"/>
    <cellStyle name="Shade 2 8 4" xfId="11956"/>
    <cellStyle name="Shade 2 8 4 2" xfId="23619"/>
    <cellStyle name="Shade 2 8 4 3" xfId="19998"/>
    <cellStyle name="Shade 2 8 4 4" xfId="33623"/>
    <cellStyle name="Shade 2 8 4 5" xfId="43765"/>
    <cellStyle name="Shade 2 8 5" xfId="14788"/>
    <cellStyle name="Shade 2 8 5 2" xfId="19997"/>
    <cellStyle name="Shade 2 8 5 3" xfId="34661"/>
    <cellStyle name="Shade 2 8 5 4" xfId="47715"/>
    <cellStyle name="Shade 2 8 6" xfId="20003"/>
    <cellStyle name="Shade 2 8 7" xfId="24758"/>
    <cellStyle name="Shade 2 8 8" xfId="40049"/>
    <cellStyle name="Shade 2 9" xfId="6875"/>
    <cellStyle name="Shade 2 9 2" xfId="9216"/>
    <cellStyle name="Shade 2 9 2 2" xfId="13471"/>
    <cellStyle name="Shade 2 9 2 2 2" xfId="23622"/>
    <cellStyle name="Shade 2 9 2 2 3" xfId="19994"/>
    <cellStyle name="Shade 2 9 2 2 4" xfId="36980"/>
    <cellStyle name="Shade 2 9 2 2 5" xfId="45838"/>
    <cellStyle name="Shade 2 9 2 3" xfId="16227"/>
    <cellStyle name="Shade 2 9 2 3 2" xfId="19993"/>
    <cellStyle name="Shade 2 9 2 3 3" xfId="26616"/>
    <cellStyle name="Shade 2 9 2 3 4" xfId="39231"/>
    <cellStyle name="Shade 2 9 2 4" xfId="19995"/>
    <cellStyle name="Shade 2 9 2 5" xfId="22031"/>
    <cellStyle name="Shade 2 9 2 6" xfId="39048"/>
    <cellStyle name="Shade 2 9 3" xfId="10791"/>
    <cellStyle name="Shade 2 9 3 2" xfId="23623"/>
    <cellStyle name="Shade 2 9 3 3" xfId="19992"/>
    <cellStyle name="Shade 2 9 3 4" xfId="32814"/>
    <cellStyle name="Shade 2 9 3 5" xfId="45717"/>
    <cellStyle name="Shade 2 9 4" xfId="12146"/>
    <cellStyle name="Shade 2 9 4 2" xfId="23624"/>
    <cellStyle name="Shade 2 9 4 3" xfId="19991"/>
    <cellStyle name="Shade 2 9 4 4" xfId="33682"/>
    <cellStyle name="Shade 2 9 4 5" xfId="41861"/>
    <cellStyle name="Shade 2 9 5" xfId="14978"/>
    <cellStyle name="Shade 2 9 5 2" xfId="19990"/>
    <cellStyle name="Shade 2 9 5 3" xfId="36810"/>
    <cellStyle name="Shade 2 9 5 4" xfId="43986"/>
    <cellStyle name="Shade 2 9 6" xfId="19996"/>
    <cellStyle name="Shade 2 9 7" xfId="31932"/>
    <cellStyle name="Shade 2 9 8" xfId="39562"/>
    <cellStyle name="Shade 3" xfId="6578"/>
    <cellStyle name="Shade 3 10" xfId="7065"/>
    <cellStyle name="Shade 3 10 2" xfId="9406"/>
    <cellStyle name="Shade 3 10 2 2" xfId="13661"/>
    <cellStyle name="Shade 3 10 2 2 2" xfId="23627"/>
    <cellStyle name="Shade 3 10 2 2 3" xfId="19987"/>
    <cellStyle name="Shade 3 10 2 2 4" xfId="38813"/>
    <cellStyle name="Shade 3 10 2 2 5" xfId="42148"/>
    <cellStyle name="Shade 3 10 2 3" xfId="16398"/>
    <cellStyle name="Shade 3 10 2 3 2" xfId="19986"/>
    <cellStyle name="Shade 3 10 2 3 3" xfId="22727"/>
    <cellStyle name="Shade 3 10 2 3 4" xfId="42184"/>
    <cellStyle name="Shade 3 10 2 4" xfId="19988"/>
    <cellStyle name="Shade 3 10 2 5" xfId="34520"/>
    <cellStyle name="Shade 3 10 2 6" xfId="41422"/>
    <cellStyle name="Shade 3 10 3" xfId="10981"/>
    <cellStyle name="Shade 3 10 3 2" xfId="23629"/>
    <cellStyle name="Shade 3 10 3 3" xfId="19985"/>
    <cellStyle name="Shade 3 10 3 4" xfId="35657"/>
    <cellStyle name="Shade 3 10 3 5" xfId="44480"/>
    <cellStyle name="Shade 3 10 4" xfId="12336"/>
    <cellStyle name="Shade 3 10 4 2" xfId="23630"/>
    <cellStyle name="Shade 3 10 4 3" xfId="19984"/>
    <cellStyle name="Shade 3 10 4 4" xfId="34603"/>
    <cellStyle name="Shade 3 10 4 5" xfId="43619"/>
    <cellStyle name="Shade 3 10 5" xfId="15168"/>
    <cellStyle name="Shade 3 10 5 2" xfId="19983"/>
    <cellStyle name="Shade 3 10 5 3" xfId="36895"/>
    <cellStyle name="Shade 3 10 5 4" xfId="44968"/>
    <cellStyle name="Shade 3 10 6" xfId="19989"/>
    <cellStyle name="Shade 3 10 7" xfId="23330"/>
    <cellStyle name="Shade 3 10 8" xfId="39618"/>
    <cellStyle name="Shade 3 11" xfId="7068"/>
    <cellStyle name="Shade 3 11 2" xfId="9409"/>
    <cellStyle name="Shade 3 11 2 2" xfId="13664"/>
    <cellStyle name="Shade 3 11 2 2 2" xfId="23632"/>
    <cellStyle name="Shade 3 11 2 2 3" xfId="19980"/>
    <cellStyle name="Shade 3 11 2 2 4" xfId="35328"/>
    <cellStyle name="Shade 3 11 2 2 5" xfId="42143"/>
    <cellStyle name="Shade 3 11 2 3" xfId="16401"/>
    <cellStyle name="Shade 3 11 2 3 2" xfId="19979"/>
    <cellStyle name="Shade 3 11 2 3 3" xfId="22176"/>
    <cellStyle name="Shade 3 11 2 3 4" xfId="41039"/>
    <cellStyle name="Shade 3 11 2 4" xfId="19981"/>
    <cellStyle name="Shade 3 11 2 5" xfId="37699"/>
    <cellStyle name="Shade 3 11 2 6" xfId="44857"/>
    <cellStyle name="Shade 3 11 3" xfId="10984"/>
    <cellStyle name="Shade 3 11 3 2" xfId="23634"/>
    <cellStyle name="Shade 3 11 3 3" xfId="19978"/>
    <cellStyle name="Shade 3 11 3 4" xfId="38505"/>
    <cellStyle name="Shade 3 11 3 5" xfId="47539"/>
    <cellStyle name="Shade 3 11 4" xfId="12339"/>
    <cellStyle name="Shade 3 11 4 2" xfId="23635"/>
    <cellStyle name="Shade 3 11 4 3" xfId="19977"/>
    <cellStyle name="Shade 3 11 4 4" xfId="37782"/>
    <cellStyle name="Shade 3 11 4 5" xfId="46331"/>
    <cellStyle name="Shade 3 11 5" xfId="15171"/>
    <cellStyle name="Shade 3 11 5 2" xfId="19976"/>
    <cellStyle name="Shade 3 11 5 3" xfId="36374"/>
    <cellStyle name="Shade 3 11 5 4" xfId="47245"/>
    <cellStyle name="Shade 3 11 6" xfId="19982"/>
    <cellStyle name="Shade 3 11 7" xfId="24981"/>
    <cellStyle name="Shade 3 11 8" xfId="39722"/>
    <cellStyle name="Shade 3 12" xfId="7208"/>
    <cellStyle name="Shade 3 12 2" xfId="9549"/>
    <cellStyle name="Shade 3 12 2 2" xfId="13804"/>
    <cellStyle name="Shade 3 12 2 2 2" xfId="23638"/>
    <cellStyle name="Shade 3 12 2 2 3" xfId="19973"/>
    <cellStyle name="Shade 3 12 2 2 4" xfId="36574"/>
    <cellStyle name="Shade 3 12 2 2 5" xfId="42671"/>
    <cellStyle name="Shade 3 12 2 3" xfId="16541"/>
    <cellStyle name="Shade 3 12 2 3 2" xfId="19972"/>
    <cellStyle name="Shade 3 12 2 3 3" xfId="22206"/>
    <cellStyle name="Shade 3 12 2 3 4" xfId="40965"/>
    <cellStyle name="Shade 3 12 2 4" xfId="19974"/>
    <cellStyle name="Shade 3 12 2 5" xfId="27606"/>
    <cellStyle name="Shade 3 12 2 6" xfId="44967"/>
    <cellStyle name="Shade 3 12 3" xfId="11124"/>
    <cellStyle name="Shade 3 12 3 2" xfId="23640"/>
    <cellStyle name="Shade 3 12 3 3" xfId="19971"/>
    <cellStyle name="Shade 3 12 3 4" xfId="32807"/>
    <cellStyle name="Shade 3 12 3 5" xfId="45584"/>
    <cellStyle name="Shade 3 12 4" xfId="12479"/>
    <cellStyle name="Shade 3 12 4 2" xfId="23641"/>
    <cellStyle name="Shade 3 12 4 3" xfId="19970"/>
    <cellStyle name="Shade 3 12 4 4" xfId="37028"/>
    <cellStyle name="Shade 3 12 4 5" xfId="44456"/>
    <cellStyle name="Shade 3 12 5" xfId="15311"/>
    <cellStyle name="Shade 3 12 5 2" xfId="19969"/>
    <cellStyle name="Shade 3 12 5 3" xfId="36801"/>
    <cellStyle name="Shade 3 12 5 4" xfId="47240"/>
    <cellStyle name="Shade 3 12 6" xfId="19975"/>
    <cellStyle name="Shade 3 12 7" xfId="21961"/>
    <cellStyle name="Shade 3 12 8" xfId="39633"/>
    <cellStyle name="Shade 3 13" xfId="7213"/>
    <cellStyle name="Shade 3 13 2" xfId="9554"/>
    <cellStyle name="Shade 3 13 2 2" xfId="13809"/>
    <cellStyle name="Shade 3 13 2 2 2" xfId="23645"/>
    <cellStyle name="Shade 3 13 2 2 3" xfId="19966"/>
    <cellStyle name="Shade 3 13 2 2 4" xfId="37650"/>
    <cellStyle name="Shade 3 13 2 2 5" xfId="41655"/>
    <cellStyle name="Shade 3 13 2 3" xfId="16546"/>
    <cellStyle name="Shade 3 13 2 3 2" xfId="19965"/>
    <cellStyle name="Shade 3 13 2 3 3" xfId="24026"/>
    <cellStyle name="Shade 3 13 2 3 4" xfId="40094"/>
    <cellStyle name="Shade 3 13 2 4" xfId="19967"/>
    <cellStyle name="Shade 3 13 2 5" xfId="37559"/>
    <cellStyle name="Shade 3 13 2 6" xfId="43499"/>
    <cellStyle name="Shade 3 13 3" xfId="11129"/>
    <cellStyle name="Shade 3 13 3 2" xfId="23646"/>
    <cellStyle name="Shade 3 13 3 3" xfId="19964"/>
    <cellStyle name="Shade 3 13 3 4" xfId="33714"/>
    <cellStyle name="Shade 3 13 3 5" xfId="43681"/>
    <cellStyle name="Shade 3 13 4" xfId="12484"/>
    <cellStyle name="Shade 3 13 4 2" xfId="23647"/>
    <cellStyle name="Shade 3 13 4 3" xfId="19963"/>
    <cellStyle name="Shade 3 13 4 4" xfId="34404"/>
    <cellStyle name="Shade 3 13 4 5" xfId="42780"/>
    <cellStyle name="Shade 3 13 5" xfId="15316"/>
    <cellStyle name="Shade 3 13 5 2" xfId="19962"/>
    <cellStyle name="Shade 3 13 5 3" xfId="34177"/>
    <cellStyle name="Shade 3 13 5 4" xfId="41812"/>
    <cellStyle name="Shade 3 13 6" xfId="19968"/>
    <cellStyle name="Shade 3 13 7" xfId="31956"/>
    <cellStyle name="Shade 3 13 8" xfId="38971"/>
    <cellStyle name="Shade 3 14" xfId="7217"/>
    <cellStyle name="Shade 3 14 2" xfId="9558"/>
    <cellStyle name="Shade 3 14 2 2" xfId="13813"/>
    <cellStyle name="Shade 3 14 2 2 2" xfId="23649"/>
    <cellStyle name="Shade 3 14 2 2 3" xfId="19959"/>
    <cellStyle name="Shade 3 14 2 2 4" xfId="34721"/>
    <cellStyle name="Shade 3 14 2 2 5" xfId="47193"/>
    <cellStyle name="Shade 3 14 2 3" xfId="16550"/>
    <cellStyle name="Shade 3 14 2 3 2" xfId="19958"/>
    <cellStyle name="Shade 3 14 2 3 3" xfId="32113"/>
    <cellStyle name="Shade 3 14 2 3 4" xfId="40038"/>
    <cellStyle name="Shade 3 14 2 4" xfId="19960"/>
    <cellStyle name="Shade 3 14 2 5" xfId="27611"/>
    <cellStyle name="Shade 3 14 2 6" xfId="43569"/>
    <cellStyle name="Shade 3 14 3" xfId="11133"/>
    <cellStyle name="Shade 3 14 3 2" xfId="23650"/>
    <cellStyle name="Shade 3 14 3 3" xfId="19957"/>
    <cellStyle name="Shade 3 14 3 4" xfId="36356"/>
    <cellStyle name="Shade 3 14 3 5" xfId="45830"/>
    <cellStyle name="Shade 3 14 4" xfId="12488"/>
    <cellStyle name="Shade 3 14 4 2" xfId="23651"/>
    <cellStyle name="Shade 3 14 4 3" xfId="19956"/>
    <cellStyle name="Shade 3 14 4 4" xfId="38630"/>
    <cellStyle name="Shade 3 14 4 5" xfId="38908"/>
    <cellStyle name="Shade 3 14 5" xfId="15320"/>
    <cellStyle name="Shade 3 14 5 2" xfId="19955"/>
    <cellStyle name="Shade 3 14 5 3" xfId="38403"/>
    <cellStyle name="Shade 3 14 5 4" xfId="41351"/>
    <cellStyle name="Shade 3 14 6" xfId="19961"/>
    <cellStyle name="Shade 3 14 7" xfId="22345"/>
    <cellStyle name="Shade 3 14 8" xfId="40295"/>
    <cellStyle name="Shade 3 15" xfId="7219"/>
    <cellStyle name="Shade 3 15 2" xfId="9560"/>
    <cellStyle name="Shade 3 15 2 2" xfId="13815"/>
    <cellStyle name="Shade 3 15 2 2 2" xfId="23654"/>
    <cellStyle name="Shade 3 15 2 2 3" xfId="19952"/>
    <cellStyle name="Shade 3 15 2 2 4" xfId="36302"/>
    <cellStyle name="Shade 3 15 2 2 5" xfId="44444"/>
    <cellStyle name="Shade 3 15 2 3" xfId="16552"/>
    <cellStyle name="Shade 3 15 2 3 2" xfId="19951"/>
    <cellStyle name="Shade 3 15 2 3 3" xfId="21916"/>
    <cellStyle name="Shade 3 15 2 3 4" xfId="48093"/>
    <cellStyle name="Shade 3 15 2 4" xfId="19953"/>
    <cellStyle name="Shade 3 15 2 5" xfId="35288"/>
    <cellStyle name="Shade 3 15 2 6" xfId="46377"/>
    <cellStyle name="Shade 3 15 3" xfId="11135"/>
    <cellStyle name="Shade 3 15 3 2" xfId="23655"/>
    <cellStyle name="Shade 3 15 3 3" xfId="19950"/>
    <cellStyle name="Shade 3 15 3 4" xfId="34253"/>
    <cellStyle name="Shade 3 15 3 5" xfId="46827"/>
    <cellStyle name="Shade 3 15 4" xfId="12490"/>
    <cellStyle name="Shade 3 15 4 2" xfId="23656"/>
    <cellStyle name="Shade 3 15 4 3" xfId="19949"/>
    <cellStyle name="Shade 3 15 4 4" xfId="33729"/>
    <cellStyle name="Shade 3 15 4 5" xfId="44977"/>
    <cellStyle name="Shade 3 15 5" xfId="15322"/>
    <cellStyle name="Shade 3 15 5 2" xfId="19948"/>
    <cellStyle name="Shade 3 15 5 3" xfId="33842"/>
    <cellStyle name="Shade 3 15 5 4" xfId="47327"/>
    <cellStyle name="Shade 3 15 6" xfId="19954"/>
    <cellStyle name="Shade 3 15 7" xfId="31885"/>
    <cellStyle name="Shade 3 15 8" xfId="40906"/>
    <cellStyle name="Shade 3 16" xfId="7221"/>
    <cellStyle name="Shade 3 16 2" xfId="9562"/>
    <cellStyle name="Shade 3 16 2 2" xfId="13817"/>
    <cellStyle name="Shade 3 16 2 2 2" xfId="23659"/>
    <cellStyle name="Shade 3 16 2 2 3" xfId="19945"/>
    <cellStyle name="Shade 3 16 2 2 4" xfId="34199"/>
    <cellStyle name="Shade 3 16 2 2 5" xfId="45166"/>
    <cellStyle name="Shade 3 16 2 3" xfId="16554"/>
    <cellStyle name="Shade 3 16 2 3 2" xfId="19944"/>
    <cellStyle name="Shade 3 16 2 3 3" xfId="24171"/>
    <cellStyle name="Shade 3 16 2 3 4" xfId="40470"/>
    <cellStyle name="Shade 3 16 2 4" xfId="19946"/>
    <cellStyle name="Shade 3 16 2 5" xfId="36868"/>
    <cellStyle name="Shade 3 16 2 6" xfId="38953"/>
    <cellStyle name="Shade 3 16 3" xfId="11137"/>
    <cellStyle name="Shade 3 16 3 2" xfId="23660"/>
    <cellStyle name="Shade 3 16 3 3" xfId="19943"/>
    <cellStyle name="Shade 3 16 3 4" xfId="35834"/>
    <cellStyle name="Shade 3 16 3 5" xfId="47175"/>
    <cellStyle name="Shade 3 16 4" xfId="12492"/>
    <cellStyle name="Shade 3 16 4 2" xfId="23661"/>
    <cellStyle name="Shade 3 16 4 3" xfId="19942"/>
    <cellStyle name="Shade 3 16 4 4" xfId="34790"/>
    <cellStyle name="Shade 3 16 4 5" xfId="45884"/>
    <cellStyle name="Shade 3 16 5" xfId="15324"/>
    <cellStyle name="Shade 3 16 5 2" xfId="19941"/>
    <cellStyle name="Shade 3 16 5 3" xfId="34903"/>
    <cellStyle name="Shade 3 16 5 4" xfId="44737"/>
    <cellStyle name="Shade 3 16 6" xfId="19947"/>
    <cellStyle name="Shade 3 16 7" xfId="25006"/>
    <cellStyle name="Shade 3 16 8" xfId="39737"/>
    <cellStyle name="Shade 3 17" xfId="8235"/>
    <cellStyle name="Shade 3 17 2" xfId="9673"/>
    <cellStyle name="Shade 3 17 2 2" xfId="13910"/>
    <cellStyle name="Shade 3 17 2 2 2" xfId="23664"/>
    <cellStyle name="Shade 3 17 2 2 3" xfId="19938"/>
    <cellStyle name="Shade 3 17 2 2 4" xfId="36497"/>
    <cellStyle name="Shade 3 17 2 2 5" xfId="44066"/>
    <cellStyle name="Shade 3 17 2 3" xfId="16647"/>
    <cellStyle name="Shade 3 17 2 3 2" xfId="19937"/>
    <cellStyle name="Shade 3 17 2 3 3" xfId="24771"/>
    <cellStyle name="Shade 3 17 2 3 4" xfId="39083"/>
    <cellStyle name="Shade 3 17 2 4" xfId="19939"/>
    <cellStyle name="Shade 3 17 2 5" xfId="38706"/>
    <cellStyle name="Shade 3 17 2 6" xfId="47118"/>
    <cellStyle name="Shade 3 17 3" xfId="11230"/>
    <cellStyle name="Shade 3 17 3 2" xfId="23665"/>
    <cellStyle name="Shade 3 17 3 3" xfId="19936"/>
    <cellStyle name="Shade 3 17 3 4" xfId="34799"/>
    <cellStyle name="Shade 3 17 3 5" xfId="47970"/>
    <cellStyle name="Shade 3 17 4" xfId="12585"/>
    <cellStyle name="Shade 3 17 4 2" xfId="23666"/>
    <cellStyle name="Shade 3 17 4 3" xfId="19935"/>
    <cellStyle name="Shade 3 17 4 4" xfId="36679"/>
    <cellStyle name="Shade 3 17 4 5" xfId="41560"/>
    <cellStyle name="Shade 3 17 5" xfId="15417"/>
    <cellStyle name="Shade 3 17 5 2" xfId="19934"/>
    <cellStyle name="Shade 3 17 5 3" xfId="33156"/>
    <cellStyle name="Shade 3 17 5 4" xfId="48145"/>
    <cellStyle name="Shade 3 17 6" xfId="19940"/>
    <cellStyle name="Shade 3 17 7" xfId="22078"/>
    <cellStyle name="Shade 3 17 8" xfId="39543"/>
    <cellStyle name="Shade 3 18" xfId="8424"/>
    <cellStyle name="Shade 3 18 2" xfId="9862"/>
    <cellStyle name="Shade 3 18 2 2" xfId="14099"/>
    <cellStyle name="Shade 3 18 2 2 2" xfId="23668"/>
    <cellStyle name="Shade 3 18 2 2 3" xfId="19931"/>
    <cellStyle name="Shade 3 18 2 2 4" xfId="36177"/>
    <cellStyle name="Shade 3 18 2 2 5" xfId="44916"/>
    <cellStyle name="Shade 3 18 2 3" xfId="16836"/>
    <cellStyle name="Shade 3 18 2 3 2" xfId="19930"/>
    <cellStyle name="Shade 3 18 2 3 3" xfId="22157"/>
    <cellStyle name="Shade 3 18 2 3 4" xfId="44912"/>
    <cellStyle name="Shade 3 18 2 4" xfId="19932"/>
    <cellStyle name="Shade 3 18 2 5" xfId="36246"/>
    <cellStyle name="Shade 3 18 2 6" xfId="44819"/>
    <cellStyle name="Shade 3 18 3" xfId="11419"/>
    <cellStyle name="Shade 3 18 3 2" xfId="23669"/>
    <cellStyle name="Shade 3 18 3 3" xfId="19929"/>
    <cellStyle name="Shade 3 18 3 4" xfId="33782"/>
    <cellStyle name="Shade 3 18 3 5" xfId="47467"/>
    <cellStyle name="Shade 3 18 4" xfId="12774"/>
    <cellStyle name="Shade 3 18 4 2" xfId="23670"/>
    <cellStyle name="Shade 3 18 4 3" xfId="19928"/>
    <cellStyle name="Shade 3 18 4 4" xfId="33588"/>
    <cellStyle name="Shade 3 18 4 5" xfId="44429"/>
    <cellStyle name="Shade 3 18 5" xfId="15606"/>
    <cellStyle name="Shade 3 18 5 2" xfId="19927"/>
    <cellStyle name="Shade 3 18 5 3" xfId="32729"/>
    <cellStyle name="Shade 3 18 5 4" xfId="46011"/>
    <cellStyle name="Shade 3 18 6" xfId="19933"/>
    <cellStyle name="Shade 3 18 7" xfId="27184"/>
    <cellStyle name="Shade 3 18 8" xfId="46603"/>
    <cellStyle name="Shade 3 19" xfId="8427"/>
    <cellStyle name="Shade 3 19 2" xfId="9865"/>
    <cellStyle name="Shade 3 19 2 2" xfId="14102"/>
    <cellStyle name="Shade 3 19 2 2 2" xfId="23673"/>
    <cellStyle name="Shade 3 19 2 2 3" xfId="19924"/>
    <cellStyle name="Shade 3 19 2 2 4" xfId="32493"/>
    <cellStyle name="Shade 3 19 2 2 5" xfId="47108"/>
    <cellStyle name="Shade 3 19 2 3" xfId="16839"/>
    <cellStyle name="Shade 3 19 2 3 2" xfId="19923"/>
    <cellStyle name="Shade 3 19 2 3 3" xfId="21856"/>
    <cellStyle name="Shade 3 19 2 3 4" xfId="46887"/>
    <cellStyle name="Shade 3 19 2 4" xfId="19925"/>
    <cellStyle name="Shade 3 19 2 5" xfId="32562"/>
    <cellStyle name="Shade 3 19 2 6" xfId="44718"/>
    <cellStyle name="Shade 3 19 3" xfId="11422"/>
    <cellStyle name="Shade 3 19 3 2" xfId="23675"/>
    <cellStyle name="Shade 3 19 3 3" xfId="19922"/>
    <cellStyle name="Shade 3 19 3 4" xfId="33260"/>
    <cellStyle name="Shade 3 19 3 5" xfId="47364"/>
    <cellStyle name="Shade 3 19 4" xfId="12777"/>
    <cellStyle name="Shade 3 19 4 2" xfId="23676"/>
    <cellStyle name="Shade 3 19 4 3" xfId="19921"/>
    <cellStyle name="Shade 3 19 4 4" xfId="33067"/>
    <cellStyle name="Shade 3 19 4 5" xfId="45996"/>
    <cellStyle name="Shade 3 19 5" xfId="15609"/>
    <cellStyle name="Shade 3 19 5 2" xfId="19920"/>
    <cellStyle name="Shade 3 19 5 3" xfId="35151"/>
    <cellStyle name="Shade 3 19 5 4" xfId="41446"/>
    <cellStyle name="Shade 3 19 6" xfId="19926"/>
    <cellStyle name="Shade 3 19 7" xfId="27189"/>
    <cellStyle name="Shade 3 19 8" xfId="45162"/>
    <cellStyle name="Shade 3 2" xfId="6580"/>
    <cellStyle name="Shade 3 2 10" xfId="8421"/>
    <cellStyle name="Shade 3 2 10 2" xfId="9859"/>
    <cellStyle name="Shade 3 2 10 2 2" xfId="14096"/>
    <cellStyle name="Shade 3 2 10 2 2 2" xfId="23681"/>
    <cellStyle name="Shade 3 2 10 2 2 3" xfId="19916"/>
    <cellStyle name="Shade 3 2 10 2 2 4" xfId="36698"/>
    <cellStyle name="Shade 3 2 10 2 2 5" xfId="44961"/>
    <cellStyle name="Shade 3 2 10 2 3" xfId="16833"/>
    <cellStyle name="Shade 3 2 10 2 3 2" xfId="19915"/>
    <cellStyle name="Shade 3 2 10 2 3 3" xfId="22688"/>
    <cellStyle name="Shade 3 2 10 2 3 4" xfId="40298"/>
    <cellStyle name="Shade 3 2 10 2 4" xfId="19917"/>
    <cellStyle name="Shade 3 2 10 2 5" xfId="36767"/>
    <cellStyle name="Shade 3 2 10 2 6" xfId="41226"/>
    <cellStyle name="Shade 3 2 10 3" xfId="11416"/>
    <cellStyle name="Shade 3 2 10 3 2" xfId="23683"/>
    <cellStyle name="Shade 3 2 10 3 3" xfId="19914"/>
    <cellStyle name="Shade 3 2 10 3 4" xfId="38288"/>
    <cellStyle name="Shade 3 2 10 3 5" xfId="44216"/>
    <cellStyle name="Shade 3 2 10 4" xfId="12771"/>
    <cellStyle name="Shade 3 2 10 4 2" xfId="23684"/>
    <cellStyle name="Shade 3 2 10 4 3" xfId="19913"/>
    <cellStyle name="Shade 3 2 10 4 4" xfId="35912"/>
    <cellStyle name="Shade 3 2 10 4 5" xfId="42268"/>
    <cellStyle name="Shade 3 2 10 5" xfId="15603"/>
    <cellStyle name="Shade 3 2 10 5 2" xfId="19912"/>
    <cellStyle name="Shade 3 2 10 5 3" xfId="36414"/>
    <cellStyle name="Shade 3 2 10 5 4" xfId="41757"/>
    <cellStyle name="Shade 3 2 10 6" xfId="19918"/>
    <cellStyle name="Shade 3 2 10 7" xfId="27180"/>
    <cellStyle name="Shade 3 2 10 8" xfId="47592"/>
    <cellStyle name="Shade 3 2 11" xfId="8429"/>
    <cellStyle name="Shade 3 2 11 2" xfId="9867"/>
    <cellStyle name="Shade 3 2 11 2 2" xfId="14104"/>
    <cellStyle name="Shade 3 2 11 2 2 2" xfId="23688"/>
    <cellStyle name="Shade 3 2 11 2 2 3" xfId="19909"/>
    <cellStyle name="Shade 3 2 11 2 2 4" xfId="37264"/>
    <cellStyle name="Shade 3 2 11 2 2 5" xfId="47309"/>
    <cellStyle name="Shade 3 2 11 2 3" xfId="16841"/>
    <cellStyle name="Shade 3 2 11 2 3 2" xfId="19908"/>
    <cellStyle name="Shade 3 2 11 2 3 3" xfId="23807"/>
    <cellStyle name="Shade 3 2 11 2 3 4" xfId="39720"/>
    <cellStyle name="Shade 3 2 11 2 4" xfId="19910"/>
    <cellStyle name="Shade 3 2 11 2 5" xfId="37333"/>
    <cellStyle name="Shade 3 2 11 2 6" xfId="42884"/>
    <cellStyle name="Shade 3 2 11 3" xfId="11424"/>
    <cellStyle name="Shade 3 2 11 3 2" xfId="23690"/>
    <cellStyle name="Shade 3 2 11 3 3" xfId="19907"/>
    <cellStyle name="Shade 3 2 11 3 4" xfId="38022"/>
    <cellStyle name="Shade 3 2 11 3 5" xfId="42166"/>
    <cellStyle name="Shade 3 2 11 4" xfId="12779"/>
    <cellStyle name="Shade 3 2 11 4 2" xfId="23691"/>
    <cellStyle name="Shade 3 2 11 4 3" xfId="19906"/>
    <cellStyle name="Shade 3 2 11 4 4" xfId="37828"/>
    <cellStyle name="Shade 3 2 11 4 5" xfId="41346"/>
    <cellStyle name="Shade 3 2 11 5" xfId="15611"/>
    <cellStyle name="Shade 3 2 11 5 2" xfId="19905"/>
    <cellStyle name="Shade 3 2 11 5 3" xfId="36731"/>
    <cellStyle name="Shade 3 2 11 5 4" xfId="40568"/>
    <cellStyle name="Shade 3 2 11 6" xfId="19911"/>
    <cellStyle name="Shade 3 2 11 7" xfId="27194"/>
    <cellStyle name="Shade 3 2 11 8" xfId="43000"/>
    <cellStyle name="Shade 3 2 12" xfId="8703"/>
    <cellStyle name="Shade 3 2 12 2" xfId="10139"/>
    <cellStyle name="Shade 3 2 12 2 2" xfId="14376"/>
    <cellStyle name="Shade 3 2 12 2 2 2" xfId="23695"/>
    <cellStyle name="Shade 3 2 12 2 2 3" xfId="19902"/>
    <cellStyle name="Shade 3 2 12 2 2 4" xfId="37334"/>
    <cellStyle name="Shade 3 2 12 2 2 5" xfId="42912"/>
    <cellStyle name="Shade 3 2 12 2 3" xfId="17113"/>
    <cellStyle name="Shade 3 2 12 2 3 2" xfId="19901"/>
    <cellStyle name="Shade 3 2 12 2 3 3" xfId="36112"/>
    <cellStyle name="Shade 3 2 12 2 3 4" xfId="46706"/>
    <cellStyle name="Shade 3 2 12 2 4" xfId="19903"/>
    <cellStyle name="Shade 3 2 12 2 5" xfId="34163"/>
    <cellStyle name="Shade 3 2 12 2 6" xfId="43766"/>
    <cellStyle name="Shade 3 2 12 3" xfId="11696"/>
    <cellStyle name="Shade 3 2 12 3 2" xfId="23697"/>
    <cellStyle name="Shade 3 2 12 3 3" xfId="19900"/>
    <cellStyle name="Shade 3 2 12 3 4" xfId="37065"/>
    <cellStyle name="Shade 3 2 12 3 5" xfId="41179"/>
    <cellStyle name="Shade 3 2 12 4" xfId="13051"/>
    <cellStyle name="Shade 3 2 12 4 2" xfId="23698"/>
    <cellStyle name="Shade 3 2 12 4 3" xfId="19899"/>
    <cellStyle name="Shade 3 2 12 4 4" xfId="37358"/>
    <cellStyle name="Shade 3 2 12 4 5" xfId="47198"/>
    <cellStyle name="Shade 3 2 12 5" xfId="15883"/>
    <cellStyle name="Shade 3 2 12 5 2" xfId="19898"/>
    <cellStyle name="Shade 3 2 12 5 3" xfId="32003"/>
    <cellStyle name="Shade 3 2 12 5 4" xfId="42202"/>
    <cellStyle name="Shade 3 2 12 6" xfId="19904"/>
    <cellStyle name="Shade 3 2 12 7" xfId="27473"/>
    <cellStyle name="Shade 3 2 12 8" xfId="39434"/>
    <cellStyle name="Shade 3 2 13" xfId="8713"/>
    <cellStyle name="Shade 3 2 13 2" xfId="10149"/>
    <cellStyle name="Shade 3 2 13 2 2" xfId="14386"/>
    <cellStyle name="Shade 3 2 13 2 2 2" xfId="23702"/>
    <cellStyle name="Shade 3 2 13 2 2 3" xfId="19895"/>
    <cellStyle name="Shade 3 2 13 2 2 4" xfId="34443"/>
    <cellStyle name="Shade 3 2 13 2 2 5" xfId="48062"/>
    <cellStyle name="Shade 3 2 13 2 3" xfId="17123"/>
    <cellStyle name="Shade 3 2 13 2 3 2" xfId="19894"/>
    <cellStyle name="Shade 3 2 13 2 3 3" xfId="32927"/>
    <cellStyle name="Shade 3 2 13 2 3 4" xfId="47144"/>
    <cellStyle name="Shade 3 2 13 2 4" xfId="19896"/>
    <cellStyle name="Shade 3 2 13 2 5" xfId="36470"/>
    <cellStyle name="Shade 3 2 13 2 6" xfId="46958"/>
    <cellStyle name="Shade 3 2 13 3" xfId="11706"/>
    <cellStyle name="Shade 3 2 13 3 2" xfId="23704"/>
    <cellStyle name="Shade 3 2 13 3 3" xfId="19893"/>
    <cellStyle name="Shade 3 2 13 3 4" xfId="33630"/>
    <cellStyle name="Shade 3 2 13 3 5" xfId="43881"/>
    <cellStyle name="Shade 3 2 13 4" xfId="13061"/>
    <cellStyle name="Shade 3 2 13 4 2" xfId="23705"/>
    <cellStyle name="Shade 3 2 13 4 3" xfId="19892"/>
    <cellStyle name="Shade 3 2 13 4 4" xfId="32790"/>
    <cellStyle name="Shade 3 2 13 4 5" xfId="46704"/>
    <cellStyle name="Shade 3 2 13 5" xfId="15893"/>
    <cellStyle name="Shade 3 2 13 5 2" xfId="19891"/>
    <cellStyle name="Shade 3 2 13 5 3" xfId="32012"/>
    <cellStyle name="Shade 3 2 13 5 4" xfId="43491"/>
    <cellStyle name="Shade 3 2 13 6" xfId="19897"/>
    <cellStyle name="Shade 3 2 13 7" xfId="32298"/>
    <cellStyle name="Shade 3 2 13 8" xfId="39374"/>
    <cellStyle name="Shade 3 2 14" xfId="8723"/>
    <cellStyle name="Shade 3 2 14 2" xfId="10159"/>
    <cellStyle name="Shade 3 2 14 2 2" xfId="14396"/>
    <cellStyle name="Shade 3 2 14 2 2 2" xfId="23708"/>
    <cellStyle name="Shade 3 2 14 2 2 3" xfId="19888"/>
    <cellStyle name="Shade 3 2 14 2 2 4" xfId="37872"/>
    <cellStyle name="Shade 3 2 14 2 2 5" xfId="48131"/>
    <cellStyle name="Shade 3 2 14 2 3" xfId="17133"/>
    <cellStyle name="Shade 3 2 14 2 3 2" xfId="19887"/>
    <cellStyle name="Shade 3 2 14 2 3 3" xfId="32167"/>
    <cellStyle name="Shade 3 2 14 2 3 4" xfId="48216"/>
    <cellStyle name="Shade 3 2 14 2 4" xfId="19889"/>
    <cellStyle name="Shade 3 2 14 2 5" xfId="34753"/>
    <cellStyle name="Shade 3 2 14 2 6" xfId="40595"/>
    <cellStyle name="Shade 3 2 14 3" xfId="11716"/>
    <cellStyle name="Shade 3 2 14 3 2" xfId="23710"/>
    <cellStyle name="Shade 3 2 14 3 3" xfId="19886"/>
    <cellStyle name="Shade 3 2 14 3 4" xfId="38395"/>
    <cellStyle name="Shade 3 2 14 3 5" xfId="38909"/>
    <cellStyle name="Shade 3 2 14 4" xfId="13071"/>
    <cellStyle name="Shade 3 2 14 4 2" xfId="23711"/>
    <cellStyle name="Shade 3 2 14 4 3" xfId="19885"/>
    <cellStyle name="Shade 3 2 14 4 4" xfId="37937"/>
    <cellStyle name="Shade 3 2 14 4 5" xfId="48040"/>
    <cellStyle name="Shade 3 2 14 5" xfId="15903"/>
    <cellStyle name="Shade 3 2 14 5 2" xfId="19884"/>
    <cellStyle name="Shade 3 2 14 5 3" xfId="32022"/>
    <cellStyle name="Shade 3 2 14 5 4" xfId="44411"/>
    <cellStyle name="Shade 3 2 14 6" xfId="19890"/>
    <cellStyle name="Shade 3 2 14 7" xfId="23870"/>
    <cellStyle name="Shade 3 2 14 8" xfId="39733"/>
    <cellStyle name="Shade 3 2 15" xfId="10340"/>
    <cellStyle name="Shade 3 2 15 2" xfId="14577"/>
    <cellStyle name="Shade 3 2 15 2 2" xfId="23713"/>
    <cellStyle name="Shade 3 2 15 2 3" xfId="19882"/>
    <cellStyle name="Shade 3 2 15 2 4" xfId="32803"/>
    <cellStyle name="Shade 3 2 15 2 5" xfId="44122"/>
    <cellStyle name="Shade 3 2 15 3" xfId="17314"/>
    <cellStyle name="Shade 3 2 15 3 2" xfId="19881"/>
    <cellStyle name="Shade 3 2 15 3 3" xfId="32191"/>
    <cellStyle name="Shade 3 2 15 3 4" xfId="45485"/>
    <cellStyle name="Shade 3 2 15 4" xfId="19883"/>
    <cellStyle name="Shade 3 2 15 5" xfId="37412"/>
    <cellStyle name="Shade 3 2 15 6" xfId="47587"/>
    <cellStyle name="Shade 3 2 16" xfId="10493"/>
    <cellStyle name="Shade 3 2 16 2" xfId="23715"/>
    <cellStyle name="Shade 3 2 16 3" xfId="19880"/>
    <cellStyle name="Shade 3 2 16 4" xfId="32941"/>
    <cellStyle name="Shade 3 2 16 5" xfId="47454"/>
    <cellStyle name="Shade 3 2 17" xfId="10496"/>
    <cellStyle name="Shade 3 2 17 2" xfId="23716"/>
    <cellStyle name="Shade 3 2 17 3" xfId="19879"/>
    <cellStyle name="Shade 3 2 17 4" xfId="35530"/>
    <cellStyle name="Shade 3 2 17 5" xfId="40410"/>
    <cellStyle name="Shade 3 2 18" xfId="11851"/>
    <cellStyle name="Shade 3 2 18 2" xfId="23717"/>
    <cellStyle name="Shade 3 2 18 3" xfId="19878"/>
    <cellStyle name="Shade 3 2 18 4" xfId="34664"/>
    <cellStyle name="Shade 3 2 18 5" xfId="46741"/>
    <cellStyle name="Shade 3 2 2" xfId="7018"/>
    <cellStyle name="Shade 3 2 2 2" xfId="10227"/>
    <cellStyle name="Shade 3 2 2 2 2" xfId="11784"/>
    <cellStyle name="Shade 3 2 2 2 2 2" xfId="23719"/>
    <cellStyle name="Shade 3 2 2 2 2 3" xfId="19875"/>
    <cellStyle name="Shade 3 2 2 2 2 4" xfId="38168"/>
    <cellStyle name="Shade 3 2 2 2 2 5" xfId="44419"/>
    <cellStyle name="Shade 3 2 2 2 3" xfId="14464"/>
    <cellStyle name="Shade 3 2 2 2 3 2" xfId="23720"/>
    <cellStyle name="Shade 3 2 2 2 3 3" xfId="19874"/>
    <cellStyle name="Shade 3 2 2 2 3 4" xfId="33930"/>
    <cellStyle name="Shade 3 2 2 2 3 5" xfId="47119"/>
    <cellStyle name="Shade 3 2 2 2 4" xfId="17201"/>
    <cellStyle name="Shade 3 2 2 2 4 2" xfId="19873"/>
    <cellStyle name="Shade 3 2 2 2 4 3" xfId="37157"/>
    <cellStyle name="Shade 3 2 2 2 4 4" xfId="48045"/>
    <cellStyle name="Shade 3 2 2 2 5" xfId="19876"/>
    <cellStyle name="Shade 3 2 2 2 6" xfId="33146"/>
    <cellStyle name="Shade 3 2 2 2 7" xfId="41245"/>
    <cellStyle name="Shade 3 2 2 3" xfId="9359"/>
    <cellStyle name="Shade 3 2 2 3 2" xfId="13614"/>
    <cellStyle name="Shade 3 2 2 3 2 2" xfId="23722"/>
    <cellStyle name="Shade 3 2 2 3 2 3" xfId="19871"/>
    <cellStyle name="Shade 3 2 2 3 2 4" xfId="35519"/>
    <cellStyle name="Shade 3 2 2 3 2 5" xfId="42425"/>
    <cellStyle name="Shade 3 2 2 3 3" xfId="14674"/>
    <cellStyle name="Shade 3 2 2 3 3 2" xfId="23723"/>
    <cellStyle name="Shade 3 2 2 3 3 3" xfId="19870"/>
    <cellStyle name="Shade 3 2 2 3 3 4" xfId="37413"/>
    <cellStyle name="Shade 3 2 2 3 3 5" xfId="43196"/>
    <cellStyle name="Shade 3 2 2 3 4" xfId="23721"/>
    <cellStyle name="Shade 3 2 2 4" xfId="10934"/>
    <cellStyle name="Shade 3 2 2 4 2" xfId="23724"/>
    <cellStyle name="Shade 3 2 2 4 3" xfId="19869"/>
    <cellStyle name="Shade 3 2 2 4 4" xfId="32901"/>
    <cellStyle name="Shade 3 2 2 4 5" xfId="42523"/>
    <cellStyle name="Shade 3 2 2 5" xfId="12289"/>
    <cellStyle name="Shade 3 2 2 5 2" xfId="23725"/>
    <cellStyle name="Shade 3 2 2 5 3" xfId="19868"/>
    <cellStyle name="Shade 3 2 2 5 4" xfId="33442"/>
    <cellStyle name="Shade 3 2 2 5 5" xfId="41358"/>
    <cellStyle name="Shade 3 2 2 6" xfId="15121"/>
    <cellStyle name="Shade 3 2 2 6 2" xfId="19867"/>
    <cellStyle name="Shade 3 2 2 6 3" xfId="34614"/>
    <cellStyle name="Shade 3 2 2 6 4" xfId="42603"/>
    <cellStyle name="Shade 3 2 2 7" xfId="22779"/>
    <cellStyle name="Shade 3 2 2 8" xfId="39149"/>
    <cellStyle name="Shade 3 2 3" xfId="7030"/>
    <cellStyle name="Shade 3 2 3 2" xfId="9371"/>
    <cellStyle name="Shade 3 2 3 2 2" xfId="13626"/>
    <cellStyle name="Shade 3 2 3 2 2 2" xfId="23727"/>
    <cellStyle name="Shade 3 2 3 2 2 3" xfId="19864"/>
    <cellStyle name="Shade 3 2 3 2 2 4" xfId="32903"/>
    <cellStyle name="Shade 3 2 3 2 2 5" xfId="39662"/>
    <cellStyle name="Shade 3 2 3 2 3" xfId="16363"/>
    <cellStyle name="Shade 3 2 3 2 3 2" xfId="19863"/>
    <cellStyle name="Shade 3 2 3 2 3 3" xfId="22097"/>
    <cellStyle name="Shade 3 2 3 2 3 4" xfId="42206"/>
    <cellStyle name="Shade 3 2 3 2 4" xfId="19865"/>
    <cellStyle name="Shade 3 2 3 2 5" xfId="38197"/>
    <cellStyle name="Shade 3 2 3 2 6" xfId="46891"/>
    <cellStyle name="Shade 3 2 3 3" xfId="10946"/>
    <cellStyle name="Shade 3 2 3 3 2" xfId="23729"/>
    <cellStyle name="Shade 3 2 3 3 3" xfId="19862"/>
    <cellStyle name="Shade 3 2 3 3 4" xfId="35793"/>
    <cellStyle name="Shade 3 2 3 3 5" xfId="41489"/>
    <cellStyle name="Shade 3 2 3 4" xfId="12301"/>
    <cellStyle name="Shade 3 2 3 4 2" xfId="23730"/>
    <cellStyle name="Shade 3 2 3 4 3" xfId="19861"/>
    <cellStyle name="Shade 3 2 3 4 4" xfId="36589"/>
    <cellStyle name="Shade 3 2 3 4 5" xfId="46041"/>
    <cellStyle name="Shade 3 2 3 5" xfId="15133"/>
    <cellStyle name="Shade 3 2 3 5 2" xfId="19860"/>
    <cellStyle name="Shade 3 2 3 5 3" xfId="38684"/>
    <cellStyle name="Shade 3 2 3 5 4" xfId="43932"/>
    <cellStyle name="Shade 3 2 3 6" xfId="19866"/>
    <cellStyle name="Shade 3 2 3 7" xfId="21971"/>
    <cellStyle name="Shade 3 2 3 8" xfId="40365"/>
    <cellStyle name="Shade 3 2 4" xfId="7040"/>
    <cellStyle name="Shade 3 2 4 2" xfId="9381"/>
    <cellStyle name="Shade 3 2 4 2 2" xfId="13636"/>
    <cellStyle name="Shade 3 2 4 2 2 2" xfId="23734"/>
    <cellStyle name="Shade 3 2 4 2 2 3" xfId="19857"/>
    <cellStyle name="Shade 3 2 4 2 2 4" xfId="33950"/>
    <cellStyle name="Shade 3 2 4 2 2 5" xfId="45053"/>
    <cellStyle name="Shade 3 2 4 2 3" xfId="16373"/>
    <cellStyle name="Shade 3 2 4 2 3 2" xfId="19856"/>
    <cellStyle name="Shade 3 2 4 2 3 3" xfId="32096"/>
    <cellStyle name="Shade 3 2 4 2 3 4" xfId="47991"/>
    <cellStyle name="Shade 3 2 4 2 4" xfId="19858"/>
    <cellStyle name="Shade 3 2 4 2 5" xfId="27082"/>
    <cellStyle name="Shade 3 2 4 2 6" xfId="47255"/>
    <cellStyle name="Shade 3 2 4 3" xfId="10956"/>
    <cellStyle name="Shade 3 2 4 3 2" xfId="23736"/>
    <cellStyle name="Shade 3 2 4 3 3" xfId="19855"/>
    <cellStyle name="Shade 3 2 4 3 4" xfId="34415"/>
    <cellStyle name="Shade 3 2 4 3 5" xfId="42068"/>
    <cellStyle name="Shade 3 2 4 4" xfId="12311"/>
    <cellStyle name="Shade 3 2 4 4 2" xfId="23737"/>
    <cellStyle name="Shade 3 2 4 4 3" xfId="19854"/>
    <cellStyle name="Shade 3 2 4 4 4" xfId="37045"/>
    <cellStyle name="Shade 3 2 4 4 5" xfId="41726"/>
    <cellStyle name="Shade 3 2 4 5" xfId="15143"/>
    <cellStyle name="Shade 3 2 4 5 2" xfId="19853"/>
    <cellStyle name="Shade 3 2 4 5 3" xfId="33664"/>
    <cellStyle name="Shade 3 2 4 5 4" xfId="43023"/>
    <cellStyle name="Shade 3 2 4 6" xfId="19859"/>
    <cellStyle name="Shade 3 2 4 7" xfId="24873"/>
    <cellStyle name="Shade 3 2 4 8" xfId="39002"/>
    <cellStyle name="Shade 3 2 5" xfId="7050"/>
    <cellStyle name="Shade 3 2 5 2" xfId="9391"/>
    <cellStyle name="Shade 3 2 5 2 2" xfId="13646"/>
    <cellStyle name="Shade 3 2 5 2 2 2" xfId="23739"/>
    <cellStyle name="Shade 3 2 5 2 2 3" xfId="19850"/>
    <cellStyle name="Shade 3 2 5 2 2 4" xfId="38764"/>
    <cellStyle name="Shade 3 2 5 2 2 5" xfId="44097"/>
    <cellStyle name="Shade 3 2 5 2 3" xfId="16383"/>
    <cellStyle name="Shade 3 2 5 2 3 2" xfId="19849"/>
    <cellStyle name="Shade 3 2 5 2 3 3" xfId="21835"/>
    <cellStyle name="Shade 3 2 5 2 3 4" xfId="41070"/>
    <cellStyle name="Shade 3 2 5 2 4" xfId="19851"/>
    <cellStyle name="Shade 3 2 5 2 5" xfId="37143"/>
    <cellStyle name="Shade 3 2 5 2 6" xfId="46679"/>
    <cellStyle name="Shade 3 2 5 3" xfId="10966"/>
    <cellStyle name="Shade 3 2 5 3 2" xfId="23741"/>
    <cellStyle name="Shade 3 2 5 3 3" xfId="19848"/>
    <cellStyle name="Shade 3 2 5 3 4" xfId="36382"/>
    <cellStyle name="Shade 3 2 5 3 5" xfId="41447"/>
    <cellStyle name="Shade 3 2 5 4" xfId="12321"/>
    <cellStyle name="Shade 3 2 5 4 2" xfId="23742"/>
    <cellStyle name="Shade 3 2 5 4 3" xfId="19847"/>
    <cellStyle name="Shade 3 2 5 4 4" xfId="27058"/>
    <cellStyle name="Shade 3 2 5 4 5" xfId="45914"/>
    <cellStyle name="Shade 3 2 5 5" xfId="15153"/>
    <cellStyle name="Shade 3 2 5 5 2" xfId="19846"/>
    <cellStyle name="Shade 3 2 5 5 3" xfId="38429"/>
    <cellStyle name="Shade 3 2 5 5 4" xfId="44992"/>
    <cellStyle name="Shade 3 2 5 6" xfId="19852"/>
    <cellStyle name="Shade 3 2 5 7" xfId="22312"/>
    <cellStyle name="Shade 3 2 5 8" xfId="39357"/>
    <cellStyle name="Shade 3 2 6" xfId="7057"/>
    <cellStyle name="Shade 3 2 6 2" xfId="9398"/>
    <cellStyle name="Shade 3 2 6 2 2" xfId="13653"/>
    <cellStyle name="Shade 3 2 6 2 2 2" xfId="23744"/>
    <cellStyle name="Shade 3 2 6 2 2 3" xfId="19843"/>
    <cellStyle name="Shade 3 2 6 2 2 4" xfId="37918"/>
    <cellStyle name="Shade 3 2 6 2 2 5" xfId="47902"/>
    <cellStyle name="Shade 3 2 6 2 3" xfId="16390"/>
    <cellStyle name="Shade 3 2 6 2 3 2" xfId="19842"/>
    <cellStyle name="Shade 3 2 6 2 3 3" xfId="21854"/>
    <cellStyle name="Shade 3 2 6 2 3 4" xfId="41085"/>
    <cellStyle name="Shade 3 2 6 2 4" xfId="19844"/>
    <cellStyle name="Shade 3 2 6 2 5" xfId="35594"/>
    <cellStyle name="Shade 3 2 6 2 6" xfId="44308"/>
    <cellStyle name="Shade 3 2 6 3" xfId="10973"/>
    <cellStyle name="Shade 3 2 6 3 2" xfId="23745"/>
    <cellStyle name="Shade 3 2 6 3 3" xfId="19841"/>
    <cellStyle name="Shade 3 2 6 3 4" xfId="33536"/>
    <cellStyle name="Shade 3 2 6 3 5" xfId="45145"/>
    <cellStyle name="Shade 3 2 6 4" xfId="12328"/>
    <cellStyle name="Shade 3 2 6 4 2" xfId="23746"/>
    <cellStyle name="Shade 3 2 6 4 3" xfId="19840"/>
    <cellStyle name="Shade 3 2 6 4 4" xfId="37986"/>
    <cellStyle name="Shade 3 2 6 4 5" xfId="40445"/>
    <cellStyle name="Shade 3 2 6 5" xfId="15160"/>
    <cellStyle name="Shade 3 2 6 5 2" xfId="19839"/>
    <cellStyle name="Shade 3 2 6 5 3" xfId="38108"/>
    <cellStyle name="Shade 3 2 6 5 4" xfId="43506"/>
    <cellStyle name="Shade 3 2 6 6" xfId="19845"/>
    <cellStyle name="Shade 3 2 6 7" xfId="22333"/>
    <cellStyle name="Shade 3 2 6 8" xfId="39075"/>
    <cellStyle name="Shade 3 2 7" xfId="7067"/>
    <cellStyle name="Shade 3 2 7 2" xfId="9408"/>
    <cellStyle name="Shade 3 2 7 2 2" xfId="13663"/>
    <cellStyle name="Shade 3 2 7 2 2 2" xfId="23749"/>
    <cellStyle name="Shade 3 2 7 2 2 3" xfId="19836"/>
    <cellStyle name="Shade 3 2 7 2 2 4" xfId="27944"/>
    <cellStyle name="Shade 3 2 7 2 2 5" xfId="42474"/>
    <cellStyle name="Shade 3 2 7 2 3" xfId="16400"/>
    <cellStyle name="Shade 3 2 7 2 3 2" xfId="19835"/>
    <cellStyle name="Shade 3 2 7 2 3 3" xfId="20419"/>
    <cellStyle name="Shade 3 2 7 2 3 4" xfId="39071"/>
    <cellStyle name="Shade 3 2 7 2 4" xfId="19837"/>
    <cellStyle name="Shade 3 2 7 2 5" xfId="36101"/>
    <cellStyle name="Shade 3 2 7 2 6" xfId="46356"/>
    <cellStyle name="Shade 3 2 7 3" xfId="10983"/>
    <cellStyle name="Shade 3 2 7 3 2" xfId="23751"/>
    <cellStyle name="Shade 3 2 7 3 3" xfId="19834"/>
    <cellStyle name="Shade 3 2 7 3 4" xfId="38301"/>
    <cellStyle name="Shade 3 2 7 3 5" xfId="43423"/>
    <cellStyle name="Shade 3 2 7 4" xfId="12338"/>
    <cellStyle name="Shade 3 2 7 4 2" xfId="23752"/>
    <cellStyle name="Shade 3 2 7 4 3" xfId="19833"/>
    <cellStyle name="Shade 3 2 7 4 4" xfId="36184"/>
    <cellStyle name="Shade 3 2 7 4 5" xfId="48452"/>
    <cellStyle name="Shade 3 2 7 5" xfId="15170"/>
    <cellStyle name="Shade 3 2 7 5 2" xfId="19832"/>
    <cellStyle name="Shade 3 2 7 5 3" xfId="33210"/>
    <cellStyle name="Shade 3 2 7 5 4" xfId="46559"/>
    <cellStyle name="Shade 3 2 7 6" xfId="19838"/>
    <cellStyle name="Shade 3 2 7 7" xfId="22037"/>
    <cellStyle name="Shade 3 2 7 8" xfId="39740"/>
    <cellStyle name="Shade 3 2 8" xfId="7210"/>
    <cellStyle name="Shade 3 2 8 2" xfId="9551"/>
    <cellStyle name="Shade 3 2 8 2 2" xfId="13806"/>
    <cellStyle name="Shade 3 2 8 2 2 2" xfId="23753"/>
    <cellStyle name="Shade 3 2 8 2 2 3" xfId="19829"/>
    <cellStyle name="Shade 3 2 8 2 2 4" xfId="34471"/>
    <cellStyle name="Shade 3 2 8 2 2 5" xfId="42767"/>
    <cellStyle name="Shade 3 2 8 2 3" xfId="16543"/>
    <cellStyle name="Shade 3 2 8 2 3 2" xfId="19828"/>
    <cellStyle name="Shade 3 2 8 2 3 3" xfId="32349"/>
    <cellStyle name="Shade 3 2 8 2 3 4" xfId="40908"/>
    <cellStyle name="Shade 3 2 8 2 4" xfId="19830"/>
    <cellStyle name="Shade 3 2 8 2 5" xfId="34380"/>
    <cellStyle name="Shade 3 2 8 2 6" xfId="42213"/>
    <cellStyle name="Shade 3 2 8 3" xfId="11126"/>
    <cellStyle name="Shade 3 2 8 3 2" xfId="23754"/>
    <cellStyle name="Shade 3 2 8 3 3" xfId="19827"/>
    <cellStyle name="Shade 3 2 8 3 4" xfId="37568"/>
    <cellStyle name="Shade 3 2 8 3 5" xfId="47149"/>
    <cellStyle name="Shade 3 2 8 4" xfId="12481"/>
    <cellStyle name="Shade 3 2 8 4 2" xfId="23755"/>
    <cellStyle name="Shade 3 2 8 4 3" xfId="19826"/>
    <cellStyle name="Shade 3 2 8 4 4" xfId="33343"/>
    <cellStyle name="Shade 3 2 8 4 5" xfId="47143"/>
    <cellStyle name="Shade 3 2 8 5" xfId="15313"/>
    <cellStyle name="Shade 3 2 8 5 2" xfId="19825"/>
    <cellStyle name="Shade 3 2 8 5 3" xfId="33117"/>
    <cellStyle name="Shade 3 2 8 5 4" xfId="40423"/>
    <cellStyle name="Shade 3 2 8 6" xfId="19831"/>
    <cellStyle name="Shade 3 2 8 7" xfId="38876"/>
    <cellStyle name="Shade 3 2 8 8" xfId="40260"/>
    <cellStyle name="Shade 3 2 9" xfId="8418"/>
    <cellStyle name="Shade 3 2 9 2" xfId="9856"/>
    <cellStyle name="Shade 3 2 9 2 2" xfId="14093"/>
    <cellStyle name="Shade 3 2 9 2 2 2" xfId="23757"/>
    <cellStyle name="Shade 3 2 9 2 2 3" xfId="19822"/>
    <cellStyle name="Shade 3 2 9 2 2 4" xfId="37467"/>
    <cellStyle name="Shade 3 2 9 2 2 5" xfId="45916"/>
    <cellStyle name="Shade 3 2 9 2 3" xfId="16830"/>
    <cellStyle name="Shade 3 2 9 2 3 2" xfId="19821"/>
    <cellStyle name="Shade 3 2 9 2 3 3" xfId="25444"/>
    <cellStyle name="Shade 3 2 9 2 3 4" xfId="39547"/>
    <cellStyle name="Shade 3 2 9 2 4" xfId="19823"/>
    <cellStyle name="Shade 3 2 9 2 5" xfId="37526"/>
    <cellStyle name="Shade 3 2 9 2 6" xfId="45247"/>
    <cellStyle name="Shade 3 2 9 3" xfId="11413"/>
    <cellStyle name="Shade 3 2 9 3 2" xfId="23759"/>
    <cellStyle name="Shade 3 2 9 3 3" xfId="19820"/>
    <cellStyle name="Shade 3 2 9 3 4" xfId="32481"/>
    <cellStyle name="Shade 3 2 9 3 5" xfId="42169"/>
    <cellStyle name="Shade 3 2 9 4" xfId="12768"/>
    <cellStyle name="Shade 3 2 9 4 2" xfId="23760"/>
    <cellStyle name="Shade 3 2 9 4 3" xfId="19819"/>
    <cellStyle name="Shade 3 2 9 4 4" xfId="38032"/>
    <cellStyle name="Shade 3 2 9 4 5" xfId="43584"/>
    <cellStyle name="Shade 3 2 9 5" xfId="15600"/>
    <cellStyle name="Shade 3 2 9 5 2" xfId="19818"/>
    <cellStyle name="Shade 3 2 9 5 3" xfId="36935"/>
    <cellStyle name="Shade 3 2 9 5 4" xfId="40409"/>
    <cellStyle name="Shade 3 2 9 6" xfId="19824"/>
    <cellStyle name="Shade 3 2 9 7" xfId="38769"/>
    <cellStyle name="Shade 3 2 9 8" xfId="45688"/>
    <cellStyle name="Shade 3 20" xfId="8696"/>
    <cellStyle name="Shade 3 20 2" xfId="10132"/>
    <cellStyle name="Shade 3 20 2 2" xfId="14369"/>
    <cellStyle name="Shade 3 20 2 2 2" xfId="23763"/>
    <cellStyle name="Shade 3 20 2 2 3" xfId="19815"/>
    <cellStyle name="Shade 3 20 2 2 4" xfId="34666"/>
    <cellStyle name="Shade 3 20 2 2 5" xfId="41728"/>
    <cellStyle name="Shade 3 20 2 3" xfId="17106"/>
    <cellStyle name="Shade 3 20 2 3 2" xfId="19814"/>
    <cellStyle name="Shade 3 20 2 3 3" xfId="37154"/>
    <cellStyle name="Shade 3 20 2 3 4" xfId="42110"/>
    <cellStyle name="Shade 3 20 2 4" xfId="19816"/>
    <cellStyle name="Shade 3 20 2 5" xfId="35207"/>
    <cellStyle name="Shade 3 20 2 6" xfId="43313"/>
    <cellStyle name="Shade 3 20 3" xfId="11689"/>
    <cellStyle name="Shade 3 20 3 2" xfId="23765"/>
    <cellStyle name="Shade 3 20 3 3" xfId="19813"/>
    <cellStyle name="Shade 3 20 3 4" xfId="32560"/>
    <cellStyle name="Shade 3 20 3 5" xfId="43600"/>
    <cellStyle name="Shade 3 20 4" xfId="13044"/>
    <cellStyle name="Shade 3 20 4 2" xfId="23766"/>
    <cellStyle name="Shade 3 20 4 3" xfId="19812"/>
    <cellStyle name="Shade 3 20 4 4" xfId="34690"/>
    <cellStyle name="Shade 3 20 4 5" xfId="43574"/>
    <cellStyle name="Shade 3 20 5" xfId="15876"/>
    <cellStyle name="Shade 3 20 5 2" xfId="19811"/>
    <cellStyle name="Shade 3 20 5 3" xfId="31996"/>
    <cellStyle name="Shade 3 20 5 4" xfId="42200"/>
    <cellStyle name="Shade 3 20 6" xfId="19817"/>
    <cellStyle name="Shade 3 20 7" xfId="27463"/>
    <cellStyle name="Shade 3 20 8" xfId="48186"/>
    <cellStyle name="Shade 3 21" xfId="8701"/>
    <cellStyle name="Shade 3 21 2" xfId="10137"/>
    <cellStyle name="Shade 3 21 2 2" xfId="14374"/>
    <cellStyle name="Shade 3 21 2 2 2" xfId="23769"/>
    <cellStyle name="Shade 3 21 2 2 3" xfId="19808"/>
    <cellStyle name="Shade 3 21 2 2 4" xfId="32563"/>
    <cellStyle name="Shade 3 21 2 2 5" xfId="47025"/>
    <cellStyle name="Shade 3 21 2 3" xfId="17111"/>
    <cellStyle name="Shade 3 21 2 3 2" xfId="19807"/>
    <cellStyle name="Shade 3 21 2 3 3" xfId="34531"/>
    <cellStyle name="Shade 3 21 2 3 4" xfId="40426"/>
    <cellStyle name="Shade 3 21 2 4" xfId="19809"/>
    <cellStyle name="Shade 3 21 2 5" xfId="36266"/>
    <cellStyle name="Shade 3 21 2 6" xfId="48308"/>
    <cellStyle name="Shade 3 21 3" xfId="11694"/>
    <cellStyle name="Shade 3 21 3 2" xfId="23770"/>
    <cellStyle name="Shade 3 21 3 3" xfId="19806"/>
    <cellStyle name="Shade 3 21 3 4" xfId="35484"/>
    <cellStyle name="Shade 3 21 3 5" xfId="46307"/>
    <cellStyle name="Shade 3 21 4" xfId="13049"/>
    <cellStyle name="Shade 3 21 4 2" xfId="23771"/>
    <cellStyle name="Shade 3 21 4 3" xfId="19805"/>
    <cellStyle name="Shade 3 21 4 4" xfId="32587"/>
    <cellStyle name="Shade 3 21 4 5" xfId="41302"/>
    <cellStyle name="Shade 3 21 5" xfId="15881"/>
    <cellStyle name="Shade 3 21 5 2" xfId="19804"/>
    <cellStyle name="Shade 3 21 5 3" xfId="32001"/>
    <cellStyle name="Shade 3 21 5 4" xfId="46902"/>
    <cellStyle name="Shade 3 21 6" xfId="19810"/>
    <cellStyle name="Shade 3 21 7" xfId="38711"/>
    <cellStyle name="Shade 3 21 8" xfId="41165"/>
    <cellStyle name="Shade 3 22" xfId="8707"/>
    <cellStyle name="Shade 3 22 2" xfId="10143"/>
    <cellStyle name="Shade 3 22 2 2" xfId="14380"/>
    <cellStyle name="Shade 3 22 2 2 2" xfId="23774"/>
    <cellStyle name="Shade 3 22 2 2 3" xfId="19801"/>
    <cellStyle name="Shade 3 22 2 2 4" xfId="33904"/>
    <cellStyle name="Shade 3 22 2 2 5" xfId="45619"/>
    <cellStyle name="Shade 3 22 2 3" xfId="17117"/>
    <cellStyle name="Shade 3 22 2 3 2" xfId="19800"/>
    <cellStyle name="Shade 3 22 2 3 3" xfId="37133"/>
    <cellStyle name="Shade 3 22 2 3 4" xfId="40623"/>
    <cellStyle name="Shade 3 22 2 4" xfId="19802"/>
    <cellStyle name="Shade 3 22 2 5" xfId="38389"/>
    <cellStyle name="Shade 3 22 2 6" xfId="42278"/>
    <cellStyle name="Shade 3 22 3" xfId="11700"/>
    <cellStyle name="Shade 3 22 3 2" xfId="23776"/>
    <cellStyle name="Shade 3 22 3 3" xfId="19799"/>
    <cellStyle name="Shade 3 22 3 4" xfId="38142"/>
    <cellStyle name="Shade 3 22 3 5" xfId="42902"/>
    <cellStyle name="Shade 3 22 4" xfId="13055"/>
    <cellStyle name="Shade 3 22 4 2" xfId="23777"/>
    <cellStyle name="Shade 3 22 4 3" xfId="19798"/>
    <cellStyle name="Shade 3 22 4 4" xfId="36996"/>
    <cellStyle name="Shade 3 22 4 5" xfId="43861"/>
    <cellStyle name="Shade 3 22 5" xfId="15887"/>
    <cellStyle name="Shade 3 22 5 2" xfId="19797"/>
    <cellStyle name="Shade 3 22 5 3" xfId="32028"/>
    <cellStyle name="Shade 3 22 5 4" xfId="44603"/>
    <cellStyle name="Shade 3 22 6" xfId="19803"/>
    <cellStyle name="Shade 3 22 7" xfId="21837"/>
    <cellStyle name="Shade 3 22 8" xfId="40158"/>
    <cellStyle name="Shade 3 23" xfId="8711"/>
    <cellStyle name="Shade 3 23 2" xfId="10147"/>
    <cellStyle name="Shade 3 23 2 2" xfId="14384"/>
    <cellStyle name="Shade 3 23 2 2 2" xfId="23780"/>
    <cellStyle name="Shade 3 23 2 2 3" xfId="19794"/>
    <cellStyle name="Shade 3 23 2 2 4" xfId="36546"/>
    <cellStyle name="Shade 3 23 2 2 5" xfId="45611"/>
    <cellStyle name="Shade 3 23 2 3" xfId="17121"/>
    <cellStyle name="Shade 3 23 2 3 2" xfId="19793"/>
    <cellStyle name="Shade 3 23 2 3 3" xfId="38210"/>
    <cellStyle name="Shade 3 23 2 3 4" xfId="40701"/>
    <cellStyle name="Shade 3 23 2 4" xfId="19795"/>
    <cellStyle name="Shade 3 23 2 5" xfId="34889"/>
    <cellStyle name="Shade 3 23 2 6" xfId="46876"/>
    <cellStyle name="Shade 3 23 3" xfId="11704"/>
    <cellStyle name="Shade 3 23 3 2" xfId="23782"/>
    <cellStyle name="Shade 3 23 3 3" xfId="19792"/>
    <cellStyle name="Shade 3 23 3 4" xfId="37620"/>
    <cellStyle name="Shade 3 23 3 5" xfId="44782"/>
    <cellStyle name="Shade 3 23 4" xfId="13059"/>
    <cellStyle name="Shade 3 23 4 2" xfId="23783"/>
    <cellStyle name="Shade 3 23 4 3" xfId="19791"/>
    <cellStyle name="Shade 3 23 4 4" xfId="38073"/>
    <cellStyle name="Shade 3 23 4 5" xfId="42853"/>
    <cellStyle name="Shade 3 23 5" xfId="15891"/>
    <cellStyle name="Shade 3 23 5 2" xfId="19790"/>
    <cellStyle name="Shade 3 23 5 3" xfId="32010"/>
    <cellStyle name="Shade 3 23 5 4" xfId="45661"/>
    <cellStyle name="Shade 3 23 6" xfId="19796"/>
    <cellStyle name="Shade 3 23 7" xfId="22155"/>
    <cellStyle name="Shade 3 23 8" xfId="39449"/>
    <cellStyle name="Shade 3 24" xfId="8718"/>
    <cellStyle name="Shade 3 24 2" xfId="10154"/>
    <cellStyle name="Shade 3 24 2 2" xfId="14391"/>
    <cellStyle name="Shade 3 24 2 2 2" xfId="23786"/>
    <cellStyle name="Shade 3 24 2 2 3" xfId="19787"/>
    <cellStyle name="Shade 3 24 2 2 4" xfId="33632"/>
    <cellStyle name="Shade 3 24 2 2 5" xfId="47298"/>
    <cellStyle name="Shade 3 24 2 3" xfId="17128"/>
    <cellStyle name="Shade 3 24 2 3 2" xfId="19786"/>
    <cellStyle name="Shade 3 24 2 3 3" xfId="38741"/>
    <cellStyle name="Shade 3 24 2 3 4" xfId="43488"/>
    <cellStyle name="Shade 3 24 2 4" xfId="19788"/>
    <cellStyle name="Shade 3 24 2 5" xfId="37546"/>
    <cellStyle name="Shade 3 24 2 6" xfId="46836"/>
    <cellStyle name="Shade 3 24 3" xfId="11711"/>
    <cellStyle name="Shade 3 24 3 2" xfId="23787"/>
    <cellStyle name="Shade 3 24 3 3" xfId="19785"/>
    <cellStyle name="Shade 3 24 3 4" xfId="37870"/>
    <cellStyle name="Shade 3 24 3 5" xfId="42477"/>
    <cellStyle name="Shade 3 24 4" xfId="13066"/>
    <cellStyle name="Shade 3 24 4 2" xfId="23788"/>
    <cellStyle name="Shade 3 24 4 3" xfId="19784"/>
    <cellStyle name="Shade 3 24 4 4" xfId="33697"/>
    <cellStyle name="Shade 3 24 4 5" xfId="45614"/>
    <cellStyle name="Shade 3 24 5" xfId="15898"/>
    <cellStyle name="Shade 3 24 5 2" xfId="19783"/>
    <cellStyle name="Shade 3 24 5 3" xfId="32017"/>
    <cellStyle name="Shade 3 24 5 4" xfId="45662"/>
    <cellStyle name="Shade 3 24 6" xfId="19789"/>
    <cellStyle name="Shade 3 24 7" xfId="22175"/>
    <cellStyle name="Shade 3 24 8" xfId="39595"/>
    <cellStyle name="Shade 3 25" xfId="8721"/>
    <cellStyle name="Shade 3 25 2" xfId="10157"/>
    <cellStyle name="Shade 3 25 2 2" xfId="14394"/>
    <cellStyle name="Shade 3 25 2 2 2" xfId="23792"/>
    <cellStyle name="Shade 3 25 2 2 3" xfId="19780"/>
    <cellStyle name="Shade 3 25 2 2 4" xfId="33111"/>
    <cellStyle name="Shade 3 25 2 2 5" xfId="41856"/>
    <cellStyle name="Shade 3 25 2 3" xfId="17131"/>
    <cellStyle name="Shade 3 25 2 3 2" xfId="19779"/>
    <cellStyle name="Shade 3 25 2 3 3" xfId="26099"/>
    <cellStyle name="Shade 3 25 2 3 4" xfId="46003"/>
    <cellStyle name="Shade 3 25 2 4" xfId="19781"/>
    <cellStyle name="Shade 3 25 2 5" xfId="33692"/>
    <cellStyle name="Shade 3 25 2 6" xfId="43267"/>
    <cellStyle name="Shade 3 25 3" xfId="11714"/>
    <cellStyle name="Shade 3 25 3 2" xfId="23794"/>
    <cellStyle name="Shade 3 25 3 3" xfId="19778"/>
    <cellStyle name="Shade 3 25 3 4" xfId="35751"/>
    <cellStyle name="Shade 3 25 3 5" xfId="42102"/>
    <cellStyle name="Shade 3 25 4" xfId="13069"/>
    <cellStyle name="Shade 3 25 4 2" xfId="23795"/>
    <cellStyle name="Shade 3 25 4 3" xfId="19777"/>
    <cellStyle name="Shade 3 25 4 4" xfId="33176"/>
    <cellStyle name="Shade 3 25 4 5" xfId="48434"/>
    <cellStyle name="Shade 3 25 5" xfId="15901"/>
    <cellStyle name="Shade 3 25 5 2" xfId="19776"/>
    <cellStyle name="Shade 3 25 5 3" xfId="32020"/>
    <cellStyle name="Shade 3 25 5 4" xfId="43493"/>
    <cellStyle name="Shade 3 25 6" xfId="19782"/>
    <cellStyle name="Shade 3 25 7" xfId="21860"/>
    <cellStyle name="Shade 3 25 8" xfId="39565"/>
    <cellStyle name="Shade 3 26" xfId="10334"/>
    <cellStyle name="Shade 3 26 2" xfId="14571"/>
    <cellStyle name="Shade 3 26 2 2" xfId="23797"/>
    <cellStyle name="Shade 3 26 2 3" xfId="19774"/>
    <cellStyle name="Shade 3 26 2 4" xfId="37009"/>
    <cellStyle name="Shade 3 26 2 5" xfId="42866"/>
    <cellStyle name="Shade 3 26 3" xfId="17308"/>
    <cellStyle name="Shade 3 26 3 2" xfId="19773"/>
    <cellStyle name="Shade 3 26 3 3" xfId="32190"/>
    <cellStyle name="Shade 3 26 3 4" xfId="46670"/>
    <cellStyle name="Shade 3 26 4" xfId="19775"/>
    <cellStyle name="Shade 3 26 5" xfId="33162"/>
    <cellStyle name="Shade 3 26 6" xfId="45947"/>
    <cellStyle name="Shade 3 27" xfId="10338"/>
    <cellStyle name="Shade 3 27 2" xfId="14575"/>
    <cellStyle name="Shade 3 27 2 2" xfId="23800"/>
    <cellStyle name="Shade 3 27 2 3" xfId="19771"/>
    <cellStyle name="Shade 3 27 2 4" xfId="38086"/>
    <cellStyle name="Shade 3 27 2 5" xfId="42245"/>
    <cellStyle name="Shade 3 27 3" xfId="17312"/>
    <cellStyle name="Shade 3 27 3 2" xfId="19770"/>
    <cellStyle name="Shade 3 27 3 3" xfId="32249"/>
    <cellStyle name="Shade 3 27 3 4" xfId="42031"/>
    <cellStyle name="Shade 3 27 4" xfId="19772"/>
    <cellStyle name="Shade 3 27 5" xfId="32641"/>
    <cellStyle name="Shade 3 27 6" xfId="43867"/>
    <cellStyle name="Shade 3 28" xfId="10341"/>
    <cellStyle name="Shade 3 28 2" xfId="14578"/>
    <cellStyle name="Shade 3 28 2 2" xfId="23802"/>
    <cellStyle name="Shade 3 28 2 3" xfId="19768"/>
    <cellStyle name="Shade 3 28 2 4" xfId="35966"/>
    <cellStyle name="Shade 3 28 2 5" xfId="42075"/>
    <cellStyle name="Shade 3 28 3" xfId="17315"/>
    <cellStyle name="Shade 3 28 3 2" xfId="19767"/>
    <cellStyle name="Shade 3 28 3 3" xfId="26390"/>
    <cellStyle name="Shade 3 28 3 4" xfId="48498"/>
    <cellStyle name="Shade 3 28 4" xfId="19769"/>
    <cellStyle name="Shade 3 28 5" xfId="35063"/>
    <cellStyle name="Shade 3 28 6" xfId="45956"/>
    <cellStyle name="Shade 3 29" xfId="10491"/>
    <cellStyle name="Shade 3 29 2" xfId="23803"/>
    <cellStyle name="Shade 3 29 3" xfId="19766"/>
    <cellStyle name="Shade 3 29 4" xfId="38224"/>
    <cellStyle name="Shade 3 29 5" xfId="44205"/>
    <cellStyle name="Shade 3 3" xfId="7009"/>
    <cellStyle name="Shade 3 3 2" xfId="10224"/>
    <cellStyle name="Shade 3 3 2 2" xfId="11781"/>
    <cellStyle name="Shade 3 3 2 2 2" xfId="23805"/>
    <cellStyle name="Shade 3 3 2 2 3" xfId="19763"/>
    <cellStyle name="Shade 3 3 2 2 4" xfId="34989"/>
    <cellStyle name="Shade 3 3 2 2 5" xfId="43407"/>
    <cellStyle name="Shade 3 3 2 3" xfId="14461"/>
    <cellStyle name="Shade 3 3 2 3 2" xfId="23806"/>
    <cellStyle name="Shade 3 3 2 3 3" xfId="19762"/>
    <cellStyle name="Shade 3 3 2 3 4" xfId="38533"/>
    <cellStyle name="Shade 3 3 2 3 5" xfId="45025"/>
    <cellStyle name="Shade 3 3 2 4" xfId="17198"/>
    <cellStyle name="Shade 3 3 2 4 2" xfId="19761"/>
    <cellStyle name="Shade 3 3 2 4 3" xfId="32179"/>
    <cellStyle name="Shade 3 3 2 4 4" xfId="46908"/>
    <cellStyle name="Shade 3 3 2 5" xfId="19764"/>
    <cellStyle name="Shade 3 3 2 6" xfId="33667"/>
    <cellStyle name="Shade 3 3 2 7" xfId="40621"/>
    <cellStyle name="Shade 3 3 3" xfId="9350"/>
    <cellStyle name="Shade 3 3 3 2" xfId="13605"/>
    <cellStyle name="Shade 3 3 3 2 2" xfId="23809"/>
    <cellStyle name="Shade 3 3 3 2 3" xfId="19759"/>
    <cellStyle name="Shade 3 3 3 2 4" xfId="36213"/>
    <cellStyle name="Shade 3 3 3 2 5" xfId="40408"/>
    <cellStyle name="Shade 3 3 3 3" xfId="14671"/>
    <cellStyle name="Shade 3 3 3 3 2" xfId="23810"/>
    <cellStyle name="Shade 3 3 3 3 3" xfId="19758"/>
    <cellStyle name="Shade 3 3 3 3 4" xfId="34223"/>
    <cellStyle name="Shade 3 3 3 3 5" xfId="43141"/>
    <cellStyle name="Shade 3 3 3 4" xfId="23808"/>
    <cellStyle name="Shade 3 3 4" xfId="10925"/>
    <cellStyle name="Shade 3 3 4 2" xfId="23811"/>
    <cellStyle name="Shade 3 3 4 3" xfId="19757"/>
    <cellStyle name="Shade 3 3 4 4" xfId="38528"/>
    <cellStyle name="Shade 3 3 4 5" xfId="43578"/>
    <cellStyle name="Shade 3 3 5" xfId="12280"/>
    <cellStyle name="Shade 3 3 5 2" xfId="23812"/>
    <cellStyle name="Shade 3 3 5 3" xfId="19756"/>
    <cellStyle name="Shade 3 3 5 4" xfId="37101"/>
    <cellStyle name="Shade 3 3 5 5" xfId="40415"/>
    <cellStyle name="Shade 3 3 6" xfId="15112"/>
    <cellStyle name="Shade 3 3 6 2" xfId="19755"/>
    <cellStyle name="Shade 3 3 6 3" xfId="36399"/>
    <cellStyle name="Shade 3 3 6 4" xfId="48379"/>
    <cellStyle name="Shade 3 3 7" xfId="32400"/>
    <cellStyle name="Shade 3 3 8" xfId="44503"/>
    <cellStyle name="Shade 3 30" xfId="10494"/>
    <cellStyle name="Shade 3 30 2" xfId="23814"/>
    <cellStyle name="Shade 3 30 3" xfId="19754"/>
    <cellStyle name="Shade 3 30 4" xfId="36104"/>
    <cellStyle name="Shade 3 30 5" xfId="48462"/>
    <cellStyle name="Shade 3 4" xfId="7016"/>
    <cellStyle name="Shade 3 4 2" xfId="9357"/>
    <cellStyle name="Shade 3 4 2 2" xfId="13612"/>
    <cellStyle name="Shade 3 4 2 2 2" xfId="23817"/>
    <cellStyle name="Shade 3 4 2 2 3" xfId="19751"/>
    <cellStyle name="Shade 3 4 2 2 4" xfId="38540"/>
    <cellStyle name="Shade 3 4 2 2 5" xfId="44399"/>
    <cellStyle name="Shade 3 4 2 3" xfId="16350"/>
    <cellStyle name="Shade 3 4 2 3 2" xfId="19750"/>
    <cellStyle name="Shade 3 4 2 3 3" xfId="21797"/>
    <cellStyle name="Shade 3 4 2 3 4" xfId="40975"/>
    <cellStyle name="Shade 3 4 2 4" xfId="19752"/>
    <cellStyle name="Shade 3 4 2 5" xfId="35040"/>
    <cellStyle name="Shade 3 4 2 6" xfId="42979"/>
    <cellStyle name="Shade 3 4 3" xfId="10932"/>
    <cellStyle name="Shade 3 4 3 2" xfId="23818"/>
    <cellStyle name="Shade 3 4 3 3" xfId="19749"/>
    <cellStyle name="Shade 3 4 3 4" xfId="38184"/>
    <cellStyle name="Shade 3 4 3 5" xfId="40638"/>
    <cellStyle name="Shade 3 4 4" xfId="12287"/>
    <cellStyle name="Shade 3 4 4 2" xfId="23819"/>
    <cellStyle name="Shade 3 4 4 3" xfId="19748"/>
    <cellStyle name="Shade 3 4 4 4" xfId="37127"/>
    <cellStyle name="Shade 3 4 4 5" xfId="41750"/>
    <cellStyle name="Shade 3 4 5" xfId="15119"/>
    <cellStyle name="Shade 3 4 5 2" xfId="19747"/>
    <cellStyle name="Shade 3 4 5 3" xfId="33553"/>
    <cellStyle name="Shade 3 4 5 4" xfId="44212"/>
    <cellStyle name="Shade 3 4 6" xfId="19753"/>
    <cellStyle name="Shade 3 4 7" xfId="32373"/>
    <cellStyle name="Shade 3 4 8" xfId="47782"/>
    <cellStyle name="Shade 3 5" xfId="7028"/>
    <cellStyle name="Shade 3 5 2" xfId="9369"/>
    <cellStyle name="Shade 3 5 2 2" xfId="13624"/>
    <cellStyle name="Shade 3 5 2 2 2" xfId="23820"/>
    <cellStyle name="Shade 3 5 2 2 3" xfId="19744"/>
    <cellStyle name="Shade 3 5 2 2 4" xfId="38186"/>
    <cellStyle name="Shade 3 5 2 2 5" xfId="40520"/>
    <cellStyle name="Shade 3 5 2 3" xfId="16361"/>
    <cellStyle name="Shade 3 5 2 3 2" xfId="19743"/>
    <cellStyle name="Shade 3 5 2 3 3" xfId="23636"/>
    <cellStyle name="Shade 3 5 2 3 4" xfId="48085"/>
    <cellStyle name="Shade 3 5 2 4" xfId="19745"/>
    <cellStyle name="Shade 3 5 2 5" xfId="33435"/>
    <cellStyle name="Shade 3 5 2 6" xfId="40824"/>
    <cellStyle name="Shade 3 5 3" xfId="10944"/>
    <cellStyle name="Shade 3 5 3 2" xfId="23821"/>
    <cellStyle name="Shade 3 5 3 3" xfId="19742"/>
    <cellStyle name="Shade 3 5 3 4" xfId="34211"/>
    <cellStyle name="Shade 3 5 3 5" xfId="40790"/>
    <cellStyle name="Shade 3 5 4" xfId="12299"/>
    <cellStyle name="Shade 3 5 4 2" xfId="23822"/>
    <cellStyle name="Shade 3 5 4 3" xfId="19741"/>
    <cellStyle name="Shade 3 5 4 4" xfId="35008"/>
    <cellStyle name="Shade 3 5 4 5" xfId="41243"/>
    <cellStyle name="Shade 3 5 5" xfId="15131"/>
    <cellStyle name="Shade 3 5 5 2" xfId="19740"/>
    <cellStyle name="Shade 3 5 5 3" xfId="38658"/>
    <cellStyle name="Shade 3 5 5 4" xfId="45434"/>
    <cellStyle name="Shade 3 5 6" xfId="19746"/>
    <cellStyle name="Shade 3 5 7" xfId="24566"/>
    <cellStyle name="Shade 3 5 8" xfId="39142"/>
    <cellStyle name="Shade 3 6" xfId="7038"/>
    <cellStyle name="Shade 3 6 2" xfId="9379"/>
    <cellStyle name="Shade 3 6 2 2" xfId="13634"/>
    <cellStyle name="Shade 3 6 2 2 2" xfId="23823"/>
    <cellStyle name="Shade 3 6 2 2 3" xfId="19737"/>
    <cellStyle name="Shade 3 6 2 2 4" xfId="38800"/>
    <cellStyle name="Shade 3 6 2 2 5" xfId="47923"/>
    <cellStyle name="Shade 3 6 2 3" xfId="16371"/>
    <cellStyle name="Shade 3 6 2 3 2" xfId="19736"/>
    <cellStyle name="Shade 3 6 2 3 3" xfId="32094"/>
    <cellStyle name="Shade 3 6 2 3 4" xfId="42335"/>
    <cellStyle name="Shade 3 6 2 4" xfId="19738"/>
    <cellStyle name="Shade 3 6 2 5" xfId="27078"/>
    <cellStyle name="Shade 3 6 2 6" xfId="43838"/>
    <cellStyle name="Shade 3 6 3" xfId="10954"/>
    <cellStyle name="Shade 3 6 3 2" xfId="23824"/>
    <cellStyle name="Shade 3 6 3 3" xfId="19735"/>
    <cellStyle name="Shade 3 6 3 4" xfId="36518"/>
    <cellStyle name="Shade 3 6 3 5" xfId="45385"/>
    <cellStyle name="Shade 3 6 4" xfId="12309"/>
    <cellStyle name="Shade 3 6 4 2" xfId="23825"/>
    <cellStyle name="Shade 3 6 4 3" xfId="19734"/>
    <cellStyle name="Shade 3 6 4 4" xfId="35464"/>
    <cellStyle name="Shade 3 6 4 5" xfId="48275"/>
    <cellStyle name="Shade 3 6 5" xfId="15141"/>
    <cellStyle name="Shade 3 6 5 2" xfId="19733"/>
    <cellStyle name="Shade 3 6 5 3" xfId="37654"/>
    <cellStyle name="Shade 3 6 5 4" xfId="46213"/>
    <cellStyle name="Shade 3 6 6" xfId="19739"/>
    <cellStyle name="Shade 3 6 7" xfId="31906"/>
    <cellStyle name="Shade 3 6 8" xfId="40147"/>
    <cellStyle name="Shade 3 7" xfId="7048"/>
    <cellStyle name="Shade 3 7 2" xfId="9389"/>
    <cellStyle name="Shade 3 7 2 2" xfId="13644"/>
    <cellStyle name="Shade 3 7 2 2 2" xfId="23826"/>
    <cellStyle name="Shade 3 7 2 2 3" xfId="19730"/>
    <cellStyle name="Shade 3 7 2 2 4" xfId="36070"/>
    <cellStyle name="Shade 3 7 2 2 5" xfId="41440"/>
    <cellStyle name="Shade 3 7 2 3" xfId="16381"/>
    <cellStyle name="Shade 3 7 2 3 2" xfId="19729"/>
    <cellStyle name="Shade 3 7 2 3 3" xfId="32104"/>
    <cellStyle name="Shade 3 7 2 3 4" xfId="42332"/>
    <cellStyle name="Shade 3 7 2 4" xfId="19731"/>
    <cellStyle name="Shade 3 7 2 5" xfId="35562"/>
    <cellStyle name="Shade 3 7 2 6" xfId="44731"/>
    <cellStyle name="Shade 3 7 3" xfId="10964"/>
    <cellStyle name="Shade 3 7 3 2" xfId="23827"/>
    <cellStyle name="Shade 3 7 3 3" xfId="19728"/>
    <cellStyle name="Shade 3 7 3 4" xfId="34801"/>
    <cellStyle name="Shade 3 7 3 5" xfId="44702"/>
    <cellStyle name="Shade 3 7 4" xfId="12319"/>
    <cellStyle name="Shade 3 7 4 2" xfId="23828"/>
    <cellStyle name="Shade 3 7 4 3" xfId="19727"/>
    <cellStyle name="Shade 3 7 4 4" xfId="37600"/>
    <cellStyle name="Shade 3 7 4 5" xfId="45604"/>
    <cellStyle name="Shade 3 7 5" xfId="15151"/>
    <cellStyle name="Shade 3 7 5 2" xfId="19726"/>
    <cellStyle name="Shade 3 7 5 3" xfId="35785"/>
    <cellStyle name="Shade 3 7 5 4" xfId="47135"/>
    <cellStyle name="Shade 3 7 6" xfId="19732"/>
    <cellStyle name="Shade 3 7 7" xfId="26495"/>
    <cellStyle name="Shade 3 7 8" xfId="41097"/>
    <cellStyle name="Shade 3 8" xfId="7055"/>
    <cellStyle name="Shade 3 8 2" xfId="9396"/>
    <cellStyle name="Shade 3 8 2 2" xfId="13651"/>
    <cellStyle name="Shade 3 8 2 2 2" xfId="23829"/>
    <cellStyle name="Shade 3 8 2 2 3" xfId="19723"/>
    <cellStyle name="Shade 3 8 2 2 4" xfId="33157"/>
    <cellStyle name="Shade 3 8 2 2 5" xfId="43763"/>
    <cellStyle name="Shade 3 8 2 3" xfId="16388"/>
    <cellStyle name="Shade 3 8 2 3 2" xfId="19722"/>
    <cellStyle name="Shade 3 8 2 3 3" xfId="25479"/>
    <cellStyle name="Shade 3 8 2 3 4" xfId="41428"/>
    <cellStyle name="Shade 3 8 2 4" xfId="19724"/>
    <cellStyle name="Shade 3 8 2 5" xfId="34012"/>
    <cellStyle name="Shade 3 8 2 6" xfId="40385"/>
    <cellStyle name="Shade 3 8 3" xfId="10971"/>
    <cellStyle name="Shade 3 8 3 2" xfId="23830"/>
    <cellStyle name="Shade 3 8 3 3" xfId="19721"/>
    <cellStyle name="Shade 3 8 3 4" xfId="37468"/>
    <cellStyle name="Shade 3 8 3 5" xfId="48130"/>
    <cellStyle name="Shade 3 8 4" xfId="12326"/>
    <cellStyle name="Shade 3 8 4 2" xfId="23831"/>
    <cellStyle name="Shade 3 8 4 3" xfId="19720"/>
    <cellStyle name="Shade 3 8 4 4" xfId="33224"/>
    <cellStyle name="Shade 3 8 4 5" xfId="46478"/>
    <cellStyle name="Shade 3 8 5" xfId="15158"/>
    <cellStyle name="Shade 3 8 5 2" xfId="19719"/>
    <cellStyle name="Shade 3 8 5 3" xfId="33346"/>
    <cellStyle name="Shade 3 8 5 4" xfId="42395"/>
    <cellStyle name="Shade 3 8 6" xfId="19725"/>
    <cellStyle name="Shade 3 8 7" xfId="26451"/>
    <cellStyle name="Shade 3 8 8" xfId="41609"/>
    <cellStyle name="Shade 3 9" xfId="7062"/>
    <cellStyle name="Shade 3 9 2" xfId="9403"/>
    <cellStyle name="Shade 3 9 2 2" xfId="13658"/>
    <cellStyle name="Shade 3 9 2 2 2" xfId="23832"/>
    <cellStyle name="Shade 3 9 2 2 3" xfId="19716"/>
    <cellStyle name="Shade 3 9 2 2 4" xfId="38443"/>
    <cellStyle name="Shade 3 9 2 2 5" xfId="47740"/>
    <cellStyle name="Shade 3 9 2 3" xfId="16395"/>
    <cellStyle name="Shade 3 9 2 3 2" xfId="19715"/>
    <cellStyle name="Shade 3 9 2 3 3" xfId="25517"/>
    <cellStyle name="Shade 3 9 2 3 4" xfId="41519"/>
    <cellStyle name="Shade 3 9 2 4" xfId="19717"/>
    <cellStyle name="Shade 3 9 2 5" xfId="38221"/>
    <cellStyle name="Shade 3 9 2 6" xfId="45744"/>
    <cellStyle name="Shade 3 9 3" xfId="10978"/>
    <cellStyle name="Shade 3 9 3 2" xfId="23833"/>
    <cellStyle name="Shade 3 9 3 3" xfId="19714"/>
    <cellStyle name="Shade 3 9 3 4" xfId="37776"/>
    <cellStyle name="Shade 3 9 3 5" xfId="42709"/>
    <cellStyle name="Shade 3 9 4" xfId="12333"/>
    <cellStyle name="Shade 3 9 4 2" xfId="23834"/>
    <cellStyle name="Shade 3 9 4 3" xfId="19713"/>
    <cellStyle name="Shade 3 9 4 4" xfId="35125"/>
    <cellStyle name="Shade 3 9 4 5" xfId="47807"/>
    <cellStyle name="Shade 3 9 5" xfId="15165"/>
    <cellStyle name="Shade 3 9 5 2" xfId="19712"/>
    <cellStyle name="Shade 3 9 5 3" xfId="38633"/>
    <cellStyle name="Shade 3 9 5 4" xfId="45811"/>
    <cellStyle name="Shade 3 9 6" xfId="19718"/>
    <cellStyle name="Shade 3 9 7" xfId="26589"/>
    <cellStyle name="Shade 3 9 8" xfId="41105"/>
    <cellStyle name="Style 107" xfId="136"/>
    <cellStyle name="Style 107 10" xfId="8321"/>
    <cellStyle name="Style 107 10 2" xfId="9759"/>
    <cellStyle name="Style 107 10 2 2" xfId="13996"/>
    <cellStyle name="Style 107 10 2 2 2" xfId="23835"/>
    <cellStyle name="Style 107 10 2 2 3" xfId="19709"/>
    <cellStyle name="Style 107 10 2 2 4" xfId="32786"/>
    <cellStyle name="Style 107 10 2 2 5" xfId="45457"/>
    <cellStyle name="Style 107 10 2 3" xfId="16733"/>
    <cellStyle name="Style 107 10 2 3 2" xfId="19708"/>
    <cellStyle name="Style 107 10 2 3 3" xfId="23109"/>
    <cellStyle name="Style 107 10 2 3 4" xfId="39394"/>
    <cellStyle name="Style 107 10 2 4" xfId="19710"/>
    <cellStyle name="Style 107 10 2 5" xfId="35164"/>
    <cellStyle name="Style 107 10 2 6" xfId="47341"/>
    <cellStyle name="Style 107 10 3" xfId="11316"/>
    <cellStyle name="Style 107 10 3 2" xfId="23836"/>
    <cellStyle name="Style 107 10 3 3" xfId="19707"/>
    <cellStyle name="Style 107 10 3 4" xfId="37941"/>
    <cellStyle name="Style 107 10 3 5" xfId="41321"/>
    <cellStyle name="Style 107 10 4" xfId="12671"/>
    <cellStyle name="Style 107 10 4 2" xfId="23837"/>
    <cellStyle name="Style 107 10 4 3" xfId="19706"/>
    <cellStyle name="Style 107 10 4 4" xfId="36133"/>
    <cellStyle name="Style 107 10 4 5" xfId="47817"/>
    <cellStyle name="Style 107 10 5" xfId="15503"/>
    <cellStyle name="Style 107 10 5 2" xfId="19705"/>
    <cellStyle name="Style 107 10 5 3" xfId="33543"/>
    <cellStyle name="Style 107 10 5 4" xfId="44068"/>
    <cellStyle name="Style 107 10 6" xfId="19711"/>
    <cellStyle name="Style 107 10 7" xfId="25507"/>
    <cellStyle name="Style 107 10 8" xfId="41079"/>
    <cellStyle name="Style 107 11" xfId="8307"/>
    <cellStyle name="Style 107 11 2" xfId="9745"/>
    <cellStyle name="Style 107 11 2 2" xfId="13982"/>
    <cellStyle name="Style 107 11 2 2 2" xfId="23838"/>
    <cellStyle name="Style 107 11 2 2 3" xfId="19702"/>
    <cellStyle name="Style 107 11 2 2 4" xfId="37865"/>
    <cellStyle name="Style 107 11 2 2 5" xfId="48118"/>
    <cellStyle name="Style 107 11 2 3" xfId="16719"/>
    <cellStyle name="Style 107 11 2 3 2" xfId="19701"/>
    <cellStyle name="Style 107 11 2 3 3" xfId="31953"/>
    <cellStyle name="Style 107 11 2 3 4" xfId="39209"/>
    <cellStyle name="Style 107 11 2 4" xfId="19703"/>
    <cellStyle name="Style 107 11 2 5" xfId="36080"/>
    <cellStyle name="Style 107 11 2 6" xfId="41853"/>
    <cellStyle name="Style 107 11 3" xfId="11302"/>
    <cellStyle name="Style 107 11 3 2" xfId="23839"/>
    <cellStyle name="Style 107 11 3 3" xfId="19700"/>
    <cellStyle name="Style 107 11 3 4" xfId="33315"/>
    <cellStyle name="Style 107 11 3 5" xfId="46518"/>
    <cellStyle name="Style 107 11 4" xfId="12657"/>
    <cellStyle name="Style 107 11 4 2" xfId="23840"/>
    <cellStyle name="Style 107 11 4 3" xfId="19699"/>
    <cellStyle name="Style 107 11 4 4" xfId="36857"/>
    <cellStyle name="Style 107 11 4 5" xfId="47828"/>
    <cellStyle name="Style 107 11 5" xfId="15489"/>
    <cellStyle name="Style 107 11 5 2" xfId="19698"/>
    <cellStyle name="Style 107 11 5 3" xfId="37601"/>
    <cellStyle name="Style 107 11 5 4" xfId="44007"/>
    <cellStyle name="Style 107 11 6" xfId="19704"/>
    <cellStyle name="Style 107 11 7" xfId="25485"/>
    <cellStyle name="Style 107 11 8" xfId="39801"/>
    <cellStyle name="Style 107 12" xfId="8580"/>
    <cellStyle name="Style 107 12 2" xfId="10016"/>
    <cellStyle name="Style 107 12 2 2" xfId="14253"/>
    <cellStyle name="Style 107 12 2 2 2" xfId="23841"/>
    <cellStyle name="Style 107 12 2 2 3" xfId="19695"/>
    <cellStyle name="Style 107 12 2 2 4" xfId="34774"/>
    <cellStyle name="Style 107 12 2 2 5" xfId="40473"/>
    <cellStyle name="Style 107 12 2 3" xfId="16990"/>
    <cellStyle name="Style 107 12 2 3 2" xfId="19694"/>
    <cellStyle name="Style 107 12 2 3 3" xfId="37150"/>
    <cellStyle name="Style 107 12 2 3 4" xfId="42575"/>
    <cellStyle name="Style 107 12 2 4" xfId="19696"/>
    <cellStyle name="Style 107 12 2 5" xfId="34845"/>
    <cellStyle name="Style 107 12 2 6" xfId="43101"/>
    <cellStyle name="Style 107 12 3" xfId="11573"/>
    <cellStyle name="Style 107 12 3 2" xfId="23842"/>
    <cellStyle name="Style 107 12 3 3" xfId="19693"/>
    <cellStyle name="Style 107 12 3 4" xfId="36646"/>
    <cellStyle name="Style 107 12 3 5" xfId="45569"/>
    <cellStyle name="Style 107 12 4" xfId="12928"/>
    <cellStyle name="Style 107 12 4 2" xfId="23843"/>
    <cellStyle name="Style 107 12 4 3" xfId="19692"/>
    <cellStyle name="Style 107 12 4 4" xfId="38476"/>
    <cellStyle name="Style 107 12 4 5" xfId="48356"/>
    <cellStyle name="Style 107 12 5" xfId="15760"/>
    <cellStyle name="Style 107 12 5 2" xfId="19691"/>
    <cellStyle name="Style 107 12 5 3" xfId="37164"/>
    <cellStyle name="Style 107 12 5 4" xfId="40594"/>
    <cellStyle name="Style 107 12 6" xfId="19697"/>
    <cellStyle name="Style 107 12 7" xfId="27339"/>
    <cellStyle name="Style 107 12 8" xfId="46530"/>
    <cellStyle name="Style 107 13" xfId="8600"/>
    <cellStyle name="Style 107 13 2" xfId="10036"/>
    <cellStyle name="Style 107 13 2 2" xfId="14273"/>
    <cellStyle name="Style 107 13 2 2 2" xfId="23844"/>
    <cellStyle name="Style 107 13 2 2 3" xfId="19688"/>
    <cellStyle name="Style 107 13 2 2 4" xfId="38478"/>
    <cellStyle name="Style 107 13 2 2 5" xfId="41697"/>
    <cellStyle name="Style 107 13 2 3" xfId="17010"/>
    <cellStyle name="Style 107 13 2 3 2" xfId="19687"/>
    <cellStyle name="Style 107 13 2 3 3" xfId="32154"/>
    <cellStyle name="Style 107 13 2 3 4" xfId="45040"/>
    <cellStyle name="Style 107 13 2 4" xfId="19689"/>
    <cellStyle name="Style 107 13 2 5" xfId="38549"/>
    <cellStyle name="Style 107 13 2 6" xfId="43235"/>
    <cellStyle name="Style 107 13 3" xfId="11593"/>
    <cellStyle name="Style 107 13 3 2" xfId="23845"/>
    <cellStyle name="Style 107 13 3 3" xfId="19686"/>
    <cellStyle name="Style 107 13 3 4" xfId="35874"/>
    <cellStyle name="Style 107 13 3 5" xfId="44142"/>
    <cellStyle name="Style 107 13 4" xfId="12948"/>
    <cellStyle name="Style 107 13 4 2" xfId="23846"/>
    <cellStyle name="Style 107 13 4 3" xfId="19685"/>
    <cellStyle name="Style 107 13 4 4" xfId="32532"/>
    <cellStyle name="Style 107 13 4 5" xfId="47417"/>
    <cellStyle name="Style 107 13 5" xfId="15780"/>
    <cellStyle name="Style 107 13 5 2" xfId="19684"/>
    <cellStyle name="Style 107 13 5 3" xfId="35016"/>
    <cellStyle name="Style 107 13 5 4" xfId="42481"/>
    <cellStyle name="Style 107 13 6" xfId="19690"/>
    <cellStyle name="Style 107 13 7" xfId="27372"/>
    <cellStyle name="Style 107 13 8" xfId="41868"/>
    <cellStyle name="Style 107 14" xfId="8715"/>
    <cellStyle name="Style 107 14 2" xfId="10151"/>
    <cellStyle name="Style 107 14 2 2" xfId="14388"/>
    <cellStyle name="Style 107 14 2 2 2" xfId="23847"/>
    <cellStyle name="Style 107 14 2 2 3" xfId="19681"/>
    <cellStyle name="Style 107 14 2 2 4" xfId="36024"/>
    <cellStyle name="Style 107 14 2 2 5" xfId="45131"/>
    <cellStyle name="Style 107 14 2 3" xfId="17125"/>
    <cellStyle name="Style 107 14 2 3 2" xfId="19680"/>
    <cellStyle name="Style 107 14 2 3 3" xfId="37688"/>
    <cellStyle name="Style 107 14 2 3 4" xfId="42563"/>
    <cellStyle name="Style 107 14 2 4" xfId="19682"/>
    <cellStyle name="Style 107 14 2 5" xfId="34367"/>
    <cellStyle name="Style 107 14 2 6" xfId="47063"/>
    <cellStyle name="Style 107 14 3" xfId="11708"/>
    <cellStyle name="Style 107 14 3 2" xfId="23848"/>
    <cellStyle name="Style 107 14 3 3" xfId="19679"/>
    <cellStyle name="Style 107 14 3 4" xfId="34691"/>
    <cellStyle name="Style 107 14 3 5" xfId="44693"/>
    <cellStyle name="Style 107 14 4" xfId="13063"/>
    <cellStyle name="Style 107 14 4 2" xfId="23849"/>
    <cellStyle name="Style 107 14 4 3" xfId="19678"/>
    <cellStyle name="Style 107 14 4 4" xfId="37551"/>
    <cellStyle name="Style 107 14 4 5" xfId="43554"/>
    <cellStyle name="Style 107 14 5" xfId="15895"/>
    <cellStyle name="Style 107 14 5 2" xfId="19677"/>
    <cellStyle name="Style 107 14 5 3" xfId="32014"/>
    <cellStyle name="Style 107 14 5 4" xfId="46910"/>
    <cellStyle name="Style 107 14 6" xfId="19683"/>
    <cellStyle name="Style 107 14 7" xfId="22726"/>
    <cellStyle name="Style 107 14 8" xfId="40868"/>
    <cellStyle name="Style 107 15" xfId="10331"/>
    <cellStyle name="Style 107 15 2" xfId="14568"/>
    <cellStyle name="Style 107 15 2 2" xfId="23850"/>
    <cellStyle name="Style 107 15 2 3" xfId="19675"/>
    <cellStyle name="Style 107 15 2 4" xfId="38407"/>
    <cellStyle name="Style 107 15 2 5" xfId="43714"/>
    <cellStyle name="Style 107 15 3" xfId="17305"/>
    <cellStyle name="Style 107 15 3 2" xfId="19674"/>
    <cellStyle name="Style 107 15 3 3" xfId="32933"/>
    <cellStyle name="Style 107 15 3 4" xfId="43635"/>
    <cellStyle name="Style 107 15 4" xfId="19676"/>
    <cellStyle name="Style 107 15 5" xfId="33683"/>
    <cellStyle name="Style 107 15 6" xfId="45317"/>
    <cellStyle name="Style 107 16" xfId="10405"/>
    <cellStyle name="Style 107 16 2" xfId="23851"/>
    <cellStyle name="Style 107 16 3" xfId="19673"/>
    <cellStyle name="Style 107 16 4" xfId="34906"/>
    <cellStyle name="Style 107 16 5" xfId="42359"/>
    <cellStyle name="Style 107 17" xfId="10477"/>
    <cellStyle name="Style 107 17 2" xfId="23852"/>
    <cellStyle name="Style 107 17 3" xfId="19672"/>
    <cellStyle name="Style 107 17 4" xfId="35565"/>
    <cellStyle name="Style 107 17 5" xfId="41299"/>
    <cellStyle name="Style 107 18" xfId="11845"/>
    <cellStyle name="Style 107 18 2" xfId="23853"/>
    <cellStyle name="Style 107 18 3" xfId="19671"/>
    <cellStyle name="Style 107 18 4" xfId="32764"/>
    <cellStyle name="Style 107 18 5" xfId="46359"/>
    <cellStyle name="Style 107 2" xfId="6804"/>
    <cellStyle name="Style 107 2 2" xfId="10196"/>
    <cellStyle name="Style 107 2 2 2" xfId="11753"/>
    <cellStyle name="Style 107 2 2 2 2" xfId="23854"/>
    <cellStyle name="Style 107 2 2 2 3" xfId="19668"/>
    <cellStyle name="Style 107 2 2 2 4" xfId="35349"/>
    <cellStyle name="Style 107 2 2 2 5" xfId="41286"/>
    <cellStyle name="Style 107 2 2 3" xfId="14433"/>
    <cellStyle name="Style 107 2 2 3 2" xfId="23855"/>
    <cellStyle name="Style 107 2 2 3 3" xfId="19667"/>
    <cellStyle name="Style 107 2 2 3 4" xfId="32455"/>
    <cellStyle name="Style 107 2 2 3 5" xfId="42054"/>
    <cellStyle name="Style 107 2 2 4" xfId="17170"/>
    <cellStyle name="Style 107 2 2 4 2" xfId="19666"/>
    <cellStyle name="Style 107 2 2 4 3" xfId="35575"/>
    <cellStyle name="Style 107 2 2 4 4" xfId="44606"/>
    <cellStyle name="Style 107 2 2 5" xfId="19669"/>
    <cellStyle name="Style 107 2 2 6" xfId="36198"/>
    <cellStyle name="Style 107 2 2 7" xfId="46647"/>
    <cellStyle name="Style 107 2 3" xfId="9145"/>
    <cellStyle name="Style 107 2 3 2" xfId="13400"/>
    <cellStyle name="Style 107 2 3 2 2" xfId="23857"/>
    <cellStyle name="Style 107 2 3 2 3" xfId="19665"/>
    <cellStyle name="Style 107 2 3 2 4" xfId="36896"/>
    <cellStyle name="Style 107 2 3 2 5" xfId="47268"/>
    <cellStyle name="Style 107 2 3 3" xfId="14643"/>
    <cellStyle name="Style 107 2 3 3 2" xfId="23858"/>
    <cellStyle name="Style 107 2 3 3 3" xfId="19664"/>
    <cellStyle name="Style 107 2 3 3 4" xfId="34677"/>
    <cellStyle name="Style 107 2 3 3 5" xfId="44159"/>
    <cellStyle name="Style 107 2 3 4" xfId="23856"/>
    <cellStyle name="Style 107 2 4" xfId="10720"/>
    <cellStyle name="Style 107 2 4 2" xfId="23859"/>
    <cellStyle name="Style 107 2 4 3" xfId="19663"/>
    <cellStyle name="Style 107 2 4 4" xfId="32687"/>
    <cellStyle name="Style 107 2 4 5" xfId="47716"/>
    <cellStyle name="Style 107 2 5" xfId="12075"/>
    <cellStyle name="Style 107 2 5 2" xfId="23860"/>
    <cellStyle name="Style 107 2 5 3" xfId="19662"/>
    <cellStyle name="Style 107 2 5 4" xfId="36693"/>
    <cellStyle name="Style 107 2 5 5" xfId="41475"/>
    <cellStyle name="Style 107 2 6" xfId="14907"/>
    <cellStyle name="Style 107 2 6 2" xfId="19661"/>
    <cellStyle name="Style 107 2 6 3" xfId="37021"/>
    <cellStyle name="Style 107 2 6 4" xfId="44105"/>
    <cellStyle name="Style 107 2 7" xfId="32327"/>
    <cellStyle name="Style 107 2 8" xfId="45942"/>
    <cellStyle name="Style 107 3" xfId="6728"/>
    <cellStyle name="Style 107 3 2" xfId="9069"/>
    <cellStyle name="Style 107 3 2 2" xfId="13324"/>
    <cellStyle name="Style 107 3 2 2 2" xfId="23861"/>
    <cellStyle name="Style 107 3 2 2 3" xfId="19658"/>
    <cellStyle name="Style 107 3 2 2 4" xfId="35811"/>
    <cellStyle name="Style 107 3 2 2 5" xfId="43538"/>
    <cellStyle name="Style 107 3 2 3" xfId="16097"/>
    <cellStyle name="Style 107 3 2 3 2" xfId="19657"/>
    <cellStyle name="Style 107 3 2 3 3" xfId="38826"/>
    <cellStyle name="Style 107 3 2 3 4" xfId="41071"/>
    <cellStyle name="Style 107 3 2 4" xfId="19659"/>
    <cellStyle name="Style 107 3 2 5" xfId="22560"/>
    <cellStyle name="Style 107 3 2 6" xfId="39005"/>
    <cellStyle name="Style 107 3 3" xfId="10644"/>
    <cellStyle name="Style 107 3 3 2" xfId="23862"/>
    <cellStyle name="Style 107 3 3 3" xfId="19656"/>
    <cellStyle name="Style 107 3 3 4" xfId="26294"/>
    <cellStyle name="Style 107 3 3 5" xfId="46623"/>
    <cellStyle name="Style 107 3 4" xfId="11999"/>
    <cellStyle name="Style 107 3 4 2" xfId="23863"/>
    <cellStyle name="Style 107 3 4 3" xfId="19655"/>
    <cellStyle name="Style 107 3 4 4" xfId="35609"/>
    <cellStyle name="Style 107 3 4 5" xfId="48212"/>
    <cellStyle name="Style 107 3 5" xfId="14831"/>
    <cellStyle name="Style 107 3 5 2" xfId="19654"/>
    <cellStyle name="Style 107 3 5 3" xfId="37550"/>
    <cellStyle name="Style 107 3 5 4" xfId="47941"/>
    <cellStyle name="Style 107 3 6" xfId="19660"/>
    <cellStyle name="Style 107 3 7" xfId="25398"/>
    <cellStyle name="Style 107 3 8" xfId="40324"/>
    <cellStyle name="Style 107 4" xfId="6887"/>
    <cellStyle name="Style 107 4 2" xfId="9228"/>
    <cellStyle name="Style 107 4 2 2" xfId="13483"/>
    <cellStyle name="Style 107 4 2 2 2" xfId="23864"/>
    <cellStyle name="Style 107 4 2 2 3" xfId="19651"/>
    <cellStyle name="Style 107 4 2 2 4" xfId="36844"/>
    <cellStyle name="Style 107 4 2 2 5" xfId="43262"/>
    <cellStyle name="Style 107 4 2 3" xfId="16238"/>
    <cellStyle name="Style 107 4 2 3 2" xfId="19650"/>
    <cellStyle name="Style 107 4 2 3 3" xfId="31878"/>
    <cellStyle name="Style 107 4 2 3 4" xfId="39919"/>
    <cellStyle name="Style 107 4 2 4" xfId="19652"/>
    <cellStyle name="Style 107 4 2 5" xfId="23250"/>
    <cellStyle name="Style 107 4 2 6" xfId="41012"/>
    <cellStyle name="Style 107 4 3" xfId="10803"/>
    <cellStyle name="Style 107 4 3 2" xfId="23865"/>
    <cellStyle name="Style 107 4 3 3" xfId="19649"/>
    <cellStyle name="Style 107 4 3 4" xfId="32678"/>
    <cellStyle name="Style 107 4 3 5" xfId="42094"/>
    <cellStyle name="Style 107 4 4" xfId="12158"/>
    <cellStyle name="Style 107 4 4 2" xfId="23866"/>
    <cellStyle name="Style 107 4 4 3" xfId="19648"/>
    <cellStyle name="Style 107 4 4 4" xfId="36642"/>
    <cellStyle name="Style 107 4 4 5" xfId="44336"/>
    <cellStyle name="Style 107 4 5" xfId="14990"/>
    <cellStyle name="Style 107 4 5 2" xfId="19647"/>
    <cellStyle name="Style 107 4 5 3" xfId="37014"/>
    <cellStyle name="Style 107 4 5 4" xfId="43978"/>
    <cellStyle name="Style 107 4 6" xfId="19653"/>
    <cellStyle name="Style 107 4 7" xfId="22304"/>
    <cellStyle name="Style 107 4 8" xfId="39815"/>
    <cellStyle name="Style 107 5" xfId="6973"/>
    <cellStyle name="Style 107 5 2" xfId="9314"/>
    <cellStyle name="Style 107 5 2 2" xfId="13569"/>
    <cellStyle name="Style 107 5 2 2 2" xfId="23867"/>
    <cellStyle name="Style 107 5 2 2 3" xfId="19644"/>
    <cellStyle name="Style 107 5 2 2 4" xfId="33185"/>
    <cellStyle name="Style 107 5 2 2 5" xfId="45272"/>
    <cellStyle name="Style 107 5 2 3" xfId="16316"/>
    <cellStyle name="Style 107 5 2 3 2" xfId="19643"/>
    <cellStyle name="Style 107 5 2 3 3" xfId="32081"/>
    <cellStyle name="Style 107 5 2 3 4" xfId="41770"/>
    <cellStyle name="Style 107 5 2 4" xfId="19645"/>
    <cellStyle name="Style 107 5 2 5" xfId="26285"/>
    <cellStyle name="Style 107 5 2 6" xfId="47282"/>
    <cellStyle name="Style 107 5 3" xfId="10889"/>
    <cellStyle name="Style 107 5 3 2" xfId="23868"/>
    <cellStyle name="Style 107 5 3 3" xfId="19642"/>
    <cellStyle name="Style 107 5 3 4" xfId="35075"/>
    <cellStyle name="Style 107 5 3 5" xfId="42955"/>
    <cellStyle name="Style 107 5 4" xfId="12244"/>
    <cellStyle name="Style 107 5 4 2" xfId="23869"/>
    <cellStyle name="Style 107 5 4 3" xfId="19641"/>
    <cellStyle name="Style 107 5 4 4" xfId="32983"/>
    <cellStyle name="Style 107 5 4 5" xfId="46367"/>
    <cellStyle name="Style 107 5 5" xfId="15076"/>
    <cellStyle name="Style 107 5 5 2" xfId="19640"/>
    <cellStyle name="Style 107 5 5 3" xfId="36467"/>
    <cellStyle name="Style 107 5 5 4" xfId="47922"/>
    <cellStyle name="Style 107 5 6" xfId="19646"/>
    <cellStyle name="Style 107 5 7" xfId="32324"/>
    <cellStyle name="Style 107 5 8" xfId="46507"/>
    <cellStyle name="Style 107 6" xfId="6620"/>
    <cellStyle name="Style 107 6 2" xfId="8961"/>
    <cellStyle name="Style 107 6 2 2" xfId="13216"/>
    <cellStyle name="Style 107 6 2 2 2" xfId="23873"/>
    <cellStyle name="Style 107 6 2 2 3" xfId="19637"/>
    <cellStyle name="Style 107 6 2 2 4" xfId="32606"/>
    <cellStyle name="Style 107 6 2 2 5" xfId="44853"/>
    <cellStyle name="Style 107 6 2 3" xfId="16003"/>
    <cellStyle name="Style 107 6 2 3 2" xfId="19636"/>
    <cellStyle name="Style 107 6 2 3 3" xfId="32339"/>
    <cellStyle name="Style 107 6 2 3 4" xfId="40108"/>
    <cellStyle name="Style 107 6 2 4" xfId="19638"/>
    <cellStyle name="Style 107 6 2 5" xfId="22090"/>
    <cellStyle name="Style 107 6 2 6" xfId="44582"/>
    <cellStyle name="Style 107 6 3" xfId="10536"/>
    <cellStyle name="Style 107 6 3 2" xfId="23875"/>
    <cellStyle name="Style 107 6 3 3" xfId="19635"/>
    <cellStyle name="Style 107 6 3 4" xfId="27751"/>
    <cellStyle name="Style 107 6 3 5" xfId="43631"/>
    <cellStyle name="Style 107 6 4" xfId="11891"/>
    <cellStyle name="Style 107 6 4 2" xfId="23876"/>
    <cellStyle name="Style 107 6 4 3" xfId="19634"/>
    <cellStyle name="Style 107 6 4 4" xfId="34392"/>
    <cellStyle name="Style 107 6 4 5" xfId="46028"/>
    <cellStyle name="Style 107 6 5" xfId="14723"/>
    <cellStyle name="Style 107 6 5 2" xfId="19633"/>
    <cellStyle name="Style 107 6 5 3" xfId="35256"/>
    <cellStyle name="Style 107 6 5 4" xfId="46097"/>
    <cellStyle name="Style 107 6 6" xfId="19639"/>
    <cellStyle name="Style 107 6 7" xfId="32326"/>
    <cellStyle name="Style 107 6 8" xfId="42502"/>
    <cellStyle name="Style 107 7" xfId="6661"/>
    <cellStyle name="Style 107 7 2" xfId="9002"/>
    <cellStyle name="Style 107 7 2 2" xfId="13257"/>
    <cellStyle name="Style 107 7 2 2 2" xfId="23880"/>
    <cellStyle name="Style 107 7 2 2 3" xfId="19630"/>
    <cellStyle name="Style 107 7 2 2 4" xfId="33797"/>
    <cellStyle name="Style 107 7 2 2 5" xfId="43017"/>
    <cellStyle name="Style 107 7 2 3" xfId="16042"/>
    <cellStyle name="Style 107 7 2 3 2" xfId="19629"/>
    <cellStyle name="Style 107 7 2 3 3" xfId="22313"/>
    <cellStyle name="Style 107 7 2 3 4" xfId="40998"/>
    <cellStyle name="Style 107 7 2 4" xfId="19631"/>
    <cellStyle name="Style 107 7 2 5" xfId="22109"/>
    <cellStyle name="Style 107 7 2 6" xfId="39796"/>
    <cellStyle name="Style 107 7 3" xfId="10577"/>
    <cellStyle name="Style 107 7 3 2" xfId="23882"/>
    <cellStyle name="Style 107 7 3 3" xfId="19628"/>
    <cellStyle name="Style 107 7 3 4" xfId="27800"/>
    <cellStyle name="Style 107 7 3 5" xfId="45099"/>
    <cellStyle name="Style 107 7 4" xfId="11932"/>
    <cellStyle name="Style 107 7 4 2" xfId="23883"/>
    <cellStyle name="Style 107 7 4 3" xfId="19627"/>
    <cellStyle name="Style 107 7 4 4" xfId="33594"/>
    <cellStyle name="Style 107 7 4 5" xfId="43444"/>
    <cellStyle name="Style 107 7 5" xfId="14764"/>
    <cellStyle name="Style 107 7 5 2" xfId="19626"/>
    <cellStyle name="Style 107 7 5 3" xfId="34598"/>
    <cellStyle name="Style 107 7 5 4" xfId="47056"/>
    <cellStyle name="Style 107 7 6" xfId="19632"/>
    <cellStyle name="Style 107 7 7" xfId="24382"/>
    <cellStyle name="Style 107 7 8" xfId="39116"/>
    <cellStyle name="Style 107 8" xfId="7130"/>
    <cellStyle name="Style 107 8 2" xfId="9471"/>
    <cellStyle name="Style 107 8 2 2" xfId="13726"/>
    <cellStyle name="Style 107 8 2 2 2" xfId="23885"/>
    <cellStyle name="Style 107 8 2 2 3" xfId="19623"/>
    <cellStyle name="Style 107 8 2 2 4" xfId="34695"/>
    <cellStyle name="Style 107 8 2 2 5" xfId="42381"/>
    <cellStyle name="Style 107 8 2 3" xfId="16463"/>
    <cellStyle name="Style 107 8 2 3 2" xfId="19622"/>
    <cellStyle name="Style 107 8 2 3 3" xfId="22331"/>
    <cellStyle name="Style 107 8 2 3 4" xfId="41610"/>
    <cellStyle name="Style 107 8 2 4" xfId="19624"/>
    <cellStyle name="Style 107 8 2 5" xfId="38807"/>
    <cellStyle name="Style 107 8 2 6" xfId="47665"/>
    <cellStyle name="Style 107 8 3" xfId="11046"/>
    <cellStyle name="Style 107 8 3 2" xfId="23887"/>
    <cellStyle name="Style 107 8 3 3" xfId="19621"/>
    <cellStyle name="Style 107 8 3 4" xfId="36851"/>
    <cellStyle name="Style 107 8 3 5" xfId="43131"/>
    <cellStyle name="Style 107 8 4" xfId="12401"/>
    <cellStyle name="Style 107 8 4 2" xfId="23888"/>
    <cellStyle name="Style 107 8 4 3" xfId="19620"/>
    <cellStyle name="Style 107 8 4 4" xfId="32796"/>
    <cellStyle name="Style 107 8 4 5" xfId="44416"/>
    <cellStyle name="Style 107 8 5" xfId="15233"/>
    <cellStyle name="Style 107 8 5 2" xfId="19619"/>
    <cellStyle name="Style 107 8 5 3" xfId="32570"/>
    <cellStyle name="Style 107 8 5 4" xfId="44132"/>
    <cellStyle name="Style 107 8 6" xfId="19625"/>
    <cellStyle name="Style 107 8 7" xfId="21849"/>
    <cellStyle name="Style 107 8 8" xfId="39957"/>
    <cellStyle name="Style 107 9" xfId="8256"/>
    <cellStyle name="Style 107 9 2" xfId="9694"/>
    <cellStyle name="Style 107 9 2 2" xfId="13931"/>
    <cellStyle name="Style 107 9 2 2 2" xfId="23889"/>
    <cellStyle name="Style 107 9 2 2 3" xfId="19616"/>
    <cellStyle name="Style 107 9 2 2 4" xfId="34576"/>
    <cellStyle name="Style 107 9 2 2 5" xfId="46805"/>
    <cellStyle name="Style 107 9 2 3" xfId="16668"/>
    <cellStyle name="Style 107 9 2 3 2" xfId="19615"/>
    <cellStyle name="Style 107 9 2 3 3" xfId="25848"/>
    <cellStyle name="Style 107 9 2 3 4" xfId="39866"/>
    <cellStyle name="Style 107 9 2 4" xfId="19617"/>
    <cellStyle name="Style 107 9 2 5" xfId="37030"/>
    <cellStyle name="Style 107 9 2 6" xfId="42198"/>
    <cellStyle name="Style 107 9 3" xfId="11251"/>
    <cellStyle name="Style 107 9 3 2" xfId="23891"/>
    <cellStyle name="Style 107 9 3 3" xfId="19614"/>
    <cellStyle name="Style 107 9 3 4" xfId="35393"/>
    <cellStyle name="Style 107 9 3 5" xfId="43162"/>
    <cellStyle name="Style 107 9 4" xfId="12606"/>
    <cellStyle name="Style 107 9 4 2" xfId="23892"/>
    <cellStyle name="Style 107 9 4 3" xfId="19613"/>
    <cellStyle name="Style 107 9 4 4" xfId="37519"/>
    <cellStyle name="Style 107 9 4 5" xfId="45387"/>
    <cellStyle name="Style 107 9 5" xfId="15438"/>
    <cellStyle name="Style 107 9 5 2" xfId="19612"/>
    <cellStyle name="Style 107 9 5 3" xfId="37599"/>
    <cellStyle name="Style 107 9 5 4" xfId="45248"/>
    <cellStyle name="Style 107 9 6" xfId="19618"/>
    <cellStyle name="Style 107 9 7" xfId="22152"/>
    <cellStyle name="Style 107 9 8" xfId="39721"/>
    <cellStyle name="Style 110" xfId="138"/>
    <cellStyle name="Style 110 10" xfId="8342"/>
    <cellStyle name="Style 110 10 2" xfId="9780"/>
    <cellStyle name="Style 110 10 2 2" xfId="14017"/>
    <cellStyle name="Style 110 10 2 2 2" xfId="23894"/>
    <cellStyle name="Style 110 10 2 2 3" xfId="19608"/>
    <cellStyle name="Style 110 10 2 2 4" xfId="37730"/>
    <cellStyle name="Style 110 10 2 2 5" xfId="48008"/>
    <cellStyle name="Style 110 10 2 3" xfId="16754"/>
    <cellStyle name="Style 110 10 2 3 2" xfId="19607"/>
    <cellStyle name="Style 110 10 2 3 3" xfId="23212"/>
    <cellStyle name="Style 110 10 2 3 4" xfId="40187"/>
    <cellStyle name="Style 110 10 2 4" xfId="19609"/>
    <cellStyle name="Style 110 10 2 5" xfId="35563"/>
    <cellStyle name="Style 110 10 2 6" xfId="40671"/>
    <cellStyle name="Style 110 10 3" xfId="11337"/>
    <cellStyle name="Style 110 10 3 2" xfId="23896"/>
    <cellStyle name="Style 110 10 3 3" xfId="19606"/>
    <cellStyle name="Style 110 10 3 4" xfId="34830"/>
    <cellStyle name="Style 110 10 3 5" xfId="47250"/>
    <cellStyle name="Style 110 10 4" xfId="12692"/>
    <cellStyle name="Style 110 10 4 2" xfId="23897"/>
    <cellStyle name="Style 110 10 4 3" xfId="19605"/>
    <cellStyle name="Style 110 10 4 4" xfId="36721"/>
    <cellStyle name="Style 110 10 4 5" xfId="43210"/>
    <cellStyle name="Style 110 10 5" xfId="15524"/>
    <cellStyle name="Style 110 10 5 2" xfId="19604"/>
    <cellStyle name="Style 110 10 5 3" xfId="35933"/>
    <cellStyle name="Style 110 10 5 4" xfId="47064"/>
    <cellStyle name="Style 110 10 6" xfId="19610"/>
    <cellStyle name="Style 110 10 7" xfId="26028"/>
    <cellStyle name="Style 110 10 8" xfId="41633"/>
    <cellStyle name="Style 110 11" xfId="8262"/>
    <cellStyle name="Style 110 11 2" xfId="9700"/>
    <cellStyle name="Style 110 11 2 2" xfId="13937"/>
    <cellStyle name="Style 110 11 2 2 2" xfId="23900"/>
    <cellStyle name="Style 110 11 2 2 3" xfId="19601"/>
    <cellStyle name="Style 110 11 2 2 4" xfId="35636"/>
    <cellStyle name="Style 110 11 2 2 5" xfId="47487"/>
    <cellStyle name="Style 110 11 2 3" xfId="16674"/>
    <cellStyle name="Style 110 11 2 3 2" xfId="19600"/>
    <cellStyle name="Style 110 11 2 3 3" xfId="22237"/>
    <cellStyle name="Style 110 11 2 3 4" xfId="41777"/>
    <cellStyle name="Style 110 11 2 4" xfId="19602"/>
    <cellStyle name="Style 110 11 2 5" xfId="27679"/>
    <cellStyle name="Style 110 11 2 6" xfId="47891"/>
    <cellStyle name="Style 110 11 3" xfId="11257"/>
    <cellStyle name="Style 110 11 3 2" xfId="23901"/>
    <cellStyle name="Style 110 11 3 3" xfId="19599"/>
    <cellStyle name="Style 110 11 3 4" xfId="38051"/>
    <cellStyle name="Style 110 11 3 5" xfId="42485"/>
    <cellStyle name="Style 110 11 4" xfId="12612"/>
    <cellStyle name="Style 110 11 4 2" xfId="23902"/>
    <cellStyle name="Style 110 11 4 3" xfId="19598"/>
    <cellStyle name="Style 110 11 4 4" xfId="36239"/>
    <cellStyle name="Style 110 11 4 5" xfId="44549"/>
    <cellStyle name="Style 110 11 5" xfId="15444"/>
    <cellStyle name="Style 110 11 5 2" xfId="19597"/>
    <cellStyle name="Style 110 11 5 3" xfId="33464"/>
    <cellStyle name="Style 110 11 5 4" xfId="41542"/>
    <cellStyle name="Style 110 11 6" xfId="19603"/>
    <cellStyle name="Style 110 11 7" xfId="20009"/>
    <cellStyle name="Style 110 11 8" xfId="44974"/>
    <cellStyle name="Style 110 12" xfId="8641"/>
    <cellStyle name="Style 110 12 2" xfId="10077"/>
    <cellStyle name="Style 110 12 2 2" xfId="14314"/>
    <cellStyle name="Style 110 12 2 2 2" xfId="23903"/>
    <cellStyle name="Style 110 12 2 2 3" xfId="19594"/>
    <cellStyle name="Style 110 12 2 2 4" xfId="34207"/>
    <cellStyle name="Style 110 12 2 2 5" xfId="47607"/>
    <cellStyle name="Style 110 12 2 3" xfId="17051"/>
    <cellStyle name="Style 110 12 2 3 2" xfId="19593"/>
    <cellStyle name="Style 110 12 2 3 3" xfId="36631"/>
    <cellStyle name="Style 110 12 2 3 4" xfId="44094"/>
    <cellStyle name="Style 110 12 2 4" xfId="19595"/>
    <cellStyle name="Style 110 12 2 5" xfId="33196"/>
    <cellStyle name="Style 110 12 2 6" xfId="46707"/>
    <cellStyle name="Style 110 12 3" xfId="11634"/>
    <cellStyle name="Style 110 12 3 2" xfId="23904"/>
    <cellStyle name="Style 110 12 3 3" xfId="19592"/>
    <cellStyle name="Style 110 12 3 4" xfId="35461"/>
    <cellStyle name="Style 110 12 3 5" xfId="41526"/>
    <cellStyle name="Style 110 12 4" xfId="12989"/>
    <cellStyle name="Style 110 12 4 2" xfId="23905"/>
    <cellStyle name="Style 110 12 4 3" xfId="19591"/>
    <cellStyle name="Style 110 12 4 4" xfId="34281"/>
    <cellStyle name="Style 110 12 4 5" xfId="43742"/>
    <cellStyle name="Style 110 12 5" xfId="15821"/>
    <cellStyle name="Style 110 12 5 2" xfId="19590"/>
    <cellStyle name="Style 110 12 5 3" xfId="27053"/>
    <cellStyle name="Style 110 12 5 4" xfId="44264"/>
    <cellStyle name="Style 110 12 6" xfId="19596"/>
    <cellStyle name="Style 110 12 7" xfId="34500"/>
    <cellStyle name="Style 110 12 8" xfId="41555"/>
    <cellStyle name="Style 110 13" xfId="8489"/>
    <cellStyle name="Style 110 13 2" xfId="9925"/>
    <cellStyle name="Style 110 13 2 2" xfId="14162"/>
    <cellStyle name="Style 110 13 2 2 2" xfId="23907"/>
    <cellStyle name="Style 110 13 2 2 3" xfId="19587"/>
    <cellStyle name="Style 110 13 2 2 4" xfId="32780"/>
    <cellStyle name="Style 110 13 2 2 5" xfId="47484"/>
    <cellStyle name="Style 110 13 2 3" xfId="16899"/>
    <cellStyle name="Style 110 13 2 3 2" xfId="19586"/>
    <cellStyle name="Style 110 13 2 3 3" xfId="23816"/>
    <cellStyle name="Style 110 13 2 3 4" xfId="40061"/>
    <cellStyle name="Style 110 13 2 4" xfId="19588"/>
    <cellStyle name="Style 110 13 2 5" xfId="35617"/>
    <cellStyle name="Style 110 13 2 6" xfId="46207"/>
    <cellStyle name="Style 110 13 3" xfId="11482"/>
    <cellStyle name="Style 110 13 3 2" xfId="23909"/>
    <cellStyle name="Style 110 13 3 3" xfId="19585"/>
    <cellStyle name="Style 110 13 3 4" xfId="36354"/>
    <cellStyle name="Style 110 13 3 5" xfId="41295"/>
    <cellStyle name="Style 110 13 4" xfId="12837"/>
    <cellStyle name="Style 110 13 4 2" xfId="23910"/>
    <cellStyle name="Style 110 13 4 3" xfId="19584"/>
    <cellStyle name="Style 110 13 4 4" xfId="36124"/>
    <cellStyle name="Style 110 13 4 5" xfId="41786"/>
    <cellStyle name="Style 110 13 5" xfId="15669"/>
    <cellStyle name="Style 110 13 5 2" xfId="19583"/>
    <cellStyle name="Style 110 13 5 3" xfId="28012"/>
    <cellStyle name="Style 110 13 5 4" xfId="44980"/>
    <cellStyle name="Style 110 13 6" xfId="19589"/>
    <cellStyle name="Style 110 13 7" xfId="38708"/>
    <cellStyle name="Style 110 13 8" xfId="41799"/>
    <cellStyle name="Style 110 14" xfId="8616"/>
    <cellStyle name="Style 110 14 2" xfId="10052"/>
    <cellStyle name="Style 110 14 2 2" xfId="14289"/>
    <cellStyle name="Style 110 14 2 2 2" xfId="23912"/>
    <cellStyle name="Style 110 14 2 2 3" xfId="19580"/>
    <cellStyle name="Style 110 14 2 2 4" xfId="33054"/>
    <cellStyle name="Style 110 14 2 2 5" xfId="48332"/>
    <cellStyle name="Style 110 14 2 3" xfId="17026"/>
    <cellStyle name="Style 110 14 2 3 2" xfId="19579"/>
    <cellStyle name="Style 110 14 2 3 3" xfId="36109"/>
    <cellStyle name="Style 110 14 2 3 4" xfId="44445"/>
    <cellStyle name="Style 110 14 2 4" xfId="19581"/>
    <cellStyle name="Style 110 14 2 5" xfId="33129"/>
    <cellStyle name="Style 110 14 2 6" xfId="44570"/>
    <cellStyle name="Style 110 14 3" xfId="11609"/>
    <cellStyle name="Style 110 14 3 2" xfId="23913"/>
    <cellStyle name="Style 110 14 3 3" xfId="19578"/>
    <cellStyle name="Style 110 14 3 4" xfId="35498"/>
    <cellStyle name="Style 110 14 3 5" xfId="46161"/>
    <cellStyle name="Style 110 14 4" xfId="12964"/>
    <cellStyle name="Style 110 14 4 2" xfId="23914"/>
    <cellStyle name="Style 110 14 4 3" xfId="19577"/>
    <cellStyle name="Style 110 14 4 4" xfId="37914"/>
    <cellStyle name="Style 110 14 4 5" xfId="45102"/>
    <cellStyle name="Style 110 14 5" xfId="15796"/>
    <cellStyle name="Style 110 14 5 2" xfId="19576"/>
    <cellStyle name="Style 110 14 5 3" xfId="38860"/>
    <cellStyle name="Style 110 14 5 4" xfId="44189"/>
    <cellStyle name="Style 110 14 6" xfId="19582"/>
    <cellStyle name="Style 110 14 7" xfId="33982"/>
    <cellStyle name="Style 110 14 8" xfId="42541"/>
    <cellStyle name="Style 110 15" xfId="10280"/>
    <cellStyle name="Style 110 15 2" xfId="14517"/>
    <cellStyle name="Style 110 15 2 2" xfId="23916"/>
    <cellStyle name="Style 110 15 2 3" xfId="19574"/>
    <cellStyle name="Style 110 15 2 4" xfId="32480"/>
    <cellStyle name="Style 110 15 2 5" xfId="43760"/>
    <cellStyle name="Style 110 15 3" xfId="17254"/>
    <cellStyle name="Style 110 15 3 2" xfId="19573"/>
    <cellStyle name="Style 110 15 3 3" xfId="32243"/>
    <cellStyle name="Style 110 15 3 4" xfId="42204"/>
    <cellStyle name="Style 110 15 4" xfId="19575"/>
    <cellStyle name="Style 110 15 5" xfId="35910"/>
    <cellStyle name="Style 110 15 6" xfId="46835"/>
    <cellStyle name="Style 110 16" xfId="10407"/>
    <cellStyle name="Style 110 16 2" xfId="23917"/>
    <cellStyle name="Style 110 16 3" xfId="19572"/>
    <cellStyle name="Style 110 16 4" xfId="36487"/>
    <cellStyle name="Style 110 16 5" xfId="46099"/>
    <cellStyle name="Style 110 17" xfId="10421"/>
    <cellStyle name="Style 110 17 2" xfId="23918"/>
    <cellStyle name="Style 110 17 3" xfId="19571"/>
    <cellStyle name="Style 110 17 4" xfId="34248"/>
    <cellStyle name="Style 110 17 5" xfId="42126"/>
    <cellStyle name="Style 110 18" xfId="11847"/>
    <cellStyle name="Style 110 18 2" xfId="23919"/>
    <cellStyle name="Style 110 18 3" xfId="19570"/>
    <cellStyle name="Style 110 18 4" xfId="37525"/>
    <cellStyle name="Style 110 18 5" xfId="41790"/>
    <cellStyle name="Style 110 2" xfId="6841"/>
    <cellStyle name="Style 110 2 2" xfId="10205"/>
    <cellStyle name="Style 110 2 2 2" xfId="11762"/>
    <cellStyle name="Style 110 2 2 2 2" xfId="23920"/>
    <cellStyle name="Style 110 2 2 2 3" xfId="19567"/>
    <cellStyle name="Style 110 2 2 2 4" xfId="35886"/>
    <cellStyle name="Style 110 2 2 2 5" xfId="47687"/>
    <cellStyle name="Style 110 2 2 3" xfId="14442"/>
    <cellStyle name="Style 110 2 2 3 2" xfId="23921"/>
    <cellStyle name="Style 110 2 2 3 3" xfId="19566"/>
    <cellStyle name="Style 110 2 2 3 4" xfId="33246"/>
    <cellStyle name="Style 110 2 2 3 5" xfId="47012"/>
    <cellStyle name="Style 110 2 2 4" xfId="17179"/>
    <cellStyle name="Style 110 2 2 4 2" xfId="19565"/>
    <cellStyle name="Style 110 2 2 4 3" xfId="36114"/>
    <cellStyle name="Style 110 2 2 4 4" xfId="43233"/>
    <cellStyle name="Style 110 2 2 5" xfId="19568"/>
    <cellStyle name="Style 110 2 2 6" xfId="35504"/>
    <cellStyle name="Style 110 2 2 7" xfId="42736"/>
    <cellStyle name="Style 110 2 3" xfId="9182"/>
    <cellStyle name="Style 110 2 3 2" xfId="13437"/>
    <cellStyle name="Style 110 2 3 2 2" xfId="23924"/>
    <cellStyle name="Style 110 2 3 2 3" xfId="19564"/>
    <cellStyle name="Style 110 2 3 2 4" xfId="33063"/>
    <cellStyle name="Style 110 2 3 2 5" xfId="45072"/>
    <cellStyle name="Style 110 2 3 3" xfId="14652"/>
    <cellStyle name="Style 110 2 3 3 2" xfId="23925"/>
    <cellStyle name="Style 110 2 3 3 3" xfId="19563"/>
    <cellStyle name="Style 110 2 3 3 4" xfId="35402"/>
    <cellStyle name="Style 110 2 3 3 5" xfId="46543"/>
    <cellStyle name="Style 110 2 3 4" xfId="23923"/>
    <cellStyle name="Style 110 2 4" xfId="10757"/>
    <cellStyle name="Style 110 2 4 2" xfId="23926"/>
    <cellStyle name="Style 110 2 4 3" xfId="19562"/>
    <cellStyle name="Style 110 2 4 4" xfId="37328"/>
    <cellStyle name="Style 110 2 4 5" xfId="41849"/>
    <cellStyle name="Style 110 2 5" xfId="12112"/>
    <cellStyle name="Style 110 2 5 2" xfId="23927"/>
    <cellStyle name="Style 110 2 5 3" xfId="19561"/>
    <cellStyle name="Style 110 2 5 4" xfId="37049"/>
    <cellStyle name="Style 110 2 5 5" xfId="44124"/>
    <cellStyle name="Style 110 2 6" xfId="14944"/>
    <cellStyle name="Style 110 2 6 2" xfId="19560"/>
    <cellStyle name="Style 110 2 6 3" xfId="34876"/>
    <cellStyle name="Style 110 2 6 4" xfId="40536"/>
    <cellStyle name="Style 110 2 7" xfId="22751"/>
    <cellStyle name="Style 110 2 8" xfId="39563"/>
    <cellStyle name="Style 110 3" xfId="6872"/>
    <cellStyle name="Style 110 3 2" xfId="9213"/>
    <cellStyle name="Style 110 3 2 2" xfId="13468"/>
    <cellStyle name="Style 110 3 2 2 2" xfId="23929"/>
    <cellStyle name="Style 110 3 2 2 3" xfId="19557"/>
    <cellStyle name="Style 110 3 2 2 4" xfId="38378"/>
    <cellStyle name="Style 110 3 2 2 5" xfId="43276"/>
    <cellStyle name="Style 110 3 2 3" xfId="16224"/>
    <cellStyle name="Style 110 3 2 3 2" xfId="19556"/>
    <cellStyle name="Style 110 3 2 3 3" xfId="31894"/>
    <cellStyle name="Style 110 3 2 3 4" xfId="40349"/>
    <cellStyle name="Style 110 3 2 4" xfId="19558"/>
    <cellStyle name="Style 110 3 2 5" xfId="22335"/>
    <cellStyle name="Style 110 3 2 6" xfId="41107"/>
    <cellStyle name="Style 110 3 3" xfId="10788"/>
    <cellStyle name="Style 110 3 3 2" xfId="23930"/>
    <cellStyle name="Style 110 3 3 3" xfId="19555"/>
    <cellStyle name="Style 110 3 3 4" xfId="36499"/>
    <cellStyle name="Style 110 3 3 5" xfId="42713"/>
    <cellStyle name="Style 110 3 4" xfId="12143"/>
    <cellStyle name="Style 110 3 4 2" xfId="23931"/>
    <cellStyle name="Style 110 3 4 3" xfId="19554"/>
    <cellStyle name="Style 110 3 4 4" xfId="37536"/>
    <cellStyle name="Style 110 3 4 5" xfId="47669"/>
    <cellStyle name="Style 110 3 5" xfId="14975"/>
    <cellStyle name="Style 110 3 5 2" xfId="19553"/>
    <cellStyle name="Style 110 3 5 3" xfId="37637"/>
    <cellStyle name="Style 110 3 5 4" xfId="42564"/>
    <cellStyle name="Style 110 3 6" xfId="19559"/>
    <cellStyle name="Style 110 3 7" xfId="21683"/>
    <cellStyle name="Style 110 3 8" xfId="40981"/>
    <cellStyle name="Style 110 4" xfId="6828"/>
    <cellStyle name="Style 110 4 2" xfId="9169"/>
    <cellStyle name="Style 110 4 2 2" xfId="13424"/>
    <cellStyle name="Style 110 4 2 2 2" xfId="23932"/>
    <cellStyle name="Style 110 4 2 2 3" xfId="19550"/>
    <cellStyle name="Style 110 4 2 2 4" xfId="36951"/>
    <cellStyle name="Style 110 4 2 2 5" xfId="45359"/>
    <cellStyle name="Style 110 4 2 3" xfId="16184"/>
    <cellStyle name="Style 110 4 2 3 2" xfId="19549"/>
    <cellStyle name="Style 110 4 2 3 3" xfId="23674"/>
    <cellStyle name="Style 110 4 2 3 4" xfId="47123"/>
    <cellStyle name="Style 110 4 2 4" xfId="19551"/>
    <cellStyle name="Style 110 4 2 5" xfId="22585"/>
    <cellStyle name="Style 110 4 2 6" xfId="40972"/>
    <cellStyle name="Style 110 4 3" xfId="10744"/>
    <cellStyle name="Style 110 4 3 2" xfId="23933"/>
    <cellStyle name="Style 110 4 3 3" xfId="19548"/>
    <cellStyle name="Style 110 4 3 4" xfId="32760"/>
    <cellStyle name="Style 110 4 3 5" xfId="46176"/>
    <cellStyle name="Style 110 4 4" xfId="12099"/>
    <cellStyle name="Style 110 4 4 2" xfId="23934"/>
    <cellStyle name="Style 110 4 4 3" xfId="19547"/>
    <cellStyle name="Style 110 4 4 4" xfId="36748"/>
    <cellStyle name="Style 110 4 4 5" xfId="47773"/>
    <cellStyle name="Style 110 4 5" xfId="14931"/>
    <cellStyle name="Style 110 4 5 2" xfId="19546"/>
    <cellStyle name="Style 110 4 5 3" xfId="34579"/>
    <cellStyle name="Style 110 4 5 4" xfId="45562"/>
    <cellStyle name="Style 110 4 6" xfId="19552"/>
    <cellStyle name="Style 110 4 7" xfId="23911"/>
    <cellStyle name="Style 110 4 8" xfId="39727"/>
    <cellStyle name="Style 110 5" xfId="6926"/>
    <cellStyle name="Style 110 5 2" xfId="9267"/>
    <cellStyle name="Style 110 5 2 2" xfId="13522"/>
    <cellStyle name="Style 110 5 2 2 2" xfId="23935"/>
    <cellStyle name="Style 110 5 2 2 3" xfId="19543"/>
    <cellStyle name="Style 110 5 2 2 4" xfId="37785"/>
    <cellStyle name="Style 110 5 2 2 5" xfId="46404"/>
    <cellStyle name="Style 110 5 2 3" xfId="16272"/>
    <cellStyle name="Style 110 5 2 3 2" xfId="19542"/>
    <cellStyle name="Style 110 5 2 3 3" xfId="32053"/>
    <cellStyle name="Style 110 5 2 3 4" xfId="43203"/>
    <cellStyle name="Style 110 5 2 4" xfId="19544"/>
    <cellStyle name="Style 110 5 2 5" xfId="32268"/>
    <cellStyle name="Style 110 5 2 6" xfId="39660"/>
    <cellStyle name="Style 110 5 3" xfId="10842"/>
    <cellStyle name="Style 110 5 3 2" xfId="23937"/>
    <cellStyle name="Style 110 5 3 3" xfId="19541"/>
    <cellStyle name="Style 110 5 3 4" xfId="38567"/>
    <cellStyle name="Style 110 5 3 5" xfId="45411"/>
    <cellStyle name="Style 110 5 4" xfId="12197"/>
    <cellStyle name="Style 110 5 4 2" xfId="23938"/>
    <cellStyle name="Style 110 5 4 3" xfId="19540"/>
    <cellStyle name="Style 110 5 4 4" xfId="34973"/>
    <cellStyle name="Style 110 5 4 5" xfId="45284"/>
    <cellStyle name="Style 110 5 5" xfId="15029"/>
    <cellStyle name="Style 110 5 5 2" xfId="19539"/>
    <cellStyle name="Style 110 5 5 3" xfId="36438"/>
    <cellStyle name="Style 110 5 5 4" xfId="43315"/>
    <cellStyle name="Style 110 5 6" xfId="19545"/>
    <cellStyle name="Style 110 5 7" xfId="22365"/>
    <cellStyle name="Style 110 5 8" xfId="39755"/>
    <cellStyle name="Style 110 6" xfId="6921"/>
    <cellStyle name="Style 110 6 2" xfId="9262"/>
    <cellStyle name="Style 110 6 2 2" xfId="13517"/>
    <cellStyle name="Style 110 6 2 2 2" xfId="23940"/>
    <cellStyle name="Style 110 6 2 2 3" xfId="19536"/>
    <cellStyle name="Style 110 6 2 2 4" xfId="33545"/>
    <cellStyle name="Style 110 6 2 2 5" xfId="42723"/>
    <cellStyle name="Style 110 6 2 3" xfId="16267"/>
    <cellStyle name="Style 110 6 2 3 2" xfId="19535"/>
    <cellStyle name="Style 110 6 2 3 3" xfId="22131"/>
    <cellStyle name="Style 110 6 2 3 4" xfId="46054"/>
    <cellStyle name="Style 110 6 2 4" xfId="19537"/>
    <cellStyle name="Style 110 6 2 5" xfId="22615"/>
    <cellStyle name="Style 110 6 2 6" xfId="47171"/>
    <cellStyle name="Style 110 6 3" xfId="10837"/>
    <cellStyle name="Style 110 6 3 2" xfId="23941"/>
    <cellStyle name="Style 110 6 3 3" xfId="19534"/>
    <cellStyle name="Style 110 6 3 4" xfId="34137"/>
    <cellStyle name="Style 110 6 3 5" xfId="45086"/>
    <cellStyle name="Style 110 6 4" xfId="12192"/>
    <cellStyle name="Style 110 6 4 2" xfId="23942"/>
    <cellStyle name="Style 110 6 4 3" xfId="19533"/>
    <cellStyle name="Style 110 6 4 4" xfId="38515"/>
    <cellStyle name="Style 110 6 4 5" xfId="42368"/>
    <cellStyle name="Style 110 6 5" xfId="15024"/>
    <cellStyle name="Style 110 6 5 2" xfId="19532"/>
    <cellStyle name="Style 110 6 5 3" xfId="35378"/>
    <cellStyle name="Style 110 6 5 4" xfId="46306"/>
    <cellStyle name="Style 110 6 6" xfId="19538"/>
    <cellStyle name="Style 110 6 7" xfId="31869"/>
    <cellStyle name="Style 110 6 8" xfId="39004"/>
    <cellStyle name="Style 110 7" xfId="6688"/>
    <cellStyle name="Style 110 7 2" xfId="9029"/>
    <cellStyle name="Style 110 7 2 2" xfId="13284"/>
    <cellStyle name="Style 110 7 2 2 2" xfId="23943"/>
    <cellStyle name="Style 110 7 2 2 3" xfId="19529"/>
    <cellStyle name="Style 110 7 2 2 4" xfId="33372"/>
    <cellStyle name="Style 110 7 2 2 5" xfId="47359"/>
    <cellStyle name="Style 110 7 2 3" xfId="16068"/>
    <cellStyle name="Style 110 7 2 3 2" xfId="19528"/>
    <cellStyle name="Style 110 7 2 3 3" xfId="26674"/>
    <cellStyle name="Style 110 7 2 3 4" xfId="39033"/>
    <cellStyle name="Style 110 7 2 4" xfId="19530"/>
    <cellStyle name="Style 110 7 2 5" xfId="22762"/>
    <cellStyle name="Style 110 7 2 6" xfId="39166"/>
    <cellStyle name="Style 110 7 3" xfId="10604"/>
    <cellStyle name="Style 110 7 3 2" xfId="23945"/>
    <cellStyle name="Style 110 7 3 3" xfId="19527"/>
    <cellStyle name="Style 110 7 3 4" xfId="37126"/>
    <cellStyle name="Style 110 7 3 5" xfId="40559"/>
    <cellStyle name="Style 110 7 4" xfId="11959"/>
    <cellStyle name="Style 110 7 4 2" xfId="23946"/>
    <cellStyle name="Style 110 7 4 3" xfId="19526"/>
    <cellStyle name="Style 110 7 4 4" xfId="33102"/>
    <cellStyle name="Style 110 7 4 5" xfId="46734"/>
    <cellStyle name="Style 110 7 5" xfId="14791"/>
    <cellStyle name="Style 110 7 5 2" xfId="19525"/>
    <cellStyle name="Style 110 7 5 3" xfId="37840"/>
    <cellStyle name="Style 110 7 5 4" xfId="38901"/>
    <cellStyle name="Style 110 7 6" xfId="19531"/>
    <cellStyle name="Style 110 7 7" xfId="22358"/>
    <cellStyle name="Style 110 7 8" xfId="39031"/>
    <cellStyle name="Style 110 8" xfId="7132"/>
    <cellStyle name="Style 110 8 2" xfId="9473"/>
    <cellStyle name="Style 110 8 2 2" xfId="13728"/>
    <cellStyle name="Style 110 8 2 2 2" xfId="23947"/>
    <cellStyle name="Style 110 8 2 2 3" xfId="19522"/>
    <cellStyle name="Style 110 8 2 2 4" xfId="36276"/>
    <cellStyle name="Style 110 8 2 2 5" xfId="47337"/>
    <cellStyle name="Style 110 8 2 3" xfId="16465"/>
    <cellStyle name="Style 110 8 2 3 2" xfId="19521"/>
    <cellStyle name="Style 110 8 2 3 3" xfId="31899"/>
    <cellStyle name="Style 110 8 2 3 4" xfId="39363"/>
    <cellStyle name="Style 110 8 2 4" xfId="19523"/>
    <cellStyle name="Style 110 8 2 5" xfId="27543"/>
    <cellStyle name="Style 110 8 2 6" xfId="44388"/>
    <cellStyle name="Style 110 8 3" xfId="11048"/>
    <cellStyle name="Style 110 8 3 2" xfId="23948"/>
    <cellStyle name="Style 110 8 3 3" xfId="19520"/>
    <cellStyle name="Style 110 8 3 4" xfId="33167"/>
    <cellStyle name="Style 110 8 3 5" xfId="41417"/>
    <cellStyle name="Style 110 8 4" xfId="12403"/>
    <cellStyle name="Style 110 8 4 2" xfId="23949"/>
    <cellStyle name="Style 110 8 4 3" xfId="19519"/>
    <cellStyle name="Style 110 8 4 4" xfId="37557"/>
    <cellStyle name="Style 110 8 4 5" xfId="45743"/>
    <cellStyle name="Style 110 8 5" xfId="15235"/>
    <cellStyle name="Style 110 8 5 2" xfId="19518"/>
    <cellStyle name="Style 110 8 5 3" xfId="37341"/>
    <cellStyle name="Style 110 8 5 4" xfId="47985"/>
    <cellStyle name="Style 110 8 6" xfId="19524"/>
    <cellStyle name="Style 110 8 7" xfId="23791"/>
    <cellStyle name="Style 110 8 8" xfId="40069"/>
    <cellStyle name="Style 110 9" xfId="8405"/>
    <cellStyle name="Style 110 9 2" xfId="9843"/>
    <cellStyle name="Style 110 9 2 2" xfId="14080"/>
    <cellStyle name="Style 110 9 2 2 2" xfId="23950"/>
    <cellStyle name="Style 110 9 2 2 3" xfId="19515"/>
    <cellStyle name="Style 110 9 2 2 4" xfId="35995"/>
    <cellStyle name="Style 110 9 2 2 5" xfId="45199"/>
    <cellStyle name="Style 110 9 2 3" xfId="16817"/>
    <cellStyle name="Style 110 9 2 3 2" xfId="19514"/>
    <cellStyle name="Style 110 9 2 3 3" xfId="32314"/>
    <cellStyle name="Style 110 9 2 3 4" xfId="39179"/>
    <cellStyle name="Style 110 9 2 4" xfId="19516"/>
    <cellStyle name="Style 110 9 2 5" xfId="26321"/>
    <cellStyle name="Style 110 9 2 6" xfId="46363"/>
    <cellStyle name="Style 110 9 3" xfId="11400"/>
    <cellStyle name="Style 110 9 3 2" xfId="23951"/>
    <cellStyle name="Style 110 9 3 3" xfId="19513"/>
    <cellStyle name="Style 110 9 3 4" xfId="37967"/>
    <cellStyle name="Style 110 9 3 5" xfId="44890"/>
    <cellStyle name="Style 110 9 4" xfId="12755"/>
    <cellStyle name="Style 110 9 4 2" xfId="23952"/>
    <cellStyle name="Style 110 9 4 3" xfId="19512"/>
    <cellStyle name="Style 110 9 4 4" xfId="37773"/>
    <cellStyle name="Style 110 9 4 5" xfId="42919"/>
    <cellStyle name="Style 110 9 5" xfId="15587"/>
    <cellStyle name="Style 110 9 5 2" xfId="19511"/>
    <cellStyle name="Style 110 9 5 3" xfId="36664"/>
    <cellStyle name="Style 110 9 5 4" xfId="46963"/>
    <cellStyle name="Style 110 9 6" xfId="19517"/>
    <cellStyle name="Style 110 9 7" xfId="35534"/>
    <cellStyle name="Style 110 9 8" xfId="41371"/>
    <cellStyle name="Style 111" xfId="137"/>
    <cellStyle name="Style 111 10" xfId="8266"/>
    <cellStyle name="Style 111 10 2" xfId="9704"/>
    <cellStyle name="Style 111 10 2 2" xfId="13941"/>
    <cellStyle name="Style 111 10 2 2 2" xfId="23954"/>
    <cellStyle name="Style 111 10 2 2 3" xfId="19507"/>
    <cellStyle name="Style 111 10 2 2 4" xfId="35382"/>
    <cellStyle name="Style 111 10 2 2 5" xfId="42878"/>
    <cellStyle name="Style 111 10 2 3" xfId="16678"/>
    <cellStyle name="Style 111 10 2 3 2" xfId="19506"/>
    <cellStyle name="Style 111 10 2 3 3" xfId="22935"/>
    <cellStyle name="Style 111 10 2 3 4" xfId="41135"/>
    <cellStyle name="Style 111 10 2 4" xfId="19508"/>
    <cellStyle name="Style 111 10 2 5" xfId="37585"/>
    <cellStyle name="Style 111 10 2 6" xfId="48065"/>
    <cellStyle name="Style 111 10 3" xfId="11261"/>
    <cellStyle name="Style 111 10 3 2" xfId="23955"/>
    <cellStyle name="Style 111 10 3 3" xfId="19505"/>
    <cellStyle name="Style 111 10 3 4" xfId="37529"/>
    <cellStyle name="Style 111 10 3 5" xfId="44186"/>
    <cellStyle name="Style 111 10 4" xfId="12616"/>
    <cellStyle name="Style 111 10 4 2" xfId="23956"/>
    <cellStyle name="Style 111 10 4 3" xfId="19504"/>
    <cellStyle name="Style 111 10 4 4" xfId="35718"/>
    <cellStyle name="Style 111 10 4 5" xfId="47507"/>
    <cellStyle name="Style 111 10 5" xfId="15448"/>
    <cellStyle name="Style 111 10 5 2" xfId="19503"/>
    <cellStyle name="Style 111 10 5 3" xfId="32943"/>
    <cellStyle name="Style 111 10 5 4" xfId="46438"/>
    <cellStyle name="Style 111 10 6" xfId="19509"/>
    <cellStyle name="Style 111 10 7" xfId="21851"/>
    <cellStyle name="Style 111 10 8" xfId="39517"/>
    <cellStyle name="Style 111 11" xfId="8264"/>
    <cellStyle name="Style 111 11 2" xfId="9702"/>
    <cellStyle name="Style 111 11 2 2" xfId="13939"/>
    <cellStyle name="Style 111 11 2 2 2" xfId="23957"/>
    <cellStyle name="Style 111 11 2 2 3" xfId="19500"/>
    <cellStyle name="Style 111 11 2 2 4" xfId="38280"/>
    <cellStyle name="Style 111 11 2 2 5" xfId="45729"/>
    <cellStyle name="Style 111 11 2 3" xfId="16676"/>
    <cellStyle name="Style 111 11 2 3 2" xfId="19499"/>
    <cellStyle name="Style 111 11 2 3 3" xfId="32380"/>
    <cellStyle name="Style 111 11 2 3 4" xfId="43529"/>
    <cellStyle name="Style 111 11 2 4" xfId="19501"/>
    <cellStyle name="Style 111 11 2 5" xfId="32824"/>
    <cellStyle name="Style 111 11 2 6" xfId="43481"/>
    <cellStyle name="Style 111 11 3" xfId="11259"/>
    <cellStyle name="Style 111 11 3 2" xfId="23958"/>
    <cellStyle name="Style 111 11 3 3" xfId="19498"/>
    <cellStyle name="Style 111 11 3 4" xfId="32768"/>
    <cellStyle name="Style 111 11 3 5" xfId="40393"/>
    <cellStyle name="Style 111 11 4" xfId="12614"/>
    <cellStyle name="Style 111 11 4 2" xfId="23959"/>
    <cellStyle name="Style 111 11 4 3" xfId="19497"/>
    <cellStyle name="Style 111 11 4 4" xfId="34136"/>
    <cellStyle name="Style 111 11 4 5" xfId="41615"/>
    <cellStyle name="Style 111 11 5" xfId="15446"/>
    <cellStyle name="Style 111 11 5 2" xfId="19496"/>
    <cellStyle name="Style 111 11 5 3" xfId="38226"/>
    <cellStyle name="Style 111 11 5 4" xfId="41928"/>
    <cellStyle name="Style 111 11 6" xfId="19502"/>
    <cellStyle name="Style 111 11 7" xfId="25514"/>
    <cellStyle name="Style 111 11 8" xfId="41083"/>
    <cellStyle name="Style 111 12" xfId="8526"/>
    <cellStyle name="Style 111 12 2" xfId="9962"/>
    <cellStyle name="Style 111 12 2 2" xfId="14199"/>
    <cellStyle name="Style 111 12 2 2 2" xfId="23961"/>
    <cellStyle name="Style 111 12 2 2 3" xfId="19493"/>
    <cellStyle name="Style 111 12 2 2 4" xfId="35875"/>
    <cellStyle name="Style 111 12 2 2 5" xfId="46440"/>
    <cellStyle name="Style 111 12 2 3" xfId="16936"/>
    <cellStyle name="Style 111 12 2 3 2" xfId="19492"/>
    <cellStyle name="Style 111 12 2 3 3" xfId="38732"/>
    <cellStyle name="Style 111 12 2 3 4" xfId="41142"/>
    <cellStyle name="Style 111 12 2 4" xfId="19494"/>
    <cellStyle name="Style 111 12 2 5" xfId="32886"/>
    <cellStyle name="Style 111 12 2 6" xfId="41332"/>
    <cellStyle name="Style 111 12 3" xfId="11519"/>
    <cellStyle name="Style 111 12 3 2" xfId="23962"/>
    <cellStyle name="Style 111 12 3 3" xfId="19491"/>
    <cellStyle name="Style 111 12 3 4" xfId="34128"/>
    <cellStyle name="Style 111 12 3 5" xfId="45100"/>
    <cellStyle name="Style 111 12 4" xfId="12874"/>
    <cellStyle name="Style 111 12 4 2" xfId="23963"/>
    <cellStyle name="Style 111 12 4 3" xfId="19490"/>
    <cellStyle name="Style 111 12 4 4" xfId="33393"/>
    <cellStyle name="Style 111 12 4 5" xfId="48401"/>
    <cellStyle name="Style 111 12 5" xfId="15706"/>
    <cellStyle name="Style 111 12 5 2" xfId="19489"/>
    <cellStyle name="Style 111 12 5 3" xfId="28055"/>
    <cellStyle name="Style 111 12 5 4" xfId="48368"/>
    <cellStyle name="Style 111 12 6" xfId="19495"/>
    <cellStyle name="Style 111 12 7" xfId="27246"/>
    <cellStyle name="Style 111 12 8" xfId="41431"/>
    <cellStyle name="Style 111 13" xfId="8566"/>
    <cellStyle name="Style 111 13 2" xfId="10002"/>
    <cellStyle name="Style 111 13 2 2" xfId="14239"/>
    <cellStyle name="Style 111 13 2 2 2" xfId="23964"/>
    <cellStyle name="Style 111 13 2 2 3" xfId="19486"/>
    <cellStyle name="Style 111 13 2 2 4" xfId="33849"/>
    <cellStyle name="Style 111 13 2 2 5" xfId="47235"/>
    <cellStyle name="Style 111 13 2 3" xfId="16976"/>
    <cellStyle name="Style 111 13 2 3 2" xfId="19485"/>
    <cellStyle name="Style 111 13 2 3 3" xfId="38205"/>
    <cellStyle name="Style 111 13 2 3 4" xfId="47109"/>
    <cellStyle name="Style 111 13 2 4" xfId="19487"/>
    <cellStyle name="Style 111 13 2 5" xfId="36684"/>
    <cellStyle name="Style 111 13 2 6" xfId="45045"/>
    <cellStyle name="Style 111 13 3" xfId="11559"/>
    <cellStyle name="Style 111 13 3 2" xfId="23965"/>
    <cellStyle name="Style 111 13 3 3" xfId="19484"/>
    <cellStyle name="Style 111 13 3 4" xfId="38587"/>
    <cellStyle name="Style 111 13 3 5" xfId="46579"/>
    <cellStyle name="Style 111 13 4" xfId="12914"/>
    <cellStyle name="Style 111 13 4 2" xfId="23966"/>
    <cellStyle name="Style 111 13 4 3" xfId="19483"/>
    <cellStyle name="Style 111 13 4 4" xfId="35831"/>
    <cellStyle name="Style 111 13 4 5" xfId="48138"/>
    <cellStyle name="Style 111 13 5" xfId="15746"/>
    <cellStyle name="Style 111 13 5 2" xfId="19482"/>
    <cellStyle name="Style 111 13 5 3" xfId="34008"/>
    <cellStyle name="Style 111 13 5 4" xfId="40018"/>
    <cellStyle name="Style 111 13 6" xfId="19488"/>
    <cellStyle name="Style 111 13 7" xfId="27314"/>
    <cellStyle name="Style 111 13 8" xfId="48373"/>
    <cellStyle name="Style 111 14" xfId="8555"/>
    <cellStyle name="Style 111 14 2" xfId="9991"/>
    <cellStyle name="Style 111 14 2 2" xfId="14228"/>
    <cellStyle name="Style 111 14 2 2 2" xfId="23968"/>
    <cellStyle name="Style 111 14 2 2 3" xfId="19479"/>
    <cellStyle name="Style 111 14 2 2 4" xfId="36808"/>
    <cellStyle name="Style 111 14 2 2 5" xfId="40462"/>
    <cellStyle name="Style 111 14 2 3" xfId="16965"/>
    <cellStyle name="Style 111 14 2 3 2" xfId="19478"/>
    <cellStyle name="Style 111 14 2 3 3" xfId="38227"/>
    <cellStyle name="Style 111 14 2 3 4" xfId="44927"/>
    <cellStyle name="Style 111 14 2 4" xfId="19480"/>
    <cellStyle name="Style 111 14 2 5" xfId="36888"/>
    <cellStyle name="Style 111 14 2 6" xfId="44945"/>
    <cellStyle name="Style 111 14 3" xfId="11548"/>
    <cellStyle name="Style 111 14 3 2" xfId="23969"/>
    <cellStyle name="Style 111 14 3 3" xfId="19477"/>
    <cellStyle name="Style 111 14 3 4" xfId="35404"/>
    <cellStyle name="Style 111 14 3 5" xfId="42053"/>
    <cellStyle name="Style 111 14 4" xfId="12903"/>
    <cellStyle name="Style 111 14 4 2" xfId="23970"/>
    <cellStyle name="Style 111 14 4 3" xfId="19476"/>
    <cellStyle name="Style 111 14 4 4" xfId="37565"/>
    <cellStyle name="Style 111 14 4 5" xfId="48115"/>
    <cellStyle name="Style 111 14 5" xfId="15735"/>
    <cellStyle name="Style 111 14 5 2" xfId="19475"/>
    <cellStyle name="Style 111 14 5 3" xfId="32409"/>
    <cellStyle name="Style 111 14 5 4" xfId="42344"/>
    <cellStyle name="Style 111 14 6" xfId="19481"/>
    <cellStyle name="Style 111 14 7" xfId="27300"/>
    <cellStyle name="Style 111 14 8" xfId="42805"/>
    <cellStyle name="Style 111 15" xfId="10295"/>
    <cellStyle name="Style 111 15 2" xfId="14532"/>
    <cellStyle name="Style 111 15 2 2" xfId="23971"/>
    <cellStyle name="Style 111 15 2 3" xfId="19473"/>
    <cellStyle name="Style 111 15 2 4" xfId="37532"/>
    <cellStyle name="Style 111 15 2 5" xfId="42122"/>
    <cellStyle name="Style 111 15 3" xfId="17269"/>
    <cellStyle name="Style 111 15 3 2" xfId="19472"/>
    <cellStyle name="Style 111 15 3 3" xfId="33975"/>
    <cellStyle name="Style 111 15 3 4" xfId="46298"/>
    <cellStyle name="Style 111 15 4" xfId="19474"/>
    <cellStyle name="Style 111 15 5" xfId="35469"/>
    <cellStyle name="Style 111 15 6" xfId="42526"/>
    <cellStyle name="Style 111 16" xfId="10406"/>
    <cellStyle name="Style 111 16 2" xfId="23972"/>
    <cellStyle name="Style 111 16 3" xfId="19471"/>
    <cellStyle name="Style 111 16 4" xfId="33323"/>
    <cellStyle name="Style 111 16 5" xfId="40645"/>
    <cellStyle name="Style 111 17" xfId="10442"/>
    <cellStyle name="Style 111 17 2" xfId="23973"/>
    <cellStyle name="Style 111 17 3" xfId="19470"/>
    <cellStyle name="Style 111 17 4" xfId="33255"/>
    <cellStyle name="Style 111 17 5" xfId="42680"/>
    <cellStyle name="Style 111 18" xfId="11846"/>
    <cellStyle name="Style 111 18 2" xfId="23974"/>
    <cellStyle name="Style 111 18 3" xfId="19469"/>
    <cellStyle name="Style 111 18 4" xfId="35927"/>
    <cellStyle name="Style 111 18 5" xfId="41279"/>
    <cellStyle name="Style 111 2" xfId="6709"/>
    <cellStyle name="Style 111 2 2" xfId="10181"/>
    <cellStyle name="Style 111 2 2 2" xfId="11738"/>
    <cellStyle name="Style 111 2 2 2 2" xfId="23976"/>
    <cellStyle name="Style 111 2 2 2 3" xfId="19466"/>
    <cellStyle name="Style 111 2 2 2 4" xfId="35819"/>
    <cellStyle name="Style 111 2 2 2 5" xfId="43691"/>
    <cellStyle name="Style 111 2 2 3" xfId="14418"/>
    <cellStyle name="Style 111 2 2 3 2" xfId="23977"/>
    <cellStyle name="Style 111 2 2 3 3" xfId="19465"/>
    <cellStyle name="Style 111 2 2 3 4" xfId="33179"/>
    <cellStyle name="Style 111 2 2 3 5" xfId="44049"/>
    <cellStyle name="Style 111 2 2 4" xfId="17155"/>
    <cellStyle name="Style 111 2 2 4 2" xfId="19464"/>
    <cellStyle name="Style 111 2 2 4 3" xfId="35032"/>
    <cellStyle name="Style 111 2 2 4 4" xfId="40770"/>
    <cellStyle name="Style 111 2 2 5" xfId="19467"/>
    <cellStyle name="Style 111 2 2 6" xfId="33760"/>
    <cellStyle name="Style 111 2 2 7" xfId="45466"/>
    <cellStyle name="Style 111 2 3" xfId="9050"/>
    <cellStyle name="Style 111 2 3 2" xfId="13305"/>
    <cellStyle name="Style 111 2 3 2 2" xfId="23979"/>
    <cellStyle name="Style 111 2 3 2 3" xfId="19462"/>
    <cellStyle name="Style 111 2 3 2 4" xfId="36989"/>
    <cellStyle name="Style 111 2 3 2 5" xfId="43737"/>
    <cellStyle name="Style 111 2 3 3" xfId="14628"/>
    <cellStyle name="Style 111 2 3 3 2" xfId="23980"/>
    <cellStyle name="Style 111 2 3 3 3" xfId="19461"/>
    <cellStyle name="Style 111 2 3 3 4" xfId="38556"/>
    <cellStyle name="Style 111 2 3 3 5" xfId="44095"/>
    <cellStyle name="Style 111 2 3 4" xfId="23978"/>
    <cellStyle name="Style 111 2 4" xfId="10625"/>
    <cellStyle name="Style 111 2 4 2" xfId="23981"/>
    <cellStyle name="Style 111 2 4 3" xfId="19460"/>
    <cellStyle name="Style 111 2 4 4" xfId="27847"/>
    <cellStyle name="Style 111 2 4 5" xfId="46257"/>
    <cellStyle name="Style 111 2 5" xfId="11980"/>
    <cellStyle name="Style 111 2 5 2" xfId="23982"/>
    <cellStyle name="Style 111 2 5 3" xfId="19459"/>
    <cellStyle name="Style 111 2 5 4" xfId="33691"/>
    <cellStyle name="Style 111 2 5 5" xfId="47655"/>
    <cellStyle name="Style 111 2 6" xfId="14812"/>
    <cellStyle name="Style 111 2 6 2" xfId="19458"/>
    <cellStyle name="Style 111 2 6 3" xfId="34689"/>
    <cellStyle name="Style 111 2 6 4" xfId="47961"/>
    <cellStyle name="Style 111 2 7" xfId="21743"/>
    <cellStyle name="Style 111 2 8" xfId="39863"/>
    <cellStyle name="Style 111 3" xfId="6701"/>
    <cellStyle name="Style 111 3 2" xfId="9042"/>
    <cellStyle name="Style 111 3 2 2" xfId="13297"/>
    <cellStyle name="Style 111 3 2 2 2" xfId="23983"/>
    <cellStyle name="Style 111 3 2 2 3" xfId="19455"/>
    <cellStyle name="Style 111 3 2 2 4" xfId="37862"/>
    <cellStyle name="Style 111 3 2 2 5" xfId="41368"/>
    <cellStyle name="Style 111 3 2 3" xfId="16081"/>
    <cellStyle name="Style 111 3 2 3 2" xfId="19454"/>
    <cellStyle name="Style 111 3 2 3 3" xfId="25167"/>
    <cellStyle name="Style 111 3 2 3 4" xfId="39253"/>
    <cellStyle name="Style 111 3 2 4" xfId="19456"/>
    <cellStyle name="Style 111 3 2 5" xfId="31945"/>
    <cellStyle name="Style 111 3 2 6" xfId="41032"/>
    <cellStyle name="Style 111 3 3" xfId="10617"/>
    <cellStyle name="Style 111 3 3 2" xfId="23984"/>
    <cellStyle name="Style 111 3 3 3" xfId="19453"/>
    <cellStyle name="Style 111 3 3 4" xfId="36083"/>
    <cellStyle name="Style 111 3 3 5" xfId="48162"/>
    <cellStyle name="Style 111 3 4" xfId="11972"/>
    <cellStyle name="Style 111 3 4 2" xfId="23985"/>
    <cellStyle name="Style 111 3 4 3" xfId="19452"/>
    <cellStyle name="Style 111 3 4 4" xfId="36469"/>
    <cellStyle name="Style 111 3 4 5" xfId="44654"/>
    <cellStyle name="Style 111 3 5" xfId="14804"/>
    <cellStyle name="Style 111 3 5 2" xfId="19451"/>
    <cellStyle name="Style 111 3 5 3" xfId="38140"/>
    <cellStyle name="Style 111 3 5 4" xfId="46223"/>
    <cellStyle name="Style 111 3 6" xfId="19457"/>
    <cellStyle name="Style 111 3 7" xfId="32403"/>
    <cellStyle name="Style 111 3 8" xfId="43956"/>
    <cellStyle name="Style 111 4" xfId="6851"/>
    <cellStyle name="Style 111 4 2" xfId="9192"/>
    <cellStyle name="Style 111 4 2 2" xfId="13447"/>
    <cellStyle name="Style 111 4 2 2 2" xfId="23988"/>
    <cellStyle name="Style 111 4 2 2 3" xfId="19448"/>
    <cellStyle name="Style 111 4 2 2 4" xfId="33885"/>
    <cellStyle name="Style 111 4 2 2 5" xfId="43228"/>
    <cellStyle name="Style 111 4 2 3" xfId="16203"/>
    <cellStyle name="Style 111 4 2 3 2" xfId="19447"/>
    <cellStyle name="Style 111 4 2 3 3" xfId="31907"/>
    <cellStyle name="Style 111 4 2 3 4" xfId="39302"/>
    <cellStyle name="Style 111 4 2 4" xfId="19449"/>
    <cellStyle name="Style 111 4 2 5" xfId="25306"/>
    <cellStyle name="Style 111 4 2 6" xfId="43852"/>
    <cellStyle name="Style 111 4 3" xfId="10767"/>
    <cellStyle name="Style 111 4 3 2" xfId="23989"/>
    <cellStyle name="Style 111 4 3 3" xfId="19446"/>
    <cellStyle name="Style 111 4 3 4" xfId="34464"/>
    <cellStyle name="Style 111 4 3 5" xfId="48282"/>
    <cellStyle name="Style 111 4 4" xfId="12122"/>
    <cellStyle name="Style 111 4 4 2" xfId="23990"/>
    <cellStyle name="Style 111 4 4 3" xfId="19445"/>
    <cellStyle name="Style 111 4 4 4" xfId="33614"/>
    <cellStyle name="Style 111 4 4 5" xfId="45730"/>
    <cellStyle name="Style 111 4 5" xfId="14954"/>
    <cellStyle name="Style 111 4 5 2" xfId="19444"/>
    <cellStyle name="Style 111 4 5 3" xfId="36774"/>
    <cellStyle name="Style 111 4 5 4" xfId="41246"/>
    <cellStyle name="Style 111 4 6" xfId="19450"/>
    <cellStyle name="Style 111 4 7" xfId="24531"/>
    <cellStyle name="Style 111 4 8" xfId="40009"/>
    <cellStyle name="Style 111 5" xfId="7024"/>
    <cellStyle name="Style 111 5 2" xfId="9365"/>
    <cellStyle name="Style 111 5 2 2" xfId="13620"/>
    <cellStyle name="Style 111 5 2 2 2" xfId="23991"/>
    <cellStyle name="Style 111 5 2 2 3" xfId="19441"/>
    <cellStyle name="Style 111 5 2 2 4" xfId="37109"/>
    <cellStyle name="Style 111 5 2 2 5" xfId="42762"/>
    <cellStyle name="Style 111 5 2 3" xfId="16357"/>
    <cellStyle name="Style 111 5 2 3 2" xfId="19440"/>
    <cellStyle name="Style 111 5 2 3 3" xfId="22293"/>
    <cellStyle name="Style 111 5 2 3 4" xfId="39052"/>
    <cellStyle name="Style 111 5 2 4" xfId="19442"/>
    <cellStyle name="Style 111 5 2 5" xfId="35539"/>
    <cellStyle name="Style 111 5 2 6" xfId="45601"/>
    <cellStyle name="Style 111 5 3" xfId="10940"/>
    <cellStyle name="Style 111 5 3 2" xfId="23992"/>
    <cellStyle name="Style 111 5 3 3" xfId="19439"/>
    <cellStyle name="Style 111 5 3 4" xfId="34733"/>
    <cellStyle name="Style 111 5 3 5" xfId="42921"/>
    <cellStyle name="Style 111 5 4" xfId="12295"/>
    <cellStyle name="Style 111 5 4 2" xfId="23993"/>
    <cellStyle name="Style 111 5 4 3" xfId="19438"/>
    <cellStyle name="Style 111 5 4 4" xfId="37682"/>
    <cellStyle name="Style 111 5 4 5" xfId="41176"/>
    <cellStyle name="Style 111 5 5" xfId="15127"/>
    <cellStyle name="Style 111 5 5 2" xfId="19437"/>
    <cellStyle name="Style 111 5 5 3" xfId="35674"/>
    <cellStyle name="Style 111 5 5 4" xfId="41445"/>
    <cellStyle name="Style 111 5 6" xfId="19443"/>
    <cellStyle name="Style 111 5 7" xfId="24426"/>
    <cellStyle name="Style 111 5 8" xfId="39190"/>
    <cellStyle name="Style 111 6" xfId="6627"/>
    <cellStyle name="Style 111 6 2" xfId="8968"/>
    <cellStyle name="Style 111 6 2 2" xfId="13223"/>
    <cellStyle name="Style 111 6 2 2 2" xfId="23994"/>
    <cellStyle name="Style 111 6 2 2 3" xfId="19434"/>
    <cellStyle name="Style 111 6 2 2 4" xfId="34913"/>
    <cellStyle name="Style 111 6 2 2 5" xfId="42482"/>
    <cellStyle name="Style 111 6 2 3" xfId="16010"/>
    <cellStyle name="Style 111 6 2 3 2" xfId="19433"/>
    <cellStyle name="Style 111 6 2 3 3" xfId="32382"/>
    <cellStyle name="Style 111 6 2 3 4" xfId="39066"/>
    <cellStyle name="Style 111 6 2 4" xfId="19435"/>
    <cellStyle name="Style 111 6 2 5" xfId="21790"/>
    <cellStyle name="Style 111 6 2 6" xfId="40238"/>
    <cellStyle name="Style 111 6 3" xfId="10543"/>
    <cellStyle name="Style 111 6 3 2" xfId="23995"/>
    <cellStyle name="Style 111 6 3 3" xfId="19432"/>
    <cellStyle name="Style 111 6 3 4" xfId="27759"/>
    <cellStyle name="Style 111 6 3 5" xfId="48236"/>
    <cellStyle name="Style 111 6 4" xfId="11898"/>
    <cellStyle name="Style 111 6 4 2" xfId="23996"/>
    <cellStyle name="Style 111 6 4 3" xfId="19431"/>
    <cellStyle name="Style 111 6 4 4" xfId="36880"/>
    <cellStyle name="Style 111 6 4 5" xfId="43595"/>
    <cellStyle name="Style 111 6 5" xfId="14730"/>
    <cellStyle name="Style 111 6 5 2" xfId="19430"/>
    <cellStyle name="Style 111 6 5 3" xfId="34212"/>
    <cellStyle name="Style 111 6 5 4" xfId="42106"/>
    <cellStyle name="Style 111 6 6" xfId="19436"/>
    <cellStyle name="Style 111 6 7" xfId="32331"/>
    <cellStyle name="Style 111 6 8" xfId="43818"/>
    <cellStyle name="Style 111 7" xfId="6758"/>
    <cellStyle name="Style 111 7 2" xfId="9099"/>
    <cellStyle name="Style 111 7 2 2" xfId="13354"/>
    <cellStyle name="Style 111 7 2 2 2" xfId="23998"/>
    <cellStyle name="Style 111 7 2 2 3" xfId="19427"/>
    <cellStyle name="Style 111 7 2 2 4" xfId="33033"/>
    <cellStyle name="Style 111 7 2 2 5" xfId="43701"/>
    <cellStyle name="Style 111 7 2 3" xfId="16126"/>
    <cellStyle name="Style 111 7 2 3 2" xfId="19426"/>
    <cellStyle name="Style 111 7 2 3 3" xfId="21933"/>
    <cellStyle name="Style 111 7 2 3 4" xfId="48338"/>
    <cellStyle name="Style 111 7 2 4" xfId="19428"/>
    <cellStyle name="Style 111 7 2 5" xfId="23616"/>
    <cellStyle name="Style 111 7 2 6" xfId="39855"/>
    <cellStyle name="Style 111 7 3" xfId="10674"/>
    <cellStyle name="Style 111 7 3 2" xfId="23999"/>
    <cellStyle name="Style 111 7 3 3" xfId="19425"/>
    <cellStyle name="Style 111 7 3 4" xfId="27909"/>
    <cellStyle name="Style 111 7 3 5" xfId="47760"/>
    <cellStyle name="Style 111 7 4" xfId="12029"/>
    <cellStyle name="Style 111 7 4 2" xfId="24000"/>
    <cellStyle name="Style 111 7 4 3" xfId="19424"/>
    <cellStyle name="Style 111 7 4 4" xfId="38686"/>
    <cellStyle name="Style 111 7 4 5" xfId="47349"/>
    <cellStyle name="Style 111 7 5" xfId="14861"/>
    <cellStyle name="Style 111 7 5 2" xfId="19423"/>
    <cellStyle name="Style 111 7 5 3" xfId="33242"/>
    <cellStyle name="Style 111 7 5 4" xfId="45762"/>
    <cellStyle name="Style 111 7 6" xfId="19429"/>
    <cellStyle name="Style 111 7 7" xfId="21864"/>
    <cellStyle name="Style 111 7 8" xfId="39769"/>
    <cellStyle name="Style 111 8" xfId="7131"/>
    <cellStyle name="Style 111 8 2" xfId="9472"/>
    <cellStyle name="Style 111 8 2 2" xfId="13727"/>
    <cellStyle name="Style 111 8 2 2 2" xfId="24001"/>
    <cellStyle name="Style 111 8 2 2 3" xfId="19420"/>
    <cellStyle name="Style 111 8 2 2 4" xfId="33113"/>
    <cellStyle name="Style 111 8 2 2 5" xfId="47558"/>
    <cellStyle name="Style 111 8 2 3" xfId="16464"/>
    <cellStyle name="Style 111 8 2 3 2" xfId="19419"/>
    <cellStyle name="Style 111 8 2 3 3" xfId="23264"/>
    <cellStyle name="Style 111 8 2 3 4" xfId="41649"/>
    <cellStyle name="Style 111 8 2 4" xfId="19421"/>
    <cellStyle name="Style 111 8 2 5" xfId="32208"/>
    <cellStyle name="Style 111 8 2 6" xfId="43280"/>
    <cellStyle name="Style 111 8 3" xfId="11047"/>
    <cellStyle name="Style 111 8 3 2" xfId="24002"/>
    <cellStyle name="Style 111 8 3 3" xfId="19418"/>
    <cellStyle name="Style 111 8 3 4" xfId="34749"/>
    <cellStyle name="Style 111 8 3 5" xfId="47629"/>
    <cellStyle name="Style 111 8 4" xfId="12402"/>
    <cellStyle name="Style 111 8 4 2" xfId="24003"/>
    <cellStyle name="Style 111 8 4 3" xfId="19417"/>
    <cellStyle name="Style 111 8 4 4" xfId="35959"/>
    <cellStyle name="Style 111 8 4 5" xfId="41977"/>
    <cellStyle name="Style 111 8 5" xfId="15234"/>
    <cellStyle name="Style 111 8 5 2" xfId="19416"/>
    <cellStyle name="Style 111 8 5 3" xfId="35733"/>
    <cellStyle name="Style 111 8 5 4" xfId="42998"/>
    <cellStyle name="Style 111 8 6" xfId="19422"/>
    <cellStyle name="Style 111 8 7" xfId="22709"/>
    <cellStyle name="Style 111 8 8" xfId="40370"/>
    <cellStyle name="Style 111 9" xfId="8364"/>
    <cellStyle name="Style 111 9 2" xfId="9802"/>
    <cellStyle name="Style 111 9 2 2" xfId="14039"/>
    <cellStyle name="Style 111 9 2 2 2" xfId="24004"/>
    <cellStyle name="Style 111 9 2 2 3" xfId="19413"/>
    <cellStyle name="Style 111 9 2 2 4" xfId="33036"/>
    <cellStyle name="Style 111 9 2 2 5" xfId="38964"/>
    <cellStyle name="Style 111 9 2 3" xfId="16776"/>
    <cellStyle name="Style 111 9 2 3 2" xfId="19412"/>
    <cellStyle name="Style 111 9 2 3 3" xfId="21595"/>
    <cellStyle name="Style 111 9 2 3 4" xfId="39039"/>
    <cellStyle name="Style 111 9 2 4" xfId="19414"/>
    <cellStyle name="Style 111 9 2 5" xfId="32634"/>
    <cellStyle name="Style 111 9 2 6" xfId="43396"/>
    <cellStyle name="Style 111 9 3" xfId="11359"/>
    <cellStyle name="Style 111 9 3 2" xfId="24005"/>
    <cellStyle name="Style 111 9 3 3" xfId="19411"/>
    <cellStyle name="Style 111 9 3 4" xfId="35513"/>
    <cellStyle name="Style 111 9 3 5" xfId="43370"/>
    <cellStyle name="Style 111 9 4" xfId="12714"/>
    <cellStyle name="Style 111 9 4 2" xfId="24006"/>
    <cellStyle name="Style 111 9 4 3" xfId="19410"/>
    <cellStyle name="Style 111 9 4 4" xfId="35252"/>
    <cellStyle name="Style 111 9 4 5" xfId="44775"/>
    <cellStyle name="Style 111 9 5" xfId="15546"/>
    <cellStyle name="Style 111 9 5 2" xfId="19409"/>
    <cellStyle name="Style 111 9 5 3" xfId="34447"/>
    <cellStyle name="Style 111 9 5 4" xfId="41374"/>
    <cellStyle name="Style 111 9 6" xfId="19415"/>
    <cellStyle name="Style 111 9 7" xfId="32385"/>
    <cellStyle name="Style 111 9 8" xfId="42217"/>
    <cellStyle name="Style 155" xfId="67"/>
    <cellStyle name="Style 155 10" xfId="8308"/>
    <cellStyle name="Style 155 10 2" xfId="9746"/>
    <cellStyle name="Style 155 10 2 2" xfId="13983"/>
    <cellStyle name="Style 155 10 2 2 2" xfId="24007"/>
    <cellStyle name="Style 155 10 2 2 3" xfId="19406"/>
    <cellStyle name="Style 155 10 2 2 4" xfId="34164"/>
    <cellStyle name="Style 155 10 2 2 5" xfId="44880"/>
    <cellStyle name="Style 155 10 2 3" xfId="16720"/>
    <cellStyle name="Style 155 10 2 3 2" xfId="19405"/>
    <cellStyle name="Style 155 10 2 3 3" xfId="21972"/>
    <cellStyle name="Style 155 10 2 3 4" xfId="39614"/>
    <cellStyle name="Style 155 10 2 4" xfId="19407"/>
    <cellStyle name="Style 155 10 2 5" xfId="37678"/>
    <cellStyle name="Style 155 10 2 6" xfId="40507"/>
    <cellStyle name="Style 155 10 3" xfId="11303"/>
    <cellStyle name="Style 155 10 3 2" xfId="24008"/>
    <cellStyle name="Style 155 10 3 3" xfId="19404"/>
    <cellStyle name="Style 155 10 3 4" xfId="36479"/>
    <cellStyle name="Style 155 10 3 5" xfId="42579"/>
    <cellStyle name="Style 155 10 4" xfId="12658"/>
    <cellStyle name="Style 155 10 4 2" xfId="24009"/>
    <cellStyle name="Style 155 10 4 3" xfId="19403"/>
    <cellStyle name="Style 155 10 4 4" xfId="34755"/>
    <cellStyle name="Style 155 10 4 5" xfId="45362"/>
    <cellStyle name="Style 155 10 5" xfId="15490"/>
    <cellStyle name="Style 155 10 5 2" xfId="19402"/>
    <cellStyle name="Style 155 10 5 3" xfId="38648"/>
    <cellStyle name="Style 155 10 5 4" xfId="48128"/>
    <cellStyle name="Style 155 10 6" xfId="19408"/>
    <cellStyle name="Style 155 10 7" xfId="32299"/>
    <cellStyle name="Style 155 10 8" xfId="40518"/>
    <cellStyle name="Style 155 11" xfId="8318"/>
    <cellStyle name="Style 155 11 2" xfId="9756"/>
    <cellStyle name="Style 155 11 2 2" xfId="13993"/>
    <cellStyle name="Style 155 11 2 2 2" xfId="24010"/>
    <cellStyle name="Style 155 11 2 2 3" xfId="19399"/>
    <cellStyle name="Style 155 11 2 2 4" xfId="36471"/>
    <cellStyle name="Style 155 11 2 2 5" xfId="41523"/>
    <cellStyle name="Style 155 11 2 3" xfId="16730"/>
    <cellStyle name="Style 155 11 2 3 2" xfId="19398"/>
    <cellStyle name="Style 155 11 2 3 3" xfId="26106"/>
    <cellStyle name="Style 155 11 2 3 4" xfId="39738"/>
    <cellStyle name="Style 155 11 2 4" xfId="19400"/>
    <cellStyle name="Style 155 11 2 5" xfId="35905"/>
    <cellStyle name="Style 155 11 2 6" xfId="42644"/>
    <cellStyle name="Style 155 11 3" xfId="11313"/>
    <cellStyle name="Style 155 11 3 2" xfId="24011"/>
    <cellStyle name="Style 155 11 3 3" xfId="19397"/>
    <cellStyle name="Style 155 11 3 4" xfId="34762"/>
    <cellStyle name="Style 155 11 3 5" xfId="45447"/>
    <cellStyle name="Style 155 11 4" xfId="12668"/>
    <cellStyle name="Style 155 11 4 2" xfId="24012"/>
    <cellStyle name="Style 155 11 4 3" xfId="19396"/>
    <cellStyle name="Style 155 11 4 4" xfId="36654"/>
    <cellStyle name="Style 155 11 4 5" xfId="47797"/>
    <cellStyle name="Style 155 11 5" xfId="15500"/>
    <cellStyle name="Style 155 11 5 2" xfId="19395"/>
    <cellStyle name="Style 155 11 5 3" xfId="35867"/>
    <cellStyle name="Style 155 11 5 4" xfId="44202"/>
    <cellStyle name="Style 155 11 6" xfId="19401"/>
    <cellStyle name="Style 155 11 7" xfId="23790"/>
    <cellStyle name="Style 155 11 8" xfId="39391"/>
    <cellStyle name="Style 155 12" xfId="8465"/>
    <cellStyle name="Style 155 12 2" xfId="9901"/>
    <cellStyle name="Style 155 12 2 2" xfId="14138"/>
    <cellStyle name="Style 155 12 2 2 2" xfId="24013"/>
    <cellStyle name="Style 155 12 2 2 3" xfId="19392"/>
    <cellStyle name="Style 155 12 2 2 4" xfId="34430"/>
    <cellStyle name="Style 155 12 2 2 5" xfId="44663"/>
    <cellStyle name="Style 155 12 2 3" xfId="16875"/>
    <cellStyle name="Style 155 12 2 3 2" xfId="19391"/>
    <cellStyle name="Style 155 12 2 3 3" xfId="32282"/>
    <cellStyle name="Style 155 12 2 3 4" xfId="39840"/>
    <cellStyle name="Style 155 12 2 4" xfId="19393"/>
    <cellStyle name="Style 155 12 2 5" xfId="32792"/>
    <cellStyle name="Style 155 12 2 6" xfId="42015"/>
    <cellStyle name="Style 155 12 3" xfId="11458"/>
    <cellStyle name="Style 155 12 3 2" xfId="24014"/>
    <cellStyle name="Style 155 12 3 3" xfId="19390"/>
    <cellStyle name="Style 155 12 3 4" xfId="36286"/>
    <cellStyle name="Style 155 12 3 5" xfId="46313"/>
    <cellStyle name="Style 155 12 4" xfId="12813"/>
    <cellStyle name="Style 155 12 4 2" xfId="24015"/>
    <cellStyle name="Style 155 12 4 3" xfId="19389"/>
    <cellStyle name="Style 155 12 4 4" xfId="33299"/>
    <cellStyle name="Style 155 12 4 5" xfId="43258"/>
    <cellStyle name="Style 155 12 5" xfId="15645"/>
    <cellStyle name="Style 155 12 5 2" xfId="19388"/>
    <cellStyle name="Style 155 12 5 3" xfId="27978"/>
    <cellStyle name="Style 155 12 5 4" xfId="41366"/>
    <cellStyle name="Style 155 12 6" xfId="19394"/>
    <cellStyle name="Style 155 12 7" xfId="37142"/>
    <cellStyle name="Style 155 12 8" xfId="43226"/>
    <cellStyle name="Style 155 13" xfId="8573"/>
    <cellStyle name="Style 155 13 2" xfId="10009"/>
    <cellStyle name="Style 155 13 2 2" xfId="14246"/>
    <cellStyle name="Style 155 13 2 2 2" xfId="24016"/>
    <cellStyle name="Style 155 13 2 2 3" xfId="19385"/>
    <cellStyle name="Style 155 13 2 2 4" xfId="32806"/>
    <cellStyle name="Style 155 13 2 2 5" xfId="42128"/>
    <cellStyle name="Style 155 13 2 3" xfId="16983"/>
    <cellStyle name="Style 155 13 2 3 2" xfId="19384"/>
    <cellStyle name="Style 155 13 2 3 3" xfId="38736"/>
    <cellStyle name="Style 155 13 2 3 4" xfId="42449"/>
    <cellStyle name="Style 155 13 2 4" xfId="19386"/>
    <cellStyle name="Style 155 13 2 5" xfId="35642"/>
    <cellStyle name="Style 155 13 2 6" xfId="41788"/>
    <cellStyle name="Style 155 13 3" xfId="11566"/>
    <cellStyle name="Style 155 13 3 2" xfId="24017"/>
    <cellStyle name="Style 155 13 3 3" xfId="19383"/>
    <cellStyle name="Style 155 13 3 4" xfId="37926"/>
    <cellStyle name="Style 155 13 3 5" xfId="41237"/>
    <cellStyle name="Style 155 13 4" xfId="12921"/>
    <cellStyle name="Style 155 13 4 2" xfId="24018"/>
    <cellStyle name="Style 155 13 4 3" xfId="19382"/>
    <cellStyle name="Style 155 13 4 4" xfId="36149"/>
    <cellStyle name="Style 155 13 4 5" xfId="44773"/>
    <cellStyle name="Style 155 13 5" xfId="15753"/>
    <cellStyle name="Style 155 13 5 2" xfId="19381"/>
    <cellStyle name="Style 155 13 5 3" xfId="26998"/>
    <cellStyle name="Style 155 13 5 4" xfId="42696"/>
    <cellStyle name="Style 155 13 6" xfId="19387"/>
    <cellStyle name="Style 155 13 7" xfId="27326"/>
    <cellStyle name="Style 155 13 8" xfId="42946"/>
    <cellStyle name="Style 155 14" xfId="8652"/>
    <cellStyle name="Style 155 14 2" xfId="10088"/>
    <cellStyle name="Style 155 14 2 2" xfId="14325"/>
    <cellStyle name="Style 155 14 2 2 2" xfId="24019"/>
    <cellStyle name="Style 155 14 2 2 3" xfId="19378"/>
    <cellStyle name="Style 155 14 2 2 4" xfId="38112"/>
    <cellStyle name="Style 155 14 2 2 5" xfId="41158"/>
    <cellStyle name="Style 155 14 2 3" xfId="17062"/>
    <cellStyle name="Style 155 14 2 3 2" xfId="19377"/>
    <cellStyle name="Style 155 14 2 3 3" xfId="36610"/>
    <cellStyle name="Style 155 14 2 3 4" xfId="41407"/>
    <cellStyle name="Style 155 14 2 4" xfId="19379"/>
    <cellStyle name="Style 155 14 2 5" xfId="32993"/>
    <cellStyle name="Style 155 14 2 6" xfId="46476"/>
    <cellStyle name="Style 155 14 3" xfId="11645"/>
    <cellStyle name="Style 155 14 3 2" xfId="24020"/>
    <cellStyle name="Style 155 14 3 3" xfId="19376"/>
    <cellStyle name="Style 155 14 3 4" xfId="38644"/>
    <cellStyle name="Style 155 14 3 5" xfId="47097"/>
    <cellStyle name="Style 155 14 4" xfId="13000"/>
    <cellStyle name="Style 155 14 4 2" xfId="24021"/>
    <cellStyle name="Style 155 14 4 3" xfId="19375"/>
    <cellStyle name="Style 155 14 4 4" xfId="34077"/>
    <cellStyle name="Style 155 14 4 5" xfId="41172"/>
    <cellStyle name="Style 155 14 5" xfId="15832"/>
    <cellStyle name="Style 155 14 5 2" xfId="19374"/>
    <cellStyle name="Style 155 14 5 3" xfId="38763"/>
    <cellStyle name="Style 155 14 5 4" xfId="44157"/>
    <cellStyle name="Style 155 14 6" xfId="19380"/>
    <cellStyle name="Style 155 14 7" xfId="27407"/>
    <cellStyle name="Style 155 14 8" xfId="40878"/>
    <cellStyle name="Style 155 15" xfId="10253"/>
    <cellStyle name="Style 155 15 2" xfId="14490"/>
    <cellStyle name="Style 155 15 2 2" xfId="24022"/>
    <cellStyle name="Style 155 15 2 3" xfId="19372"/>
    <cellStyle name="Style 155 15 2 4" xfId="33340"/>
    <cellStyle name="Style 155 15 2 5" xfId="48106"/>
    <cellStyle name="Style 155 15 3" xfId="17227"/>
    <cellStyle name="Style 155 15 3 2" xfId="19371"/>
    <cellStyle name="Style 155 15 3 3" xfId="32182"/>
    <cellStyle name="Style 155 15 3 4" xfId="43494"/>
    <cellStyle name="Style 155 15 4" xfId="19373"/>
    <cellStyle name="Style 155 15 5" xfId="37975"/>
    <cellStyle name="Style 155 15 6" xfId="40661"/>
    <cellStyle name="Style 155 16" xfId="10350"/>
    <cellStyle name="Style 155 16 2" xfId="24023"/>
    <cellStyle name="Style 155 16 3" xfId="19370"/>
    <cellStyle name="Style 155 16 4" xfId="35601"/>
    <cellStyle name="Style 155 16 5" xfId="45972"/>
    <cellStyle name="Style 155 17" xfId="10423"/>
    <cellStyle name="Style 155 17 2" xfId="24024"/>
    <cellStyle name="Style 155 17 3" xfId="19369"/>
    <cellStyle name="Style 155 17 4" xfId="35829"/>
    <cellStyle name="Style 155 17 5" xfId="42484"/>
    <cellStyle name="Style 155 18" xfId="11791"/>
    <cellStyle name="Style 155 18 2" xfId="24025"/>
    <cellStyle name="Style 155 18 3" xfId="19368"/>
    <cellStyle name="Style 155 18 4" xfId="36819"/>
    <cellStyle name="Style 155 18 5" xfId="40611"/>
    <cellStyle name="Style 155 2" xfId="6592"/>
    <cellStyle name="Style 155 2 2" xfId="10170"/>
    <cellStyle name="Style 155 2 2 2" xfId="11727"/>
    <cellStyle name="Style 155 2 2 2 2" xfId="24027"/>
    <cellStyle name="Style 155 2 2 2 3" xfId="19365"/>
    <cellStyle name="Style 155 2 2 2 4" xfId="37552"/>
    <cellStyle name="Style 155 2 2 2 5" xfId="44673"/>
    <cellStyle name="Style 155 2 2 3" xfId="14407"/>
    <cellStyle name="Style 155 2 2 3 2" xfId="24028"/>
    <cellStyle name="Style 155 2 2 3 3" xfId="19364"/>
    <cellStyle name="Style 155 2 2 3 4" xfId="36478"/>
    <cellStyle name="Style 155 2 2 3 5" xfId="41481"/>
    <cellStyle name="Style 155 2 2 4" xfId="17144"/>
    <cellStyle name="Style 155 2 2 4 2" xfId="19363"/>
    <cellStyle name="Style 155 2 2 4 3" xfId="35054"/>
    <cellStyle name="Style 155 2 2 4 4" xfId="46252"/>
    <cellStyle name="Style 155 2 2 5" xfId="19366"/>
    <cellStyle name="Style 155 2 2 6" xfId="34550"/>
    <cellStyle name="Style 155 2 2 7" xfId="40763"/>
    <cellStyle name="Style 155 2 3" xfId="8933"/>
    <cellStyle name="Style 155 2 3 2" xfId="13188"/>
    <cellStyle name="Style 155 2 3 2 2" xfId="24031"/>
    <cellStyle name="Style 155 2 3 2 3" xfId="19361"/>
    <cellStyle name="Style 155 2 3 2 4" xfId="33061"/>
    <cellStyle name="Style 155 2 3 2 5" xfId="48339"/>
    <cellStyle name="Style 155 2 3 3" xfId="14617"/>
    <cellStyle name="Style 155 2 3 3 2" xfId="24032"/>
    <cellStyle name="Style 155 2 3 3 3" xfId="19360"/>
    <cellStyle name="Style 155 2 3 3 4" xfId="33587"/>
    <cellStyle name="Style 155 2 3 3 5" xfId="43321"/>
    <cellStyle name="Style 155 2 3 4" xfId="24030"/>
    <cellStyle name="Style 155 2 4" xfId="10508"/>
    <cellStyle name="Style 155 2 4 2" xfId="24033"/>
    <cellStyle name="Style 155 2 4 3" xfId="19359"/>
    <cellStyle name="Style 155 2 4 4" xfId="38809"/>
    <cellStyle name="Style 155 2 4 5" xfId="43465"/>
    <cellStyle name="Style 155 2 5" xfId="11863"/>
    <cellStyle name="Style 155 2 5 2" xfId="24034"/>
    <cellStyle name="Style 155 2 5 3" xfId="19358"/>
    <cellStyle name="Style 155 2 5 4" xfId="37084"/>
    <cellStyle name="Style 155 2 5 5" xfId="48101"/>
    <cellStyle name="Style 155 2 6" xfId="14695"/>
    <cellStyle name="Style 155 2 6 2" xfId="19357"/>
    <cellStyle name="Style 155 2 6 3" xfId="34291"/>
    <cellStyle name="Style 155 2 6 4" xfId="41535"/>
    <cellStyle name="Style 155 2 7" xfId="26420"/>
    <cellStyle name="Style 155 2 8" xfId="46894"/>
    <cellStyle name="Style 155 3" xfId="7002"/>
    <cellStyle name="Style 155 3 2" xfId="9343"/>
    <cellStyle name="Style 155 3 2 2" xfId="13598"/>
    <cellStyle name="Style 155 3 2 2 2" xfId="24035"/>
    <cellStyle name="Style 155 3 2 2 3" xfId="19354"/>
    <cellStyle name="Style 155 3 2 2 4" xfId="35895"/>
    <cellStyle name="Style 155 3 2 2 5" xfId="44114"/>
    <cellStyle name="Style 155 3 2 3" xfId="16342"/>
    <cellStyle name="Style 155 3 2 3 2" xfId="19353"/>
    <cellStyle name="Style 155 3 2 3 3" xfId="23637"/>
    <cellStyle name="Style 155 3 2 3 4" xfId="43699"/>
    <cellStyle name="Style 155 3 2 4" xfId="19355"/>
    <cellStyle name="Style 155 3 2 5" xfId="27061"/>
    <cellStyle name="Style 155 3 2 6" xfId="43564"/>
    <cellStyle name="Style 155 3 3" xfId="10918"/>
    <cellStyle name="Style 155 3 3 2" xfId="24036"/>
    <cellStyle name="Style 155 3 3 3" xfId="19352"/>
    <cellStyle name="Style 155 3 3 4" xfId="36201"/>
    <cellStyle name="Style 155 3 3 5" xfId="45258"/>
    <cellStyle name="Style 155 3 4" xfId="12273"/>
    <cellStyle name="Style 155 3 4 2" xfId="24037"/>
    <cellStyle name="Style 155 3 4 3" xfId="19351"/>
    <cellStyle name="Style 155 3 4 4" xfId="35693"/>
    <cellStyle name="Style 155 3 4 5" xfId="44082"/>
    <cellStyle name="Style 155 3 5" xfId="15105"/>
    <cellStyle name="Style 155 3 5 2" xfId="19350"/>
    <cellStyle name="Style 155 3 5 3" xfId="38250"/>
    <cellStyle name="Style 155 3 5 4" xfId="41814"/>
    <cellStyle name="Style 155 3 6" xfId="19356"/>
    <cellStyle name="Style 155 3 7" xfId="32353"/>
    <cellStyle name="Style 155 3 8" xfId="48114"/>
    <cellStyle name="Style 155 4" xfId="7012"/>
    <cellStyle name="Style 155 4 2" xfId="9353"/>
    <cellStyle name="Style 155 4 2 2" xfId="13608"/>
    <cellStyle name="Style 155 4 2 2 2" xfId="24039"/>
    <cellStyle name="Style 155 4 2 2 3" xfId="19347"/>
    <cellStyle name="Style 155 4 2 2 4" xfId="32529"/>
    <cellStyle name="Style 155 4 2 2 5" xfId="46942"/>
    <cellStyle name="Style 155 4 2 3" xfId="16346"/>
    <cellStyle name="Style 155 4 2 3 2" xfId="19346"/>
    <cellStyle name="Style 155 4 2 3 3" xfId="21661"/>
    <cellStyle name="Style 155 4 2 3 4" xfId="40001"/>
    <cellStyle name="Style 155 4 2 4" xfId="19348"/>
    <cellStyle name="Style 155 4 2 5" xfId="34010"/>
    <cellStyle name="Style 155 4 2 6" xfId="42966"/>
    <cellStyle name="Style 155 4 3" xfId="10928"/>
    <cellStyle name="Style 155 4 3 2" xfId="24040"/>
    <cellStyle name="Style 155 4 3 3" xfId="19345"/>
    <cellStyle name="Style 155 4 3 4" xfId="38690"/>
    <cellStyle name="Style 155 4 3 5" xfId="44885"/>
    <cellStyle name="Style 155 4 4" xfId="12283"/>
    <cellStyle name="Style 155 4 4 2" xfId="24041"/>
    <cellStyle name="Style 155 4 4 3" xfId="19344"/>
    <cellStyle name="Style 155 4 4 4" xfId="25369"/>
    <cellStyle name="Style 155 4 4 5" xfId="41870"/>
    <cellStyle name="Style 155 4 5" xfId="15115"/>
    <cellStyle name="Style 155 4 5 2" xfId="19343"/>
    <cellStyle name="Style 155 4 5 3" xfId="32714"/>
    <cellStyle name="Style 155 4 5 4" xfId="42424"/>
    <cellStyle name="Style 155 4 6" xfId="19349"/>
    <cellStyle name="Style 155 4 7" xfId="24157"/>
    <cellStyle name="Style 155 4 8" xfId="39263"/>
    <cellStyle name="Style 155 5" xfId="6673"/>
    <cellStyle name="Style 155 5 2" xfId="9014"/>
    <cellStyle name="Style 155 5 2 2" xfId="13269"/>
    <cellStyle name="Style 155 5 2 2 2" xfId="24042"/>
    <cellStyle name="Style 155 5 2 2 3" xfId="19340"/>
    <cellStyle name="Style 155 5 2 2 4" xfId="36756"/>
    <cellStyle name="Style 155 5 2 2 5" xfId="43447"/>
    <cellStyle name="Style 155 5 2 3" xfId="16054"/>
    <cellStyle name="Style 155 5 2 3 2" xfId="19339"/>
    <cellStyle name="Style 155 5 2 3 3" xfId="26643"/>
    <cellStyle name="Style 155 5 2 3 4" xfId="39243"/>
    <cellStyle name="Style 155 5 2 4" xfId="19341"/>
    <cellStyle name="Style 155 5 2 5" xfId="22270"/>
    <cellStyle name="Style 155 5 2 6" xfId="42224"/>
    <cellStyle name="Style 155 5 3" xfId="10589"/>
    <cellStyle name="Style 155 5 3 2" xfId="24043"/>
    <cellStyle name="Style 155 5 3 3" xfId="19338"/>
    <cellStyle name="Style 155 5 3 4" xfId="27813"/>
    <cellStyle name="Style 155 5 3 5" xfId="43870"/>
    <cellStyle name="Style 155 5 4" xfId="11944"/>
    <cellStyle name="Style 155 5 4 2" xfId="24044"/>
    <cellStyle name="Style 155 5 4 3" xfId="19337"/>
    <cellStyle name="Style 155 5 4 4" xfId="35477"/>
    <cellStyle name="Style 155 5 4 5" xfId="46057"/>
    <cellStyle name="Style 155 5 5" xfId="14776"/>
    <cellStyle name="Style 155 5 5 2" xfId="19336"/>
    <cellStyle name="Style 155 5 5 3" xfId="36967"/>
    <cellStyle name="Style 155 5 5 4" xfId="43607"/>
    <cellStyle name="Style 155 5 6" xfId="19342"/>
    <cellStyle name="Style 155 5 7" xfId="21682"/>
    <cellStyle name="Style 155 5 8" xfId="40980"/>
    <cellStyle name="Style 155 6" xfId="6737"/>
    <cellStyle name="Style 155 6 2" xfId="9078"/>
    <cellStyle name="Style 155 6 2 2" xfId="13333"/>
    <cellStyle name="Style 155 6 2 2 2" xfId="24046"/>
    <cellStyle name="Style 155 6 2 2 3" xfId="19333"/>
    <cellStyle name="Style 155 6 2 2 4" xfId="34026"/>
    <cellStyle name="Style 155 6 2 2 5" xfId="44647"/>
    <cellStyle name="Style 155 6 2 3" xfId="16106"/>
    <cellStyle name="Style 155 6 2 3 2" xfId="19332"/>
    <cellStyle name="Style 155 6 2 3 3" xfId="22691"/>
    <cellStyle name="Style 155 6 2 3 4" xfId="39819"/>
    <cellStyle name="Style 155 6 2 4" xfId="19334"/>
    <cellStyle name="Style 155 6 2 5" xfId="22536"/>
    <cellStyle name="Style 155 6 2 6" xfId="45665"/>
    <cellStyle name="Style 155 6 3" xfId="10653"/>
    <cellStyle name="Style 155 6 3 2" xfId="24047"/>
    <cellStyle name="Style 155 6 3 3" xfId="19331"/>
    <cellStyle name="Style 155 6 3 4" xfId="27883"/>
    <cellStyle name="Style 155 6 3 5" xfId="40855"/>
    <cellStyle name="Style 155 6 4" xfId="12008"/>
    <cellStyle name="Style 155 6 4 2" xfId="24048"/>
    <cellStyle name="Style 155 6 4 3" xfId="19330"/>
    <cellStyle name="Style 155 6 4 4" xfId="36401"/>
    <cellStyle name="Style 155 6 4 5" xfId="45318"/>
    <cellStyle name="Style 155 6 5" xfId="14840"/>
    <cellStyle name="Style 155 6 5 2" xfId="19329"/>
    <cellStyle name="Style 155 6 5 3" xfId="34235"/>
    <cellStyle name="Style 155 6 5 4" xfId="45543"/>
    <cellStyle name="Style 155 6 6" xfId="19335"/>
    <cellStyle name="Style 155 6 7" xfId="21804"/>
    <cellStyle name="Style 155 6 8" xfId="39481"/>
    <cellStyle name="Style 155 7" xfId="6802"/>
    <cellStyle name="Style 155 7 2" xfId="9143"/>
    <cellStyle name="Style 155 7 2 2" xfId="13398"/>
    <cellStyle name="Style 155 7 2 2 2" xfId="24050"/>
    <cellStyle name="Style 155 7 2 2 3" xfId="19326"/>
    <cellStyle name="Style 155 7 2 2 4" xfId="35316"/>
    <cellStyle name="Style 155 7 2 2 5" xfId="47762"/>
    <cellStyle name="Style 155 7 2 3" xfId="16167"/>
    <cellStyle name="Style 155 7 2 3 2" xfId="19325"/>
    <cellStyle name="Style 155 7 2 3 3" xfId="31944"/>
    <cellStyle name="Style 155 7 2 3 4" xfId="40253"/>
    <cellStyle name="Style 155 7 2 4" xfId="19327"/>
    <cellStyle name="Style 155 7 2 5" xfId="25337"/>
    <cellStyle name="Style 155 7 2 6" xfId="39371"/>
    <cellStyle name="Style 155 7 3" xfId="10718"/>
    <cellStyle name="Style 155 7 3 2" xfId="24051"/>
    <cellStyle name="Style 155 7 3 3" xfId="19324"/>
    <cellStyle name="Style 155 7 3 4" xfId="37970"/>
    <cellStyle name="Style 155 7 3 5" xfId="46249"/>
    <cellStyle name="Style 155 7 4" xfId="12073"/>
    <cellStyle name="Style 155 7 4 2" xfId="24052"/>
    <cellStyle name="Style 155 7 4 3" xfId="19323"/>
    <cellStyle name="Style 155 7 4 4" xfId="35113"/>
    <cellStyle name="Style 155 7 4 5" xfId="44458"/>
    <cellStyle name="Style 155 7 5" xfId="14905"/>
    <cellStyle name="Style 155 7 5 2" xfId="19322"/>
    <cellStyle name="Style 155 7 5 3" xfId="35440"/>
    <cellStyle name="Style 155 7 5 4" xfId="45768"/>
    <cellStyle name="Style 155 7 6" xfId="19328"/>
    <cellStyle name="Style 155 7 7" xfId="22184"/>
    <cellStyle name="Style 155 7 8" xfId="40198"/>
    <cellStyle name="Style 155 8" xfId="7076"/>
    <cellStyle name="Style 155 8 2" xfId="9417"/>
    <cellStyle name="Style 155 8 2 2" xfId="13672"/>
    <cellStyle name="Style 155 8 2 2 2" xfId="24053"/>
    <cellStyle name="Style 155 8 2 2 3" xfId="19319"/>
    <cellStyle name="Style 155 8 2 2 4" xfId="32702"/>
    <cellStyle name="Style 155 8 2 2 5" xfId="43433"/>
    <cellStyle name="Style 155 8 2 3" xfId="16409"/>
    <cellStyle name="Style 155 8 2 3 2" xfId="19318"/>
    <cellStyle name="Style 155 8 2 3 3" xfId="26068"/>
    <cellStyle name="Style 155 8 2 3 4" xfId="43731"/>
    <cellStyle name="Style 155 8 2 4" xfId="19320"/>
    <cellStyle name="Style 155 8 2 5" xfId="34498"/>
    <cellStyle name="Style 155 8 2 6" xfId="45063"/>
    <cellStyle name="Style 155 8 3" xfId="10992"/>
    <cellStyle name="Style 155 8 3 2" xfId="24054"/>
    <cellStyle name="Style 155 8 3 3" xfId="19317"/>
    <cellStyle name="Style 155 8 3 4" xfId="34334"/>
    <cellStyle name="Style 155 8 3 5" xfId="44136"/>
    <cellStyle name="Style 155 8 4" xfId="12347"/>
    <cellStyle name="Style 155 8 4 2" xfId="24055"/>
    <cellStyle name="Style 155 8 4 3" xfId="19316"/>
    <cellStyle name="Style 155 8 4 4" xfId="33810"/>
    <cellStyle name="Style 155 8 4 5" xfId="48023"/>
    <cellStyle name="Style 155 8 5" xfId="15179"/>
    <cellStyle name="Style 155 8 5 2" xfId="19315"/>
    <cellStyle name="Style 155 8 5 3" xfId="36691"/>
    <cellStyle name="Style 155 8 5 4" xfId="44886"/>
    <cellStyle name="Style 155 8 6" xfId="19321"/>
    <cellStyle name="Style 155 8 7" xfId="31940"/>
    <cellStyle name="Style 155 8 8" xfId="39112"/>
    <cellStyle name="Style 155 9" xfId="8228"/>
    <cellStyle name="Style 155 9 2" xfId="9666"/>
    <cellStyle name="Style 155 9 2 2" xfId="13903"/>
    <cellStyle name="Style 155 9 2 2 2" xfId="24056"/>
    <cellStyle name="Style 155 9 2 2 3" xfId="19312"/>
    <cellStyle name="Style 155 9 2 2 4" xfId="37380"/>
    <cellStyle name="Style 155 9 2 2 5" xfId="41979"/>
    <cellStyle name="Style 155 9 2 3" xfId="16640"/>
    <cellStyle name="Style 155 9 2 3 2" xfId="19311"/>
    <cellStyle name="Style 155 9 2 3 3" xfId="24861"/>
    <cellStyle name="Style 155 9 2 3 4" xfId="39977"/>
    <cellStyle name="Style 155 9 2 4" xfId="19313"/>
    <cellStyle name="Style 155 9 2 5" xfId="38175"/>
    <cellStyle name="Style 155 9 2 6" xfId="46695"/>
    <cellStyle name="Style 155 9 3" xfId="11223"/>
    <cellStyle name="Style 155 9 3 2" xfId="24057"/>
    <cellStyle name="Style 155 9 3 3" xfId="19310"/>
    <cellStyle name="Style 155 9 3 4" xfId="32831"/>
    <cellStyle name="Style 155 9 3 5" xfId="47955"/>
    <cellStyle name="Style 155 9 4" xfId="12578"/>
    <cellStyle name="Style 155 9 4 2" xfId="24058"/>
    <cellStyle name="Style 155 9 4 3" xfId="19309"/>
    <cellStyle name="Style 155 9 4 4" xfId="37960"/>
    <cellStyle name="Style 155 9 4 5" xfId="45049"/>
    <cellStyle name="Style 155 9 5" xfId="15410"/>
    <cellStyle name="Style 155 9 5 2" xfId="19308"/>
    <cellStyle name="Style 155 9 5 3" xfId="36069"/>
    <cellStyle name="Style 155 9 5 4" xfId="47213"/>
    <cellStyle name="Style 155 9 6" xfId="19314"/>
    <cellStyle name="Style 155 9 7" xfId="22067"/>
    <cellStyle name="Style 155 9 8" xfId="39797"/>
    <cellStyle name="Style 156" xfId="68"/>
    <cellStyle name="Style 157" xfId="69"/>
    <cellStyle name="Style 157 10" xfId="8359"/>
    <cellStyle name="Style 157 10 2" xfId="9797"/>
    <cellStyle name="Style 157 10 2 2" xfId="14034"/>
    <cellStyle name="Style 157 10 2 2 2" xfId="24059"/>
    <cellStyle name="Style 157 10 2 2 3" xfId="19305"/>
    <cellStyle name="Style 157 10 2 2 4" xfId="37479"/>
    <cellStyle name="Style 157 10 2 2 5" xfId="42773"/>
    <cellStyle name="Style 157 10 2 3" xfId="16771"/>
    <cellStyle name="Style 157 10 2 3 2" xfId="19304"/>
    <cellStyle name="Style 157 10 2 3 3" xfId="24987"/>
    <cellStyle name="Style 157 10 2 3 4" xfId="39063"/>
    <cellStyle name="Style 157 10 2 4" xfId="19306"/>
    <cellStyle name="Style 157 10 2 5" xfId="34737"/>
    <cellStyle name="Style 157 10 2 6" xfId="44008"/>
    <cellStyle name="Style 157 10 3" xfId="11354"/>
    <cellStyle name="Style 157 10 3 2" xfId="24060"/>
    <cellStyle name="Style 157 10 3 3" xfId="19303"/>
    <cellStyle name="Style 157 10 3 4" xfId="35686"/>
    <cellStyle name="Style 157 10 3 5" xfId="45026"/>
    <cellStyle name="Style 157 10 4" xfId="12709"/>
    <cellStyle name="Style 157 10 4 2" xfId="24061"/>
    <cellStyle name="Style 157 10 4 3" xfId="19302"/>
    <cellStyle name="Style 157 10 4 4" xfId="38181"/>
    <cellStyle name="Style 157 10 4 5" xfId="43170"/>
    <cellStyle name="Style 157 10 5" xfId="15541"/>
    <cellStyle name="Style 157 10 5 2" xfId="19301"/>
    <cellStyle name="Style 157 10 5 3" xfId="37071"/>
    <cellStyle name="Style 157 10 5 4" xfId="46962"/>
    <cellStyle name="Style 157 10 6" xfId="19307"/>
    <cellStyle name="Style 157 10 7" xfId="22846"/>
    <cellStyle name="Style 157 10 8" xfId="40067"/>
    <cellStyle name="Style 157 11" xfId="8288"/>
    <cellStyle name="Style 157 11 2" xfId="9726"/>
    <cellStyle name="Style 157 11 2 2" xfId="13963"/>
    <cellStyle name="Style 157 11 2 2 2" xfId="24062"/>
    <cellStyle name="Style 157 11 2 2 3" xfId="19298"/>
    <cellStyle name="Style 157 11 2 2 4" xfId="38361"/>
    <cellStyle name="Style 157 11 2 2 5" xfId="42137"/>
    <cellStyle name="Style 157 11 2 3" xfId="16700"/>
    <cellStyle name="Style 157 11 2 3 2" xfId="19297"/>
    <cellStyle name="Style 157 11 2 3 3" xfId="24267"/>
    <cellStyle name="Style 157 11 2 3 4" xfId="40071"/>
    <cellStyle name="Style 157 11 2 4" xfId="19299"/>
    <cellStyle name="Style 157 11 2 5" xfId="34066"/>
    <cellStyle name="Style 157 11 2 6" xfId="41148"/>
    <cellStyle name="Style 157 11 3" xfId="11283"/>
    <cellStyle name="Style 157 11 3 2" xfId="24063"/>
    <cellStyle name="Style 157 11 3 3" xfId="19296"/>
    <cellStyle name="Style 157 11 3 4" xfId="32862"/>
    <cellStyle name="Style 157 11 3 5" xfId="44501"/>
    <cellStyle name="Style 157 11 4" xfId="12638"/>
    <cellStyle name="Style 157 11 4 2" xfId="24064"/>
    <cellStyle name="Style 157 11 4 3" xfId="19295"/>
    <cellStyle name="Style 157 11 4 4" xfId="34165"/>
    <cellStyle name="Style 157 11 4 5" xfId="47186"/>
    <cellStyle name="Style 157 11 5" xfId="15470"/>
    <cellStyle name="Style 157 11 5 2" xfId="19294"/>
    <cellStyle name="Style 157 11 5 3" xfId="34740"/>
    <cellStyle name="Style 157 11 5 4" xfId="41916"/>
    <cellStyle name="Style 157 11 6" xfId="19300"/>
    <cellStyle name="Style 157 11 7" xfId="22755"/>
    <cellStyle name="Style 157 11 8" xfId="40311"/>
    <cellStyle name="Style 157 12" xfId="8464"/>
    <cellStyle name="Style 157 12 2" xfId="9900"/>
    <cellStyle name="Style 157 12 2 2" xfId="14137"/>
    <cellStyle name="Style 157 12 2 2 2" xfId="24065"/>
    <cellStyle name="Style 157 12 2 2 3" xfId="19291"/>
    <cellStyle name="Style 157 12 2 2 4" xfId="38131"/>
    <cellStyle name="Style 157 12 2 2 5" xfId="47340"/>
    <cellStyle name="Style 157 12 2 3" xfId="16874"/>
    <cellStyle name="Style 157 12 2 3 2" xfId="19290"/>
    <cellStyle name="Style 157 12 2 3 3" xfId="25439"/>
    <cellStyle name="Style 157 12 2 3 4" xfId="40335"/>
    <cellStyle name="Style 157 12 2 4" xfId="19292"/>
    <cellStyle name="Style 157 12 2 5" xfId="34374"/>
    <cellStyle name="Style 157 12 2 6" xfId="44763"/>
    <cellStyle name="Style 157 12 3" xfId="11457"/>
    <cellStyle name="Style 157 12 3 2" xfId="24067"/>
    <cellStyle name="Style 157 12 3 3" xfId="19289"/>
    <cellStyle name="Style 157 12 3 4" xfId="33123"/>
    <cellStyle name="Style 157 12 3 5" xfId="46429"/>
    <cellStyle name="Style 157 12 4" xfId="12812"/>
    <cellStyle name="Style 157 12 4 2" xfId="24068"/>
    <cellStyle name="Style 157 12 4 3" xfId="19288"/>
    <cellStyle name="Style 157 12 4 4" xfId="34882"/>
    <cellStyle name="Style 157 12 4 5" xfId="46546"/>
    <cellStyle name="Style 157 12 5" xfId="15644"/>
    <cellStyle name="Style 157 12 5 2" xfId="19287"/>
    <cellStyle name="Style 157 12 5 3" xfId="27977"/>
    <cellStyle name="Style 157 12 5 4" xfId="47320"/>
    <cellStyle name="Style 157 12 6" xfId="19293"/>
    <cellStyle name="Style 157 12 7" xfId="33979"/>
    <cellStyle name="Style 157 12 8" xfId="44683"/>
    <cellStyle name="Style 157 13" xfId="8659"/>
    <cellStyle name="Style 157 13 2" xfId="10095"/>
    <cellStyle name="Style 157 13 2 2" xfId="14332"/>
    <cellStyle name="Style 157 13 2 2 2" xfId="24070"/>
    <cellStyle name="Style 157 13 2 2 3" xfId="19284"/>
    <cellStyle name="Style 157 13 2 2 4" xfId="33736"/>
    <cellStyle name="Style 157 13 2 2 5" xfId="45035"/>
    <cellStyle name="Style 157 13 2 3" xfId="17069"/>
    <cellStyle name="Style 157 13 2 3 2" xfId="19283"/>
    <cellStyle name="Style 157 13 2 3 3" xfId="32159"/>
    <cellStyle name="Style 157 13 2 3 4" xfId="46102"/>
    <cellStyle name="Style 157 13 2 4" xfId="19285"/>
    <cellStyle name="Style 157 13 2 5" xfId="38279"/>
    <cellStyle name="Style 157 13 2 6" xfId="42286"/>
    <cellStyle name="Style 157 13 3" xfId="11652"/>
    <cellStyle name="Style 157 13 3 2" xfId="24071"/>
    <cellStyle name="Style 157 13 3 3" xfId="19282"/>
    <cellStyle name="Style 157 13 3 4" xfId="37983"/>
    <cellStyle name="Style 157 13 3 5" xfId="43271"/>
    <cellStyle name="Style 157 13 4" xfId="13007"/>
    <cellStyle name="Style 157 13 4 2" xfId="24072"/>
    <cellStyle name="Style 157 13 4 3" xfId="19281"/>
    <cellStyle name="Style 157 13 4 4" xfId="33805"/>
    <cellStyle name="Style 157 13 4 5" xfId="44556"/>
    <cellStyle name="Style 157 13 5" xfId="15839"/>
    <cellStyle name="Style 157 13 5 2" xfId="19280"/>
    <cellStyle name="Style 157 13 5 3" xfId="28100"/>
    <cellStyle name="Style 157 13 5 4" xfId="44137"/>
    <cellStyle name="Style 157 13 6" xfId="19286"/>
    <cellStyle name="Style 157 13 7" xfId="27420"/>
    <cellStyle name="Style 157 13 8" xfId="41319"/>
    <cellStyle name="Style 157 14" xfId="8640"/>
    <cellStyle name="Style 157 14 2" xfId="10076"/>
    <cellStyle name="Style 157 14 2 2" xfId="14313"/>
    <cellStyle name="Style 157 14 2 2 2" xfId="24073"/>
    <cellStyle name="Style 157 14 2 2 3" xfId="19277"/>
    <cellStyle name="Style 157 14 2 2 4" xfId="37908"/>
    <cellStyle name="Style 157 14 2 2 5" xfId="41141"/>
    <cellStyle name="Style 157 14 2 3" xfId="17050"/>
    <cellStyle name="Style 157 14 2 3 2" xfId="19276"/>
    <cellStyle name="Style 157 14 2 3 3" xfId="33468"/>
    <cellStyle name="Style 157 14 2 3 4" xfId="46488"/>
    <cellStyle name="Style 157 14 2 4" xfId="19278"/>
    <cellStyle name="Style 157 14 2 5" xfId="34779"/>
    <cellStyle name="Style 157 14 2 6" xfId="44181"/>
    <cellStyle name="Style 157 14 3" xfId="11633"/>
    <cellStyle name="Style 157 14 3 2" xfId="24075"/>
    <cellStyle name="Style 157 14 3 3" xfId="19275"/>
    <cellStyle name="Style 157 14 3 4" xfId="38440"/>
    <cellStyle name="Style 157 14 3 5" xfId="40386"/>
    <cellStyle name="Style 157 14 4" xfId="12988"/>
    <cellStyle name="Style 157 14 4 2" xfId="24076"/>
    <cellStyle name="Style 157 14 4 3" xfId="19274"/>
    <cellStyle name="Style 157 14 4 4" xfId="37982"/>
    <cellStyle name="Style 157 14 4 5" xfId="46369"/>
    <cellStyle name="Style 157 14 5" xfId="15820"/>
    <cellStyle name="Style 157 14 5 2" xfId="19273"/>
    <cellStyle name="Style 157 14 5 3" xfId="27074"/>
    <cellStyle name="Style 157 14 5 4" xfId="43165"/>
    <cellStyle name="Style 157 14 6" xfId="19279"/>
    <cellStyle name="Style 157 14 7" xfId="38201"/>
    <cellStyle name="Style 157 14 8" xfId="44472"/>
    <cellStyle name="Style 157 15" xfId="10252"/>
    <cellStyle name="Style 157 15 2" xfId="14489"/>
    <cellStyle name="Style 157 15 2 2" xfId="24078"/>
    <cellStyle name="Style 157 15 2 3" xfId="19271"/>
    <cellStyle name="Style 157 15 2 4" xfId="34923"/>
    <cellStyle name="Style 157 15 2 5" xfId="43849"/>
    <cellStyle name="Style 157 15 3" xfId="17226"/>
    <cellStyle name="Style 157 15 3 2" xfId="19270"/>
    <cellStyle name="Style 157 15 3 3" xfId="38844"/>
    <cellStyle name="Style 157 15 3 4" xfId="40889"/>
    <cellStyle name="Style 157 15 4" xfId="19272"/>
    <cellStyle name="Style 157 15 5" xfId="36377"/>
    <cellStyle name="Style 157 15 6" xfId="45986"/>
    <cellStyle name="Style 157 16" xfId="10351"/>
    <cellStyle name="Style 157 16 2" xfId="24079"/>
    <cellStyle name="Style 157 16 3" xfId="19269"/>
    <cellStyle name="Style 157 16 4" xfId="37208"/>
    <cellStyle name="Style 157 16 5" xfId="41200"/>
    <cellStyle name="Style 157 17" xfId="10486"/>
    <cellStyle name="Style 157 17 2" xfId="24080"/>
    <cellStyle name="Style 157 17 3" xfId="19268"/>
    <cellStyle name="Style 157 17 4" xfId="35596"/>
    <cellStyle name="Style 157 17 5" xfId="41992"/>
    <cellStyle name="Style 157 18" xfId="11792"/>
    <cellStyle name="Style 157 18 2" xfId="24081"/>
    <cellStyle name="Style 157 18 3" xfId="19267"/>
    <cellStyle name="Style 157 18 4" xfId="34717"/>
    <cellStyle name="Style 157 18 5" xfId="45944"/>
    <cellStyle name="Style 157 2" xfId="6591"/>
    <cellStyle name="Style 157 2 2" xfId="10169"/>
    <cellStyle name="Style 157 2 2 2" xfId="11726"/>
    <cellStyle name="Style 157 2 2 2 2" xfId="24082"/>
    <cellStyle name="Style 157 2 2 2 3" xfId="19264"/>
    <cellStyle name="Style 157 2 2 2 4" xfId="35954"/>
    <cellStyle name="Style 157 2 2 2 5" xfId="40662"/>
    <cellStyle name="Style 157 2 2 3" xfId="14406"/>
    <cellStyle name="Style 157 2 2 3 2" xfId="24083"/>
    <cellStyle name="Style 157 2 2 3 3" xfId="19263"/>
    <cellStyle name="Style 157 2 2 3 4" xfId="33314"/>
    <cellStyle name="Style 157 2 2 3 5" xfId="44217"/>
    <cellStyle name="Style 157 2 2 4" xfId="17143"/>
    <cellStyle name="Style 157 2 2 4 2" xfId="19262"/>
    <cellStyle name="Style 157 2 2 4 3" xfId="37155"/>
    <cellStyle name="Style 157 2 2 4 4" xfId="42209"/>
    <cellStyle name="Style 157 2 2 5" xfId="19265"/>
    <cellStyle name="Style 157 2 2 6" xfId="36652"/>
    <cellStyle name="Style 157 2 2 7" xfId="42131"/>
    <cellStyle name="Style 157 2 3" xfId="8932"/>
    <cellStyle name="Style 157 2 3 2" xfId="13187"/>
    <cellStyle name="Style 157 2 3 2 2" xfId="24086"/>
    <cellStyle name="Style 157 2 3 2 3" xfId="19260"/>
    <cellStyle name="Style 157 2 3 2 4" xfId="34643"/>
    <cellStyle name="Style 157 2 3 2 5" xfId="46587"/>
    <cellStyle name="Style 157 2 3 3" xfId="14616"/>
    <cellStyle name="Style 157 2 3 3 2" xfId="24087"/>
    <cellStyle name="Style 157 2 3 3 3" xfId="19259"/>
    <cellStyle name="Style 157 2 3 3 4" xfId="35170"/>
    <cellStyle name="Style 157 2 3 3 5" xfId="44928"/>
    <cellStyle name="Style 157 2 3 4" xfId="24085"/>
    <cellStyle name="Style 157 2 4" xfId="10507"/>
    <cellStyle name="Style 157 2 4 2" xfId="24088"/>
    <cellStyle name="Style 157 2 4 3" xfId="19258"/>
    <cellStyle name="Style 157 2 4 4" xfId="38761"/>
    <cellStyle name="Style 157 2 4 5" xfId="47846"/>
    <cellStyle name="Style 157 2 5" xfId="11862"/>
    <cellStyle name="Style 157 2 5 2" xfId="24089"/>
    <cellStyle name="Style 157 2 5 3" xfId="19257"/>
    <cellStyle name="Style 157 2 5 4" xfId="33921"/>
    <cellStyle name="Style 157 2 5 5" xfId="43717"/>
    <cellStyle name="Style 157 2 6" xfId="14694"/>
    <cellStyle name="Style 157 2 6 2" xfId="19256"/>
    <cellStyle name="Style 157 2 6 3" xfId="37992"/>
    <cellStyle name="Style 157 2 6 4" xfId="46454"/>
    <cellStyle name="Style 157 2 7" xfId="24762"/>
    <cellStyle name="Style 157 2 8" xfId="39082"/>
    <cellStyle name="Style 157 3" xfId="6629"/>
    <cellStyle name="Style 157 3 2" xfId="8970"/>
    <cellStyle name="Style 157 3 2 2" xfId="13225"/>
    <cellStyle name="Style 157 3 2 2 2" xfId="24090"/>
    <cellStyle name="Style 157 3 2 2 3" xfId="19253"/>
    <cellStyle name="Style 157 3 2 2 4" xfId="36494"/>
    <cellStyle name="Style 157 3 2 2 5" xfId="48439"/>
    <cellStyle name="Style 157 3 2 3" xfId="16012"/>
    <cellStyle name="Style 157 3 2 3 2" xfId="19252"/>
    <cellStyle name="Style 157 3 2 3 3" xfId="23036"/>
    <cellStyle name="Style 157 3 2 3 4" xfId="39749"/>
    <cellStyle name="Style 157 3 2 4" xfId="19254"/>
    <cellStyle name="Style 157 3 2 5" xfId="23658"/>
    <cellStyle name="Style 157 3 2 6" xfId="40192"/>
    <cellStyle name="Style 157 3 3" xfId="10545"/>
    <cellStyle name="Style 157 3 3 2" xfId="24091"/>
    <cellStyle name="Style 157 3 3 3" xfId="19251"/>
    <cellStyle name="Style 157 3 3 4" xfId="27763"/>
    <cellStyle name="Style 157 3 3 5" xfId="44972"/>
    <cellStyle name="Style 157 3 4" xfId="11900"/>
    <cellStyle name="Style 157 3 4 2" xfId="24092"/>
    <cellStyle name="Style 157 3 4 3" xfId="19250"/>
    <cellStyle name="Style 157 3 4 4" xfId="33195"/>
    <cellStyle name="Style 157 3 4 5" xfId="44407"/>
    <cellStyle name="Style 157 3 5" xfId="14732"/>
    <cellStyle name="Style 157 3 5 2" xfId="19249"/>
    <cellStyle name="Style 157 3 5 3" xfId="35794"/>
    <cellStyle name="Style 157 3 5 4" xfId="42587"/>
    <cellStyle name="Style 157 3 6" xfId="19255"/>
    <cellStyle name="Style 157 3 7" xfId="22742"/>
    <cellStyle name="Style 157 3 8" xfId="39503"/>
    <cellStyle name="Style 157 4" xfId="6816"/>
    <cellStyle name="Style 157 4 2" xfId="9157"/>
    <cellStyle name="Style 157 4 2 2" xfId="13412"/>
    <cellStyle name="Style 157 4 2 2 2" xfId="24094"/>
    <cellStyle name="Style 157 4 2 2 3" xfId="19246"/>
    <cellStyle name="Style 157 4 2 2 4" xfId="34590"/>
    <cellStyle name="Style 157 4 2 2 5" xfId="46815"/>
    <cellStyle name="Style 157 4 2 3" xfId="16172"/>
    <cellStyle name="Style 157 4 2 3 2" xfId="19245"/>
    <cellStyle name="Style 157 4 2 3 3" xfId="26163"/>
    <cellStyle name="Style 157 4 2 3 4" xfId="41599"/>
    <cellStyle name="Style 157 4 2 4" xfId="19247"/>
    <cellStyle name="Style 157 4 2 5" xfId="21775"/>
    <cellStyle name="Style 157 4 2 6" xfId="40922"/>
    <cellStyle name="Style 157 4 3" xfId="10732"/>
    <cellStyle name="Style 157 4 3 2" xfId="24095"/>
    <cellStyle name="Style 157 4 3 3" xfId="19244"/>
    <cellStyle name="Style 157 4 3 4" xfId="35647"/>
    <cellStyle name="Style 157 4 3 5" xfId="46474"/>
    <cellStyle name="Style 157 4 4" xfId="12087"/>
    <cellStyle name="Style 157 4 4 2" xfId="24096"/>
    <cellStyle name="Style 157 4 4 3" xfId="19243"/>
    <cellStyle name="Style 157 4 4 4" xfId="33789"/>
    <cellStyle name="Style 157 4 4 5" xfId="47612"/>
    <cellStyle name="Style 157 4 5" xfId="14919"/>
    <cellStyle name="Style 157 4 5 2" xfId="19242"/>
    <cellStyle name="Style 157 4 5 3" xfId="36885"/>
    <cellStyle name="Style 157 4 5 4" xfId="45998"/>
    <cellStyle name="Style 157 4 6" xfId="19248"/>
    <cellStyle name="Style 157 4 7" xfId="22189"/>
    <cellStyle name="Style 157 4 8" xfId="39064"/>
    <cellStyle name="Style 157 5" xfId="6994"/>
    <cellStyle name="Style 157 5 2" xfId="9335"/>
    <cellStyle name="Style 157 5 2 2" xfId="13590"/>
    <cellStyle name="Style 157 5 2 2 2" xfId="24098"/>
    <cellStyle name="Style 157 5 2 2 3" xfId="19239"/>
    <cellStyle name="Style 157 5 2 2 4" xfId="33775"/>
    <cellStyle name="Style 157 5 2 2 5" xfId="47579"/>
    <cellStyle name="Style 157 5 2 3" xfId="16334"/>
    <cellStyle name="Style 157 5 2 3 2" xfId="19238"/>
    <cellStyle name="Style 157 5 2 3 3" xfId="28111"/>
    <cellStyle name="Style 157 5 2 3 4" xfId="39152"/>
    <cellStyle name="Style 157 5 2 4" xfId="19240"/>
    <cellStyle name="Style 157 5 2 5" xfId="26264"/>
    <cellStyle name="Style 157 5 2 6" xfId="44285"/>
    <cellStyle name="Style 157 5 3" xfId="10910"/>
    <cellStyle name="Style 157 5 3 2" xfId="24099"/>
    <cellStyle name="Style 157 5 3 3" xfId="19237"/>
    <cellStyle name="Style 157 5 3 4" xfId="32720"/>
    <cellStyle name="Style 157 5 3 5" xfId="41252"/>
    <cellStyle name="Style 157 5 4" xfId="12265"/>
    <cellStyle name="Style 157 5 4 2" xfId="24100"/>
    <cellStyle name="Style 157 5 4 3" xfId="19236"/>
    <cellStyle name="Style 157 5 4 4" xfId="33572"/>
    <cellStyle name="Style 157 5 4 5" xfId="47556"/>
    <cellStyle name="Style 157 5 5" xfId="15097"/>
    <cellStyle name="Style 157 5 5 2" xfId="19235"/>
    <cellStyle name="Style 157 5 5 3" xfId="34547"/>
    <cellStyle name="Style 157 5 5 4" xfId="44471"/>
    <cellStyle name="Style 157 5 6" xfId="19241"/>
    <cellStyle name="Style 157 5 7" xfId="25672"/>
    <cellStyle name="Style 157 5 8" xfId="39677"/>
    <cellStyle name="Style 157 6" xfId="6893"/>
    <cellStyle name="Style 157 6 2" xfId="9234"/>
    <cellStyle name="Style 157 6 2 2" xfId="13489"/>
    <cellStyle name="Style 157 6 2 2 2" xfId="24102"/>
    <cellStyle name="Style 157 6 2 2 3" xfId="19232"/>
    <cellStyle name="Style 157 6 2 2 4" xfId="32639"/>
    <cellStyle name="Style 157 6 2 2 5" xfId="46037"/>
    <cellStyle name="Style 157 6 2 3" xfId="16244"/>
    <cellStyle name="Style 157 6 2 3 2" xfId="19231"/>
    <cellStyle name="Style 157 6 2 3 3" xfId="23384"/>
    <cellStyle name="Style 157 6 2 3 4" xfId="40152"/>
    <cellStyle name="Style 157 6 2 4" xfId="19233"/>
    <cellStyle name="Style 157 6 2 5" xfId="22349"/>
    <cellStyle name="Style 157 6 2 6" xfId="39218"/>
    <cellStyle name="Style 157 6 3" xfId="10809"/>
    <cellStyle name="Style 157 6 3 2" xfId="24103"/>
    <cellStyle name="Style 157 6 3 3" xfId="19230"/>
    <cellStyle name="Style 157 6 3 4" xfId="34578"/>
    <cellStyle name="Style 157 6 3 5" xfId="42109"/>
    <cellStyle name="Style 157 6 4" xfId="12164"/>
    <cellStyle name="Style 157 6 4 2" xfId="24104"/>
    <cellStyle name="Style 157 6 4 3" xfId="19229"/>
    <cellStyle name="Style 157 6 4 4" xfId="32437"/>
    <cellStyle name="Style 157 6 4 5" xfId="43295"/>
    <cellStyle name="Style 157 6 5" xfId="14996"/>
    <cellStyle name="Style 157 6 5 2" xfId="19228"/>
    <cellStyle name="Style 157 6 5 3" xfId="32808"/>
    <cellStyle name="Style 157 6 5 4" xfId="47794"/>
    <cellStyle name="Style 157 6 6" xfId="19234"/>
    <cellStyle name="Style 157 6 7" xfId="21883"/>
    <cellStyle name="Style 157 6 8" xfId="40126"/>
    <cellStyle name="Style 157 7" xfId="6821"/>
    <cellStyle name="Style 157 7 2" xfId="9162"/>
    <cellStyle name="Style 157 7 2 2" xfId="13417"/>
    <cellStyle name="Style 157 7 2 2 2" xfId="24105"/>
    <cellStyle name="Style 157 7 2 2 3" xfId="19225"/>
    <cellStyle name="Style 157 7 2 2 4" xfId="32487"/>
    <cellStyle name="Style 157 7 2 2 5" xfId="41323"/>
    <cellStyle name="Style 157 7 2 3" xfId="16177"/>
    <cellStyle name="Style 157 7 2 3 2" xfId="19224"/>
    <cellStyle name="Style 157 7 2 3 3" xfId="22258"/>
    <cellStyle name="Style 157 7 2 3 4" xfId="39532"/>
    <cellStyle name="Style 157 7 2 4" xfId="19226"/>
    <cellStyle name="Style 157 7 2 5" xfId="25298"/>
    <cellStyle name="Style 157 7 2 6" xfId="41483"/>
    <cellStyle name="Style 157 7 3" xfId="10737"/>
    <cellStyle name="Style 157 7 3 2" xfId="24106"/>
    <cellStyle name="Style 157 7 3 3" xfId="19223"/>
    <cellStyle name="Style 157 7 3 4" xfId="33803"/>
    <cellStyle name="Style 157 7 3 5" xfId="47825"/>
    <cellStyle name="Style 157 7 4" xfId="12092"/>
    <cellStyle name="Style 157 7 4 2" xfId="24107"/>
    <cellStyle name="Style 157 7 4 3" xfId="19222"/>
    <cellStyle name="Style 157 7 4 4" xfId="38029"/>
    <cellStyle name="Style 157 7 4 5" xfId="42316"/>
    <cellStyle name="Style 157 7 5" xfId="14924"/>
    <cellStyle name="Style 157 7 5 2" xfId="19221"/>
    <cellStyle name="Style 157 7 5 3" xfId="34261"/>
    <cellStyle name="Style 157 7 5 4" xfId="38911"/>
    <cellStyle name="Style 157 7 6" xfId="19227"/>
    <cellStyle name="Style 157 7 7" xfId="23899"/>
    <cellStyle name="Style 157 7 8" xfId="39260"/>
    <cellStyle name="Style 157 8" xfId="7077"/>
    <cellStyle name="Style 157 8 2" xfId="9418"/>
    <cellStyle name="Style 157 8 2 2" xfId="13673"/>
    <cellStyle name="Style 157 8 2 2 2" xfId="24108"/>
    <cellStyle name="Style 157 8 2 2 3" xfId="19218"/>
    <cellStyle name="Style 157 8 2 2 4" xfId="35865"/>
    <cellStyle name="Style 157 8 2 2 5" xfId="46340"/>
    <cellStyle name="Style 157 8 2 3" xfId="16410"/>
    <cellStyle name="Style 157 8 2 3 2" xfId="19217"/>
    <cellStyle name="Style 157 8 2 3 3" xfId="32402"/>
    <cellStyle name="Style 157 8 2 3 4" xfId="39022"/>
    <cellStyle name="Style 157 8 2 4" xfId="19219"/>
    <cellStyle name="Style 157 8 2 5" xfId="32916"/>
    <cellStyle name="Style 157 8 2 6" xfId="44863"/>
    <cellStyle name="Style 157 8 3" xfId="10993"/>
    <cellStyle name="Style 157 8 3 2" xfId="24109"/>
    <cellStyle name="Style 157 8 3 3" xfId="19216"/>
    <cellStyle name="Style 157 8 3 4" xfId="32752"/>
    <cellStyle name="Style 157 8 3 5" xfId="46281"/>
    <cellStyle name="Style 157 8 4" xfId="12348"/>
    <cellStyle name="Style 157 8 4 2" xfId="24110"/>
    <cellStyle name="Style 157 8 4 3" xfId="19215"/>
    <cellStyle name="Style 157 8 4 4" xfId="36973"/>
    <cellStyle name="Style 157 8 4 5" xfId="45759"/>
    <cellStyle name="Style 157 8 5" xfId="15180"/>
    <cellStyle name="Style 157 8 5 2" xfId="19214"/>
    <cellStyle name="Style 157 8 5 3" xfId="34589"/>
    <cellStyle name="Style 157 8 5 4" xfId="44511"/>
    <cellStyle name="Style 157 8 6" xfId="19220"/>
    <cellStyle name="Style 157 8 7" xfId="21986"/>
    <cellStyle name="Style 157 8 8" xfId="39548"/>
    <cellStyle name="Style 157 9" xfId="8230"/>
    <cellStyle name="Style 157 9 2" xfId="9668"/>
    <cellStyle name="Style 157 9 2 2" xfId="13905"/>
    <cellStyle name="Style 157 9 2 2 2" xfId="24113"/>
    <cellStyle name="Style 157 9 2 2 3" xfId="19211"/>
    <cellStyle name="Style 157 9 2 2 4" xfId="35437"/>
    <cellStyle name="Style 157 9 2 2 5" xfId="46845"/>
    <cellStyle name="Style 157 9 2 3" xfId="16642"/>
    <cellStyle name="Style 157 9 2 3 2" xfId="19210"/>
    <cellStyle name="Style 157 9 2 3 3" xfId="21691"/>
    <cellStyle name="Style 157 9 2 3 4" xfId="38991"/>
    <cellStyle name="Style 157 9 2 4" xfId="19212"/>
    <cellStyle name="Style 157 9 2 5" xfId="27665"/>
    <cellStyle name="Style 157 9 2 6" xfId="47397"/>
    <cellStyle name="Style 157 9 3" xfId="11225"/>
    <cellStyle name="Style 157 9 3 2" xfId="24114"/>
    <cellStyle name="Style 157 9 3 3" xfId="19209"/>
    <cellStyle name="Style 157 9 3 4" xfId="37592"/>
    <cellStyle name="Style 157 9 3 5" xfId="46301"/>
    <cellStyle name="Style 157 9 4" xfId="12580"/>
    <cellStyle name="Style 157 9 4 2" xfId="24115"/>
    <cellStyle name="Style 157 9 4 3" xfId="19208"/>
    <cellStyle name="Style 157 9 4 4" xfId="32677"/>
    <cellStyle name="Style 157 9 4 5" xfId="40779"/>
    <cellStyle name="Style 157 9 5" xfId="15412"/>
    <cellStyle name="Style 157 9 5 2" xfId="19207"/>
    <cellStyle name="Style 157 9 5 3" xfId="38762"/>
    <cellStyle name="Style 157 9 5 4" xfId="42994"/>
    <cellStyle name="Style 157 9 6" xfId="19213"/>
    <cellStyle name="Style 157 9 7" xfId="26783"/>
    <cellStyle name="Style 157 9 8" xfId="41125"/>
    <cellStyle name="Style 158" xfId="70"/>
    <cellStyle name="Style 158 10" xfId="8357"/>
    <cellStyle name="Style 158 10 2" xfId="9795"/>
    <cellStyle name="Style 158 10 2 2" xfId="14032"/>
    <cellStyle name="Style 158 10 2 2 2" xfId="24118"/>
    <cellStyle name="Style 158 10 2 2 3" xfId="19203"/>
    <cellStyle name="Style 158 10 2 2 4" xfId="32718"/>
    <cellStyle name="Style 158 10 2 2 5" xfId="44813"/>
    <cellStyle name="Style 158 10 2 3" xfId="16769"/>
    <cellStyle name="Style 158 10 2 3 2" xfId="19202"/>
    <cellStyle name="Style 158 10 2 3 3" xfId="31888"/>
    <cellStyle name="Style 158 10 2 3 4" xfId="39490"/>
    <cellStyle name="Style 158 10 2 4" xfId="19204"/>
    <cellStyle name="Style 158 10 2 5" xfId="33676"/>
    <cellStyle name="Style 158 10 2 6" xfId="45415"/>
    <cellStyle name="Style 158 10 3" xfId="11352"/>
    <cellStyle name="Style 158 10 3 2" xfId="24119"/>
    <cellStyle name="Style 158 10 3 3" xfId="19201"/>
    <cellStyle name="Style 158 10 3 4" xfId="34104"/>
    <cellStyle name="Style 158 10 3 5" xfId="43522"/>
    <cellStyle name="Style 158 10 4" xfId="12707"/>
    <cellStyle name="Style 158 10 4 2" xfId="24120"/>
    <cellStyle name="Style 158 10 4 3" xfId="19200"/>
    <cellStyle name="Style 158 10 4 4" xfId="33419"/>
    <cellStyle name="Style 158 10 4 5" xfId="44443"/>
    <cellStyle name="Style 158 10 5" xfId="15539"/>
    <cellStyle name="Style 158 10 5 2" xfId="19199"/>
    <cellStyle name="Style 158 10 5 3" xfId="35490"/>
    <cellStyle name="Style 158 10 5 4" xfId="44056"/>
    <cellStyle name="Style 158 10 6" xfId="19205"/>
    <cellStyle name="Style 158 10 7" xfId="32346"/>
    <cellStyle name="Style 158 10 8" xfId="45516"/>
    <cellStyle name="Style 158 11" xfId="8313"/>
    <cellStyle name="Style 158 11 2" xfId="9751"/>
    <cellStyle name="Style 158 11 2 2" xfId="13988"/>
    <cellStyle name="Style 158 11 2 2 2" xfId="24122"/>
    <cellStyle name="Style 158 11 2 2 3" xfId="19196"/>
    <cellStyle name="Style 158 11 2 2 4" xfId="35411"/>
    <cellStyle name="Style 158 11 2 2 5" xfId="41789"/>
    <cellStyle name="Style 158 11 2 3" xfId="16725"/>
    <cellStyle name="Style 158 11 2 3 2" xfId="19195"/>
    <cellStyle name="Style 158 11 2 3 3" xfId="31952"/>
    <cellStyle name="Style 158 11 2 3 4" xfId="40979"/>
    <cellStyle name="Style 158 11 2 4" xfId="19197"/>
    <cellStyle name="Style 158 11 2 5" xfId="33263"/>
    <cellStyle name="Style 158 11 2 6" xfId="46125"/>
    <cellStyle name="Style 158 11 3" xfId="11308"/>
    <cellStyle name="Style 158 11 3 2" xfId="24123"/>
    <cellStyle name="Style 158 11 3 3" xfId="19194"/>
    <cellStyle name="Style 158 11 3 4" xfId="37555"/>
    <cellStyle name="Style 158 11 3 5" xfId="41209"/>
    <cellStyle name="Style 158 11 4" xfId="12663"/>
    <cellStyle name="Style 158 11 4 2" xfId="24124"/>
    <cellStyle name="Style 158 11 4 3" xfId="19193"/>
    <cellStyle name="Style 158 11 4 4" xfId="32652"/>
    <cellStyle name="Style 158 11 4 5" xfId="44057"/>
    <cellStyle name="Style 158 11 5" xfId="15495"/>
    <cellStyle name="Style 158 11 5 2" xfId="19192"/>
    <cellStyle name="Style 158 11 5 3" xfId="33225"/>
    <cellStyle name="Style 158 11 5 4" xfId="40822"/>
    <cellStyle name="Style 158 11 6" xfId="19198"/>
    <cellStyle name="Style 158 11 7" xfId="22143"/>
    <cellStyle name="Style 158 11 8" xfId="39651"/>
    <cellStyle name="Style 158 12" xfId="8455"/>
    <cellStyle name="Style 158 12 2" xfId="9891"/>
    <cellStyle name="Style 158 12 2 2" xfId="14128"/>
    <cellStyle name="Style 158 12 2 2 2" xfId="24125"/>
    <cellStyle name="Style 158 12 2 2 3" xfId="19189"/>
    <cellStyle name="Style 158 12 2 2 4" xfId="37319"/>
    <cellStyle name="Style 158 12 2 2 5" xfId="42627"/>
    <cellStyle name="Style 158 12 2 3" xfId="16865"/>
    <cellStyle name="Style 158 12 2 3 2" xfId="19188"/>
    <cellStyle name="Style 158 12 2 3 3" xfId="22079"/>
    <cellStyle name="Style 158 12 2 3 4" xfId="40044"/>
    <cellStyle name="Style 158 12 2 4" xfId="19190"/>
    <cellStyle name="Style 158 12 2 5" xfId="37360"/>
    <cellStyle name="Style 158 12 2 6" xfId="42479"/>
    <cellStyle name="Style 158 12 3" xfId="11448"/>
    <cellStyle name="Style 158 12 3 2" xfId="24126"/>
    <cellStyle name="Style 158 12 3 3" xfId="19187"/>
    <cellStyle name="Style 158 12 3 4" xfId="38156"/>
    <cellStyle name="Style 158 12 3 5" xfId="40719"/>
    <cellStyle name="Style 158 12 4" xfId="12803"/>
    <cellStyle name="Style 158 12 4 2" xfId="24127"/>
    <cellStyle name="Style 158 12 4 3" xfId="19186"/>
    <cellStyle name="Style 158 12 4 4" xfId="37857"/>
    <cellStyle name="Style 158 12 4 5" xfId="45861"/>
    <cellStyle name="Style 158 12 5" xfId="15635"/>
    <cellStyle name="Style 158 12 5 2" xfId="19185"/>
    <cellStyle name="Style 158 12 5 3" xfId="27963"/>
    <cellStyle name="Style 158 12 5 4" xfId="43768"/>
    <cellStyle name="Style 158 12 6" xfId="19191"/>
    <cellStyle name="Style 158 12 7" xfId="36598"/>
    <cellStyle name="Style 158 12 8" xfId="42960"/>
    <cellStyle name="Style 158 13" xfId="8516"/>
    <cellStyle name="Style 158 13 2" xfId="9952"/>
    <cellStyle name="Style 158 13 2 2" xfId="14189"/>
    <cellStyle name="Style 158 13 2 2 2" xfId="24129"/>
    <cellStyle name="Style 158 13 2 2 3" xfId="19182"/>
    <cellStyle name="Style 158 13 2 2 4" xfId="38452"/>
    <cellStyle name="Style 158 13 2 2 5" xfId="43786"/>
    <cellStyle name="Style 158 13 2 3" xfId="16926"/>
    <cellStyle name="Style 158 13 2 3 2" xfId="19181"/>
    <cellStyle name="Style 158 13 2 3 3" xfId="32140"/>
    <cellStyle name="Style 158 13 2 3 4" xfId="42653"/>
    <cellStyle name="Style 158 13 2 4" xfId="19183"/>
    <cellStyle name="Style 158 13 2 5" xfId="38532"/>
    <cellStyle name="Style 158 13 2 6" xfId="43907"/>
    <cellStyle name="Style 158 13 3" xfId="11509"/>
    <cellStyle name="Style 158 13 3 2" xfId="24130"/>
    <cellStyle name="Style 158 13 3 3" xfId="19180"/>
    <cellStyle name="Style 158 13 3 4" xfId="32750"/>
    <cellStyle name="Style 158 13 3 5" xfId="46309"/>
    <cellStyle name="Style 158 13 4" xfId="12864"/>
    <cellStyle name="Style 158 13 4 2" xfId="24131"/>
    <cellStyle name="Style 158 13 4 3" xfId="19179"/>
    <cellStyle name="Style 158 13 4 4" xfId="32507"/>
    <cellStyle name="Style 158 13 4 5" xfId="43531"/>
    <cellStyle name="Style 158 13 5" xfId="15696"/>
    <cellStyle name="Style 158 13 5 2" xfId="19178"/>
    <cellStyle name="Style 158 13 5 3" xfId="37174"/>
    <cellStyle name="Style 158 13 5 4" xfId="43992"/>
    <cellStyle name="Style 158 13 6" xfId="19184"/>
    <cellStyle name="Style 158 13 7" xfId="27230"/>
    <cellStyle name="Style 158 13 8" xfId="43868"/>
    <cellStyle name="Style 158 14" xfId="8629"/>
    <cellStyle name="Style 158 14 2" xfId="10065"/>
    <cellStyle name="Style 158 14 2 2" xfId="14302"/>
    <cellStyle name="Style 158 14 2 2 2" xfId="24133"/>
    <cellStyle name="Style 158 14 2 2 3" xfId="19175"/>
    <cellStyle name="Style 158 14 2 2 4" xfId="38755"/>
    <cellStyle name="Style 158 14 2 2 5" xfId="47570"/>
    <cellStyle name="Style 158 14 2 3" xfId="17039"/>
    <cellStyle name="Style 158 14 2 3 2" xfId="19174"/>
    <cellStyle name="Style 158 14 2 3 3" xfId="32157"/>
    <cellStyle name="Style 158 14 2 3 4" xfId="48107"/>
    <cellStyle name="Style 158 14 2 4" xfId="19176"/>
    <cellStyle name="Style 158 14 2 5" xfId="36496"/>
    <cellStyle name="Style 158 14 2 6" xfId="42951"/>
    <cellStyle name="Style 158 14 3" xfId="11622"/>
    <cellStyle name="Style 158 14 3 2" xfId="24135"/>
    <cellStyle name="Style 158 14 3 3" xfId="19173"/>
    <cellStyle name="Style 158 14 3 4" xfId="35258"/>
    <cellStyle name="Style 158 14 3 5" xfId="43928"/>
    <cellStyle name="Style 158 14 4" xfId="12977"/>
    <cellStyle name="Style 158 14 4 2" xfId="24136"/>
    <cellStyle name="Style 158 14 4 3" xfId="19172"/>
    <cellStyle name="Style 158 14 4 4" xfId="34417"/>
    <cellStyle name="Style 158 14 4 5" xfId="46379"/>
    <cellStyle name="Style 158 14 5" xfId="15809"/>
    <cellStyle name="Style 158 14 5 2" xfId="19171"/>
    <cellStyle name="Style 158 14 5 3" xfId="38819"/>
    <cellStyle name="Style 158 14 5 4" xfId="45993"/>
    <cellStyle name="Style 158 14 6" xfId="19177"/>
    <cellStyle name="Style 158 14 7" xfId="27392"/>
    <cellStyle name="Style 158 14 8" xfId="44196"/>
    <cellStyle name="Style 158 15" xfId="8868"/>
    <cellStyle name="Style 158 15 2" xfId="13147"/>
    <cellStyle name="Style 158 15 2 2" xfId="24138"/>
    <cellStyle name="Style 158 15 2 3" xfId="19170"/>
    <cellStyle name="Style 158 15 2 4" xfId="37577"/>
    <cellStyle name="Style 158 15 2 5" xfId="42687"/>
    <cellStyle name="Style 158 15 3" xfId="14580"/>
    <cellStyle name="Style 158 15 3 2" xfId="24139"/>
    <cellStyle name="Style 158 15 3 3" xfId="19169"/>
    <cellStyle name="Style 158 15 3 4" xfId="38611"/>
    <cellStyle name="Style 158 15 3 5" xfId="45536"/>
    <cellStyle name="Style 158 15 4" xfId="24137"/>
    <cellStyle name="Style 158 16" xfId="10245"/>
    <cellStyle name="Style 158 16 2" xfId="14482"/>
    <cellStyle name="Style 158 16 2 2" xfId="24140"/>
    <cellStyle name="Style 158 16 2 3" xfId="19167"/>
    <cellStyle name="Style 158 16 2 4" xfId="32616"/>
    <cellStyle name="Style 158 16 2 5" xfId="42555"/>
    <cellStyle name="Style 158 16 3" xfId="17219"/>
    <cellStyle name="Style 158 16 3 2" xfId="19166"/>
    <cellStyle name="Style 158 16 3 3" xfId="36093"/>
    <cellStyle name="Style 158 16 3 4" xfId="47692"/>
    <cellStyle name="Style 158 16 4" xfId="19168"/>
    <cellStyle name="Style 158 16 5" xfId="37589"/>
    <cellStyle name="Style 158 16 6" xfId="47378"/>
    <cellStyle name="Style 158 17" xfId="10352"/>
    <cellStyle name="Style 158 17 2" xfId="24141"/>
    <cellStyle name="Style 158 17 3" xfId="19165"/>
    <cellStyle name="Style 158 17 4" xfId="38244"/>
    <cellStyle name="Style 158 17 5" xfId="45352"/>
    <cellStyle name="Style 158 18" xfId="10447"/>
    <cellStyle name="Style 158 18 2" xfId="24142"/>
    <cellStyle name="Style 158 18 3" xfId="19164"/>
    <cellStyle name="Style 158 18 4" xfId="35897"/>
    <cellStyle name="Style 158 18 5" xfId="40630"/>
    <cellStyle name="Style 158 19" xfId="11793"/>
    <cellStyle name="Style 158 19 2" xfId="24143"/>
    <cellStyle name="Style 158 19 3" xfId="19163"/>
    <cellStyle name="Style 158 19 4" xfId="33135"/>
    <cellStyle name="Style 158 19 5" xfId="43610"/>
    <cellStyle name="Style 158 2" xfId="6590"/>
    <cellStyle name="Style 158 2 2" xfId="10168"/>
    <cellStyle name="Style 158 2 2 2" xfId="11725"/>
    <cellStyle name="Style 158 2 2 2 2" xfId="24144"/>
    <cellStyle name="Style 158 2 2 2 3" xfId="19160"/>
    <cellStyle name="Style 158 2 2 2 4" xfId="32791"/>
    <cellStyle name="Style 158 2 2 2 5" xfId="40700"/>
    <cellStyle name="Style 158 2 2 3" xfId="14405"/>
    <cellStyle name="Style 158 2 2 3 2" xfId="24145"/>
    <cellStyle name="Style 158 2 2 3 3" xfId="19159"/>
    <cellStyle name="Style 158 2 2 3 4" xfId="34897"/>
    <cellStyle name="Style 158 2 2 3 5" xfId="38902"/>
    <cellStyle name="Style 158 2 2 4" xfId="17142"/>
    <cellStyle name="Style 158 2 2 4 2" xfId="19158"/>
    <cellStyle name="Style 158 2 2 4 3" xfId="33992"/>
    <cellStyle name="Style 158 2 2 4 4" xfId="44910"/>
    <cellStyle name="Style 158 2 2 5" xfId="19161"/>
    <cellStyle name="Style 158 2 2 6" xfId="33489"/>
    <cellStyle name="Style 158 2 2 7" xfId="43443"/>
    <cellStyle name="Style 158 2 3" xfId="8931"/>
    <cellStyle name="Style 158 2 3 2" xfId="13186"/>
    <cellStyle name="Style 158 2 3 2 2" xfId="24147"/>
    <cellStyle name="Style 158 2 3 2 3" xfId="19156"/>
    <cellStyle name="Style 158 2 3 2 4" xfId="36745"/>
    <cellStyle name="Style 158 2 3 2 5" xfId="40791"/>
    <cellStyle name="Style 158 2 3 3" xfId="14615"/>
    <cellStyle name="Style 158 2 3 3 2" xfId="24148"/>
    <cellStyle name="Style 158 2 3 3 3" xfId="19155"/>
    <cellStyle name="Style 158 2 3 3 4" xfId="37509"/>
    <cellStyle name="Style 158 2 3 3 5" xfId="46533"/>
    <cellStyle name="Style 158 2 3 4" xfId="24146"/>
    <cellStyle name="Style 158 2 4" xfId="10506"/>
    <cellStyle name="Style 158 2 4 2" xfId="24149"/>
    <cellStyle name="Style 158 2 4 3" xfId="19154"/>
    <cellStyle name="Style 158 2 4 4" xfId="37666"/>
    <cellStyle name="Style 158 2 4 5" xfId="45635"/>
    <cellStyle name="Style 158 2 5" xfId="11861"/>
    <cellStyle name="Style 158 2 5 2" xfId="24150"/>
    <cellStyle name="Style 158 2 5 3" xfId="19153"/>
    <cellStyle name="Style 158 2 5 4" xfId="38697"/>
    <cellStyle name="Style 158 2 5 5" xfId="41769"/>
    <cellStyle name="Style 158 2 6" xfId="14693"/>
    <cellStyle name="Style 158 2 6 2" xfId="19152"/>
    <cellStyle name="Style 158 2 6 3" xfId="36394"/>
    <cellStyle name="Style 158 2 6 4" xfId="44065"/>
    <cellStyle name="Style 158 2 7" xfId="22000"/>
    <cellStyle name="Style 158 2 8" xfId="40030"/>
    <cellStyle name="Style 158 3" xfId="6621"/>
    <cellStyle name="Style 158 3 2" xfId="8962"/>
    <cellStyle name="Style 158 3 2 2" xfId="13217"/>
    <cellStyle name="Style 158 3 2 2 2" xfId="24151"/>
    <cellStyle name="Style 158 3 2 2 3" xfId="19149"/>
    <cellStyle name="Style 158 3 2 2 4" xfId="35769"/>
    <cellStyle name="Style 158 3 2 2 5" xfId="44546"/>
    <cellStyle name="Style 158 3 2 3" xfId="16004"/>
    <cellStyle name="Style 158 3 2 3 2" xfId="19148"/>
    <cellStyle name="Style 158 3 2 3 3" xfId="21921"/>
    <cellStyle name="Style 158 3 2 3 4" xfId="39361"/>
    <cellStyle name="Style 158 3 2 4" xfId="19150"/>
    <cellStyle name="Style 158 3 2 5" xfId="25294"/>
    <cellStyle name="Style 158 3 2 6" xfId="43633"/>
    <cellStyle name="Style 158 3 3" xfId="10537"/>
    <cellStyle name="Style 158 3 3 2" xfId="24152"/>
    <cellStyle name="Style 158 3 3 3" xfId="19147"/>
    <cellStyle name="Style 158 3 3 4" xfId="32425"/>
    <cellStyle name="Style 158 3 3 5" xfId="44749"/>
    <cellStyle name="Style 158 3 4" xfId="11892"/>
    <cellStyle name="Style 158 3 4 2" xfId="24153"/>
    <cellStyle name="Style 158 3 4 3" xfId="19146"/>
    <cellStyle name="Style 158 3 4 4" xfId="32810"/>
    <cellStyle name="Style 158 3 4 5" xfId="44525"/>
    <cellStyle name="Style 158 3 5" xfId="14724"/>
    <cellStyle name="Style 158 3 5 2" xfId="19145"/>
    <cellStyle name="Style 158 3 5 3" xfId="33673"/>
    <cellStyle name="Style 158 3 5 4" xfId="46634"/>
    <cellStyle name="Style 158 3 6" xfId="19151"/>
    <cellStyle name="Style 158 3 7" xfId="21870"/>
    <cellStyle name="Style 158 3 8" xfId="39731"/>
    <cellStyle name="Style 158 4" xfId="6744"/>
    <cellStyle name="Style 158 4 2" xfId="9085"/>
    <cellStyle name="Style 158 4 2 2" xfId="13340"/>
    <cellStyle name="Style 158 4 2 2 2" xfId="24154"/>
    <cellStyle name="Style 158 4 2 2 3" xfId="19142"/>
    <cellStyle name="Style 158 4 2 2 4" xfId="33758"/>
    <cellStyle name="Style 158 4 2 2 5" xfId="48400"/>
    <cellStyle name="Style 158 4 2 3" xfId="16113"/>
    <cellStyle name="Style 158 4 2 3 2" xfId="19141"/>
    <cellStyle name="Style 158 4 2 3 3" xfId="22730"/>
    <cellStyle name="Style 158 4 2 3 4" xfId="39098"/>
    <cellStyle name="Style 158 4 2 4" xfId="19143"/>
    <cellStyle name="Style 158 4 2 5" xfId="26201"/>
    <cellStyle name="Style 158 4 2 6" xfId="39189"/>
    <cellStyle name="Style 158 4 3" xfId="10660"/>
    <cellStyle name="Style 158 4 3 2" xfId="24155"/>
    <cellStyle name="Style 158 4 3 3" xfId="19140"/>
    <cellStyle name="Style 158 4 3 4" xfId="27889"/>
    <cellStyle name="Style 158 4 3 5" xfId="43057"/>
    <cellStyle name="Style 158 4 4" xfId="12015"/>
    <cellStyle name="Style 158 4 4 2" xfId="24156"/>
    <cellStyle name="Style 158 4 4 3" xfId="19139"/>
    <cellStyle name="Style 158 4 4 4" xfId="33555"/>
    <cellStyle name="Style 158 4 4 5" xfId="40745"/>
    <cellStyle name="Style 158 4 5" xfId="14847"/>
    <cellStyle name="Style 158 4 5 2" xfId="19138"/>
    <cellStyle name="Style 158 4 5 3" xfId="34554"/>
    <cellStyle name="Style 158 4 5 4" xfId="43371"/>
    <cellStyle name="Style 158 4 6" xfId="19144"/>
    <cellStyle name="Style 158 4 7" xfId="21808"/>
    <cellStyle name="Style 158 4 8" xfId="40045"/>
    <cellStyle name="Style 158 5" xfId="6975"/>
    <cellStyle name="Style 158 5 2" xfId="9316"/>
    <cellStyle name="Style 158 5 2 2" xfId="13571"/>
    <cellStyle name="Style 158 5 2 2 2" xfId="24158"/>
    <cellStyle name="Style 158 5 2 2 3" xfId="19135"/>
    <cellStyle name="Style 158 5 2 2 4" xfId="37947"/>
    <cellStyle name="Style 158 5 2 2 5" xfId="47106"/>
    <cellStyle name="Style 158 5 2 3" xfId="16318"/>
    <cellStyle name="Style 158 5 2 3 2" xfId="19134"/>
    <cellStyle name="Style 158 5 2 3 3" xfId="26372"/>
    <cellStyle name="Style 158 5 2 3 4" xfId="43474"/>
    <cellStyle name="Style 158 5 2 4" xfId="19136"/>
    <cellStyle name="Style 158 5 2 5" xfId="27028"/>
    <cellStyle name="Style 158 5 2 6" xfId="43938"/>
    <cellStyle name="Style 158 5 3" xfId="10891"/>
    <cellStyle name="Style 158 5 3 2" xfId="24159"/>
    <cellStyle name="Style 158 5 3 3" xfId="19133"/>
    <cellStyle name="Style 158 5 3 4" xfId="36655"/>
    <cellStyle name="Style 158 5 3 5" xfId="43418"/>
    <cellStyle name="Style 158 5 4" xfId="12246"/>
    <cellStyle name="Style 158 5 4 2" xfId="24160"/>
    <cellStyle name="Style 158 5 4 3" xfId="19132"/>
    <cellStyle name="Style 158 5 4 4" xfId="37744"/>
    <cellStyle name="Style 158 5 4 5" xfId="48001"/>
    <cellStyle name="Style 158 5 5" xfId="15078"/>
    <cellStyle name="Style 158 5 5 2" xfId="19131"/>
    <cellStyle name="Style 158 5 5 3" xfId="34364"/>
    <cellStyle name="Style 158 5 5 4" xfId="48026"/>
    <cellStyle name="Style 158 5 6" xfId="19137"/>
    <cellStyle name="Style 158 5 7" xfId="21907"/>
    <cellStyle name="Style 158 5 8" xfId="39710"/>
    <cellStyle name="Style 158 6" xfId="6860"/>
    <cellStyle name="Style 158 6 2" xfId="9201"/>
    <cellStyle name="Style 158 6 2 2" xfId="13456"/>
    <cellStyle name="Style 158 6 2 2 2" xfId="24162"/>
    <cellStyle name="Style 158 6 2 2 3" xfId="19128"/>
    <cellStyle name="Style 158 6 2 2 4" xfId="37603"/>
    <cellStyle name="Style 158 6 2 2 5" xfId="43409"/>
    <cellStyle name="Style 158 6 2 3" xfId="16212"/>
    <cellStyle name="Style 158 6 2 3 2" xfId="19127"/>
    <cellStyle name="Style 158 6 2 3 3" xfId="24919"/>
    <cellStyle name="Style 158 6 2 3 4" xfId="40194"/>
    <cellStyle name="Style 158 6 2 4" xfId="19129"/>
    <cellStyle name="Style 158 6 2 5" xfId="32393"/>
    <cellStyle name="Style 158 6 2 6" xfId="39573"/>
    <cellStyle name="Style 158 6 3" xfId="10776"/>
    <cellStyle name="Style 158 6 3 2" xfId="24163"/>
    <cellStyle name="Style 158 6 3 3" xfId="19126"/>
    <cellStyle name="Style 158 6 3 4" xfId="36295"/>
    <cellStyle name="Style 158 6 3 5" xfId="44021"/>
    <cellStyle name="Style 158 6 4" xfId="12131"/>
    <cellStyle name="Style 158 6 4 2" xfId="24164"/>
    <cellStyle name="Style 158 6 4 3" xfId="19125"/>
    <cellStyle name="Style 158 6 4 4" xfId="37343"/>
    <cellStyle name="Style 158 6 4 5" xfId="44717"/>
    <cellStyle name="Style 158 6 5" xfId="14963"/>
    <cellStyle name="Style 158 6 5 2" xfId="19124"/>
    <cellStyle name="Style 158 6 5 3" xfId="38376"/>
    <cellStyle name="Style 158 6 5 4" xfId="42412"/>
    <cellStyle name="Style 158 6 6" xfId="19130"/>
    <cellStyle name="Style 158 6 7" xfId="23097"/>
    <cellStyle name="Style 158 6 8" xfId="40174"/>
    <cellStyle name="Style 158 7" xfId="6693"/>
    <cellStyle name="Style 158 7 2" xfId="9034"/>
    <cellStyle name="Style 158 7 2 2" xfId="13289"/>
    <cellStyle name="Style 158 7 2 2 2" xfId="24165"/>
    <cellStyle name="Style 158 7 2 2 3" xfId="19121"/>
    <cellStyle name="Style 158 7 2 2 4" xfId="36014"/>
    <cellStyle name="Style 158 7 2 2 5" xfId="45033"/>
    <cellStyle name="Style 158 7 2 3" xfId="16073"/>
    <cellStyle name="Style 158 7 2 3 2" xfId="19120"/>
    <cellStyle name="Style 158 7 2 3 3" xfId="22048"/>
    <cellStyle name="Style 158 7 2 3 4" xfId="47668"/>
    <cellStyle name="Style 158 7 2 4" xfId="19122"/>
    <cellStyle name="Style 158 7 2 5" xfId="24463"/>
    <cellStyle name="Style 158 7 2 6" xfId="40932"/>
    <cellStyle name="Style 158 7 3" xfId="10609"/>
    <cellStyle name="Style 158 7 3 2" xfId="24167"/>
    <cellStyle name="Style 158 7 3 3" xfId="19119"/>
    <cellStyle name="Style 158 7 3 4" xfId="35024"/>
    <cellStyle name="Style 158 7 3 5" xfId="42509"/>
    <cellStyle name="Style 158 7 4" xfId="11964"/>
    <cellStyle name="Style 158 7 4 2" xfId="24168"/>
    <cellStyle name="Style 158 7 4 3" xfId="19118"/>
    <cellStyle name="Style 158 7 4 4" xfId="35744"/>
    <cellStyle name="Style 158 7 4 5" xfId="41987"/>
    <cellStyle name="Style 158 7 5" xfId="14796"/>
    <cellStyle name="Style 158 7 5 2" xfId="19117"/>
    <cellStyle name="Style 158 7 5 3" xfId="38365"/>
    <cellStyle name="Style 158 7 5 4" xfId="43424"/>
    <cellStyle name="Style 158 7 6" xfId="19123"/>
    <cellStyle name="Style 158 7 7" xfId="26716"/>
    <cellStyle name="Style 158 7 8" xfId="41115"/>
    <cellStyle name="Style 158 8" xfId="7078"/>
    <cellStyle name="Style 158 8 2" xfId="9419"/>
    <cellStyle name="Style 158 8 2 2" xfId="13674"/>
    <cellStyle name="Style 158 8 2 2 2" xfId="24170"/>
    <cellStyle name="Style 158 8 2 2 3" xfId="19114"/>
    <cellStyle name="Style 158 8 2 2 4" xfId="37473"/>
    <cellStyle name="Style 158 8 2 2 5" xfId="42527"/>
    <cellStyle name="Style 158 8 2 3" xfId="16411"/>
    <cellStyle name="Style 158 8 2 3 2" xfId="19113"/>
    <cellStyle name="Style 158 8 2 3 3" xfId="21896"/>
    <cellStyle name="Style 158 8 2 3 4" xfId="41565"/>
    <cellStyle name="Style 158 8 2 4" xfId="19115"/>
    <cellStyle name="Style 158 8 2 5" xfId="36079"/>
    <cellStyle name="Style 158 8 2 6" xfId="42511"/>
    <cellStyle name="Style 158 8 3" xfId="10994"/>
    <cellStyle name="Style 158 8 3 2" xfId="24172"/>
    <cellStyle name="Style 158 8 3 3" xfId="19112"/>
    <cellStyle name="Style 158 8 3 4" xfId="35915"/>
    <cellStyle name="Style 158 8 3 5" xfId="43537"/>
    <cellStyle name="Style 158 8 4" xfId="12349"/>
    <cellStyle name="Style 158 8 4 2" xfId="24173"/>
    <cellStyle name="Style 158 8 4 3" xfId="19111"/>
    <cellStyle name="Style 158 8 4 4" xfId="34871"/>
    <cellStyle name="Style 158 8 4 5" xfId="45193"/>
    <cellStyle name="Style 158 8 5" xfId="15181"/>
    <cellStyle name="Style 158 8 5 2" xfId="19110"/>
    <cellStyle name="Style 158 8 5 3" xfId="33007"/>
    <cellStyle name="Style 158 8 5 4" xfId="46529"/>
    <cellStyle name="Style 158 8 6" xfId="19116"/>
    <cellStyle name="Style 158 8 7" xfId="23070"/>
    <cellStyle name="Style 158 8 8" xfId="39315"/>
    <cellStyle name="Style 158 9" xfId="8231"/>
    <cellStyle name="Style 158 9 2" xfId="9669"/>
    <cellStyle name="Style 158 9 2 2" xfId="13906"/>
    <cellStyle name="Style 158 9 2 2 2" xfId="24175"/>
    <cellStyle name="Style 158 9 2 2 3" xfId="19107"/>
    <cellStyle name="Style 158 9 2 2 4" xfId="33855"/>
    <cellStyle name="Style 158 9 2 2 5" xfId="44074"/>
    <cellStyle name="Style 158 9 2 3" xfId="16643"/>
    <cellStyle name="Style 158 9 2 3 2" xfId="19106"/>
    <cellStyle name="Style 158 9 2 3 3" xfId="22308"/>
    <cellStyle name="Style 158 9 2 3 4" xfId="41008"/>
    <cellStyle name="Style 158 9 2 4" xfId="19108"/>
    <cellStyle name="Style 158 9 2 5" xfId="34474"/>
    <cellStyle name="Style 158 9 2 6" xfId="45649"/>
    <cellStyle name="Style 158 9 3" xfId="11226"/>
    <cellStyle name="Style 158 9 3 2" xfId="24176"/>
    <cellStyle name="Style 158 9 3 3" xfId="19105"/>
    <cellStyle name="Style 158 9 3 4" xfId="38639"/>
    <cellStyle name="Style 158 9 3 5" xfId="42402"/>
    <cellStyle name="Style 158 9 4" xfId="12581"/>
    <cellStyle name="Style 158 9 4 2" xfId="24177"/>
    <cellStyle name="Style 158 9 4 3" xfId="19104"/>
    <cellStyle name="Style 158 9 4 4" xfId="35840"/>
    <cellStyle name="Style 158 9 4 5" xfId="45061"/>
    <cellStyle name="Style 158 9 5" xfId="15413"/>
    <cellStyle name="Style 158 9 5 2" xfId="19103"/>
    <cellStyle name="Style 158 9 5 3" xfId="35260"/>
    <cellStyle name="Style 158 9 5 4" xfId="47345"/>
    <cellStyle name="Style 158 9 6" xfId="19109"/>
    <cellStyle name="Style 158 9 7" xfId="21764"/>
    <cellStyle name="Style 158 9 8" xfId="38895"/>
    <cellStyle name="Style 159" xfId="71"/>
    <cellStyle name="Style 161" xfId="72"/>
    <cellStyle name="Style 161 10" xfId="8354"/>
    <cellStyle name="Style 161 10 2" xfId="9792"/>
    <cellStyle name="Style 161 10 2 2" xfId="14029"/>
    <cellStyle name="Style 161 10 2 2 2" xfId="24179"/>
    <cellStyle name="Style 161 10 2 2 3" xfId="19100"/>
    <cellStyle name="Style 161 10 2 2 4" xfId="36403"/>
    <cellStyle name="Style 161 10 2 2 5" xfId="43159"/>
    <cellStyle name="Style 161 10 2 3" xfId="16766"/>
    <cellStyle name="Style 161 10 2 3 2" xfId="19099"/>
    <cellStyle name="Style 161 10 2 3 3" xfId="21723"/>
    <cellStyle name="Style 161 10 2 3 4" xfId="39111"/>
    <cellStyle name="Style 161 10 2 4" xfId="19101"/>
    <cellStyle name="Style 161 10 2 5" xfId="32222"/>
    <cellStyle name="Style 161 10 2 6" xfId="43246"/>
    <cellStyle name="Style 161 10 3" xfId="11349"/>
    <cellStyle name="Style 161 10 3 2" xfId="24180"/>
    <cellStyle name="Style 161 10 3 3" xfId="19098"/>
    <cellStyle name="Style 161 10 3 4" xfId="33044"/>
    <cellStyle name="Style 161 10 3 5" xfId="41362"/>
    <cellStyle name="Style 161 10 4" xfId="12704"/>
    <cellStyle name="Style 161 10 4 2" xfId="24181"/>
    <cellStyle name="Style 161 10 4 3" xfId="19097"/>
    <cellStyle name="Style 161 10 4 4" xfId="35506"/>
    <cellStyle name="Style 161 10 4 5" xfId="48264"/>
    <cellStyle name="Style 161 10 5" xfId="15536"/>
    <cellStyle name="Style 161 10 5 2" xfId="19096"/>
    <cellStyle name="Style 161 10 5 3" xfId="37338"/>
    <cellStyle name="Style 161 10 5 4" xfId="44018"/>
    <cellStyle name="Style 161 10 6" xfId="19102"/>
    <cellStyle name="Style 161 10 7" xfId="21586"/>
    <cellStyle name="Style 161 10 8" xfId="44631"/>
    <cellStyle name="Style 161 11" xfId="8265"/>
    <cellStyle name="Style 161 11 2" xfId="9703"/>
    <cellStyle name="Style 161 11 2 2" xfId="13940"/>
    <cellStyle name="Style 161 11 2 2 2" xfId="24182"/>
    <cellStyle name="Style 161 11 2 2 3" xfId="19093"/>
    <cellStyle name="Style 161 11 2 2 4" xfId="38484"/>
    <cellStyle name="Style 161 11 2 2 5" xfId="42002"/>
    <cellStyle name="Style 161 11 2 3" xfId="16677"/>
    <cellStyle name="Style 161 11 2 3 2" xfId="19092"/>
    <cellStyle name="Style 161 11 2 3 3" xfId="21938"/>
    <cellStyle name="Style 161 11 2 3 4" xfId="42105"/>
    <cellStyle name="Style 161 11 2 4" xfId="19094"/>
    <cellStyle name="Style 161 11 2 5" xfId="35987"/>
    <cellStyle name="Style 161 11 2 6" xfId="48430"/>
    <cellStyle name="Style 161 11 3" xfId="11260"/>
    <cellStyle name="Style 161 11 3 2" xfId="24183"/>
    <cellStyle name="Style 161 11 3 3" xfId="19091"/>
    <cellStyle name="Style 161 11 3 4" xfId="35931"/>
    <cellStyle name="Style 161 11 3 5" xfId="43641"/>
    <cellStyle name="Style 161 11 4" xfId="12615"/>
    <cellStyle name="Style 161 11 4 2" xfId="24184"/>
    <cellStyle name="Style 161 11 4 3" xfId="19090"/>
    <cellStyle name="Style 161 11 4 4" xfId="32555"/>
    <cellStyle name="Style 161 11 4 5" xfId="41240"/>
    <cellStyle name="Style 161 11 5" xfId="15447"/>
    <cellStyle name="Style 161 11 5 2" xfId="19089"/>
    <cellStyle name="Style 161 11 5 3" xfId="34525"/>
    <cellStyle name="Style 161 11 5 4" xfId="47121"/>
    <cellStyle name="Style 161 11 6" xfId="19095"/>
    <cellStyle name="Style 161 11 7" xfId="32313"/>
    <cellStyle name="Style 161 11 8" xfId="46814"/>
    <cellStyle name="Style 161 12" xfId="8454"/>
    <cellStyle name="Style 161 12 2" xfId="9890"/>
    <cellStyle name="Style 161 12 2 2" xfId="14127"/>
    <cellStyle name="Style 161 12 2 2 2" xfId="24185"/>
    <cellStyle name="Style 161 12 2 2 3" xfId="19086"/>
    <cellStyle name="Style 161 12 2 2 4" xfId="35711"/>
    <cellStyle name="Style 161 12 2 2 5" xfId="47479"/>
    <cellStyle name="Style 161 12 2 3" xfId="16864"/>
    <cellStyle name="Style 161 12 2 3 2" xfId="19085"/>
    <cellStyle name="Style 161 12 2 3 3" xfId="30678"/>
    <cellStyle name="Style 161 12 2 3 4" xfId="39963"/>
    <cellStyle name="Style 161 12 2 4" xfId="19087"/>
    <cellStyle name="Style 161 12 2 5" xfId="35752"/>
    <cellStyle name="Style 161 12 2 6" xfId="45555"/>
    <cellStyle name="Style 161 12 3" xfId="11447"/>
    <cellStyle name="Style 161 12 3 2" xfId="24186"/>
    <cellStyle name="Style 161 12 3 3" xfId="19084"/>
    <cellStyle name="Style 161 12 3 4" xfId="36558"/>
    <cellStyle name="Style 161 12 3 5" xfId="38948"/>
    <cellStyle name="Style 161 12 4" xfId="12802"/>
    <cellStyle name="Style 161 12 4 2" xfId="24187"/>
    <cellStyle name="Style 161 12 4 3" xfId="19083"/>
    <cellStyle name="Style 161 12 4 4" xfId="36259"/>
    <cellStyle name="Style 161 12 4 5" xfId="48079"/>
    <cellStyle name="Style 161 12 5" xfId="15634"/>
    <cellStyle name="Style 161 12 5 2" xfId="19082"/>
    <cellStyle name="Style 161 12 5 3" xfId="27962"/>
    <cellStyle name="Style 161 12 5 4" xfId="43903"/>
    <cellStyle name="Style 161 12 6" xfId="19088"/>
    <cellStyle name="Style 161 12 7" xfId="33434"/>
    <cellStyle name="Style 161 12 8" xfId="42145"/>
    <cellStyle name="Style 161 13" xfId="8559"/>
    <cellStyle name="Style 161 13 2" xfId="9995"/>
    <cellStyle name="Style 161 13 2 2" xfId="14232"/>
    <cellStyle name="Style 161 13 2 2 2" xfId="24188"/>
    <cellStyle name="Style 161 13 2 2 3" xfId="19079"/>
    <cellStyle name="Style 161 13 2 2 4" xfId="37885"/>
    <cellStyle name="Style 161 13 2 2 5" xfId="46107"/>
    <cellStyle name="Style 161 13 2 3" xfId="16969"/>
    <cellStyle name="Style 161 13 2 3 2" xfId="19078"/>
    <cellStyle name="Style 161 13 2 3 3" xfId="37705"/>
    <cellStyle name="Style 161 13 2 3 4" xfId="43286"/>
    <cellStyle name="Style 161 13 2 4" xfId="19080"/>
    <cellStyle name="Style 161 13 2 5" xfId="37965"/>
    <cellStyle name="Style 161 13 2 6" xfId="48158"/>
    <cellStyle name="Style 161 13 3" xfId="11552"/>
    <cellStyle name="Style 161 13 3 2" xfId="24189"/>
    <cellStyle name="Style 161 13 3 3" xfId="19077"/>
    <cellStyle name="Style 161 13 3 4" xfId="33300"/>
    <cellStyle name="Style 161 13 3 5" xfId="44363"/>
    <cellStyle name="Style 161 13 4" xfId="12907"/>
    <cellStyle name="Style 161 13 4 2" xfId="24190"/>
    <cellStyle name="Style 161 13 4 3" xfId="19076"/>
    <cellStyle name="Style 161 13 4 4" xfId="36874"/>
    <cellStyle name="Style 161 13 4 5" xfId="44803"/>
    <cellStyle name="Style 161 13 5" xfId="15739"/>
    <cellStyle name="Style 161 13 5 2" xfId="19075"/>
    <cellStyle name="Style 161 13 5 3" xfId="32419"/>
    <cellStyle name="Style 161 13 5 4" xfId="41923"/>
    <cellStyle name="Style 161 13 6" xfId="19081"/>
    <cellStyle name="Style 161 13 7" xfId="26303"/>
    <cellStyle name="Style 161 13 8" xfId="39388"/>
    <cellStyle name="Style 161 14" xfId="8477"/>
    <cellStyle name="Style 161 14 2" xfId="9913"/>
    <cellStyle name="Style 161 14 2 2" xfId="14150"/>
    <cellStyle name="Style 161 14 2 2 2" xfId="24191"/>
    <cellStyle name="Style 161 14 2 2 3" xfId="19072"/>
    <cellStyle name="Style 161 14 2 2 4" xfId="32577"/>
    <cellStyle name="Style 161 14 2 2 5" xfId="44526"/>
    <cellStyle name="Style 161 14 2 3" xfId="16887"/>
    <cellStyle name="Style 161 14 2 3 2" xfId="19071"/>
    <cellStyle name="Style 161 14 2 3 3" xfId="22126"/>
    <cellStyle name="Style 161 14 2 3 4" xfId="43730"/>
    <cellStyle name="Style 161 14 2 4" xfId="19073"/>
    <cellStyle name="Style 161 14 2 5" xfId="32657"/>
    <cellStyle name="Style 161 14 2 6" xfId="48366"/>
    <cellStyle name="Style 161 14 3" xfId="11470"/>
    <cellStyle name="Style 161 14 3 2" xfId="24192"/>
    <cellStyle name="Style 161 14 3 3" xfId="19070"/>
    <cellStyle name="Style 161 14 3 4" xfId="36490"/>
    <cellStyle name="Style 161 14 3 5" xfId="45048"/>
    <cellStyle name="Style 161 14 4" xfId="12825"/>
    <cellStyle name="Style 161 14 4 2" xfId="24193"/>
    <cellStyle name="Style 161 14 4 3" xfId="19069"/>
    <cellStyle name="Style 161 14 4 4" xfId="33164"/>
    <cellStyle name="Style 161 14 4 5" xfId="43776"/>
    <cellStyle name="Style 161 14 5" xfId="15657"/>
    <cellStyle name="Style 161 14 5 2" xfId="19068"/>
    <cellStyle name="Style 161 14 5 3" xfId="27998"/>
    <cellStyle name="Style 161 14 5 4" xfId="42010"/>
    <cellStyle name="Style 161 14 6" xfId="19074"/>
    <cellStyle name="Style 161 14 7" xfId="27209"/>
    <cellStyle name="Style 161 14 8" xfId="47596"/>
    <cellStyle name="Style 161 15" xfId="8869"/>
    <cellStyle name="Style 161 15 2" xfId="13148"/>
    <cellStyle name="Style 161 15 2 2" xfId="24195"/>
    <cellStyle name="Style 161 15 2 3" xfId="19067"/>
    <cellStyle name="Style 161 15 2 4" xfId="38624"/>
    <cellStyle name="Style 161 15 2 5" xfId="42279"/>
    <cellStyle name="Style 161 15 3" xfId="14581"/>
    <cellStyle name="Style 161 15 3 2" xfId="24196"/>
    <cellStyle name="Style 161 15 3 3" xfId="19066"/>
    <cellStyle name="Style 161 15 3 4" xfId="35293"/>
    <cellStyle name="Style 161 15 3 5" xfId="42017"/>
    <cellStyle name="Style 161 15 4" xfId="24194"/>
    <cellStyle name="Style 161 16" xfId="10244"/>
    <cellStyle name="Style 161 16 2" xfId="14481"/>
    <cellStyle name="Style 161 16 2 2" xfId="24197"/>
    <cellStyle name="Style 161 16 2 3" xfId="19064"/>
    <cellStyle name="Style 161 16 2 4" xfId="34197"/>
    <cellStyle name="Style 161 16 2 5" xfId="40398"/>
    <cellStyle name="Style 161 16 3" xfId="17218"/>
    <cellStyle name="Style 161 16 3 2" xfId="19063"/>
    <cellStyle name="Style 161 16 3 3" xfId="32930"/>
    <cellStyle name="Style 161 16 3 4" xfId="43108"/>
    <cellStyle name="Style 161 16 4" xfId="19065"/>
    <cellStyle name="Style 161 16 5" xfId="35991"/>
    <cellStyle name="Style 161 16 6" xfId="44465"/>
    <cellStyle name="Style 161 17" xfId="10353"/>
    <cellStyle name="Style 161 17 2" xfId="24198"/>
    <cellStyle name="Style 161 17 3" xfId="19062"/>
    <cellStyle name="Style 161 17 4" xfId="38448"/>
    <cellStyle name="Style 161 17 5" xfId="41419"/>
    <cellStyle name="Style 161 18" xfId="10410"/>
    <cellStyle name="Style 161 18 2" xfId="24199"/>
    <cellStyle name="Style 161 18 3" xfId="19061"/>
    <cellStyle name="Style 161 18 4" xfId="32802"/>
    <cellStyle name="Style 161 18 5" xfId="43020"/>
    <cellStyle name="Style 161 19" xfId="11794"/>
    <cellStyle name="Style 161 19 2" xfId="24200"/>
    <cellStyle name="Style 161 19 3" xfId="19060"/>
    <cellStyle name="Style 161 19 4" xfId="36298"/>
    <cellStyle name="Style 161 19 5" xfId="42044"/>
    <cellStyle name="Style 161 2" xfId="6589"/>
    <cellStyle name="Style 161 2 2" xfId="10167"/>
    <cellStyle name="Style 161 2 2 2" xfId="11724"/>
    <cellStyle name="Style 161 2 2 2 2" xfId="24201"/>
    <cellStyle name="Style 161 2 2 2 3" xfId="19057"/>
    <cellStyle name="Style 161 2 2 2 4" xfId="34373"/>
    <cellStyle name="Style 161 2 2 2 5" xfId="43646"/>
    <cellStyle name="Style 161 2 2 3" xfId="14404"/>
    <cellStyle name="Style 161 2 2 3 2" xfId="24202"/>
    <cellStyle name="Style 161 2 2 3 3" xfId="19056"/>
    <cellStyle name="Style 161 2 2 3 4" xfId="36999"/>
    <cellStyle name="Style 161 2 2 3 5" xfId="41508"/>
    <cellStyle name="Style 161 2 2 4" xfId="17141"/>
    <cellStyle name="Style 161 2 2 4 2" xfId="19055"/>
    <cellStyle name="Style 161 2 2 4 3" xfId="35574"/>
    <cellStyle name="Style 161 2 2 4 4" xfId="42810"/>
    <cellStyle name="Style 161 2 2 5" xfId="19058"/>
    <cellStyle name="Style 161 2 2 6" xfId="35072"/>
    <cellStyle name="Style 161 2 2 7" xfId="46256"/>
    <cellStyle name="Style 161 2 3" xfId="8930"/>
    <cellStyle name="Style 161 2 3 2" xfId="13185"/>
    <cellStyle name="Style 161 2 3 2 2" xfId="24204"/>
    <cellStyle name="Style 161 2 3 2 3" xfId="19054"/>
    <cellStyle name="Style 161 2 3 2 4" xfId="33582"/>
    <cellStyle name="Style 161 2 3 2 5" xfId="46456"/>
    <cellStyle name="Style 161 2 3 3" xfId="14614"/>
    <cellStyle name="Style 161 2 3 3 2" xfId="24205"/>
    <cellStyle name="Style 161 2 3 3 3" xfId="19053"/>
    <cellStyle name="Style 161 2 3 3 4" xfId="35911"/>
    <cellStyle name="Style 161 2 3 3 5" xfId="41177"/>
    <cellStyle name="Style 161 2 3 4" xfId="24203"/>
    <cellStyle name="Style 161 2 4" xfId="10505"/>
    <cellStyle name="Style 161 2 4 2" xfId="24206"/>
    <cellStyle name="Style 161 2 4 3" xfId="19052"/>
    <cellStyle name="Style 161 2 4 4" xfId="36068"/>
    <cellStyle name="Style 161 2 4 5" xfId="42180"/>
    <cellStyle name="Style 161 2 5" xfId="11860"/>
    <cellStyle name="Style 161 2 5 2" xfId="24207"/>
    <cellStyle name="Style 161 2 5 3" xfId="19051"/>
    <cellStyle name="Style 161 2 5 4" xfId="38572"/>
    <cellStyle name="Style 161 2 5 5" xfId="47625"/>
    <cellStyle name="Style 161 2 6" xfId="14692"/>
    <cellStyle name="Style 161 2 6 2" xfId="19050"/>
    <cellStyle name="Style 161 2 6 3" xfId="33230"/>
    <cellStyle name="Style 161 2 6 4" xfId="44535"/>
    <cellStyle name="Style 161 2 7" xfId="31926"/>
    <cellStyle name="Style 161 2 8" xfId="39557"/>
    <cellStyle name="Style 161 3" xfId="6794"/>
    <cellStyle name="Style 161 3 2" xfId="9135"/>
    <cellStyle name="Style 161 3 2 2" xfId="13390"/>
    <cellStyle name="Style 161 3 2 2 2" xfId="24209"/>
    <cellStyle name="Style 161 3 2 2 3" xfId="19047"/>
    <cellStyle name="Style 161 3 2 2 4" xfId="33347"/>
    <cellStyle name="Style 161 3 2 2 5" xfId="45839"/>
    <cellStyle name="Style 161 3 2 3" xfId="16159"/>
    <cellStyle name="Style 161 3 2 3 2" xfId="19046"/>
    <cellStyle name="Style 161 3 2 3 3" xfId="24398"/>
    <cellStyle name="Style 161 3 2 3 4" xfId="45397"/>
    <cellStyle name="Style 161 3 2 4" xfId="19048"/>
    <cellStyle name="Style 161 3 2 5" xfId="26210"/>
    <cellStyle name="Style 161 3 2 6" xfId="39600"/>
    <cellStyle name="Style 161 3 3" xfId="10710"/>
    <cellStyle name="Style 161 3 3 2" xfId="24211"/>
    <cellStyle name="Style 161 3 3 3" xfId="19045"/>
    <cellStyle name="Style 161 3 3 4" xfId="37584"/>
    <cellStyle name="Style 161 3 3 5" xfId="42692"/>
    <cellStyle name="Style 161 3 4" xfId="12065"/>
    <cellStyle name="Style 161 3 4 2" xfId="24212"/>
    <cellStyle name="Style 161 3 4 3" xfId="19044"/>
    <cellStyle name="Style 161 3 4 4" xfId="34795"/>
    <cellStyle name="Style 161 3 4 5" xfId="38966"/>
    <cellStyle name="Style 161 3 5" xfId="14897"/>
    <cellStyle name="Style 161 3 5 2" xfId="19043"/>
    <cellStyle name="Style 161 3 5 3" xfId="33133"/>
    <cellStyle name="Style 161 3 5 4" xfId="45784"/>
    <cellStyle name="Style 161 3 6" xfId="19049"/>
    <cellStyle name="Style 161 3 7" xfId="21988"/>
    <cellStyle name="Style 161 3 8" xfId="40136"/>
    <cellStyle name="Style 161 4" xfId="6772"/>
    <cellStyle name="Style 161 4 2" xfId="9113"/>
    <cellStyle name="Style 161 4 2 2" xfId="13368"/>
    <cellStyle name="Style 161 4 2 2 2" xfId="24214"/>
    <cellStyle name="Style 161 4 2 2 3" xfId="19040"/>
    <cellStyle name="Style 161 4 2 2 4" xfId="36579"/>
    <cellStyle name="Style 161 4 2 2 5" xfId="47355"/>
    <cellStyle name="Style 161 4 2 3" xfId="16140"/>
    <cellStyle name="Style 161 4 2 3 2" xfId="19039"/>
    <cellStyle name="Style 161 4 2 3 3" xfId="21934"/>
    <cellStyle name="Style 161 4 2 3 4" xfId="39306"/>
    <cellStyle name="Style 161 4 2 4" xfId="19041"/>
    <cellStyle name="Style 161 4 2 5" xfId="25333"/>
    <cellStyle name="Style 161 4 2 6" xfId="39136"/>
    <cellStyle name="Style 161 4 3" xfId="10688"/>
    <cellStyle name="Style 161 4 3 2" xfId="24215"/>
    <cellStyle name="Style 161 4 3 3" xfId="19038"/>
    <cellStyle name="Style 161 4 3 4" xfId="35245"/>
    <cellStyle name="Style 161 4 3 5" xfId="44779"/>
    <cellStyle name="Style 161 4 4" xfId="12043"/>
    <cellStyle name="Style 161 4 4 2" xfId="24216"/>
    <cellStyle name="Style 161 4 4 3" xfId="19037"/>
    <cellStyle name="Style 161 4 4 4" xfId="36308"/>
    <cellStyle name="Style 161 4 4 5" xfId="43060"/>
    <cellStyle name="Style 161 4 5" xfId="14875"/>
    <cellStyle name="Style 161 4 5 2" xfId="19036"/>
    <cellStyle name="Style 161 4 5 3" xfId="34099"/>
    <cellStyle name="Style 161 4 5 4" xfId="45109"/>
    <cellStyle name="Style 161 4 6" xfId="19042"/>
    <cellStyle name="Style 161 4 7" xfId="32405"/>
    <cellStyle name="Style 161 4 8" xfId="47371"/>
    <cellStyle name="Style 161 5" xfId="7034"/>
    <cellStyle name="Style 161 5 2" xfId="9375"/>
    <cellStyle name="Style 161 5 2 2" xfId="13630"/>
    <cellStyle name="Style 161 5 2 2 2" xfId="24217"/>
    <cellStyle name="Style 161 5 2 2 3" xfId="19033"/>
    <cellStyle name="Style 161 5 2 2 4" xfId="26332"/>
    <cellStyle name="Style 161 5 2 2 5" xfId="40615"/>
    <cellStyle name="Style 161 5 2 3" xfId="16367"/>
    <cellStyle name="Style 161 5 2 3 2" xfId="19032"/>
    <cellStyle name="Style 161 5 2 3 3" xfId="26229"/>
    <cellStyle name="Style 161 5 2 3 4" xfId="43490"/>
    <cellStyle name="Style 161 5 2 4" xfId="19034"/>
    <cellStyle name="Style 161 5 2 5" xfId="37675"/>
    <cellStyle name="Style 161 5 2 6" xfId="41469"/>
    <cellStyle name="Style 161 5 3" xfId="10950"/>
    <cellStyle name="Style 161 5 3 2" xfId="24218"/>
    <cellStyle name="Style 161 5 3 3" xfId="19031"/>
    <cellStyle name="Style 161 5 3 4" xfId="33876"/>
    <cellStyle name="Style 161 5 3 5" xfId="45480"/>
    <cellStyle name="Style 161 5 4" xfId="12305"/>
    <cellStyle name="Style 161 5 4 2" xfId="24219"/>
    <cellStyle name="Style 161 5 4 3" xfId="19030"/>
    <cellStyle name="Style 161 5 4 4" xfId="36067"/>
    <cellStyle name="Style 161 5 4 5" xfId="41691"/>
    <cellStyle name="Style 161 5 5" xfId="15137"/>
    <cellStyle name="Style 161 5 5 2" xfId="19029"/>
    <cellStyle name="Style 161 5 5 3" xfId="38176"/>
    <cellStyle name="Style 161 5 5 4" xfId="46762"/>
    <cellStyle name="Style 161 5 6" xfId="19035"/>
    <cellStyle name="Style 161 5 7" xfId="24609"/>
    <cellStyle name="Style 161 5 8" xfId="39530"/>
    <cellStyle name="Style 161 6" xfId="6676"/>
    <cellStyle name="Style 161 6 2" xfId="9017"/>
    <cellStyle name="Style 161 6 2 2" xfId="13272"/>
    <cellStyle name="Style 161 6 2 2 2" xfId="24220"/>
    <cellStyle name="Style 161 6 2 2 3" xfId="19026"/>
    <cellStyle name="Style 161 6 2 2 4" xfId="36235"/>
    <cellStyle name="Style 161 6 2 2 5" xfId="42152"/>
    <cellStyle name="Style 161 6 2 3" xfId="16056"/>
    <cellStyle name="Style 161 6 2 3 2" xfId="19025"/>
    <cellStyle name="Style 161 6 2 3 3" xfId="22330"/>
    <cellStyle name="Style 161 6 2 3 4" xfId="42220"/>
    <cellStyle name="Style 161 6 2 4" xfId="19027"/>
    <cellStyle name="Style 161 6 2 5" xfId="21778"/>
    <cellStyle name="Style 161 6 2 6" xfId="40925"/>
    <cellStyle name="Style 161 6 3" xfId="10592"/>
    <cellStyle name="Style 161 6 3 2" xfId="24221"/>
    <cellStyle name="Style 161 6 3 3" xfId="19024"/>
    <cellStyle name="Style 161 6 3 4" xfId="27817"/>
    <cellStyle name="Style 161 6 3 5" xfId="41520"/>
    <cellStyle name="Style 161 6 4" xfId="11947"/>
    <cellStyle name="Style 161 6 4 2" xfId="24222"/>
    <cellStyle name="Style 161 6 4 3" xfId="19023"/>
    <cellStyle name="Style 161 6 4 4" xfId="34956"/>
    <cellStyle name="Style 161 6 4 5" xfId="46767"/>
    <cellStyle name="Style 161 6 5" xfId="14779"/>
    <cellStyle name="Style 161 6 5 2" xfId="19022"/>
    <cellStyle name="Style 161 6 5 3" xfId="36446"/>
    <cellStyle name="Style 161 6 5 4" xfId="44551"/>
    <cellStyle name="Style 161 6 6" xfId="19028"/>
    <cellStyle name="Style 161 6 7" xfId="31933"/>
    <cellStyle name="Style 161 6 8" xfId="39215"/>
    <cellStyle name="Style 161 7" xfId="7022"/>
    <cellStyle name="Style 161 7 2" xfId="9363"/>
    <cellStyle name="Style 161 7 2 2" xfId="13618"/>
    <cellStyle name="Style 161 7 2 2 2" xfId="24224"/>
    <cellStyle name="Style 161 7 2 2 3" xfId="19019"/>
    <cellStyle name="Style 161 7 2 2 4" xfId="35528"/>
    <cellStyle name="Style 161 7 2 2 5" xfId="44151"/>
    <cellStyle name="Style 161 7 2 3" xfId="16355"/>
    <cellStyle name="Style 161 7 2 3 2" xfId="19018"/>
    <cellStyle name="Style 161 7 2 3 3" xfId="25387"/>
    <cellStyle name="Style 161 7 2 3 4" xfId="39686"/>
    <cellStyle name="Style 161 7 2 4" xfId="19020"/>
    <cellStyle name="Style 161 7 2 5" xfId="36099"/>
    <cellStyle name="Style 161 7 2 6" xfId="41889"/>
    <cellStyle name="Style 161 7 3" xfId="10938"/>
    <cellStyle name="Style 161 7 3 2" xfId="24226"/>
    <cellStyle name="Style 161 7 3 3" xfId="19017"/>
    <cellStyle name="Style 161 7 3 4" xfId="33672"/>
    <cellStyle name="Style 161 7 3 5" xfId="44335"/>
    <cellStyle name="Style 161 7 4" xfId="12293"/>
    <cellStyle name="Style 161 7 4 2" xfId="24227"/>
    <cellStyle name="Style 161 7 4 3" xfId="19016"/>
    <cellStyle name="Style 161 7 4 4" xfId="32921"/>
    <cellStyle name="Style 161 7 4 5" xfId="45200"/>
    <cellStyle name="Style 161 7 5" xfId="15125"/>
    <cellStyle name="Style 161 7 5 2" xfId="19015"/>
    <cellStyle name="Style 161 7 5 3" xfId="34092"/>
    <cellStyle name="Style 161 7 5 4" xfId="47894"/>
    <cellStyle name="Style 161 7 6" xfId="19021"/>
    <cellStyle name="Style 161 7 7" xfId="25854"/>
    <cellStyle name="Style 161 7 8" xfId="42246"/>
    <cellStyle name="Style 161 8" xfId="7079"/>
    <cellStyle name="Style 161 8 2" xfId="9420"/>
    <cellStyle name="Style 161 8 2 2" xfId="13675"/>
    <cellStyle name="Style 161 8 2 2 2" xfId="24228"/>
    <cellStyle name="Style 161 8 2 2 3" xfId="19012"/>
    <cellStyle name="Style 161 8 2 2 4" xfId="35124"/>
    <cellStyle name="Style 161 8 2 2 5" xfId="45597"/>
    <cellStyle name="Style 161 8 2 3" xfId="16412"/>
    <cellStyle name="Style 161 8 2 3 2" xfId="19011"/>
    <cellStyle name="Style 161 8 2 3 3" xfId="22765"/>
    <cellStyle name="Style 161 8 2 3 4" xfId="47372"/>
    <cellStyle name="Style 161 8 2 4" xfId="19013"/>
    <cellStyle name="Style 161 8 2 5" xfId="37677"/>
    <cellStyle name="Style 161 8 2 6" xfId="45952"/>
    <cellStyle name="Style 161 8 3" xfId="10995"/>
    <cellStyle name="Style 161 8 3 2" xfId="24229"/>
    <cellStyle name="Style 161 8 3 3" xfId="19010"/>
    <cellStyle name="Style 161 8 3 4" xfId="37513"/>
    <cellStyle name="Style 161 8 3 5" xfId="47717"/>
    <cellStyle name="Style 161 8 4" xfId="12350"/>
    <cellStyle name="Style 161 8 4 2" xfId="24230"/>
    <cellStyle name="Style 161 8 4 3" xfId="19009"/>
    <cellStyle name="Style 161 8 4 4" xfId="33288"/>
    <cellStyle name="Style 161 8 4 5" xfId="48393"/>
    <cellStyle name="Style 161 8 5" xfId="15182"/>
    <cellStyle name="Style 161 8 5 2" xfId="19008"/>
    <cellStyle name="Style 161 8 5 3" xfId="36170"/>
    <cellStyle name="Style 161 8 5 4" xfId="44965"/>
    <cellStyle name="Style 161 8 6" xfId="19014"/>
    <cellStyle name="Style 161 8 7" xfId="24704"/>
    <cellStyle name="Style 161 8 8" xfId="39436"/>
    <cellStyle name="Style 161 9" xfId="8227"/>
    <cellStyle name="Style 161 9 2" xfId="9665"/>
    <cellStyle name="Style 161 9 2 2" xfId="13902"/>
    <cellStyle name="Style 161 9 2 2 2" xfId="24232"/>
    <cellStyle name="Style 161 9 2 2 3" xfId="19005"/>
    <cellStyle name="Style 161 9 2 2 4" xfId="35772"/>
    <cellStyle name="Style 161 9 2 2 5" xfId="42371"/>
    <cellStyle name="Style 161 9 2 3" xfId="16639"/>
    <cellStyle name="Style 161 9 2 3 2" xfId="19004"/>
    <cellStyle name="Style 161 9 2 3 3" xfId="22017"/>
    <cellStyle name="Style 161 9 2 3 4" xfId="39333"/>
    <cellStyle name="Style 161 9 2 4" xfId="19006"/>
    <cellStyle name="Style 161 9 2 5" xfId="36577"/>
    <cellStyle name="Style 161 9 2 6" xfId="43549"/>
    <cellStyle name="Style 161 9 3" xfId="11222"/>
    <cellStyle name="Style 161 9 3 2" xfId="24233"/>
    <cellStyle name="Style 161 9 3 3" xfId="19003"/>
    <cellStyle name="Style 161 9 3 4" xfId="34413"/>
    <cellStyle name="Style 161 9 3 5" xfId="46196"/>
    <cellStyle name="Style 161 9 4" xfId="12577"/>
    <cellStyle name="Style 161 9 4 2" xfId="24234"/>
    <cellStyle name="Style 161 9 4 3" xfId="19002"/>
    <cellStyle name="Style 161 9 4 4" xfId="36362"/>
    <cellStyle name="Style 161 9 4 5" xfId="42265"/>
    <cellStyle name="Style 161 9 5" xfId="15409"/>
    <cellStyle name="Style 161 9 5 2" xfId="19001"/>
    <cellStyle name="Style 161 9 5 3" xfId="32906"/>
    <cellStyle name="Style 161 9 5 4" xfId="40581"/>
    <cellStyle name="Style 161 9 6" xfId="19007"/>
    <cellStyle name="Style 161 9 7" xfId="31858"/>
    <cellStyle name="Style 161 9 8" xfId="43599"/>
    <cellStyle name="Style 162" xfId="73"/>
    <cellStyle name="Style 162 10" xfId="8327"/>
    <cellStyle name="Style 162 10 2" xfId="9765"/>
    <cellStyle name="Style 162 10 2 2" xfId="14002"/>
    <cellStyle name="Style 162 10 2 2 2" xfId="24235"/>
    <cellStyle name="Style 162 10 2 2 3" xfId="18998"/>
    <cellStyle name="Style 162 10 2 2 4" xfId="36856"/>
    <cellStyle name="Style 162 10 2 2 5" xfId="45618"/>
    <cellStyle name="Style 162 10 2 3" xfId="16739"/>
    <cellStyle name="Style 162 10 2 3 2" xfId="18997"/>
    <cellStyle name="Style 162 10 2 3 3" xfId="22316"/>
    <cellStyle name="Style 162 10 2 3 4" xfId="40995"/>
    <cellStyle name="Style 162 10 2 4" xfId="18999"/>
    <cellStyle name="Style 162 10 2 5" xfId="37821"/>
    <cellStyle name="Style 162 10 2 6" xfId="40848"/>
    <cellStyle name="Style 162 10 3" xfId="11322"/>
    <cellStyle name="Style 162 10 3 2" xfId="24236"/>
    <cellStyle name="Style 162 10 3 3" xfId="18996"/>
    <cellStyle name="Style 162 10 3 4" xfId="33498"/>
    <cellStyle name="Style 162 10 3 5" xfId="47047"/>
    <cellStyle name="Style 162 10 4" xfId="12677"/>
    <cellStyle name="Style 162 10 4 2" xfId="24237"/>
    <cellStyle name="Style 162 10 4 3" xfId="18995"/>
    <cellStyle name="Style 162 10 4 4" xfId="38255"/>
    <cellStyle name="Style 162 10 4 5" xfId="46512"/>
    <cellStyle name="Style 162 10 5" xfId="15509"/>
    <cellStyle name="Style 162 10 5 2" xfId="18994"/>
    <cellStyle name="Style 162 10 5 3" xfId="34082"/>
    <cellStyle name="Style 162 10 5 4" xfId="45706"/>
    <cellStyle name="Style 162 10 6" xfId="19000"/>
    <cellStyle name="Style 162 10 7" xfId="22190"/>
    <cellStyle name="Style 162 10 8" xfId="39959"/>
    <cellStyle name="Style 162 11" xfId="8363"/>
    <cellStyle name="Style 162 11 2" xfId="9801"/>
    <cellStyle name="Style 162 11 2 2" xfId="14038"/>
    <cellStyle name="Style 162 11 2 2 2" xfId="24238"/>
    <cellStyle name="Style 162 11 2 2 3" xfId="18991"/>
    <cellStyle name="Style 162 11 2 2 4" xfId="34618"/>
    <cellStyle name="Style 162 11 2 2 5" xfId="44991"/>
    <cellStyle name="Style 162 11 2 3" xfId="16775"/>
    <cellStyle name="Style 162 11 2 3 2" xfId="18990"/>
    <cellStyle name="Style 162 11 2 3 3" xfId="24049"/>
    <cellStyle name="Style 162 11 2 3 4" xfId="40757"/>
    <cellStyle name="Style 162 11 2 4" xfId="18992"/>
    <cellStyle name="Style 162 11 2 5" xfId="34215"/>
    <cellStyle name="Style 162 11 2 6" xfId="45634"/>
    <cellStyle name="Style 162 11 3" xfId="11358"/>
    <cellStyle name="Style 162 11 3 2" xfId="24239"/>
    <cellStyle name="Style 162 11 3 3" xfId="18989"/>
    <cellStyle name="Style 162 11 3 4" xfId="38670"/>
    <cellStyle name="Style 162 11 3 5" xfId="46826"/>
    <cellStyle name="Style 162 11 4" xfId="12713"/>
    <cellStyle name="Style 162 11 4 2" xfId="24240"/>
    <cellStyle name="Style 162 11 4 3" xfId="18988"/>
    <cellStyle name="Style 162 11 4 4" xfId="37659"/>
    <cellStyle name="Style 162 11 4 5" xfId="40388"/>
    <cellStyle name="Style 162 11 5" xfId="15545"/>
    <cellStyle name="Style 162 11 5 2" xfId="18987"/>
    <cellStyle name="Style 162 11 5 3" xfId="38148"/>
    <cellStyle name="Style 162 11 5 4" xfId="46185"/>
    <cellStyle name="Style 162 11 6" xfId="18993"/>
    <cellStyle name="Style 162 11 7" xfId="25951"/>
    <cellStyle name="Style 162 11 8" xfId="47398"/>
    <cellStyle name="Style 162 12" xfId="8453"/>
    <cellStyle name="Style 162 12 2" xfId="9889"/>
    <cellStyle name="Style 162 12 2 2" xfId="14126"/>
    <cellStyle name="Style 162 12 2 2 2" xfId="24243"/>
    <cellStyle name="Style 162 12 2 2 3" xfId="18984"/>
    <cellStyle name="Style 162 12 2 2 4" xfId="32548"/>
    <cellStyle name="Style 162 12 2 2 5" xfId="42292"/>
    <cellStyle name="Style 162 12 2 3" xfId="16863"/>
    <cellStyle name="Style 162 12 2 3 2" xfId="18983"/>
    <cellStyle name="Style 162 12 2 3 3" xfId="23570"/>
    <cellStyle name="Style 162 12 2 3 4" xfId="39121"/>
    <cellStyle name="Style 162 12 2 4" xfId="18985"/>
    <cellStyle name="Style 162 12 2 5" xfId="32589"/>
    <cellStyle name="Style 162 12 2 6" xfId="45836"/>
    <cellStyle name="Style 162 12 3" xfId="11446"/>
    <cellStyle name="Style 162 12 3 2" xfId="24244"/>
    <cellStyle name="Style 162 12 3 3" xfId="18982"/>
    <cellStyle name="Style 162 12 3 4" xfId="33394"/>
    <cellStyle name="Style 162 12 3 5" xfId="42013"/>
    <cellStyle name="Style 162 12 4" xfId="12801"/>
    <cellStyle name="Style 162 12 4 2" xfId="24245"/>
    <cellStyle name="Style 162 12 4 3" xfId="18981"/>
    <cellStyle name="Style 162 12 4 4" xfId="33096"/>
    <cellStyle name="Style 162 12 4 5" xfId="40717"/>
    <cellStyle name="Style 162 12 5" xfId="15633"/>
    <cellStyle name="Style 162 12 5 2" xfId="18980"/>
    <cellStyle name="Style 162 12 5 3" xfId="27959"/>
    <cellStyle name="Style 162 12 5 4" xfId="48150"/>
    <cellStyle name="Style 162 12 6" xfId="18986"/>
    <cellStyle name="Style 162 12 7" xfId="35017"/>
    <cellStyle name="Style 162 12 8" xfId="45912"/>
    <cellStyle name="Style 162 13" xfId="8502"/>
    <cellStyle name="Style 162 13 2" xfId="9938"/>
    <cellStyle name="Style 162 13 2 2" xfId="14175"/>
    <cellStyle name="Style 162 13 2 2 2" xfId="24247"/>
    <cellStyle name="Style 162 13 2 2 3" xfId="18977"/>
    <cellStyle name="Style 162 13 2 2 4" xfId="35808"/>
    <cellStyle name="Style 162 13 2 2 5" xfId="42269"/>
    <cellStyle name="Style 162 13 2 3" xfId="16912"/>
    <cellStyle name="Style 162 13 2 3 2" xfId="18976"/>
    <cellStyle name="Style 162 13 2 3 3" xfId="32130"/>
    <cellStyle name="Style 162 13 2 3 4" xfId="41554"/>
    <cellStyle name="Style 162 13 2 4" xfId="18978"/>
    <cellStyle name="Style 162 13 2 5" xfId="35887"/>
    <cellStyle name="Style 162 13 2 6" xfId="43302"/>
    <cellStyle name="Style 162 13 3" xfId="11495"/>
    <cellStyle name="Style 162 13 3 2" xfId="24248"/>
    <cellStyle name="Style 162 13 3 3" xfId="18975"/>
    <cellStyle name="Style 162 13 3 4" xfId="34047"/>
    <cellStyle name="Style 162 13 3 5" xfId="41169"/>
    <cellStyle name="Style 162 13 4" xfId="12850"/>
    <cellStyle name="Style 162 13 4 2" xfId="24249"/>
    <cellStyle name="Style 162 13 4 3" xfId="18974"/>
    <cellStyle name="Style 162 13 4 4" xfId="36395"/>
    <cellStyle name="Style 162 13 4 5" xfId="40552"/>
    <cellStyle name="Style 162 13 5" xfId="15682"/>
    <cellStyle name="Style 162 13 5 2" xfId="18973"/>
    <cellStyle name="Style 162 13 5 3" xfId="28035"/>
    <cellStyle name="Style 162 13 5 4" xfId="48477"/>
    <cellStyle name="Style 162 13 6" xfId="18979"/>
    <cellStyle name="Style 162 13 7" xfId="27216"/>
    <cellStyle name="Style 162 13 8" xfId="42535"/>
    <cellStyle name="Style 162 14" xfId="8690"/>
    <cellStyle name="Style 162 14 2" xfId="10126"/>
    <cellStyle name="Style 162 14 2 2" xfId="14363"/>
    <cellStyle name="Style 162 14 2 2 2" xfId="24250"/>
    <cellStyle name="Style 162 14 2 2 3" xfId="18970"/>
    <cellStyle name="Style 162 14 2 2 4" xfId="32766"/>
    <cellStyle name="Style 162 14 2 2 5" xfId="44291"/>
    <cellStyle name="Style 162 14 2 3" xfId="17100"/>
    <cellStyle name="Style 162 14 2 3 2" xfId="18969"/>
    <cellStyle name="Style 162 14 2 3 3" xfId="38786"/>
    <cellStyle name="Style 162 14 2 3 4" xfId="47872"/>
    <cellStyle name="Style 162 14 2 4" xfId="18971"/>
    <cellStyle name="Style 162 14 2 5" xfId="36538"/>
    <cellStyle name="Style 162 14 2 6" xfId="41997"/>
    <cellStyle name="Style 162 14 3" xfId="11683"/>
    <cellStyle name="Style 162 14 3 2" xfId="24251"/>
    <cellStyle name="Style 162 14 3 3" xfId="18968"/>
    <cellStyle name="Style 162 14 3 4" xfId="36765"/>
    <cellStyle name="Style 162 14 3 5" xfId="47124"/>
    <cellStyle name="Style 162 14 4" xfId="13038"/>
    <cellStyle name="Style 162 14 4 2" xfId="24252"/>
    <cellStyle name="Style 162 14 4 3" xfId="18967"/>
    <cellStyle name="Style 162 14 4 4" xfId="32858"/>
    <cellStyle name="Style 162 14 4 5" xfId="42103"/>
    <cellStyle name="Style 162 14 5" xfId="15870"/>
    <cellStyle name="Style 162 14 5 2" xfId="18966"/>
    <cellStyle name="Style 162 14 5 3" xfId="31990"/>
    <cellStyle name="Style 162 14 5 4" xfId="47850"/>
    <cellStyle name="Style 162 14 6" xfId="18972"/>
    <cellStyle name="Style 162 14 7" xfId="38804"/>
    <cellStyle name="Style 162 14 8" xfId="47072"/>
    <cellStyle name="Style 162 15" xfId="8870"/>
    <cellStyle name="Style 162 15 2" xfId="13149"/>
    <cellStyle name="Style 162 15 2 2" xfId="24254"/>
    <cellStyle name="Style 162 15 2 3" xfId="18965"/>
    <cellStyle name="Style 162 15 2 4" xfId="35306"/>
    <cellStyle name="Style 162 15 2 5" xfId="40556"/>
    <cellStyle name="Style 162 15 3" xfId="14582"/>
    <cellStyle name="Style 162 15 3 2" xfId="24255"/>
    <cellStyle name="Style 162 15 3 3" xfId="18964"/>
    <cellStyle name="Style 162 15 3 4" xfId="33710"/>
    <cellStyle name="Style 162 15 3 5" xfId="41320"/>
    <cellStyle name="Style 162 15 4" xfId="24253"/>
    <cellStyle name="Style 162 16" xfId="10243"/>
    <cellStyle name="Style 162 16 2" xfId="14480"/>
    <cellStyle name="Style 162 16 2 2" xfId="24256"/>
    <cellStyle name="Style 162 16 2 3" xfId="18962"/>
    <cellStyle name="Style 162 16 2 4" xfId="37898"/>
    <cellStyle name="Style 162 16 2 5" xfId="42628"/>
    <cellStyle name="Style 162 16 3" xfId="17217"/>
    <cellStyle name="Style 162 16 3 2" xfId="18961"/>
    <cellStyle name="Style 162 16 3 3" xfId="34512"/>
    <cellStyle name="Style 162 16 3 4" xfId="48016"/>
    <cellStyle name="Style 162 16 4" xfId="18963"/>
    <cellStyle name="Style 162 16 5" xfId="32828"/>
    <cellStyle name="Style 162 16 6" xfId="41208"/>
    <cellStyle name="Style 162 17" xfId="10354"/>
    <cellStyle name="Style 162 17 2" xfId="24257"/>
    <cellStyle name="Style 162 17 3" xfId="18960"/>
    <cellStyle name="Style 162 17 4" xfId="35334"/>
    <cellStyle name="Style 162 17 5" xfId="41274"/>
    <cellStyle name="Style 162 18" xfId="10408"/>
    <cellStyle name="Style 162 18 2" xfId="24258"/>
    <cellStyle name="Style 162 18 3" xfId="18959"/>
    <cellStyle name="Style 162 18 4" xfId="38085"/>
    <cellStyle name="Style 162 18 5" xfId="47402"/>
    <cellStyle name="Style 162 19" xfId="11795"/>
    <cellStyle name="Style 162 19 2" xfId="24259"/>
    <cellStyle name="Style 162 19 3" xfId="18958"/>
    <cellStyle name="Style 162 19 4" xfId="37896"/>
    <cellStyle name="Style 162 19 5" xfId="47210"/>
    <cellStyle name="Style 162 2" xfId="6588"/>
    <cellStyle name="Style 162 2 2" xfId="10166"/>
    <cellStyle name="Style 162 2 2 2" xfId="11723"/>
    <cellStyle name="Style 162 2 2 2 2" xfId="24260"/>
    <cellStyle name="Style 162 2 2 2 3" xfId="18956"/>
    <cellStyle name="Style 162 2 2 2 4" xfId="38074"/>
    <cellStyle name="Style 162 2 2 2 5" xfId="42974"/>
    <cellStyle name="Style 162 2 2 3" xfId="14403"/>
    <cellStyle name="Style 162 2 2 3 2" xfId="24261"/>
    <cellStyle name="Style 162 2 2 3 3" xfId="18955"/>
    <cellStyle name="Style 162 2 2 3 4" xfId="33836"/>
    <cellStyle name="Style 162 2 2 3 5" xfId="41543"/>
    <cellStyle name="Style 162 2 2 4" xfId="17140"/>
    <cellStyle name="Style 162 2 2 4 2" xfId="18954"/>
    <cellStyle name="Style 162 2 2 4 3" xfId="32173"/>
    <cellStyle name="Style 162 2 2 4 4" xfId="45965"/>
    <cellStyle name="Style 162 2 2 5" xfId="18957"/>
    <cellStyle name="Style 162 2 2 6" xfId="37421"/>
    <cellStyle name="Style 162 2 2 7" xfId="44457"/>
    <cellStyle name="Style 162 2 3" xfId="8929"/>
    <cellStyle name="Style 162 2 3 2" xfId="13184"/>
    <cellStyle name="Style 162 2 3 2 2" xfId="24263"/>
    <cellStyle name="Style 162 2 3 2 3" xfId="18952"/>
    <cellStyle name="Style 162 2 3 2 4" xfId="35165"/>
    <cellStyle name="Style 162 2 3 2 5" xfId="41444"/>
    <cellStyle name="Style 162 2 3 3" xfId="14613"/>
    <cellStyle name="Style 162 2 3 3 2" xfId="24264"/>
    <cellStyle name="Style 162 2 3 3 3" xfId="18951"/>
    <cellStyle name="Style 162 2 3 3 4" xfId="32748"/>
    <cellStyle name="Style 162 2 3 3 5" xfId="41672"/>
    <cellStyle name="Style 162 2 3 4" xfId="24262"/>
    <cellStyle name="Style 162 2 4" xfId="10504"/>
    <cellStyle name="Style 162 2 4 2" xfId="24265"/>
    <cellStyle name="Style 162 2 4 3" xfId="18950"/>
    <cellStyle name="Style 162 2 4 4" xfId="32905"/>
    <cellStyle name="Style 162 2 4 5" xfId="40864"/>
    <cellStyle name="Style 162 2 5" xfId="11859"/>
    <cellStyle name="Style 162 2 5 2" xfId="24266"/>
    <cellStyle name="Style 162 2 5 3" xfId="18949"/>
    <cellStyle name="Style 162 2 5 4" xfId="38368"/>
    <cellStyle name="Style 162 2 5 5" xfId="48070"/>
    <cellStyle name="Style 162 2 6" xfId="14691"/>
    <cellStyle name="Style 162 2 6 2" xfId="18948"/>
    <cellStyle name="Style 162 2 6 3" xfId="34813"/>
    <cellStyle name="Style 162 2 6 4" xfId="48189"/>
    <cellStyle name="Style 162 2 7" xfId="23126"/>
    <cellStyle name="Style 162 2 8" xfId="39124"/>
    <cellStyle name="Style 162 3" xfId="6723"/>
    <cellStyle name="Style 162 3 2" xfId="9064"/>
    <cellStyle name="Style 162 3 2 2" xfId="13319"/>
    <cellStyle name="Style 162 3 2 2 2" xfId="24268"/>
    <cellStyle name="Style 162 3 2 2 3" xfId="18945"/>
    <cellStyle name="Style 162 3 2 2 4" xfId="33169"/>
    <cellStyle name="Style 162 3 2 2 5" xfId="45955"/>
    <cellStyle name="Style 162 3 2 3" xfId="16092"/>
    <cellStyle name="Style 162 3 2 3 2" xfId="18944"/>
    <cellStyle name="Style 162 3 2 3 3" xfId="23748"/>
    <cellStyle name="Style 162 3 2 3 4" xfId="39670"/>
    <cellStyle name="Style 162 3 2 4" xfId="18946"/>
    <cellStyle name="Style 162 3 2 5" xfId="25347"/>
    <cellStyle name="Style 162 3 2 6" xfId="39294"/>
    <cellStyle name="Style 162 3 3" xfId="10639"/>
    <cellStyle name="Style 162 3 3 2" xfId="24269"/>
    <cellStyle name="Style 162 3 3 3" xfId="18943"/>
    <cellStyle name="Style 162 3 3 4" xfId="27867"/>
    <cellStyle name="Style 162 3 3 5" xfId="48318"/>
    <cellStyle name="Style 162 3 4" xfId="11994"/>
    <cellStyle name="Style 162 3 4 2" xfId="24270"/>
    <cellStyle name="Style 162 3 4 3" xfId="18942"/>
    <cellStyle name="Style 162 3 4 4" xfId="32967"/>
    <cellStyle name="Style 162 3 4 5" xfId="48116"/>
    <cellStyle name="Style 162 3 5" xfId="14826"/>
    <cellStyle name="Style 162 3 5 2" xfId="18941"/>
    <cellStyle name="Style 162 3 5 3" xfId="36474"/>
    <cellStyle name="Style 162 3 5 4" xfId="48272"/>
    <cellStyle name="Style 162 3 6" xfId="18947"/>
    <cellStyle name="Style 162 3 7" xfId="21800"/>
    <cellStyle name="Style 162 3 8" xfId="39587"/>
    <cellStyle name="Style 162 4" xfId="6748"/>
    <cellStyle name="Style 162 4 2" xfId="9089"/>
    <cellStyle name="Style 162 4 2 2" xfId="13344"/>
    <cellStyle name="Style 162 4 2 2 2" xfId="24271"/>
    <cellStyle name="Style 162 4 2 2 3" xfId="18938"/>
    <cellStyle name="Style 162 4 2 2 4" xfId="36400"/>
    <cellStyle name="Style 162 4 2 2 5" xfId="41862"/>
    <cellStyle name="Style 162 4 2 3" xfId="16117"/>
    <cellStyle name="Style 162 4 2 3 2" xfId="18937"/>
    <cellStyle name="Style 162 4 2 3 3" xfId="25582"/>
    <cellStyle name="Style 162 4 2 3 4" xfId="39594"/>
    <cellStyle name="Style 162 4 2 4" xfId="18939"/>
    <cellStyle name="Style 162 4 2 5" xfId="22573"/>
    <cellStyle name="Style 162 4 2 6" xfId="41689"/>
    <cellStyle name="Style 162 4 3" xfId="10664"/>
    <cellStyle name="Style 162 4 3 2" xfId="24272"/>
    <cellStyle name="Style 162 4 3 3" xfId="18936"/>
    <cellStyle name="Style 162 4 3 4" xfId="27896"/>
    <cellStyle name="Style 162 4 3 5" xfId="45195"/>
    <cellStyle name="Style 162 4 4" xfId="12019"/>
    <cellStyle name="Style 162 4 4 2" xfId="24273"/>
    <cellStyle name="Style 162 4 4 3" xfId="18935"/>
    <cellStyle name="Style 162 4 4 4" xfId="36197"/>
    <cellStyle name="Style 162 4 4 5" xfId="44347"/>
    <cellStyle name="Style 162 4 5" xfId="14851"/>
    <cellStyle name="Style 162 4 5 2" xfId="18934"/>
    <cellStyle name="Style 162 4 5 3" xfId="34032"/>
    <cellStyle name="Style 162 4 5 4" xfId="45679"/>
    <cellStyle name="Style 162 4 6" xfId="18940"/>
    <cellStyle name="Style 162 4 7" xfId="22125"/>
    <cellStyle name="Style 162 4 8" xfId="39522"/>
    <cellStyle name="Style 162 5" xfId="6935"/>
    <cellStyle name="Style 162 5 2" xfId="9276"/>
    <cellStyle name="Style 162 5 2 2" xfId="13531"/>
    <cellStyle name="Style 162 5 2 2 2" xfId="24274"/>
    <cellStyle name="Style 162 5 2 2 3" xfId="18931"/>
    <cellStyle name="Style 162 5 2 2 4" xfId="33911"/>
    <cellStyle name="Style 162 5 2 2 5" xfId="45845"/>
    <cellStyle name="Style 162 5 2 3" xfId="16281"/>
    <cellStyle name="Style 162 5 2 3 2" xfId="18930"/>
    <cellStyle name="Style 162 5 2 3 3" xfId="38725"/>
    <cellStyle name="Style 162 5 2 3 4" xfId="45540"/>
    <cellStyle name="Style 162 5 2 4" xfId="18932"/>
    <cellStyle name="Style 162 5 2 5" xfId="21674"/>
    <cellStyle name="Style 162 5 2 6" xfId="39295"/>
    <cellStyle name="Style 162 5 3" xfId="10851"/>
    <cellStyle name="Style 162 5 3 2" xfId="24275"/>
    <cellStyle name="Style 162 5 3 3" xfId="18929"/>
    <cellStyle name="Style 162 5 3 4" xfId="32856"/>
    <cellStyle name="Style 162 5 3 5" xfId="46520"/>
    <cellStyle name="Style 162 5 4" xfId="12206"/>
    <cellStyle name="Style 162 5 4 2" xfId="24276"/>
    <cellStyle name="Style 162 5 4 3" xfId="18928"/>
    <cellStyle name="Style 162 5 4 4" xfId="33640"/>
    <cellStyle name="Style 162 5 4 5" xfId="41679"/>
    <cellStyle name="Style 162 5 5" xfId="15038"/>
    <cellStyle name="Style 162 5 5 2" xfId="18927"/>
    <cellStyle name="Style 162 5 5 3" xfId="34653"/>
    <cellStyle name="Style 162 5 5 4" xfId="45412"/>
    <cellStyle name="Style 162 5 6" xfId="18933"/>
    <cellStyle name="Style 162 5 7" xfId="17363"/>
    <cellStyle name="Style 162 5 8" xfId="47540"/>
    <cellStyle name="Style 162 6" xfId="7045"/>
    <cellStyle name="Style 162 6 2" xfId="9386"/>
    <cellStyle name="Style 162 6 2 2" xfId="13641"/>
    <cellStyle name="Style 162 6 2 2 2" xfId="24278"/>
    <cellStyle name="Style 162 6 2 2 3" xfId="18924"/>
    <cellStyle name="Style 162 6 2 2 4" xfId="38190"/>
    <cellStyle name="Style 162 6 2 2 5" xfId="40803"/>
    <cellStyle name="Style 162 6 2 3" xfId="16378"/>
    <cellStyle name="Style 162 6 2 3 2" xfId="18923"/>
    <cellStyle name="Style 162 6 2 3 3" xfId="32101"/>
    <cellStyle name="Style 162 6 2 3 4" xfId="40196"/>
    <cellStyle name="Style 162 6 2 4" xfId="18925"/>
    <cellStyle name="Style 162 6 2 5" xfId="27090"/>
    <cellStyle name="Style 162 6 2 6" xfId="46988"/>
    <cellStyle name="Style 162 6 3" xfId="10961"/>
    <cellStyle name="Style 162 6 3 2" xfId="24280"/>
    <cellStyle name="Style 162 6 3 3" xfId="18922"/>
    <cellStyle name="Style 162 6 3 4" xfId="35323"/>
    <cellStyle name="Style 162 6 3 5" xfId="47557"/>
    <cellStyle name="Style 162 6 4" xfId="12316"/>
    <cellStyle name="Style 162 6 4 2" xfId="24281"/>
    <cellStyle name="Style 162 6 4 3" xfId="18921"/>
    <cellStyle name="Style 162 6 4 4" xfId="34421"/>
    <cellStyle name="Style 162 6 4 5" xfId="43836"/>
    <cellStyle name="Style 162 6 5" xfId="15148"/>
    <cellStyle name="Style 162 6 5 2" xfId="18920"/>
    <cellStyle name="Style 162 6 5 3" xfId="37904"/>
    <cellStyle name="Style 162 6 5 4" xfId="41653"/>
    <cellStyle name="Style 162 6 6" xfId="18926"/>
    <cellStyle name="Style 162 6 7" xfId="31913"/>
    <cellStyle name="Style 162 6 8" xfId="40262"/>
    <cellStyle name="Style 162 7" xfId="6913"/>
    <cellStyle name="Style 162 7 2" xfId="9254"/>
    <cellStyle name="Style 162 7 2 2" xfId="13509"/>
    <cellStyle name="Style 162 7 2 2 2" xfId="24282"/>
    <cellStyle name="Style 162 7 2 2 3" xfId="18917"/>
    <cellStyle name="Style 162 7 2 2 4" xfId="33227"/>
    <cellStyle name="Style 162 7 2 2 5" xfId="45594"/>
    <cellStyle name="Style 162 7 2 3" xfId="16259"/>
    <cellStyle name="Style 162 7 2 3 2" xfId="18916"/>
    <cellStyle name="Style 162 7 2 3 3" xfId="18854"/>
    <cellStyle name="Style 162 7 2 3 4" xfId="44691"/>
    <cellStyle name="Style 162 7 2 4" xfId="18918"/>
    <cellStyle name="Style 162 7 2 5" xfId="21823"/>
    <cellStyle name="Style 162 7 2 6" xfId="41067"/>
    <cellStyle name="Style 162 7 3" xfId="10829"/>
    <cellStyle name="Style 162 7 3 2" xfId="24284"/>
    <cellStyle name="Style 162 7 3 3" xfId="18915"/>
    <cellStyle name="Style 162 7 3 4" xfId="37520"/>
    <cellStyle name="Style 162 7 3 5" xfId="47618"/>
    <cellStyle name="Style 162 7 4" xfId="12184"/>
    <cellStyle name="Style 162 7 4 2" xfId="24285"/>
    <cellStyle name="Style 162 7 4 3" xfId="18914"/>
    <cellStyle name="Style 162 7 4 4" xfId="33025"/>
    <cellStyle name="Style 162 7 4 5" xfId="47838"/>
    <cellStyle name="Style 162 7 5" xfId="15016"/>
    <cellStyle name="Style 162 7 5 2" xfId="18913"/>
    <cellStyle name="Style 162 7 5 3" xfId="36153"/>
    <cellStyle name="Style 162 7 5 4" xfId="45770"/>
    <cellStyle name="Style 162 7 6" xfId="18919"/>
    <cellStyle name="Style 162 7 7" xfId="23392"/>
    <cellStyle name="Style 162 7 8" xfId="39756"/>
    <cellStyle name="Style 162 8" xfId="7080"/>
    <cellStyle name="Style 162 8 2" xfId="9421"/>
    <cellStyle name="Style 162 8 2 2" xfId="13676"/>
    <cellStyle name="Style 162 8 2 2 2" xfId="24286"/>
    <cellStyle name="Style 162 8 2 2 3" xfId="18910"/>
    <cellStyle name="Style 162 8 2 2 4" xfId="33541"/>
    <cellStyle name="Style 162 8 2 2 5" xfId="42891"/>
    <cellStyle name="Style 162 8 2 3" xfId="16413"/>
    <cellStyle name="Style 162 8 2 3 2" xfId="18909"/>
    <cellStyle name="Style 162 8 2 3 3" xfId="24066"/>
    <cellStyle name="Style 162 8 2 3 4" xfId="39487"/>
    <cellStyle name="Style 162 8 2 4" xfId="18911"/>
    <cellStyle name="Style 162 8 2 5" xfId="38776"/>
    <cellStyle name="Style 162 8 2 6" xfId="48164"/>
    <cellStyle name="Style 162 8 3" xfId="10996"/>
    <cellStyle name="Style 162 8 3 2" xfId="24287"/>
    <cellStyle name="Style 162 8 3 3" xfId="18908"/>
    <cellStyle name="Style 162 8 3 4" xfId="35174"/>
    <cellStyle name="Style 162 8 3 5" xfId="48481"/>
    <cellStyle name="Style 162 8 4" xfId="12351"/>
    <cellStyle name="Style 162 8 4 2" xfId="24288"/>
    <cellStyle name="Style 162 8 4 3" xfId="18907"/>
    <cellStyle name="Style 162 8 4 4" xfId="36452"/>
    <cellStyle name="Style 162 8 4 5" xfId="43575"/>
    <cellStyle name="Style 162 8 5" xfId="15183"/>
    <cellStyle name="Style 162 8 5 2" xfId="18906"/>
    <cellStyle name="Style 162 8 5 3" xfId="37768"/>
    <cellStyle name="Style 162 8 5 4" xfId="47296"/>
    <cellStyle name="Style 162 8 6" xfId="18912"/>
    <cellStyle name="Style 162 8 7" xfId="32386"/>
    <cellStyle name="Style 162 8 8" xfId="46979"/>
    <cellStyle name="Style 162 9" xfId="8226"/>
    <cellStyle name="Style 162 9 2" xfId="9664"/>
    <cellStyle name="Style 162 9 2 2" xfId="13901"/>
    <cellStyle name="Style 162 9 2 2 2" xfId="24289"/>
    <cellStyle name="Style 162 9 2 2 3" xfId="18903"/>
    <cellStyle name="Style 162 9 2 2 4" xfId="32609"/>
    <cellStyle name="Style 162 9 2 2 5" xfId="42488"/>
    <cellStyle name="Style 162 9 2 3" xfId="16638"/>
    <cellStyle name="Style 162 9 2 3 2" xfId="18902"/>
    <cellStyle name="Style 162 9 2 3 3" xfId="31909"/>
    <cellStyle name="Style 162 9 2 3 4" xfId="39025"/>
    <cellStyle name="Style 162 9 2 4" xfId="18904"/>
    <cellStyle name="Style 162 9 2 5" xfId="33413"/>
    <cellStyle name="Style 162 9 2 6" xfId="48316"/>
    <cellStyle name="Style 162 9 3" xfId="11221"/>
    <cellStyle name="Style 162 9 3 2" xfId="24290"/>
    <cellStyle name="Style 162 9 3 3" xfId="18901"/>
    <cellStyle name="Style 162 9 3 4" xfId="38114"/>
    <cellStyle name="Style 162 9 3 5" xfId="45106"/>
    <cellStyle name="Style 162 9 4" xfId="12576"/>
    <cellStyle name="Style 162 9 4 2" xfId="24291"/>
    <cellStyle name="Style 162 9 4 3" xfId="18900"/>
    <cellStyle name="Style 162 9 4 4" xfId="33198"/>
    <cellStyle name="Style 162 9 4 5" xfId="42046"/>
    <cellStyle name="Style 162 9 5" xfId="15408"/>
    <cellStyle name="Style 162 9 5 2" xfId="18899"/>
    <cellStyle name="Style 162 9 5 3" xfId="34488"/>
    <cellStyle name="Style 162 9 5 4" xfId="44353"/>
    <cellStyle name="Style 162 9 6" xfId="18905"/>
    <cellStyle name="Style 162 9 7" xfId="23452"/>
    <cellStyle name="Style 162 9 8" xfId="40092"/>
    <cellStyle name="Style 163" xfId="74"/>
    <cellStyle name="Style 163 10" xfId="8238"/>
    <cellStyle name="Style 163 10 2" xfId="9676"/>
    <cellStyle name="Style 163 10 2 2" xfId="13913"/>
    <cellStyle name="Style 163 10 2 2 2" xfId="24292"/>
    <cellStyle name="Style 163 10 2 2 3" xfId="18895"/>
    <cellStyle name="Style 163 10 2 2 4" xfId="32812"/>
    <cellStyle name="Style 163 10 2 2 5" xfId="41183"/>
    <cellStyle name="Style 163 10 2 3" xfId="16650"/>
    <cellStyle name="Style 163 10 2 3 2" xfId="18894"/>
    <cellStyle name="Style 163 10 2 3 3" xfId="22344"/>
    <cellStyle name="Style 163 10 2 3 4" xfId="39650"/>
    <cellStyle name="Style 163 10 2 4" xfId="18896"/>
    <cellStyle name="Style 163 10 2 5" xfId="35246"/>
    <cellStyle name="Style 163 10 2 6" xfId="47085"/>
    <cellStyle name="Style 163 10 3" xfId="11233"/>
    <cellStyle name="Style 163 10 3 2" xfId="24294"/>
    <cellStyle name="Style 163 10 3 3" xfId="18893"/>
    <cellStyle name="Style 163 10 3 4" xfId="37978"/>
    <cellStyle name="Style 163 10 3 5" xfId="46186"/>
    <cellStyle name="Style 163 10 4" xfId="12588"/>
    <cellStyle name="Style 163 10 4 2" xfId="24295"/>
    <cellStyle name="Style 163 10 4 3" xfId="18892"/>
    <cellStyle name="Style 163 10 4 4" xfId="36158"/>
    <cellStyle name="Style 163 10 4 5" xfId="41506"/>
    <cellStyle name="Style 163 10 5" xfId="15420"/>
    <cellStyle name="Style 163 10 5 2" xfId="18891"/>
    <cellStyle name="Style 163 10 5 3" xfId="34216"/>
    <cellStyle name="Style 163 10 5 4" xfId="46103"/>
    <cellStyle name="Style 163 10 6" xfId="18897"/>
    <cellStyle name="Style 163 10 7" xfId="21762"/>
    <cellStyle name="Style 163 10 8" xfId="39220"/>
    <cellStyle name="Style 163 11" xfId="8408"/>
    <cellStyle name="Style 163 11 2" xfId="9846"/>
    <cellStyle name="Style 163 11 2 2" xfId="14083"/>
    <cellStyle name="Style 163 11 2 2 2" xfId="24297"/>
    <cellStyle name="Style 163 11 2 2 3" xfId="18888"/>
    <cellStyle name="Style 163 11 2 2 4" xfId="35322"/>
    <cellStyle name="Style 163 11 2 2 5" xfId="45311"/>
    <cellStyle name="Style 163 11 2 3" xfId="16820"/>
    <cellStyle name="Style 163 11 2 3 2" xfId="18887"/>
    <cellStyle name="Style 163 11 2 3 3" xfId="23743"/>
    <cellStyle name="Style 163 11 2 3 4" xfId="39851"/>
    <cellStyle name="Style 163 11 2 4" xfId="18889"/>
    <cellStyle name="Style 163 11 2 5" xfId="35390"/>
    <cellStyle name="Style 163 11 2 6" xfId="41865"/>
    <cellStyle name="Style 163 11 3" xfId="11403"/>
    <cellStyle name="Style 163 11 3 2" xfId="24298"/>
    <cellStyle name="Style 163 11 3 3" xfId="18886"/>
    <cellStyle name="Style 163 11 3 4" xfId="35847"/>
    <cellStyle name="Style 163 11 3 5" xfId="45082"/>
    <cellStyle name="Style 163 11 4" xfId="12758"/>
    <cellStyle name="Style 163 11 4 2" xfId="24299"/>
    <cellStyle name="Style 163 11 4 3" xfId="18885"/>
    <cellStyle name="Style 163 11 4 4" xfId="35654"/>
    <cellStyle name="Style 163 11 4 5" xfId="45535"/>
    <cellStyle name="Style 163 11 5" xfId="15590"/>
    <cellStyle name="Style 163 11 5 2" xfId="18884"/>
    <cellStyle name="Style 163 11 5 3" xfId="36143"/>
    <cellStyle name="Style 163 11 5 4" xfId="47083"/>
    <cellStyle name="Style 163 11 6" xfId="18890"/>
    <cellStyle name="Style 163 11 7" xfId="35013"/>
    <cellStyle name="Style 163 11 8" xfId="44655"/>
    <cellStyle name="Style 163 12" xfId="8452"/>
    <cellStyle name="Style 163 12 2" xfId="9888"/>
    <cellStyle name="Style 163 12 2 2" xfId="14125"/>
    <cellStyle name="Style 163 12 2 2 2" xfId="24301"/>
    <cellStyle name="Style 163 12 2 2 3" xfId="18881"/>
    <cellStyle name="Style 163 12 2 2 4" xfId="34129"/>
    <cellStyle name="Style 163 12 2 2 5" xfId="47399"/>
    <cellStyle name="Style 163 12 2 3" xfId="16862"/>
    <cellStyle name="Style 163 12 2 3 2" xfId="18880"/>
    <cellStyle name="Style 163 12 2 3 3" xfId="22505"/>
    <cellStyle name="Style 163 12 2 3 4" xfId="46172"/>
    <cellStyle name="Style 163 12 2 4" xfId="18882"/>
    <cellStyle name="Style 163 12 2 5" xfId="34170"/>
    <cellStyle name="Style 163 12 2 6" xfId="42942"/>
    <cellStyle name="Style 163 12 3" xfId="11445"/>
    <cellStyle name="Style 163 12 3 2" xfId="24302"/>
    <cellStyle name="Style 163 12 3 3" xfId="18879"/>
    <cellStyle name="Style 163 12 3 4" xfId="34977"/>
    <cellStyle name="Style 163 12 3 5" xfId="46527"/>
    <cellStyle name="Style 163 12 4" xfId="12800"/>
    <cellStyle name="Style 163 12 4 2" xfId="24303"/>
    <cellStyle name="Style 163 12 4 3" xfId="18878"/>
    <cellStyle name="Style 163 12 4 4" xfId="34678"/>
    <cellStyle name="Style 163 12 4 5" xfId="46459"/>
    <cellStyle name="Style 163 12 5" xfId="15632"/>
    <cellStyle name="Style 163 12 5 2" xfId="18877"/>
    <cellStyle name="Style 163 12 5 3" xfId="27957"/>
    <cellStyle name="Style 163 12 5 4" xfId="45937"/>
    <cellStyle name="Style 163 12 6" xfId="18883"/>
    <cellStyle name="Style 163 12 7" xfId="37119"/>
    <cellStyle name="Style 163 12 8" xfId="48384"/>
    <cellStyle name="Style 163 13" xfId="8519"/>
    <cellStyle name="Style 163 13 2" xfId="9955"/>
    <cellStyle name="Style 163 13 2 2" xfId="14192"/>
    <cellStyle name="Style 163 13 2 2 2" xfId="24305"/>
    <cellStyle name="Style 163 13 2 2 3" xfId="18874"/>
    <cellStyle name="Style 163 13 2 2 4" xfId="36918"/>
    <cellStyle name="Style 163 13 2 2 5" xfId="43161"/>
    <cellStyle name="Style 163 13 2 3" xfId="16929"/>
    <cellStyle name="Style 163 13 2 3 2" xfId="18873"/>
    <cellStyle name="Style 163 13 2 3 3" xfId="38829"/>
    <cellStyle name="Style 163 13 2 3 4" xfId="43837"/>
    <cellStyle name="Style 163 13 2 4" xfId="18875"/>
    <cellStyle name="Style 163 13 2 5" xfId="33929"/>
    <cellStyle name="Style 163 13 2 6" xfId="44812"/>
    <cellStyle name="Style 163 13 3" xfId="11512"/>
    <cellStyle name="Style 163 13 3 2" xfId="24306"/>
    <cellStyle name="Style 163 13 3 3" xfId="18872"/>
    <cellStyle name="Style 163 13 3 4" xfId="35172"/>
    <cellStyle name="Style 163 13 3 5" xfId="42832"/>
    <cellStyle name="Style 163 13 4" xfId="12867"/>
    <cellStyle name="Style 163 13 4 2" xfId="24307"/>
    <cellStyle name="Style 163 13 4 3" xfId="18871"/>
    <cellStyle name="Style 163 13 4 4" xfId="38314"/>
    <cellStyle name="Style 163 13 4 5" xfId="44410"/>
    <cellStyle name="Style 163 13 5" xfId="15699"/>
    <cellStyle name="Style 163 13 5 2" xfId="18870"/>
    <cellStyle name="Style 163 13 5 3" xfId="28042"/>
    <cellStyle name="Style 163 13 5 4" xfId="41810"/>
    <cellStyle name="Style 163 13 6" xfId="18876"/>
    <cellStyle name="Style 163 13 7" xfId="27234"/>
    <cellStyle name="Style 163 13 8" xfId="41401"/>
    <cellStyle name="Style 163 14" xfId="8601"/>
    <cellStyle name="Style 163 14 2" xfId="10037"/>
    <cellStyle name="Style 163 14 2 2" xfId="14274"/>
    <cellStyle name="Style 163 14 2 2 2" xfId="24308"/>
    <cellStyle name="Style 163 14 2 2 3" xfId="18867"/>
    <cellStyle name="Style 163 14 2 2 4" xfId="35361"/>
    <cellStyle name="Style 163 14 2 2 5" xfId="47247"/>
    <cellStyle name="Style 163 14 2 3" xfId="17011"/>
    <cellStyle name="Style 163 14 2 3 2" xfId="18866"/>
    <cellStyle name="Style 163 14 2 3 3" xfId="32153"/>
    <cellStyle name="Style 163 14 2 3 4" xfId="45893"/>
    <cellStyle name="Style 163 14 2 4" xfId="18868"/>
    <cellStyle name="Style 163 14 2 5" xfId="38699"/>
    <cellStyle name="Style 163 14 2 6" xfId="45226"/>
    <cellStyle name="Style 163 14 3" xfId="11594"/>
    <cellStyle name="Style 163 14 3 2" xfId="24309"/>
    <cellStyle name="Style 163 14 3 3" xfId="18865"/>
    <cellStyle name="Style 163 14 3 4" xfId="38874"/>
    <cellStyle name="Style 163 14 3 5" xfId="48277"/>
    <cellStyle name="Style 163 14 4" xfId="12949"/>
    <cellStyle name="Style 163 14 4 2" xfId="24310"/>
    <cellStyle name="Style 163 14 4 3" xfId="18864"/>
    <cellStyle name="Style 163 14 4 4" xfId="35695"/>
    <cellStyle name="Style 163 14 4 5" xfId="43991"/>
    <cellStyle name="Style 163 14 5" xfId="15781"/>
    <cellStyle name="Style 163 14 5 2" xfId="18863"/>
    <cellStyle name="Style 163 14 5 3" xfId="33433"/>
    <cellStyle name="Style 163 14 5 4" xfId="44316"/>
    <cellStyle name="Style 163 14 6" xfId="18869"/>
    <cellStyle name="Style 163 14 7" xfId="27374"/>
    <cellStyle name="Style 163 14 8" xfId="45325"/>
    <cellStyle name="Style 163 15" xfId="8871"/>
    <cellStyle name="Style 163 15 2" xfId="13150"/>
    <cellStyle name="Style 163 15 2 2" xfId="24313"/>
    <cellStyle name="Style 163 15 2 3" xfId="18862"/>
    <cellStyle name="Style 163 15 2 4" xfId="33723"/>
    <cellStyle name="Style 163 15 2 5" xfId="47048"/>
    <cellStyle name="Style 163 15 3" xfId="14583"/>
    <cellStyle name="Style 163 15 3 2" xfId="24314"/>
    <cellStyle name="Style 163 15 3 3" xfId="18861"/>
    <cellStyle name="Style 163 15 3 4" xfId="36873"/>
    <cellStyle name="Style 163 15 3 5" xfId="43686"/>
    <cellStyle name="Style 163 15 4" xfId="24312"/>
    <cellStyle name="Style 163 16" xfId="10242"/>
    <cellStyle name="Style 163 16 2" xfId="14479"/>
    <cellStyle name="Style 163 16 2 2" xfId="24315"/>
    <cellStyle name="Style 163 16 2 3" xfId="18859"/>
    <cellStyle name="Style 163 16 2 4" xfId="36300"/>
    <cellStyle name="Style 163 16 2 5" xfId="46375"/>
    <cellStyle name="Style 163 16 3" xfId="17216"/>
    <cellStyle name="Style 163 16 3 2" xfId="18858"/>
    <cellStyle name="Style 163 16 3 3" xfId="38213"/>
    <cellStyle name="Style 163 16 3 4" xfId="44889"/>
    <cellStyle name="Style 163 16 4" xfId="18860"/>
    <cellStyle name="Style 163 16 5" xfId="34410"/>
    <cellStyle name="Style 163 16 6" xfId="40753"/>
    <cellStyle name="Style 163 17" xfId="10355"/>
    <cellStyle name="Style 163 17 2" xfId="24316"/>
    <cellStyle name="Style 163 17 3" xfId="18857"/>
    <cellStyle name="Style 163 17 4" xfId="33751"/>
    <cellStyle name="Style 163 17 5" xfId="42893"/>
    <cellStyle name="Style 163 18" xfId="10456"/>
    <cellStyle name="Style 163 18 2" xfId="24317"/>
    <cellStyle name="Style 163 18 3" xfId="18856"/>
    <cellStyle name="Style 163 18 4" xfId="34112"/>
    <cellStyle name="Style 163 18 5" xfId="47897"/>
    <cellStyle name="Style 163 19" xfId="11796"/>
    <cellStyle name="Style 163 19 2" xfId="24318"/>
    <cellStyle name="Style 163 19 3" xfId="18855"/>
    <cellStyle name="Style 163 19 4" xfId="34195"/>
    <cellStyle name="Style 163 19 5" xfId="44129"/>
    <cellStyle name="Style 163 2" xfId="6587"/>
    <cellStyle name="Style 163 2 2" xfId="10165"/>
    <cellStyle name="Style 163 2 2 2" xfId="11722"/>
    <cellStyle name="Style 163 2 2 2 2" xfId="24319"/>
    <cellStyle name="Style 163 2 2 2 3" xfId="18852"/>
    <cellStyle name="Style 163 2 2 2 4" xfId="36476"/>
    <cellStyle name="Style 163 2 2 2 5" xfId="45007"/>
    <cellStyle name="Style 163 2 2 3" xfId="14402"/>
    <cellStyle name="Style 163 2 2 3 2" xfId="24320"/>
    <cellStyle name="Style 163 2 2 3 3" xfId="18851"/>
    <cellStyle name="Style 163 2 2 3 4" xfId="35418"/>
    <cellStyle name="Style 163 2 2 3 5" xfId="41966"/>
    <cellStyle name="Style 163 2 2 4" xfId="17139"/>
    <cellStyle name="Style 163 2 2 4 2" xfId="18850"/>
    <cellStyle name="Style 163 2 2 4 3" xfId="38841"/>
    <cellStyle name="Style 163 2 2 4 4" xfId="47251"/>
    <cellStyle name="Style 163 2 2 5" xfId="18853"/>
    <cellStyle name="Style 163 2 2 6" xfId="35813"/>
    <cellStyle name="Style 163 2 2 7" xfId="46961"/>
    <cellStyle name="Style 163 2 3" xfId="8928"/>
    <cellStyle name="Style 163 2 3 2" xfId="13183"/>
    <cellStyle name="Style 163 2 3 2 2" xfId="24322"/>
    <cellStyle name="Style 163 2 3 2 3" xfId="18849"/>
    <cellStyle name="Style 163 2 3 2 4" xfId="37504"/>
    <cellStyle name="Style 163 2 3 2 5" xfId="41834"/>
    <cellStyle name="Style 163 2 3 3" xfId="14612"/>
    <cellStyle name="Style 163 2 3 3 2" xfId="24323"/>
    <cellStyle name="Style 163 2 3 3 3" xfId="18848"/>
    <cellStyle name="Style 163 2 3 3 4" xfId="34330"/>
    <cellStyle name="Style 163 2 3 3 5" xfId="41738"/>
    <cellStyle name="Style 163 2 3 4" xfId="24321"/>
    <cellStyle name="Style 163 2 4" xfId="10503"/>
    <cellStyle name="Style 163 2 4 2" xfId="24324"/>
    <cellStyle name="Style 163 2 4 3" xfId="18847"/>
    <cellStyle name="Style 163 2 4 4" xfId="34487"/>
    <cellStyle name="Style 163 2 4 5" xfId="43044"/>
    <cellStyle name="Style 163 2 5" xfId="11858"/>
    <cellStyle name="Style 163 2 5 2" xfId="24325"/>
    <cellStyle name="Style 163 2 5 3" xfId="18846"/>
    <cellStyle name="Style 163 2 5 4" xfId="37332"/>
    <cellStyle name="Style 163 2 5 5" xfId="43368"/>
    <cellStyle name="Style 163 2 6" xfId="14690"/>
    <cellStyle name="Style 163 2 6 2" xfId="18845"/>
    <cellStyle name="Style 163 2 6 3" xfId="36915"/>
    <cellStyle name="Style 163 2 6 4" xfId="41864"/>
    <cellStyle name="Style 163 2 7" xfId="22305"/>
    <cellStyle name="Style 163 2 8" xfId="39375"/>
    <cellStyle name="Style 163 3" xfId="6775"/>
    <cellStyle name="Style 163 3 2" xfId="9116"/>
    <cellStyle name="Style 163 3 2 2" xfId="13371"/>
    <cellStyle name="Style 163 3 2 2 2" xfId="24327"/>
    <cellStyle name="Style 163 3 2 2 3" xfId="18842"/>
    <cellStyle name="Style 163 3 2 2 4" xfId="32894"/>
    <cellStyle name="Style 163 3 2 2 5" xfId="42434"/>
    <cellStyle name="Style 163 3 2 3" xfId="16142"/>
    <cellStyle name="Style 163 3 2 3 2" xfId="18841"/>
    <cellStyle name="Style 163 3 2 3 3" xfId="24300"/>
    <cellStyle name="Style 163 3 2 3 4" xfId="47114"/>
    <cellStyle name="Style 163 3 2 4" xfId="18843"/>
    <cellStyle name="Style 163 3 2 5" xfId="26242"/>
    <cellStyle name="Style 163 3 2 6" xfId="39570"/>
    <cellStyle name="Style 163 3 3" xfId="10691"/>
    <cellStyle name="Style 163 3 3 2" xfId="24328"/>
    <cellStyle name="Style 163 3 3 3" xfId="18840"/>
    <cellStyle name="Style 163 3 3 4" xfId="34723"/>
    <cellStyle name="Style 163 3 3 5" xfId="42614"/>
    <cellStyle name="Style 163 3 4" xfId="12046"/>
    <cellStyle name="Style 163 3 4 2" xfId="24329"/>
    <cellStyle name="Style 163 3 4 3" xfId="18839"/>
    <cellStyle name="Style 163 3 4 4" xfId="32624"/>
    <cellStyle name="Style 163 3 4 5" xfId="46297"/>
    <cellStyle name="Style 163 3 5" xfId="14878"/>
    <cellStyle name="Style 163 3 5 2" xfId="18838"/>
    <cellStyle name="Style 163 3 5 3" xfId="37289"/>
    <cellStyle name="Style 163 3 5 4" xfId="47796"/>
    <cellStyle name="Style 163 3 6" xfId="18844"/>
    <cellStyle name="Style 163 3 7" xfId="24069"/>
    <cellStyle name="Style 163 3 8" xfId="39398"/>
    <cellStyle name="Style 163 4" xfId="6886"/>
    <cellStyle name="Style 163 4 2" xfId="9227"/>
    <cellStyle name="Style 163 4 2 2" xfId="13482"/>
    <cellStyle name="Style 163 4 2 2 2" xfId="24330"/>
    <cellStyle name="Style 163 4 2 2 3" xfId="18835"/>
    <cellStyle name="Style 163 4 2 2 4" xfId="33681"/>
    <cellStyle name="Style 163 4 2 2 5" xfId="40551"/>
    <cellStyle name="Style 163 4 2 3" xfId="16237"/>
    <cellStyle name="Style 163 4 2 3 2" xfId="18834"/>
    <cellStyle name="Style 163 4 2 3 3" xfId="23378"/>
    <cellStyle name="Style 163 4 2 3 4" xfId="39515"/>
    <cellStyle name="Style 163 4 2 4" xfId="18836"/>
    <cellStyle name="Style 163 4 2 5" xfId="22329"/>
    <cellStyle name="Style 163 4 2 6" xfId="40378"/>
    <cellStyle name="Style 163 4 3" xfId="10802"/>
    <cellStyle name="Style 163 4 3 2" xfId="24331"/>
    <cellStyle name="Style 163 4 3 3" xfId="18833"/>
    <cellStyle name="Style 163 4 3 4" xfId="34260"/>
    <cellStyle name="Style 163 4 3 5" xfId="46968"/>
    <cellStyle name="Style 163 4 4" xfId="12157"/>
    <cellStyle name="Style 163 4 4 2" xfId="24332"/>
    <cellStyle name="Style 163 4 4 3" xfId="18832"/>
    <cellStyle name="Style 163 4 4 4" xfId="33479"/>
    <cellStyle name="Style 163 4 4 5" xfId="41995"/>
    <cellStyle name="Style 163 4 5" xfId="14989"/>
    <cellStyle name="Style 163 4 5 2" xfId="18831"/>
    <cellStyle name="Style 163 4 5 3" xfId="33851"/>
    <cellStyle name="Style 163 4 5 4" xfId="46231"/>
    <cellStyle name="Style 163 4 6" xfId="18837"/>
    <cellStyle name="Style 163 4 7" xfId="21687"/>
    <cellStyle name="Style 163 4 8" xfId="40985"/>
    <cellStyle name="Style 163 5" xfId="6956"/>
    <cellStyle name="Style 163 5 2" xfId="9297"/>
    <cellStyle name="Style 163 5 2 2" xfId="13552"/>
    <cellStyle name="Style 163 5 2 2 2" xfId="24334"/>
    <cellStyle name="Style 163 5 2 2 3" xfId="18828"/>
    <cellStyle name="Style 163 5 2 2 4" xfId="38404"/>
    <cellStyle name="Style 163 5 2 2 5" xfId="42442"/>
    <cellStyle name="Style 163 5 2 3" xfId="16299"/>
    <cellStyle name="Style 163 5 2 3 2" xfId="18827"/>
    <cellStyle name="Style 163 5 2 3 3" xfId="32066"/>
    <cellStyle name="Style 163 5 2 3 4" xfId="43486"/>
    <cellStyle name="Style 163 5 2 4" xfId="18829"/>
    <cellStyle name="Style 163 5 2 5" xfId="22290"/>
    <cellStyle name="Style 163 5 2 6" xfId="42914"/>
    <cellStyle name="Style 163 5 3" xfId="10872"/>
    <cellStyle name="Style 163 5 3 2" xfId="24335"/>
    <cellStyle name="Style 163 5 3 3" xfId="18826"/>
    <cellStyle name="Style 163 5 3 4" xfId="38071"/>
    <cellStyle name="Style 163 5 3 5" xfId="46258"/>
    <cellStyle name="Style 163 5 4" xfId="12227"/>
    <cellStyle name="Style 163 5 4 2" xfId="24336"/>
    <cellStyle name="Style 163 5 4 3" xfId="18825"/>
    <cellStyle name="Style 163 5 4 4" xfId="37562"/>
    <cellStyle name="Style 163 5 4 5" xfId="41364"/>
    <cellStyle name="Style 163 5 5" xfId="15059"/>
    <cellStyle name="Style 163 5 5 2" xfId="18824"/>
    <cellStyle name="Style 163 5 5 3" xfId="35204"/>
    <cellStyle name="Style 163 5 5 4" xfId="42019"/>
    <cellStyle name="Style 163 5 6" xfId="18830"/>
    <cellStyle name="Style 163 5 7" xfId="17573"/>
    <cellStyle name="Style 163 5 8" xfId="45327"/>
    <cellStyle name="Style 163 6" xfId="6819"/>
    <cellStyle name="Style 163 6 2" xfId="9160"/>
    <cellStyle name="Style 163 6 2 2" xfId="13415"/>
    <cellStyle name="Style 163 6 2 2 2" xfId="24338"/>
    <cellStyle name="Style 163 6 2 2 3" xfId="18821"/>
    <cellStyle name="Style 163 6 2 2 4" xfId="37769"/>
    <cellStyle name="Style 163 6 2 2 5" xfId="42824"/>
    <cellStyle name="Style 163 6 2 3" xfId="16175"/>
    <cellStyle name="Style 163 6 2 3 2" xfId="18820"/>
    <cellStyle name="Style 163 6 2 3 3" xfId="24351"/>
    <cellStyle name="Style 163 6 2 3 4" xfId="43572"/>
    <cellStyle name="Style 163 6 2 4" xfId="18822"/>
    <cellStyle name="Style 163 6 2 5" xfId="29369"/>
    <cellStyle name="Style 163 6 2 6" xfId="40872"/>
    <cellStyle name="Style 163 6 3" xfId="10735"/>
    <cellStyle name="Style 163 6 3 2" xfId="24339"/>
    <cellStyle name="Style 163 6 3 3" xfId="18819"/>
    <cellStyle name="Style 163 6 3 4" xfId="38495"/>
    <cellStyle name="Style 163 6 3 5" xfId="43296"/>
    <cellStyle name="Style 163 6 4" xfId="12090"/>
    <cellStyle name="Style 163 6 4 2" xfId="24340"/>
    <cellStyle name="Style 163 6 4 3" xfId="18818"/>
    <cellStyle name="Style 163 6 4 4" xfId="33267"/>
    <cellStyle name="Style 163 6 4 5" xfId="47370"/>
    <cellStyle name="Style 163 6 5" xfId="14922"/>
    <cellStyle name="Style 163 6 5 2" xfId="18817"/>
    <cellStyle name="Style 163 6 5 3" xfId="36364"/>
    <cellStyle name="Style 163 6 5 4" xfId="47921"/>
    <cellStyle name="Style 163 6 6" xfId="18823"/>
    <cellStyle name="Style 163 6 7" xfId="21874"/>
    <cellStyle name="Style 163 6 8" xfId="40165"/>
    <cellStyle name="Style 163 7" xfId="6867"/>
    <cellStyle name="Style 163 7 2" xfId="9208"/>
    <cellStyle name="Style 163 7 2 2" xfId="13463"/>
    <cellStyle name="Style 163 7 2 2 2" xfId="24341"/>
    <cellStyle name="Style 163 7 2 2 3" xfId="18814"/>
    <cellStyle name="Style 163 7 2 2 4" xfId="37853"/>
    <cellStyle name="Style 163 7 2 2 5" xfId="44600"/>
    <cellStyle name="Style 163 7 2 3" xfId="16219"/>
    <cellStyle name="Style 163 7 2 3 2" xfId="18813"/>
    <cellStyle name="Style 163 7 2 3 3" xfId="24863"/>
    <cellStyle name="Style 163 7 2 3 4" xfId="40278"/>
    <cellStyle name="Style 163 7 2 4" xfId="18815"/>
    <cellStyle name="Style 163 7 2 5" xfId="31920"/>
    <cellStyle name="Style 163 7 2 6" xfId="40156"/>
    <cellStyle name="Style 163 7 3" xfId="10783"/>
    <cellStyle name="Style 163 7 3 2" xfId="24342"/>
    <cellStyle name="Style 163 7 3 3" xfId="18812"/>
    <cellStyle name="Style 163 7 3 4" xfId="35439"/>
    <cellStyle name="Style 163 7 3 5" xfId="42326"/>
    <cellStyle name="Style 163 7 4" xfId="12138"/>
    <cellStyle name="Style 163 7 4 2" xfId="24343"/>
    <cellStyle name="Style 163 7 4 3" xfId="18811"/>
    <cellStyle name="Style 163 7 4 4" xfId="36460"/>
    <cellStyle name="Style 163 7 4 5" xfId="48041"/>
    <cellStyle name="Style 163 7 5" xfId="14970"/>
    <cellStyle name="Style 163 7 5 2" xfId="18810"/>
    <cellStyle name="Style 163 7 5 3" xfId="36561"/>
    <cellStyle name="Style 163 7 5 4" xfId="45791"/>
    <cellStyle name="Style 163 7 6" xfId="18816"/>
    <cellStyle name="Style 163 7 7" xfId="23099"/>
    <cellStyle name="Style 163 7 8" xfId="40047"/>
    <cellStyle name="Style 163 8" xfId="7081"/>
    <cellStyle name="Style 163 8 2" xfId="9422"/>
    <cellStyle name="Style 163 8 2 2" xfId="13677"/>
    <cellStyle name="Style 163 8 2 2 2" xfId="24344"/>
    <cellStyle name="Style 163 8 2 2 3" xfId="18807"/>
    <cellStyle name="Style 163 8 2 2 4" xfId="36704"/>
    <cellStyle name="Style 163 8 2 2 5" xfId="42937"/>
    <cellStyle name="Style 163 8 2 3" xfId="16414"/>
    <cellStyle name="Style 163 8 2 3 2" xfId="18806"/>
    <cellStyle name="Style 163 8 2 3 3" xfId="21597"/>
    <cellStyle name="Style 163 8 2 3 4" xfId="40162"/>
    <cellStyle name="Style 163 8 2 4" xfId="18808"/>
    <cellStyle name="Style 163 8 2 5" xfId="27486"/>
    <cellStyle name="Style 163 8 2 6" xfId="43781"/>
    <cellStyle name="Style 163 8 3" xfId="10997"/>
    <cellStyle name="Style 163 8 3 2" xfId="24345"/>
    <cellStyle name="Style 163 8 3 3" xfId="18805"/>
    <cellStyle name="Style 163 8 3 4" xfId="33591"/>
    <cellStyle name="Style 163 8 3 5" xfId="42157"/>
    <cellStyle name="Style 163 8 4" xfId="12352"/>
    <cellStyle name="Style 163 8 4 2" xfId="24346"/>
    <cellStyle name="Style 163 8 4 3" xfId="18804"/>
    <cellStyle name="Style 163 8 4 4" xfId="38050"/>
    <cellStyle name="Style 163 8 4 5" xfId="41388"/>
    <cellStyle name="Style 163 8 5" xfId="15184"/>
    <cellStyle name="Style 163 8 5 2" xfId="18803"/>
    <cellStyle name="Style 163 8 5 3" xfId="34067"/>
    <cellStyle name="Style 163 8 5 4" xfId="41160"/>
    <cellStyle name="Style 163 8 6" xfId="18809"/>
    <cellStyle name="Style 163 8 7" xfId="21715"/>
    <cellStyle name="Style 163 8 8" xfId="41000"/>
    <cellStyle name="Style 163 9" xfId="8225"/>
    <cellStyle name="Style 163 9 2" xfId="9663"/>
    <cellStyle name="Style 163 9 2 2" xfId="13900"/>
    <cellStyle name="Style 163 9 2 2 2" xfId="24347"/>
    <cellStyle name="Style 163 9 2 2 3" xfId="18800"/>
    <cellStyle name="Style 163 9 2 2 4" xfId="34190"/>
    <cellStyle name="Style 163 9 2 2 5" xfId="40421"/>
    <cellStyle name="Style 163 9 2 3" xfId="16637"/>
    <cellStyle name="Style 163 9 2 3 2" xfId="18799"/>
    <cellStyle name="Style 163 9 2 3 3" xfId="23217"/>
    <cellStyle name="Style 163 9 2 3 4" xfId="39972"/>
    <cellStyle name="Style 163 9 2 4" xfId="18801"/>
    <cellStyle name="Style 163 9 2 5" xfId="34996"/>
    <cellStyle name="Style 163 9 2 6" xfId="42197"/>
    <cellStyle name="Style 163 9 3" xfId="11220"/>
    <cellStyle name="Style 163 9 3 2" xfId="24348"/>
    <cellStyle name="Style 163 9 3 3" xfId="18798"/>
    <cellStyle name="Style 163 9 3 4" xfId="36516"/>
    <cellStyle name="Style 163 9 3 5" xfId="40618"/>
    <cellStyle name="Style 163 9 4" xfId="12575"/>
    <cellStyle name="Style 163 9 4 2" xfId="24349"/>
    <cellStyle name="Style 163 9 4 3" xfId="18797"/>
    <cellStyle name="Style 163 9 4 4" xfId="34781"/>
    <cellStyle name="Style 163 9 4 5" xfId="40860"/>
    <cellStyle name="Style 163 9 5" xfId="15407"/>
    <cellStyle name="Style 163 9 5 2" xfId="18796"/>
    <cellStyle name="Style 163 9 5 3" xfId="38189"/>
    <cellStyle name="Style 163 9 5 4" xfId="44226"/>
    <cellStyle name="Style 163 9 6" xfId="18802"/>
    <cellStyle name="Style 163 9 7" xfId="22400"/>
    <cellStyle name="Style 163 9 8" xfId="39698"/>
    <cellStyle name="Style 223" xfId="75"/>
    <cellStyle name="Style 223 10" xfId="8260"/>
    <cellStyle name="Style 223 10 2" xfId="9698"/>
    <cellStyle name="Style 223 10 2 2" xfId="13935"/>
    <cellStyle name="Style 223 10 2 2 2" xfId="24350"/>
    <cellStyle name="Style 223 10 2 2 3" xfId="18793"/>
    <cellStyle name="Style 223 10 2 2 4" xfId="34054"/>
    <cellStyle name="Style 223 10 2 2 5" xfId="43530"/>
    <cellStyle name="Style 223 10 2 3" xfId="16672"/>
    <cellStyle name="Style 223 10 2 3 2" xfId="18792"/>
    <cellStyle name="Style 223 10 2 3 3" xfId="24208"/>
    <cellStyle name="Style 223 10 2 3 4" xfId="39440"/>
    <cellStyle name="Style 223 10 2 4" xfId="18794"/>
    <cellStyle name="Style 223 10 2 5" xfId="38107"/>
    <cellStyle name="Style 223 10 2 6" xfId="41305"/>
    <cellStyle name="Style 223 10 3" xfId="11255"/>
    <cellStyle name="Style 223 10 3 2" xfId="24352"/>
    <cellStyle name="Style 223 10 3 3" xfId="18791"/>
    <cellStyle name="Style 223 10 3 4" xfId="33289"/>
    <cellStyle name="Style 223 10 3 5" xfId="41920"/>
    <cellStyle name="Style 223 10 4" xfId="12610"/>
    <cellStyle name="Style 223 10 4 2" xfId="24353"/>
    <cellStyle name="Style 223 10 4 3" xfId="18790"/>
    <cellStyle name="Style 223 10 4 4" xfId="34658"/>
    <cellStyle name="Style 223 10 4 5" xfId="40724"/>
    <cellStyle name="Style 223 10 5" xfId="15442"/>
    <cellStyle name="Style 223 10 5 2" xfId="18789"/>
    <cellStyle name="Style 223 10 5 3" xfId="37148"/>
    <cellStyle name="Style 223 10 5 4" xfId="45499"/>
    <cellStyle name="Style 223 10 6" xfId="18795"/>
    <cellStyle name="Style 223 10 7" xfId="22715"/>
    <cellStyle name="Style 223 10 8" xfId="40251"/>
    <cellStyle name="Style 223 11" xfId="8215"/>
    <cellStyle name="Style 223 11 2" xfId="9653"/>
    <cellStyle name="Style 223 11 2 2" xfId="13890"/>
    <cellStyle name="Style 223 11 2 2 2" xfId="24354"/>
    <cellStyle name="Style 223 11 2 2 3" xfId="18786"/>
    <cellStyle name="Style 223 11 2 2 4" xfId="32880"/>
    <cellStyle name="Style 223 11 2 2 5" xfId="45764"/>
    <cellStyle name="Style 223 11 2 3" xfId="16627"/>
    <cellStyle name="Style 223 11 2 3 2" xfId="18785"/>
    <cellStyle name="Style 223 11 2 3 3" xfId="26631"/>
    <cellStyle name="Style 223 11 2 3 4" xfId="40176"/>
    <cellStyle name="Style 223 11 2 4" xfId="18787"/>
    <cellStyle name="Style 223 11 2 5" xfId="27657"/>
    <cellStyle name="Style 223 11 2 6" xfId="44412"/>
    <cellStyle name="Style 223 11 3" xfId="11210"/>
    <cellStyle name="Style 223 11 3 2" xfId="24356"/>
    <cellStyle name="Style 223 11 3 3" xfId="18784"/>
    <cellStyle name="Style 223 11 3 4" xfId="34209"/>
    <cellStyle name="Style 223 11 3 5" xfId="44322"/>
    <cellStyle name="Style 223 11 4" xfId="12565"/>
    <cellStyle name="Style 223 11 4 2" xfId="24357"/>
    <cellStyle name="Style 223 11 4 3" xfId="18783"/>
    <cellStyle name="Style 223 11 4 4" xfId="36498"/>
    <cellStyle name="Style 223 11 4 5" xfId="40404"/>
    <cellStyle name="Style 223 11 5" xfId="15397"/>
    <cellStyle name="Style 223 11 5 2" xfId="18782"/>
    <cellStyle name="Style 223 11 5 3" xfId="38757"/>
    <cellStyle name="Style 223 11 5 4" xfId="43697"/>
    <cellStyle name="Style 223 11 6" xfId="18788"/>
    <cellStyle name="Style 223 11 7" xfId="32294"/>
    <cellStyle name="Style 223 11 8" xfId="42024"/>
    <cellStyle name="Style 223 12" xfId="8451"/>
    <cellStyle name="Style 223 12 2" xfId="9887"/>
    <cellStyle name="Style 223 12 2 2" xfId="14124"/>
    <cellStyle name="Style 223 12 2 2 2" xfId="24358"/>
    <cellStyle name="Style 223 12 2 2 3" xfId="18779"/>
    <cellStyle name="Style 223 12 2 2 4" xfId="37830"/>
    <cellStyle name="Style 223 12 2 2 5" xfId="45881"/>
    <cellStyle name="Style 223 12 2 3" xfId="16861"/>
    <cellStyle name="Style 223 12 2 3 2" xfId="18778"/>
    <cellStyle name="Style 223 12 2 3 3" xfId="21765"/>
    <cellStyle name="Style 223 12 2 3 4" xfId="47014"/>
    <cellStyle name="Style 223 12 2 4" xfId="18780"/>
    <cellStyle name="Style 223 12 2 5" xfId="37871"/>
    <cellStyle name="Style 223 12 2 6" xfId="45917"/>
    <cellStyle name="Style 223 12 3" xfId="11444"/>
    <cellStyle name="Style 223 12 3 2" xfId="24359"/>
    <cellStyle name="Style 223 12 3 3" xfId="18777"/>
    <cellStyle name="Style 223 12 3 4" xfId="37079"/>
    <cellStyle name="Style 223 12 3 5" xfId="44698"/>
    <cellStyle name="Style 223 12 4" xfId="12799"/>
    <cellStyle name="Style 223 12 4 2" xfId="24360"/>
    <cellStyle name="Style 223 12 4 3" xfId="18776"/>
    <cellStyle name="Style 223 12 4 4" xfId="36780"/>
    <cellStyle name="Style 223 12 4 5" xfId="47030"/>
    <cellStyle name="Style 223 12 5" xfId="15631"/>
    <cellStyle name="Style 223 12 5 2" xfId="18775"/>
    <cellStyle name="Style 223 12 5 3" xfId="27956"/>
    <cellStyle name="Style 223 12 5 4" xfId="42497"/>
    <cellStyle name="Style 223 12 6" xfId="18781"/>
    <cellStyle name="Style 223 12 7" xfId="33956"/>
    <cellStyle name="Style 223 12 8" xfId="43437"/>
    <cellStyle name="Style 223 13" xfId="8469"/>
    <cellStyle name="Style 223 13 2" xfId="9905"/>
    <cellStyle name="Style 223 13 2 2" xfId="14142"/>
    <cellStyle name="Style 223 13 2 2 2" xfId="24361"/>
    <cellStyle name="Style 223 13 2 2 3" xfId="18772"/>
    <cellStyle name="Style 223 13 2 2 4" xfId="35202"/>
    <cellStyle name="Style 223 13 2 2 5" xfId="46599"/>
    <cellStyle name="Style 223 13 2 3" xfId="16879"/>
    <cellStyle name="Style 223 13 2 3 2" xfId="18771"/>
    <cellStyle name="Style 223 13 2 3 3" xfId="17513"/>
    <cellStyle name="Style 223 13 2 3 4" xfId="39163"/>
    <cellStyle name="Style 223 13 2 4" xfId="18773"/>
    <cellStyle name="Style 223 13 2 5" xfId="35282"/>
    <cellStyle name="Style 223 13 2 6" xfId="42753"/>
    <cellStyle name="Style 223 13 3" xfId="11462"/>
    <cellStyle name="Style 223 13 3 2" xfId="24362"/>
    <cellStyle name="Style 223 13 3 3" xfId="18770"/>
    <cellStyle name="Style 223 13 3 4" xfId="35765"/>
    <cellStyle name="Style 223 13 3 5" xfId="42149"/>
    <cellStyle name="Style 223 13 4" xfId="12817"/>
    <cellStyle name="Style 223 13 4 2" xfId="24363"/>
    <cellStyle name="Style 223 13 4 3" xfId="18769"/>
    <cellStyle name="Style 223 13 4 4" xfId="32778"/>
    <cellStyle name="Style 223 13 4 5" xfId="41773"/>
    <cellStyle name="Style 223 13 5" xfId="15649"/>
    <cellStyle name="Style 223 13 5 2" xfId="18768"/>
    <cellStyle name="Style 223 13 5 3" xfId="27985"/>
    <cellStyle name="Style 223 13 5 4" xfId="43734"/>
    <cellStyle name="Style 223 13 6" xfId="18774"/>
    <cellStyle name="Style 223 13 7" xfId="35583"/>
    <cellStyle name="Style 223 13 8" xfId="46311"/>
    <cellStyle name="Style 223 14" xfId="8490"/>
    <cellStyle name="Style 223 14 2" xfId="9926"/>
    <cellStyle name="Style 223 14 2 2" xfId="14163"/>
    <cellStyle name="Style 223 14 2 2 2" xfId="24364"/>
    <cellStyle name="Style 223 14 2 2 3" xfId="18765"/>
    <cellStyle name="Style 223 14 2 2 4" xfId="35943"/>
    <cellStyle name="Style 223 14 2 2 5" xfId="45938"/>
    <cellStyle name="Style 223 14 2 3" xfId="16900"/>
    <cellStyle name="Style 223 14 2 3 2" xfId="18764"/>
    <cellStyle name="Style 223 14 2 3 3" xfId="20572"/>
    <cellStyle name="Style 223 14 2 3 4" xfId="39317"/>
    <cellStyle name="Style 223 14 2 4" xfId="18766"/>
    <cellStyle name="Style 223 14 2 5" xfId="37224"/>
    <cellStyle name="Style 223 14 2 6" xfId="41361"/>
    <cellStyle name="Style 223 14 3" xfId="11483"/>
    <cellStyle name="Style 223 14 3 2" xfId="24365"/>
    <cellStyle name="Style 223 14 3 3" xfId="18763"/>
    <cellStyle name="Style 223 14 3 4" xfId="37952"/>
    <cellStyle name="Style 223 14 3 5" xfId="43793"/>
    <cellStyle name="Style 223 14 4" xfId="12838"/>
    <cellStyle name="Style 223 14 4 2" xfId="24366"/>
    <cellStyle name="Style 223 14 4 3" xfId="18762"/>
    <cellStyle name="Style 223 14 4 4" xfId="37722"/>
    <cellStyle name="Style 223 14 4 5" xfId="45621"/>
    <cellStyle name="Style 223 14 5" xfId="15670"/>
    <cellStyle name="Style 223 14 5 2" xfId="18761"/>
    <cellStyle name="Style 223 14 5 3" xfId="28014"/>
    <cellStyle name="Style 223 14 5 4" xfId="47279"/>
    <cellStyle name="Style 223 14 6" xfId="18767"/>
    <cellStyle name="Style 223 14 7" xfId="35540"/>
    <cellStyle name="Style 223 14 8" xfId="47158"/>
    <cellStyle name="Style 223 15" xfId="10241"/>
    <cellStyle name="Style 223 15 2" xfId="14478"/>
    <cellStyle name="Style 223 15 2 2" xfId="24367"/>
    <cellStyle name="Style 223 15 2 3" xfId="18759"/>
    <cellStyle name="Style 223 15 2 4" xfId="33137"/>
    <cellStyle name="Style 223 15 2 5" xfId="47035"/>
    <cellStyle name="Style 223 15 3" xfId="17215"/>
    <cellStyle name="Style 223 15 3 2" xfId="18758"/>
    <cellStyle name="Style 223 15 3 3" xfId="36615"/>
    <cellStyle name="Style 223 15 3 4" xfId="47621"/>
    <cellStyle name="Style 223 15 4" xfId="18760"/>
    <cellStyle name="Style 223 15 5" xfId="38111"/>
    <cellStyle name="Style 223 15 6" xfId="41147"/>
    <cellStyle name="Style 223 16" xfId="10356"/>
    <cellStyle name="Style 223 16 2" xfId="24368"/>
    <cellStyle name="Style 223 16 3" xfId="18757"/>
    <cellStyle name="Style 223 16 4" xfId="36914"/>
    <cellStyle name="Style 223 16 5" xfId="48380"/>
    <cellStyle name="Style 223 17" xfId="10471"/>
    <cellStyle name="Style 223 17 2" xfId="24369"/>
    <cellStyle name="Style 223 17 3" xfId="18756"/>
    <cellStyle name="Style 223 17 4" xfId="33440"/>
    <cellStyle name="Style 223 17 5" xfId="46134"/>
    <cellStyle name="Style 223 18" xfId="11797"/>
    <cellStyle name="Style 223 18 2" xfId="24370"/>
    <cellStyle name="Style 223 18 3" xfId="18755"/>
    <cellStyle name="Style 223 18 4" xfId="32614"/>
    <cellStyle name="Style 223 18 5" xfId="47179"/>
    <cellStyle name="Style 223 2" xfId="6586"/>
    <cellStyle name="Style 223 2 2" xfId="10164"/>
    <cellStyle name="Style 223 2 2 2" xfId="11721"/>
    <cellStyle name="Style 223 2 2 2 2" xfId="24371"/>
    <cellStyle name="Style 223 2 2 2 3" xfId="18753"/>
    <cellStyle name="Style 223 2 2 2 4" xfId="33312"/>
    <cellStyle name="Style 223 2 2 2 5" xfId="47520"/>
    <cellStyle name="Style 223 2 2 3" xfId="14401"/>
    <cellStyle name="Style 223 2 2 3 2" xfId="24372"/>
    <cellStyle name="Style 223 2 2 3 3" xfId="18752"/>
    <cellStyle name="Style 223 2 2 3 4" xfId="38397"/>
    <cellStyle name="Style 223 2 2 3 5" xfId="42288"/>
    <cellStyle name="Style 223 2 2 4" xfId="17138"/>
    <cellStyle name="Style 223 2 2 4 2" xfId="18751"/>
    <cellStyle name="Style 223 2 2 4 3" xfId="32172"/>
    <cellStyle name="Style 223 2 2 4 4" xfId="47338"/>
    <cellStyle name="Style 223 2 2 5" xfId="18754"/>
    <cellStyle name="Style 223 2 2 6" xfId="32650"/>
    <cellStyle name="Style 223 2 2 7" xfId="42880"/>
    <cellStyle name="Style 223 2 3" xfId="8927"/>
    <cellStyle name="Style 223 2 3 2" xfId="13182"/>
    <cellStyle name="Style 223 2 3 2 2" xfId="24374"/>
    <cellStyle name="Style 223 2 3 2 3" xfId="18750"/>
    <cellStyle name="Style 223 2 3 2 4" xfId="35906"/>
    <cellStyle name="Style 223 2 3 2 5" xfId="45590"/>
    <cellStyle name="Style 223 2 3 3" xfId="14611"/>
    <cellStyle name="Style 223 2 3 3 2" xfId="24375"/>
    <cellStyle name="Style 223 2 3 3 3" xfId="18749"/>
    <cellStyle name="Style 223 2 3 3 4" xfId="38031"/>
    <cellStyle name="Style 223 2 3 3 5" xfId="47971"/>
    <cellStyle name="Style 223 2 3 4" xfId="24373"/>
    <cellStyle name="Style 223 2 4" xfId="10502"/>
    <cellStyle name="Style 223 2 4 2" xfId="24376"/>
    <cellStyle name="Style 223 2 4 3" xfId="18748"/>
    <cellStyle name="Style 223 2 4 4" xfId="38188"/>
    <cellStyle name="Style 223 2 4 5" xfId="43127"/>
    <cellStyle name="Style 223 2 5" xfId="11857"/>
    <cellStyle name="Style 223 2 5 2" xfId="24377"/>
    <cellStyle name="Style 223 2 5 3" xfId="18747"/>
    <cellStyle name="Style 223 2 5 4" xfId="35724"/>
    <cellStyle name="Style 223 2 5 5" xfId="44452"/>
    <cellStyle name="Style 223 2 6" xfId="14689"/>
    <cellStyle name="Style 223 2 6 2" xfId="18746"/>
    <cellStyle name="Style 223 2 6 3" xfId="33752"/>
    <cellStyle name="Style 223 2 6 4" xfId="42930"/>
    <cellStyle name="Style 223 2 7" xfId="21688"/>
    <cellStyle name="Style 223 2 8" xfId="40986"/>
    <cellStyle name="Style 223 3" xfId="6614"/>
    <cellStyle name="Style 223 3 2" xfId="8955"/>
    <cellStyle name="Style 223 3 2 2" xfId="13210"/>
    <cellStyle name="Style 223 3 2 2 2" xfId="24378"/>
    <cellStyle name="Style 223 3 2 2 3" xfId="18743"/>
    <cellStyle name="Style 223 3 2 2 4" xfId="36811"/>
    <cellStyle name="Style 223 3 2 2 5" xfId="46156"/>
    <cellStyle name="Style 223 3 2 3" xfId="15997"/>
    <cellStyle name="Style 223 3 2 3 2" xfId="18742"/>
    <cellStyle name="Style 223 3 2 3 3" xfId="21878"/>
    <cellStyle name="Style 223 3 2 3 4" xfId="45671"/>
    <cellStyle name="Style 223 3 2 4" xfId="18744"/>
    <cellStyle name="Style 223 3 2 5" xfId="26184"/>
    <cellStyle name="Style 223 3 2 6" xfId="42784"/>
    <cellStyle name="Style 223 3 3" xfId="10530"/>
    <cellStyle name="Style 223 3 3 2" xfId="24379"/>
    <cellStyle name="Style 223 3 3 3" xfId="18741"/>
    <cellStyle name="Style 223 3 3 4" xfId="27742"/>
    <cellStyle name="Style 223 3 3 5" xfId="42361"/>
    <cellStyle name="Style 223 3 4" xfId="11885"/>
    <cellStyle name="Style 223 3 4 2" xfId="24380"/>
    <cellStyle name="Style 223 3 4 3" xfId="18740"/>
    <cellStyle name="Style 223 3 4 4" xfId="33853"/>
    <cellStyle name="Style 223 3 4 5" xfId="42897"/>
    <cellStyle name="Style 223 3 5" xfId="14717"/>
    <cellStyle name="Style 223 3 5 2" xfId="18739"/>
    <cellStyle name="Style 223 3 5 3" xfId="37103"/>
    <cellStyle name="Style 223 3 5 4" xfId="41835"/>
    <cellStyle name="Style 223 3 6" xfId="18745"/>
    <cellStyle name="Style 223 3 7" xfId="21865"/>
    <cellStyle name="Style 223 3 8" xfId="39262"/>
    <cellStyle name="Style 223 4" xfId="6756"/>
    <cellStyle name="Style 223 4 2" xfId="9097"/>
    <cellStyle name="Style 223 4 2 2" xfId="13352"/>
    <cellStyle name="Style 223 4 2 2 2" xfId="24381"/>
    <cellStyle name="Style 223 4 2 2 3" xfId="18736"/>
    <cellStyle name="Style 223 4 2 2 4" xfId="36717"/>
    <cellStyle name="Style 223 4 2 2 5" xfId="40600"/>
    <cellStyle name="Style 223 4 2 3" xfId="16124"/>
    <cellStyle name="Style 223 4 2 3 2" xfId="18735"/>
    <cellStyle name="Style 223 4 2 3 3" xfId="25834"/>
    <cellStyle name="Style 223 4 2 3 4" xfId="40161"/>
    <cellStyle name="Style 223 4 2 4" xfId="18737"/>
    <cellStyle name="Style 223 4 2 5" xfId="21772"/>
    <cellStyle name="Style 223 4 2 6" xfId="41046"/>
    <cellStyle name="Style 223 4 3" xfId="10672"/>
    <cellStyle name="Style 223 4 3 2" xfId="24383"/>
    <cellStyle name="Style 223 4 3 3" xfId="18734"/>
    <cellStyle name="Style 223 4 3 4" xfId="27906"/>
    <cellStyle name="Style 223 4 3 5" xfId="46272"/>
    <cellStyle name="Style 223 4 4" xfId="12027"/>
    <cellStyle name="Style 223 4 4 2" xfId="24384"/>
    <cellStyle name="Style 223 4 4 3" xfId="18733"/>
    <cellStyle name="Style 223 4 4 4" xfId="38660"/>
    <cellStyle name="Style 223 4 4 5" xfId="43274"/>
    <cellStyle name="Style 223 4 5" xfId="14859"/>
    <cellStyle name="Style 223 4 5 2" xfId="18732"/>
    <cellStyle name="Style 223 4 5 3" xfId="36927"/>
    <cellStyle name="Style 223 4 5 4" xfId="46629"/>
    <cellStyle name="Style 223 4 6" xfId="18738"/>
    <cellStyle name="Style 223 4 7" xfId="25421"/>
    <cellStyle name="Style 223 4 8" xfId="39019"/>
    <cellStyle name="Style 223 5" xfId="6955"/>
    <cellStyle name="Style 223 5 2" xfId="9296"/>
    <cellStyle name="Style 223 5 2 2" xfId="13551"/>
    <cellStyle name="Style 223 5 2 2 2" xfId="24387"/>
    <cellStyle name="Style 223 5 2 2 3" xfId="18729"/>
    <cellStyle name="Style 223 5 2 2 4" xfId="37368"/>
    <cellStyle name="Style 223 5 2 2 5" xfId="46302"/>
    <cellStyle name="Style 223 5 2 3" xfId="16298"/>
    <cellStyle name="Style 223 5 2 3 2" xfId="18728"/>
    <cellStyle name="Style 223 5 2 3 3" xfId="32065"/>
    <cellStyle name="Style 223 5 2 3 4" xfId="47869"/>
    <cellStyle name="Style 223 5 2 4" xfId="18730"/>
    <cellStyle name="Style 223 5 2 5" xfId="21673"/>
    <cellStyle name="Style 223 5 2 6" xfId="39645"/>
    <cellStyle name="Style 223 5 3" xfId="10871"/>
    <cellStyle name="Style 223 5 3 2" xfId="24389"/>
    <cellStyle name="Style 223 5 3 3" xfId="18727"/>
    <cellStyle name="Style 223 5 3 4" xfId="36473"/>
    <cellStyle name="Style 223 5 3 5" xfId="46058"/>
    <cellStyle name="Style 223 5 4" xfId="12226"/>
    <cellStyle name="Style 223 5 4 2" xfId="24390"/>
    <cellStyle name="Style 223 5 4 3" xfId="18726"/>
    <cellStyle name="Style 223 5 4 4" xfId="35964"/>
    <cellStyle name="Style 223 5 4 5" xfId="46678"/>
    <cellStyle name="Style 223 5 5" xfId="15058"/>
    <cellStyle name="Style 223 5 5 2" xfId="18725"/>
    <cellStyle name="Style 223 5 5 3" xfId="37611"/>
    <cellStyle name="Style 223 5 5 4" xfId="44671"/>
    <cellStyle name="Style 223 5 6" xfId="18731"/>
    <cellStyle name="Style 223 5 7" xfId="23693"/>
    <cellStyle name="Style 223 5 8" xfId="40321"/>
    <cellStyle name="Style 223 6" xfId="7031"/>
    <cellStyle name="Style 223 6 2" xfId="9372"/>
    <cellStyle name="Style 223 6 2 2" xfId="13627"/>
    <cellStyle name="Style 223 6 2 2 2" xfId="24391"/>
    <cellStyle name="Style 223 6 2 2 3" xfId="18722"/>
    <cellStyle name="Style 223 6 2 2 4" xfId="36066"/>
    <cellStyle name="Style 223 6 2 2 5" xfId="45522"/>
    <cellStyle name="Style 223 6 2 3" xfId="16364"/>
    <cellStyle name="Style 223 6 2 3 2" xfId="18721"/>
    <cellStyle name="Style 223 6 2 3 3" xfId="25317"/>
    <cellStyle name="Style 223 6 2 3 4" xfId="45660"/>
    <cellStyle name="Style 223 6 2 4" xfId="18723"/>
    <cellStyle name="Style 223 6 2 5" xfId="34496"/>
    <cellStyle name="Style 223 6 2 6" xfId="46907"/>
    <cellStyle name="Style 223 6 3" xfId="10947"/>
    <cellStyle name="Style 223 6 3 2" xfId="24392"/>
    <cellStyle name="Style 223 6 3 3" xfId="18720"/>
    <cellStyle name="Style 223 6 3 4" xfId="37401"/>
    <cellStyle name="Style 223 6 3 5" xfId="41947"/>
    <cellStyle name="Style 223 6 4" xfId="12302"/>
    <cellStyle name="Style 223 6 4 2" xfId="24393"/>
    <cellStyle name="Style 223 6 4 3" xfId="18719"/>
    <cellStyle name="Style 223 6 4 4" xfId="38187"/>
    <cellStyle name="Style 223 6 4 5" xfId="41829"/>
    <cellStyle name="Style 223 6 5" xfId="15134"/>
    <cellStyle name="Style 223 6 5 2" xfId="18718"/>
    <cellStyle name="Style 223 6 5 3" xfId="34997"/>
    <cellStyle name="Style 223 6 5 4" xfId="44668"/>
    <cellStyle name="Style 223 6 6" xfId="18724"/>
    <cellStyle name="Style 223 6 7" xfId="24616"/>
    <cellStyle name="Style 223 6 8" xfId="39597"/>
    <cellStyle name="Style 223 7" xfId="6843"/>
    <cellStyle name="Style 223 7 2" xfId="9184"/>
    <cellStyle name="Style 223 7 2 2" xfId="13439"/>
    <cellStyle name="Style 223 7 2 2 2" xfId="24394"/>
    <cellStyle name="Style 223 7 2 2 3" xfId="18715"/>
    <cellStyle name="Style 223 7 2 2 4" xfId="37824"/>
    <cellStyle name="Style 223 7 2 2 5" xfId="47830"/>
    <cellStyle name="Style 223 7 2 3" xfId="16197"/>
    <cellStyle name="Style 223 7 2 3 2" xfId="18714"/>
    <cellStyle name="Style 223 7 2 3 3" xfId="26232"/>
    <cellStyle name="Style 223 7 2 3 4" xfId="40017"/>
    <cellStyle name="Style 223 7 2 4" xfId="18716"/>
    <cellStyle name="Style 223 7 2 5" xfId="22269"/>
    <cellStyle name="Style 223 7 2 6" xfId="41017"/>
    <cellStyle name="Style 223 7 3" xfId="10759"/>
    <cellStyle name="Style 223 7 3 2" xfId="24395"/>
    <cellStyle name="Style 223 7 3 3" xfId="18713"/>
    <cellStyle name="Style 223 7 3 4" xfId="38568"/>
    <cellStyle name="Style 223 7 3 5" xfId="40809"/>
    <cellStyle name="Style 223 7 4" xfId="12114"/>
    <cellStyle name="Style 223 7 4 2" xfId="24396"/>
    <cellStyle name="Style 223 7 4 3" xfId="18712"/>
    <cellStyle name="Style 223 7 4 4" xfId="33364"/>
    <cellStyle name="Style 223 7 4 5" xfId="44978"/>
    <cellStyle name="Style 223 7 5" xfId="14946"/>
    <cellStyle name="Style 223 7 5 2" xfId="18711"/>
    <cellStyle name="Style 223 7 5 3" xfId="36457"/>
    <cellStyle name="Style 223 7 5 4" xfId="41293"/>
    <cellStyle name="Style 223 7 6" xfId="18717"/>
    <cellStyle name="Style 223 7 7" xfId="21584"/>
    <cellStyle name="Style 223 7 8" xfId="44632"/>
    <cellStyle name="Style 223 8" xfId="7082"/>
    <cellStyle name="Style 223 8 2" xfId="9423"/>
    <cellStyle name="Style 223 8 2 2" xfId="13678"/>
    <cellStyle name="Style 223 8 2 2 2" xfId="24399"/>
    <cellStyle name="Style 223 8 2 2 3" xfId="18708"/>
    <cellStyle name="Style 223 8 2 2 4" xfId="34602"/>
    <cellStyle name="Style 223 8 2 2 5" xfId="48005"/>
    <cellStyle name="Style 223 8 2 3" xfId="16415"/>
    <cellStyle name="Style 223 8 2 3 2" xfId="18707"/>
    <cellStyle name="Style 223 8 2 3 3" xfId="22214"/>
    <cellStyle name="Style 223 8 2 3 4" xfId="39026"/>
    <cellStyle name="Style 223 8 2 4" xfId="18709"/>
    <cellStyle name="Style 223 8 2 5" xfId="38799"/>
    <cellStyle name="Style 223 8 2 6" xfId="44896"/>
    <cellStyle name="Style 223 8 3" xfId="10998"/>
    <cellStyle name="Style 223 8 3 2" xfId="24400"/>
    <cellStyle name="Style 223 8 3 3" xfId="18706"/>
    <cellStyle name="Style 223 8 3 4" xfId="36754"/>
    <cellStyle name="Style 223 8 3 5" xfId="45616"/>
    <cellStyle name="Style 223 8 4" xfId="12353"/>
    <cellStyle name="Style 223 8 4 2" xfId="24401"/>
    <cellStyle name="Style 223 8 4 3" xfId="18705"/>
    <cellStyle name="Style 223 8 4 4" xfId="34349"/>
    <cellStyle name="Style 223 8 4 5" xfId="46801"/>
    <cellStyle name="Style 223 8 5" xfId="15185"/>
    <cellStyle name="Style 223 8 5 2" xfId="18704"/>
    <cellStyle name="Style 223 8 5 3" xfId="32486"/>
    <cellStyle name="Style 223 8 5 4" xfId="46870"/>
    <cellStyle name="Style 223 8 6" xfId="18710"/>
    <cellStyle name="Style 223 8 7" xfId="22334"/>
    <cellStyle name="Style 223 8 8" xfId="40098"/>
    <cellStyle name="Style 223 9" xfId="8224"/>
    <cellStyle name="Style 223 9 2" xfId="9662"/>
    <cellStyle name="Style 223 9 2 2" xfId="13899"/>
    <cellStyle name="Style 223 9 2 2 2" xfId="24403"/>
    <cellStyle name="Style 223 9 2 2 3" xfId="18701"/>
    <cellStyle name="Style 223 9 2 2 4" xfId="37891"/>
    <cellStyle name="Style 223 9 2 2 5" xfId="42520"/>
    <cellStyle name="Style 223 9 2 3" xfId="16636"/>
    <cellStyle name="Style 223 9 2 3 2" xfId="18700"/>
    <cellStyle name="Style 223 9 2 3 3" xfId="22321"/>
    <cellStyle name="Style 223 9 2 3 4" xfId="40989"/>
    <cellStyle name="Style 223 9 2 4" xfId="18702"/>
    <cellStyle name="Style 223 9 2 5" xfId="37098"/>
    <cellStyle name="Style 223 9 2 6" xfId="40882"/>
    <cellStyle name="Style 223 9 3" xfId="11219"/>
    <cellStyle name="Style 223 9 3 2" xfId="24404"/>
    <cellStyle name="Style 223 9 3 3" xfId="18699"/>
    <cellStyle name="Style 223 9 3 4" xfId="33352"/>
    <cellStyle name="Style 223 9 3 5" xfId="41290"/>
    <cellStyle name="Style 223 9 4" xfId="12574"/>
    <cellStyle name="Style 223 9 4 2" xfId="24405"/>
    <cellStyle name="Style 223 9 4 3" xfId="18698"/>
    <cellStyle name="Style 223 9 4 4" xfId="36883"/>
    <cellStyle name="Style 223 9 4 5" xfId="41460"/>
    <cellStyle name="Style 223 9 5" xfId="15406"/>
    <cellStyle name="Style 223 9 5 2" xfId="18697"/>
    <cellStyle name="Style 223 9 5 3" xfId="36591"/>
    <cellStyle name="Style 223 9 5 4" xfId="43871"/>
    <cellStyle name="Style 223 9 6" xfId="18703"/>
    <cellStyle name="Style 223 9 7" xfId="21753"/>
    <cellStyle name="Style 223 9 8" xfId="40341"/>
    <cellStyle name="Style 224" xfId="76"/>
    <cellStyle name="Style 225" xfId="77"/>
    <cellStyle name="Style 225 10" xfId="8396"/>
    <cellStyle name="Style 225 10 2" xfId="9834"/>
    <cellStyle name="Style 225 10 2 2" xfId="14071"/>
    <cellStyle name="Style 225 10 2 2 2" xfId="24406"/>
    <cellStyle name="Style 225 10 2 2 3" xfId="18692"/>
    <cellStyle name="Style 225 10 2 2 4" xfId="35457"/>
    <cellStyle name="Style 225 10 2 2 5" xfId="48013"/>
    <cellStyle name="Style 225 10 2 3" xfId="16808"/>
    <cellStyle name="Style 225 10 2 3 2" xfId="18691"/>
    <cellStyle name="Style 225 10 2 3 3" xfId="25188"/>
    <cellStyle name="Style 225 10 2 3 4" xfId="47273"/>
    <cellStyle name="Style 225 10 2 4" xfId="18693"/>
    <cellStyle name="Style 225 10 2 5" xfId="33019"/>
    <cellStyle name="Style 225 10 2 6" xfId="43120"/>
    <cellStyle name="Style 225 10 3" xfId="11391"/>
    <cellStyle name="Style 225 10 3 2" xfId="24407"/>
    <cellStyle name="Style 225 10 3 3" xfId="18690"/>
    <cellStyle name="Style 225 10 3 4" xfId="35983"/>
    <cellStyle name="Style 225 10 3 5" xfId="43078"/>
    <cellStyle name="Style 225 10 4" xfId="12746"/>
    <cellStyle name="Style 225 10 4 2" xfId="24408"/>
    <cellStyle name="Style 225 10 4 3" xfId="18689"/>
    <cellStyle name="Style 225 10 4 4" xfId="32694"/>
    <cellStyle name="Style 225 10 4 5" xfId="47534"/>
    <cellStyle name="Style 225 10 5" xfId="15578"/>
    <cellStyle name="Style 225 10 5 2" xfId="18688"/>
    <cellStyle name="Style 225 10 5 3" xfId="33183"/>
    <cellStyle name="Style 225 10 5 4" xfId="46165"/>
    <cellStyle name="Style 225 10 6" xfId="18694"/>
    <cellStyle name="Style 225 10 7" xfId="27157"/>
    <cellStyle name="Style 225 10 8" xfId="40455"/>
    <cellStyle name="Style 225 11" xfId="8332"/>
    <cellStyle name="Style 225 11 2" xfId="9770"/>
    <cellStyle name="Style 225 11 2 2" xfId="14007"/>
    <cellStyle name="Style 225 11 2 2 2" xfId="24409"/>
    <cellStyle name="Style 225 11 2 2 3" xfId="18685"/>
    <cellStyle name="Style 225 11 2 2 4" xfId="34232"/>
    <cellStyle name="Style 225 11 2 2 5" xfId="46723"/>
    <cellStyle name="Style 225 11 2 3" xfId="16744"/>
    <cellStyle name="Style 225 11 2 3 2" xfId="18684"/>
    <cellStyle name="Style 225 11 2 3 3" xfId="26490"/>
    <cellStyle name="Style 225 11 2 3 4" xfId="39288"/>
    <cellStyle name="Style 225 11 2 4" xfId="18686"/>
    <cellStyle name="Style 225 11 2 5" xfId="38346"/>
    <cellStyle name="Style 225 11 2 6" xfId="45666"/>
    <cellStyle name="Style 225 11 3" xfId="11327"/>
    <cellStyle name="Style 225 11 3 2" xfId="24410"/>
    <cellStyle name="Style 225 11 3 3" xfId="18683"/>
    <cellStyle name="Style 225 11 3 4" xfId="37738"/>
    <cellStyle name="Style 225 11 3 5" xfId="48075"/>
    <cellStyle name="Style 225 11 4" xfId="12682"/>
    <cellStyle name="Style 225 11 4 2" xfId="24411"/>
    <cellStyle name="Style 225 11 4 3" xfId="18682"/>
    <cellStyle name="Style 225 11 4 4" xfId="34823"/>
    <cellStyle name="Style 225 11 4 5" xfId="47259"/>
    <cellStyle name="Style 225 11 5" xfId="15514"/>
    <cellStyle name="Style 225 11 5 2" xfId="18681"/>
    <cellStyle name="Style 225 11 5 3" xfId="38512"/>
    <cellStyle name="Style 225 11 5 4" xfId="40667"/>
    <cellStyle name="Style 225 11 6" xfId="18687"/>
    <cellStyle name="Style 225 11 7" xfId="24304"/>
    <cellStyle name="Style 225 11 8" xfId="41034"/>
    <cellStyle name="Style 225 12" xfId="8450"/>
    <cellStyle name="Style 225 12 2" xfId="9886"/>
    <cellStyle name="Style 225 12 2 2" xfId="14123"/>
    <cellStyle name="Style 225 12 2 2 2" xfId="24413"/>
    <cellStyle name="Style 225 12 2 2 3" xfId="18678"/>
    <cellStyle name="Style 225 12 2 2 4" xfId="36232"/>
    <cellStyle name="Style 225 12 2 2 5" xfId="44237"/>
    <cellStyle name="Style 225 12 2 3" xfId="16860"/>
    <cellStyle name="Style 225 12 2 3 2" xfId="18677"/>
    <cellStyle name="Style 225 12 2 3 3" xfId="26787"/>
    <cellStyle name="Style 225 12 2 3 4" xfId="39520"/>
    <cellStyle name="Style 225 12 2 4" xfId="18679"/>
    <cellStyle name="Style 225 12 2 5" xfId="36273"/>
    <cellStyle name="Style 225 12 2 6" xfId="48303"/>
    <cellStyle name="Style 225 12 3" xfId="11443"/>
    <cellStyle name="Style 225 12 3 2" xfId="24414"/>
    <cellStyle name="Style 225 12 3 3" xfId="18676"/>
    <cellStyle name="Style 225 12 3 4" xfId="33916"/>
    <cellStyle name="Style 225 12 3 5" xfId="38957"/>
    <cellStyle name="Style 225 12 4" xfId="12798"/>
    <cellStyle name="Style 225 12 4 2" xfId="24415"/>
    <cellStyle name="Style 225 12 4 3" xfId="18675"/>
    <cellStyle name="Style 225 12 4 4" xfId="33617"/>
    <cellStyle name="Style 225 12 4 5" xfId="44675"/>
    <cellStyle name="Style 225 12 5" xfId="15630"/>
    <cellStyle name="Style 225 12 5 2" xfId="18674"/>
    <cellStyle name="Style 225 12 5 3" xfId="27955"/>
    <cellStyle name="Style 225 12 5 4" xfId="41399"/>
    <cellStyle name="Style 225 12 6" xfId="18680"/>
    <cellStyle name="Style 225 12 7" xfId="35538"/>
    <cellStyle name="Style 225 12 8" xfId="43738"/>
    <cellStyle name="Style 225 13" xfId="8634"/>
    <cellStyle name="Style 225 13 2" xfId="10070"/>
    <cellStyle name="Style 225 13 2 2" xfId="14307"/>
    <cellStyle name="Style 225 13 2 2 2" xfId="24416"/>
    <cellStyle name="Style 225 13 2 2 3" xfId="18671"/>
    <cellStyle name="Style 225 13 2 2 4" xfId="35251"/>
    <cellStyle name="Style 225 13 2 2 5" xfId="43658"/>
    <cellStyle name="Style 225 13 2 3" xfId="17044"/>
    <cellStyle name="Style 225 13 2 3 2" xfId="18670"/>
    <cellStyle name="Style 225 13 2 3 3" xfId="38838"/>
    <cellStyle name="Style 225 13 2 3 4" xfId="42205"/>
    <cellStyle name="Style 225 13 2 4" xfId="18672"/>
    <cellStyle name="Style 225 13 2 5" xfId="37572"/>
    <cellStyle name="Style 225 13 2 6" xfId="45235"/>
    <cellStyle name="Style 225 13 3" xfId="11627"/>
    <cellStyle name="Style 225 13 3 2" xfId="24417"/>
    <cellStyle name="Style 225 13 3 3" xfId="18669"/>
    <cellStyle name="Style 225 13 3 4" xfId="36317"/>
    <cellStyle name="Style 225 13 3 5" xfId="46787"/>
    <cellStyle name="Style 225 13 4" xfId="12982"/>
    <cellStyle name="Style 225 13 4 2" xfId="24418"/>
    <cellStyle name="Style 225 13 4 3" xfId="18668"/>
    <cellStyle name="Style 225 13 4 4" xfId="35325"/>
    <cellStyle name="Style 225 13 4 5" xfId="44252"/>
    <cellStyle name="Style 225 13 5" xfId="15814"/>
    <cellStyle name="Style 225 13 5 2" xfId="18667"/>
    <cellStyle name="Style 225 13 5 3" xfId="32247"/>
    <cellStyle name="Style 225 13 5 4" xfId="41867"/>
    <cellStyle name="Style 225 13 6" xfId="18673"/>
    <cellStyle name="Style 225 13 7" xfId="35543"/>
    <cellStyle name="Style 225 13 8" xfId="45960"/>
    <cellStyle name="Style 225 14" xfId="8637"/>
    <cellStyle name="Style 225 14 2" xfId="10073"/>
    <cellStyle name="Style 225 14 2 2" xfId="14310"/>
    <cellStyle name="Style 225 14 2 2 2" xfId="24419"/>
    <cellStyle name="Style 225 14 2 2 3" xfId="18664"/>
    <cellStyle name="Style 225 14 2 2 4" xfId="34729"/>
    <cellStyle name="Style 225 14 2 2 5" xfId="42800"/>
    <cellStyle name="Style 225 14 2 3" xfId="17047"/>
    <cellStyle name="Style 225 14 2 3 2" xfId="18663"/>
    <cellStyle name="Style 225 14 2 3 3" xfId="33989"/>
    <cellStyle name="Style 225 14 2 3 4" xfId="44568"/>
    <cellStyle name="Style 225 14 2 4" xfId="18665"/>
    <cellStyle name="Style 225 14 2 5" xfId="35301"/>
    <cellStyle name="Style 225 14 2 6" xfId="45484"/>
    <cellStyle name="Style 225 14 3" xfId="11630"/>
    <cellStyle name="Style 225 14 3 2" xfId="24420"/>
    <cellStyle name="Style 225 14 3 3" xfId="18662"/>
    <cellStyle name="Style 225 14 3 4" xfId="32633"/>
    <cellStyle name="Style 225 14 3 5" xfId="43966"/>
    <cellStyle name="Style 225 14 4" xfId="12985"/>
    <cellStyle name="Style 225 14 4 2" xfId="24421"/>
    <cellStyle name="Style 225 14 4 3" xfId="18661"/>
    <cellStyle name="Style 225 14 4 4" xfId="34803"/>
    <cellStyle name="Style 225 14 4 5" xfId="41221"/>
    <cellStyle name="Style 225 14 5" xfId="15817"/>
    <cellStyle name="Style 225 14 5 2" xfId="18660"/>
    <cellStyle name="Style 225 14 5 3" xfId="38721"/>
    <cellStyle name="Style 225 14 5 4" xfId="47895"/>
    <cellStyle name="Style 225 14 6" xfId="18666"/>
    <cellStyle name="Style 225 14 7" xfId="35022"/>
    <cellStyle name="Style 225 14 8" xfId="41389"/>
    <cellStyle name="Style 225 15" xfId="10240"/>
    <cellStyle name="Style 225 15 2" xfId="14477"/>
    <cellStyle name="Style 225 15 2 2" xfId="24422"/>
    <cellStyle name="Style 225 15 2 3" xfId="18658"/>
    <cellStyle name="Style 225 15 2 4" xfId="34719"/>
    <cellStyle name="Style 225 15 2 5" xfId="43773"/>
    <cellStyle name="Style 225 15 3" xfId="17214"/>
    <cellStyle name="Style 225 15 3 2" xfId="18657"/>
    <cellStyle name="Style 225 15 3 3" xfId="33451"/>
    <cellStyle name="Style 225 15 3 4" xfId="44726"/>
    <cellStyle name="Style 225 15 4" xfId="18659"/>
    <cellStyle name="Style 225 15 5" xfId="36513"/>
    <cellStyle name="Style 225 15 6" xfId="43083"/>
    <cellStyle name="Style 225 16" xfId="10357"/>
    <cellStyle name="Style 225 16 2" xfId="24423"/>
    <cellStyle name="Style 225 16 3" xfId="18656"/>
    <cellStyle name="Style 225 16 4" xfId="34812"/>
    <cellStyle name="Style 225 16 5" xfId="45977"/>
    <cellStyle name="Style 225 17" xfId="10470"/>
    <cellStyle name="Style 225 17 2" xfId="24424"/>
    <cellStyle name="Style 225 17 3" xfId="18655"/>
    <cellStyle name="Style 225 17 4" xfId="35023"/>
    <cellStyle name="Style 225 17 5" xfId="43079"/>
    <cellStyle name="Style 225 18" xfId="11798"/>
    <cellStyle name="Style 225 18 2" xfId="24425"/>
    <cellStyle name="Style 225 18 3" xfId="18654"/>
    <cellStyle name="Style 225 18 4" xfId="35777"/>
    <cellStyle name="Style 225 18 5" xfId="47065"/>
    <cellStyle name="Style 225 2" xfId="6585"/>
    <cellStyle name="Style 225 2 2" xfId="10163"/>
    <cellStyle name="Style 225 2 2 2" xfId="11720"/>
    <cellStyle name="Style 225 2 2 2 2" xfId="24427"/>
    <cellStyle name="Style 225 2 2 2 3" xfId="18652"/>
    <cellStyle name="Style 225 2 2 2 4" xfId="34895"/>
    <cellStyle name="Style 225 2 2 2 5" xfId="44792"/>
    <cellStyle name="Style 225 2 2 3" xfId="14400"/>
    <cellStyle name="Style 225 2 2 3 2" xfId="24428"/>
    <cellStyle name="Style 225 2 2 3 3" xfId="18651"/>
    <cellStyle name="Style 225 2 2 3 4" xfId="37361"/>
    <cellStyle name="Style 225 2 2 3 5" xfId="45919"/>
    <cellStyle name="Style 225 2 2 4" xfId="17137"/>
    <cellStyle name="Style 225 2 2 4 2" xfId="18650"/>
    <cellStyle name="Style 225 2 2 4 3" xfId="32171"/>
    <cellStyle name="Style 225 2 2 4 4" xfId="44951"/>
    <cellStyle name="Style 225 2 2 5" xfId="18653"/>
    <cellStyle name="Style 225 2 2 6" xfId="34231"/>
    <cellStyle name="Style 225 2 2 7" xfId="44423"/>
    <cellStyle name="Style 225 2 3" xfId="8926"/>
    <cellStyle name="Style 225 2 3 2" xfId="13181"/>
    <cellStyle name="Style 225 2 3 2 2" xfId="24430"/>
    <cellStyle name="Style 225 2 3 2 3" xfId="18648"/>
    <cellStyle name="Style 225 2 3 2 4" xfId="32743"/>
    <cellStyle name="Style 225 2 3 2 5" xfId="46081"/>
    <cellStyle name="Style 225 2 3 3" xfId="14610"/>
    <cellStyle name="Style 225 2 3 3 2" xfId="24431"/>
    <cellStyle name="Style 225 2 3 3 3" xfId="18647"/>
    <cellStyle name="Style 225 2 3 3 4" xfId="36433"/>
    <cellStyle name="Style 225 2 3 3 5" xfId="46799"/>
    <cellStyle name="Style 225 2 3 4" xfId="24429"/>
    <cellStyle name="Style 225 2 4" xfId="10501"/>
    <cellStyle name="Style 225 2 4 2" xfId="24432"/>
    <cellStyle name="Style 225 2 4 3" xfId="18646"/>
    <cellStyle name="Style 225 2 4 4" xfId="36590"/>
    <cellStyle name="Style 225 2 4 5" xfId="48253"/>
    <cellStyle name="Style 225 2 5" xfId="11856"/>
    <cellStyle name="Style 225 2 5 2" xfId="24433"/>
    <cellStyle name="Style 225 2 5 3" xfId="18645"/>
    <cellStyle name="Style 225 2 5 4" xfId="32561"/>
    <cellStyle name="Style 225 2 5 5" xfId="41163"/>
    <cellStyle name="Style 225 2 6" xfId="14688"/>
    <cellStyle name="Style 225 2 6 2" xfId="18644"/>
    <cellStyle name="Style 225 2 6 3" xfId="35335"/>
    <cellStyle name="Style 225 2 6 4" xfId="42365"/>
    <cellStyle name="Style 225 2 7" xfId="26413"/>
    <cellStyle name="Style 225 2 8" xfId="40879"/>
    <cellStyle name="Style 225 3" xfId="6898"/>
    <cellStyle name="Style 225 3 2" xfId="9239"/>
    <cellStyle name="Style 225 3 2 2" xfId="13494"/>
    <cellStyle name="Style 225 3 2 2 2" xfId="24434"/>
    <cellStyle name="Style 225 3 2 2 3" xfId="18641"/>
    <cellStyle name="Style 225 3 2 2 4" xfId="36641"/>
    <cellStyle name="Style 225 3 2 2 5" xfId="43231"/>
    <cellStyle name="Style 225 3 2 3" xfId="16249"/>
    <cellStyle name="Style 225 3 2 3 2" xfId="18640"/>
    <cellStyle name="Style 225 3 2 3 3" xfId="21757"/>
    <cellStyle name="Style 225 3 2 3 4" xfId="43164"/>
    <cellStyle name="Style 225 3 2 4" xfId="18642"/>
    <cellStyle name="Style 225 3 2 5" xfId="26684"/>
    <cellStyle name="Style 225 3 2 6" xfId="39428"/>
    <cellStyle name="Style 225 3 3" xfId="10814"/>
    <cellStyle name="Style 225 3 3 2" xfId="24435"/>
    <cellStyle name="Style 225 3 3 3" xfId="18637"/>
    <cellStyle name="Style 225 3 3 4" xfId="32475"/>
    <cellStyle name="Style 225 3 3 5" xfId="47073"/>
    <cellStyle name="Style 225 3 4" xfId="12169"/>
    <cellStyle name="Style 225 3 4 2" xfId="24436"/>
    <cellStyle name="Style 225 3 4 3" xfId="18635"/>
    <cellStyle name="Style 225 3 4 4" xfId="35333"/>
    <cellStyle name="Style 225 3 4 5" xfId="46844"/>
    <cellStyle name="Style 225 3 5" xfId="15001"/>
    <cellStyle name="Style 225 3 5 2" xfId="18634"/>
    <cellStyle name="Style 225 3 5 3" xfId="33715"/>
    <cellStyle name="Style 225 3 5 4" xfId="44798"/>
    <cellStyle name="Style 225 3 6" xfId="18643"/>
    <cellStyle name="Style 225 3 7" xfId="25655"/>
    <cellStyle name="Style 225 3 8" xfId="39787"/>
    <cellStyle name="Style 225 4" xfId="6834"/>
    <cellStyle name="Style 225 4 2" xfId="9175"/>
    <cellStyle name="Style 225 4 2 2" xfId="13430"/>
    <cellStyle name="Style 225 4 2 2 2" xfId="24438"/>
    <cellStyle name="Style 225 4 2 2 3" xfId="18628"/>
    <cellStyle name="Style 225 4 2 2 4" xfId="32745"/>
    <cellStyle name="Style 225 4 2 2 5" xfId="43912"/>
    <cellStyle name="Style 225 4 2 3" xfId="16190"/>
    <cellStyle name="Style 225 4 2 3 2" xfId="18627"/>
    <cellStyle name="Style 225 4 2 3 3" xfId="22566"/>
    <cellStyle name="Style 225 4 2 3 4" xfId="40939"/>
    <cellStyle name="Style 225 4 2 4" xfId="18630"/>
    <cellStyle name="Style 225 4 2 5" xfId="22287"/>
    <cellStyle name="Style 225 4 2 6" xfId="43787"/>
    <cellStyle name="Style 225 4 3" xfId="10750"/>
    <cellStyle name="Style 225 4 3 2" xfId="24439"/>
    <cellStyle name="Style 225 4 3 3" xfId="18626"/>
    <cellStyle name="Style 225 4 3 4" xfId="34660"/>
    <cellStyle name="Style 225 4 3 5" xfId="45493"/>
    <cellStyle name="Style 225 4 4" xfId="12105"/>
    <cellStyle name="Style 225 4 4 2" xfId="24440"/>
    <cellStyle name="Style 225 4 4 3" xfId="18623"/>
    <cellStyle name="Style 225 4 4 4" xfId="32543"/>
    <cellStyle name="Style 225 4 4 5" xfId="47833"/>
    <cellStyle name="Style 225 4 5" xfId="14937"/>
    <cellStyle name="Style 225 4 5 2" xfId="18621"/>
    <cellStyle name="Style 225 4 5 3" xfId="35639"/>
    <cellStyle name="Style 225 4 5 4" xfId="43030"/>
    <cellStyle name="Style 225 4 6" xfId="18633"/>
    <cellStyle name="Style 225 4 7" xfId="22749"/>
    <cellStyle name="Style 225 4 8" xfId="39221"/>
    <cellStyle name="Style 225 5" xfId="6631"/>
    <cellStyle name="Style 225 5 2" xfId="8972"/>
    <cellStyle name="Style 225 5 2 2" xfId="13227"/>
    <cellStyle name="Style 225 5 2 2 2" xfId="24441"/>
    <cellStyle name="Style 225 5 2 2 3" xfId="18616"/>
    <cellStyle name="Style 225 5 2 2 4" xfId="34391"/>
    <cellStyle name="Style 225 5 2 2 5" xfId="42588"/>
    <cellStyle name="Style 225 5 2 3" xfId="16013"/>
    <cellStyle name="Style 225 5 2 3 2" xfId="18614"/>
    <cellStyle name="Style 225 5 2 3 3" xfId="24412"/>
    <cellStyle name="Style 225 5 2 3 4" xfId="41030"/>
    <cellStyle name="Style 225 5 2 4" xfId="18619"/>
    <cellStyle name="Style 225 5 2 5" xfId="22107"/>
    <cellStyle name="Style 225 5 2 6" xfId="39894"/>
    <cellStyle name="Style 225 5 3" xfId="10547"/>
    <cellStyle name="Style 225 5 3 2" xfId="24443"/>
    <cellStyle name="Style 225 5 3 3" xfId="18613"/>
    <cellStyle name="Style 225 5 3 4" xfId="27764"/>
    <cellStyle name="Style 225 5 3 5" xfId="45024"/>
    <cellStyle name="Style 225 5 4" xfId="11902"/>
    <cellStyle name="Style 225 5 4 2" xfId="24444"/>
    <cellStyle name="Style 225 5 4 3" xfId="18612"/>
    <cellStyle name="Style 225 5 4 4" xfId="37957"/>
    <cellStyle name="Style 225 5 4 5" xfId="46100"/>
    <cellStyle name="Style 225 5 5" xfId="14734"/>
    <cellStyle name="Style 225 5 5 2" xfId="18609"/>
    <cellStyle name="Style 225 5 5 3" xfId="38438"/>
    <cellStyle name="Style 225 5 5 4" xfId="42953"/>
    <cellStyle name="Style 225 5 6" xfId="18620"/>
    <cellStyle name="Style 225 5 7" xfId="21576"/>
    <cellStyle name="Style 225 5 8" xfId="44579"/>
    <cellStyle name="Style 225 6" xfId="7043"/>
    <cellStyle name="Style 225 6 2" xfId="9384"/>
    <cellStyle name="Style 225 6 2 2" xfId="13639"/>
    <cellStyle name="Style 225 6 2 2 2" xfId="24446"/>
    <cellStyle name="Style 225 6 2 2 3" xfId="18605"/>
    <cellStyle name="Style 225 6 2 2 4" xfId="33428"/>
    <cellStyle name="Style 225 6 2 2 5" xfId="40602"/>
    <cellStyle name="Style 225 6 2 3" xfId="16376"/>
    <cellStyle name="Style 225 6 2 3 2" xfId="18602"/>
    <cellStyle name="Style 225 6 2 3 3" xfId="32099"/>
    <cellStyle name="Style 225 6 2 3 4" xfId="47028"/>
    <cellStyle name="Style 225 6 2 4" xfId="18606"/>
    <cellStyle name="Style 225 6 2 5" xfId="27088"/>
    <cellStyle name="Style 225 6 2 6" xfId="47580"/>
    <cellStyle name="Style 225 6 3" xfId="10959"/>
    <cellStyle name="Style 225 6 3 2" xfId="24447"/>
    <cellStyle name="Style 225 6 3 3" xfId="18600"/>
    <cellStyle name="Style 225 6 3 4" xfId="37594"/>
    <cellStyle name="Style 225 6 3 5" xfId="46286"/>
    <cellStyle name="Style 225 6 4" xfId="12314"/>
    <cellStyle name="Style 225 6 4 2" xfId="24448"/>
    <cellStyle name="Style 225 6 4 3" xfId="18599"/>
    <cellStyle name="Style 225 6 4 4" xfId="36524"/>
    <cellStyle name="Style 225 6 4 5" xfId="41792"/>
    <cellStyle name="Style 225 6 5" xfId="15146"/>
    <cellStyle name="Style 225 6 5 2" xfId="18598"/>
    <cellStyle name="Style 225 6 5 3" xfId="33143"/>
    <cellStyle name="Style 225 6 5 4" xfId="43668"/>
    <cellStyle name="Style 225 6 6" xfId="18607"/>
    <cellStyle name="Style 225 6 7" xfId="22317"/>
    <cellStyle name="Style 225 6 8" xfId="39010"/>
    <cellStyle name="Style 225 7" xfId="7044"/>
    <cellStyle name="Style 225 7 2" xfId="9385"/>
    <cellStyle name="Style 225 7 2 2" xfId="13640"/>
    <cellStyle name="Style 225 7 2 2 2" xfId="24449"/>
    <cellStyle name="Style 225 7 2 2 3" xfId="18592"/>
    <cellStyle name="Style 225 7 2 2 4" xfId="36592"/>
    <cellStyle name="Style 225 7 2 2 5" xfId="44990"/>
    <cellStyle name="Style 225 7 2 3" xfId="16377"/>
    <cellStyle name="Style 225 7 2 3 2" xfId="18591"/>
    <cellStyle name="Style 225 7 2 3 3" xfId="32100"/>
    <cellStyle name="Style 225 7 2 3 4" xfId="41256"/>
    <cellStyle name="Style 225 7 2 4" xfId="18593"/>
    <cellStyle name="Style 225 7 2 5" xfId="27089"/>
    <cellStyle name="Style 225 7 2 6" xfId="44042"/>
    <cellStyle name="Style 225 7 3" xfId="10960"/>
    <cellStyle name="Style 225 7 3 2" xfId="24451"/>
    <cellStyle name="Style 225 7 3 3" xfId="18587"/>
    <cellStyle name="Style 225 7 3 4" xfId="38641"/>
    <cellStyle name="Style 225 7 3 5" xfId="48060"/>
    <cellStyle name="Style 225 7 4" xfId="12315"/>
    <cellStyle name="Style 225 7 4 2" xfId="24452"/>
    <cellStyle name="Style 225 7 4 3" xfId="18585"/>
    <cellStyle name="Style 225 7 4 4" xfId="38122"/>
    <cellStyle name="Style 225 7 4 5" xfId="41170"/>
    <cellStyle name="Style 225 7 5" xfId="15147"/>
    <cellStyle name="Style 225 7 5 2" xfId="18584"/>
    <cellStyle name="Style 225 7 5 3" xfId="36306"/>
    <cellStyle name="Style 225 7 5 4" xfId="45221"/>
    <cellStyle name="Style 225 7 6" xfId="18595"/>
    <cellStyle name="Style 225 7 7" xfId="23194"/>
    <cellStyle name="Style 225 7 8" xfId="40212"/>
    <cellStyle name="Style 225 8" xfId="7083"/>
    <cellStyle name="Style 225 8 2" xfId="9424"/>
    <cellStyle name="Style 225 8 2 2" xfId="13679"/>
    <cellStyle name="Style 225 8 2 2 2" xfId="24453"/>
    <cellStyle name="Style 225 8 2 2 3" xfId="18579"/>
    <cellStyle name="Style 225 8 2 2 4" xfId="33020"/>
    <cellStyle name="Style 225 8 2 2 5" xfId="44220"/>
    <cellStyle name="Style 225 8 2 3" xfId="16416"/>
    <cellStyle name="Style 225 8 2 3 2" xfId="18578"/>
    <cellStyle name="Style 225 8 2 3 3" xfId="25784"/>
    <cellStyle name="Style 225 8 2 3 4" xfId="44948"/>
    <cellStyle name="Style 225 8 2 4" xfId="18581"/>
    <cellStyle name="Style 225 8 2 5" xfId="27095"/>
    <cellStyle name="Style 225 8 2 6" xfId="47201"/>
    <cellStyle name="Style 225 8 3" xfId="10999"/>
    <cellStyle name="Style 225 8 3 2" xfId="24454"/>
    <cellStyle name="Style 225 8 3 3" xfId="18575"/>
    <cellStyle name="Style 225 8 3 4" xfId="34652"/>
    <cellStyle name="Style 225 8 3 5" xfId="41958"/>
    <cellStyle name="Style 225 8 4" xfId="12354"/>
    <cellStyle name="Style 225 8 4 2" xfId="24455"/>
    <cellStyle name="Style 225 8 4 3" xfId="18573"/>
    <cellStyle name="Style 225 8 4 4" xfId="32767"/>
    <cellStyle name="Style 225 8 4 5" xfId="46594"/>
    <cellStyle name="Style 225 8 5" xfId="15186"/>
    <cellStyle name="Style 225 8 5 2" xfId="18572"/>
    <cellStyle name="Style 225 8 5 3" xfId="35649"/>
    <cellStyle name="Style 225 8 5 4" xfId="43084"/>
    <cellStyle name="Style 225 8 6" xfId="18582"/>
    <cellStyle name="Style 225 8 7" xfId="23288"/>
    <cellStyle name="Style 225 8 8" xfId="39359"/>
    <cellStyle name="Style 225 9" xfId="8223"/>
    <cellStyle name="Style 225 9 2" xfId="9661"/>
    <cellStyle name="Style 225 9 2 2" xfId="13898"/>
    <cellStyle name="Style 225 9 2 2 2" xfId="24456"/>
    <cellStyle name="Style 225 9 2 2 3" xfId="18568"/>
    <cellStyle name="Style 225 9 2 2 4" xfId="36293"/>
    <cellStyle name="Style 225 9 2 2 5" xfId="40729"/>
    <cellStyle name="Style 225 9 2 3" xfId="16635"/>
    <cellStyle name="Style 225 9 2 3 2" xfId="18565"/>
    <cellStyle name="Style 225 9 2 3 3" xfId="21704"/>
    <cellStyle name="Style 225 9 2 3 4" xfId="41098"/>
    <cellStyle name="Style 225 9 2 4" xfId="18569"/>
    <cellStyle name="Style 225 9 2 5" xfId="33935"/>
    <cellStyle name="Style 225 9 2 6" xfId="43840"/>
    <cellStyle name="Style 225 9 3" xfId="11218"/>
    <cellStyle name="Style 225 9 3 2" xfId="24457"/>
    <cellStyle name="Style 225 9 3 3" xfId="18563"/>
    <cellStyle name="Style 225 9 3 4" xfId="34935"/>
    <cellStyle name="Style 225 9 3 5" xfId="48427"/>
    <cellStyle name="Style 225 9 4" xfId="12573"/>
    <cellStyle name="Style 225 9 4 2" xfId="24458"/>
    <cellStyle name="Style 225 9 4 3" xfId="18562"/>
    <cellStyle name="Style 225 9 4 4" xfId="33720"/>
    <cellStyle name="Style 225 9 4 5" xfId="48010"/>
    <cellStyle name="Style 225 9 5" xfId="15405"/>
    <cellStyle name="Style 225 9 5 2" xfId="18561"/>
    <cellStyle name="Style 225 9 5 3" xfId="33427"/>
    <cellStyle name="Style 225 9 5 4" xfId="46439"/>
    <cellStyle name="Style 225 9 6" xfId="18571"/>
    <cellStyle name="Style 225 9 7" xfId="35588"/>
    <cellStyle name="Style 225 9 8" xfId="48047"/>
    <cellStyle name="Style 226" xfId="78"/>
    <cellStyle name="Style 226 10" xfId="8340"/>
    <cellStyle name="Style 226 10 2" xfId="9778"/>
    <cellStyle name="Style 226 10 2 2" xfId="14015"/>
    <cellStyle name="Style 226 10 2 2 2" xfId="24460"/>
    <cellStyle name="Style 226 10 2 2 3" xfId="18554"/>
    <cellStyle name="Style 226 10 2 2 4" xfId="32969"/>
    <cellStyle name="Style 226 10 2 2 5" xfId="44846"/>
    <cellStyle name="Style 226 10 2 3" xfId="16752"/>
    <cellStyle name="Style 226 10 2 3 2" xfId="18551"/>
    <cellStyle name="Style 226 10 2 3 3" xfId="21703"/>
    <cellStyle name="Style 226 10 2 3 4" xfId="39675"/>
    <cellStyle name="Style 226 10 2 4" xfId="18555"/>
    <cellStyle name="Style 226 10 2 5" xfId="27696"/>
    <cellStyle name="Style 226 10 2 6" xfId="41869"/>
    <cellStyle name="Style 226 10 3" xfId="11335"/>
    <cellStyle name="Style 226 10 3 2" xfId="24461"/>
    <cellStyle name="Style 226 10 3 3" xfId="18549"/>
    <cellStyle name="Style 226 10 3 4" xfId="33769"/>
    <cellStyle name="Style 226 10 3 5" xfId="43059"/>
    <cellStyle name="Style 226 10 4" xfId="12690"/>
    <cellStyle name="Style 226 10 4 2" xfId="24462"/>
    <cellStyle name="Style 226 10 4 3" xfId="18548"/>
    <cellStyle name="Style 226 10 4 4" xfId="35141"/>
    <cellStyle name="Style 226 10 4 5" xfId="43615"/>
    <cellStyle name="Style 226 10 5" xfId="15522"/>
    <cellStyle name="Style 226 10 5 2" xfId="18547"/>
    <cellStyle name="Style 226 10 5 3" xfId="34352"/>
    <cellStyle name="Style 226 10 5 4" xfId="45583"/>
    <cellStyle name="Style 226 10 6" xfId="18556"/>
    <cellStyle name="Style 226 10 7" xfId="21634"/>
    <cellStyle name="Style 226 10 8" xfId="48320"/>
    <cellStyle name="Style 226 11" xfId="8365"/>
    <cellStyle name="Style 226 11 2" xfId="9803"/>
    <cellStyle name="Style 226 11 2 2" xfId="14040"/>
    <cellStyle name="Style 226 11 2 2 2" xfId="24465"/>
    <cellStyle name="Style 226 11 2 2 3" xfId="18541"/>
    <cellStyle name="Style 226 11 2 2 4" xfId="36199"/>
    <cellStyle name="Style 226 11 2 2 5" xfId="40490"/>
    <cellStyle name="Style 226 11 2 3" xfId="16777"/>
    <cellStyle name="Style 226 11 2 3 2" xfId="18540"/>
    <cellStyle name="Style 226 11 2 3 3" xfId="22212"/>
    <cellStyle name="Style 226 11 2 3 4" xfId="39805"/>
    <cellStyle name="Style 226 11 2 4" xfId="18542"/>
    <cellStyle name="Style 226 11 2 5" xfId="35797"/>
    <cellStyle name="Style 226 11 2 6" xfId="46136"/>
    <cellStyle name="Style 226 11 3" xfId="11360"/>
    <cellStyle name="Style 226 11 3 2" xfId="24467"/>
    <cellStyle name="Style 226 11 3 3" xfId="18537"/>
    <cellStyle name="Style 226 11 3 4" xfId="33931"/>
    <cellStyle name="Style 226 11 3 5" xfId="41471"/>
    <cellStyle name="Style 226 11 4" xfId="12715"/>
    <cellStyle name="Style 226 11 4 2" xfId="24468"/>
    <cellStyle name="Style 226 11 4 3" xfId="18535"/>
    <cellStyle name="Style 226 11 4 4" xfId="33669"/>
    <cellStyle name="Style 226 11 4 5" xfId="45388"/>
    <cellStyle name="Style 226 11 5" xfId="15547"/>
    <cellStyle name="Style 226 11 5 2" xfId="18534"/>
    <cellStyle name="Style 226 11 5 3" xfId="32865"/>
    <cellStyle name="Style 226 11 5 4" xfId="41959"/>
    <cellStyle name="Style 226 11 6" xfId="18544"/>
    <cellStyle name="Style 226 11 7" xfId="37173"/>
    <cellStyle name="Style 226 11 8" xfId="43984"/>
    <cellStyle name="Style 226 12" xfId="8449"/>
    <cellStyle name="Style 226 12 2" xfId="9885"/>
    <cellStyle name="Style 226 12 2 2" xfId="14122"/>
    <cellStyle name="Style 226 12 2 2 2" xfId="24469"/>
    <cellStyle name="Style 226 12 2 2 3" xfId="18528"/>
    <cellStyle name="Style 226 12 2 2 4" xfId="33069"/>
    <cellStyle name="Style 226 12 2 2 5" xfId="43827"/>
    <cellStyle name="Style 226 12 2 3" xfId="16859"/>
    <cellStyle name="Style 226 12 2 3 2" xfId="18527"/>
    <cellStyle name="Style 226 12 2 3 3" xfId="25117"/>
    <cellStyle name="Style 226 12 2 3 4" xfId="40078"/>
    <cellStyle name="Style 226 12 2 4" xfId="18530"/>
    <cellStyle name="Style 226 12 2 5" xfId="33110"/>
    <cellStyle name="Style 226 12 2 6" xfId="40546"/>
    <cellStyle name="Style 226 12 3" xfId="11442"/>
    <cellStyle name="Style 226 12 3 2" xfId="24470"/>
    <cellStyle name="Style 226 12 3 3" xfId="18526"/>
    <cellStyle name="Style 226 12 3 4" xfId="38701"/>
    <cellStyle name="Style 226 12 3 5" xfId="46333"/>
    <cellStyle name="Style 226 12 4" xfId="12797"/>
    <cellStyle name="Style 226 12 4 2" xfId="24471"/>
    <cellStyle name="Style 226 12 4 3" xfId="18523"/>
    <cellStyle name="Style 226 12 4 4" xfId="35200"/>
    <cellStyle name="Style 226 12 4 5" xfId="43197"/>
    <cellStyle name="Style 226 12 5" xfId="15629"/>
    <cellStyle name="Style 226 12 5 2" xfId="18521"/>
    <cellStyle name="Style 226 12 5 3" xfId="27952"/>
    <cellStyle name="Style 226 12 5 4" xfId="47227"/>
    <cellStyle name="Style 226 12 6" xfId="18533"/>
    <cellStyle name="Style 226 12 7" xfId="38702"/>
    <cellStyle name="Style 226 12 8" xfId="46628"/>
    <cellStyle name="Style 226 13" xfId="8590"/>
    <cellStyle name="Style 226 13 2" xfId="10026"/>
    <cellStyle name="Style 226 13 2 2" xfId="14263"/>
    <cellStyle name="Style 226 13 2 2 2" xfId="24472"/>
    <cellStyle name="Style 226 13 2 2 3" xfId="18516"/>
    <cellStyle name="Style 226 13 2 2 4" xfId="36672"/>
    <cellStyle name="Style 226 13 2 2 5" xfId="41267"/>
    <cellStyle name="Style 226 13 2 3" xfId="17000"/>
    <cellStyle name="Style 226 13 2 3 2" xfId="18514"/>
    <cellStyle name="Style 226 13 2 3 3" xfId="33966"/>
    <cellStyle name="Style 226 13 2 3 4" xfId="46078"/>
    <cellStyle name="Style 226 13 2 4" xfId="18519"/>
    <cellStyle name="Style 226 13 2 5" xfId="36743"/>
    <cellStyle name="Style 226 13 2 6" xfId="44426"/>
    <cellStyle name="Style 226 13 3" xfId="11583"/>
    <cellStyle name="Style 226 13 3 2" xfId="24473"/>
    <cellStyle name="Style 226 13 3 3" xfId="18513"/>
    <cellStyle name="Style 226 13 3 4" xfId="38451"/>
    <cellStyle name="Style 226 13 3 5" xfId="48169"/>
    <cellStyle name="Style 226 13 4" xfId="12938"/>
    <cellStyle name="Style 226 13 4 2" xfId="24474"/>
    <cellStyle name="Style 226 13 4 3" xfId="18512"/>
    <cellStyle name="Style 226 13 4 4" xfId="35898"/>
    <cellStyle name="Style 226 13 4 5" xfId="41945"/>
    <cellStyle name="Style 226 13 5" xfId="15770"/>
    <cellStyle name="Style 226 13 5 2" xfId="18509"/>
    <cellStyle name="Style 226 13 5 3" xfId="32934"/>
    <cellStyle name="Style 226 13 5 4" xfId="47609"/>
    <cellStyle name="Style 226 13 6" xfId="18520"/>
    <cellStyle name="Style 226 13 7" xfId="27354"/>
    <cellStyle name="Style 226 13 8" xfId="41803"/>
    <cellStyle name="Style 226 14" xfId="8635"/>
    <cellStyle name="Style 226 14 2" xfId="10071"/>
    <cellStyle name="Style 226 14 2 2" xfId="14308"/>
    <cellStyle name="Style 226 14 2 2 2" xfId="24475"/>
    <cellStyle name="Style 226 14 2 2 3" xfId="18505"/>
    <cellStyle name="Style 226 14 2 2 4" xfId="33668"/>
    <cellStyle name="Style 226 14 2 2 5" xfId="41935"/>
    <cellStyle name="Style 226 14 2 3" xfId="17045"/>
    <cellStyle name="Style 226 14 2 3 2" xfId="18504"/>
    <cellStyle name="Style 226 14 2 3 3" xfId="32158"/>
    <cellStyle name="Style 226 14 2 3 4" xfId="44612"/>
    <cellStyle name="Style 226 14 2 4" xfId="18506"/>
    <cellStyle name="Style 226 14 2 5" xfId="38619"/>
    <cellStyle name="Style 226 14 2 6" xfId="48335"/>
    <cellStyle name="Style 226 14 3" xfId="11628"/>
    <cellStyle name="Style 226 14 3 2" xfId="24476"/>
    <cellStyle name="Style 226 14 3 3" xfId="18501"/>
    <cellStyle name="Style 226 14 3 4" xfId="37915"/>
    <cellStyle name="Style 226 14 3 5" xfId="47401"/>
    <cellStyle name="Style 226 14 4" xfId="12983"/>
    <cellStyle name="Style 226 14 4 2" xfId="24477"/>
    <cellStyle name="Style 226 14 4 3" xfId="18499"/>
    <cellStyle name="Style 226 14 4 4" xfId="33742"/>
    <cellStyle name="Style 226 14 4 5" xfId="43918"/>
    <cellStyle name="Style 226 14 5" xfId="15815"/>
    <cellStyle name="Style 226 14 5 2" xfId="18498"/>
    <cellStyle name="Style 226 14 5 3" xfId="26176"/>
    <cellStyle name="Style 226 14 5 4" xfId="45324"/>
    <cellStyle name="Style 226 14 6" xfId="18507"/>
    <cellStyle name="Style 226 14 7" xfId="33961"/>
    <cellStyle name="Style 226 14 8" xfId="45857"/>
    <cellStyle name="Style 226 15" xfId="8872"/>
    <cellStyle name="Style 226 15 2" xfId="13151"/>
    <cellStyle name="Style 226 15 2 2" xfId="24479"/>
    <cellStyle name="Style 226 15 2 3" xfId="18494"/>
    <cellStyle name="Style 226 15 2 4" xfId="36886"/>
    <cellStyle name="Style 226 15 2 5" xfId="48210"/>
    <cellStyle name="Style 226 15 3" xfId="14584"/>
    <cellStyle name="Style 226 15 3 2" xfId="24480"/>
    <cellStyle name="Style 226 15 3 3" xfId="18492"/>
    <cellStyle name="Style 226 15 3 4" xfId="34771"/>
    <cellStyle name="Style 226 15 3 5" xfId="43282"/>
    <cellStyle name="Style 226 15 4" xfId="24478"/>
    <cellStyle name="Style 226 16" xfId="10239"/>
    <cellStyle name="Style 226 16 2" xfId="14476"/>
    <cellStyle name="Style 226 16 2 2" xfId="24481"/>
    <cellStyle name="Style 226 16 2 3" xfId="18490"/>
    <cellStyle name="Style 226 16 2 4" xfId="36821"/>
    <cellStyle name="Style 226 16 2 5" xfId="45379"/>
    <cellStyle name="Style 226 16 3" xfId="17213"/>
    <cellStyle name="Style 226 16 3 2" xfId="18487"/>
    <cellStyle name="Style 226 16 3 3" xfId="35034"/>
    <cellStyle name="Style 226 16 3 4" xfId="41661"/>
    <cellStyle name="Style 226 16 4" xfId="18491"/>
    <cellStyle name="Style 226 16 5" xfId="33349"/>
    <cellStyle name="Style 226 16 6" xfId="43666"/>
    <cellStyle name="Style 226 17" xfId="10358"/>
    <cellStyle name="Style 226 17 2" xfId="24482"/>
    <cellStyle name="Style 226 17 3" xfId="18485"/>
    <cellStyle name="Style 226 17 4" xfId="33229"/>
    <cellStyle name="Style 226 17 5" xfId="43425"/>
    <cellStyle name="Style 226 18" xfId="10489"/>
    <cellStyle name="Style 226 18 2" xfId="24483"/>
    <cellStyle name="Style 226 18 3" xfId="18484"/>
    <cellStyle name="Style 226 18 4" xfId="33462"/>
    <cellStyle name="Style 226 18 5" xfId="44689"/>
    <cellStyle name="Style 226 19" xfId="11799"/>
    <cellStyle name="Style 226 19 2" xfId="24484"/>
    <cellStyle name="Style 226 19 3" xfId="18483"/>
    <cellStyle name="Style 226 19 4" xfId="37385"/>
    <cellStyle name="Style 226 19 5" xfId="46680"/>
    <cellStyle name="Style 226 2" xfId="6584"/>
    <cellStyle name="Style 226 2 2" xfId="10162"/>
    <cellStyle name="Style 226 2 2 2" xfId="11719"/>
    <cellStyle name="Style 226 2 2 2 2" xfId="24485"/>
    <cellStyle name="Style 226 2 2 2 3" xfId="18477"/>
    <cellStyle name="Style 226 2 2 2 4" xfId="36997"/>
    <cellStyle name="Style 226 2 2 2 5" xfId="44979"/>
    <cellStyle name="Style 226 2 2 3" xfId="14399"/>
    <cellStyle name="Style 226 2 2 3 2" xfId="24486"/>
    <cellStyle name="Style 226 2 2 3 3" xfId="18476"/>
    <cellStyle name="Style 226 2 2 3 4" xfId="35753"/>
    <cellStyle name="Style 226 2 2 3 5" xfId="47769"/>
    <cellStyle name="Style 226 2 2 4" xfId="17136"/>
    <cellStyle name="Style 226 2 2 4 2" xfId="18473"/>
    <cellStyle name="Style 226 2 2 4 3" xfId="32170"/>
    <cellStyle name="Style 226 2 2 4 4" xfId="48304"/>
    <cellStyle name="Style 226 2 2 5" xfId="18478"/>
    <cellStyle name="Style 226 2 2 6" xfId="37932"/>
    <cellStyle name="Style 226 2 2 7" xfId="47022"/>
    <cellStyle name="Style 226 2 3" xfId="8925"/>
    <cellStyle name="Style 226 2 3 2" xfId="13180"/>
    <cellStyle name="Style 226 2 3 2 2" xfId="24488"/>
    <cellStyle name="Style 226 2 3 2 3" xfId="18470"/>
    <cellStyle name="Style 226 2 3 2 4" xfId="34325"/>
    <cellStyle name="Style 226 2 3 2 5" xfId="47602"/>
    <cellStyle name="Style 226 2 3 3" xfId="14609"/>
    <cellStyle name="Style 226 2 3 3 2" xfId="24489"/>
    <cellStyle name="Style 226 2 3 3 3" xfId="18469"/>
    <cellStyle name="Style 226 2 3 3 4" xfId="33269"/>
    <cellStyle name="Style 226 2 3 3 5" xfId="42613"/>
    <cellStyle name="Style 226 2 3 4" xfId="24487"/>
    <cellStyle name="Style 226 2 4" xfId="10500"/>
    <cellStyle name="Style 226 2 4 2" xfId="24490"/>
    <cellStyle name="Style 226 2 4 3" xfId="18466"/>
    <cellStyle name="Style 226 2 4 4" xfId="33426"/>
    <cellStyle name="Style 226 2 4 5" xfId="44141"/>
    <cellStyle name="Style 226 2 5" xfId="11855"/>
    <cellStyle name="Style 226 2 5 2" xfId="24491"/>
    <cellStyle name="Style 226 2 5 3" xfId="18464"/>
    <cellStyle name="Style 226 2 5 4" xfId="34142"/>
    <cellStyle name="Style 226 2 5 5" xfId="43503"/>
    <cellStyle name="Style 226 2 6" xfId="14687"/>
    <cellStyle name="Style 226 2 6 2" xfId="18463"/>
    <cellStyle name="Style 226 2 6 3" xfId="38449"/>
    <cellStyle name="Style 226 2 6 4" xfId="42516"/>
    <cellStyle name="Style 226 2 7" xfId="24755"/>
    <cellStyle name="Style 226 2 8" xfId="39483"/>
    <cellStyle name="Style 226 3" xfId="6812"/>
    <cellStyle name="Style 226 3 2" xfId="9153"/>
    <cellStyle name="Style 226 3 2 2" xfId="13408"/>
    <cellStyle name="Style 226 3 2 2 2" xfId="24492"/>
    <cellStyle name="Style 226 3 2 2 3" xfId="18457"/>
    <cellStyle name="Style 226 3 2 2 4" xfId="37461"/>
    <cellStyle name="Style 226 3 2 2 5" xfId="48011"/>
    <cellStyle name="Style 226 3 2 3" xfId="16170"/>
    <cellStyle name="Style 226 3 2 3 2" xfId="18456"/>
    <cellStyle name="Style 226 3 2 3 3" xfId="21644"/>
    <cellStyle name="Style 226 3 2 3 4" xfId="39439"/>
    <cellStyle name="Style 226 3 2 4" xfId="18459"/>
    <cellStyle name="Style 226 3 2 5" xfId="21648"/>
    <cellStyle name="Style 226 3 2 6" xfId="39467"/>
    <cellStyle name="Style 226 3 3" xfId="10728"/>
    <cellStyle name="Style 226 3 3 2" xfId="24493"/>
    <cellStyle name="Style 226 3 3 3" xfId="18454"/>
    <cellStyle name="Style 226 3 3 4" xfId="36168"/>
    <cellStyle name="Style 226 3 3 5" xfId="48230"/>
    <cellStyle name="Style 226 3 4" xfId="12083"/>
    <cellStyle name="Style 226 3 4 2" xfId="24494"/>
    <cellStyle name="Style 226 3 4 3" xfId="18453"/>
    <cellStyle name="Style 226 3 4 4" xfId="37259"/>
    <cellStyle name="Style 226 3 4 5" xfId="42624"/>
    <cellStyle name="Style 226 3 5" xfId="14915"/>
    <cellStyle name="Style 226 3 5 2" xfId="18450"/>
    <cellStyle name="Style 226 3 5 3" xfId="37576"/>
    <cellStyle name="Style 226 3 5 4" xfId="41589"/>
    <cellStyle name="Style 226 3 6" xfId="18462"/>
    <cellStyle name="Style 226 3 7" xfId="21871"/>
    <cellStyle name="Style 226 3 8" xfId="39011"/>
    <cellStyle name="Style 226 4" xfId="6674"/>
    <cellStyle name="Style 226 4 2" xfId="9015"/>
    <cellStyle name="Style 226 4 2 2" xfId="13270"/>
    <cellStyle name="Style 226 4 2 2 2" xfId="24495"/>
    <cellStyle name="Style 226 4 2 2 3" xfId="18446"/>
    <cellStyle name="Style 226 4 2 2 4" xfId="34654"/>
    <cellStyle name="Style 226 4 2 2 5" xfId="47641"/>
    <cellStyle name="Style 226 4 2 3" xfId="16055"/>
    <cellStyle name="Style 226 4 2 3 2" xfId="18445"/>
    <cellStyle name="Style 226 4 2 3 3" xfId="21711"/>
    <cellStyle name="Style 226 4 2 3 4" xfId="39676"/>
    <cellStyle name="Style 226 4 2 4" xfId="18447"/>
    <cellStyle name="Style 226 4 2 5" xfId="26198"/>
    <cellStyle name="Style 226 4 2 6" xfId="40947"/>
    <cellStyle name="Style 226 4 3" xfId="10590"/>
    <cellStyle name="Style 226 4 3 2" xfId="24496"/>
    <cellStyle name="Style 226 4 3 3" xfId="18441"/>
    <cellStyle name="Style 226 4 3 4" xfId="27814"/>
    <cellStyle name="Style 226 4 3 5" xfId="44989"/>
    <cellStyle name="Style 226 4 4" xfId="11945"/>
    <cellStyle name="Style 226 4 4 2" xfId="24497"/>
    <cellStyle name="Style 226 4 4 3" xfId="18439"/>
    <cellStyle name="Style 226 4 4 4" xfId="33895"/>
    <cellStyle name="Style 226 4 4 5" xfId="40566"/>
    <cellStyle name="Style 226 4 5" xfId="14777"/>
    <cellStyle name="Style 226 4 5 2" xfId="18438"/>
    <cellStyle name="Style 226 4 5 3" xfId="34865"/>
    <cellStyle name="Style 226 4 5 4" xfId="47752"/>
    <cellStyle name="Style 226 4 6" xfId="18448"/>
    <cellStyle name="Style 226 4 7" xfId="22299"/>
    <cellStyle name="Style 226 4 8" xfId="39406"/>
    <cellStyle name="Style 226 5" xfId="6936"/>
    <cellStyle name="Style 226 5 2" xfId="9277"/>
    <cellStyle name="Style 226 5 2 2" xfId="13532"/>
    <cellStyle name="Style 226 5 2 2 2" xfId="24498"/>
    <cellStyle name="Style 226 5 2 2 3" xfId="18433"/>
    <cellStyle name="Style 226 5 2 2 4" xfId="37074"/>
    <cellStyle name="Style 226 5 2 2 5" xfId="41219"/>
    <cellStyle name="Style 226 5 2 3" xfId="16282"/>
    <cellStyle name="Style 226 5 2 3 2" xfId="18432"/>
    <cellStyle name="Style 226 5 2 3 3" xfId="32256"/>
    <cellStyle name="Style 226 5 2 3 4" xfId="47754"/>
    <cellStyle name="Style 226 5 2 4" xfId="18435"/>
    <cellStyle name="Style 226 5 2 5" xfId="22291"/>
    <cellStyle name="Style 226 5 2 6" xfId="48468"/>
    <cellStyle name="Style 226 5 3" xfId="10852"/>
    <cellStyle name="Style 226 5 3 2" xfId="24499"/>
    <cellStyle name="Style 226 5 3 3" xfId="18430"/>
    <cellStyle name="Style 226 5 3 4" xfId="36019"/>
    <cellStyle name="Style 226 5 3 5" xfId="48334"/>
    <cellStyle name="Style 226 5 4" xfId="12207"/>
    <cellStyle name="Style 226 5 4 2" xfId="24500"/>
    <cellStyle name="Style 226 5 4 3" xfId="18429"/>
    <cellStyle name="Style 226 5 4 4" xfId="36803"/>
    <cellStyle name="Style 226 5 4 5" xfId="46246"/>
    <cellStyle name="Style 226 5 5" xfId="15039"/>
    <cellStyle name="Style 226 5 5 2" xfId="18426"/>
    <cellStyle name="Style 226 5 5 3" xfId="33071"/>
    <cellStyle name="Style 226 5 5 4" xfId="47244"/>
    <cellStyle name="Style 226 5 6" xfId="18436"/>
    <cellStyle name="Style 226 5 7" xfId="22116"/>
    <cellStyle name="Style 226 5 8" xfId="39369"/>
    <cellStyle name="Style 226 6" xfId="6948"/>
    <cellStyle name="Style 226 6 2" xfId="9289"/>
    <cellStyle name="Style 226 6 2 2" xfId="13544"/>
    <cellStyle name="Style 226 6 2 2 2" xfId="24501"/>
    <cellStyle name="Style 226 6 2 2 3" xfId="18421"/>
    <cellStyle name="Style 226 6 2 2 4" xfId="34700"/>
    <cellStyle name="Style 226 6 2 2 5" xfId="47076"/>
    <cellStyle name="Style 226 6 2 3" xfId="16291"/>
    <cellStyle name="Style 226 6 2 3 2" xfId="18420"/>
    <cellStyle name="Style 226 6 2 3 3" xfId="26298"/>
    <cellStyle name="Style 226 6 2 3 4" xfId="47861"/>
    <cellStyle name="Style 226 6 2 4" xfId="18423"/>
    <cellStyle name="Style 226 6 2 5" xfId="27071"/>
    <cellStyle name="Style 226 6 2 6" xfId="39912"/>
    <cellStyle name="Style 226 6 3" xfId="10864"/>
    <cellStyle name="Style 226 6 3 2" xfId="24502"/>
    <cellStyle name="Style 226 6 3 3" xfId="18417"/>
    <cellStyle name="Style 226 6 3 4" xfId="37356"/>
    <cellStyle name="Style 226 6 3 5" xfId="43778"/>
    <cellStyle name="Style 226 6 4" xfId="12219"/>
    <cellStyle name="Style 226 6 4 2" xfId="24503"/>
    <cellStyle name="Style 226 6 4 3" xfId="18415"/>
    <cellStyle name="Style 226 6 4 4" xfId="37007"/>
    <cellStyle name="Style 226 6 4 5" xfId="46204"/>
    <cellStyle name="Style 226 6 5" xfId="15051"/>
    <cellStyle name="Style 226 6 5 2" xfId="18414"/>
    <cellStyle name="Style 226 6 5 3" xfId="34954"/>
    <cellStyle name="Style 226 6 5 4" xfId="43358"/>
    <cellStyle name="Style 226 6 6" xfId="18424"/>
    <cellStyle name="Style 226 6 7" xfId="23686"/>
    <cellStyle name="Style 226 6 8" xfId="40132"/>
    <cellStyle name="Style 226 7" xfId="6616"/>
    <cellStyle name="Style 226 7 2" xfId="8957"/>
    <cellStyle name="Style 226 7 2 2" xfId="13212"/>
    <cellStyle name="Style 226 7 2 2 2" xfId="24504"/>
    <cellStyle name="Style 226 7 2 2 3" xfId="18408"/>
    <cellStyle name="Style 226 7 2 2 4" xfId="33127"/>
    <cellStyle name="Style 226 7 2 2 5" xfId="47839"/>
    <cellStyle name="Style 226 7 2 3" xfId="15999"/>
    <cellStyle name="Style 226 7 2 3 2" xfId="18407"/>
    <cellStyle name="Style 226 7 2 3 3" xfId="23915"/>
    <cellStyle name="Style 226 7 2 3 4" xfId="39415"/>
    <cellStyle name="Style 226 7 2 4" xfId="18410"/>
    <cellStyle name="Style 226 7 2 5" xfId="21774"/>
    <cellStyle name="Style 226 7 2 6" xfId="41047"/>
    <cellStyle name="Style 226 7 3" xfId="10532"/>
    <cellStyle name="Style 226 7 3 2" xfId="24505"/>
    <cellStyle name="Style 226 7 3 3" xfId="18405"/>
    <cellStyle name="Style 226 7 3 4" xfId="34006"/>
    <cellStyle name="Style 226 7 3 5" xfId="42844"/>
    <cellStyle name="Style 226 7 4" xfId="11887"/>
    <cellStyle name="Style 226 7 4 2" xfId="24506"/>
    <cellStyle name="Style 226 7 4 3" xfId="18404"/>
    <cellStyle name="Style 226 7 4 4" xfId="34914"/>
    <cellStyle name="Style 226 7 4 5" xfId="45922"/>
    <cellStyle name="Style 226 7 5" xfId="14719"/>
    <cellStyle name="Style 226 7 5 2" xfId="18403"/>
    <cellStyle name="Style 226 7 5 3" xfId="33418"/>
    <cellStyle name="Style 226 7 5 4" xfId="46320"/>
    <cellStyle name="Style 226 7 6" xfId="18413"/>
    <cellStyle name="Style 226 7 7" xfId="23878"/>
    <cellStyle name="Style 226 7 8" xfId="40182"/>
    <cellStyle name="Style 226 8" xfId="7084"/>
    <cellStyle name="Style 226 8 2" xfId="9425"/>
    <cellStyle name="Style 226 8 2 2" xfId="13680"/>
    <cellStyle name="Style 226 8 2 2 2" xfId="24507"/>
    <cellStyle name="Style 226 8 2 2 3" xfId="18397"/>
    <cellStyle name="Style 226 8 2 2 4" xfId="36183"/>
    <cellStyle name="Style 226 8 2 2 5" xfId="46245"/>
    <cellStyle name="Style 226 8 2 3" xfId="16417"/>
    <cellStyle name="Style 226 8 2 3 2" xfId="18396"/>
    <cellStyle name="Style 226 8 2 3 3" xfId="32357"/>
    <cellStyle name="Style 226 8 2 3 4" xfId="39186"/>
    <cellStyle name="Style 226 8 2 4" xfId="18399"/>
    <cellStyle name="Style 226 8 2 5" xfId="27096"/>
    <cellStyle name="Style 226 8 2 6" xfId="46754"/>
    <cellStyle name="Style 226 8 3" xfId="11000"/>
    <cellStyle name="Style 226 8 3 2" xfId="24508"/>
    <cellStyle name="Style 226 8 3 3" xfId="18395"/>
    <cellStyle name="Style 226 8 3 4" xfId="33070"/>
    <cellStyle name="Style 226 8 3 5" xfId="44943"/>
    <cellStyle name="Style 226 8 4" xfId="12355"/>
    <cellStyle name="Style 226 8 4 2" xfId="24509"/>
    <cellStyle name="Style 226 8 4 3" xfId="18392"/>
    <cellStyle name="Style 226 8 4 4" xfId="35930"/>
    <cellStyle name="Style 226 8 4 5" xfId="48027"/>
    <cellStyle name="Style 226 8 5" xfId="15187"/>
    <cellStyle name="Style 226 8 5 2" xfId="18390"/>
    <cellStyle name="Style 226 8 5 3" xfId="37257"/>
    <cellStyle name="Style 226 8 5 4" xfId="47237"/>
    <cellStyle name="Style 226 8 6" xfId="18402"/>
    <cellStyle name="Style 226 8 7" xfId="31896"/>
    <cellStyle name="Style 226 8 8" xfId="41650"/>
    <cellStyle name="Style 226 9" xfId="8222"/>
    <cellStyle name="Style 226 9 2" xfId="9660"/>
    <cellStyle name="Style 226 9 2 2" xfId="13897"/>
    <cellStyle name="Style 226 9 2 2 2" xfId="24510"/>
    <cellStyle name="Style 226 9 2 2 3" xfId="18385"/>
    <cellStyle name="Style 226 9 2 2 4" xfId="33130"/>
    <cellStyle name="Style 226 9 2 2 5" xfId="46874"/>
    <cellStyle name="Style 226 9 2 3" xfId="16634"/>
    <cellStyle name="Style 226 9 2 3 2" xfId="18383"/>
    <cellStyle name="Style 226 9 2 3 3" xfId="26414"/>
    <cellStyle name="Style 226 9 2 3 4" xfId="40096"/>
    <cellStyle name="Style 226 9 2 4" xfId="18388"/>
    <cellStyle name="Style 226 9 2 5" xfId="35517"/>
    <cellStyle name="Style 226 9 2 6" xfId="41980"/>
    <cellStyle name="Style 226 9 3" xfId="11217"/>
    <cellStyle name="Style 226 9 3 2" xfId="24511"/>
    <cellStyle name="Style 226 9 3 3" xfId="18382"/>
    <cellStyle name="Style 226 9 3 4" xfId="37037"/>
    <cellStyle name="Style 226 9 3 5" xfId="40441"/>
    <cellStyle name="Style 226 9 4" xfId="12572"/>
    <cellStyle name="Style 226 9 4 2" xfId="24512"/>
    <cellStyle name="Style 226 9 4 3" xfId="18381"/>
    <cellStyle name="Style 226 9 4 4" xfId="35303"/>
    <cellStyle name="Style 226 9 4 5" xfId="43323"/>
    <cellStyle name="Style 226 9 5" xfId="15404"/>
    <cellStyle name="Style 226 9 5 2" xfId="18378"/>
    <cellStyle name="Style 226 9 5 3" xfId="35010"/>
    <cellStyle name="Style 226 9 5 4" xfId="45777"/>
    <cellStyle name="Style 226 9 6" xfId="18389"/>
    <cellStyle name="Style 226 9 7" xfId="32376"/>
    <cellStyle name="Style 226 9 8" xfId="43103"/>
    <cellStyle name="Style 227" xfId="79"/>
    <cellStyle name="Style 229" xfId="80"/>
    <cellStyle name="Style 229 10" xfId="8368"/>
    <cellStyle name="Style 229 10 2" xfId="9806"/>
    <cellStyle name="Style 229 10 2 2" xfId="14043"/>
    <cellStyle name="Style 229 10 2 2 2" xfId="24513"/>
    <cellStyle name="Style 229 10 2 2 3" xfId="18369"/>
    <cellStyle name="Style 229 10 2 2 4" xfId="32515"/>
    <cellStyle name="Style 229 10 2 2 5" xfId="47893"/>
    <cellStyle name="Style 229 10 2 3" xfId="16780"/>
    <cellStyle name="Style 229 10 2 3 2" xfId="18368"/>
    <cellStyle name="Style 229 10 2 3 3" xfId="32126"/>
    <cellStyle name="Style 229 10 2 3 4" xfId="39929"/>
    <cellStyle name="Style 229 10 2 4" xfId="18371"/>
    <cellStyle name="Style 229 10 2 5" xfId="27703"/>
    <cellStyle name="Style 229 10 2 6" xfId="42701"/>
    <cellStyle name="Style 229 10 3" xfId="11363"/>
    <cellStyle name="Style 229 10 3 2" xfId="24514"/>
    <cellStyle name="Style 229 10 3 3" xfId="18367"/>
    <cellStyle name="Style 229 10 3 4" xfId="33409"/>
    <cellStyle name="Style 229 10 3 5" xfId="45448"/>
    <cellStyle name="Style 229 10 4" xfId="12718"/>
    <cellStyle name="Style 229 10 4 2" xfId="24515"/>
    <cellStyle name="Style 229 10 4 3" xfId="18364"/>
    <cellStyle name="Style 229 10 4 4" xfId="33148"/>
    <cellStyle name="Style 229 10 4 5" xfId="45779"/>
    <cellStyle name="Style 229 10 5" xfId="15550"/>
    <cellStyle name="Style 229 10 5 2" xfId="18362"/>
    <cellStyle name="Style 229 10 5 3" xfId="35219"/>
    <cellStyle name="Style 229 10 5 4" xfId="45304"/>
    <cellStyle name="Style 229 10 6" xfId="18374"/>
    <cellStyle name="Style 229 10 7" xfId="32252"/>
    <cellStyle name="Style 229 10 8" xfId="42787"/>
    <cellStyle name="Style 229 11" xfId="8249"/>
    <cellStyle name="Style 229 11 2" xfId="9687"/>
    <cellStyle name="Style 229 11 2 2" xfId="13924"/>
    <cellStyle name="Style 229 11 2 2 2" xfId="24516"/>
    <cellStyle name="Style 229 11 2 2 3" xfId="18357"/>
    <cellStyle name="Style 229 11 2 2 4" xfId="34258"/>
    <cellStyle name="Style 229 11 2 2 5" xfId="43545"/>
    <cellStyle name="Style 229 11 2 3" xfId="16661"/>
    <cellStyle name="Style 229 11 2 3 2" xfId="18355"/>
    <cellStyle name="Style 229 11 2 3 3" xfId="25046"/>
    <cellStyle name="Style 229 11 2 3 4" xfId="39384"/>
    <cellStyle name="Style 229 11 2 4" xfId="18360"/>
    <cellStyle name="Style 229 11 2 5" xfId="35784"/>
    <cellStyle name="Style 229 11 2 6" xfId="44107"/>
    <cellStyle name="Style 229 11 3" xfId="11244"/>
    <cellStyle name="Style 229 11 3 2" xfId="24517"/>
    <cellStyle name="Style 229 11 3 3" xfId="18354"/>
    <cellStyle name="Style 229 11 3 4" xfId="37774"/>
    <cellStyle name="Style 229 11 3 5" xfId="44075"/>
    <cellStyle name="Style 229 11 4" xfId="12599"/>
    <cellStyle name="Style 229 11 4 2" xfId="24518"/>
    <cellStyle name="Style 229 11 4 3" xfId="18353"/>
    <cellStyle name="Style 229 11 4 4" xfId="34862"/>
    <cellStyle name="Style 229 11 4 5" xfId="40769"/>
    <cellStyle name="Style 229 11 5" xfId="15431"/>
    <cellStyle name="Style 229 11 5 2" xfId="18350"/>
    <cellStyle name="Style 229 11 5 3" xfId="34942"/>
    <cellStyle name="Style 229 11 5 4" xfId="46146"/>
    <cellStyle name="Style 229 11 6" xfId="18361"/>
    <cellStyle name="Style 229 11 7" xfId="22149"/>
    <cellStyle name="Style 229 11 8" xfId="39602"/>
    <cellStyle name="Style 229 12" xfId="8448"/>
    <cellStyle name="Style 229 12 2" xfId="9884"/>
    <cellStyle name="Style 229 12 2 2" xfId="14121"/>
    <cellStyle name="Style 229 12 2 2 2" xfId="24519"/>
    <cellStyle name="Style 229 12 2 2 3" xfId="18346"/>
    <cellStyle name="Style 229 12 2 2 4" xfId="34651"/>
    <cellStyle name="Style 229 12 2 2 5" xfId="40643"/>
    <cellStyle name="Style 229 12 2 3" xfId="16858"/>
    <cellStyle name="Style 229 12 2 3 2" xfId="18343"/>
    <cellStyle name="Style 229 12 2 3 3" xfId="22068"/>
    <cellStyle name="Style 229 12 2 3 4" xfId="43729"/>
    <cellStyle name="Style 229 12 2 4" xfId="18347"/>
    <cellStyle name="Style 229 12 2 5" xfId="34692"/>
    <cellStyle name="Style 229 12 2 6" xfId="46998"/>
    <cellStyle name="Style 229 12 3" xfId="11441"/>
    <cellStyle name="Style 229 12 3 2" xfId="24520"/>
    <cellStyle name="Style 229 12 3 3" xfId="18341"/>
    <cellStyle name="Style 229 12 3 4" xfId="38547"/>
    <cellStyle name="Style 229 12 3 5" xfId="44299"/>
    <cellStyle name="Style 229 12 4" xfId="12796"/>
    <cellStyle name="Style 229 12 4 2" xfId="24521"/>
    <cellStyle name="Style 229 12 4 3" xfId="18340"/>
    <cellStyle name="Style 229 12 4 4" xfId="37607"/>
    <cellStyle name="Style 229 12 4 5" xfId="42283"/>
    <cellStyle name="Style 229 12 5" xfId="15628"/>
    <cellStyle name="Style 229 12 5 2" xfId="18339"/>
    <cellStyle name="Style 229 12 5 3" xfId="27950"/>
    <cellStyle name="Style 229 12 5 4" xfId="44925"/>
    <cellStyle name="Style 229 12 6" xfId="18348"/>
    <cellStyle name="Style 229 12 7" xfId="27203"/>
    <cellStyle name="Style 229 12 8" xfId="44643"/>
    <cellStyle name="Style 229 13" xfId="8521"/>
    <cellStyle name="Style 229 13 2" xfId="9957"/>
    <cellStyle name="Style 229 13 2 2" xfId="14194"/>
    <cellStyle name="Style 229 13 2 2 2" xfId="24522"/>
    <cellStyle name="Style 229 13 2 2 3" xfId="18333"/>
    <cellStyle name="Style 229 13 2 2 4" xfId="33233"/>
    <cellStyle name="Style 229 13 2 2 5" xfId="42450"/>
    <cellStyle name="Style 229 13 2 3" xfId="16931"/>
    <cellStyle name="Style 229 13 2 3 2" xfId="18332"/>
    <cellStyle name="Style 229 13 2 3 3" xfId="32231"/>
    <cellStyle name="Style 229 13 2 3 4" xfId="44954"/>
    <cellStyle name="Style 229 13 2 4" xfId="18334"/>
    <cellStyle name="Style 229 13 2 5" xfId="34990"/>
    <cellStyle name="Style 229 13 2 6" xfId="44517"/>
    <cellStyle name="Style 229 13 3" xfId="11514"/>
    <cellStyle name="Style 229 13 3 2" xfId="24523"/>
    <cellStyle name="Style 229 13 3 3" xfId="18331"/>
    <cellStyle name="Style 229 13 3 4" xfId="36752"/>
    <cellStyle name="Style 229 13 3 5" xfId="40844"/>
    <cellStyle name="Style 229 13 4" xfId="12869"/>
    <cellStyle name="Style 229 13 4 2" xfId="24524"/>
    <cellStyle name="Style 229 13 4 3" xfId="18330"/>
    <cellStyle name="Style 229 13 4 4" xfId="38654"/>
    <cellStyle name="Style 229 13 4 5" xfId="43198"/>
    <cellStyle name="Style 229 13 5" xfId="15701"/>
    <cellStyle name="Style 229 13 5 2" xfId="18329"/>
    <cellStyle name="Style 229 13 5 3" xfId="28045"/>
    <cellStyle name="Style 229 13 5 4" xfId="46345"/>
    <cellStyle name="Style 229 13 6" xfId="18336"/>
    <cellStyle name="Style 229 13 7" xfId="27238"/>
    <cellStyle name="Style 229 13 8" xfId="45939"/>
    <cellStyle name="Style 229 14" xfId="8551"/>
    <cellStyle name="Style 229 14 2" xfId="9987"/>
    <cellStyle name="Style 229 14 2 2" xfId="14224"/>
    <cellStyle name="Style 229 14 2 2 2" xfId="24527"/>
    <cellStyle name="Style 229 14 2 2 3" xfId="18326"/>
    <cellStyle name="Style 229 14 2 2 4" xfId="36037"/>
    <cellStyle name="Style 229 14 2 2 5" xfId="42069"/>
    <cellStyle name="Style 229 14 2 3" xfId="16961"/>
    <cellStyle name="Style 229 14 2 3 2" xfId="18325"/>
    <cellStyle name="Style 229 14 2 3 3" xfId="37149"/>
    <cellStyle name="Style 229 14 2 3 4" xfId="45664"/>
    <cellStyle name="Style 229 14 2 4" xfId="18327"/>
    <cellStyle name="Style 229 14 2 5" xfId="37579"/>
    <cellStyle name="Style 229 14 2 6" xfId="48341"/>
    <cellStyle name="Style 229 14 3" xfId="11544"/>
    <cellStyle name="Style 229 14 3 2" xfId="24529"/>
    <cellStyle name="Style 229 14 3 3" xfId="18324"/>
    <cellStyle name="Style 229 14 3 4" xfId="32576"/>
    <cellStyle name="Style 229 14 3 5" xfId="43416"/>
    <cellStyle name="Style 229 14 4" xfId="12899"/>
    <cellStyle name="Style 229 14 4 2" xfId="24530"/>
    <cellStyle name="Style 229 14 4 3" xfId="18323"/>
    <cellStyle name="Style 229 14 4 4" xfId="38087"/>
    <cellStyle name="Style 229 14 4 5" xfId="45692"/>
    <cellStyle name="Style 229 14 5" xfId="15731"/>
    <cellStyle name="Style 229 14 5 2" xfId="18322"/>
    <cellStyle name="Style 229 14 5 3" xfId="28076"/>
    <cellStyle name="Style 229 14 5 4" xfId="43260"/>
    <cellStyle name="Style 229 14 6" xfId="18328"/>
    <cellStyle name="Style 229 14 7" xfId="27293"/>
    <cellStyle name="Style 229 14 8" xfId="48447"/>
    <cellStyle name="Style 229 15" xfId="8873"/>
    <cellStyle name="Style 229 15 2" xfId="13152"/>
    <cellStyle name="Style 229 15 2 2" xfId="24533"/>
    <cellStyle name="Style 229 15 2 3" xfId="18321"/>
    <cellStyle name="Style 229 15 2 4" xfId="34784"/>
    <cellStyle name="Style 229 15 2 5" xfId="47842"/>
    <cellStyle name="Style 229 15 3" xfId="14585"/>
    <cellStyle name="Style 229 15 3 2" xfId="24534"/>
    <cellStyle name="Style 229 15 3 3" xfId="18320"/>
    <cellStyle name="Style 229 15 3 4" xfId="33188"/>
    <cellStyle name="Style 229 15 3 5" xfId="44213"/>
    <cellStyle name="Style 229 15 4" xfId="24532"/>
    <cellStyle name="Style 229 16" xfId="10238"/>
    <cellStyle name="Style 229 16 2" xfId="14475"/>
    <cellStyle name="Style 229 16 2 2" xfId="24535"/>
    <cellStyle name="Style 229 16 2 3" xfId="18318"/>
    <cellStyle name="Style 229 16 2 4" xfId="33658"/>
    <cellStyle name="Style 229 16 2 5" xfId="44320"/>
    <cellStyle name="Style 229 16 3" xfId="17212"/>
    <cellStyle name="Style 229 16 3 2" xfId="18317"/>
    <cellStyle name="Style 229 16 3 3" xfId="37136"/>
    <cellStyle name="Style 229 16 3 4" xfId="45205"/>
    <cellStyle name="Style 229 16 4" xfId="18319"/>
    <cellStyle name="Style 229 16 5" xfId="34932"/>
    <cellStyle name="Style 229 16 6" xfId="47333"/>
    <cellStyle name="Style 229 17" xfId="10359"/>
    <cellStyle name="Style 229 17 2" xfId="24537"/>
    <cellStyle name="Style 229 17 3" xfId="18316"/>
    <cellStyle name="Style 229 17 4" xfId="36393"/>
    <cellStyle name="Style 229 17 5" xfId="42964"/>
    <cellStyle name="Style 229 18" xfId="10435"/>
    <cellStyle name="Style 229 18 2" xfId="24538"/>
    <cellStyle name="Style 229 18 3" xfId="18315"/>
    <cellStyle name="Style 229 18 4" xfId="37234"/>
    <cellStyle name="Style 229 18 5" xfId="48144"/>
    <cellStyle name="Style 229 19" xfId="11800"/>
    <cellStyle name="Style 229 19 2" xfId="24539"/>
    <cellStyle name="Style 229 19 3" xfId="18314"/>
    <cellStyle name="Style 229 19 4" xfId="38421"/>
    <cellStyle name="Style 229 19 5" xfId="43801"/>
    <cellStyle name="Style 229 2" xfId="6583"/>
    <cellStyle name="Style 229 2 2" xfId="10161"/>
    <cellStyle name="Style 229 2 2 2" xfId="11718"/>
    <cellStyle name="Style 229 2 2 2 2" xfId="24541"/>
    <cellStyle name="Style 229 2 2 2 3" xfId="18312"/>
    <cellStyle name="Style 229 2 2 2 4" xfId="33834"/>
    <cellStyle name="Style 229 2 2 2 5" xfId="45009"/>
    <cellStyle name="Style 229 2 2 3" xfId="14398"/>
    <cellStyle name="Style 229 2 2 3 2" xfId="24542"/>
    <cellStyle name="Style 229 2 2 3 3" xfId="18311"/>
    <cellStyle name="Style 229 2 2 3 4" xfId="32590"/>
    <cellStyle name="Style 229 2 2 3 5" xfId="48050"/>
    <cellStyle name="Style 229 2 2 4" xfId="17135"/>
    <cellStyle name="Style 229 2 2 4 2" xfId="18310"/>
    <cellStyle name="Style 229 2 2 4 3" xfId="32169"/>
    <cellStyle name="Style 229 2 2 4 4" xfId="43834"/>
    <cellStyle name="Style 229 2 2 5" xfId="18313"/>
    <cellStyle name="Style 229 2 2 6" xfId="36334"/>
    <cellStyle name="Style 229 2 2 7" xfId="45148"/>
    <cellStyle name="Style 229 2 3" xfId="8924"/>
    <cellStyle name="Style 229 2 3 2" xfId="13179"/>
    <cellStyle name="Style 229 2 3 2 2" xfId="24544"/>
    <cellStyle name="Style 229 2 3 2 3" xfId="18309"/>
    <cellStyle name="Style 229 2 3 2 4" xfId="38026"/>
    <cellStyle name="Style 229 2 3 2 5" xfId="44563"/>
    <cellStyle name="Style 229 2 3 3" xfId="14608"/>
    <cellStyle name="Style 229 2 3 3 2" xfId="24545"/>
    <cellStyle name="Style 229 2 3 3 3" xfId="18308"/>
    <cellStyle name="Style 229 2 3 3 4" xfId="34852"/>
    <cellStyle name="Style 229 2 3 3 5" xfId="43093"/>
    <cellStyle name="Style 229 2 3 4" xfId="24543"/>
    <cellStyle name="Style 229 2 4" xfId="10499"/>
    <cellStyle name="Style 229 2 4 2" xfId="24546"/>
    <cellStyle name="Style 229 2 4 3" xfId="18307"/>
    <cellStyle name="Style 229 2 4 4" xfId="35009"/>
    <cellStyle name="Style 229 2 4 5" xfId="42334"/>
    <cellStyle name="Style 229 2 5" xfId="11854"/>
    <cellStyle name="Style 229 2 5 2" xfId="24547"/>
    <cellStyle name="Style 229 2 5 3" xfId="18306"/>
    <cellStyle name="Style 229 2 5 4" xfId="37843"/>
    <cellStyle name="Style 229 2 5 5" xfId="45667"/>
    <cellStyle name="Style 229 2 6" xfId="14686"/>
    <cellStyle name="Style 229 2 6 2" xfId="18305"/>
    <cellStyle name="Style 229 2 6 3" xfId="38245"/>
    <cellStyle name="Style 229 2 6 4" xfId="46361"/>
    <cellStyle name="Style 229 2 7" xfId="21996"/>
    <cellStyle name="Style 229 2 8" xfId="39901"/>
    <cellStyle name="Style 229 3" xfId="6691"/>
    <cellStyle name="Style 229 3 2" xfId="9032"/>
    <cellStyle name="Style 229 3 2 2" xfId="13287"/>
    <cellStyle name="Style 229 3 2 2 2" xfId="24549"/>
    <cellStyle name="Style 229 3 2 2 3" xfId="18302"/>
    <cellStyle name="Style 229 3 2 2 4" xfId="34433"/>
    <cellStyle name="Style 229 3 2 2 5" xfId="41289"/>
    <cellStyle name="Style 229 3 2 3" xfId="16071"/>
    <cellStyle name="Style 229 3 2 3 2" xfId="18301"/>
    <cellStyle name="Style 229 3 2 3 3" xfId="23380"/>
    <cellStyle name="Style 229 3 2 3 4" xfId="39477"/>
    <cellStyle name="Style 229 3 2 4" xfId="18303"/>
    <cellStyle name="Style 229 3 2 5" xfId="21945"/>
    <cellStyle name="Style 229 3 2 6" xfId="40028"/>
    <cellStyle name="Style 229 3 3" xfId="10607"/>
    <cellStyle name="Style 229 3 3 2" xfId="24551"/>
    <cellStyle name="Style 229 3 3 3" xfId="18300"/>
    <cellStyle name="Style 229 3 3 4" xfId="27834"/>
    <cellStyle name="Style 229 3 3 5" xfId="41892"/>
    <cellStyle name="Style 229 3 4" xfId="11962"/>
    <cellStyle name="Style 229 3 4 2" xfId="24552"/>
    <cellStyle name="Style 229 3 4 3" xfId="18299"/>
    <cellStyle name="Style 229 3 4 4" xfId="34162"/>
    <cellStyle name="Style 229 3 4 5" xfId="48148"/>
    <cellStyle name="Style 229 3 5" xfId="14794"/>
    <cellStyle name="Style 229 3 5 2" xfId="18298"/>
    <cellStyle name="Style 229 3 5 3" xfId="35721"/>
    <cellStyle name="Style 229 3 5 4" xfId="44194"/>
    <cellStyle name="Style 229 3 6" xfId="18304"/>
    <cellStyle name="Style 229 3 7" xfId="22053"/>
    <cellStyle name="Style 229 3 8" xfId="39824"/>
    <cellStyle name="Style 229 4" xfId="7021"/>
    <cellStyle name="Style 229 4 2" xfId="9362"/>
    <cellStyle name="Style 229 4 2 2" xfId="13617"/>
    <cellStyle name="Style 229 4 2 2 2" xfId="24554"/>
    <cellStyle name="Style 229 4 2 2 3" xfId="18295"/>
    <cellStyle name="Style 229 4 2 2 4" xfId="38749"/>
    <cellStyle name="Style 229 4 2 2 5" xfId="47002"/>
    <cellStyle name="Style 229 4 2 3" xfId="16354"/>
    <cellStyle name="Style 229 4 2 3 2" xfId="18294"/>
    <cellStyle name="Style 229 4 2 3 3" xfId="22114"/>
    <cellStyle name="Style 229 4 2 3 4" xfId="40350"/>
    <cellStyle name="Style 229 4 2 4" xfId="18296"/>
    <cellStyle name="Style 229 4 2 5" xfId="32936"/>
    <cellStyle name="Style 229 4 2 6" xfId="44547"/>
    <cellStyle name="Style 229 4 3" xfId="10937"/>
    <cellStyle name="Style 229 4 3 2" xfId="24555"/>
    <cellStyle name="Style 229 4 3 3" xfId="18293"/>
    <cellStyle name="Style 229 4 3 4" xfId="35255"/>
    <cellStyle name="Style 229 4 3 5" xfId="42660"/>
    <cellStyle name="Style 229 4 4" xfId="12292"/>
    <cellStyle name="Style 229 4 4 2" xfId="24556"/>
    <cellStyle name="Style 229 4 4 3" xfId="18292"/>
    <cellStyle name="Style 229 4 4 4" xfId="34503"/>
    <cellStyle name="Style 229 4 4 5" xfId="45869"/>
    <cellStyle name="Style 229 4 5" xfId="15124"/>
    <cellStyle name="Style 229 4 5 2" xfId="18291"/>
    <cellStyle name="Style 229 4 5 3" xfId="37793"/>
    <cellStyle name="Style 229 4 5 4" xfId="40740"/>
    <cellStyle name="Style 229 4 6" xfId="18297"/>
    <cellStyle name="Style 229 4 7" xfId="22228"/>
    <cellStyle name="Style 229 4 8" xfId="40361"/>
    <cellStyle name="Style 229 5" xfId="6679"/>
    <cellStyle name="Style 229 5 2" xfId="9020"/>
    <cellStyle name="Style 229 5 2 2" xfId="13275"/>
    <cellStyle name="Style 229 5 2 2 2" xfId="24558"/>
    <cellStyle name="Style 229 5 2 2 3" xfId="18288"/>
    <cellStyle name="Style 229 5 2 2 4" xfId="32551"/>
    <cellStyle name="Style 229 5 2 2 5" xfId="43561"/>
    <cellStyle name="Style 229 5 2 3" xfId="16059"/>
    <cellStyle name="Style 229 5 2 3 2" xfId="18287"/>
    <cellStyle name="Style 229 5 2 3 3" xfId="22026"/>
    <cellStyle name="Style 229 5 2 3 4" xfId="43676"/>
    <cellStyle name="Style 229 5 2 4" xfId="18289"/>
    <cellStyle name="Style 229 5 2 5" xfId="29172"/>
    <cellStyle name="Style 229 5 2 6" xfId="44587"/>
    <cellStyle name="Style 229 5 3" xfId="10595"/>
    <cellStyle name="Style 229 5 3 2" xfId="24559"/>
    <cellStyle name="Style 229 5 3 3" xfId="18286"/>
    <cellStyle name="Style 229 5 3 4" xfId="27823"/>
    <cellStyle name="Style 229 5 3 5" xfId="48269"/>
    <cellStyle name="Style 229 5 4" xfId="11950"/>
    <cellStyle name="Style 229 5 4 2" xfId="24560"/>
    <cellStyle name="Style 229 5 4 3" xfId="18285"/>
    <cellStyle name="Style 229 5 4 4" xfId="38135"/>
    <cellStyle name="Style 229 5 4 5" xfId="48283"/>
    <cellStyle name="Style 229 5 5" xfId="14782"/>
    <cellStyle name="Style 229 5 5 2" xfId="18284"/>
    <cellStyle name="Style 229 5 5 3" xfId="32761"/>
    <cellStyle name="Style 229 5 5 4" xfId="48387"/>
    <cellStyle name="Style 229 5 6" xfId="18290"/>
    <cellStyle name="Style 229 5 7" xfId="26405"/>
    <cellStyle name="Style 229 5 8" xfId="42178"/>
    <cellStyle name="Style 229 6" xfId="6754"/>
    <cellStyle name="Style 229 6 2" xfId="9095"/>
    <cellStyle name="Style 229 6 2 2" xfId="13350"/>
    <cellStyle name="Style 229 6 2 2 2" xfId="24563"/>
    <cellStyle name="Style 229 6 2 2 3" xfId="18281"/>
    <cellStyle name="Style 229 6 2 2 4" xfId="35137"/>
    <cellStyle name="Style 229 6 2 2 5" xfId="41254"/>
    <cellStyle name="Style 229 6 2 3" xfId="16122"/>
    <cellStyle name="Style 229 6 2 3 2" xfId="18280"/>
    <cellStyle name="Style 229 6 2 3 3" xfId="21607"/>
    <cellStyle name="Style 229 6 2 3 4" xfId="39341"/>
    <cellStyle name="Style 229 6 2 4" xfId="18282"/>
    <cellStyle name="Style 229 6 2 5" xfId="22286"/>
    <cellStyle name="Style 229 6 2 6" xfId="44911"/>
    <cellStyle name="Style 229 6 3" xfId="10670"/>
    <cellStyle name="Style 229 6 3 2" xfId="24564"/>
    <cellStyle name="Style 229 6 3 3" xfId="18279"/>
    <cellStyle name="Style 229 6 3 4" xfId="27903"/>
    <cellStyle name="Style 229 6 3 5" xfId="44461"/>
    <cellStyle name="Style 229 6 4" xfId="12025"/>
    <cellStyle name="Style 229 6 4 2" xfId="24565"/>
    <cellStyle name="Style 229 6 4 3" xfId="18278"/>
    <cellStyle name="Style 229 6 4 4" xfId="38320"/>
    <cellStyle name="Style 229 6 4 5" xfId="47331"/>
    <cellStyle name="Style 229 6 5" xfId="14857"/>
    <cellStyle name="Style 229 6 5 2" xfId="18275"/>
    <cellStyle name="Style 229 6 5 3" xfId="35347"/>
    <cellStyle name="Style 229 6 5 4" xfId="44685"/>
    <cellStyle name="Style 229 6 6" xfId="18283"/>
    <cellStyle name="Style 229 6 7" xfId="17831"/>
    <cellStyle name="Style 229 6 8" xfId="40952"/>
    <cellStyle name="Style 229 7" xfId="6626"/>
    <cellStyle name="Style 229 7 2" xfId="8967"/>
    <cellStyle name="Style 229 7 2 2" xfId="13222"/>
    <cellStyle name="Style 229 7 2 2 2" xfId="24567"/>
    <cellStyle name="Style 229 7 2 2 3" xfId="18270"/>
    <cellStyle name="Style 229 7 2 2 4" xfId="37015"/>
    <cellStyle name="Style 229 7 2 2 5" xfId="46148"/>
    <cellStyle name="Style 229 7 2 3" xfId="16009"/>
    <cellStyle name="Style 229 7 2 3 2" xfId="18269"/>
    <cellStyle name="Style 229 7 2 3 3" xfId="25923"/>
    <cellStyle name="Style 229 7 2 3 4" xfId="40270"/>
    <cellStyle name="Style 229 7 2 4" xfId="18272"/>
    <cellStyle name="Style 229 7 2 5" xfId="27007"/>
    <cellStyle name="Style 229 7 2 6" xfId="39160"/>
    <cellStyle name="Style 229 7 3" xfId="10542"/>
    <cellStyle name="Style 229 7 3 2" xfId="24568"/>
    <cellStyle name="Style 229 7 3 3" xfId="18266"/>
    <cellStyle name="Style 229 7 3 4" xfId="27758"/>
    <cellStyle name="Style 229 7 3 5" xfId="46024"/>
    <cellStyle name="Style 229 7 4" xfId="11897"/>
    <cellStyle name="Style 229 7 4 2" xfId="24569"/>
    <cellStyle name="Style 229 7 4 3" xfId="18264"/>
    <cellStyle name="Style 229 7 4 4" xfId="33717"/>
    <cellStyle name="Style 229 7 4 5" xfId="41263"/>
    <cellStyle name="Style 229 7 5" xfId="14729"/>
    <cellStyle name="Style 229 7 5 2" xfId="18263"/>
    <cellStyle name="Style 229 7 5 3" xfId="37913"/>
    <cellStyle name="Style 229 7 5 4" xfId="41631"/>
    <cellStyle name="Style 229 7 6" xfId="18273"/>
    <cellStyle name="Style 229 7 7" xfId="25608"/>
    <cellStyle name="Style 229 7 8" xfId="41089"/>
    <cellStyle name="Style 229 8" xfId="7085"/>
    <cellStyle name="Style 229 8 2" xfId="9426"/>
    <cellStyle name="Style 229 8 2 2" xfId="13681"/>
    <cellStyle name="Style 229 8 2 2 2" xfId="24570"/>
    <cellStyle name="Style 229 8 2 2 3" xfId="18259"/>
    <cellStyle name="Style 229 8 2 2 4" xfId="37781"/>
    <cellStyle name="Style 229 8 2 2 5" xfId="45165"/>
    <cellStyle name="Style 229 8 2 3" xfId="16418"/>
    <cellStyle name="Style 229 8 2 3 2" xfId="18256"/>
    <cellStyle name="Style 229 8 2 3 3" xfId="21905"/>
    <cellStyle name="Style 229 8 2 3 4" xfId="45113"/>
    <cellStyle name="Style 229 8 2 4" xfId="18260"/>
    <cellStyle name="Style 229 8 2 5" xfId="27097"/>
    <cellStyle name="Style 229 8 2 6" xfId="41730"/>
    <cellStyle name="Style 229 8 3" xfId="11001"/>
    <cellStyle name="Style 229 8 3 2" xfId="24571"/>
    <cellStyle name="Style 229 8 3 3" xfId="18254"/>
    <cellStyle name="Style 229 8 3 4" xfId="36233"/>
    <cellStyle name="Style 229 8 3 5" xfId="46540"/>
    <cellStyle name="Style 229 8 4" xfId="12356"/>
    <cellStyle name="Style 229 8 4 2" xfId="24572"/>
    <cellStyle name="Style 229 8 4 3" xfId="18253"/>
    <cellStyle name="Style 229 8 4 4" xfId="37528"/>
    <cellStyle name="Style 229 8 4 5" xfId="43086"/>
    <cellStyle name="Style 229 8 5" xfId="15188"/>
    <cellStyle name="Style 229 8 5 2" xfId="18251"/>
    <cellStyle name="Style 229 8 5 3" xfId="38293"/>
    <cellStyle name="Style 229 8 5 4" xfId="47555"/>
    <cellStyle name="Style 229 8 6" xfId="18261"/>
    <cellStyle name="Style 229 8 7" xfId="22030"/>
    <cellStyle name="Style 229 8 8" xfId="39195"/>
    <cellStyle name="Style 229 9" xfId="8221"/>
    <cellStyle name="Style 229 9 2" xfId="9659"/>
    <cellStyle name="Style 229 9 2 2" xfId="13896"/>
    <cellStyle name="Style 229 9 2 2 2" xfId="24573"/>
    <cellStyle name="Style 229 9 2 2 3" xfId="18245"/>
    <cellStyle name="Style 229 9 2 2 4" xfId="34712"/>
    <cellStyle name="Style 229 9 2 2 5" xfId="43905"/>
    <cellStyle name="Style 229 9 2 3" xfId="16633"/>
    <cellStyle name="Style 229 9 2 3 2" xfId="18244"/>
    <cellStyle name="Style 229 9 2 3 3" xfId="24756"/>
    <cellStyle name="Style 229 9 2 3 4" xfId="40118"/>
    <cellStyle name="Style 229 9 2 4" xfId="18247"/>
    <cellStyle name="Style 229 9 2 5" xfId="27663"/>
    <cellStyle name="Style 229 9 2 6" xfId="47933"/>
    <cellStyle name="Style 229 9 3" xfId="11216"/>
    <cellStyle name="Style 229 9 3 2" xfId="24574"/>
    <cellStyle name="Style 229 9 3 3" xfId="18242"/>
    <cellStyle name="Style 229 9 3 4" xfId="33874"/>
    <cellStyle name="Style 229 9 3 5" xfId="40710"/>
    <cellStyle name="Style 229 9 4" xfId="12571"/>
    <cellStyle name="Style 229 9 4 2" xfId="24575"/>
    <cellStyle name="Style 229 9 4 3" xfId="18241"/>
    <cellStyle name="Style 229 9 4 4" xfId="38621"/>
    <cellStyle name="Style 229 9 4 5" xfId="44520"/>
    <cellStyle name="Style 229 9 5" xfId="15403"/>
    <cellStyle name="Style 229 9 5 2" xfId="18240"/>
    <cellStyle name="Style 229 9 5 3" xfId="37112"/>
    <cellStyle name="Style 229 9 5 4" xfId="42867"/>
    <cellStyle name="Style 229 9 6" xfId="18250"/>
    <cellStyle name="Style 229 9 7" xfId="25881"/>
    <cellStyle name="Style 229 9 8" xfId="41636"/>
    <cellStyle name="Style 230" xfId="81"/>
    <cellStyle name="Style 230 10" xfId="8353"/>
    <cellStyle name="Style 230 10 2" xfId="9791"/>
    <cellStyle name="Style 230 10 2 2" xfId="14028"/>
    <cellStyle name="Style 230 10 2 2 2" xfId="24576"/>
    <cellStyle name="Style 230 10 2 2 3" xfId="18236"/>
    <cellStyle name="Style 230 10 2 2 4" xfId="33239"/>
    <cellStyle name="Style 230 10 2 2 5" xfId="38927"/>
    <cellStyle name="Style 230 10 2 3" xfId="16765"/>
    <cellStyle name="Style 230 10 2 3 2" xfId="18235"/>
    <cellStyle name="Style 230 10 2 3 3" xfId="26545"/>
    <cellStyle name="Style 230 10 2 3 4" xfId="39549"/>
    <cellStyle name="Style 230 10 2 4" xfId="18237"/>
    <cellStyle name="Style 230 10 2 5" xfId="32202"/>
    <cellStyle name="Style 230 10 2 6" xfId="44909"/>
    <cellStyle name="Style 230 10 3" xfId="11348"/>
    <cellStyle name="Style 230 10 3 2" xfId="24578"/>
    <cellStyle name="Style 230 10 3 3" xfId="18234"/>
    <cellStyle name="Style 230 10 3 4" xfId="34626"/>
    <cellStyle name="Style 230 10 3 5" xfId="47376"/>
    <cellStyle name="Style 230 10 4" xfId="12703"/>
    <cellStyle name="Style 230 10 4 2" xfId="24579"/>
    <cellStyle name="Style 230 10 4 3" xfId="18233"/>
    <cellStyle name="Style 230 10 4 4" xfId="38663"/>
    <cellStyle name="Style 230 10 4 5" xfId="40442"/>
    <cellStyle name="Style 230 10 5" xfId="15535"/>
    <cellStyle name="Style 230 10 5 2" xfId="18232"/>
    <cellStyle name="Style 230 10 5 3" xfId="35730"/>
    <cellStyle name="Style 230 10 5 4" xfId="46499"/>
    <cellStyle name="Style 230 10 6" xfId="18238"/>
    <cellStyle name="Style 230 10 7" xfId="23960"/>
    <cellStyle name="Style 230 10 8" xfId="40124"/>
    <cellStyle name="Style 230 11" xfId="8413"/>
    <cellStyle name="Style 230 11 2" xfId="9851"/>
    <cellStyle name="Style 230 11 2 2" xfId="14088"/>
    <cellStyle name="Style 230 11 2 2 2" xfId="24582"/>
    <cellStyle name="Style 230 11 2 2 3" xfId="18229"/>
    <cellStyle name="Style 230 11 2 2 4" xfId="36381"/>
    <cellStyle name="Style 230 11 2 2 5" xfId="47234"/>
    <cellStyle name="Style 230 11 2 3" xfId="16825"/>
    <cellStyle name="Style 230 11 2 3 2" xfId="18228"/>
    <cellStyle name="Style 230 11 2 3 3" xfId="21824"/>
    <cellStyle name="Style 230 11 2 3 4" xfId="41938"/>
    <cellStyle name="Style 230 11 2 4" xfId="18230"/>
    <cellStyle name="Style 230 11 2 5" xfId="36450"/>
    <cellStyle name="Style 230 11 2 6" xfId="45749"/>
    <cellStyle name="Style 230 11 3" xfId="11408"/>
    <cellStyle name="Style 230 11 3 2" xfId="24583"/>
    <cellStyle name="Style 230 11 3 3" xfId="18227"/>
    <cellStyle name="Style 230 11 3 4" xfId="34584"/>
    <cellStyle name="Style 230 11 3 5" xfId="40799"/>
    <cellStyle name="Style 230 11 4" xfId="12763"/>
    <cellStyle name="Style 230 11 4 2" xfId="24584"/>
    <cellStyle name="Style 230 11 4 3" xfId="18226"/>
    <cellStyle name="Style 230 11 4 4" xfId="33792"/>
    <cellStyle name="Style 230 11 4 5" xfId="46627"/>
    <cellStyle name="Style 230 11 5" xfId="15595"/>
    <cellStyle name="Style 230 11 5 2" xfId="18223"/>
    <cellStyle name="Style 230 11 5 3" xfId="37229"/>
    <cellStyle name="Style 230 11 5 4" xfId="44841"/>
    <cellStyle name="Style 230 11 6" xfId="18231"/>
    <cellStyle name="Style 230 11 7" xfId="27177"/>
    <cellStyle name="Style 230 11 8" xfId="40758"/>
    <cellStyle name="Style 230 12" xfId="8447"/>
    <cellStyle name="Style 230 12 2" xfId="9883"/>
    <cellStyle name="Style 230 12 2 2" xfId="14120"/>
    <cellStyle name="Style 230 12 2 2 2" xfId="24585"/>
    <cellStyle name="Style 230 12 2 2 3" xfId="18219"/>
    <cellStyle name="Style 230 12 2 2 4" xfId="36753"/>
    <cellStyle name="Style 230 12 2 2 5" xfId="42160"/>
    <cellStyle name="Style 230 12 2 3" xfId="16857"/>
    <cellStyle name="Style 230 12 2 3 2" xfId="18216"/>
    <cellStyle name="Style 230 12 2 3 3" xfId="31857"/>
    <cellStyle name="Style 230 12 2 3 4" xfId="39767"/>
    <cellStyle name="Style 230 12 2 4" xfId="18220"/>
    <cellStyle name="Style 230 12 2 5" xfId="36794"/>
    <cellStyle name="Style 230 12 2 6" xfId="47303"/>
    <cellStyle name="Style 230 12 3" xfId="11440"/>
    <cellStyle name="Style 230 12 3 2" xfId="24586"/>
    <cellStyle name="Style 230 12 3 3" xfId="18214"/>
    <cellStyle name="Style 230 12 3 4" xfId="38343"/>
    <cellStyle name="Style 230 12 3 5" xfId="44756"/>
    <cellStyle name="Style 230 12 4" xfId="12795"/>
    <cellStyle name="Style 230 12 4 2" xfId="24587"/>
    <cellStyle name="Style 230 12 4 3" xfId="18213"/>
    <cellStyle name="Style 230 12 4 4" xfId="36009"/>
    <cellStyle name="Style 230 12 4 5" xfId="41548"/>
    <cellStyle name="Style 230 12 5" xfId="15627"/>
    <cellStyle name="Style 230 12 5 2" xfId="18212"/>
    <cellStyle name="Style 230 12 5 3" xfId="26339"/>
    <cellStyle name="Style 230 12 5 4" xfId="43809"/>
    <cellStyle name="Style 230 12 6" xfId="18221"/>
    <cellStyle name="Style 230 12 7" xfId="27205"/>
    <cellStyle name="Style 230 12 8" xfId="45384"/>
    <cellStyle name="Style 230 13" xfId="8471"/>
    <cellStyle name="Style 230 13 2" xfId="9907"/>
    <cellStyle name="Style 230 13 2 2" xfId="14144"/>
    <cellStyle name="Style 230 13 2 2 2" xfId="24588"/>
    <cellStyle name="Style 230 13 2 2 3" xfId="18206"/>
    <cellStyle name="Style 230 13 2 2 4" xfId="36782"/>
    <cellStyle name="Style 230 13 2 2 5" xfId="42507"/>
    <cellStyle name="Style 230 13 2 3" xfId="16881"/>
    <cellStyle name="Style 230 13 2 3 2" xfId="18205"/>
    <cellStyle name="Style 230 13 2 3 3" xfId="25407"/>
    <cellStyle name="Style 230 13 2 3 4" xfId="40216"/>
    <cellStyle name="Style 230 13 2 4" xfId="18207"/>
    <cellStyle name="Style 230 13 2 5" xfId="36862"/>
    <cellStyle name="Style 230 13 2 6" xfId="42305"/>
    <cellStyle name="Style 230 13 3" xfId="11464"/>
    <cellStyle name="Style 230 13 3 2" xfId="24589"/>
    <cellStyle name="Style 230 13 3 3" xfId="18202"/>
    <cellStyle name="Style 230 13 3 4" xfId="38409"/>
    <cellStyle name="Style 230 13 3 5" xfId="47138"/>
    <cellStyle name="Style 230 13 4" xfId="12819"/>
    <cellStyle name="Style 230 13 4 2" xfId="24590"/>
    <cellStyle name="Style 230 13 4 3" xfId="18200"/>
    <cellStyle name="Style 230 13 4 4" xfId="37539"/>
    <cellStyle name="Style 230 13 4 5" xfId="46691"/>
    <cellStyle name="Style 230 13 5" xfId="15651"/>
    <cellStyle name="Style 230 13 5 2" xfId="18199"/>
    <cellStyle name="Style 230 13 5 3" xfId="27990"/>
    <cellStyle name="Style 230 13 5 4" xfId="44848"/>
    <cellStyle name="Style 230 13 6" xfId="18209"/>
    <cellStyle name="Style 230 13 7" xfId="34011"/>
    <cellStyle name="Style 230 13 8" xfId="48494"/>
    <cellStyle name="Style 230 14" xfId="8546"/>
    <cellStyle name="Style 230 14 2" xfId="9982"/>
    <cellStyle name="Style 230 14 2 2" xfId="14219"/>
    <cellStyle name="Style 230 14 2 2 2" xfId="24592"/>
    <cellStyle name="Style 230 14 2 2 3" xfId="18193"/>
    <cellStyle name="Style 230 14 2 2 4" xfId="33395"/>
    <cellStyle name="Style 230 14 2 2 5" xfId="45467"/>
    <cellStyle name="Style 230 14 2 3" xfId="16956"/>
    <cellStyle name="Style 230 14 2 3 2" xfId="18192"/>
    <cellStyle name="Style 230 14 2 3 3" xfId="32148"/>
    <cellStyle name="Style 230 14 2 3 4" xfId="45039"/>
    <cellStyle name="Style 230 14 2 4" xfId="18195"/>
    <cellStyle name="Style 230 14 2 5" xfId="36503"/>
    <cellStyle name="Style 230 14 2 6" xfId="41714"/>
    <cellStyle name="Style 230 14 3" xfId="11539"/>
    <cellStyle name="Style 230 14 3 2" xfId="24593"/>
    <cellStyle name="Style 230 14 3 3" xfId="18191"/>
    <cellStyle name="Style 230 14 3 4" xfId="34679"/>
    <cellStyle name="Style 230 14 3 5" xfId="40858"/>
    <cellStyle name="Style 230 14 4" xfId="12894"/>
    <cellStyle name="Style 230 14 4 2" xfId="24594"/>
    <cellStyle name="Style 230 14 4 3" xfId="18188"/>
    <cellStyle name="Style 230 14 4 4" xfId="33847"/>
    <cellStyle name="Style 230 14 4 5" xfId="43817"/>
    <cellStyle name="Style 230 14 5" xfId="15726"/>
    <cellStyle name="Style 230 14 5 2" xfId="18186"/>
    <cellStyle name="Style 230 14 5 3" xfId="36074"/>
    <cellStyle name="Style 230 14 5 4" xfId="40650"/>
    <cellStyle name="Style 230 14 6" xfId="18198"/>
    <cellStyle name="Style 230 14 7" xfId="27284"/>
    <cellStyle name="Style 230 14 8" xfId="43866"/>
    <cellStyle name="Style 230 15" xfId="8874"/>
    <cellStyle name="Style 230 15 2" xfId="13153"/>
    <cellStyle name="Style 230 15 2 2" xfId="24596"/>
    <cellStyle name="Style 230 15 2 3" xfId="18185"/>
    <cellStyle name="Style 230 15 2 4" xfId="33201"/>
    <cellStyle name="Style 230 15 2 5" xfId="43340"/>
    <cellStyle name="Style 230 15 3" xfId="14586"/>
    <cellStyle name="Style 230 15 3 2" xfId="24597"/>
    <cellStyle name="Style 230 15 3 3" xfId="18182"/>
    <cellStyle name="Style 230 15 3 4" xfId="36352"/>
    <cellStyle name="Style 230 15 3 5" xfId="47036"/>
    <cellStyle name="Style 230 15 4" xfId="24595"/>
    <cellStyle name="Style 230 16" xfId="10237"/>
    <cellStyle name="Style 230 16 2" xfId="14474"/>
    <cellStyle name="Style 230 16 2 2" xfId="24598"/>
    <cellStyle name="Style 230 16 2 3" xfId="18179"/>
    <cellStyle name="Style 230 16 2 4" xfId="35241"/>
    <cellStyle name="Style 230 16 2 5" xfId="42390"/>
    <cellStyle name="Style 230 16 3" xfId="17211"/>
    <cellStyle name="Style 230 16 3 2" xfId="18178"/>
    <cellStyle name="Style 230 16 3 3" xfId="33973"/>
    <cellStyle name="Style 230 16 3 4" xfId="45539"/>
    <cellStyle name="Style 230 16 4" xfId="18180"/>
    <cellStyle name="Style 230 16 5" xfId="37034"/>
    <cellStyle name="Style 230 16 6" xfId="43134"/>
    <cellStyle name="Style 230 17" xfId="10360"/>
    <cellStyle name="Style 230 17 2" xfId="24599"/>
    <cellStyle name="Style 230 17 3" xfId="18174"/>
    <cellStyle name="Style 230 17 4" xfId="37991"/>
    <cellStyle name="Style 230 17 5" xfId="44154"/>
    <cellStyle name="Style 230 18" xfId="10468"/>
    <cellStyle name="Style 230 18 2" xfId="24600"/>
    <cellStyle name="Style 230 18 3" xfId="18172"/>
    <cellStyle name="Style 230 18 4" xfId="33962"/>
    <cellStyle name="Style 230 18 5" xfId="48386"/>
    <cellStyle name="Style 230 19" xfId="11801"/>
    <cellStyle name="Style 230 19 2" xfId="24601"/>
    <cellStyle name="Style 230 19 3" xfId="18171"/>
    <cellStyle name="Style 230 19 4" xfId="35442"/>
    <cellStyle name="Style 230 19 5" xfId="43594"/>
    <cellStyle name="Style 230 2" xfId="6582"/>
    <cellStyle name="Style 230 2 2" xfId="10160"/>
    <cellStyle name="Style 230 2 2 2" xfId="11717"/>
    <cellStyle name="Style 230 2 2 2 2" xfId="24602"/>
    <cellStyle name="Style 230 2 2 2 3" xfId="18166"/>
    <cellStyle name="Style 230 2 2 2 4" xfId="35416"/>
    <cellStyle name="Style 230 2 2 2 5" xfId="46486"/>
    <cellStyle name="Style 230 2 2 3" xfId="14397"/>
    <cellStyle name="Style 230 2 2 3 2" xfId="24603"/>
    <cellStyle name="Style 230 2 2 3 3" xfId="18165"/>
    <cellStyle name="Style 230 2 2 3 4" xfId="34171"/>
    <cellStyle name="Style 230 2 2 3 5" xfId="44078"/>
    <cellStyle name="Style 230 2 2 4" xfId="17134"/>
    <cellStyle name="Style 230 2 2 4 2" xfId="18163"/>
    <cellStyle name="Style 230 2 2 4 3" xfId="32168"/>
    <cellStyle name="Style 230 2 2 4 4" xfId="47224"/>
    <cellStyle name="Style 230 2 2 5" xfId="18168"/>
    <cellStyle name="Style 230 2 2 6" xfId="33171"/>
    <cellStyle name="Style 230 2 2 7" xfId="43784"/>
    <cellStyle name="Style 230 2 3" xfId="8923"/>
    <cellStyle name="Style 230 2 3 2" xfId="13178"/>
    <cellStyle name="Style 230 2 3 2 2" xfId="24605"/>
    <cellStyle name="Style 230 2 3 2 3" xfId="18159"/>
    <cellStyle name="Style 230 2 3 2 4" xfId="36428"/>
    <cellStyle name="Style 230 2 3 2 5" xfId="42098"/>
    <cellStyle name="Style 230 2 3 3" xfId="14607"/>
    <cellStyle name="Style 230 2 3 3 2" xfId="24606"/>
    <cellStyle name="Style 230 2 3 3 3" xfId="18157"/>
    <cellStyle name="Style 230 2 3 3 4" xfId="36954"/>
    <cellStyle name="Style 230 2 3 3 5" xfId="44303"/>
    <cellStyle name="Style 230 2 3 4" xfId="24604"/>
    <cellStyle name="Style 230 2 4" xfId="10498"/>
    <cellStyle name="Style 230 2 4 2" xfId="24607"/>
    <cellStyle name="Style 230 2 4 3" xfId="18156"/>
    <cellStyle name="Style 230 2 4 4" xfId="37111"/>
    <cellStyle name="Style 230 2 4 5" xfId="48413"/>
    <cellStyle name="Style 230 2 5" xfId="11853"/>
    <cellStyle name="Style 230 2 5 2" xfId="24608"/>
    <cellStyle name="Style 230 2 5 3" xfId="18155"/>
    <cellStyle name="Style 230 2 5 4" xfId="36245"/>
    <cellStyle name="Style 230 2 5 5" xfId="43702"/>
    <cellStyle name="Style 230 2 6" xfId="14685"/>
    <cellStyle name="Style 230 2 6 2" xfId="18152"/>
    <cellStyle name="Style 230 2 6 3" xfId="37209"/>
    <cellStyle name="Style 230 2 6 4" xfId="42291"/>
    <cellStyle name="Style 230 2 7" xfId="31930"/>
    <cellStyle name="Style 230 2 8" xfId="40146"/>
    <cellStyle name="Style 230 3" xfId="6669"/>
    <cellStyle name="Style 230 3 2" xfId="9010"/>
    <cellStyle name="Style 230 3 2 2" xfId="13265"/>
    <cellStyle name="Style 230 3 2 2 2" xfId="24611"/>
    <cellStyle name="Style 230 3 2 2 3" xfId="18148"/>
    <cellStyle name="Style 230 3 2 2 4" xfId="35917"/>
    <cellStyle name="Style 230 3 2 2 5" xfId="46960"/>
    <cellStyle name="Style 230 3 2 3" xfId="16050"/>
    <cellStyle name="Style 230 3 2 3 2" xfId="18145"/>
    <cellStyle name="Style 230 3 2 3 3" xfId="23329"/>
    <cellStyle name="Style 230 3 2 3 4" xfId="39141"/>
    <cellStyle name="Style 230 3 2 4" xfId="18149"/>
    <cellStyle name="Style 230 3 2 5" xfId="29776"/>
    <cellStyle name="Style 230 3 2 6" xfId="40901"/>
    <cellStyle name="Style 230 3 3" xfId="10585"/>
    <cellStyle name="Style 230 3 3 2" xfId="24612"/>
    <cellStyle name="Style 230 3 3 3" xfId="18143"/>
    <cellStyle name="Style 230 3 3 4" xfId="27805"/>
    <cellStyle name="Style 230 3 3 5" xfId="41502"/>
    <cellStyle name="Style 230 3 4" xfId="11940"/>
    <cellStyle name="Style 230 3 4 2" xfId="24613"/>
    <cellStyle name="Style 230 3 4 3" xfId="18142"/>
    <cellStyle name="Style 230 3 4 4" xfId="35715"/>
    <cellStyle name="Style 230 3 4 5" xfId="40487"/>
    <cellStyle name="Style 230 3 5" xfId="14772"/>
    <cellStyle name="Style 230 3 5 2" xfId="18141"/>
    <cellStyle name="Style 230 3 5 3" xfId="38302"/>
    <cellStyle name="Style 230 3 5 4" xfId="46978"/>
    <cellStyle name="Style 230 3 6" xfId="18150"/>
    <cellStyle name="Style 230 3 7" xfId="31937"/>
    <cellStyle name="Style 230 3 8" xfId="40916"/>
    <cellStyle name="Style 230 4" xfId="6702"/>
    <cellStyle name="Style 230 4 2" xfId="9043"/>
    <cellStyle name="Style 230 4 2 2" xfId="13298"/>
    <cellStyle name="Style 230 4 2 2 2" xfId="24615"/>
    <cellStyle name="Style 230 4 2 2 3" xfId="18135"/>
    <cellStyle name="Style 230 4 2 2 4" xfId="34161"/>
    <cellStyle name="Style 230 4 2 2 5" xfId="45935"/>
    <cellStyle name="Style 230 4 2 3" xfId="16082"/>
    <cellStyle name="Style 230 4 2 3 2" xfId="18134"/>
    <cellStyle name="Style 230 4 2 3 3" xfId="26833"/>
    <cellStyle name="Style 230 4 2 3 4" xfId="39419"/>
    <cellStyle name="Style 230 4 2 4" xfId="18136"/>
    <cellStyle name="Style 230 4 2 5" xfId="21980"/>
    <cellStyle name="Style 230 4 2 6" xfId="41465"/>
    <cellStyle name="Style 230 4 3" xfId="10618"/>
    <cellStyle name="Style 230 4 3 2" xfId="24617"/>
    <cellStyle name="Style 230 4 3 3" xfId="18131"/>
    <cellStyle name="Style 230 4 3 4" xfId="37681"/>
    <cellStyle name="Style 230 4 3 5" xfId="43779"/>
    <cellStyle name="Style 230 4 4" xfId="11973"/>
    <cellStyle name="Style 230 4 4 2" xfId="24618"/>
    <cellStyle name="Style 230 4 4 3" xfId="18129"/>
    <cellStyle name="Style 230 4 4 4" xfId="38067"/>
    <cellStyle name="Style 230 4 4 5" xfId="42774"/>
    <cellStyle name="Style 230 4 5" xfId="14805"/>
    <cellStyle name="Style 230 4 5 2" xfId="18128"/>
    <cellStyle name="Style 230 4 5 3" xfId="34439"/>
    <cellStyle name="Style 230 4 5 4" xfId="47074"/>
    <cellStyle name="Style 230 4 6" xfId="18138"/>
    <cellStyle name="Style 230 4 7" xfId="21741"/>
    <cellStyle name="Style 230 4 8" xfId="39191"/>
    <cellStyle name="Style 230 5" xfId="6706"/>
    <cellStyle name="Style 230 5 2" xfId="9047"/>
    <cellStyle name="Style 230 5 2 2" xfId="13302"/>
    <cellStyle name="Style 230 5 2 2 2" xfId="24620"/>
    <cellStyle name="Style 230 5 2 2 3" xfId="18122"/>
    <cellStyle name="Style 230 5 2 2 4" xfId="38387"/>
    <cellStyle name="Style 230 5 2 2 5" xfId="46825"/>
    <cellStyle name="Style 230 5 2 3" xfId="16086"/>
    <cellStyle name="Style 230 5 2 3 2" xfId="18121"/>
    <cellStyle name="Style 230 5 2 3 3" xfId="18004"/>
    <cellStyle name="Style 230 5 2 3 4" xfId="39368"/>
    <cellStyle name="Style 230 5 2 4" xfId="18124"/>
    <cellStyle name="Style 230 5 2 5" xfId="24293"/>
    <cellStyle name="Style 230 5 2 6" xfId="40005"/>
    <cellStyle name="Style 230 5 3" xfId="10622"/>
    <cellStyle name="Style 230 5 3 2" xfId="24621"/>
    <cellStyle name="Style 230 5 3 3" xfId="18120"/>
    <cellStyle name="Style 230 5 3 4" xfId="27843"/>
    <cellStyle name="Style 230 5 3 5" xfId="46254"/>
    <cellStyle name="Style 230 5 4" xfId="11977"/>
    <cellStyle name="Style 230 5 4 2" xfId="24622"/>
    <cellStyle name="Style 230 5 4 3" xfId="18117"/>
    <cellStyle name="Style 230 5 4 4" xfId="37545"/>
    <cellStyle name="Style 230 5 4 5" xfId="44532"/>
    <cellStyle name="Style 230 5 5" xfId="14809"/>
    <cellStyle name="Style 230 5 5 2" xfId="18115"/>
    <cellStyle name="Style 230 5 5 3" xfId="35211"/>
    <cellStyle name="Style 230 5 5 4" xfId="41732"/>
    <cellStyle name="Style 230 5 6" xfId="18127"/>
    <cellStyle name="Style 230 5 7" xfId="22055"/>
    <cellStyle name="Style 230 5 8" xfId="40054"/>
    <cellStyle name="Style 230 6" xfId="6831"/>
    <cellStyle name="Style 230 6 2" xfId="9172"/>
    <cellStyle name="Style 230 6 2 2" xfId="13427"/>
    <cellStyle name="Style 230 6 2 2 2" xfId="24623"/>
    <cellStyle name="Style 230 6 2 2 3" xfId="18110"/>
    <cellStyle name="Style 230 6 2 2 4" xfId="36430"/>
    <cellStyle name="Style 230 6 2 2 5" xfId="47765"/>
    <cellStyle name="Style 230 6 2 3" xfId="16187"/>
    <cellStyle name="Style 230 6 2 3 2" xfId="18108"/>
    <cellStyle name="Style 230 6 2 3 3" xfId="25386"/>
    <cellStyle name="Style 230 6 2 3 4" xfId="41136"/>
    <cellStyle name="Style 230 6 2 4" xfId="18113"/>
    <cellStyle name="Style 230 6 2 5" xfId="22108"/>
    <cellStyle name="Style 230 6 2 6" xfId="40150"/>
    <cellStyle name="Style 230 6 3" xfId="10747"/>
    <cellStyle name="Style 230 6 3 2" xfId="24624"/>
    <cellStyle name="Style 230 6 3 3" xfId="18107"/>
    <cellStyle name="Style 230 6 3 4" xfId="35182"/>
    <cellStyle name="Style 230 6 3 5" xfId="48369"/>
    <cellStyle name="Style 230 6 4" xfId="12102"/>
    <cellStyle name="Style 230 6 4 2" xfId="24625"/>
    <cellStyle name="Style 230 6 4 3" xfId="18106"/>
    <cellStyle name="Style 230 6 4 4" xfId="36227"/>
    <cellStyle name="Style 230 6 4 5" xfId="40530"/>
    <cellStyle name="Style 230 6 5" xfId="14934"/>
    <cellStyle name="Style 230 6 5 2" xfId="18103"/>
    <cellStyle name="Style 230 6 5 3" xfId="37758"/>
    <cellStyle name="Style 230 6 5 4" xfId="48336"/>
    <cellStyle name="Style 230 6 6" xfId="18114"/>
    <cellStyle name="Style 230 6 7" xfId="25628"/>
    <cellStyle name="Style 230 6 8" xfId="41133"/>
    <cellStyle name="Style 230 7" xfId="6988"/>
    <cellStyle name="Style 230 7 2" xfId="9329"/>
    <cellStyle name="Style 230 7 2 2" xfId="13584"/>
    <cellStyle name="Style 230 7 2 2 2" xfId="24627"/>
    <cellStyle name="Style 230 7 2 2 3" xfId="18099"/>
    <cellStyle name="Style 230 7 2 2 4" xfId="32461"/>
    <cellStyle name="Style 230 7 2 2 5" xfId="41991"/>
    <cellStyle name="Style 230 7 2 3" xfId="16328"/>
    <cellStyle name="Style 230 7 2 3 2" xfId="18096"/>
    <cellStyle name="Style 230 7 2 3 3" xfId="32089"/>
    <cellStyle name="Style 230 7 2 3 4" xfId="45294"/>
    <cellStyle name="Style 230 7 2 4" xfId="18100"/>
    <cellStyle name="Style 230 7 2 5" xfId="27034"/>
    <cellStyle name="Style 230 7 2 6" xfId="42684"/>
    <cellStyle name="Style 230 7 3" xfId="10904"/>
    <cellStyle name="Style 230 7 3 2" xfId="24628"/>
    <cellStyle name="Style 230 7 3 3" xfId="18094"/>
    <cellStyle name="Style 230 7 3 4" xfId="36926"/>
    <cellStyle name="Style 230 7 3 5" xfId="44330"/>
    <cellStyle name="Style 230 7 4" xfId="12259"/>
    <cellStyle name="Style 230 7 4 2" xfId="24629"/>
    <cellStyle name="Style 230 7 4 3" xfId="18093"/>
    <cellStyle name="Style 230 7 4 4" xfId="38016"/>
    <cellStyle name="Style 230 7 4 5" xfId="45565"/>
    <cellStyle name="Style 230 7 5" xfId="15091"/>
    <cellStyle name="Style 230 7 5 2" xfId="18092"/>
    <cellStyle name="Style 230 7 5 3" xfId="32647"/>
    <cellStyle name="Style 230 7 5 4" xfId="42825"/>
    <cellStyle name="Style 230 7 6" xfId="18101"/>
    <cellStyle name="Style 230 7 7" xfId="32384"/>
    <cellStyle name="Style 230 7 8" xfId="45673"/>
    <cellStyle name="Style 230 8" xfId="7086"/>
    <cellStyle name="Style 230 8 2" xfId="9427"/>
    <cellStyle name="Style 230 8 2 2" xfId="13682"/>
    <cellStyle name="Style 230 8 2 2 2" xfId="24632"/>
    <cellStyle name="Style 230 8 2 2 3" xfId="18086"/>
    <cellStyle name="Style 230 8 2 2 4" xfId="34080"/>
    <cellStyle name="Style 230 8 2 2 5" xfId="47416"/>
    <cellStyle name="Style 230 8 2 3" xfId="16419"/>
    <cellStyle name="Style 230 8 2 3 2" xfId="18085"/>
    <cellStyle name="Style 230 8 2 3 3" xfId="22773"/>
    <cellStyle name="Style 230 8 2 3 4" xfId="42088"/>
    <cellStyle name="Style 230 8 2 4" xfId="18087"/>
    <cellStyle name="Style 230 8 2 5" xfId="27099"/>
    <cellStyle name="Style 230 8 2 6" xfId="45188"/>
    <cellStyle name="Style 230 8 3" xfId="11002"/>
    <cellStyle name="Style 230 8 3 2" xfId="24633"/>
    <cellStyle name="Style 230 8 3 3" xfId="18084"/>
    <cellStyle name="Style 230 8 3 4" xfId="37831"/>
    <cellStyle name="Style 230 8 3 5" xfId="48095"/>
    <cellStyle name="Style 230 8 4" xfId="12357"/>
    <cellStyle name="Style 230 8 4 2" xfId="24634"/>
    <cellStyle name="Style 230 8 4 3" xfId="18083"/>
    <cellStyle name="Style 230 8 4 4" xfId="35189"/>
    <cellStyle name="Style 230 8 4 5" xfId="40438"/>
    <cellStyle name="Style 230 8 5" xfId="15189"/>
    <cellStyle name="Style 230 8 5 2" xfId="18082"/>
    <cellStyle name="Style 230 8 5 3" xfId="38497"/>
    <cellStyle name="Style 230 8 5 4" xfId="45273"/>
    <cellStyle name="Style 230 8 6" xfId="18089"/>
    <cellStyle name="Style 230 8 7" xfId="24939"/>
    <cellStyle name="Style 230 8 8" xfId="39523"/>
    <cellStyle name="Style 230 9" xfId="8220"/>
    <cellStyle name="Style 230 9 2" xfId="9658"/>
    <cellStyle name="Style 230 9 2 2" xfId="13895"/>
    <cellStyle name="Style 230 9 2 2 2" xfId="24635"/>
    <cellStyle name="Style 230 9 2 2 3" xfId="18079"/>
    <cellStyle name="Style 230 9 2 2 4" xfId="36814"/>
    <cellStyle name="Style 230 9 2 2 5" xfId="45231"/>
    <cellStyle name="Style 230 9 2 3" xfId="16632"/>
    <cellStyle name="Style 230 9 2 3 2" xfId="18078"/>
    <cellStyle name="Style 230 9 2 3 3" xfId="21997"/>
    <cellStyle name="Style 230 9 2 3 4" xfId="40938"/>
    <cellStyle name="Style 230 9 2 4" xfId="18080"/>
    <cellStyle name="Style 230 9 2 5" xfId="27660"/>
    <cellStyle name="Style 230 9 2 6" xfId="48297"/>
    <cellStyle name="Style 230 9 3" xfId="11215"/>
    <cellStyle name="Style 230 9 3 2" xfId="24636"/>
    <cellStyle name="Style 230 9 3 3" xfId="18077"/>
    <cellStyle name="Style 230 9 3 4" xfId="35456"/>
    <cellStyle name="Style 230 9 3 5" xfId="45801"/>
    <cellStyle name="Style 230 9 4" xfId="12570"/>
    <cellStyle name="Style 230 9 4 2" xfId="24637"/>
    <cellStyle name="Style 230 9 4 3" xfId="18076"/>
    <cellStyle name="Style 230 9 4 4" xfId="37574"/>
    <cellStyle name="Style 230 9 4 5" xfId="45069"/>
    <cellStyle name="Style 230 9 5" xfId="15402"/>
    <cellStyle name="Style 230 9 5 2" xfId="18075"/>
    <cellStyle name="Style 230 9 5 3" xfId="33949"/>
    <cellStyle name="Style 230 9 5 4" xfId="43935"/>
    <cellStyle name="Style 230 9 6" xfId="18081"/>
    <cellStyle name="Style 230 9 7" xfId="22233"/>
    <cellStyle name="Style 230 9 8" xfId="40164"/>
    <cellStyle name="Style 231" xfId="82"/>
    <cellStyle name="Style 231 10" xfId="8287"/>
    <cellStyle name="Style 231 10 2" xfId="9725"/>
    <cellStyle name="Style 231 10 2 2" xfId="13962"/>
    <cellStyle name="Style 231 10 2 2 2" xfId="24640"/>
    <cellStyle name="Style 231 10 2 2 3" xfId="18069"/>
    <cellStyle name="Style 231 10 2 2 4" xfId="37325"/>
    <cellStyle name="Style 231 10 2 2 5" xfId="41673"/>
    <cellStyle name="Style 231 10 2 3" xfId="16699"/>
    <cellStyle name="Style 231 10 2 3 2" xfId="18068"/>
    <cellStyle name="Style 231 10 2 3 3" xfId="22872"/>
    <cellStyle name="Style 231 10 2 3 4" xfId="43725"/>
    <cellStyle name="Style 231 10 2 4" xfId="18070"/>
    <cellStyle name="Style 231 10 2 5" xfId="37767"/>
    <cellStyle name="Style 231 10 2 6" xfId="44999"/>
    <cellStyle name="Style 231 10 3" xfId="11282"/>
    <cellStyle name="Style 231 10 3 2" xfId="24642"/>
    <cellStyle name="Style 231 10 3 3" xfId="18065"/>
    <cellStyle name="Style 231 10 3 4" xfId="34444"/>
    <cellStyle name="Style 231 10 3 5" xfId="43675"/>
    <cellStyle name="Style 231 10 4" xfId="12637"/>
    <cellStyle name="Style 231 10 4 2" xfId="24643"/>
    <cellStyle name="Style 231 10 4 3" xfId="18063"/>
    <cellStyle name="Style 231 10 4 4" xfId="37866"/>
    <cellStyle name="Style 231 10 4 5" xfId="43735"/>
    <cellStyle name="Style 231 10 5" xfId="15469"/>
    <cellStyle name="Style 231 10 5 2" xfId="18062"/>
    <cellStyle name="Style 231 10 5 3" xfId="36842"/>
    <cellStyle name="Style 231 10 5 4" xfId="45421"/>
    <cellStyle name="Style 231 10 6" xfId="18072"/>
    <cellStyle name="Style 231 10 7" xfId="21886"/>
    <cellStyle name="Style 231 10 8" xfId="39271"/>
    <cellStyle name="Style 231 11" xfId="8389"/>
    <cellStyle name="Style 231 11 2" xfId="9827"/>
    <cellStyle name="Style 231 11 2 2" xfId="14064"/>
    <cellStyle name="Style 231 11 2 2 2" xfId="24645"/>
    <cellStyle name="Style 231 11 2 2 3" xfId="18057"/>
    <cellStyle name="Style 231 11 2 2 4" xfId="36313"/>
    <cellStyle name="Style 231 11 2 2 5" xfId="45537"/>
    <cellStyle name="Style 231 11 2 3" xfId="16801"/>
    <cellStyle name="Style 231 11 2 3 2" xfId="18055"/>
    <cellStyle name="Style 231 11 2 3 3" xfId="25224"/>
    <cellStyle name="Style 231 11 2 3 4" xfId="39748"/>
    <cellStyle name="Style 231 11 2 4" xfId="18060"/>
    <cellStyle name="Style 231 11 2 5" xfId="32701"/>
    <cellStyle name="Style 231 11 2 6" xfId="47812"/>
    <cellStyle name="Style 231 11 3" xfId="11384"/>
    <cellStyle name="Style 231 11 3 2" xfId="24646"/>
    <cellStyle name="Style 231 11 3 3" xfId="18054"/>
    <cellStyle name="Style 231 11 3 4" xfId="37026"/>
    <cellStyle name="Style 231 11 3 5" xfId="47730"/>
    <cellStyle name="Style 231 11 4" xfId="12739"/>
    <cellStyle name="Style 231 11 4 2" xfId="24647"/>
    <cellStyle name="Style 231 11 4 3" xfId="18053"/>
    <cellStyle name="Style 231 11 4 4" xfId="33737"/>
    <cellStyle name="Style 231 11 4 5" xfId="47334"/>
    <cellStyle name="Style 231 11 5" xfId="15571"/>
    <cellStyle name="Style 231 11 5 2" xfId="18052"/>
    <cellStyle name="Style 231 11 5 3" xfId="35960"/>
    <cellStyle name="Style 231 11 5 4" xfId="45431"/>
    <cellStyle name="Style 231 11 6" xfId="18061"/>
    <cellStyle name="Style 231 11 7" xfId="27140"/>
    <cellStyle name="Style 231 11 8" xfId="40684"/>
    <cellStyle name="Style 231 12" xfId="8446"/>
    <cellStyle name="Style 231 12 2" xfId="9882"/>
    <cellStyle name="Style 231 12 2 2" xfId="14119"/>
    <cellStyle name="Style 231 12 2 2 2" xfId="24648"/>
    <cellStyle name="Style 231 12 2 2 3" xfId="18046"/>
    <cellStyle name="Style 231 12 2 2 4" xfId="33590"/>
    <cellStyle name="Style 231 12 2 2 5" xfId="40841"/>
    <cellStyle name="Style 231 12 2 3" xfId="16856"/>
    <cellStyle name="Style 231 12 2 3 2" xfId="18045"/>
    <cellStyle name="Style 231 12 2 3 3" xfId="23456"/>
    <cellStyle name="Style 231 12 2 3 4" xfId="39307"/>
    <cellStyle name="Style 231 12 2 4" xfId="18048"/>
    <cellStyle name="Style 231 12 2 5" xfId="33631"/>
    <cellStyle name="Style 231 12 2 6" xfId="45001"/>
    <cellStyle name="Style 231 12 3" xfId="11439"/>
    <cellStyle name="Style 231 12 3 2" xfId="24649"/>
    <cellStyle name="Style 231 12 3 3" xfId="18044"/>
    <cellStyle name="Style 231 12 3 4" xfId="37307"/>
    <cellStyle name="Style 231 12 3 5" xfId="46710"/>
    <cellStyle name="Style 231 12 4" xfId="12794"/>
    <cellStyle name="Style 231 12 4 2" xfId="24650"/>
    <cellStyle name="Style 231 12 4 3" xfId="18043"/>
    <cellStyle name="Style 231 12 4 4" xfId="32846"/>
    <cellStyle name="Style 231 12 4 5" xfId="47723"/>
    <cellStyle name="Style 231 12 5" xfId="15626"/>
    <cellStyle name="Style 231 12 5 2" xfId="18042"/>
    <cellStyle name="Style 231 12 5 3" xfId="38853"/>
    <cellStyle name="Style 231 12 5 4" xfId="48191"/>
    <cellStyle name="Style 231 12 6" xfId="18051"/>
    <cellStyle name="Style 231 12 7" xfId="26115"/>
    <cellStyle name="Style 231 12 8" xfId="47615"/>
    <cellStyle name="Style 231 13" xfId="8506"/>
    <cellStyle name="Style 231 13 2" xfId="9942"/>
    <cellStyle name="Style 231 13 2 2" xfId="14179"/>
    <cellStyle name="Style 231 13 2 2 2" xfId="24651"/>
    <cellStyle name="Style 231 13 2 2 3" xfId="18036"/>
    <cellStyle name="Style 231 13 2 2 4" xfId="36647"/>
    <cellStyle name="Style 231 13 2 2 5" xfId="47781"/>
    <cellStyle name="Style 231 13 2 3" xfId="16916"/>
    <cellStyle name="Style 231 13 2 3 2" xfId="18035"/>
    <cellStyle name="Style 231 13 2 3 3" xfId="32250"/>
    <cellStyle name="Style 231 13 2 3 4" xfId="38978"/>
    <cellStyle name="Style 231 13 2 4" xfId="18038"/>
    <cellStyle name="Style 231 13 2 5" xfId="36726"/>
    <cellStyle name="Style 231 13 2 6" xfId="45468"/>
    <cellStyle name="Style 231 13 3" xfId="11499"/>
    <cellStyle name="Style 231 13 3 2" xfId="24652"/>
    <cellStyle name="Style 231 13 3 3" xfId="18034"/>
    <cellStyle name="Style 231 13 3 4" xfId="38273"/>
    <cellStyle name="Style 231 13 3 5" xfId="45592"/>
    <cellStyle name="Style 231 13 4" xfId="12854"/>
    <cellStyle name="Style 231 13 4 2" xfId="24653"/>
    <cellStyle name="Style 231 13 4 3" xfId="18033"/>
    <cellStyle name="Style 231 13 4 4" xfId="35873"/>
    <cellStyle name="Style 231 13 4 5" xfId="43040"/>
    <cellStyle name="Style 231 13 5" xfId="15686"/>
    <cellStyle name="Style 231 13 5 2" xfId="18032"/>
    <cellStyle name="Style 231 13 5 3" xfId="25380"/>
    <cellStyle name="Style 231 13 5 4" xfId="43661"/>
    <cellStyle name="Style 231 13 6" xfId="18041"/>
    <cellStyle name="Style 231 13 7" xfId="32225"/>
    <cellStyle name="Style 231 13 8" xfId="47375"/>
    <cellStyle name="Style 231 14" xfId="8638"/>
    <cellStyle name="Style 231 14 2" xfId="10074"/>
    <cellStyle name="Style 231 14 2 2" xfId="14311"/>
    <cellStyle name="Style 231 14 2 2 2" xfId="24654"/>
    <cellStyle name="Style 231 14 2 2 3" xfId="18026"/>
    <cellStyle name="Style 231 14 2 2 4" xfId="33147"/>
    <cellStyle name="Style 231 14 2 2 5" xfId="42336"/>
    <cellStyle name="Style 231 14 2 3" xfId="17048"/>
    <cellStyle name="Style 231 14 2 3 2" xfId="18025"/>
    <cellStyle name="Style 231 14 2 3 3" xfId="37152"/>
    <cellStyle name="Style 231 14 2 3 4" xfId="43001"/>
    <cellStyle name="Style 231 14 2 4" xfId="18027"/>
    <cellStyle name="Style 231 14 2 5" xfId="33718"/>
    <cellStyle name="Style 231 14 2 6" xfId="42354"/>
    <cellStyle name="Style 231 14 3" xfId="11631"/>
    <cellStyle name="Style 231 14 3 2" xfId="24655"/>
    <cellStyle name="Style 231 14 3 3" xfId="18024"/>
    <cellStyle name="Style 231 14 3 4" xfId="35796"/>
    <cellStyle name="Style 231 14 3 5" xfId="48239"/>
    <cellStyle name="Style 231 14 4" xfId="12986"/>
    <cellStyle name="Style 231 14 4 2" xfId="24656"/>
    <cellStyle name="Style 231 14 4 3" xfId="18023"/>
    <cellStyle name="Style 231 14 4 4" xfId="33220"/>
    <cellStyle name="Style 231 14 4 5" xfId="45237"/>
    <cellStyle name="Style 231 14 5" xfId="15818"/>
    <cellStyle name="Style 231 14 5 2" xfId="18019"/>
    <cellStyle name="Style 231 14 5 3" xfId="38864"/>
    <cellStyle name="Style 231 14 5 4" xfId="41629"/>
    <cellStyle name="Style 231 14 6" xfId="18029"/>
    <cellStyle name="Style 231 14 7" xfId="33439"/>
    <cellStyle name="Style 231 14 8" xfId="46846"/>
    <cellStyle name="Style 231 15" xfId="8875"/>
    <cellStyle name="Style 231 15 2" xfId="13154"/>
    <cellStyle name="Style 231 15 2 2" xfId="24658"/>
    <cellStyle name="Style 231 15 2 3" xfId="18016"/>
    <cellStyle name="Style 231 15 2 4" xfId="36365"/>
    <cellStyle name="Style 231 15 2 5" xfId="43534"/>
    <cellStyle name="Style 231 15 3" xfId="14587"/>
    <cellStyle name="Style 231 15 3 2" xfId="24659"/>
    <cellStyle name="Style 231 15 3 3" xfId="18013"/>
    <cellStyle name="Style 231 15 3 4" xfId="37950"/>
    <cellStyle name="Style 231 15 3 5" xfId="45963"/>
    <cellStyle name="Style 231 15 4" xfId="24657"/>
    <cellStyle name="Style 231 16" xfId="10236"/>
    <cellStyle name="Style 231 16 2" xfId="14473"/>
    <cellStyle name="Style 231 16 2 2" xfId="24661"/>
    <cellStyle name="Style 231 16 2 3" xfId="18010"/>
    <cellStyle name="Style 231 16 2 4" xfId="37648"/>
    <cellStyle name="Style 231 16 2 5" xfId="44878"/>
    <cellStyle name="Style 231 16 3" xfId="17210"/>
    <cellStyle name="Style 231 16 3 2" xfId="18009"/>
    <cellStyle name="Style 231 16 3 3" xfId="35555"/>
    <cellStyle name="Style 231 16 3 4" xfId="45954"/>
    <cellStyle name="Style 231 16 4" xfId="18011"/>
    <cellStyle name="Style 231 16 5" xfId="33871"/>
    <cellStyle name="Style 231 16 6" xfId="43019"/>
    <cellStyle name="Style 231 17" xfId="10361"/>
    <cellStyle name="Style 231 17 2" xfId="24662"/>
    <cellStyle name="Style 231 17 3" xfId="18008"/>
    <cellStyle name="Style 231 17 4" xfId="34290"/>
    <cellStyle name="Style 231 17 5" xfId="47315"/>
    <cellStyle name="Style 231 18" xfId="10488"/>
    <cellStyle name="Style 231 18 2" xfId="24663"/>
    <cellStyle name="Style 231 18 3" xfId="18007"/>
    <cellStyle name="Style 231 18 4" xfId="35045"/>
    <cellStyle name="Style 231 18 5" xfId="46145"/>
    <cellStyle name="Style 231 19" xfId="11802"/>
    <cellStyle name="Style 231 19 2" xfId="24664"/>
    <cellStyle name="Style 231 19 3" xfId="18005"/>
    <cellStyle name="Style 231 19 4" xfId="33860"/>
    <cellStyle name="Style 231 19 5" xfId="48364"/>
    <cellStyle name="Style 231 2" xfId="6596"/>
    <cellStyle name="Style 231 2 2" xfId="10171"/>
    <cellStyle name="Style 231 2 2 2" xfId="11728"/>
    <cellStyle name="Style 231 2 2 2 2" xfId="24667"/>
    <cellStyle name="Style 231 2 2 2 3" xfId="18001"/>
    <cellStyle name="Style 231 2 2 2 4" xfId="38599"/>
    <cellStyle name="Style 231 2 2 2 5" xfId="43385"/>
    <cellStyle name="Style 231 2 2 3" xfId="14408"/>
    <cellStyle name="Style 231 2 2 3 2" xfId="24668"/>
    <cellStyle name="Style 231 2 2 3 3" xfId="17999"/>
    <cellStyle name="Style 231 2 2 3 4" xfId="38076"/>
    <cellStyle name="Style 231 2 2 3 5" xfId="46385"/>
    <cellStyle name="Style 231 2 2 4" xfId="17145"/>
    <cellStyle name="Style 231 2 2 4 2" xfId="17998"/>
    <cellStyle name="Style 231 2 2 4 3" xfId="33471"/>
    <cellStyle name="Style 231 2 2 4 4" xfId="42387"/>
    <cellStyle name="Style 231 2 2 5" xfId="18002"/>
    <cellStyle name="Style 231 2 2 6" xfId="32968"/>
    <cellStyle name="Style 231 2 2 7" xfId="43732"/>
    <cellStyle name="Style 231 2 3" xfId="8937"/>
    <cellStyle name="Style 231 2 3 2" xfId="13192"/>
    <cellStyle name="Style 231 2 3 2 2" xfId="24671"/>
    <cellStyle name="Style 231 2 3 2 3" xfId="17994"/>
    <cellStyle name="Style 231 2 3 2 4" xfId="32540"/>
    <cellStyle name="Style 231 2 3 2 5" xfId="41151"/>
    <cellStyle name="Style 231 2 3 3" xfId="14618"/>
    <cellStyle name="Style 231 2 3 3 2" xfId="24672"/>
    <cellStyle name="Style 231 2 3 3 3" xfId="17993"/>
    <cellStyle name="Style 231 2 3 3 4" xfId="36750"/>
    <cellStyle name="Style 231 2 3 3 5" xfId="44505"/>
    <cellStyle name="Style 231 2 3 4" xfId="24670"/>
    <cellStyle name="Style 231 2 4" xfId="10512"/>
    <cellStyle name="Style 231 2 4 2" xfId="24673"/>
    <cellStyle name="Style 231 2 4 3" xfId="17992"/>
    <cellStyle name="Style 231 2 4 4" xfId="27716"/>
    <cellStyle name="Style 231 2 4 5" xfId="41336"/>
    <cellStyle name="Style 231 2 5" xfId="11867"/>
    <cellStyle name="Style 231 2 5 2" xfId="24674"/>
    <cellStyle name="Style 231 2 5 3" xfId="17989"/>
    <cellStyle name="Style 231 2 5 4" xfId="38161"/>
    <cellStyle name="Style 231 2 5 5" xfId="44436"/>
    <cellStyle name="Style 231 2 6" xfId="14699"/>
    <cellStyle name="Style 231 2 6 2" xfId="17987"/>
    <cellStyle name="Style 231 2 6 3" xfId="35131"/>
    <cellStyle name="Style 231 2 6 4" xfId="45767"/>
    <cellStyle name="Style 231 2 7" xfId="31924"/>
    <cellStyle name="Style 231 2 8" xfId="40142"/>
    <cellStyle name="Style 231 3" xfId="6874"/>
    <cellStyle name="Style 231 3 2" xfId="9215"/>
    <cellStyle name="Style 231 3 2 2" xfId="13470"/>
    <cellStyle name="Style 231 3 2 2 2" xfId="24676"/>
    <cellStyle name="Style 231 3 2 2 3" xfId="17982"/>
    <cellStyle name="Style 231 3 2 2 4" xfId="33817"/>
    <cellStyle name="Style 231 3 2 2 5" xfId="45849"/>
    <cellStyle name="Style 231 3 2 3" xfId="16226"/>
    <cellStyle name="Style 231 3 2 3 2" xfId="17980"/>
    <cellStyle name="Style 231 3 2 3 3" xfId="24952"/>
    <cellStyle name="Style 231 3 2 3 4" xfId="39248"/>
    <cellStyle name="Style 231 3 2 4" xfId="17985"/>
    <cellStyle name="Style 231 3 2 5" xfId="31895"/>
    <cellStyle name="Style 231 3 2 6" xfId="39979"/>
    <cellStyle name="Style 231 3 3" xfId="10790"/>
    <cellStyle name="Style 231 3 3 2" xfId="24677"/>
    <cellStyle name="Style 231 3 3 3" xfId="17979"/>
    <cellStyle name="Style 231 3 3 4" xfId="34396"/>
    <cellStyle name="Style 231 3 3 5" xfId="47275"/>
    <cellStyle name="Style 231 3 4" xfId="12145"/>
    <cellStyle name="Style 231 3 4 2" xfId="24678"/>
    <cellStyle name="Style 231 3 4 3" xfId="17978"/>
    <cellStyle name="Style 231 3 4 4" xfId="35265"/>
    <cellStyle name="Style 231 3 4 5" xfId="43864"/>
    <cellStyle name="Style 231 3 5" xfId="14977"/>
    <cellStyle name="Style 231 3 5 2" xfId="17975"/>
    <cellStyle name="Style 231 3 5 3" xfId="33647"/>
    <cellStyle name="Style 231 3 5 4" xfId="42947"/>
    <cellStyle name="Style 231 3 6" xfId="17986"/>
    <cellStyle name="Style 231 3 7" xfId="23111"/>
    <cellStyle name="Style 231 3 8" xfId="39180"/>
    <cellStyle name="Style 231 4" xfId="6809"/>
    <cellStyle name="Style 231 4 2" xfId="9150"/>
    <cellStyle name="Style 231 4 2 2" xfId="13405"/>
    <cellStyle name="Style 231 4 2 2 2" xfId="24679"/>
    <cellStyle name="Style 231 4 2 2 3" xfId="17971"/>
    <cellStyle name="Style 231 4 2 2 4" xfId="34272"/>
    <cellStyle name="Style 231 4 2 2 5" xfId="45816"/>
    <cellStyle name="Style 231 4 2 3" xfId="16169"/>
    <cellStyle name="Style 231 4 2 3 2" xfId="17968"/>
    <cellStyle name="Style 231 4 2 3 3" xfId="24665"/>
    <cellStyle name="Style 231 4 2 3 4" xfId="40082"/>
    <cellStyle name="Style 231 4 2 4" xfId="17972"/>
    <cellStyle name="Style 231 4 2 5" xfId="29882"/>
    <cellStyle name="Style 231 4 2 6" xfId="45650"/>
    <cellStyle name="Style 231 4 3" xfId="10725"/>
    <cellStyle name="Style 231 4 3 2" xfId="24680"/>
    <cellStyle name="Style 231 4 3 3" xfId="17966"/>
    <cellStyle name="Style 231 4 3 4" xfId="36689"/>
    <cellStyle name="Style 231 4 3 5" xfId="48154"/>
    <cellStyle name="Style 231 4 4" xfId="12080"/>
    <cellStyle name="Style 231 4 4 2" xfId="24681"/>
    <cellStyle name="Style 231 4 4 3" xfId="17965"/>
    <cellStyle name="Style 231 4 4 4" xfId="34069"/>
    <cellStyle name="Style 231 4 4 5" xfId="45107"/>
    <cellStyle name="Style 231 4 5" xfId="14912"/>
    <cellStyle name="Style 231 4 5 2" xfId="17964"/>
    <cellStyle name="Style 231 4 5 3" xfId="34397"/>
    <cellStyle name="Style 231 4 5 4" xfId="41511"/>
    <cellStyle name="Style 231 4 6" xfId="17973"/>
    <cellStyle name="Style 231 4 7" xfId="22186"/>
    <cellStyle name="Style 231 4 8" xfId="40074"/>
    <cellStyle name="Style 231 5" xfId="6909"/>
    <cellStyle name="Style 231 5 2" xfId="9250"/>
    <cellStyle name="Style 231 5 2 2" xfId="13505"/>
    <cellStyle name="Style 231 5 2 2 2" xfId="24682"/>
    <cellStyle name="Style 231 5 2 2 3" xfId="17958"/>
    <cellStyle name="Style 231 5 2 2 4" xfId="35332"/>
    <cellStyle name="Style 231 5 2 2 5" xfId="44540"/>
    <cellStyle name="Style 231 5 2 3" xfId="16256"/>
    <cellStyle name="Style 231 5 2 3 2" xfId="17957"/>
    <cellStyle name="Style 231 5 2 3 3" xfId="21829"/>
    <cellStyle name="Style 231 5 2 3 4" xfId="46278"/>
    <cellStyle name="Style 231 5 2 4" xfId="17959"/>
    <cellStyle name="Style 231 5 2 5" xfId="31854"/>
    <cellStyle name="Style 231 5 2 6" xfId="40215"/>
    <cellStyle name="Style 231 5 3" xfId="10825"/>
    <cellStyle name="Style 231 5 3 2" xfId="24683"/>
    <cellStyle name="Style 231 5 3 3" xfId="17954"/>
    <cellStyle name="Style 231 5 3 4" xfId="38042"/>
    <cellStyle name="Style 231 5 3 5" xfId="47103"/>
    <cellStyle name="Style 231 5 4" xfId="12180"/>
    <cellStyle name="Style 231 5 4 2" xfId="24684"/>
    <cellStyle name="Style 231 5 4 3" xfId="17952"/>
    <cellStyle name="Style 231 5 4 4" xfId="35129"/>
    <cellStyle name="Style 231 5 4 5" xfId="41233"/>
    <cellStyle name="Style 231 5 5" xfId="15012"/>
    <cellStyle name="Style 231 5 5 2" xfId="17951"/>
    <cellStyle name="Style 231 5 5 3" xfId="33511"/>
    <cellStyle name="Style 231 5 5 4" xfId="43647"/>
    <cellStyle name="Style 231 5 6" xfId="17961"/>
    <cellStyle name="Style 231 5 7" xfId="24766"/>
    <cellStyle name="Style 231 5 8" xfId="39973"/>
    <cellStyle name="Style 231 6" xfId="6862"/>
    <cellStyle name="Style 231 6 2" xfId="9203"/>
    <cellStyle name="Style 231 6 2 2" xfId="13458"/>
    <cellStyle name="Style 231 6 2 2 2" xfId="24685"/>
    <cellStyle name="Style 231 6 2 2 3" xfId="17945"/>
    <cellStyle name="Style 231 6 2 2 4" xfId="33613"/>
    <cellStyle name="Style 231 6 2 2 5" xfId="42287"/>
    <cellStyle name="Style 231 6 2 3" xfId="16214"/>
    <cellStyle name="Style 231 6 2 3 2" xfId="17944"/>
    <cellStyle name="Style 231 6 2 3 3" xfId="21705"/>
    <cellStyle name="Style 231 6 2 3 4" xfId="41108"/>
    <cellStyle name="Style 231 6 2 4" xfId="17947"/>
    <cellStyle name="Style 231 6 2 5" xfId="22263"/>
    <cellStyle name="Style 231 6 2 6" xfId="39216"/>
    <cellStyle name="Style 231 6 3" xfId="10778"/>
    <cellStyle name="Style 231 6 3 2" xfId="24686"/>
    <cellStyle name="Style 231 6 3 3" xfId="17943"/>
    <cellStyle name="Style 231 6 3 4" xfId="34192"/>
    <cellStyle name="Style 231 6 3 5" xfId="45189"/>
    <cellStyle name="Style 231 6 4" xfId="12133"/>
    <cellStyle name="Style 231 6 4 2" xfId="24687"/>
    <cellStyle name="Style 231 6 4 3" xfId="17940"/>
    <cellStyle name="Style 231 6 4 4" xfId="35400"/>
    <cellStyle name="Style 231 6 4 5" xfId="43140"/>
    <cellStyle name="Style 231 6 5" xfId="14965"/>
    <cellStyle name="Style 231 6 5 2" xfId="17938"/>
    <cellStyle name="Style 231 6 5 3" xfId="38695"/>
    <cellStyle name="Style 231 6 5 4" xfId="46409"/>
    <cellStyle name="Style 231 6 6" xfId="17950"/>
    <cellStyle name="Style 231 6 7" xfId="21990"/>
    <cellStyle name="Style 231 6 8" xfId="39078"/>
    <cellStyle name="Style 231 7" xfId="7064"/>
    <cellStyle name="Style 231 7 2" xfId="9405"/>
    <cellStyle name="Style 231 7 2 2" xfId="13660"/>
    <cellStyle name="Style 231 7 2 2 2" xfId="24688"/>
    <cellStyle name="Style 231 7 2 2 3" xfId="17933"/>
    <cellStyle name="Style 231 7 2 2 4" xfId="26393"/>
    <cellStyle name="Style 231 7 2 2 5" xfId="48123"/>
    <cellStyle name="Style 231 7 2 3" xfId="16397"/>
    <cellStyle name="Style 231 7 2 3 2" xfId="17931"/>
    <cellStyle name="Style 231 7 2 3 3" xfId="21858"/>
    <cellStyle name="Style 231 7 2 3 4" xfId="40927"/>
    <cellStyle name="Style 231 7 2 4" xfId="17936"/>
    <cellStyle name="Style 231 7 2 5" xfId="27483"/>
    <cellStyle name="Style 231 7 2 6" xfId="45256"/>
    <cellStyle name="Style 231 7 3" xfId="10980"/>
    <cellStyle name="Style 231 7 3 2" xfId="24689"/>
    <cellStyle name="Style 231 7 3 3" xfId="17930"/>
    <cellStyle name="Style 231 7 3 4" xfId="32494"/>
    <cellStyle name="Style 231 7 3 5" xfId="38959"/>
    <cellStyle name="Style 231 7 4" xfId="12335"/>
    <cellStyle name="Style 231 7 4 2" xfId="24690"/>
    <cellStyle name="Style 231 7 4 3" xfId="17929"/>
    <cellStyle name="Style 231 7 4 4" xfId="36705"/>
    <cellStyle name="Style 231 7 4 5" xfId="44071"/>
    <cellStyle name="Style 231 7 5" xfId="15167"/>
    <cellStyle name="Style 231 7 5 2" xfId="17926"/>
    <cellStyle name="Style 231 7 5 3" xfId="33732"/>
    <cellStyle name="Style 231 7 5 4" xfId="42649"/>
    <cellStyle name="Style 231 7 6" xfId="17937"/>
    <cellStyle name="Style 231 7 7" xfId="22341"/>
    <cellStyle name="Style 231 7 8" xfId="39667"/>
    <cellStyle name="Style 231 8" xfId="7087"/>
    <cellStyle name="Style 231 8 2" xfId="9428"/>
    <cellStyle name="Style 231 8 2 2" xfId="13683"/>
    <cellStyle name="Style 231 8 2 2 2" xfId="24691"/>
    <cellStyle name="Style 231 8 2 2 3" xfId="17922"/>
    <cellStyle name="Style 231 8 2 2 4" xfId="32499"/>
    <cellStyle name="Style 231 8 2 2 5" xfId="45929"/>
    <cellStyle name="Style 231 8 2 3" xfId="16420"/>
    <cellStyle name="Style 231 8 2 3 2" xfId="17919"/>
    <cellStyle name="Style 231 8 2 3 3" xfId="24112"/>
    <cellStyle name="Style 231 8 2 3 4" xfId="39227"/>
    <cellStyle name="Style 231 8 2 4" xfId="17923"/>
    <cellStyle name="Style 231 8 2 5" xfId="27102"/>
    <cellStyle name="Style 231 8 2 6" xfId="46426"/>
    <cellStyle name="Style 231 8 3" xfId="11003"/>
    <cellStyle name="Style 231 8 3 2" xfId="24692"/>
    <cellStyle name="Style 231 8 3 3" xfId="17917"/>
    <cellStyle name="Style 231 8 3 4" xfId="34130"/>
    <cellStyle name="Style 231 8 3 5" xfId="42242"/>
    <cellStyle name="Style 231 8 4" xfId="12358"/>
    <cellStyle name="Style 231 8 4 2" xfId="24693"/>
    <cellStyle name="Style 231 8 4 3" xfId="17916"/>
    <cellStyle name="Style 231 8 4 4" xfId="33606"/>
    <cellStyle name="Style 231 8 4 5" xfId="42438"/>
    <cellStyle name="Style 231 8 5" xfId="15190"/>
    <cellStyle name="Style 231 8 5 2" xfId="17915"/>
    <cellStyle name="Style 231 8 5 3" xfId="35369"/>
    <cellStyle name="Style 231 8 5 4" xfId="41415"/>
    <cellStyle name="Style 231 8 6" xfId="17924"/>
    <cellStyle name="Style 231 8 7" xfId="26599"/>
    <cellStyle name="Style 231 8 8" xfId="41106"/>
    <cellStyle name="Style 231 9" xfId="8219"/>
    <cellStyle name="Style 231 9 2" xfId="9657"/>
    <cellStyle name="Style 231 9 2 2" xfId="13894"/>
    <cellStyle name="Style 231 9 2 2 2" xfId="24694"/>
    <cellStyle name="Style 231 9 2 2 3" xfId="17909"/>
    <cellStyle name="Style 231 9 2 2 4" xfId="33651"/>
    <cellStyle name="Style 231 9 2 2 5" xfId="44010"/>
    <cellStyle name="Style 231 9 2 3" xfId="16631"/>
    <cellStyle name="Style 231 9 2 3 2" xfId="17908"/>
    <cellStyle name="Style 231 9 2 3 3" xfId="31929"/>
    <cellStyle name="Style 231 9 2 3 4" xfId="39094"/>
    <cellStyle name="Style 231 9 2 4" xfId="17910"/>
    <cellStyle name="Style 231 9 2 5" xfId="37700"/>
    <cellStyle name="Style 231 9 2 6" xfId="43384"/>
    <cellStyle name="Style 231 9 3" xfId="11214"/>
    <cellStyle name="Style 231 9 3 2" xfId="24695"/>
    <cellStyle name="Style 231 9 3 3" xfId="17907"/>
    <cellStyle name="Style 231 9 3 4" xfId="38435"/>
    <cellStyle name="Style 231 9 3 5" xfId="46211"/>
    <cellStyle name="Style 231 9 4" xfId="12569"/>
    <cellStyle name="Style 231 9 4 2" xfId="24696"/>
    <cellStyle name="Style 231 9 4 3" xfId="17903"/>
    <cellStyle name="Style 231 9 4 4" xfId="35976"/>
    <cellStyle name="Style 231 9 4 5" xfId="43075"/>
    <cellStyle name="Style 231 9 5" xfId="15401"/>
    <cellStyle name="Style 231 9 5 2" xfId="17900"/>
    <cellStyle name="Style 231 9 5 3" xfId="35531"/>
    <cellStyle name="Style 231 9 5 4" xfId="41720"/>
    <cellStyle name="Style 231 9 6" xfId="17912"/>
    <cellStyle name="Style 231 9 7" xfId="21616"/>
    <cellStyle name="Style 231 9 8" xfId="46200"/>
    <cellStyle name="Style 243" xfId="122"/>
    <cellStyle name="Style 243 10" xfId="8259"/>
    <cellStyle name="Style 243 10 2" xfId="9697"/>
    <cellStyle name="Style 243 10 2 2" xfId="13934"/>
    <cellStyle name="Style 243 10 2 2 2" xfId="24698"/>
    <cellStyle name="Style 243 10 2 2 3" xfId="17895"/>
    <cellStyle name="Style 243 10 2 2 4" xfId="37755"/>
    <cellStyle name="Style 243 10 2 2 5" xfId="41584"/>
    <cellStyle name="Style 243 10 2 3" xfId="16671"/>
    <cellStyle name="Style 243 10 2 3 2" xfId="17894"/>
    <cellStyle name="Style 243 10 2 3 3" xfId="22823"/>
    <cellStyle name="Style 243 10 2 3 4" xfId="39132"/>
    <cellStyle name="Style 243 10 2 4" xfId="17896"/>
    <cellStyle name="Style 243 10 2 5" xfId="36509"/>
    <cellStyle name="Style 243 10 2 6" xfId="46085"/>
    <cellStyle name="Style 243 10 3" xfId="11254"/>
    <cellStyle name="Style 243 10 3 2" xfId="24699"/>
    <cellStyle name="Style 243 10 3 3" xfId="17892"/>
    <cellStyle name="Style 243 10 3 4" xfId="34872"/>
    <cellStyle name="Style 243 10 3 5" xfId="47449"/>
    <cellStyle name="Style 243 10 4" xfId="12609"/>
    <cellStyle name="Style 243 10 4 2" xfId="24700"/>
    <cellStyle name="Style 243 10 4 3" xfId="17891"/>
    <cellStyle name="Style 243 10 4 4" xfId="36760"/>
    <cellStyle name="Style 243 10 4 5" xfId="42428"/>
    <cellStyle name="Style 243 10 5" xfId="15441"/>
    <cellStyle name="Style 243 10 5 2" xfId="17889"/>
    <cellStyle name="Style 243 10 5 3" xfId="33985"/>
    <cellStyle name="Style 243 10 5 4" xfId="47671"/>
    <cellStyle name="Style 243 10 6" xfId="17897"/>
    <cellStyle name="Style 243 10 7" xfId="21852"/>
    <cellStyle name="Style 243 10 8" xfId="39846"/>
    <cellStyle name="Style 243 11" xfId="8317"/>
    <cellStyle name="Style 243 11 2" xfId="9755"/>
    <cellStyle name="Style 243 11 2 2" xfId="13992"/>
    <cellStyle name="Style 243 11 2 2 2" xfId="24701"/>
    <cellStyle name="Style 243 11 2 2 3" xfId="17885"/>
    <cellStyle name="Style 243 11 2 2 4" xfId="33307"/>
    <cellStyle name="Style 243 11 2 2 5" xfId="44272"/>
    <cellStyle name="Style 243 11 2 3" xfId="16729"/>
    <cellStyle name="Style 243 11 2 3 2" xfId="17883"/>
    <cellStyle name="Style 243 11 2 3 3" xfId="22260"/>
    <cellStyle name="Style 243 11 2 3 4" xfId="39856"/>
    <cellStyle name="Style 243 11 2 4" xfId="17886"/>
    <cellStyle name="Style 243 11 2 5" xfId="32742"/>
    <cellStyle name="Style 243 11 2 6" xfId="45367"/>
    <cellStyle name="Style 243 11 3" xfId="11312"/>
    <cellStyle name="Style 243 11 3 2" xfId="24702"/>
    <cellStyle name="Style 243 11 3 3" xfId="17882"/>
    <cellStyle name="Style 243 11 3 4" xfId="36864"/>
    <cellStyle name="Style 243 11 3 5" xfId="47960"/>
    <cellStyle name="Style 243 11 4" xfId="12667"/>
    <cellStyle name="Style 243 11 4 2" xfId="24703"/>
    <cellStyle name="Style 243 11 4 3" xfId="17879"/>
    <cellStyle name="Style 243 11 4 4" xfId="33491"/>
    <cellStyle name="Style 243 11 4 5" xfId="46857"/>
    <cellStyle name="Style 243 11 5" xfId="15499"/>
    <cellStyle name="Style 243 11 5 2" xfId="17877"/>
    <cellStyle name="Style 243 11 5 3" xfId="32704"/>
    <cellStyle name="Style 243 11 5 4" xfId="46847"/>
    <cellStyle name="Style 243 11 6" xfId="17888"/>
    <cellStyle name="Style 243 11 7" xfId="22708"/>
    <cellStyle name="Style 243 11 8" xfId="39663"/>
    <cellStyle name="Style 243 12" xfId="8665"/>
    <cellStyle name="Style 243 12 2" xfId="10101"/>
    <cellStyle name="Style 243 12 2 2" xfId="14338"/>
    <cellStyle name="Style 243 12 2 2 2" xfId="24705"/>
    <cellStyle name="Style 243 12 2 2 3" xfId="17872"/>
    <cellStyle name="Style 243 12 2 2 4" xfId="34275"/>
    <cellStyle name="Style 243 12 2 2 5" xfId="44760"/>
    <cellStyle name="Style 243 12 2 3" xfId="17075"/>
    <cellStyle name="Style 243 12 2 3 2" xfId="17870"/>
    <cellStyle name="Style 243 12 2 3 3" xfId="35572"/>
    <cellStyle name="Style 243 12 2 3 4" xfId="46872"/>
    <cellStyle name="Style 243 12 2 4" xfId="17875"/>
    <cellStyle name="Style 243 12 2 5" xfId="33277"/>
    <cellStyle name="Style 243 12 2 6" xfId="46303"/>
    <cellStyle name="Style 243 12 3" xfId="11658"/>
    <cellStyle name="Style 243 12 3 2" xfId="24706"/>
    <cellStyle name="Style 243 12 3 3" xfId="17869"/>
    <cellStyle name="Style 243 12 3 4" xfId="33539"/>
    <cellStyle name="Style 243 12 3 5" xfId="46248"/>
    <cellStyle name="Style 243 12 4" xfId="13013"/>
    <cellStyle name="Style 243 12 4 2" xfId="24707"/>
    <cellStyle name="Style 243 12 4 3" xfId="17868"/>
    <cellStyle name="Style 243 12 4 4" xfId="34344"/>
    <cellStyle name="Style 243 12 4 5" xfId="42100"/>
    <cellStyle name="Style 243 12 5" xfId="15845"/>
    <cellStyle name="Style 243 12 5 2" xfId="17865"/>
    <cellStyle name="Style 243 12 5 3" xfId="31965"/>
    <cellStyle name="Style 243 12 5 4" xfId="46268"/>
    <cellStyle name="Style 243 12 6" xfId="17876"/>
    <cellStyle name="Style 243 12 7" xfId="26304"/>
    <cellStyle name="Style 243 12 8" xfId="45852"/>
    <cellStyle name="Style 243 13" xfId="8486"/>
    <cellStyle name="Style 243 13 2" xfId="9922"/>
    <cellStyle name="Style 243 13 2 2" xfId="14159"/>
    <cellStyle name="Style 243 13 2 2 2" xfId="24710"/>
    <cellStyle name="Style 243 13 2 2 3" xfId="17861"/>
    <cellStyle name="Style 243 13 2 2 4" xfId="36465"/>
    <cellStyle name="Style 243 13 2 2 5" xfId="42266"/>
    <cellStyle name="Style 243 13 2 3" xfId="16896"/>
    <cellStyle name="Style 243 13 2 3 2" xfId="17858"/>
    <cellStyle name="Style 243 13 2 3 3" xfId="32302"/>
    <cellStyle name="Style 243 13 2 3 4" xfId="40921"/>
    <cellStyle name="Style 243 13 2 4" xfId="17862"/>
    <cellStyle name="Style 243 13 2 5" xfId="37736"/>
    <cellStyle name="Style 243 13 2 6" xfId="42417"/>
    <cellStyle name="Style 243 13 3" xfId="11479"/>
    <cellStyle name="Style 243 13 3 2" xfId="24711"/>
    <cellStyle name="Style 243 13 3 3" xfId="17856"/>
    <cellStyle name="Style 243 13 3 4" xfId="36875"/>
    <cellStyle name="Style 243 13 3 5" xfId="47110"/>
    <cellStyle name="Style 243 13 4" xfId="12834"/>
    <cellStyle name="Style 243 13 4 2" xfId="24712"/>
    <cellStyle name="Style 243 13 4 3" xfId="17855"/>
    <cellStyle name="Style 243 13 4 4" xfId="36645"/>
    <cellStyle name="Style 243 13 4 5" xfId="42115"/>
    <cellStyle name="Style 243 13 5" xfId="15666"/>
    <cellStyle name="Style 243 13 5 2" xfId="17854"/>
    <cellStyle name="Style 243 13 5 3" xfId="28036"/>
    <cellStyle name="Style 243 13 5 4" xfId="46032"/>
    <cellStyle name="Style 243 13 6" xfId="17863"/>
    <cellStyle name="Style 243 13 7" xfId="26119"/>
    <cellStyle name="Style 243 13 8" xfId="41437"/>
    <cellStyle name="Style 243 14" xfId="8568"/>
    <cellStyle name="Style 243 14 2" xfId="10004"/>
    <cellStyle name="Style 243 14 2 2" xfId="14241"/>
    <cellStyle name="Style 243 14 2 2 2" xfId="24713"/>
    <cellStyle name="Style 243 14 2 2 3" xfId="17848"/>
    <cellStyle name="Style 243 14 2 2 4" xfId="34910"/>
    <cellStyle name="Style 243 14 2 2 5" xfId="44747"/>
    <cellStyle name="Style 243 14 2 3" xfId="16978"/>
    <cellStyle name="Style 243 14 2 3 2" xfId="17847"/>
    <cellStyle name="Style 243 14 2 3 3" xfId="32922"/>
    <cellStyle name="Style 243 14 2 3 4" xfId="43757"/>
    <cellStyle name="Style 243 14 2 4" xfId="17849"/>
    <cellStyle name="Style 243 14 2 5" xfId="33000"/>
    <cellStyle name="Style 243 14 2 6" xfId="46601"/>
    <cellStyle name="Style 243 14 3" xfId="11561"/>
    <cellStyle name="Style 243 14 3 2" xfId="24714"/>
    <cellStyle name="Style 243 14 3 3" xfId="17844"/>
    <cellStyle name="Style 243 14 3 4" xfId="33686"/>
    <cellStyle name="Style 243 14 3 5" xfId="44258"/>
    <cellStyle name="Style 243 14 4" xfId="12916"/>
    <cellStyle name="Style 243 14 4 2" xfId="24715"/>
    <cellStyle name="Style 243 14 4 3" xfId="17842"/>
    <cellStyle name="Style 243 14 4 4" xfId="35090"/>
    <cellStyle name="Style 243 14 4 5" xfId="47679"/>
    <cellStyle name="Style 243 14 5" xfId="15748"/>
    <cellStyle name="Style 243 14 5 2" xfId="17841"/>
    <cellStyle name="Style 243 14 5 3" xfId="35590"/>
    <cellStyle name="Style 243 14 5 4" xfId="47986"/>
    <cellStyle name="Style 243 14 6" xfId="17851"/>
    <cellStyle name="Style 243 14 7" xfId="27318"/>
    <cellStyle name="Style 243 14 8" xfId="45264"/>
    <cellStyle name="Style 243 15" xfId="10306"/>
    <cellStyle name="Style 243 15 2" xfId="14543"/>
    <cellStyle name="Style 243 15 2 2" xfId="24716"/>
    <cellStyle name="Style 243 15 2 3" xfId="17837"/>
    <cellStyle name="Style 243 15 2 4" xfId="37339"/>
    <cellStyle name="Style 243 15 2 5" xfId="43303"/>
    <cellStyle name="Style 243 15 3" xfId="17280"/>
    <cellStyle name="Style 243 15 3 2" xfId="17835"/>
    <cellStyle name="Style 243 15 3 3" xfId="32186"/>
    <cellStyle name="Style 243 15 3 4" xfId="47653"/>
    <cellStyle name="Style 243 15 4" xfId="17840"/>
    <cellStyle name="Style 243 15 5" xfId="35198"/>
    <cellStyle name="Style 243 15 6" xfId="45354"/>
    <cellStyle name="Style 243 16" xfId="10391"/>
    <cellStyle name="Style 243 16 2" xfId="24717"/>
    <cellStyle name="Style 243 16 3" xfId="17834"/>
    <cellStyle name="Style 243 16 4" xfId="33641"/>
    <cellStyle name="Style 243 16 5" xfId="45146"/>
    <cellStyle name="Style 243 17" xfId="10438"/>
    <cellStyle name="Style 243 17 2" xfId="24718"/>
    <cellStyle name="Style 243 17 3" xfId="17833"/>
    <cellStyle name="Style 243 17 4" xfId="35359"/>
    <cellStyle name="Style 243 17 5" xfId="43830"/>
    <cellStyle name="Style 243 18" xfId="11831"/>
    <cellStyle name="Style 243 18 2" xfId="24719"/>
    <cellStyle name="Style 243 18 3" xfId="17832"/>
    <cellStyle name="Style 243 18 4" xfId="34059"/>
    <cellStyle name="Style 243 18 5" xfId="47390"/>
    <cellStyle name="Style 243 2" xfId="6982"/>
    <cellStyle name="Style 243 2 2" xfId="10219"/>
    <cellStyle name="Style 243 2 2 2" xfId="11776"/>
    <cellStyle name="Style 243 2 2 2 2" xfId="24720"/>
    <cellStyle name="Style 243 2 2 2 3" xfId="17826"/>
    <cellStyle name="Style 243 2 2 2 4" xfId="38531"/>
    <cellStyle name="Style 243 2 2 2 5" xfId="48290"/>
    <cellStyle name="Style 243 2 2 3" xfId="14456"/>
    <cellStyle name="Style 243 2 2 3 2" xfId="24721"/>
    <cellStyle name="Style 243 2 2 3 3" xfId="17825"/>
    <cellStyle name="Style 243 2 2 3 4" xfId="34103"/>
    <cellStyle name="Style 243 2 2 3 5" xfId="47909"/>
    <cellStyle name="Style 243 2 2 4" xfId="17193"/>
    <cellStyle name="Style 243 2 2 4 2" xfId="17824"/>
    <cellStyle name="Style 243 2 2 4 3" xfId="32177"/>
    <cellStyle name="Style 243 2 2 4 4" xfId="41273"/>
    <cellStyle name="Style 243 2 2 5" xfId="17828"/>
    <cellStyle name="Style 243 2 2 6" xfId="32896"/>
    <cellStyle name="Style 243 2 2 7" xfId="42698"/>
    <cellStyle name="Style 243 2 3" xfId="9323"/>
    <cellStyle name="Style 243 2 3 2" xfId="13578"/>
    <cellStyle name="Style 243 2 3 2 2" xfId="24723"/>
    <cellStyle name="Style 243 2 3 2 3" xfId="17819"/>
    <cellStyle name="Style 243 2 3 2 4" xfId="36666"/>
    <cellStyle name="Style 243 2 3 2 5" xfId="42309"/>
    <cellStyle name="Style 243 2 3 3" xfId="14666"/>
    <cellStyle name="Style 243 2 3 3 2" xfId="24724"/>
    <cellStyle name="Style 243 2 3 3 3" xfId="17818"/>
    <cellStyle name="Style 243 2 3 3 4" xfId="36847"/>
    <cellStyle name="Style 243 2 3 3 5" xfId="40524"/>
    <cellStyle name="Style 243 2 3 4" xfId="24722"/>
    <cellStyle name="Style 243 2 4" xfId="10898"/>
    <cellStyle name="Style 243 2 4 2" xfId="24725"/>
    <cellStyle name="Style 243 2 4 3" xfId="17817"/>
    <cellStyle name="Style 243 2 4 4" xfId="35613"/>
    <cellStyle name="Style 243 2 4 5" xfId="41659"/>
    <cellStyle name="Style 243 2 5" xfId="12253"/>
    <cellStyle name="Style 243 2 5 2" xfId="24726"/>
    <cellStyle name="Style 243 2 5 3" xfId="17814"/>
    <cellStyle name="Style 243 2 5 4" xfId="35358"/>
    <cellStyle name="Style 243 2 5 5" xfId="48211"/>
    <cellStyle name="Style 243 2 6" xfId="15085"/>
    <cellStyle name="Style 243 2 6 2" xfId="17812"/>
    <cellStyle name="Style 243 2 6 3" xfId="36852"/>
    <cellStyle name="Style 243 2 6 4" xfId="44230"/>
    <cellStyle name="Style 243 2 7" xfId="21923"/>
    <cellStyle name="Style 243 2 8" xfId="39622"/>
    <cellStyle name="Style 243 3" xfId="6836"/>
    <cellStyle name="Style 243 3 2" xfId="9177"/>
    <cellStyle name="Style 243 3 2 2" xfId="13432"/>
    <cellStyle name="Style 243 3 2 2 2" xfId="24727"/>
    <cellStyle name="Style 243 3 2 2 3" xfId="17807"/>
    <cellStyle name="Style 243 3 2 2 4" xfId="37506"/>
    <cellStyle name="Style 243 3 2 2 5" xfId="47536"/>
    <cellStyle name="Style 243 3 2 3" xfId="16192"/>
    <cellStyle name="Style 243 3 2 3 2" xfId="17805"/>
    <cellStyle name="Style 243 3 2 3 3" xfId="28923"/>
    <cellStyle name="Style 243 3 2 3 4" xfId="40273"/>
    <cellStyle name="Style 243 3 2 4" xfId="17810"/>
    <cellStyle name="Style 243 3 2 5" xfId="21769"/>
    <cellStyle name="Style 243 3 2 6" xfId="41044"/>
    <cellStyle name="Style 243 3 3" xfId="10752"/>
    <cellStyle name="Style 243 3 3 2" xfId="24728"/>
    <cellStyle name="Style 243 3 3 3" xfId="17804"/>
    <cellStyle name="Style 243 3 3 4" xfId="36241"/>
    <cellStyle name="Style 243 3 3 5" xfId="41339"/>
    <cellStyle name="Style 243 3 4" xfId="12107"/>
    <cellStyle name="Style 243 3 4 2" xfId="24729"/>
    <cellStyle name="Style 243 3 4 3" xfId="17803"/>
    <cellStyle name="Style 243 3 4 4" xfId="37314"/>
    <cellStyle name="Style 243 3 4 5" xfId="48280"/>
    <cellStyle name="Style 243 3 5" xfId="14939"/>
    <cellStyle name="Style 243 3 5 2" xfId="17802"/>
    <cellStyle name="Style 243 3 5 3" xfId="38283"/>
    <cellStyle name="Style 243 3 5 4" xfId="45772"/>
    <cellStyle name="Style 243 3 6" xfId="17811"/>
    <cellStyle name="Style 243 3 7" xfId="21583"/>
    <cellStyle name="Style 243 3 8" xfId="40909"/>
    <cellStyle name="Style 243 4" xfId="6947"/>
    <cellStyle name="Style 243 4 2" xfId="9288"/>
    <cellStyle name="Style 243 4 2 2" xfId="13543"/>
    <cellStyle name="Style 243 4 2 2 2" xfId="24730"/>
    <cellStyle name="Style 243 4 2 2 3" xfId="17796"/>
    <cellStyle name="Style 243 4 2 2 4" xfId="36802"/>
    <cellStyle name="Style 243 4 2 2 5" xfId="42804"/>
    <cellStyle name="Style 243 4 2 3" xfId="16290"/>
    <cellStyle name="Style 243 4 2 3 2" xfId="17795"/>
    <cellStyle name="Style 243 4 2 3 3" xfId="37191"/>
    <cellStyle name="Style 243 4 2 3 4" xfId="45648"/>
    <cellStyle name="Style 243 4 2 4" xfId="17797"/>
    <cellStyle name="Style 243 4 2 5" xfId="26994"/>
    <cellStyle name="Style 243 4 2 6" xfId="40949"/>
    <cellStyle name="Style 243 4 3" xfId="10863"/>
    <cellStyle name="Style 243 4 3 2" xfId="24731"/>
    <cellStyle name="Style 243 4 3 3" xfId="17792"/>
    <cellStyle name="Style 243 4 3 4" xfId="35748"/>
    <cellStyle name="Style 243 4 3 5" xfId="44389"/>
    <cellStyle name="Style 243 4 4" xfId="12218"/>
    <cellStyle name="Style 243 4 4 2" xfId="24732"/>
    <cellStyle name="Style 243 4 4 3" xfId="17790"/>
    <cellStyle name="Style 243 4 4 4" xfId="33844"/>
    <cellStyle name="Style 243 4 4 5" xfId="42547"/>
    <cellStyle name="Style 243 4 5" xfId="15050"/>
    <cellStyle name="Style 243 4 5 2" xfId="17789"/>
    <cellStyle name="Style 243 4 5 3" xfId="37056"/>
    <cellStyle name="Style 243 4 5 4" xfId="44143"/>
    <cellStyle name="Style 243 4 6" xfId="17799"/>
    <cellStyle name="Style 243 4 7" xfId="22611"/>
    <cellStyle name="Style 243 4 8" xfId="39159"/>
    <cellStyle name="Style 243 5" xfId="6795"/>
    <cellStyle name="Style 243 5 2" xfId="9136"/>
    <cellStyle name="Style 243 5 2 2" xfId="13391"/>
    <cellStyle name="Style 243 5 2 2 2" xfId="24733"/>
    <cellStyle name="Style 243 5 2 2 3" xfId="17783"/>
    <cellStyle name="Style 243 5 2 2 4" xfId="36511"/>
    <cellStyle name="Style 243 5 2 2 5" xfId="45244"/>
    <cellStyle name="Style 243 5 2 3" xfId="16160"/>
    <cellStyle name="Style 243 5 2 3 2" xfId="17782"/>
    <cellStyle name="Style 243 5 2 3 3" xfId="24526"/>
    <cellStyle name="Style 243 5 2 3 4" xfId="40151"/>
    <cellStyle name="Style 243 5 2 4" xfId="17785"/>
    <cellStyle name="Style 243 5 2 5" xfId="26960"/>
    <cellStyle name="Style 243 5 2 6" xfId="44309"/>
    <cellStyle name="Style 243 5 3" xfId="10711"/>
    <cellStyle name="Style 243 5 3 2" xfId="24734"/>
    <cellStyle name="Style 243 5 3 3" xfId="17781"/>
    <cellStyle name="Style 243 5 3 4" xfId="38631"/>
    <cellStyle name="Style 243 5 3 5" xfId="41276"/>
    <cellStyle name="Style 243 5 4" xfId="12066"/>
    <cellStyle name="Style 243 5 4 2" xfId="24735"/>
    <cellStyle name="Style 243 5 4 3" xfId="17778"/>
    <cellStyle name="Style 243 5 4 4" xfId="33212"/>
    <cellStyle name="Style 243 5 4 5" xfId="41784"/>
    <cellStyle name="Style 243 5 5" xfId="14898"/>
    <cellStyle name="Style 243 5 5 2" xfId="17776"/>
    <cellStyle name="Style 243 5 5 3" xfId="36296"/>
    <cellStyle name="Style 243 5 5 4" xfId="46192"/>
    <cellStyle name="Style 243 5 6" xfId="17788"/>
    <cellStyle name="Style 243 5 7" xfId="23075"/>
    <cellStyle name="Style 243 5 8" xfId="39205"/>
    <cellStyle name="Style 243 6" xfId="6958"/>
    <cellStyle name="Style 243 6 2" xfId="9299"/>
    <cellStyle name="Style 243 6 2 2" xfId="13554"/>
    <cellStyle name="Style 243 6 2 2 2" xfId="24738"/>
    <cellStyle name="Style 243 6 2 2 3" xfId="17771"/>
    <cellStyle name="Style 243 6 2 2 4" xfId="33843"/>
    <cellStyle name="Style 243 6 2 2 5" xfId="41449"/>
    <cellStyle name="Style 243 6 2 3" xfId="16301"/>
    <cellStyle name="Style 243 6 2 3 2" xfId="17769"/>
    <cellStyle name="Style 243 6 2 3 3" xfId="32068"/>
    <cellStyle name="Style 243 6 2 3 4" xfId="46906"/>
    <cellStyle name="Style 243 6 2 4" xfId="17774"/>
    <cellStyle name="Style 243 6 2 5" xfId="21785"/>
    <cellStyle name="Style 243 6 2 6" xfId="41054"/>
    <cellStyle name="Style 243 6 3" xfId="10874"/>
    <cellStyle name="Style 243 6 3 2" xfId="24739"/>
    <cellStyle name="Style 243 6 3 3" xfId="17768"/>
    <cellStyle name="Style 243 6 3 4" xfId="32788"/>
    <cellStyle name="Style 243 6 3 5" xfId="43297"/>
    <cellStyle name="Style 243 6 4" xfId="12229"/>
    <cellStyle name="Style 243 6 4 2" xfId="24740"/>
    <cellStyle name="Style 243 6 4 3" xfId="17767"/>
    <cellStyle name="Style 243 6 4 4" xfId="35291"/>
    <cellStyle name="Style 243 6 4 5" xfId="46750"/>
    <cellStyle name="Style 243 6 5" xfId="15061"/>
    <cellStyle name="Style 243 6 5 2" xfId="17766"/>
    <cellStyle name="Style 243 6 5 3" xfId="36784"/>
    <cellStyle name="Style 243 6 5 4" xfId="48160"/>
    <cellStyle name="Style 243 6 6" xfId="17775"/>
    <cellStyle name="Style 243 6 7" xfId="25411"/>
    <cellStyle name="Style 243 6 8" xfId="40083"/>
    <cellStyle name="Style 243 7" xfId="7053"/>
    <cellStyle name="Style 243 7 2" xfId="9394"/>
    <cellStyle name="Style 243 7 2 2" xfId="13649"/>
    <cellStyle name="Style 243 7 2 2 2" xfId="24742"/>
    <cellStyle name="Style 243 7 2 2 3" xfId="17760"/>
    <cellStyle name="Style 243 7 2 2 4" xfId="36841"/>
    <cellStyle name="Style 243 7 2 2 5" xfId="41967"/>
    <cellStyle name="Style 243 7 2 3" xfId="16386"/>
    <cellStyle name="Style 243 7 2 3 2" xfId="17759"/>
    <cellStyle name="Style 243 7 2 3 3" xfId="19162"/>
    <cellStyle name="Style 243 7 2 3 4" xfId="39443"/>
    <cellStyle name="Style 243 7 2 4" xfId="17761"/>
    <cellStyle name="Style 243 7 2 5" xfId="35584"/>
    <cellStyle name="Style 243 7 2 6" xfId="47518"/>
    <cellStyle name="Style 243 7 3" xfId="10969"/>
    <cellStyle name="Style 243 7 3 2" xfId="24743"/>
    <cellStyle name="Style 243 7 3 3" xfId="17756"/>
    <cellStyle name="Style 243 7 3 4" xfId="32697"/>
    <cellStyle name="Style 243 7 3 5" xfId="46531"/>
    <cellStyle name="Style 243 7 4" xfId="12324"/>
    <cellStyle name="Style 243 7 4 2" xfId="24744"/>
    <cellStyle name="Style 243 7 4 3" xfId="17754"/>
    <cellStyle name="Style 243 7 4 4" xfId="36909"/>
    <cellStyle name="Style 243 7 4 5" xfId="44072"/>
    <cellStyle name="Style 243 7 5" xfId="15156"/>
    <cellStyle name="Style 243 7 5 2" xfId="17753"/>
    <cellStyle name="Style 243 7 5 3" xfId="37031"/>
    <cellStyle name="Style 243 7 5 4" xfId="41836"/>
    <cellStyle name="Style 243 7 6" xfId="17763"/>
    <cellStyle name="Style 243 7 7" xfId="22008"/>
    <cellStyle name="Style 243 7 8" xfId="39380"/>
    <cellStyle name="Style 243 8" xfId="7116"/>
    <cellStyle name="Style 243 8 2" xfId="9457"/>
    <cellStyle name="Style 243 8 2 2" xfId="13712"/>
    <cellStyle name="Style 243 8 2 2 2" xfId="24747"/>
    <cellStyle name="Style 243 8 2 2 3" xfId="17747"/>
    <cellStyle name="Style 243 8 2 2 4" xfId="35488"/>
    <cellStyle name="Style 243 8 2 2 5" xfId="42879"/>
    <cellStyle name="Style 243 8 2 3" xfId="16449"/>
    <cellStyle name="Style 243 8 2 3 2" xfId="17746"/>
    <cellStyle name="Style 243 8 2 3 3" xfId="22771"/>
    <cellStyle name="Style 243 8 2 3 4" xfId="42850"/>
    <cellStyle name="Style 243 8 2 4" xfId="17749"/>
    <cellStyle name="Style 243 8 2 5" xfId="27540"/>
    <cellStyle name="Style 243 8 2 6" xfId="43845"/>
    <cellStyle name="Style 243 8 3" xfId="11032"/>
    <cellStyle name="Style 243 8 3 2" xfId="24749"/>
    <cellStyle name="Style 243 8 3 3" xfId="17745"/>
    <cellStyle name="Style 243 8 3 4" xfId="35406"/>
    <cellStyle name="Style 243 8 3 5" xfId="47727"/>
    <cellStyle name="Style 243 8 4" xfId="12387"/>
    <cellStyle name="Style 243 8 4 2" xfId="24750"/>
    <cellStyle name="Style 243 8 4 3" xfId="17744"/>
    <cellStyle name="Style 243 8 4 4" xfId="37875"/>
    <cellStyle name="Style 243 8 4 5" xfId="47168"/>
    <cellStyle name="Style 243 8 5" xfId="15219"/>
    <cellStyle name="Style 243 8 5 2" xfId="17741"/>
    <cellStyle name="Style 243 8 5 3" xfId="36526"/>
    <cellStyle name="Style 243 8 5 4" xfId="47501"/>
    <cellStyle name="Style 243 8 6" xfId="17752"/>
    <cellStyle name="Style 243 8 7" xfId="21821"/>
    <cellStyle name="Style 243 8 8" xfId="39470"/>
    <cellStyle name="Style 243 9" xfId="8392"/>
    <cellStyle name="Style 243 9 2" xfId="9830"/>
    <cellStyle name="Style 243 9 2 2" xfId="14067"/>
    <cellStyle name="Style 243 9 2 2 2" xfId="24751"/>
    <cellStyle name="Style 243 9 2 2 3" xfId="17737"/>
    <cellStyle name="Style 243 9 2 2 4" xfId="32629"/>
    <cellStyle name="Style 243 9 2 2 5" xfId="42963"/>
    <cellStyle name="Style 243 9 2 3" xfId="16804"/>
    <cellStyle name="Style 243 9 2 3 2" xfId="17734"/>
    <cellStyle name="Style 243 9 2 3 3" xfId="22455"/>
    <cellStyle name="Style 243 9 2 3 4" xfId="44001"/>
    <cellStyle name="Style 243 9 2 4" xfId="17738"/>
    <cellStyle name="Style 243 9 2 5" xfId="35123"/>
    <cellStyle name="Style 243 9 2 6" xfId="42141"/>
    <cellStyle name="Style 243 9 3" xfId="11387"/>
    <cellStyle name="Style 243 9 3 2" xfId="24753"/>
    <cellStyle name="Style 243 9 3 3" xfId="17732"/>
    <cellStyle name="Style 243 9 3 4" xfId="36505"/>
    <cellStyle name="Style 243 9 3 5" xfId="46335"/>
    <cellStyle name="Style 243 9 4" xfId="12742"/>
    <cellStyle name="Style 243 9 4 2" xfId="24754"/>
    <cellStyle name="Style 243 9 4 3" xfId="17731"/>
    <cellStyle name="Style 243 9 4 4" xfId="33215"/>
    <cellStyle name="Style 243 9 4 5" xfId="43080"/>
    <cellStyle name="Style 243 9 5" xfId="15574"/>
    <cellStyle name="Style 243 9 5 2" xfId="17730"/>
    <cellStyle name="Style 243 9 5 3" xfId="35287"/>
    <cellStyle name="Style 243 9 5 4" xfId="45502"/>
    <cellStyle name="Style 243 9 6" xfId="17739"/>
    <cellStyle name="Style 243 9 7" xfId="27146"/>
    <cellStyle name="Style 243 9 8" xfId="47678"/>
    <cellStyle name="Style 246" xfId="124"/>
    <cellStyle name="Style 246 10" xfId="8269"/>
    <cellStyle name="Style 246 10 2" xfId="9707"/>
    <cellStyle name="Style 246 10 2 2" xfId="13944"/>
    <cellStyle name="Style 246 10 2 2 2" xfId="24757"/>
    <cellStyle name="Style 246 10 2 2 3" xfId="17723"/>
    <cellStyle name="Style 246 10 2 2 4" xfId="34861"/>
    <cellStyle name="Style 246 10 2 2 5" xfId="46626"/>
    <cellStyle name="Style 246 10 2 3" xfId="16681"/>
    <cellStyle name="Style 246 10 2 3 2" xfId="17720"/>
    <cellStyle name="Style 246 10 2 3 3" xfId="22256"/>
    <cellStyle name="Style 246 10 2 3 4" xfId="43883"/>
    <cellStyle name="Style 246 10 2 4" xfId="17724"/>
    <cellStyle name="Style 246 10 2 5" xfId="27683"/>
    <cellStyle name="Style 246 10 2 6" xfId="42367"/>
    <cellStyle name="Style 246 10 3" xfId="11264"/>
    <cellStyle name="Style 246 10 3 2" xfId="24759"/>
    <cellStyle name="Style 246 10 3 3" xfId="17718"/>
    <cellStyle name="Style 246 10 3 4" xfId="36770"/>
    <cellStyle name="Style 246 10 3 5" xfId="47973"/>
    <cellStyle name="Style 246 10 4" xfId="12619"/>
    <cellStyle name="Style 246 10 4 2" xfId="24760"/>
    <cellStyle name="Style 246 10 4 3" xfId="17717"/>
    <cellStyle name="Style 246 10 4 4" xfId="38566"/>
    <cellStyle name="Style 246 10 4 5" xfId="41957"/>
    <cellStyle name="Style 246 10 5" xfId="15451"/>
    <cellStyle name="Style 246 10 5 2" xfId="17716"/>
    <cellStyle name="Style 246 10 5 3" xfId="35533"/>
    <cellStyle name="Style 246 10 5 4" xfId="47434"/>
    <cellStyle name="Style 246 10 6" xfId="17725"/>
    <cellStyle name="Style 246 10 7" xfId="19919"/>
    <cellStyle name="Style 246 10 8" xfId="48238"/>
    <cellStyle name="Style 246 11" xfId="8291"/>
    <cellStyle name="Style 246 11 2" xfId="9729"/>
    <cellStyle name="Style 246 11 2 2" xfId="13966"/>
    <cellStyle name="Style 246 11 2 2 2" xfId="24763"/>
    <cellStyle name="Style 246 11 2 2 3" xfId="17710"/>
    <cellStyle name="Style 246 11 2 2 4" xfId="33897"/>
    <cellStyle name="Style 246 11 2 2 5" xfId="45333"/>
    <cellStyle name="Style 246 11 2 3" xfId="16703"/>
    <cellStyle name="Style 246 11 2 3 2" xfId="17709"/>
    <cellStyle name="Style 246 11 2 3 3" xfId="25979"/>
    <cellStyle name="Style 246 11 2 3 4" xfId="40323"/>
    <cellStyle name="Style 246 11 2 4" xfId="17711"/>
    <cellStyle name="Style 246 11 2 5" xfId="37256"/>
    <cellStyle name="Style 246 11 2 6" xfId="46900"/>
    <cellStyle name="Style 246 11 3" xfId="11286"/>
    <cellStyle name="Style 246 11 3 2" xfId="24764"/>
    <cellStyle name="Style 246 11 3 3" xfId="17706"/>
    <cellStyle name="Style 246 11 3 4" xfId="35216"/>
    <cellStyle name="Style 246 11 3 5" xfId="46428"/>
    <cellStyle name="Style 246 11 4" xfId="12641"/>
    <cellStyle name="Style 246 11 4 2" xfId="24765"/>
    <cellStyle name="Style 246 11 4 3" xfId="17704"/>
    <cellStyle name="Style 246 11 4 4" xfId="37355"/>
    <cellStyle name="Style 246 11 4 5" xfId="48161"/>
    <cellStyle name="Style 246 11 5" xfId="15473"/>
    <cellStyle name="Style 246 11 5 2" xfId="17703"/>
    <cellStyle name="Style 246 11 5 3" xfId="37919"/>
    <cellStyle name="Style 246 11 5 4" xfId="43516"/>
    <cellStyle name="Style 246 11 6" xfId="17713"/>
    <cellStyle name="Style 246 11 7" xfId="22204"/>
    <cellStyle name="Style 246 11 8" xfId="39309"/>
    <cellStyle name="Style 246 12" xfId="8493"/>
    <cellStyle name="Style 246 12 2" xfId="9929"/>
    <cellStyle name="Style 246 12 2 2" xfId="14166"/>
    <cellStyle name="Style 246 12 2 2 2" xfId="24768"/>
    <cellStyle name="Style 246 12 2 2 3" xfId="17700"/>
    <cellStyle name="Style 246 12 2 2 4" xfId="35270"/>
    <cellStyle name="Style 246 12 2 2 5" xfId="46039"/>
    <cellStyle name="Style 246 12 2 3" xfId="16903"/>
    <cellStyle name="Style 246 12 2 3 2" xfId="17699"/>
    <cellStyle name="Style 246 12 2 3 3" xfId="32320"/>
    <cellStyle name="Style 246 12 2 3 4" xfId="41139"/>
    <cellStyle name="Style 246 12 2 4" xfId="17701"/>
    <cellStyle name="Style 246 12 2 5" xfId="35350"/>
    <cellStyle name="Style 246 12 2 6" xfId="42376"/>
    <cellStyle name="Style 246 12 3" xfId="11486"/>
    <cellStyle name="Style 246 12 3 2" xfId="24769"/>
    <cellStyle name="Style 246 12 3 3" xfId="17698"/>
    <cellStyle name="Style 246 12 3 4" xfId="35832"/>
    <cellStyle name="Style 246 12 3 5" xfId="43755"/>
    <cellStyle name="Style 246 12 4" xfId="12841"/>
    <cellStyle name="Style 246 12 4 2" xfId="24770"/>
    <cellStyle name="Style 246 12 4 3" xfId="17697"/>
    <cellStyle name="Style 246 12 4 4" xfId="35603"/>
    <cellStyle name="Style 246 12 4 5" xfId="43802"/>
    <cellStyle name="Style 246 12 5" xfId="15673"/>
    <cellStyle name="Style 246 12 5 2" xfId="17696"/>
    <cellStyle name="Style 246 12 5 3" xfId="28018"/>
    <cellStyle name="Style 246 12 5 4" xfId="48450"/>
    <cellStyle name="Style 246 12 6" xfId="17702"/>
    <cellStyle name="Style 246 12 7" xfId="35019"/>
    <cellStyle name="Style 246 12 8" xfId="43743"/>
    <cellStyle name="Style 246 13" xfId="8620"/>
    <cellStyle name="Style 246 13 2" xfId="10056"/>
    <cellStyle name="Style 246 13 2 2" xfId="14293"/>
    <cellStyle name="Style 246 13 2 2 2" xfId="24772"/>
    <cellStyle name="Style 246 13 2 2 3" xfId="17693"/>
    <cellStyle name="Style 246 13 2 2 4" xfId="32533"/>
    <cellStyle name="Style 246 13 2 2 5" xfId="45707"/>
    <cellStyle name="Style 246 13 2 3" xfId="17030"/>
    <cellStyle name="Style 246 13 2 3 2" xfId="17692"/>
    <cellStyle name="Style 246 13 2 3 3" xfId="37130"/>
    <cellStyle name="Style 246 13 2 3 4" xfId="47439"/>
    <cellStyle name="Style 246 13 2 4" xfId="17694"/>
    <cellStyle name="Style 246 13 2 5" xfId="32608"/>
    <cellStyle name="Style 246 13 2 6" xfId="41391"/>
    <cellStyle name="Style 246 13 3" xfId="11613"/>
    <cellStyle name="Style 246 13 3 2" xfId="24774"/>
    <cellStyle name="Style 246 13 3 3" xfId="17691"/>
    <cellStyle name="Style 246 13 3 4" xfId="27940"/>
    <cellStyle name="Style 246 13 3 5" xfId="45752"/>
    <cellStyle name="Style 246 13 4" xfId="12968"/>
    <cellStyle name="Style 246 13 4 2" xfId="24775"/>
    <cellStyle name="Style 246 13 4 3" xfId="17690"/>
    <cellStyle name="Style 246 13 4 4" xfId="37403"/>
    <cellStyle name="Style 246 13 4 5" xfId="47630"/>
    <cellStyle name="Style 246 13 5" xfId="15800"/>
    <cellStyle name="Style 246 13 5 2" xfId="17689"/>
    <cellStyle name="Style 246 13 5 3" xfId="38716"/>
    <cellStyle name="Style 246 13 5 4" xfId="46642"/>
    <cellStyle name="Style 246 13 6" xfId="17695"/>
    <cellStyle name="Style 246 13 7" xfId="36624"/>
    <cellStyle name="Style 246 13 8" xfId="40677"/>
    <cellStyle name="Style 246 14" xfId="8543"/>
    <cellStyle name="Style 246 14 2" xfId="9979"/>
    <cellStyle name="Style 246 14 2 2" xfId="14216"/>
    <cellStyle name="Style 246 14 2 2 2" xfId="24777"/>
    <cellStyle name="Style 246 14 2 2 3" xfId="17686"/>
    <cellStyle name="Style 246 14 2 2 4" xfId="33917"/>
    <cellStyle name="Style 246 14 2 2 5" xfId="41354"/>
    <cellStyle name="Style 246 14 2 3" xfId="16953"/>
    <cellStyle name="Style 246 14 2 3 2" xfId="17685"/>
    <cellStyle name="Style 246 14 2 3 3" xfId="32145"/>
    <cellStyle name="Style 246 14 2 3 4" xfId="42548"/>
    <cellStyle name="Style 246 14 2 4" xfId="17687"/>
    <cellStyle name="Style 246 14 2 5" xfId="37024"/>
    <cellStyle name="Style 246 14 2 6" xfId="42056"/>
    <cellStyle name="Style 246 14 3" xfId="11536"/>
    <cellStyle name="Style 246 14 3 2" xfId="24778"/>
    <cellStyle name="Style 246 14 3 3" xfId="17684"/>
    <cellStyle name="Style 246 14 3 4" xfId="35201"/>
    <cellStyle name="Style 246 14 3 5" xfId="44298"/>
    <cellStyle name="Style 246 14 4" xfId="12891"/>
    <cellStyle name="Style 246 14 4 2" xfId="24779"/>
    <cellStyle name="Style 246 14 4 3" xfId="17683"/>
    <cellStyle name="Style 246 14 4 4" xfId="37372"/>
    <cellStyle name="Style 246 14 4 5" xfId="42871"/>
    <cellStyle name="Style 246 14 5" xfId="15723"/>
    <cellStyle name="Style 246 14 5 2" xfId="17682"/>
    <cellStyle name="Style 246 14 5 3" xfId="28070"/>
    <cellStyle name="Style 246 14 5 4" xfId="47855"/>
    <cellStyle name="Style 246 14 6" xfId="17688"/>
    <cellStyle name="Style 246 14 7" xfId="26159"/>
    <cellStyle name="Style 246 14 8" xfId="48454"/>
    <cellStyle name="Style 246 15" xfId="10285"/>
    <cellStyle name="Style 246 15 2" xfId="14522"/>
    <cellStyle name="Style 246 15 2 2" xfId="24781"/>
    <cellStyle name="Style 246 15 2 3" xfId="17680"/>
    <cellStyle name="Style 246 15 2 4" xfId="35396"/>
    <cellStyle name="Style 246 15 2 5" xfId="40533"/>
    <cellStyle name="Style 246 15 3" xfId="17259"/>
    <cellStyle name="Style 246 15 3 2" xfId="17679"/>
    <cellStyle name="Style 246 15 3 3" xfId="37159"/>
    <cellStyle name="Style 246 15 3 4" xfId="42668"/>
    <cellStyle name="Style 246 15 4" xfId="17681"/>
    <cellStyle name="Style 246 15 5" xfId="34647"/>
    <cellStyle name="Style 246 15 6" xfId="47521"/>
    <cellStyle name="Style 246 16" xfId="10393"/>
    <cellStyle name="Style 246 16 2" xfId="24782"/>
    <cellStyle name="Style 246 16 3" xfId="17678"/>
    <cellStyle name="Style 246 16 4" xfId="34702"/>
    <cellStyle name="Style 246 16 5" xfId="42312"/>
    <cellStyle name="Style 246 17" xfId="10475"/>
    <cellStyle name="Style 246 17 2" xfId="24783"/>
    <cellStyle name="Style 246 17 3" xfId="17677"/>
    <cellStyle name="Style 246 17 4" xfId="32229"/>
    <cellStyle name="Style 246 17 5" xfId="46592"/>
    <cellStyle name="Style 246 18" xfId="11833"/>
    <cellStyle name="Style 246 18 2" xfId="24784"/>
    <cellStyle name="Style 246 18 3" xfId="17676"/>
    <cellStyle name="Style 246 18 4" xfId="35641"/>
    <cellStyle name="Style 246 18 5" xfId="47544"/>
    <cellStyle name="Style 246 2" xfId="6675"/>
    <cellStyle name="Style 246 2 2" xfId="10180"/>
    <cellStyle name="Style 246 2 2 2" xfId="11737"/>
    <cellStyle name="Style 246 2 2 2 2" xfId="24786"/>
    <cellStyle name="Style 246 2 2 2 3" xfId="17673"/>
    <cellStyle name="Style 246 2 2 2 4" xfId="32656"/>
    <cellStyle name="Style 246 2 2 2 5" xfId="46152"/>
    <cellStyle name="Style 246 2 2 3" xfId="14417"/>
    <cellStyle name="Style 246 2 2 3 2" xfId="24787"/>
    <cellStyle name="Style 246 2 2 3 3" xfId="17672"/>
    <cellStyle name="Style 246 2 2 3 4" xfId="34761"/>
    <cellStyle name="Style 246 2 2 3 5" xfId="41993"/>
    <cellStyle name="Style 246 2 2 4" xfId="17154"/>
    <cellStyle name="Style 246 2 2 4 2" xfId="17671"/>
    <cellStyle name="Style 246 2 2 4 3" xfId="37134"/>
    <cellStyle name="Style 246 2 2 4 4" xfId="41416"/>
    <cellStyle name="Style 246 2 2 5" xfId="17674"/>
    <cellStyle name="Style 246 2 2 6" xfId="35343"/>
    <cellStyle name="Style 246 2 2 7" xfId="42297"/>
    <cellStyle name="Style 246 2 3" xfId="9016"/>
    <cellStyle name="Style 246 2 3 2" xfId="13271"/>
    <cellStyle name="Style 246 2 3 2 2" xfId="24789"/>
    <cellStyle name="Style 246 2 3 2 3" xfId="17669"/>
    <cellStyle name="Style 246 2 3 2 4" xfId="33072"/>
    <cellStyle name="Style 246 2 3 2 5" xfId="42829"/>
    <cellStyle name="Style 246 2 3 3" xfId="14627"/>
    <cellStyle name="Style 246 2 3 3 2" xfId="24790"/>
    <cellStyle name="Style 246 2 3 3 3" xfId="17668"/>
    <cellStyle name="Style 246 2 3 3 4" xfId="38352"/>
    <cellStyle name="Style 246 2 3 3 5" xfId="46765"/>
    <cellStyle name="Style 246 2 3 4" xfId="24788"/>
    <cellStyle name="Style 246 2 4" xfId="10591"/>
    <cellStyle name="Style 246 2 4 2" xfId="24791"/>
    <cellStyle name="Style 246 2 4 3" xfId="17667"/>
    <cellStyle name="Style 246 2 4 4" xfId="27816"/>
    <cellStyle name="Style 246 2 4 5" xfId="47287"/>
    <cellStyle name="Style 246 2 5" xfId="11946"/>
    <cellStyle name="Style 246 2 5 2" xfId="24792"/>
    <cellStyle name="Style 246 2 5 3" xfId="17666"/>
    <cellStyle name="Style 246 2 5 4" xfId="37058"/>
    <cellStyle name="Style 246 2 5 5" xfId="40816"/>
    <cellStyle name="Style 246 2 6" xfId="14778"/>
    <cellStyle name="Style 246 2 6 2" xfId="17665"/>
    <cellStyle name="Style 246 2 6 3" xfId="33282"/>
    <cellStyle name="Style 246 2 6 4" xfId="42926"/>
    <cellStyle name="Style 246 2 7" xfId="23110"/>
    <cellStyle name="Style 246 2 8" xfId="39971"/>
    <cellStyle name="Style 246 3" xfId="6849"/>
    <cellStyle name="Style 246 3 2" xfId="9190"/>
    <cellStyle name="Style 246 3 2 2" xfId="13445"/>
    <cellStyle name="Style 246 3 2 2 2" xfId="24794"/>
    <cellStyle name="Style 246 3 2 2 3" xfId="17662"/>
    <cellStyle name="Style 246 3 2 2 4" xfId="38553"/>
    <cellStyle name="Style 246 3 2 2 5" xfId="45154"/>
    <cellStyle name="Style 246 3 2 3" xfId="16201"/>
    <cellStyle name="Style 246 3 2 3 2" xfId="17661"/>
    <cellStyle name="Style 246 3 2 3 3" xfId="22323"/>
    <cellStyle name="Style 246 3 2 3 4" xfId="38891"/>
    <cellStyle name="Style 246 3 2 4" xfId="17663"/>
    <cellStyle name="Style 246 3 2 5" xfId="29227"/>
    <cellStyle name="Style 246 3 2 6" xfId="43471"/>
    <cellStyle name="Style 246 3 3" xfId="10765"/>
    <cellStyle name="Style 246 3 3 2" xfId="24796"/>
    <cellStyle name="Style 246 3 3 3" xfId="17660"/>
    <cellStyle name="Style 246 3 3 4" xfId="36567"/>
    <cellStyle name="Style 246 3 3 5" xfId="42451"/>
    <cellStyle name="Style 246 3 4" xfId="12120"/>
    <cellStyle name="Style 246 3 4 2" xfId="24797"/>
    <cellStyle name="Style 246 3 4 3" xfId="17659"/>
    <cellStyle name="Style 246 3 4 4" xfId="37604"/>
    <cellStyle name="Style 246 3 4 5" xfId="44519"/>
    <cellStyle name="Style 246 3 5" xfId="14952"/>
    <cellStyle name="Style 246 3 5 2" xfId="17658"/>
    <cellStyle name="Style 246 3 5 3" xfId="35194"/>
    <cellStyle name="Style 246 3 5 4" xfId="44147"/>
    <cellStyle name="Style 246 3 6" xfId="17664"/>
    <cellStyle name="Style 246 3 7" xfId="38888"/>
    <cellStyle name="Style 246 3 8" xfId="48497"/>
    <cellStyle name="Style 246 4" xfId="6769"/>
    <cellStyle name="Style 246 4 2" xfId="9110"/>
    <cellStyle name="Style 246 4 2 2" xfId="13365"/>
    <cellStyle name="Style 246 4 2 2 2" xfId="24799"/>
    <cellStyle name="Style 246 4 2 2 3" xfId="17655"/>
    <cellStyle name="Style 246 4 2 2 4" xfId="38685"/>
    <cellStyle name="Style 246 4 2 2 5" xfId="45050"/>
    <cellStyle name="Style 246 4 2 3" xfId="16137"/>
    <cellStyle name="Style 246 4 2 3 2" xfId="17654"/>
    <cellStyle name="Style 246 4 2 3 3" xfId="22248"/>
    <cellStyle name="Style 246 4 2 3 4" xfId="39188"/>
    <cellStyle name="Style 246 4 2 4" xfId="17656"/>
    <cellStyle name="Style 246 4 2 5" xfId="23652"/>
    <cellStyle name="Style 246 4 2 6" xfId="39603"/>
    <cellStyle name="Style 246 4 3" xfId="10685"/>
    <cellStyle name="Style 246 4 3 2" xfId="24800"/>
    <cellStyle name="Style 246 4 3 3" xfId="17653"/>
    <cellStyle name="Style 246 4 3 4" xfId="32891"/>
    <cellStyle name="Style 246 4 3 5" xfId="44811"/>
    <cellStyle name="Style 246 4 4" xfId="12040"/>
    <cellStyle name="Style 246 4 4 2" xfId="24801"/>
    <cellStyle name="Style 246 4 4 3" xfId="17652"/>
    <cellStyle name="Style 246 4 4 4" xfId="36829"/>
    <cellStyle name="Style 246 4 4 5" xfId="47559"/>
    <cellStyle name="Style 246 4 5" xfId="14872"/>
    <cellStyle name="Style 246 4 5 2" xfId="17651"/>
    <cellStyle name="Style 246 4 5 3" xfId="33039"/>
    <cellStyle name="Style 246 4 5 4" xfId="45817"/>
    <cellStyle name="Style 246 4 6" xfId="17657"/>
    <cellStyle name="Style 246 4 7" xfId="22185"/>
    <cellStyle name="Style 246 4 8" xfId="39832"/>
    <cellStyle name="Style 246 5" xfId="6905"/>
    <cellStyle name="Style 246 5 2" xfId="9246"/>
    <cellStyle name="Style 246 5 2 2" xfId="13501"/>
    <cellStyle name="Style 246 5 2 2 2" xfId="24803"/>
    <cellStyle name="Style 246 5 2 2 3" xfId="17648"/>
    <cellStyle name="Style 246 5 2 2 4" xfId="35599"/>
    <cellStyle name="Style 246 5 2 2 5" xfId="41434"/>
    <cellStyle name="Style 246 5 2 3" xfId="16254"/>
    <cellStyle name="Style 246 5 2 3 2" xfId="17647"/>
    <cellStyle name="Style 246 5 2 3 3" xfId="25177"/>
    <cellStyle name="Style 246 5 2 3 4" xfId="39224"/>
    <cellStyle name="Style 246 5 2 4" xfId="17649"/>
    <cellStyle name="Style 246 5 2 5" xfId="26697"/>
    <cellStyle name="Style 246 5 2 6" xfId="39081"/>
    <cellStyle name="Style 246 5 3" xfId="10821"/>
    <cellStyle name="Style 246 5 3 2" xfId="24804"/>
    <cellStyle name="Style 246 5 3 3" xfId="17646"/>
    <cellStyle name="Style 246 5 3 4" xfId="36965"/>
    <cellStyle name="Style 246 5 3 5" xfId="45781"/>
    <cellStyle name="Style 246 5 4" xfId="12176"/>
    <cellStyle name="Style 246 5 4 2" xfId="24805"/>
    <cellStyle name="Style 246 5 4 3" xfId="17645"/>
    <cellStyle name="Style 246 5 4 4" xfId="34289"/>
    <cellStyle name="Style 246 5 4 5" xfId="45016"/>
    <cellStyle name="Style 246 5 5" xfId="15008"/>
    <cellStyle name="Style 246 5 5 2" xfId="17644"/>
    <cellStyle name="Style 246 5 5 3" xfId="32672"/>
    <cellStyle name="Style 246 5 5 4" xfId="45425"/>
    <cellStyle name="Style 246 5 6" xfId="17650"/>
    <cellStyle name="Style 246 5 7" xfId="22306"/>
    <cellStyle name="Style 246 5 8" xfId="39284"/>
    <cellStyle name="Style 246 6" xfId="6896"/>
    <cellStyle name="Style 246 6 2" xfId="9237"/>
    <cellStyle name="Style 246 6 2 2" xfId="13492"/>
    <cellStyle name="Style 246 6 2 2 2" xfId="24806"/>
    <cellStyle name="Style 246 6 2 2 3" xfId="17641"/>
    <cellStyle name="Style 246 6 2 2 4" xfId="35061"/>
    <cellStyle name="Style 246 6 2 2 5" xfId="41418"/>
    <cellStyle name="Style 246 6 2 3" xfId="16247"/>
    <cellStyle name="Style 246 6 2 3 2" xfId="17640"/>
    <cellStyle name="Style 246 6 2 3 3" xfId="25043"/>
    <cellStyle name="Style 246 6 2 3 4" xfId="40123"/>
    <cellStyle name="Style 246 6 2 4" xfId="17642"/>
    <cellStyle name="Style 246 6 2 5" xfId="22045"/>
    <cellStyle name="Style 246 6 2 6" xfId="39089"/>
    <cellStyle name="Style 246 6 3" xfId="10812"/>
    <cellStyle name="Style 246 6 3 2" xfId="24807"/>
    <cellStyle name="Style 246 6 3 3" xfId="17639"/>
    <cellStyle name="Style 246 6 3 4" xfId="37757"/>
    <cellStyle name="Style 246 6 3 5" xfId="46122"/>
    <cellStyle name="Style 246 6 4" xfId="12167"/>
    <cellStyle name="Style 246 6 4 2" xfId="24808"/>
    <cellStyle name="Style 246 6 4 3" xfId="17638"/>
    <cellStyle name="Style 246 6 4 4" xfId="38243"/>
    <cellStyle name="Style 246 6 4 5" xfId="41896"/>
    <cellStyle name="Style 246 6 5" xfId="14999"/>
    <cellStyle name="Style 246 6 5 2" xfId="17637"/>
    <cellStyle name="Style 246 6 5 3" xfId="38616"/>
    <cellStyle name="Style 246 6 5 4" xfId="40807"/>
    <cellStyle name="Style 246 6 6" xfId="17643"/>
    <cellStyle name="Style 246 6 7" xfId="21949"/>
    <cellStyle name="Style 246 6 8" xfId="39884"/>
    <cellStyle name="Style 246 7" xfId="6743"/>
    <cellStyle name="Style 246 7 2" xfId="9084"/>
    <cellStyle name="Style 246 7 2 2" xfId="13339"/>
    <cellStyle name="Style 246 7 2 2 2" xfId="24809"/>
    <cellStyle name="Style 246 7 2 2 3" xfId="17634"/>
    <cellStyle name="Style 246 7 2 2 4" xfId="35341"/>
    <cellStyle name="Style 246 7 2 2 5" xfId="38933"/>
    <cellStyle name="Style 246 7 2 3" xfId="16112"/>
    <cellStyle name="Style 246 7 2 3 2" xfId="17633"/>
    <cellStyle name="Style 246 7 2 3 3" xfId="21861"/>
    <cellStyle name="Style 246 7 2 3 4" xfId="47757"/>
    <cellStyle name="Style 246 7 2 4" xfId="17635"/>
    <cellStyle name="Style 246 7 2 5" xfId="22271"/>
    <cellStyle name="Style 246 7 2 6" xfId="39757"/>
    <cellStyle name="Style 246 7 3" xfId="10659"/>
    <cellStyle name="Style 246 7 3 2" xfId="24810"/>
    <cellStyle name="Style 246 7 3 3" xfId="17632"/>
    <cellStyle name="Style 246 7 3 4" xfId="38854"/>
    <cellStyle name="Style 246 7 3 5" xfId="47472"/>
    <cellStyle name="Style 246 7 4" xfId="12014"/>
    <cellStyle name="Style 246 7 4 2" xfId="24811"/>
    <cellStyle name="Style 246 7 4 3" xfId="17631"/>
    <cellStyle name="Style 246 7 4 4" xfId="35138"/>
    <cellStyle name="Style 246 7 4 5" xfId="42346"/>
    <cellStyle name="Style 246 7 5" xfId="14846"/>
    <cellStyle name="Style 246 7 5 2" xfId="17630"/>
    <cellStyle name="Style 246 7 5 3" xfId="36656"/>
    <cellStyle name="Style 246 7 5 4" xfId="44528"/>
    <cellStyle name="Style 246 7 6" xfId="17636"/>
    <cellStyle name="Style 246 7 7" xfId="32266"/>
    <cellStyle name="Style 246 7 8" xfId="43751"/>
    <cellStyle name="Style 246 8" xfId="7118"/>
    <cellStyle name="Style 246 8 2" xfId="9459"/>
    <cellStyle name="Style 246 8 2 2" xfId="13714"/>
    <cellStyle name="Style 246 8 2 2 2" xfId="24812"/>
    <cellStyle name="Style 246 8 2 2 3" xfId="17627"/>
    <cellStyle name="Style 246 8 2 2 4" xfId="37069"/>
    <cellStyle name="Style 246 8 2 2 5" xfId="43539"/>
    <cellStyle name="Style 246 8 2 3" xfId="16451"/>
    <cellStyle name="Style 246 8 2 3 2" xfId="17626"/>
    <cellStyle name="Style 246 8 2 3 3" xfId="21604"/>
    <cellStyle name="Style 246 8 2 3 4" xfId="40226"/>
    <cellStyle name="Style 246 8 2 4" xfId="17628"/>
    <cellStyle name="Style 246 8 2 5" xfId="26317"/>
    <cellStyle name="Style 246 8 2 6" xfId="47262"/>
    <cellStyle name="Style 246 8 3" xfId="11034"/>
    <cellStyle name="Style 246 8 3 2" xfId="24813"/>
    <cellStyle name="Style 246 8 3 3" xfId="17625"/>
    <cellStyle name="Style 246 8 3 4" xfId="36987"/>
    <cellStyle name="Style 246 8 3 5" xfId="45906"/>
    <cellStyle name="Style 246 8 4" xfId="12389"/>
    <cellStyle name="Style 246 8 4 2" xfId="24814"/>
    <cellStyle name="Style 246 8 4 3" xfId="17624"/>
    <cellStyle name="Style 246 8 4 4" xfId="32593"/>
    <cellStyle name="Style 246 8 4 5" xfId="47087"/>
    <cellStyle name="Style 246 8 5" xfId="15221"/>
    <cellStyle name="Style 246 8 5 2" xfId="17623"/>
    <cellStyle name="Style 246 8 5 3" xfId="34423"/>
    <cellStyle name="Style 246 8 5 4" xfId="44524"/>
    <cellStyle name="Style 246 8 6" xfId="17629"/>
    <cellStyle name="Style 246 8 7" xfId="23728"/>
    <cellStyle name="Style 246 8 8" xfId="39703"/>
    <cellStyle name="Style 246 9" xfId="8255"/>
    <cellStyle name="Style 246 9 2" xfId="9693"/>
    <cellStyle name="Style 246 9 2 2" xfId="13930"/>
    <cellStyle name="Style 246 9 2 2 2" xfId="24815"/>
    <cellStyle name="Style 246 9 2 2 3" xfId="17620"/>
    <cellStyle name="Style 246 9 2 2 4" xfId="36678"/>
    <cellStyle name="Style 246 9 2 2 5" xfId="47052"/>
    <cellStyle name="Style 246 9 2 3" xfId="16667"/>
    <cellStyle name="Style 246 9 2 3 2" xfId="17619"/>
    <cellStyle name="Style 246 9 2 3 3" xfId="22226"/>
    <cellStyle name="Style 246 9 2 3 4" xfId="44177"/>
    <cellStyle name="Style 246 9 2 4" xfId="17621"/>
    <cellStyle name="Style 246 9 2 5" xfId="33867"/>
    <cellStyle name="Style 246 9 2 6" xfId="40413"/>
    <cellStyle name="Style 246 9 3" xfId="11250"/>
    <cellStyle name="Style 246 9 3 2" xfId="24816"/>
    <cellStyle name="Style 246 9 3 3" xfId="17618"/>
    <cellStyle name="Style 246 9 3 4" xfId="38503"/>
    <cellStyle name="Style 246 9 3 5" xfId="44499"/>
    <cellStyle name="Style 246 9 4" xfId="12605"/>
    <cellStyle name="Style 246 9 4 2" xfId="24817"/>
    <cellStyle name="Style 246 9 4 3" xfId="17617"/>
    <cellStyle name="Style 246 9 4 4" xfId="35921"/>
    <cellStyle name="Style 246 9 4 5" xfId="42433"/>
    <cellStyle name="Style 246 9 5" xfId="15437"/>
    <cellStyle name="Style 246 9 5 2" xfId="17616"/>
    <cellStyle name="Style 246 9 5 3" xfId="36001"/>
    <cellStyle name="Style 246 9 5 4" xfId="43811"/>
    <cellStyle name="Style 246 9 6" xfId="17622"/>
    <cellStyle name="Style 246 9 7" xfId="19157"/>
    <cellStyle name="Style 246 9 8" xfId="41241"/>
    <cellStyle name="Style 247" xfId="123"/>
    <cellStyle name="Style 247 10" xfId="8378"/>
    <cellStyle name="Style 247 10 2" xfId="9816"/>
    <cellStyle name="Style 247 10 2 2" xfId="14053"/>
    <cellStyle name="Style 247 10 2 2 2" xfId="24818"/>
    <cellStyle name="Style 247 10 2 2 3" xfId="17612"/>
    <cellStyle name="Style 247 10 2 2 4" xfId="36585"/>
    <cellStyle name="Style 247 10 2 2 5" xfId="44881"/>
    <cellStyle name="Style 247 10 2 3" xfId="16790"/>
    <cellStyle name="Style 247 10 2 3 2" xfId="17611"/>
    <cellStyle name="Style 247 10 2 3 3" xfId="22466"/>
    <cellStyle name="Style 247 10 2 3 4" xfId="39684"/>
    <cellStyle name="Style 247 10 2 4" xfId="17613"/>
    <cellStyle name="Style 247 10 2 5" xfId="36000"/>
    <cellStyle name="Style 247 10 2 6" xfId="40832"/>
    <cellStyle name="Style 247 10 3" xfId="11373"/>
    <cellStyle name="Style 247 10 3 2" xfId="24819"/>
    <cellStyle name="Style 247 10 3 3" xfId="17610"/>
    <cellStyle name="Style 247 10 3 4" xfId="34720"/>
    <cellStyle name="Style 247 10 3 5" xfId="44888"/>
    <cellStyle name="Style 247 10 4" xfId="12728"/>
    <cellStyle name="Style 247 10 4 2" xfId="24820"/>
    <cellStyle name="Style 247 10 4 3" xfId="17609"/>
    <cellStyle name="Style 247 10 4 4" xfId="37036"/>
    <cellStyle name="Style 247 10 4 5" xfId="46535"/>
    <cellStyle name="Style 247 10 5" xfId="15560"/>
    <cellStyle name="Style 247 10 5 2" xfId="17608"/>
    <cellStyle name="Style 247 10 5 3" xfId="37365"/>
    <cellStyle name="Style 247 10 5 4" xfId="47170"/>
    <cellStyle name="Style 247 10 6" xfId="17614"/>
    <cellStyle name="Style 247 10 7" xfId="27120"/>
    <cellStyle name="Style 247 10 8" xfId="47476"/>
    <cellStyle name="Style 247 11" xfId="8279"/>
    <cellStyle name="Style 247 11 2" xfId="9717"/>
    <cellStyle name="Style 247 11 2 2" xfId="13954"/>
    <cellStyle name="Style 247 11 2 2 2" xfId="24821"/>
    <cellStyle name="Style 247 11 2 2 3" xfId="17605"/>
    <cellStyle name="Style 247 11 2 2 4" xfId="36759"/>
    <cellStyle name="Style 247 11 2 2 5" xfId="41337"/>
    <cellStyle name="Style 247 11 2 3" xfId="16691"/>
    <cellStyle name="Style 247 11 2 3 2" xfId="17604"/>
    <cellStyle name="Style 247 11 2 3 3" xfId="21913"/>
    <cellStyle name="Style 247 11 2 3 4" xfId="40496"/>
    <cellStyle name="Style 247 11 2 4" xfId="17606"/>
    <cellStyle name="Style 247 11 2 5" xfId="35851"/>
    <cellStyle name="Style 247 11 2 6" xfId="46299"/>
    <cellStyle name="Style 247 11 3" xfId="11274"/>
    <cellStyle name="Style 247 11 3 2" xfId="24822"/>
    <cellStyle name="Style 247 11 3 3" xfId="17603"/>
    <cellStyle name="Style 247 11 3 4" xfId="38576"/>
    <cellStyle name="Style 247 11 3 5" xfId="42023"/>
    <cellStyle name="Style 247 11 4" xfId="12629"/>
    <cellStyle name="Style 247 11 4 2" xfId="24823"/>
    <cellStyle name="Style 247 11 4 3" xfId="17602"/>
    <cellStyle name="Style 247 11 4 4" xfId="36018"/>
    <cellStyle name="Style 247 11 4 5" xfId="46119"/>
    <cellStyle name="Style 247 11 5" xfId="15461"/>
    <cellStyle name="Style 247 11 5 2" xfId="17601"/>
    <cellStyle name="Style 247 11 5 3" xfId="37669"/>
    <cellStyle name="Style 247 11 5 4" xfId="45306"/>
    <cellStyle name="Style 247 11 6" xfId="17607"/>
    <cellStyle name="Style 247 11 7" xfId="32308"/>
    <cellStyle name="Style 247 11 8" xfId="40798"/>
    <cellStyle name="Style 247 12" xfId="8549"/>
    <cellStyle name="Style 247 12 2" xfId="9985"/>
    <cellStyle name="Style 247 12 2 2" xfId="14222"/>
    <cellStyle name="Style 247 12 2 2 2" xfId="24824"/>
    <cellStyle name="Style 247 12 2 2 3" xfId="17598"/>
    <cellStyle name="Style 247 12 2 2 4" xfId="34456"/>
    <cellStyle name="Style 247 12 2 2 5" xfId="46033"/>
    <cellStyle name="Style 247 12 2 3" xfId="16959"/>
    <cellStyle name="Style 247 12 2 3 2" xfId="17597"/>
    <cellStyle name="Style 247 12 2 3 3" xfId="35568"/>
    <cellStyle name="Style 247 12 2 3 4" xfId="43819"/>
    <cellStyle name="Style 247 12 2 4" xfId="17599"/>
    <cellStyle name="Style 247 12 2 5" xfId="32818"/>
    <cellStyle name="Style 247 12 2 6" xfId="46966"/>
    <cellStyle name="Style 247 12 3" xfId="11542"/>
    <cellStyle name="Style 247 12 3 2" xfId="24825"/>
    <cellStyle name="Style 247 12 3 3" xfId="17596"/>
    <cellStyle name="Style 247 12 3 4" xfId="37858"/>
    <cellStyle name="Style 247 12 3 5" xfId="48076"/>
    <cellStyle name="Style 247 12 4" xfId="12897"/>
    <cellStyle name="Style 247 12 4 2" xfId="24826"/>
    <cellStyle name="Style 247 12 4 3" xfId="17595"/>
    <cellStyle name="Style 247 12 4 4" xfId="33325"/>
    <cellStyle name="Style 247 12 4 5" xfId="45414"/>
    <cellStyle name="Style 247 12 5" xfId="15729"/>
    <cellStyle name="Style 247 12 5 2" xfId="17594"/>
    <cellStyle name="Style 247 12 5 3" xfId="28071"/>
    <cellStyle name="Style 247 12 5 4" xfId="47648"/>
    <cellStyle name="Style 247 12 6" xfId="17600"/>
    <cellStyle name="Style 247 12 7" xfId="27290"/>
    <cellStyle name="Style 247 12 8" xfId="42798"/>
    <cellStyle name="Style 247 13" xfId="8576"/>
    <cellStyle name="Style 247 13 2" xfId="10012"/>
    <cellStyle name="Style 247 13 2 2" xfId="14249"/>
    <cellStyle name="Style 247 13 2 2 2" xfId="24827"/>
    <cellStyle name="Style 247 13 2 2 3" xfId="17591"/>
    <cellStyle name="Style 247 13 2 2 4" xfId="38614"/>
    <cellStyle name="Style 247 13 2 2 5" xfId="44481"/>
    <cellStyle name="Style 247 13 2 3" xfId="16986"/>
    <cellStyle name="Style 247 13 2 3 2" xfId="17590"/>
    <cellStyle name="Style 247 13 2 3 3" xfId="38836"/>
    <cellStyle name="Style 247 13 2 3 4" xfId="47236"/>
    <cellStyle name="Style 247 13 2 4" xfId="17592"/>
    <cellStyle name="Style 247 13 2 5" xfId="38490"/>
    <cellStyle name="Style 247 13 2 6" xfId="46394"/>
    <cellStyle name="Style 247 13 3" xfId="11569"/>
    <cellStyle name="Style 247 13 3 2" xfId="24828"/>
    <cellStyle name="Style 247 13 3 3" xfId="17589"/>
    <cellStyle name="Style 247 13 3 4" xfId="35807"/>
    <cellStyle name="Style 247 13 3 5" xfId="41178"/>
    <cellStyle name="Style 247 13 4" xfId="12924"/>
    <cellStyle name="Style 247 13 4 2" xfId="24829"/>
    <cellStyle name="Style 247 13 4 3" xfId="17588"/>
    <cellStyle name="Style 247 13 4 4" xfId="32465"/>
    <cellStyle name="Style 247 13 4 5" xfId="43285"/>
    <cellStyle name="Style 247 13 5" xfId="15756"/>
    <cellStyle name="Style 247 13 5 2" xfId="17587"/>
    <cellStyle name="Style 247 13 5 3" xfId="37140"/>
    <cellStyle name="Style 247 13 5 4" xfId="47658"/>
    <cellStyle name="Style 247 13 6" xfId="17593"/>
    <cellStyle name="Style 247 13 7" xfId="32413"/>
    <cellStyle name="Style 247 13 8" xfId="45286"/>
    <cellStyle name="Style 247 14" xfId="8710"/>
    <cellStyle name="Style 247 14 2" xfId="10146"/>
    <cellStyle name="Style 247 14 2 2" xfId="14383"/>
    <cellStyle name="Style 247 14 2 2 2" xfId="24830"/>
    <cellStyle name="Style 247 14 2 2 3" xfId="17584"/>
    <cellStyle name="Style 247 14 2 2 4" xfId="33382"/>
    <cellStyle name="Style 247 14 2 2 5" xfId="46304"/>
    <cellStyle name="Style 247 14 2 3" xfId="17120"/>
    <cellStyle name="Style 247 14 2 3 2" xfId="17583"/>
    <cellStyle name="Style 247 14 2 3 3" xfId="36612"/>
    <cellStyle name="Style 247 14 2 3 4" xfId="41811"/>
    <cellStyle name="Style 247 14 2 4" xfId="17585"/>
    <cellStyle name="Style 247 14 2 5" xfId="36991"/>
    <cellStyle name="Style 247 14 2 6" xfId="47157"/>
    <cellStyle name="Style 247 14 3" xfId="11703"/>
    <cellStyle name="Style 247 14 3 2" xfId="24831"/>
    <cellStyle name="Style 247 14 3 3" xfId="17582"/>
    <cellStyle name="Style 247 14 3 4" xfId="36022"/>
    <cellStyle name="Style 247 14 3 5" xfId="47365"/>
    <cellStyle name="Style 247 14 4" xfId="13058"/>
    <cellStyle name="Style 247 14 4 2" xfId="24832"/>
    <cellStyle name="Style 247 14 4 3" xfId="17581"/>
    <cellStyle name="Style 247 14 4 4" xfId="36475"/>
    <cellStyle name="Style 247 14 4 5" xfId="43889"/>
    <cellStyle name="Style 247 14 5" xfId="15890"/>
    <cellStyle name="Style 247 14 5 2" xfId="17580"/>
    <cellStyle name="Style 247 14 5 3" xfId="32009"/>
    <cellStyle name="Style 247 14 5 4" xfId="42207"/>
    <cellStyle name="Style 247 14 6" xfId="17586"/>
    <cellStyle name="Style 247 14 7" xfId="19261"/>
    <cellStyle name="Style 247 14 8" xfId="39953"/>
    <cellStyle name="Style 247 15" xfId="10321"/>
    <cellStyle name="Style 247 15 2" xfId="14558"/>
    <cellStyle name="Style 247 15 2 2" xfId="24834"/>
    <cellStyle name="Style 247 15 2 3" xfId="17578"/>
    <cellStyle name="Style 247 15 2 4" xfId="33642"/>
    <cellStyle name="Style 247 15 2 5" xfId="46316"/>
    <cellStyle name="Style 247 15 3" xfId="17295"/>
    <cellStyle name="Style 247 15 3 2" xfId="17577"/>
    <cellStyle name="Style 247 15 3 3" xfId="36118"/>
    <cellStyle name="Style 247 15 3 4" xfId="44484"/>
    <cellStyle name="Style 247 15 4" xfId="17579"/>
    <cellStyle name="Style 247 15 5" xfId="34880"/>
    <cellStyle name="Style 247 15 6" xfId="43143"/>
    <cellStyle name="Style 247 16" xfId="10392"/>
    <cellStyle name="Style 247 16 2" xfId="24835"/>
    <cellStyle name="Style 247 16 3" xfId="17576"/>
    <cellStyle name="Style 247 16 4" xfId="36804"/>
    <cellStyle name="Style 247 16 5" xfId="48453"/>
    <cellStyle name="Style 247 17" xfId="10459"/>
    <cellStyle name="Style 247 17 2" xfId="24836"/>
    <cellStyle name="Style 247 17 3" xfId="17575"/>
    <cellStyle name="Style 247 17 4" xfId="37302"/>
    <cellStyle name="Style 247 17 5" xfId="44576"/>
    <cellStyle name="Style 247 18" xfId="11832"/>
    <cellStyle name="Style 247 18 2" xfId="24837"/>
    <cellStyle name="Style 247 18 3" xfId="17574"/>
    <cellStyle name="Style 247 18 4" xfId="32478"/>
    <cellStyle name="Style 247 18 5" xfId="43587"/>
    <cellStyle name="Style 247 2" xfId="6776"/>
    <cellStyle name="Style 247 2 2" xfId="10194"/>
    <cellStyle name="Style 247 2 2 2" xfId="11751"/>
    <cellStyle name="Style 247 2 2 2 2" xfId="24839"/>
    <cellStyle name="Style 247 2 2 2 3" xfId="17571"/>
    <cellStyle name="Style 247 2 2 2 4" xfId="38259"/>
    <cellStyle name="Style 247 2 2 2 5" xfId="47582"/>
    <cellStyle name="Style 247 2 2 3" xfId="14431"/>
    <cellStyle name="Style 247 2 2 3 2" xfId="24840"/>
    <cellStyle name="Style 247 2 2 3 3" xfId="17570"/>
    <cellStyle name="Style 247 2 2 3 4" xfId="37737"/>
    <cellStyle name="Style 247 2 2 3 5" xfId="45860"/>
    <cellStyle name="Style 247 2 2 4" xfId="17168"/>
    <cellStyle name="Style 247 2 2 4 2" xfId="17569"/>
    <cellStyle name="Style 247 2 2 4 3" xfId="38842"/>
    <cellStyle name="Style 247 2 2 4 4" xfId="48459"/>
    <cellStyle name="Style 247 2 2 5" xfId="17572"/>
    <cellStyle name="Style 247 2 2 6" xfId="34617"/>
    <cellStyle name="Style 247 2 2 7" xfId="43872"/>
    <cellStyle name="Style 247 2 3" xfId="9117"/>
    <cellStyle name="Style 247 2 3 2" xfId="13372"/>
    <cellStyle name="Style 247 2 3 2 2" xfId="24842"/>
    <cellStyle name="Style 247 2 3 2 3" xfId="17567"/>
    <cellStyle name="Style 247 2 3 2 4" xfId="36057"/>
    <cellStyle name="Style 247 2 3 2 5" xfId="40722"/>
    <cellStyle name="Style 247 2 3 3" xfId="14641"/>
    <cellStyle name="Style 247 2 3 3 2" xfId="24843"/>
    <cellStyle name="Style 247 2 3 3 3" xfId="17566"/>
    <cellStyle name="Style 247 2 3 3 4" xfId="33616"/>
    <cellStyle name="Style 247 2 3 3 5" xfId="43556"/>
    <cellStyle name="Style 247 2 3 4" xfId="24841"/>
    <cellStyle name="Style 247 2 4" xfId="10692"/>
    <cellStyle name="Style 247 2 4 2" xfId="24844"/>
    <cellStyle name="Style 247 2 4 3" xfId="17565"/>
    <cellStyle name="Style 247 2 4 4" xfId="33141"/>
    <cellStyle name="Style 247 2 4 5" xfId="45841"/>
    <cellStyle name="Style 247 2 5" xfId="12047"/>
    <cellStyle name="Style 247 2 5 2" xfId="24845"/>
    <cellStyle name="Style 247 2 5 3" xfId="17564"/>
    <cellStyle name="Style 247 2 5 4" xfId="35787"/>
    <cellStyle name="Style 247 2 5 5" xfId="42298"/>
    <cellStyle name="Style 247 2 6" xfId="14879"/>
    <cellStyle name="Style 247 2 6 2" xfId="17563"/>
    <cellStyle name="Style 247 2 6 3" xfId="38325"/>
    <cellStyle name="Style 247 2 6 4" xfId="45305"/>
    <cellStyle name="Style 247 2 7" xfId="21598"/>
    <cellStyle name="Style 247 2 8" xfId="47152"/>
    <cellStyle name="Style 247 3" xfId="6855"/>
    <cellStyle name="Style 247 3 2" xfId="9196"/>
    <cellStyle name="Style 247 3 2 2" xfId="13451"/>
    <cellStyle name="Style 247 3 2 2 2" xfId="24846"/>
    <cellStyle name="Style 247 3 2 2 3" xfId="17560"/>
    <cellStyle name="Style 247 3 2 2 4" xfId="36527"/>
    <cellStyle name="Style 247 3 2 2 5" xfId="43088"/>
    <cellStyle name="Style 247 3 2 3" xfId="16207"/>
    <cellStyle name="Style 247 3 2 3 2" xfId="17559"/>
    <cellStyle name="Style 247 3 2 3 3" xfId="21713"/>
    <cellStyle name="Style 247 3 2 3 4" xfId="41099"/>
    <cellStyle name="Style 247 3 2 4" xfId="17561"/>
    <cellStyle name="Style 247 3 2 5" xfId="26980"/>
    <cellStyle name="Style 247 3 2 6" xfId="47384"/>
    <cellStyle name="Style 247 3 3" xfId="10771"/>
    <cellStyle name="Style 247 3 3 2" xfId="24847"/>
    <cellStyle name="Style 247 3 3 3" xfId="17558"/>
    <cellStyle name="Style 247 3 3 4" xfId="35236"/>
    <cellStyle name="Style 247 3 3 5" xfId="44751"/>
    <cellStyle name="Style 247 3 4" xfId="12126"/>
    <cellStyle name="Style 247 3 4 2" xfId="24848"/>
    <cellStyle name="Style 247 3 4 3" xfId="17557"/>
    <cellStyle name="Style 247 3 4 4" xfId="36256"/>
    <cellStyle name="Style 247 3 4 5" xfId="41331"/>
    <cellStyle name="Style 247 3 5" xfId="14958"/>
    <cellStyle name="Style 247 3 5 2" xfId="17556"/>
    <cellStyle name="Style 247 3 5 3" xfId="37851"/>
    <cellStyle name="Style 247 3 5 4" xfId="47865"/>
    <cellStyle name="Style 247 3 6" xfId="17562"/>
    <cellStyle name="Style 247 3 7" xfId="38885"/>
    <cellStyle name="Style 247 3 8" xfId="38970"/>
    <cellStyle name="Style 247 4" xfId="6764"/>
    <cellStyle name="Style 247 4 2" xfId="9105"/>
    <cellStyle name="Style 247 4 2 2" xfId="13360"/>
    <cellStyle name="Style 247 4 2 2 2" xfId="24849"/>
    <cellStyle name="Style 247 4 2 2 3" xfId="17553"/>
    <cellStyle name="Style 247 4 2 2 4" xfId="37283"/>
    <cellStyle name="Style 247 4 2 2 5" xfId="44652"/>
    <cellStyle name="Style 247 4 2 3" xfId="16132"/>
    <cellStyle name="Style 247 4 2 3 2" xfId="17552"/>
    <cellStyle name="Style 247 4 2 3 3" xfId="32394"/>
    <cellStyle name="Style 247 4 2 3 4" xfId="45088"/>
    <cellStyle name="Style 247 4 2 4" xfId="17554"/>
    <cellStyle name="Style 247 4 2 5" xfId="26205"/>
    <cellStyle name="Style 247 4 2 6" xfId="39433"/>
    <cellStyle name="Style 247 4 3" xfId="10680"/>
    <cellStyle name="Style 247 4 3 2" xfId="24851"/>
    <cellStyle name="Style 247 4 3 3" xfId="17551"/>
    <cellStyle name="Style 247 4 3 4" xfId="34995"/>
    <cellStyle name="Style 247 4 3 5" xfId="47936"/>
    <cellStyle name="Style 247 4 4" xfId="12035"/>
    <cellStyle name="Style 247 4 4 2" xfId="24852"/>
    <cellStyle name="Style 247 4 4 3" xfId="17550"/>
    <cellStyle name="Style 247 4 4 4" xfId="32895"/>
    <cellStyle name="Style 247 4 4 5" xfId="45878"/>
    <cellStyle name="Style 247 4 5" xfId="14867"/>
    <cellStyle name="Style 247 4 5 2" xfId="17549"/>
    <cellStyle name="Style 247 4 5 3" xfId="37482"/>
    <cellStyle name="Style 247 4 5 4" xfId="42856"/>
    <cellStyle name="Style 247 4 6" xfId="17555"/>
    <cellStyle name="Style 247 4 7" xfId="32325"/>
    <cellStyle name="Style 247 4 8" xfId="41404"/>
    <cellStyle name="Style 247 5" xfId="6611"/>
    <cellStyle name="Style 247 5 2" xfId="8952"/>
    <cellStyle name="Style 247 5 2 2" xfId="13207"/>
    <cellStyle name="Style 247 5 2 2 2" xfId="24854"/>
    <cellStyle name="Style 247 5 2 2 3" xfId="17546"/>
    <cellStyle name="Style 247 5 2 2 4" xfId="37638"/>
    <cellStyle name="Style 247 5 2 2 5" xfId="46005"/>
    <cellStyle name="Style 247 5 2 3" xfId="15994"/>
    <cellStyle name="Style 247 5 2 3 2" xfId="17545"/>
    <cellStyle name="Style 247 5 2 3 3" xfId="22193"/>
    <cellStyle name="Style 247 5 2 3 4" xfId="41763"/>
    <cellStyle name="Style 247 5 2 4" xfId="17547"/>
    <cellStyle name="Style 247 5 2 5" xfId="25274"/>
    <cellStyle name="Style 247 5 2 6" xfId="39648"/>
    <cellStyle name="Style 247 5 3" xfId="10527"/>
    <cellStyle name="Style 247 5 3 2" xfId="24855"/>
    <cellStyle name="Style 247 5 3 3" xfId="17544"/>
    <cellStyle name="Style 247 5 3 4" xfId="27737"/>
    <cellStyle name="Style 247 5 3 5" xfId="40663"/>
    <cellStyle name="Style 247 5 4" xfId="11882"/>
    <cellStyle name="Style 247 5 4 2" xfId="24856"/>
    <cellStyle name="Style 247 5 4 3" xfId="17543"/>
    <cellStyle name="Style 247 5 4 4" xfId="37378"/>
    <cellStyle name="Style 247 5 4 5" xfId="46188"/>
    <cellStyle name="Style 247 5 5" xfId="14714"/>
    <cellStyle name="Style 247 5 5 2" xfId="17542"/>
    <cellStyle name="Style 247 5 5 3" xfId="38679"/>
    <cellStyle name="Style 247 5 5 4" xfId="41218"/>
    <cellStyle name="Style 247 5 6" xfId="17548"/>
    <cellStyle name="Style 247 5 7" xfId="22128"/>
    <cellStyle name="Style 247 5 8" xfId="39414"/>
    <cellStyle name="Style 247 6" xfId="6879"/>
    <cellStyle name="Style 247 6 2" xfId="9220"/>
    <cellStyle name="Style 247 6 2 2" xfId="13475"/>
    <cellStyle name="Style 247 6 2 2 2" xfId="24858"/>
    <cellStyle name="Style 247 6 2 2 3" xfId="17539"/>
    <cellStyle name="Style 247 6 2 2 4" xfId="38057"/>
    <cellStyle name="Style 247 6 2 2 5" xfId="47385"/>
    <cellStyle name="Style 247 6 2 3" xfId="16230"/>
    <cellStyle name="Style 247 6 2 3 2" xfId="17538"/>
    <cellStyle name="Style 247 6 2 3 3" xfId="23358"/>
    <cellStyle name="Style 247 6 2 3 4" xfId="39360"/>
    <cellStyle name="Style 247 6 2 4" xfId="17540"/>
    <cellStyle name="Style 247 6 2 5" xfId="22315"/>
    <cellStyle name="Style 247 6 2 6" xfId="41095"/>
    <cellStyle name="Style 247 6 3" xfId="10795"/>
    <cellStyle name="Style 247 6 3 2" xfId="24859"/>
    <cellStyle name="Style 247 6 3 3" xfId="17537"/>
    <cellStyle name="Style 247 6 3 4" xfId="35304"/>
    <cellStyle name="Style 247 6 3 5" xfId="44431"/>
    <cellStyle name="Style 247 6 4" xfId="12150"/>
    <cellStyle name="Style 247 6 4 2" xfId="24860"/>
    <cellStyle name="Style 247 6 4 3" xfId="17536"/>
    <cellStyle name="Style 247 6 4 4" xfId="36324"/>
    <cellStyle name="Style 247 6 4 5" xfId="46793"/>
    <cellStyle name="Style 247 6 5" xfId="14982"/>
    <cellStyle name="Style 247 6 5 2" xfId="17535"/>
    <cellStyle name="Style 247 6 5 3" xfId="37887"/>
    <cellStyle name="Style 247 6 5 4" xfId="43939"/>
    <cellStyle name="Style 247 6 6" xfId="17541"/>
    <cellStyle name="Style 247 6 7" xfId="21684"/>
    <cellStyle name="Style 247 6 8" xfId="40982"/>
    <cellStyle name="Style 247 7" xfId="6824"/>
    <cellStyle name="Style 247 7 2" xfId="9165"/>
    <cellStyle name="Style 247 7 2 2" xfId="13420"/>
    <cellStyle name="Style 247 7 2 2 2" xfId="24862"/>
    <cellStyle name="Style 247 7 2 2 3" xfId="17532"/>
    <cellStyle name="Style 247 7 2 2 4" xfId="38294"/>
    <cellStyle name="Style 247 7 2 2 5" xfId="43150"/>
    <cellStyle name="Style 247 7 2 3" xfId="16180"/>
    <cellStyle name="Style 247 7 2 3 2" xfId="17531"/>
    <cellStyle name="Style 247 7 2 3 3" xfId="22292"/>
    <cellStyle name="Style 247 7 2 3 4" xfId="39658"/>
    <cellStyle name="Style 247 7 2 4" xfId="17533"/>
    <cellStyle name="Style 247 7 2 5" xfId="26215"/>
    <cellStyle name="Style 247 7 2 6" xfId="39495"/>
    <cellStyle name="Style 247 7 3" xfId="10740"/>
    <cellStyle name="Style 247 7 3 2" xfId="24864"/>
    <cellStyle name="Style 247 7 3 3" xfId="17530"/>
    <cellStyle name="Style 247 7 3 4" xfId="33281"/>
    <cellStyle name="Style 247 7 3 5" xfId="42873"/>
    <cellStyle name="Style 247 7 4" xfId="12095"/>
    <cellStyle name="Style 247 7 4 2" xfId="24865"/>
    <cellStyle name="Style 247 7 4 3" xfId="17529"/>
    <cellStyle name="Style 247 7 4 4" xfId="35909"/>
    <cellStyle name="Style 247 7 4 5" xfId="44531"/>
    <cellStyle name="Style 247 7 5" xfId="14927"/>
    <cellStyle name="Style 247 7 5 2" xfId="17528"/>
    <cellStyle name="Style 247 7 5 3" xfId="37450"/>
    <cellStyle name="Style 247 7 5 4" xfId="38905"/>
    <cellStyle name="Style 247 7 6" xfId="17534"/>
    <cellStyle name="Style 247 7 7" xfId="25618"/>
    <cellStyle name="Style 247 7 8" xfId="40013"/>
    <cellStyle name="Style 247 8" xfId="7117"/>
    <cellStyle name="Style 247 8 2" xfId="9458"/>
    <cellStyle name="Style 247 8 2 2" xfId="13713"/>
    <cellStyle name="Style 247 8 2 2 2" xfId="24867"/>
    <cellStyle name="Style 247 8 2 2 3" xfId="17525"/>
    <cellStyle name="Style 247 8 2 2 4" xfId="33906"/>
    <cellStyle name="Style 247 8 2 2 5" xfId="43450"/>
    <cellStyle name="Style 247 8 2 3" xfId="16450"/>
    <cellStyle name="Style 247 8 2 3 2" xfId="17524"/>
    <cellStyle name="Style 247 8 2 3 3" xfId="24101"/>
    <cellStyle name="Style 247 8 2 3 4" xfId="40990"/>
    <cellStyle name="Style 247 8 2 4" xfId="17526"/>
    <cellStyle name="Style 247 8 2 5" xfId="27525"/>
    <cellStyle name="Style 247 8 2 6" xfId="44962"/>
    <cellStyle name="Style 247 8 3" xfId="11033"/>
    <cellStyle name="Style 247 8 3 2" xfId="24868"/>
    <cellStyle name="Style 247 8 3 3" xfId="17523"/>
    <cellStyle name="Style 247 8 3 4" xfId="33824"/>
    <cellStyle name="Style 247 8 3 5" xfId="45750"/>
    <cellStyle name="Style 247 8 4" xfId="12388"/>
    <cellStyle name="Style 247 8 4 2" xfId="24869"/>
    <cellStyle name="Style 247 8 4 3" xfId="17522"/>
    <cellStyle name="Style 247 8 4 4" xfId="34174"/>
    <cellStyle name="Style 247 8 4 5" xfId="43993"/>
    <cellStyle name="Style 247 8 5" xfId="15220"/>
    <cellStyle name="Style 247 8 5 2" xfId="17521"/>
    <cellStyle name="Style 247 8 5 3" xfId="38124"/>
    <cellStyle name="Style 247 8 5 4" xfId="47176"/>
    <cellStyle name="Style 247 8 6" xfId="17527"/>
    <cellStyle name="Style 247 8 7" xfId="22645"/>
    <cellStyle name="Style 247 8 8" xfId="39174"/>
    <cellStyle name="Style 247 9" xfId="8292"/>
    <cellStyle name="Style 247 9 2" xfId="9730"/>
    <cellStyle name="Style 247 9 2 2" xfId="13967"/>
    <cellStyle name="Style 247 9 2 2 2" xfId="24870"/>
    <cellStyle name="Style 247 9 2 2 3" xfId="17518"/>
    <cellStyle name="Style 247 9 2 2 4" xfId="37060"/>
    <cellStyle name="Style 247 9 2 2 5" xfId="45588"/>
    <cellStyle name="Style 247 9 2 3" xfId="16704"/>
    <cellStyle name="Style 247 9 2 3 2" xfId="17517"/>
    <cellStyle name="Style 247 9 2 3 3" xfId="32123"/>
    <cellStyle name="Style 247 9 2 3 4" xfId="39925"/>
    <cellStyle name="Style 247 9 2 4" xfId="17519"/>
    <cellStyle name="Style 247 9 2 5" xfId="38292"/>
    <cellStyle name="Style 247 9 2 6" xfId="44599"/>
    <cellStyle name="Style 247 9 3" xfId="11287"/>
    <cellStyle name="Style 247 9 3 2" xfId="24871"/>
    <cellStyle name="Style 247 9 3 3" xfId="17516"/>
    <cellStyle name="Style 247 9 3 4" xfId="33633"/>
    <cellStyle name="Style 247 9 3 5" xfId="41420"/>
    <cellStyle name="Style 247 9 4" xfId="12642"/>
    <cellStyle name="Style 247 9 4 2" xfId="24872"/>
    <cellStyle name="Style 247 9 4 3" xfId="17515"/>
    <cellStyle name="Style 247 9 4 4" xfId="38391"/>
    <cellStyle name="Style 247 9 4 5" xfId="47934"/>
    <cellStyle name="Style 247 9 5" xfId="15474"/>
    <cellStyle name="Style 247 9 5 2" xfId="17514"/>
    <cellStyle name="Style 247 9 5 3" xfId="34218"/>
    <cellStyle name="Style 247 9 5 4" xfId="40851"/>
    <cellStyle name="Style 247 9 6" xfId="17520"/>
    <cellStyle name="Style 247 9 7" xfId="25684"/>
    <cellStyle name="Style 247 9 8" xfId="41614"/>
    <cellStyle name="Style 257" xfId="83"/>
    <cellStyle name="Style 257 10" xfId="8268"/>
    <cellStyle name="Style 257 10 2" xfId="9706"/>
    <cellStyle name="Style 257 10 2 2" xfId="13943"/>
    <cellStyle name="Style 257 10 2 2 2" xfId="24874"/>
    <cellStyle name="Style 257 10 2 2 3" xfId="17510"/>
    <cellStyle name="Style 257 10 2 2 4" xfId="36963"/>
    <cellStyle name="Style 257 10 2 2 5" xfId="41247"/>
    <cellStyle name="Style 257 10 2 3" xfId="16680"/>
    <cellStyle name="Style 257 10 2 3 2" xfId="17509"/>
    <cellStyle name="Style 257 10 2 3 3" xfId="21636"/>
    <cellStyle name="Style 257 10 2 3 4" xfId="41036"/>
    <cellStyle name="Style 257 10 2 4" xfId="17511"/>
    <cellStyle name="Style 257 10 2 5" xfId="27682"/>
    <cellStyle name="Style 257 10 2 6" xfId="46133"/>
    <cellStyle name="Style 257 10 3" xfId="11263"/>
    <cellStyle name="Style 257 10 3 2" xfId="24875"/>
    <cellStyle name="Style 257 10 3 3" xfId="17508"/>
    <cellStyle name="Style 257 10 3 4" xfId="33607"/>
    <cellStyle name="Style 257 10 3 5" xfId="45882"/>
    <cellStyle name="Style 257 10 4" xfId="12618"/>
    <cellStyle name="Style 257 10 4 2" xfId="24876"/>
    <cellStyle name="Style 257 10 4 3" xfId="17507"/>
    <cellStyle name="Style 257 10 4 4" xfId="38362"/>
    <cellStyle name="Style 257 10 4 5" xfId="45593"/>
    <cellStyle name="Style 257 10 5" xfId="15450"/>
    <cellStyle name="Style 257 10 5 2" xfId="17506"/>
    <cellStyle name="Style 257 10 5 3" xfId="37704"/>
    <cellStyle name="Style 257 10 5 4" xfId="43536"/>
    <cellStyle name="Style 257 10 6" xfId="17512"/>
    <cellStyle name="Style 257 10 7" xfId="23796"/>
    <cellStyle name="Style 257 10 8" xfId="39061"/>
    <cellStyle name="Style 257 11" xfId="8355"/>
    <cellStyle name="Style 257 11 2" xfId="9793"/>
    <cellStyle name="Style 257 11 2 2" xfId="14030"/>
    <cellStyle name="Style 257 11 2 2 2" xfId="24878"/>
    <cellStyle name="Style 257 11 2 2 3" xfId="17503"/>
    <cellStyle name="Style 257 11 2 2 4" xfId="38001"/>
    <cellStyle name="Style 257 11 2 2 5" xfId="41746"/>
    <cellStyle name="Style 257 11 2 3" xfId="16767"/>
    <cellStyle name="Style 257 11 2 3 2" xfId="17502"/>
    <cellStyle name="Style 257 11 2 3 3" xfId="22342"/>
    <cellStyle name="Style 257 11 2 3 4" xfId="39773"/>
    <cellStyle name="Style 257 11 2 4" xfId="17504"/>
    <cellStyle name="Style 257 11 2 5" xfId="27702"/>
    <cellStyle name="Style 257 11 2 6" xfId="46325"/>
    <cellStyle name="Style 257 11 3" xfId="11350"/>
    <cellStyle name="Style 257 11 3 2" xfId="24879"/>
    <cellStyle name="Style 257 11 3 3" xfId="17501"/>
    <cellStyle name="Style 257 11 3 4" xfId="36207"/>
    <cellStyle name="Style 257 11 3 5" xfId="41955"/>
    <cellStyle name="Style 257 11 4" xfId="12705"/>
    <cellStyle name="Style 257 11 4 2" xfId="24880"/>
    <cellStyle name="Style 257 11 4 3" xfId="17500"/>
    <cellStyle name="Style 257 11 4 4" xfId="38689"/>
    <cellStyle name="Style 257 11 4 5" xfId="45940"/>
    <cellStyle name="Style 257 11 5" xfId="15537"/>
    <cellStyle name="Style 257 11 5 2" xfId="17499"/>
    <cellStyle name="Style 257 11 5 3" xfId="38374"/>
    <cellStyle name="Style 257 11 5 4" xfId="44672"/>
    <cellStyle name="Style 257 11 6" xfId="17505"/>
    <cellStyle name="Style 257 11 7" xfId="22203"/>
    <cellStyle name="Style 257 11 8" xfId="39496"/>
    <cellStyle name="Style 257 12" xfId="8445"/>
    <cellStyle name="Style 257 12 2" xfId="9881"/>
    <cellStyle name="Style 257 12 2 2" xfId="14118"/>
    <cellStyle name="Style 257 12 2 2 2" xfId="24881"/>
    <cellStyle name="Style 257 12 2 2 3" xfId="17496"/>
    <cellStyle name="Style 257 12 2 2 4" xfId="35173"/>
    <cellStyle name="Style 257 12 2 2 5" xfId="46274"/>
    <cellStyle name="Style 257 12 2 3" xfId="16855"/>
    <cellStyle name="Style 257 12 2 3 2" xfId="17495"/>
    <cellStyle name="Style 257 12 2 3 3" xfId="22404"/>
    <cellStyle name="Style 257 12 2 3 4" xfId="41612"/>
    <cellStyle name="Style 257 12 2 4" xfId="17497"/>
    <cellStyle name="Style 257 12 2 5" xfId="35214"/>
    <cellStyle name="Style 257 12 2 6" xfId="43028"/>
    <cellStyle name="Style 257 12 3" xfId="11438"/>
    <cellStyle name="Style 257 12 3 2" xfId="24882"/>
    <cellStyle name="Style 257 12 3 3" xfId="17494"/>
    <cellStyle name="Style 257 12 3 4" xfId="35699"/>
    <cellStyle name="Style 257 12 3 5" xfId="40737"/>
    <cellStyle name="Style 257 12 4" xfId="12793"/>
    <cellStyle name="Style 257 12 4 2" xfId="24883"/>
    <cellStyle name="Style 257 12 4 3" xfId="17493"/>
    <cellStyle name="Style 257 12 4 4" xfId="34428"/>
    <cellStyle name="Style 257 12 4 5" xfId="47931"/>
    <cellStyle name="Style 257 12 5" xfId="15625"/>
    <cellStyle name="Style 257 12 5 2" xfId="17492"/>
    <cellStyle name="Style 257 12 5 3" xfId="38673"/>
    <cellStyle name="Style 257 12 5 4" xfId="45979"/>
    <cellStyle name="Style 257 12 6" xfId="17498"/>
    <cellStyle name="Style 257 12 7" xfId="37696"/>
    <cellStyle name="Style 257 12 8" xfId="42254"/>
    <cellStyle name="Style 257 13" xfId="8588"/>
    <cellStyle name="Style 257 13 2" xfId="10024"/>
    <cellStyle name="Style 257 13 2 2" xfId="14261"/>
    <cellStyle name="Style 257 13 2 2 2" xfId="24885"/>
    <cellStyle name="Style 257 13 2 2 3" xfId="17489"/>
    <cellStyle name="Style 257 13 2 2 4" xfId="35092"/>
    <cellStyle name="Style 257 13 2 2 5" xfId="44401"/>
    <cellStyle name="Style 257 13 2 3" xfId="16998"/>
    <cellStyle name="Style 257 13 2 3 2" xfId="17488"/>
    <cellStyle name="Style 257 13 2 3 3" xfId="37706"/>
    <cellStyle name="Style 257 13 2 3 4" xfId="43339"/>
    <cellStyle name="Style 257 13 2 4" xfId="17490"/>
    <cellStyle name="Style 257 13 2 5" xfId="35163"/>
    <cellStyle name="Style 257 13 2 6" xfId="45042"/>
    <cellStyle name="Style 257 13 3" xfId="11581"/>
    <cellStyle name="Style 257 13 3 2" xfId="24886"/>
    <cellStyle name="Style 257 13 3 3" xfId="17487"/>
    <cellStyle name="Style 257 13 3 4" xfId="37211"/>
    <cellStyle name="Style 257 13 3 5" xfId="47947"/>
    <cellStyle name="Style 257 13 4" xfId="12936"/>
    <cellStyle name="Style 257 13 4 2" xfId="24887"/>
    <cellStyle name="Style 257 13 4 3" xfId="17486"/>
    <cellStyle name="Style 257 13 4 4" xfId="34317"/>
    <cellStyle name="Style 257 13 4 5" xfId="45423"/>
    <cellStyle name="Style 257 13 5" xfId="15768"/>
    <cellStyle name="Style 257 13 5 2" xfId="17485"/>
    <cellStyle name="Style 257 13 5 3" xfId="38217"/>
    <cellStyle name="Style 257 13 5 4" xfId="44628"/>
    <cellStyle name="Style 257 13 6" xfId="17491"/>
    <cellStyle name="Style 257 13 7" xfId="27350"/>
    <cellStyle name="Style 257 13 8" xfId="46697"/>
    <cellStyle name="Style 257 14" xfId="8604"/>
    <cellStyle name="Style 257 14 2" xfId="10040"/>
    <cellStyle name="Style 257 14 2 2" xfId="14277"/>
    <cellStyle name="Style 257 14 2 2 2" xfId="24889"/>
    <cellStyle name="Style 257 14 2 2 3" xfId="17482"/>
    <cellStyle name="Style 257 14 2 2 4" xfId="34840"/>
    <cellStyle name="Style 257 14 2 2 5" xfId="46157"/>
    <cellStyle name="Style 257 14 2 3" xfId="17014"/>
    <cellStyle name="Style 257 14 2 3 2" xfId="17481"/>
    <cellStyle name="Style 257 14 2 3 3" xfId="32235"/>
    <cellStyle name="Style 257 14 2 3 4" xfId="46016"/>
    <cellStyle name="Style 257 14 2 4" xfId="17483"/>
    <cellStyle name="Style 257 14 2 5" xfId="34983"/>
    <cellStyle name="Style 257 14 2 6" xfId="44282"/>
    <cellStyle name="Style 257 14 3" xfId="11597"/>
    <cellStyle name="Style 257 14 3 2" xfId="24891"/>
    <cellStyle name="Style 257 14 3 3" xfId="17480"/>
    <cellStyle name="Style 257 14 3 4" xfId="36713"/>
    <cellStyle name="Style 257 14 3 5" xfId="46376"/>
    <cellStyle name="Style 257 14 4" xfId="12952"/>
    <cellStyle name="Style 257 14 4 2" xfId="24892"/>
    <cellStyle name="Style 257 14 4 3" xfId="17479"/>
    <cellStyle name="Style 257 14 4 4" xfId="38543"/>
    <cellStyle name="Style 257 14 4 5" xfId="45290"/>
    <cellStyle name="Style 257 14 5" xfId="15784"/>
    <cellStyle name="Style 257 14 5 2" xfId="17478"/>
    <cellStyle name="Style 257 14 5 3" xfId="34494"/>
    <cellStyle name="Style 257 14 5 4" xfId="42666"/>
    <cellStyle name="Style 257 14 6" xfId="17484"/>
    <cellStyle name="Style 257 14 7" xfId="27379"/>
    <cellStyle name="Style 257 14 8" xfId="40622"/>
    <cellStyle name="Style 257 15" xfId="10235"/>
    <cellStyle name="Style 257 15 2" xfId="14472"/>
    <cellStyle name="Style 257 15 2 2" xfId="24893"/>
    <cellStyle name="Style 257 15 2 3" xfId="17476"/>
    <cellStyle name="Style 257 15 2 4" xfId="36050"/>
    <cellStyle name="Style 257 15 2 5" xfId="40735"/>
    <cellStyle name="Style 257 15 3" xfId="17209"/>
    <cellStyle name="Style 257 15 3 2" xfId="17475"/>
    <cellStyle name="Style 257 15 3 3" xfId="37713"/>
    <cellStyle name="Style 257 15 3 4" xfId="47450"/>
    <cellStyle name="Style 257 15 4" xfId="17477"/>
    <cellStyle name="Style 257 15 5" xfId="35453"/>
    <cellStyle name="Style 257 15 6" xfId="47094"/>
    <cellStyle name="Style 257 16" xfId="10362"/>
    <cellStyle name="Style 257 16 2" xfId="24895"/>
    <cellStyle name="Style 257 16 3" xfId="17474"/>
    <cellStyle name="Style 257 16 4" xfId="32708"/>
    <cellStyle name="Style 257 16 5" xfId="47978"/>
    <cellStyle name="Style 257 17" xfId="10451"/>
    <cellStyle name="Style 257 17 2" xfId="24896"/>
    <cellStyle name="Style 257 17 3" xfId="17473"/>
    <cellStyle name="Style 257 17 4" xfId="36736"/>
    <cellStyle name="Style 257 17 5" xfId="44276"/>
    <cellStyle name="Style 257 18" xfId="11803"/>
    <cellStyle name="Style 257 18 2" xfId="24897"/>
    <cellStyle name="Style 257 18 3" xfId="17472"/>
    <cellStyle name="Style 257 18 4" xfId="37023"/>
    <cellStyle name="Style 257 18 5" xfId="40741"/>
    <cellStyle name="Style 257 2" xfId="6597"/>
    <cellStyle name="Style 257 2 2" xfId="10172"/>
    <cellStyle name="Style 257 2 2 2" xfId="11729"/>
    <cellStyle name="Style 257 2 2 2 2" xfId="24898"/>
    <cellStyle name="Style 257 2 2 2 3" xfId="17469"/>
    <cellStyle name="Style 257 2 2 2 4" xfId="35281"/>
    <cellStyle name="Style 257 2 2 2 5" xfId="40733"/>
    <cellStyle name="Style 257 2 2 3" xfId="14409"/>
    <cellStyle name="Style 257 2 2 3 2" xfId="24899"/>
    <cellStyle name="Style 257 2 2 3 3" xfId="17468"/>
    <cellStyle name="Style 257 2 2 3 4" xfId="34375"/>
    <cellStyle name="Style 257 2 2 3 5" xfId="47069"/>
    <cellStyle name="Style 257 2 2 4" xfId="17146"/>
    <cellStyle name="Style 257 2 2 4 2" xfId="17467"/>
    <cellStyle name="Style 257 2 2 4 3" xfId="36634"/>
    <cellStyle name="Style 257 2 2 4 4" xfId="40633"/>
    <cellStyle name="Style 257 2 2 5" xfId="17470"/>
    <cellStyle name="Style 257 2 2 6" xfId="36131"/>
    <cellStyle name="Style 257 2 2 7" xfId="42151"/>
    <cellStyle name="Style 257 2 3" xfId="8938"/>
    <cellStyle name="Style 257 2 3 2" xfId="13193"/>
    <cellStyle name="Style 257 2 3 2 2" xfId="24901"/>
    <cellStyle name="Style 257 2 3 2 3" xfId="17465"/>
    <cellStyle name="Style 257 2 3 2 4" xfId="35703"/>
    <cellStyle name="Style 257 2 3 2 5" xfId="43346"/>
    <cellStyle name="Style 257 2 3 3" xfId="14619"/>
    <cellStyle name="Style 257 2 3 3 2" xfId="24902"/>
    <cellStyle name="Style 257 2 3 3 3" xfId="17464"/>
    <cellStyle name="Style 257 2 3 3 4" xfId="34648"/>
    <cellStyle name="Style 257 2 3 3 5" xfId="43118"/>
    <cellStyle name="Style 257 2 3 4" xfId="24900"/>
    <cellStyle name="Style 257 2 4" xfId="10513"/>
    <cellStyle name="Style 257 2 4 2" xfId="24903"/>
    <cellStyle name="Style 257 2 4 3" xfId="17463"/>
    <cellStyle name="Style 257 2 4 4" xfId="27717"/>
    <cellStyle name="Style 257 2 4 5" xfId="42426"/>
    <cellStyle name="Style 257 2 5" xfId="11868"/>
    <cellStyle name="Style 257 2 5 2" xfId="24904"/>
    <cellStyle name="Style 257 2 5 3" xfId="17462"/>
    <cellStyle name="Style 257 2 5 4" xfId="34460"/>
    <cellStyle name="Style 257 2 5 5" xfId="47280"/>
    <cellStyle name="Style 257 2 6" xfId="14700"/>
    <cellStyle name="Style 257 2 6 2" xfId="17461"/>
    <cellStyle name="Style 257 2 6 3" xfId="33548"/>
    <cellStyle name="Style 257 2 6 4" xfId="48377"/>
    <cellStyle name="Style 257 2 7" xfId="22002"/>
    <cellStyle name="Style 257 2 8" xfId="39640"/>
    <cellStyle name="Style 257 3" xfId="6993"/>
    <cellStyle name="Style 257 3 2" xfId="9334"/>
    <cellStyle name="Style 257 3 2 2" xfId="13589"/>
    <cellStyle name="Style 257 3 2 2 2" xfId="24905"/>
    <cellStyle name="Style 257 3 2 2 3" xfId="17458"/>
    <cellStyle name="Style 257 3 2 2 4" xfId="35357"/>
    <cellStyle name="Style 257 3 2 2 5" xfId="45999"/>
    <cellStyle name="Style 257 3 2 3" xfId="16333"/>
    <cellStyle name="Style 257 3 2 3 2" xfId="17457"/>
    <cellStyle name="Style 257 3 2 3 3" xfId="23678"/>
    <cellStyle name="Style 257 3 2 3 4" xfId="43066"/>
    <cellStyle name="Style 257 3 2 4" xfId="17459"/>
    <cellStyle name="Style 257 3 2 5" xfId="26278"/>
    <cellStyle name="Style 257 3 2 6" xfId="41585"/>
    <cellStyle name="Style 257 3 3" xfId="10909"/>
    <cellStyle name="Style 257 3 3 2" xfId="24906"/>
    <cellStyle name="Style 257 3 3 3" xfId="17456"/>
    <cellStyle name="Style 257 3 3 4" xfId="34302"/>
    <cellStyle name="Style 257 3 3 5" xfId="42965"/>
    <cellStyle name="Style 257 3 4" xfId="12264"/>
    <cellStyle name="Style 257 3 4 2" xfId="24907"/>
    <cellStyle name="Style 257 3 4 3" xfId="17455"/>
    <cellStyle name="Style 257 3 4 4" xfId="35155"/>
    <cellStyle name="Style 257 3 4 5" xfId="43814"/>
    <cellStyle name="Style 257 3 5" xfId="15096"/>
    <cellStyle name="Style 257 3 5 2" xfId="17454"/>
    <cellStyle name="Style 257 3 5 3" xfId="36649"/>
    <cellStyle name="Style 257 3 5 4" xfId="44513"/>
    <cellStyle name="Style 257 3 6" xfId="17460"/>
    <cellStyle name="Style 257 3 7" xfId="22202"/>
    <cellStyle name="Style 257 3 8" xfId="40119"/>
    <cellStyle name="Style 257 4" xfId="6746"/>
    <cellStyle name="Style 257 4 2" xfId="9087"/>
    <cellStyle name="Style 257 4 2 2" xfId="13342"/>
    <cellStyle name="Style 257 4 2 2 2" xfId="24908"/>
    <cellStyle name="Style 257 4 2 2 3" xfId="17451"/>
    <cellStyle name="Style 257 4 2 2 4" xfId="34819"/>
    <cellStyle name="Style 257 4 2 2 5" xfId="46012"/>
    <cellStyle name="Style 257 4 2 3" xfId="16115"/>
    <cellStyle name="Style 257 4 2 3 2" xfId="17450"/>
    <cellStyle name="Style 257 4 2 3 3" xfId="21564"/>
    <cellStyle name="Style 257 4 2 3 4" xfId="41033"/>
    <cellStyle name="Style 257 4 2 4" xfId="17452"/>
    <cellStyle name="Style 257 4 2 5" xfId="26985"/>
    <cellStyle name="Style 257 4 2 6" xfId="40247"/>
    <cellStyle name="Style 257 4 3" xfId="10662"/>
    <cellStyle name="Style 257 4 3 2" xfId="24909"/>
    <cellStyle name="Style 257 4 3 3" xfId="17449"/>
    <cellStyle name="Style 257 4 3 4" xfId="27893"/>
    <cellStyle name="Style 257 4 3 5" xfId="46458"/>
    <cellStyle name="Style 257 4 4" xfId="12017"/>
    <cellStyle name="Style 257 4 4 2" xfId="24910"/>
    <cellStyle name="Style 257 4 4 3" xfId="17448"/>
    <cellStyle name="Style 257 4 4 4" xfId="34616"/>
    <cellStyle name="Style 257 4 4 5" xfId="48254"/>
    <cellStyle name="Style 257 4 5" xfId="14849"/>
    <cellStyle name="Style 257 4 5 2" xfId="17447"/>
    <cellStyle name="Style 257 4 5 3" xfId="36135"/>
    <cellStyle name="Style 257 4 5 4" xfId="44548"/>
    <cellStyle name="Style 257 4 6" xfId="17453"/>
    <cellStyle name="Style 257 4 7" xfId="23694"/>
    <cellStyle name="Style 257 4 8" xfId="39948"/>
    <cellStyle name="Style 257 5" xfId="6650"/>
    <cellStyle name="Style 257 5 2" xfId="8991"/>
    <cellStyle name="Style 257 5 2 2" xfId="13246"/>
    <cellStyle name="Style 257 5 2 2 2" xfId="24911"/>
    <cellStyle name="Style 257 5 2 2 3" xfId="17444"/>
    <cellStyle name="Style 257 5 2 2 4" xfId="34573"/>
    <cellStyle name="Style 257 5 2 2 5" xfId="47771"/>
    <cellStyle name="Style 257 5 2 3" xfId="16031"/>
    <cellStyle name="Style 257 5 2 3 2" xfId="17443"/>
    <cellStyle name="Style 257 5 2 3 3" xfId="21645"/>
    <cellStyle name="Style 257 5 2 3 4" xfId="39339"/>
    <cellStyle name="Style 257 5 2 4" xfId="17445"/>
    <cellStyle name="Style 257 5 2 5" xfId="22092"/>
    <cellStyle name="Style 257 5 2 6" xfId="45670"/>
    <cellStyle name="Style 257 5 3" xfId="10566"/>
    <cellStyle name="Style 257 5 3 2" xfId="24912"/>
    <cellStyle name="Style 257 5 3 3" xfId="17442"/>
    <cellStyle name="Style 257 5 3 4" xfId="36626"/>
    <cellStyle name="Style 257 5 3 5" xfId="42645"/>
    <cellStyle name="Style 257 5 4" xfId="11921"/>
    <cellStyle name="Style 257 5 4 2" xfId="24913"/>
    <cellStyle name="Style 257 5 4 3" xfId="17441"/>
    <cellStyle name="Style 257 5 4 4" xfId="33798"/>
    <cellStyle name="Style 257 5 4 5" xfId="44119"/>
    <cellStyle name="Style 257 5 5" xfId="14753"/>
    <cellStyle name="Style 257 5 5 2" xfId="17440"/>
    <cellStyle name="Style 257 5 5 3" xfId="34802"/>
    <cellStyle name="Style 257 5 5 4" xfId="47007"/>
    <cellStyle name="Style 257 5 6" xfId="17446"/>
    <cellStyle name="Style 257 5 7" xfId="22750"/>
    <cellStyle name="Style 257 5 8" xfId="39217"/>
    <cellStyle name="Style 257 6" xfId="6618"/>
    <cellStyle name="Style 257 6 2" xfId="8959"/>
    <cellStyle name="Style 257 6 2 2" xfId="13214"/>
    <cellStyle name="Style 257 6 2 2 2" xfId="24916"/>
    <cellStyle name="Style 257 6 2 2 3" xfId="17437"/>
    <cellStyle name="Style 257 6 2 2 4" xfId="37888"/>
    <cellStyle name="Style 257 6 2 2 5" xfId="45057"/>
    <cellStyle name="Style 257 6 2 3" xfId="16001"/>
    <cellStyle name="Style 257 6 2 3 2" xfId="17436"/>
    <cellStyle name="Style 257 6 2 3 3" xfId="22196"/>
    <cellStyle name="Style 257 6 2 3 4" xfId="40374"/>
    <cellStyle name="Style 257 6 2 4" xfId="17438"/>
    <cellStyle name="Style 257 6 2 5" xfId="23621"/>
    <cellStyle name="Style 257 6 2 6" xfId="39568"/>
    <cellStyle name="Style 257 6 3" xfId="10534"/>
    <cellStyle name="Style 257 6 3 2" xfId="24917"/>
    <cellStyle name="Style 257 6 3 3" xfId="17435"/>
    <cellStyle name="Style 257 6 3 4" xfId="27748"/>
    <cellStyle name="Style 257 6 3 5" xfId="42885"/>
    <cellStyle name="Style 257 6 4" xfId="11889"/>
    <cellStyle name="Style 257 6 4 2" xfId="24918"/>
    <cellStyle name="Style 257 6 4 3" xfId="17434"/>
    <cellStyle name="Style 257 6 4 4" xfId="36495"/>
    <cellStyle name="Style 257 6 4 5" xfId="42889"/>
    <cellStyle name="Style 257 6 5" xfId="14721"/>
    <cellStyle name="Style 257 6 5 2" xfId="17433"/>
    <cellStyle name="Style 257 6 5 3" xfId="38180"/>
    <cellStyle name="Style 257 6 5 4" xfId="41951"/>
    <cellStyle name="Style 257 6 6" xfId="17439"/>
    <cellStyle name="Style 257 6 7" xfId="22183"/>
    <cellStyle name="Style 257 6 8" xfId="39504"/>
    <cellStyle name="Style 257 7" xfId="6641"/>
    <cellStyle name="Style 257 7 2" xfId="8982"/>
    <cellStyle name="Style 257 7 2 2" xfId="13237"/>
    <cellStyle name="Style 257 7 2 2 2" xfId="24920"/>
    <cellStyle name="Style 257 7 2 2 3" xfId="17430"/>
    <cellStyle name="Style 257 7 2 2 4" xfId="36358"/>
    <cellStyle name="Style 257 7 2 2 5" xfId="43657"/>
    <cellStyle name="Style 257 7 2 3" xfId="16022"/>
    <cellStyle name="Style 257 7 2 3 2" xfId="17429"/>
    <cellStyle name="Style 257 7 2 3 3" xfId="21982"/>
    <cellStyle name="Style 257 7 2 3 4" xfId="39065"/>
    <cellStyle name="Style 257 7 2 4" xfId="17431"/>
    <cellStyle name="Style 257 7 2 5" xfId="25277"/>
    <cellStyle name="Style 257 7 2 6" xfId="39534"/>
    <cellStyle name="Style 257 7 3" xfId="10557"/>
    <cellStyle name="Style 257 7 3 2" xfId="24921"/>
    <cellStyle name="Style 257 7 3 3" xfId="17428"/>
    <cellStyle name="Style 257 7 3 4" xfId="27775"/>
    <cellStyle name="Style 257 7 3 5" xfId="45346"/>
    <cellStyle name="Style 257 7 4" xfId="11912"/>
    <cellStyle name="Style 257 7 4 2" xfId="24922"/>
    <cellStyle name="Style 257 7 4 3" xfId="17427"/>
    <cellStyle name="Style 257 7 4 4" xfId="36155"/>
    <cellStyle name="Style 257 7 4 5" xfId="43596"/>
    <cellStyle name="Style 257 7 5" xfId="14744"/>
    <cellStyle name="Style 257 7 5 2" xfId="17426"/>
    <cellStyle name="Style 257 7 5 3" xfId="35997"/>
    <cellStyle name="Style 257 7 5 4" xfId="48218"/>
    <cellStyle name="Style 257 7 6" xfId="17432"/>
    <cellStyle name="Style 257 7 7" xfId="32337"/>
    <cellStyle name="Style 257 7 8" xfId="41499"/>
    <cellStyle name="Style 257 8" xfId="7088"/>
    <cellStyle name="Style 257 8 2" xfId="9429"/>
    <cellStyle name="Style 257 8 2 2" xfId="13684"/>
    <cellStyle name="Style 257 8 2 2 2" xfId="24923"/>
    <cellStyle name="Style 257 8 2 2 3" xfId="17423"/>
    <cellStyle name="Style 257 8 2 2 4" xfId="35662"/>
    <cellStyle name="Style 257 8 2 2 5" xfId="41734"/>
    <cellStyle name="Style 257 8 2 3" xfId="16421"/>
    <cellStyle name="Style 257 8 2 3 2" xfId="17422"/>
    <cellStyle name="Style 257 8 2 3 3" xfId="21606"/>
    <cellStyle name="Style 257 8 2 3 4" xfId="39233"/>
    <cellStyle name="Style 257 8 2 4" xfId="17424"/>
    <cellStyle name="Style 257 8 2 5" xfId="27103"/>
    <cellStyle name="Style 257 8 2 6" xfId="47360"/>
    <cellStyle name="Style 257 8 3" xfId="11004"/>
    <cellStyle name="Style 257 8 3 2" xfId="24924"/>
    <cellStyle name="Style 257 8 3 3" xfId="17421"/>
    <cellStyle name="Style 257 8 3 4" xfId="32549"/>
    <cellStyle name="Style 257 8 3 5" xfId="45735"/>
    <cellStyle name="Style 257 8 4" xfId="12359"/>
    <cellStyle name="Style 257 8 4 2" xfId="24925"/>
    <cellStyle name="Style 257 8 4 3" xfId="17420"/>
    <cellStyle name="Style 257 8 4 4" xfId="36769"/>
    <cellStyle name="Style 257 8 4 5" xfId="45760"/>
    <cellStyle name="Style 257 8 5" xfId="15191"/>
    <cellStyle name="Style 257 8 5 2" xfId="17419"/>
    <cellStyle name="Style 257 8 5 3" xfId="33787"/>
    <cellStyle name="Style 257 8 5 4" xfId="41926"/>
    <cellStyle name="Style 257 8 6" xfId="17425"/>
    <cellStyle name="Style 257 8 7" xfId="21749"/>
    <cellStyle name="Style 257 8 8" xfId="39877"/>
    <cellStyle name="Style 257 9" xfId="8218"/>
    <cellStyle name="Style 257 9 2" xfId="9656"/>
    <cellStyle name="Style 257 9 2 2" xfId="13893"/>
    <cellStyle name="Style 257 9 2 2 2" xfId="24926"/>
    <cellStyle name="Style 257 9 2 2 3" xfId="17416"/>
    <cellStyle name="Style 257 9 2 2 4" xfId="35234"/>
    <cellStyle name="Style 257 9 2 2 5" xfId="48020"/>
    <cellStyle name="Style 257 9 2 3" xfId="16630"/>
    <cellStyle name="Style 257 9 2 3 2" xfId="17415"/>
    <cellStyle name="Style 257 9 2 3 3" xfId="23120"/>
    <cellStyle name="Style 257 9 2 3 4" xfId="39847"/>
    <cellStyle name="Style 257 9 2 4" xfId="17417"/>
    <cellStyle name="Style 257 9 2 5" xfId="36102"/>
    <cellStyle name="Style 257 9 2 6" xfId="44660"/>
    <cellStyle name="Style 257 9 3" xfId="11213"/>
    <cellStyle name="Style 257 9 3 2" xfId="24927"/>
    <cellStyle name="Style 257 9 3 3" xfId="17414"/>
    <cellStyle name="Style 257 9 3 4" xfId="37399"/>
    <cellStyle name="Style 257 9 3 5" xfId="46491"/>
    <cellStyle name="Style 257 9 4" xfId="12568"/>
    <cellStyle name="Style 257 9 4 2" xfId="24928"/>
    <cellStyle name="Style 257 9 4 3" xfId="17413"/>
    <cellStyle name="Style 257 9 4 4" xfId="32813"/>
    <cellStyle name="Style 257 9 4 5" xfId="42274"/>
    <cellStyle name="Style 257 9 5" xfId="15400"/>
    <cellStyle name="Style 257 9 5 2" xfId="17412"/>
    <cellStyle name="Style 257 9 5 3" xfId="37197"/>
    <cellStyle name="Style 257 9 5 4" xfId="45710"/>
    <cellStyle name="Style 257 9 6" xfId="17418"/>
    <cellStyle name="Style 257 9 7" xfId="24169"/>
    <cellStyle name="Style 257 9 8" xfId="39234"/>
    <cellStyle name="Style 258" xfId="84"/>
    <cellStyle name="Style 259" xfId="85"/>
    <cellStyle name="Style 259 10" xfId="8261"/>
    <cellStyle name="Style 259 10 2" xfId="9699"/>
    <cellStyle name="Style 259 10 2 2" xfId="13936"/>
    <cellStyle name="Style 259 10 2 2 2" xfId="24930"/>
    <cellStyle name="Style 259 10 2 2 3" xfId="17407"/>
    <cellStyle name="Style 259 10 2 2 4" xfId="32473"/>
    <cellStyle name="Style 259 10 2 2 5" xfId="43650"/>
    <cellStyle name="Style 259 10 2 3" xfId="16673"/>
    <cellStyle name="Style 259 10 2 3 2" xfId="17406"/>
    <cellStyle name="Style 259 10 2 3 3" xfId="21620"/>
    <cellStyle name="Style 259 10 2 3 4" xfId="41037"/>
    <cellStyle name="Style 259 10 2 4" xfId="17408"/>
    <cellStyle name="Style 259 10 2 5" xfId="27677"/>
    <cellStyle name="Style 259 10 2 6" xfId="40475"/>
    <cellStyle name="Style 259 10 3" xfId="11256"/>
    <cellStyle name="Style 259 10 3 2" xfId="24931"/>
    <cellStyle name="Style 259 10 3 3" xfId="17405"/>
    <cellStyle name="Style 259 10 3 4" xfId="36453"/>
    <cellStyle name="Style 259 10 3 5" xfId="44694"/>
    <cellStyle name="Style 259 10 4" xfId="12611"/>
    <cellStyle name="Style 259 10 4 2" xfId="24932"/>
    <cellStyle name="Style 259 10 4 3" xfId="17404"/>
    <cellStyle name="Style 259 10 4 4" xfId="33076"/>
    <cellStyle name="Style 259 10 4 5" xfId="42958"/>
    <cellStyle name="Style 259 10 5" xfId="15443"/>
    <cellStyle name="Style 259 10 5 2" xfId="17403"/>
    <cellStyle name="Style 259 10 5 3" xfId="35047"/>
    <cellStyle name="Style 259 10 5 4" xfId="41700"/>
    <cellStyle name="Style 259 10 6" xfId="17409"/>
    <cellStyle name="Style 259 10 7" xfId="23798"/>
    <cellStyle name="Style 259 10 8" xfId="39318"/>
    <cellStyle name="Style 259 11" xfId="8409"/>
    <cellStyle name="Style 259 11 2" xfId="9847"/>
    <cellStyle name="Style 259 11 2 2" xfId="14084"/>
    <cellStyle name="Style 259 11 2 2 2" xfId="24933"/>
    <cellStyle name="Style 259 11 2 2 3" xfId="17400"/>
    <cellStyle name="Style 259 11 2 2 4" xfId="33739"/>
    <cellStyle name="Style 259 11 2 2 5" xfId="42650"/>
    <cellStyle name="Style 259 11 2 3" xfId="16821"/>
    <cellStyle name="Style 259 11 2 3 2" xfId="17399"/>
    <cellStyle name="Style 259 11 2 3 3" xfId="17317"/>
    <cellStyle name="Style 259 11 2 3 4" xfId="39631"/>
    <cellStyle name="Style 259 11 2 4" xfId="17401"/>
    <cellStyle name="Style 259 11 2 5" xfId="33808"/>
    <cellStyle name="Style 259 11 2 6" xfId="42366"/>
    <cellStyle name="Style 259 11 3" xfId="11404"/>
    <cellStyle name="Style 259 11 3 2" xfId="24934"/>
    <cellStyle name="Style 259 11 3 3" xfId="17398"/>
    <cellStyle name="Style 259 11 3 4" xfId="37455"/>
    <cellStyle name="Style 259 11 3 5" xfId="43667"/>
    <cellStyle name="Style 259 11 4" xfId="12759"/>
    <cellStyle name="Style 259 11 4 2" xfId="24935"/>
    <cellStyle name="Style 259 11 4 3" xfId="17397"/>
    <cellStyle name="Style 259 11 4 4" xfId="37262"/>
    <cellStyle name="Style 259 11 4 5" xfId="43893"/>
    <cellStyle name="Style 259 11 5" xfId="15591"/>
    <cellStyle name="Style 259 11 5 2" xfId="17396"/>
    <cellStyle name="Style 259 11 5 3" xfId="37741"/>
    <cellStyle name="Style 259 11 5 4" xfId="47112"/>
    <cellStyle name="Style 259 11 6" xfId="17402"/>
    <cellStyle name="Style 259 11 7" xfId="33430"/>
    <cellStyle name="Style 259 11 8" xfId="43016"/>
    <cellStyle name="Style 259 12" xfId="8444"/>
    <cellStyle name="Style 259 12 2" xfId="9880"/>
    <cellStyle name="Style 259 12 2 2" xfId="14117"/>
    <cellStyle name="Style 259 12 2 2 2" xfId="24936"/>
    <cellStyle name="Style 259 12 2 2 3" xfId="17393"/>
    <cellStyle name="Style 259 12 2 2 4" xfId="37512"/>
    <cellStyle name="Style 259 12 2 2 5" xfId="45495"/>
    <cellStyle name="Style 259 12 2 3" xfId="16854"/>
    <cellStyle name="Style 259 12 2 3 2" xfId="17392"/>
    <cellStyle name="Style 259 12 2 3 3" xfId="21754"/>
    <cellStyle name="Style 259 12 2 3 4" xfId="38994"/>
    <cellStyle name="Style 259 12 2 4" xfId="17394"/>
    <cellStyle name="Style 259 12 2 5" xfId="37621"/>
    <cellStyle name="Style 259 12 2 6" xfId="47088"/>
    <cellStyle name="Style 259 12 3" xfId="11437"/>
    <cellStyle name="Style 259 12 3 2" xfId="24937"/>
    <cellStyle name="Style 259 12 3 3" xfId="17391"/>
    <cellStyle name="Style 259 12 3 4" xfId="32536"/>
    <cellStyle name="Style 259 12 3 5" xfId="45698"/>
    <cellStyle name="Style 259 12 4" xfId="12792"/>
    <cellStyle name="Style 259 12 4 2" xfId="24938"/>
    <cellStyle name="Style 259 12 4 3" xfId="17390"/>
    <cellStyle name="Style 259 12 4 4" xfId="38129"/>
    <cellStyle name="Style 259 12 4 5" xfId="43923"/>
    <cellStyle name="Style 259 12 5" xfId="15624"/>
    <cellStyle name="Style 259 12 5 2" xfId="17389"/>
    <cellStyle name="Style 259 12 5 3" xfId="27949"/>
    <cellStyle name="Style 259 12 5 4" xfId="42539"/>
    <cellStyle name="Style 259 12 6" xfId="17395"/>
    <cellStyle name="Style 259 12 7" xfId="36098"/>
    <cellStyle name="Style 259 12 8" xfId="46735"/>
    <cellStyle name="Style 259 13" xfId="8671"/>
    <cellStyle name="Style 259 13 2" xfId="10107"/>
    <cellStyle name="Style 259 13 2 2" xfId="14344"/>
    <cellStyle name="Style 259 13 2 2 2" xfId="24940"/>
    <cellStyle name="Style 259 13 2 2 3" xfId="17386"/>
    <cellStyle name="Style 259 13 2 2 4" xfId="36695"/>
    <cellStyle name="Style 259 13 2 2 5" xfId="46014"/>
    <cellStyle name="Style 259 13 2 3" xfId="17081"/>
    <cellStyle name="Style 259 13 2 3 2" xfId="17385"/>
    <cellStyle name="Style 259 13 2 3 3" xfId="38231"/>
    <cellStyle name="Style 259 13 2 3 4" xfId="41939"/>
    <cellStyle name="Style 259 13 2 4" xfId="17387"/>
    <cellStyle name="Style 259 13 2 5" xfId="37517"/>
    <cellStyle name="Style 259 13 2 6" xfId="40620"/>
    <cellStyle name="Style 259 13 3" xfId="11664"/>
    <cellStyle name="Style 259 13 3 2" xfId="24941"/>
    <cellStyle name="Style 259 13 3 3" xfId="17384"/>
    <cellStyle name="Style 259 13 3 4" xfId="34078"/>
    <cellStyle name="Style 259 13 3 5" xfId="41647"/>
    <cellStyle name="Style 259 13 4" xfId="13019"/>
    <cellStyle name="Style 259 13 4 2" xfId="24942"/>
    <cellStyle name="Style 259 13 4 3" xfId="17383"/>
    <cellStyle name="Style 259 13 4 4" xfId="36764"/>
    <cellStyle name="Style 259 13 4 5" xfId="44817"/>
    <cellStyle name="Style 259 13 5" xfId="15851"/>
    <cellStyle name="Style 259 13 5 2" xfId="17382"/>
    <cellStyle name="Style 259 13 5 3" xfId="31971"/>
    <cellStyle name="Style 259 13 5 4" xfId="42924"/>
    <cellStyle name="Style 259 13 6" xfId="17388"/>
    <cellStyle name="Style 259 13 7" xfId="27434"/>
    <cellStyle name="Style 259 13 8" xfId="42446"/>
    <cellStyle name="Style 259 14" xfId="8485"/>
    <cellStyle name="Style 259 14 2" xfId="9921"/>
    <cellStyle name="Style 259 14 2 2" xfId="14158"/>
    <cellStyle name="Style 259 14 2 2 2" xfId="24943"/>
    <cellStyle name="Style 259 14 2 2 3" xfId="17379"/>
    <cellStyle name="Style 259 14 2 2 4" xfId="33301"/>
    <cellStyle name="Style 259 14 2 2 5" xfId="46663"/>
    <cellStyle name="Style 259 14 2 3" xfId="16895"/>
    <cellStyle name="Style 259 14 2 3 2" xfId="17378"/>
    <cellStyle name="Style 259 14 2 3 3" xfId="25491"/>
    <cellStyle name="Style 259 14 2 3 4" xfId="39706"/>
    <cellStyle name="Style 259 14 2 4" xfId="17380"/>
    <cellStyle name="Style 259 14 2 5" xfId="36138"/>
    <cellStyle name="Style 259 14 2 6" xfId="42388"/>
    <cellStyle name="Style 259 14 3" xfId="11478"/>
    <cellStyle name="Style 259 14 3 2" xfId="24944"/>
    <cellStyle name="Style 259 14 3 3" xfId="17377"/>
    <cellStyle name="Style 259 14 3 4" xfId="33712"/>
    <cellStyle name="Style 259 14 3 5" xfId="45853"/>
    <cellStyle name="Style 259 14 4" xfId="12833"/>
    <cellStyle name="Style 259 14 4 2" xfId="24945"/>
    <cellStyle name="Style 259 14 4 3" xfId="17376"/>
    <cellStyle name="Style 259 14 4 4" xfId="33482"/>
    <cellStyle name="Style 259 14 4 5" xfId="43289"/>
    <cellStyle name="Style 259 14 5" xfId="15665"/>
    <cellStyle name="Style 259 14 5 2" xfId="17375"/>
    <cellStyle name="Style 259 14 5 3" xfId="25379"/>
    <cellStyle name="Style 259 14 5 4" xfId="42592"/>
    <cellStyle name="Style 259 14 6" xfId="17381"/>
    <cellStyle name="Style 259 14 7" xfId="37698"/>
    <cellStyle name="Style 259 14 8" xfId="45699"/>
    <cellStyle name="Style 259 15" xfId="10234"/>
    <cellStyle name="Style 259 15 2" xfId="14471"/>
    <cellStyle name="Style 259 15 2 2" xfId="24946"/>
    <cellStyle name="Style 259 15 2 3" xfId="17373"/>
    <cellStyle name="Style 259 15 2 4" xfId="32887"/>
    <cellStyle name="Style 259 15 2 5" xfId="42422"/>
    <cellStyle name="Style 259 15 3" xfId="17208"/>
    <cellStyle name="Style 259 15 3 2" xfId="17372"/>
    <cellStyle name="Style 259 15 3 3" xfId="36115"/>
    <cellStyle name="Style 259 15 3 4" xfId="43402"/>
    <cellStyle name="Style 259 15 4" xfId="17374"/>
    <cellStyle name="Style 259 15 5" xfId="38432"/>
    <cellStyle name="Style 259 15 6" xfId="45125"/>
    <cellStyle name="Style 259 16" xfId="10363"/>
    <cellStyle name="Style 259 16 2" xfId="24947"/>
    <cellStyle name="Style 259 16 3" xfId="17371"/>
    <cellStyle name="Style 259 16 4" xfId="35871"/>
    <cellStyle name="Style 259 16 5" xfId="45202"/>
    <cellStyle name="Style 259 17" xfId="10460"/>
    <cellStyle name="Style 259 17 2" xfId="24948"/>
    <cellStyle name="Style 259 17 3" xfId="17370"/>
    <cellStyle name="Style 259 17 4" xfId="38338"/>
    <cellStyle name="Style 259 17 5" xfId="41648"/>
    <cellStyle name="Style 259 18" xfId="11804"/>
    <cellStyle name="Style 259 18 2" xfId="24949"/>
    <cellStyle name="Style 259 18 3" xfId="17369"/>
    <cellStyle name="Style 259 18 4" xfId="34921"/>
    <cellStyle name="Style 259 18 5" xfId="46019"/>
    <cellStyle name="Style 259 2" xfId="7011"/>
    <cellStyle name="Style 259 2 2" xfId="10226"/>
    <cellStyle name="Style 259 2 2 2" xfId="11783"/>
    <cellStyle name="Style 259 2 2 2 2" xfId="24950"/>
    <cellStyle name="Style 259 2 2 2 3" xfId="17366"/>
    <cellStyle name="Style 259 2 2 2 4" xfId="36570"/>
    <cellStyle name="Style 259 2 2 2 5" xfId="43723"/>
    <cellStyle name="Style 259 2 2 3" xfId="14463"/>
    <cellStyle name="Style 259 2 2 3 2" xfId="24951"/>
    <cellStyle name="Style 259 2 2 3 3" xfId="17365"/>
    <cellStyle name="Style 259 2 2 3 4" xfId="35512"/>
    <cellStyle name="Style 259 2 2 3 5" xfId="47745"/>
    <cellStyle name="Style 259 2 2 4" xfId="17200"/>
    <cellStyle name="Style 259 2 2 4 2" xfId="17364"/>
    <cellStyle name="Style 259 2 2 4 3" xfId="33994"/>
    <cellStyle name="Style 259 2 2 4 4" xfId="46251"/>
    <cellStyle name="Style 259 2 2 5" xfId="17367"/>
    <cellStyle name="Style 259 2 2 6" xfId="34728"/>
    <cellStyle name="Style 259 2 2 7" xfId="47300"/>
    <cellStyle name="Style 259 2 3" xfId="9352"/>
    <cellStyle name="Style 259 2 3 2" xfId="13607"/>
    <cellStyle name="Style 259 2 3 2 2" xfId="24954"/>
    <cellStyle name="Style 259 2 3 2 3" xfId="17362"/>
    <cellStyle name="Style 259 2 3 2 4" xfId="34110"/>
    <cellStyle name="Style 259 2 3 2 5" xfId="42240"/>
    <cellStyle name="Style 259 2 3 3" xfId="14673"/>
    <cellStyle name="Style 259 2 3 3 2" xfId="24955"/>
    <cellStyle name="Style 259 2 3 3 3" xfId="17361"/>
    <cellStyle name="Style 259 2 3 3 4" xfId="35805"/>
    <cellStyle name="Style 259 2 3 3 5" xfId="44530"/>
    <cellStyle name="Style 259 2 3 4" xfId="24953"/>
    <cellStyle name="Style 259 2 4" xfId="10927"/>
    <cellStyle name="Style 259 2 4 2" xfId="24956"/>
    <cellStyle name="Style 259 2 4 3" xfId="17360"/>
    <cellStyle name="Style 259 2 4 4" xfId="35507"/>
    <cellStyle name="Style 259 2 4 5" xfId="47297"/>
    <cellStyle name="Style 259 2 5" xfId="12282"/>
    <cellStyle name="Style 259 2 5 2" xfId="24957"/>
    <cellStyle name="Style 259 2 5 3" xfId="17359"/>
    <cellStyle name="Style 259 2 5 4" xfId="26331"/>
    <cellStyle name="Style 259 2 5 5" xfId="44802"/>
    <cellStyle name="Style 259 2 6" xfId="15114"/>
    <cellStyle name="Style 259 2 6 2" xfId="17358"/>
    <cellStyle name="Style 259 2 6 3" xfId="34296"/>
    <cellStyle name="Style 259 2 6 4" xfId="45019"/>
    <cellStyle name="Style 259 2 7" xfId="22780"/>
    <cellStyle name="Style 259 2 8" xfId="40245"/>
    <cellStyle name="Style 259 3" xfId="6646"/>
    <cellStyle name="Style 259 3 2" xfId="8987"/>
    <cellStyle name="Style 259 3 2 2" xfId="13242"/>
    <cellStyle name="Style 259 3 2 2 2" xfId="24960"/>
    <cellStyle name="Style 259 3 2 2 3" xfId="17355"/>
    <cellStyle name="Style 259 3 2 2 4" xfId="37444"/>
    <cellStyle name="Style 259 3 2 2 5" xfId="42282"/>
    <cellStyle name="Style 259 3 2 3" xfId="16027"/>
    <cellStyle name="Style 259 3 2 3 2" xfId="17354"/>
    <cellStyle name="Style 259 3 2 3 3" xfId="21629"/>
    <cellStyle name="Style 259 3 2 3 4" xfId="39334"/>
    <cellStyle name="Style 259 3 2 4" xfId="17356"/>
    <cellStyle name="Style 259 3 2 5" xfId="21776"/>
    <cellStyle name="Style 259 3 2 6" xfId="40923"/>
    <cellStyle name="Style 259 3 3" xfId="10562"/>
    <cellStyle name="Style 259 3 3 2" xfId="24961"/>
    <cellStyle name="Style 259 3 3 3" xfId="17353"/>
    <cellStyle name="Style 259 3 3 4" xfId="27783"/>
    <cellStyle name="Style 259 3 3 5" xfId="45446"/>
    <cellStyle name="Style 259 3 4" xfId="11917"/>
    <cellStyle name="Style 259 3 4 2" xfId="24962"/>
    <cellStyle name="Style 259 3 4 3" xfId="17352"/>
    <cellStyle name="Style 259 3 4 4" xfId="37242"/>
    <cellStyle name="Style 259 3 4 5" xfId="42883"/>
    <cellStyle name="Style 259 3 5" xfId="14749"/>
    <cellStyle name="Style 259 3 5 2" xfId="17351"/>
    <cellStyle name="Style 259 3 5 3" xfId="27057"/>
    <cellStyle name="Style 259 3 5 4" xfId="43673"/>
    <cellStyle name="Style 259 3 6" xfId="17357"/>
    <cellStyle name="Style 259 3 7" xfId="22197"/>
    <cellStyle name="Style 259 3 8" xfId="41016"/>
    <cellStyle name="Style 259 4" xfId="6949"/>
    <cellStyle name="Style 259 4 2" xfId="9290"/>
    <cellStyle name="Style 259 4 2 2" xfId="13545"/>
    <cellStyle name="Style 259 4 2 2 2" xfId="24963"/>
    <cellStyle name="Style 259 4 2 2 3" xfId="17348"/>
    <cellStyle name="Style 259 4 2 2 4" xfId="33118"/>
    <cellStyle name="Style 259 4 2 2 5" xfId="41733"/>
    <cellStyle name="Style 259 4 2 3" xfId="16292"/>
    <cellStyle name="Style 259 4 2 3 2" xfId="17347"/>
    <cellStyle name="Style 259 4 2 3 3" xfId="27075"/>
    <cellStyle name="Style 259 4 2 3 4" xfId="43479"/>
    <cellStyle name="Style 259 4 2 4" xfId="17349"/>
    <cellStyle name="Style 259 4 2 5" xfId="21794"/>
    <cellStyle name="Style 259 4 2 6" xfId="39719"/>
    <cellStyle name="Style 259 4 3" xfId="10865"/>
    <cellStyle name="Style 259 4 3 2" xfId="24964"/>
    <cellStyle name="Style 259 4 3 3" xfId="17346"/>
    <cellStyle name="Style 259 4 3 4" xfId="38392"/>
    <cellStyle name="Style 259 4 3 5" xfId="43547"/>
    <cellStyle name="Style 259 4 4" xfId="12220"/>
    <cellStyle name="Style 259 4 4 2" xfId="24965"/>
    <cellStyle name="Style 259 4 4 3" xfId="17345"/>
    <cellStyle name="Style 259 4 4 4" xfId="34905"/>
    <cellStyle name="Style 259 4 4 5" xfId="41268"/>
    <cellStyle name="Style 259 4 5" xfId="15052"/>
    <cellStyle name="Style 259 4 5 2" xfId="17344"/>
    <cellStyle name="Style 259 4 5 3" xfId="33371"/>
    <cellStyle name="Style 259 4 5 4" xfId="45062"/>
    <cellStyle name="Style 259 4 6" xfId="17350"/>
    <cellStyle name="Style 259 4 7" xfId="17466"/>
    <cellStyle name="Style 259 4 8" xfId="40560"/>
    <cellStyle name="Style 259 5" xfId="6825"/>
    <cellStyle name="Style 259 5 2" xfId="9166"/>
    <cellStyle name="Style 259 5 2 2" xfId="13421"/>
    <cellStyle name="Style 259 5 2 2 2" xfId="24966"/>
    <cellStyle name="Style 259 5 2 2 3" xfId="17341"/>
    <cellStyle name="Style 259 5 2 2 4" xfId="38498"/>
    <cellStyle name="Style 259 5 2 2 5" xfId="47517"/>
    <cellStyle name="Style 259 5 2 3" xfId="16181"/>
    <cellStyle name="Style 259 5 2 3 2" xfId="17340"/>
    <cellStyle name="Style 259 5 2 3 3" xfId="26358"/>
    <cellStyle name="Style 259 5 2 3 4" xfId="41052"/>
    <cellStyle name="Style 259 5 2 4" xfId="17342"/>
    <cellStyle name="Style 259 5 2 5" xfId="26971"/>
    <cellStyle name="Style 259 5 2 6" xfId="40948"/>
    <cellStyle name="Style 259 5 3" xfId="10741"/>
    <cellStyle name="Style 259 5 3 2" xfId="24968"/>
    <cellStyle name="Style 259 5 3 3" xfId="17339"/>
    <cellStyle name="Style 259 5 3 4" xfId="36445"/>
    <cellStyle name="Style 259 5 3 5" xfId="43441"/>
    <cellStyle name="Style 259 5 4" xfId="12096"/>
    <cellStyle name="Style 259 5 4 2" xfId="24969"/>
    <cellStyle name="Style 259 5 4 3" xfId="17338"/>
    <cellStyle name="Style 259 5 4 4" xfId="37507"/>
    <cellStyle name="Style 259 5 4 5" xfId="43132"/>
    <cellStyle name="Style 259 5 5" xfId="14928"/>
    <cellStyle name="Style 259 5 5 2" xfId="17337"/>
    <cellStyle name="Style 259 5 5 3" xfId="35101"/>
    <cellStyle name="Style 259 5 5 4" xfId="40443"/>
    <cellStyle name="Style 259 5 6" xfId="17343"/>
    <cellStyle name="Style 259 5 7" xfId="32335"/>
    <cellStyle name="Style 259 5 8" xfId="45055"/>
    <cellStyle name="Style 259 6" xfId="6980"/>
    <cellStyle name="Style 259 6 2" xfId="9321"/>
    <cellStyle name="Style 259 6 2 2" xfId="13576"/>
    <cellStyle name="Style 259 6 2 2 2" xfId="24970"/>
    <cellStyle name="Style 259 6 2 2 3" xfId="17334"/>
    <cellStyle name="Style 259 6 2 2 4" xfId="35086"/>
    <cellStyle name="Style 259 6 2 2 5" xfId="46539"/>
    <cellStyle name="Style 259 6 2 3" xfId="16322"/>
    <cellStyle name="Style 259 6 2 3 2" xfId="17333"/>
    <cellStyle name="Style 259 6 2 3 3" xfId="32085"/>
    <cellStyle name="Style 259 6 2 3 4" xfId="46892"/>
    <cellStyle name="Style 259 6 2 4" xfId="17335"/>
    <cellStyle name="Style 259 6 2 5" xfId="27041"/>
    <cellStyle name="Style 259 6 2 6" xfId="46123"/>
    <cellStyle name="Style 259 6 3" xfId="10896"/>
    <cellStyle name="Style 259 6 3 2" xfId="24971"/>
    <cellStyle name="Style 259 6 3 3" xfId="17332"/>
    <cellStyle name="Style 259 6 3 4" xfId="34031"/>
    <cellStyle name="Style 259 6 3 5" xfId="42232"/>
    <cellStyle name="Style 259 6 4" xfId="12251"/>
    <cellStyle name="Style 259 6 4 2" xfId="24972"/>
    <cellStyle name="Style 259 6 4 3" xfId="17331"/>
    <cellStyle name="Style 259 6 4 4" xfId="38269"/>
    <cellStyle name="Style 259 6 4 5" xfId="46551"/>
    <cellStyle name="Style 259 6 5" xfId="15083"/>
    <cellStyle name="Style 259 6 5 2" xfId="17330"/>
    <cellStyle name="Style 259 6 5 3" xfId="35272"/>
    <cellStyle name="Style 259 6 5 4" xfId="43869"/>
    <cellStyle name="Style 259 6 6" xfId="17336"/>
    <cellStyle name="Style 259 6 7" xfId="25837"/>
    <cellStyle name="Style 259 6 8" xfId="43526"/>
    <cellStyle name="Style 259 7" xfId="7060"/>
    <cellStyle name="Style 259 7 2" xfId="9401"/>
    <cellStyle name="Style 259 7 2 2" xfId="13656"/>
    <cellStyle name="Style 259 7 2 2 2" xfId="24973"/>
    <cellStyle name="Style 259 7 2 2 3" xfId="17327"/>
    <cellStyle name="Style 259 7 2 2 4" xfId="35799"/>
    <cellStyle name="Style 259 7 2 2 5" xfId="41793"/>
    <cellStyle name="Style 259 7 2 3" xfId="16393"/>
    <cellStyle name="Style 259 7 2 3 2" xfId="17326"/>
    <cellStyle name="Style 259 7 2 3 3" xfId="20115"/>
    <cellStyle name="Style 259 7 2 3 4" xfId="39169"/>
    <cellStyle name="Style 259 7 2 4" xfId="17328"/>
    <cellStyle name="Style 259 7 2 5" xfId="33459"/>
    <cellStyle name="Style 259 7 2 6" xfId="43202"/>
    <cellStyle name="Style 259 7 3" xfId="10976"/>
    <cellStyle name="Style 259 7 3 2" xfId="24974"/>
    <cellStyle name="Style 259 7 3 3" xfId="17325"/>
    <cellStyle name="Style 259 7 3 4" xfId="33015"/>
    <cellStyle name="Style 259 7 3 5" xfId="40513"/>
    <cellStyle name="Style 259 7 4" xfId="12331"/>
    <cellStyle name="Style 259 7 4 2" xfId="24975"/>
    <cellStyle name="Style 259 7 4 3" xfId="17324"/>
    <cellStyle name="Style 259 7 4 4" xfId="35866"/>
    <cellStyle name="Style 259 7 4 5" xfId="43102"/>
    <cellStyle name="Style 259 7 5" xfId="15163"/>
    <cellStyle name="Style 259 7 5 2" xfId="17323"/>
    <cellStyle name="Style 259 7 5 3" xfId="35988"/>
    <cellStyle name="Style 259 7 5 4" xfId="45520"/>
    <cellStyle name="Style 259 7 6" xfId="17329"/>
    <cellStyle name="Style 259 7 7" xfId="22029"/>
    <cellStyle name="Style 259 7 8" xfId="39352"/>
    <cellStyle name="Style 259 8" xfId="7089"/>
    <cellStyle name="Style 259 8 2" xfId="9430"/>
    <cellStyle name="Style 259 8 2 2" xfId="13685"/>
    <cellStyle name="Style 259 8 2 2 2" xfId="24976"/>
    <cellStyle name="Style 259 8 2 2 3" xfId="17320"/>
    <cellStyle name="Style 259 8 2 2 4" xfId="37270"/>
    <cellStyle name="Style 259 8 2 2 5" xfId="40392"/>
    <cellStyle name="Style 259 8 2 3" xfId="16422"/>
    <cellStyle name="Style 259 8 2 3 2" xfId="17319"/>
    <cellStyle name="Style 259 8 2 3 3" xfId="22222"/>
    <cellStyle name="Style 259 8 2 3 4" xfId="39476"/>
    <cellStyle name="Style 259 8 2 4" xfId="17321"/>
    <cellStyle name="Style 259 8 2 5" xfId="32203"/>
    <cellStyle name="Style 259 8 2 6" xfId="41474"/>
    <cellStyle name="Style 259 8 3" xfId="11005"/>
    <cellStyle name="Style 259 8 3 2" xfId="24977"/>
    <cellStyle name="Style 259 8 3 3" xfId="17318"/>
    <cellStyle name="Style 259 8 3 4" xfId="35712"/>
    <cellStyle name="Style 259 8 3 5" xfId="43064"/>
    <cellStyle name="Style 259 8 4" xfId="12360"/>
    <cellStyle name="Style 259 8 4 2" xfId="24978"/>
    <cellStyle name="Style 259 8 4 3" xfId="28102"/>
    <cellStyle name="Style 259 8 4 4" xfId="34667"/>
    <cellStyle name="Style 259 8 4 5" xfId="45186"/>
    <cellStyle name="Style 259 8 5" xfId="15192"/>
    <cellStyle name="Style 259 8 5 2" xfId="28103"/>
    <cellStyle name="Style 259 8 5 3" xfId="36950"/>
    <cellStyle name="Style 259 8 5 4" xfId="41903"/>
    <cellStyle name="Style 259 8 6" xfId="17322"/>
    <cellStyle name="Style 259 8 7" xfId="22374"/>
    <cellStyle name="Style 259 8 8" xfId="39996"/>
    <cellStyle name="Style 259 9" xfId="8217"/>
    <cellStyle name="Style 259 9 2" xfId="9655"/>
    <cellStyle name="Style 259 9 2 2" xfId="13892"/>
    <cellStyle name="Style 259 9 2 2 2" xfId="24980"/>
    <cellStyle name="Style 259 9 2 2 3" xfId="28106"/>
    <cellStyle name="Style 259 9 2 2 4" xfId="37641"/>
    <cellStyle name="Style 259 9 2 2 5" xfId="44952"/>
    <cellStyle name="Style 259 9 2 3" xfId="16629"/>
    <cellStyle name="Style 259 9 2 3 2" xfId="28107"/>
    <cellStyle name="Style 259 9 2 3 3" xfId="22302"/>
    <cellStyle name="Style 259 9 2 3 4" xfId="38898"/>
    <cellStyle name="Style 259 9 2 4" xfId="28105"/>
    <cellStyle name="Style 259 9 2 5" xfId="32939"/>
    <cellStyle name="Style 259 9 2 6" xfId="48479"/>
    <cellStyle name="Style 259 9 3" xfId="11212"/>
    <cellStyle name="Style 259 9 3 2" xfId="24982"/>
    <cellStyle name="Style 259 9 3 3" xfId="28108"/>
    <cellStyle name="Style 259 9 3 4" xfId="35791"/>
    <cellStyle name="Style 259 9 3 5" xfId="44686"/>
    <cellStyle name="Style 259 9 4" xfId="12567"/>
    <cellStyle name="Style 259 9 4 2" xfId="24983"/>
    <cellStyle name="Style 259 9 4 3" xfId="28109"/>
    <cellStyle name="Style 259 9 4 4" xfId="34395"/>
    <cellStyle name="Style 259 9 4 5" xfId="44976"/>
    <cellStyle name="Style 259 9 5" xfId="15399"/>
    <cellStyle name="Style 259 9 5 2" xfId="28110"/>
    <cellStyle name="Style 259 9 5 3" xfId="26095"/>
    <cellStyle name="Style 259 9 5 4" xfId="42904"/>
    <cellStyle name="Style 259 9 6" xfId="28104"/>
    <cellStyle name="Style 259 9 7" xfId="22792"/>
    <cellStyle name="Style 259 9 8" xfId="39833"/>
    <cellStyle name="Style 260" xfId="86"/>
    <cellStyle name="Style 260 10" xfId="8383"/>
    <cellStyle name="Style 260 10 2" xfId="9821"/>
    <cellStyle name="Style 260 10 2 2" xfId="14058"/>
    <cellStyle name="Style 260 10 2 2 2" xfId="24984"/>
    <cellStyle name="Style 260 10 2 2 3" xfId="28114"/>
    <cellStyle name="Style 260 10 2 2 4" xfId="37661"/>
    <cellStyle name="Style 260 10 2 2 5" xfId="43973"/>
    <cellStyle name="Style 260 10 2 3" xfId="16795"/>
    <cellStyle name="Style 260 10 2 3 2" xfId="28115"/>
    <cellStyle name="Style 260 10 2 3 3" xfId="26868"/>
    <cellStyle name="Style 260 10 2 3 4" xfId="41041"/>
    <cellStyle name="Style 260 10 2 4" xfId="28113"/>
    <cellStyle name="Style 260 10 2 5" xfId="36907"/>
    <cellStyle name="Style 260 10 2 6" xfId="42895"/>
    <cellStyle name="Style 260 10 3" xfId="11378"/>
    <cellStyle name="Style 260 10 3 2" xfId="24985"/>
    <cellStyle name="Style 260 10 3 3" xfId="28116"/>
    <cellStyle name="Style 260 10 3 4" xfId="32617"/>
    <cellStyle name="Style 260 10 3 5" xfId="45995"/>
    <cellStyle name="Style 260 10 4" xfId="12733"/>
    <cellStyle name="Style 260 10 4 2" xfId="24986"/>
    <cellStyle name="Style 260 10 4 3" xfId="28117"/>
    <cellStyle name="Style 260 10 4 4" xfId="34412"/>
    <cellStyle name="Style 260 10 4 5" xfId="44025"/>
    <cellStyle name="Style 260 10 5" xfId="15565"/>
    <cellStyle name="Style 260 10 5 2" xfId="28118"/>
    <cellStyle name="Style 260 10 5 3" xfId="34901"/>
    <cellStyle name="Style 260 10 5 4" xfId="48006"/>
    <cellStyle name="Style 260 10 6" xfId="28112"/>
    <cellStyle name="Style 260 10 7" xfId="27129"/>
    <cellStyle name="Style 260 10 8" xfId="42038"/>
    <cellStyle name="Style 260 11" xfId="8352"/>
    <cellStyle name="Style 260 11 2" xfId="9790"/>
    <cellStyle name="Style 260 11 2 2" xfId="14027"/>
    <cellStyle name="Style 260 11 2 2 2" xfId="24988"/>
    <cellStyle name="Style 260 11 2 2 3" xfId="28121"/>
    <cellStyle name="Style 260 11 2 2 4" xfId="34822"/>
    <cellStyle name="Style 260 11 2 2 5" xfId="44959"/>
    <cellStyle name="Style 260 11 2 3" xfId="16764"/>
    <cellStyle name="Style 260 11 2 3 2" xfId="28122"/>
    <cellStyle name="Style 260 11 2 3 3" xfId="24888"/>
    <cellStyle name="Style 260 11 2 3 4" xfId="40177"/>
    <cellStyle name="Style 260 11 2 4" xfId="28120"/>
    <cellStyle name="Style 260 11 2 5" xfId="32223"/>
    <cellStyle name="Style 260 11 2 6" xfId="46390"/>
    <cellStyle name="Style 260 11 3" xfId="11347"/>
    <cellStyle name="Style 260 11 3 2" xfId="24989"/>
    <cellStyle name="Style 260 11 3 3" xfId="28123"/>
    <cellStyle name="Style 260 11 3 4" xfId="36728"/>
    <cellStyle name="Style 260 11 3 5" xfId="43308"/>
    <cellStyle name="Style 260 11 4" xfId="12702"/>
    <cellStyle name="Style 260 11 4 2" xfId="24990"/>
    <cellStyle name="Style 260 11 4 3" xfId="28124"/>
    <cellStyle name="Style 260 11 4 4" xfId="38527"/>
    <cellStyle name="Style 260 11 4 5" xfId="42310"/>
    <cellStyle name="Style 260 11 5" xfId="15534"/>
    <cellStyle name="Style 260 11 5 2" xfId="28125"/>
    <cellStyle name="Style 260 11 5 3" xfId="32567"/>
    <cellStyle name="Style 260 11 5 4" xfId="47952"/>
    <cellStyle name="Style 260 11 6" xfId="28119"/>
    <cellStyle name="Style 260 11 7" xfId="22754"/>
    <cellStyle name="Style 260 11 8" xfId="39533"/>
    <cellStyle name="Style 260 12" xfId="8467"/>
    <cellStyle name="Style 260 12 2" xfId="9903"/>
    <cellStyle name="Style 260 12 2 2" xfId="14140"/>
    <cellStyle name="Style 260 12 2 2 2" xfId="24992"/>
    <cellStyle name="Style 260 12 2 2 3" xfId="28128"/>
    <cellStyle name="Style 260 12 2 2 4" xfId="36011"/>
    <cellStyle name="Style 260 12 2 2 5" xfId="46084"/>
    <cellStyle name="Style 260 12 2 3" xfId="16877"/>
    <cellStyle name="Style 260 12 2 3 2" xfId="28129"/>
    <cellStyle name="Style 260 12 2 3 3" xfId="22613"/>
    <cellStyle name="Style 260 12 2 3 4" xfId="39704"/>
    <cellStyle name="Style 260 12 2 4" xfId="28127"/>
    <cellStyle name="Style 260 12 2 5" xfId="37553"/>
    <cellStyle name="Style 260 12 2 6" xfId="46977"/>
    <cellStyle name="Style 260 12 3" xfId="11460"/>
    <cellStyle name="Style 260 12 3 2" xfId="24994"/>
    <cellStyle name="Style 260 12 3 3" xfId="28130"/>
    <cellStyle name="Style 260 12 3 4" xfId="34183"/>
    <cellStyle name="Style 260 12 3 5" xfId="40562"/>
    <cellStyle name="Style 260 12 4" xfId="12815"/>
    <cellStyle name="Style 260 12 4 2" xfId="24995"/>
    <cellStyle name="Style 260 12 4 3" xfId="28131"/>
    <cellStyle name="Style 260 12 4 4" xfId="38061"/>
    <cellStyle name="Style 260 12 4 5" xfId="43251"/>
    <cellStyle name="Style 260 12 5" xfId="15647"/>
    <cellStyle name="Style 260 12 5 2" xfId="28132"/>
    <cellStyle name="Style 260 12 5 3" xfId="38847"/>
    <cellStyle name="Style 260 12 5 4" xfId="45903"/>
    <cellStyle name="Style 260 12 6" xfId="28126"/>
    <cellStyle name="Style 260 12 7" xfId="34002"/>
    <cellStyle name="Style 260 12 8" xfId="48349"/>
    <cellStyle name="Style 260 13" xfId="8686"/>
    <cellStyle name="Style 260 13 2" xfId="10122"/>
    <cellStyle name="Style 260 13 2 2" xfId="14359"/>
    <cellStyle name="Style 260 13 2 2 2" xfId="24996"/>
    <cellStyle name="Style 260 13 2 2 3" xfId="28135"/>
    <cellStyle name="Style 260 13 2 2 4" xfId="33287"/>
    <cellStyle name="Style 260 13 2 2 5" xfId="46182"/>
    <cellStyle name="Style 260 13 2 3" xfId="17096"/>
    <cellStyle name="Style 260 13 2 3 2" xfId="28136"/>
    <cellStyle name="Style 260 13 2 3 3" xfId="37687"/>
    <cellStyle name="Style 260 13 2 3 4" xfId="43193"/>
    <cellStyle name="Style 260 13 2 4" xfId="28134"/>
    <cellStyle name="Style 260 13 2 5" xfId="33896"/>
    <cellStyle name="Style 260 13 2 6" xfId="41877"/>
    <cellStyle name="Style 260 13 3" xfId="11679"/>
    <cellStyle name="Style 260 13 3 2" xfId="24997"/>
    <cellStyle name="Style 260 13 3 3" xfId="28137"/>
    <cellStyle name="Style 260 13 3 4" xfId="35926"/>
    <cellStyle name="Style 260 13 3 5" xfId="47129"/>
    <cellStyle name="Style 260 13 4" xfId="13034"/>
    <cellStyle name="Style 260 13 4 2" xfId="24998"/>
    <cellStyle name="Style 260 13 4 3" xfId="28138"/>
    <cellStyle name="Style 260 13 4 4" xfId="33379"/>
    <cellStyle name="Style 260 13 4 5" xfId="47361"/>
    <cellStyle name="Style 260 13 5" xfId="15866"/>
    <cellStyle name="Style 260 13 5 2" xfId="28139"/>
    <cellStyle name="Style 260 13 5 3" xfId="31986"/>
    <cellStyle name="Style 260 13 5 4" xfId="46463"/>
    <cellStyle name="Style 260 13 6" xfId="28133"/>
    <cellStyle name="Style 260 13 7" xfId="27452"/>
    <cellStyle name="Style 260 13 8" xfId="44766"/>
    <cellStyle name="Style 260 14" xfId="8720"/>
    <cellStyle name="Style 260 14 2" xfId="10156"/>
    <cellStyle name="Style 260 14 2 2" xfId="14393"/>
    <cellStyle name="Style 260 14 2 2 2" xfId="24999"/>
    <cellStyle name="Style 260 14 2 2 3" xfId="28142"/>
    <cellStyle name="Style 260 14 2 2 4" xfId="34693"/>
    <cellStyle name="Style 260 14 2 2 5" xfId="38967"/>
    <cellStyle name="Style 260 14 2 3" xfId="17130"/>
    <cellStyle name="Style 260 14 2 3 2" xfId="28143"/>
    <cellStyle name="Style 260 14 2 3 3" xfId="32248"/>
    <cellStyle name="Style 260 14 2 3 4" xfId="44215"/>
    <cellStyle name="Style 260 14 2 4" xfId="28141"/>
    <cellStyle name="Style 260 14 2 5" xfId="35275"/>
    <cellStyle name="Style 260 14 2 6" xfId="42822"/>
    <cellStyle name="Style 260 14 3" xfId="11713"/>
    <cellStyle name="Style 260 14 3 2" xfId="25000"/>
    <cellStyle name="Style 260 14 3 3" xfId="28144"/>
    <cellStyle name="Style 260 14 3 4" xfId="32588"/>
    <cellStyle name="Style 260 14 3 5" xfId="42392"/>
    <cellStyle name="Style 260 14 4" xfId="13068"/>
    <cellStyle name="Style 260 14 4 2" xfId="25001"/>
    <cellStyle name="Style 260 14 4 3" xfId="28145"/>
    <cellStyle name="Style 260 14 4 4" xfId="34758"/>
    <cellStyle name="Style 260 14 4 5" xfId="44307"/>
    <cellStyle name="Style 260 14 5" xfId="15900"/>
    <cellStyle name="Style 260 14 5 2" xfId="28146"/>
    <cellStyle name="Style 260 14 5 3" xfId="32019"/>
    <cellStyle name="Style 260 14 5 4" xfId="47877"/>
    <cellStyle name="Style 260 14 6" xfId="28140"/>
    <cellStyle name="Style 260 14 7" xfId="32318"/>
    <cellStyle name="Style 260 14 8" xfId="39259"/>
    <cellStyle name="Style 260 15" xfId="8876"/>
    <cellStyle name="Style 260 15 2" xfId="13155"/>
    <cellStyle name="Style 260 15 2 2" xfId="25003"/>
    <cellStyle name="Style 260 15 2 3" xfId="28148"/>
    <cellStyle name="Style 260 15 2 4" xfId="37963"/>
    <cellStyle name="Style 260 15 2 5" xfId="42505"/>
    <cellStyle name="Style 260 15 3" xfId="14588"/>
    <cellStyle name="Style 260 15 3 2" xfId="25004"/>
    <cellStyle name="Style 260 15 3 3" xfId="28149"/>
    <cellStyle name="Style 260 15 3 4" xfId="34249"/>
    <cellStyle name="Style 260 15 3 5" xfId="45582"/>
    <cellStyle name="Style 260 15 4" xfId="25002"/>
    <cellStyle name="Style 260 16" xfId="10255"/>
    <cellStyle name="Style 260 16 2" xfId="14492"/>
    <cellStyle name="Style 260 16 2 2" xfId="25005"/>
    <cellStyle name="Style 260 16 2 3" xfId="28151"/>
    <cellStyle name="Style 260 16 2 4" xfId="38102"/>
    <cellStyle name="Style 260 16 2 5" xfId="41618"/>
    <cellStyle name="Style 260 16 3" xfId="17229"/>
    <cellStyle name="Style 260 16 3 2" xfId="28152"/>
    <cellStyle name="Style 260 16 3 3" xfId="33995"/>
    <cellStyle name="Style 260 16 3 4" xfId="43659"/>
    <cellStyle name="Style 260 16 4" xfId="28150"/>
    <cellStyle name="Style 260 16 5" xfId="32692"/>
    <cellStyle name="Style 260 16 6" xfId="41832"/>
    <cellStyle name="Style 260 17" xfId="10364"/>
    <cellStyle name="Style 260 17 2" xfId="25007"/>
    <cellStyle name="Style 260 17 3" xfId="28153"/>
    <cellStyle name="Style 260 17 4" xfId="38871"/>
    <cellStyle name="Style 260 17 5" xfId="41528"/>
    <cellStyle name="Style 260 18" xfId="10476"/>
    <cellStyle name="Style 260 18 2" xfId="25008"/>
    <cellStyle name="Style 260 18 3" xfId="28154"/>
    <cellStyle name="Style 260 18 4" xfId="32414"/>
    <cellStyle name="Style 260 18 5" xfId="47382"/>
    <cellStyle name="Style 260 19" xfId="11805"/>
    <cellStyle name="Style 260 19 2" xfId="25009"/>
    <cellStyle name="Style 260 19 3" xfId="28155"/>
    <cellStyle name="Style 260 19 4" xfId="33338"/>
    <cellStyle name="Style 260 19 5" xfId="42448"/>
    <cellStyle name="Style 260 2" xfId="6710"/>
    <cellStyle name="Style 260 2 2" xfId="10182"/>
    <cellStyle name="Style 260 2 2 2" xfId="11739"/>
    <cellStyle name="Style 260 2 2 2 2" xfId="25011"/>
    <cellStyle name="Style 260 2 2 2 3" xfId="28158"/>
    <cellStyle name="Style 260 2 2 2 4" xfId="37427"/>
    <cellStyle name="Style 260 2 2 2 5" xfId="43259"/>
    <cellStyle name="Style 260 2 2 3" xfId="14419"/>
    <cellStyle name="Style 260 2 2 3 2" xfId="25012"/>
    <cellStyle name="Style 260 2 2 3 3" xfId="28159"/>
    <cellStyle name="Style 260 2 2 3 4" xfId="36342"/>
    <cellStyle name="Style 260 2 2 3 5" xfId="47819"/>
    <cellStyle name="Style 260 2 2 4" xfId="17156"/>
    <cellStyle name="Style 260 2 2 4 2" xfId="28160"/>
    <cellStyle name="Style 260 2 2 4 3" xfId="33449"/>
    <cellStyle name="Style 260 2 2 4 4" xfId="40436"/>
    <cellStyle name="Style 260 2 2 5" xfId="28157"/>
    <cellStyle name="Style 260 2 2 6" xfId="36923"/>
    <cellStyle name="Style 260 2 2 7" xfId="45383"/>
    <cellStyle name="Style 260 2 3" xfId="9051"/>
    <cellStyle name="Style 260 2 3 2" xfId="13306"/>
    <cellStyle name="Style 260 2 3 2 2" xfId="25015"/>
    <cellStyle name="Style 260 2 3 2 3" xfId="28162"/>
    <cellStyle name="Style 260 2 3 2 4" xfId="34887"/>
    <cellStyle name="Style 260 2 3 2 5" xfId="43462"/>
    <cellStyle name="Style 260 2 3 3" xfId="14629"/>
    <cellStyle name="Style 260 2 3 3 2" xfId="25016"/>
    <cellStyle name="Style 260 2 3 3 3" xfId="28163"/>
    <cellStyle name="Style 260 2 3 3 4" xfId="35470"/>
    <cellStyle name="Style 260 2 3 3 5" xfId="45966"/>
    <cellStyle name="Style 260 2 3 4" xfId="25014"/>
    <cellStyle name="Style 260 2 4" xfId="10626"/>
    <cellStyle name="Style 260 2 4 2" xfId="25017"/>
    <cellStyle name="Style 260 2 4 3" xfId="28164"/>
    <cellStyle name="Style 260 2 4 4" xfId="27849"/>
    <cellStyle name="Style 260 2 4 5" xfId="48464"/>
    <cellStyle name="Style 260 2 5" xfId="11981"/>
    <cellStyle name="Style 260 2 5 2" xfId="25018"/>
    <cellStyle name="Style 260 2 5 3" xfId="28165"/>
    <cellStyle name="Style 260 2 5 4" xfId="36854"/>
    <cellStyle name="Style 260 2 5 5" xfId="40846"/>
    <cellStyle name="Style 260 2 6" xfId="14813"/>
    <cellStyle name="Style 260 2 6 2" xfId="28166"/>
    <cellStyle name="Style 260 2 6 3" xfId="33107"/>
    <cellStyle name="Style 260 2 6 4" xfId="43372"/>
    <cellStyle name="Style 260 2 7" xfId="22362"/>
    <cellStyle name="Style 260 2 8" xfId="39983"/>
    <cellStyle name="Style 260 3" xfId="6638"/>
    <cellStyle name="Style 260 3 2" xfId="8979"/>
    <cellStyle name="Style 260 3 2 2" xfId="13234"/>
    <cellStyle name="Style 260 3 2 2 2" xfId="25021"/>
    <cellStyle name="Style 260 3 2 2 3" xfId="28169"/>
    <cellStyle name="Style 260 3 2 2 4" xfId="36879"/>
    <cellStyle name="Style 260 3 2 2 5" xfId="47982"/>
    <cellStyle name="Style 260 3 2 3" xfId="16019"/>
    <cellStyle name="Style 260 3 2 3 2" xfId="28170"/>
    <cellStyle name="Style 260 3 2 3 3" xfId="21976"/>
    <cellStyle name="Style 260 3 2 3 4" xfId="39237"/>
    <cellStyle name="Style 260 3 2 4" xfId="28168"/>
    <cellStyle name="Style 260 3 2 5" xfId="23599"/>
    <cellStyle name="Style 260 3 2 6" xfId="39370"/>
    <cellStyle name="Style 260 3 3" xfId="10554"/>
    <cellStyle name="Style 260 3 3 2" xfId="25022"/>
    <cellStyle name="Style 260 3 3 3" xfId="28171"/>
    <cellStyle name="Style 260 3 3 4" xfId="27770"/>
    <cellStyle name="Style 260 3 3 5" xfId="48385"/>
    <cellStyle name="Style 260 3 4" xfId="11909"/>
    <cellStyle name="Style 260 3 4 2" xfId="25023"/>
    <cellStyle name="Style 260 3 4 3" xfId="28172"/>
    <cellStyle name="Style 260 3 4 4" xfId="36676"/>
    <cellStyle name="Style 260 3 4 5" xfId="43628"/>
    <cellStyle name="Style 260 3 5" xfId="14741"/>
    <cellStyle name="Style 260 3 5 2" xfId="28173"/>
    <cellStyle name="Style 260 3 5 3" xfId="38117"/>
    <cellStyle name="Style 260 3 5 4" xfId="45694"/>
    <cellStyle name="Style 260 3 6" xfId="28167"/>
    <cellStyle name="Style 260 3 7" xfId="21579"/>
    <cellStyle name="Style 260 3 8" xfId="40959"/>
    <cellStyle name="Style 260 4" xfId="7001"/>
    <cellStyle name="Style 260 4 2" xfId="9342"/>
    <cellStyle name="Style 260 4 2 2" xfId="13597"/>
    <cellStyle name="Style 260 4 2 2 2" xfId="25024"/>
    <cellStyle name="Style 260 4 2 2 3" xfId="28176"/>
    <cellStyle name="Style 260 4 2 2 4" xfId="32732"/>
    <cellStyle name="Style 260 4 2 2 5" xfId="44958"/>
    <cellStyle name="Style 260 4 2 3" xfId="16341"/>
    <cellStyle name="Style 260 4 2 3 2" xfId="28177"/>
    <cellStyle name="Style 260 4 2 3 3" xfId="22563"/>
    <cellStyle name="Style 260 4 2 3 4" xfId="39652"/>
    <cellStyle name="Style 260 4 2 4" xfId="28175"/>
    <cellStyle name="Style 260 4 2 5" xfId="27067"/>
    <cellStyle name="Style 260 4 2 6" xfId="42865"/>
    <cellStyle name="Style 260 4 3" xfId="10917"/>
    <cellStyle name="Style 260 4 3 2" xfId="25025"/>
    <cellStyle name="Style 260 4 3 3" xfId="28178"/>
    <cellStyle name="Style 260 4 3 4" xfId="33038"/>
    <cellStyle name="Style 260 4 3 5" xfId="42373"/>
    <cellStyle name="Style 260 4 4" xfId="12272"/>
    <cellStyle name="Style 260 4 4 2" xfId="25026"/>
    <cellStyle name="Style 260 4 4 3" xfId="28179"/>
    <cellStyle name="Style 260 4 4 4" xfId="32530"/>
    <cellStyle name="Style 260 4 4 5" xfId="41173"/>
    <cellStyle name="Style 260 4 5" xfId="15104"/>
    <cellStyle name="Style 260 4 5 2" xfId="28180"/>
    <cellStyle name="Style 260 4 5 3" xfId="37214"/>
    <cellStyle name="Style 260 4 5 4" xfId="46984"/>
    <cellStyle name="Style 260 4 6" xfId="28174"/>
    <cellStyle name="Style 260 4 7" xfId="25745"/>
    <cellStyle name="Style 260 4 8" xfId="40905"/>
    <cellStyle name="Style 260 5" xfId="6941"/>
    <cellStyle name="Style 260 5 2" xfId="9282"/>
    <cellStyle name="Style 260 5 2 2" xfId="13537"/>
    <cellStyle name="Style 260 5 2 2 2" xfId="25027"/>
    <cellStyle name="Style 260 5 2 2 3" xfId="28183"/>
    <cellStyle name="Style 260 5 2 2 4" xfId="34450"/>
    <cellStyle name="Style 260 5 2 2 5" xfId="48124"/>
    <cellStyle name="Style 260 5 2 3" xfId="16287"/>
    <cellStyle name="Style 260 5 2 3 2" xfId="28184"/>
    <cellStyle name="Style 260 5 2 3 3" xfId="26362"/>
    <cellStyle name="Style 260 5 2 3 4" xfId="45574"/>
    <cellStyle name="Style 260 5 2 4" xfId="28182"/>
    <cellStyle name="Style 260 5 2 5" xfId="28868"/>
    <cellStyle name="Style 260 5 2 6" xfId="41367"/>
    <cellStyle name="Style 260 5 3" xfId="10857"/>
    <cellStyle name="Style 260 5 3 2" xfId="25028"/>
    <cellStyle name="Style 260 5 3 3" xfId="28185"/>
    <cellStyle name="Style 260 5 3 4" xfId="34688"/>
    <cellStyle name="Style 260 5 3 5" xfId="45748"/>
    <cellStyle name="Style 260 5 4" xfId="12212"/>
    <cellStyle name="Style 260 5 4 2" xfId="25029"/>
    <cellStyle name="Style 260 5 4 3" xfId="28186"/>
    <cellStyle name="Style 260 5 4 4" xfId="34179"/>
    <cellStyle name="Style 260 5 4 5" xfId="46346"/>
    <cellStyle name="Style 260 5 5" xfId="15044"/>
    <cellStyle name="Style 260 5 5 2" xfId="28187"/>
    <cellStyle name="Style 260 5 5 3" xfId="35713"/>
    <cellStyle name="Style 260 5 5 4" xfId="44165"/>
    <cellStyle name="Style 260 5 6" xfId="28181"/>
    <cellStyle name="Style 260 5 7" xfId="23682"/>
    <cellStyle name="Style 260 5 8" xfId="39873"/>
    <cellStyle name="Style 260 6" xfId="6607"/>
    <cellStyle name="Style 260 6 2" xfId="8948"/>
    <cellStyle name="Style 260 6 2 2" xfId="13203"/>
    <cellStyle name="Style 260 6 2 2 2" xfId="25030"/>
    <cellStyle name="Style 260 6 2 2 3" xfId="28190"/>
    <cellStyle name="Style 260 6 2 2 4" xfId="38160"/>
    <cellStyle name="Style 260 6 2 2 5" xfId="43328"/>
    <cellStyle name="Style 260 6 2 3" xfId="15990"/>
    <cellStyle name="Style 260 6 2 3 2" xfId="28191"/>
    <cellStyle name="Style 260 6 2 3 3" xfId="21875"/>
    <cellStyle name="Style 260 6 2 3 4" xfId="44986"/>
    <cellStyle name="Style 260 6 2 4" xfId="28189"/>
    <cellStyle name="Style 260 6 2 5" xfId="22527"/>
    <cellStyle name="Style 260 6 2 6" xfId="44328"/>
    <cellStyle name="Style 260 6 3" xfId="10523"/>
    <cellStyle name="Style 260 6 3 2" xfId="25031"/>
    <cellStyle name="Style 260 6 3 3" xfId="28192"/>
    <cellStyle name="Style 260 6 3 4" xfId="27733"/>
    <cellStyle name="Style 260 6 3 5" xfId="45736"/>
    <cellStyle name="Style 260 6 4" xfId="11878"/>
    <cellStyle name="Style 260 6 4 2" xfId="25032"/>
    <cellStyle name="Style 260 6 4 3" xfId="28193"/>
    <cellStyle name="Style 260 6 4 4" xfId="37889"/>
    <cellStyle name="Style 260 6 4 5" xfId="47354"/>
    <cellStyle name="Style 260 6 5" xfId="14710"/>
    <cellStyle name="Style 260 6 5 2" xfId="28194"/>
    <cellStyle name="Style 260 6 5 3" xfId="38313"/>
    <cellStyle name="Style 260 6 5 4" xfId="42720"/>
    <cellStyle name="Style 260 6 6" xfId="28188"/>
    <cellStyle name="Style 260 6 7" xfId="21811"/>
    <cellStyle name="Style 260 6 8" xfId="39280"/>
    <cellStyle name="Style 260 7" xfId="6871"/>
    <cellStyle name="Style 260 7 2" xfId="9212"/>
    <cellStyle name="Style 260 7 2 2" xfId="13467"/>
    <cellStyle name="Style 260 7 2 2 2" xfId="25033"/>
    <cellStyle name="Style 260 7 2 2 3" xfId="28197"/>
    <cellStyle name="Style 260 7 2 2 4" xfId="37342"/>
    <cellStyle name="Style 260 7 2 2 5" xfId="43598"/>
    <cellStyle name="Style 260 7 2 3" xfId="16223"/>
    <cellStyle name="Style 260 7 2 3 2" xfId="28198"/>
    <cellStyle name="Style 260 7 2 3 3" xfId="23300"/>
    <cellStyle name="Style 260 7 2 3 4" xfId="39129"/>
    <cellStyle name="Style 260 7 2 4" xfId="28196"/>
    <cellStyle name="Style 260 7 2 5" xfId="21716"/>
    <cellStyle name="Style 260 7 2 6" xfId="40271"/>
    <cellStyle name="Style 260 7 3" xfId="10787"/>
    <cellStyle name="Style 260 7 3 2" xfId="25035"/>
    <cellStyle name="Style 260 7 3 3" xfId="28199"/>
    <cellStyle name="Style 260 7 3 4" xfId="33335"/>
    <cellStyle name="Style 260 7 3 5" xfId="44536"/>
    <cellStyle name="Style 260 7 4" xfId="12142"/>
    <cellStyle name="Style 260 7 4 2" xfId="25036"/>
    <cellStyle name="Style 260 7 4 3" xfId="28200"/>
    <cellStyle name="Style 260 7 4 4" xfId="35938"/>
    <cellStyle name="Style 260 7 4 5" xfId="43808"/>
    <cellStyle name="Style 260 7 5" xfId="14974"/>
    <cellStyle name="Style 260 7 5 2" xfId="28201"/>
    <cellStyle name="Style 260 7 5 3" xfId="36039"/>
    <cellStyle name="Style 260 7 5 4" xfId="46380"/>
    <cellStyle name="Style 260 7 6" xfId="28195"/>
    <cellStyle name="Style 260 7 7" xfId="26399"/>
    <cellStyle name="Style 260 7 8" xfId="45572"/>
    <cellStyle name="Style 260 8" xfId="7090"/>
    <cellStyle name="Style 260 8 2" xfId="9431"/>
    <cellStyle name="Style 260 8 2 2" xfId="13686"/>
    <cellStyle name="Style 260 8 2 2 2" xfId="25039"/>
    <cellStyle name="Style 260 8 2 2 3" xfId="28204"/>
    <cellStyle name="Style 260 8 2 2 4" xfId="38306"/>
    <cellStyle name="Style 260 8 2 2 5" xfId="47095"/>
    <cellStyle name="Style 260 8 2 3" xfId="16423"/>
    <cellStyle name="Style 260 8 2 3 2" xfId="28205"/>
    <cellStyle name="Style 260 8 2 3 3" xfId="25832"/>
    <cellStyle name="Style 260 8 2 3 4" xfId="42837"/>
    <cellStyle name="Style 260 8 2 4" xfId="28203"/>
    <cellStyle name="Style 260 8 2 5" xfId="32205"/>
    <cellStyle name="Style 260 8 2 6" xfId="42572"/>
    <cellStyle name="Style 260 8 3" xfId="11006"/>
    <cellStyle name="Style 260 8 3 2" xfId="25040"/>
    <cellStyle name="Style 260 8 3 3" xfId="28206"/>
    <cellStyle name="Style 260 8 3 4" xfId="37320"/>
    <cellStyle name="Style 260 8 3 5" xfId="46064"/>
    <cellStyle name="Style 260 8 4" xfId="12361"/>
    <cellStyle name="Style 260 8 4 2" xfId="25041"/>
    <cellStyle name="Style 260 8 4 3" xfId="28207"/>
    <cellStyle name="Style 260 8 4 4" xfId="33085"/>
    <cellStyle name="Style 260 8 4 5" xfId="46378"/>
    <cellStyle name="Style 260 8 5" xfId="15193"/>
    <cellStyle name="Style 260 8 5 2" xfId="28208"/>
    <cellStyle name="Style 260 8 5 3" xfId="34848"/>
    <cellStyle name="Style 260 8 5 4" xfId="40486"/>
    <cellStyle name="Style 260 8 6" xfId="28202"/>
    <cellStyle name="Style 260 8 7" xfId="23427"/>
    <cellStyle name="Style 260 8 8" xfId="39946"/>
    <cellStyle name="Style 260 9" xfId="8216"/>
    <cellStyle name="Style 260 9 2" xfId="9654"/>
    <cellStyle name="Style 260 9 2 2" xfId="13891"/>
    <cellStyle name="Style 260 9 2 2 2" xfId="25045"/>
    <cellStyle name="Style 260 9 2 2 3" xfId="28211"/>
    <cellStyle name="Style 260 9 2 2 4" xfId="36043"/>
    <cellStyle name="Style 260 9 2 2 5" xfId="40639"/>
    <cellStyle name="Style 260 9 2 3" xfId="16628"/>
    <cellStyle name="Style 260 9 2 3 2" xfId="28212"/>
    <cellStyle name="Style 260 9 2 3 3" xfId="21685"/>
    <cellStyle name="Style 260 9 2 3 4" xfId="42194"/>
    <cellStyle name="Style 260 9 2 4" xfId="28210"/>
    <cellStyle name="Style 260 9 2 5" xfId="27658"/>
    <cellStyle name="Style 260 9 2 6" xfId="46712"/>
    <cellStyle name="Style 260 9 3" xfId="11211"/>
    <cellStyle name="Style 260 9 3 2" xfId="25047"/>
    <cellStyle name="Style 260 9 3 3" xfId="28213"/>
    <cellStyle name="Style 260 9 3 4" xfId="32628"/>
    <cellStyle name="Style 260 9 3 5" xfId="42864"/>
    <cellStyle name="Style 260 9 4" xfId="12566"/>
    <cellStyle name="Style 260 9 4 2" xfId="25048"/>
    <cellStyle name="Style 260 9 4 3" xfId="28214"/>
    <cellStyle name="Style 260 9 4 4" xfId="38096"/>
    <cellStyle name="Style 260 9 4 5" xfId="42260"/>
    <cellStyle name="Style 260 9 5" xfId="15398"/>
    <cellStyle name="Style 260 9 5 2" xfId="28215"/>
    <cellStyle name="Style 260 9 5 3" xfId="32224"/>
    <cellStyle name="Style 260 9 5 4" xfId="43038"/>
    <cellStyle name="Style 260 9 6" xfId="28209"/>
    <cellStyle name="Style 260 9 7" xfId="21915"/>
    <cellStyle name="Style 260 9 8" xfId="40217"/>
    <cellStyle name="Style 261" xfId="87"/>
    <cellStyle name="Style 263" xfId="88"/>
    <cellStyle name="Style 263 10" xfId="8397"/>
    <cellStyle name="Style 263 10 2" xfId="9835"/>
    <cellStyle name="Style 263 10 2 2" xfId="14072"/>
    <cellStyle name="Style 263 10 2 2 2" xfId="25053"/>
    <cellStyle name="Style 263 10 2 2 3" xfId="28219"/>
    <cellStyle name="Style 263 10 2 2 4" xfId="33875"/>
    <cellStyle name="Style 263 10 2 2 5" xfId="42026"/>
    <cellStyle name="Style 263 10 2 3" xfId="16809"/>
    <cellStyle name="Style 263 10 2 3 2" xfId="28220"/>
    <cellStyle name="Style 263 10 2 3 3" xfId="26852"/>
    <cellStyle name="Style 263 10 2 3 4" xfId="39588"/>
    <cellStyle name="Style 263 10 2 4" xfId="28218"/>
    <cellStyle name="Style 263 10 2 5" xfId="36182"/>
    <cellStyle name="Style 263 10 2 6" xfId="42803"/>
    <cellStyle name="Style 263 10 3" xfId="11392"/>
    <cellStyle name="Style 263 10 3 2" xfId="25055"/>
    <cellStyle name="Style 263 10 3 3" xfId="28221"/>
    <cellStyle name="Style 263 10 3 4" xfId="37581"/>
    <cellStyle name="Style 263 10 3 5" xfId="45075"/>
    <cellStyle name="Style 263 10 4" xfId="12747"/>
    <cellStyle name="Style 263 10 4 2" xfId="25056"/>
    <cellStyle name="Style 263 10 4 3" xfId="28222"/>
    <cellStyle name="Style 263 10 4 4" xfId="35857"/>
    <cellStyle name="Style 263 10 4 5" xfId="44045"/>
    <cellStyle name="Style 263 10 5" xfId="15579"/>
    <cellStyle name="Style 263 10 5 2" xfId="28223"/>
    <cellStyle name="Style 263 10 5 3" xfId="36346"/>
    <cellStyle name="Style 263 10 5 4" xfId="41251"/>
    <cellStyle name="Style 263 10 6" xfId="28217"/>
    <cellStyle name="Style 263 10 7" xfId="27160"/>
    <cellStyle name="Style 263 10 8" xfId="41767"/>
    <cellStyle name="Style 263 11" xfId="8330"/>
    <cellStyle name="Style 263 11 2" xfId="9768"/>
    <cellStyle name="Style 263 11 2 2" xfId="14005"/>
    <cellStyle name="Style 263 11 2 2 2" xfId="25058"/>
    <cellStyle name="Style 263 11 2 2 3" xfId="28226"/>
    <cellStyle name="Style 263 11 2 2 4" xfId="36335"/>
    <cellStyle name="Style 263 11 2 2 5" xfId="47421"/>
    <cellStyle name="Style 263 11 2 3" xfId="16742"/>
    <cellStyle name="Style 263 11 2 3 2" xfId="28227"/>
    <cellStyle name="Style 263 11 2 3 3" xfId="22012"/>
    <cellStyle name="Style 263 11 2 3 4" xfId="40019"/>
    <cellStyle name="Style 263 11 2 4" xfId="28225"/>
    <cellStyle name="Style 263 11 2 5" xfId="35702"/>
    <cellStyle name="Style 263 11 2 6" xfId="40900"/>
    <cellStyle name="Style 263 11 3" xfId="11325"/>
    <cellStyle name="Style 263 11 3 2" xfId="25059"/>
    <cellStyle name="Style 263 11 3 3" xfId="28228"/>
    <cellStyle name="Style 263 11 3 4" xfId="32977"/>
    <cellStyle name="Style 263 11 3 5" xfId="40658"/>
    <cellStyle name="Style 263 11 4" xfId="12680"/>
    <cellStyle name="Style 263 11 4 2" xfId="25060"/>
    <cellStyle name="Style 263 11 4 3" xfId="28229"/>
    <cellStyle name="Style 263 11 4 4" xfId="33762"/>
    <cellStyle name="Style 263 11 4 5" xfId="43306"/>
    <cellStyle name="Style 263 11 5" xfId="15512"/>
    <cellStyle name="Style 263 11 5 2" xfId="28230"/>
    <cellStyle name="Style 263 11 5 3" xfId="37272"/>
    <cellStyle name="Style 263 11 5 4" xfId="41702"/>
    <cellStyle name="Style 263 11 6" xfId="28224"/>
    <cellStyle name="Style 263 11 7" xfId="21935"/>
    <cellStyle name="Style 263 11 8" xfId="40243"/>
    <cellStyle name="Style 263 12" xfId="8466"/>
    <cellStyle name="Style 263 12 2" xfId="9902"/>
    <cellStyle name="Style 263 12 2 2" xfId="14139"/>
    <cellStyle name="Style 263 12 2 2 2" xfId="25063"/>
    <cellStyle name="Style 263 12 2 2 3" xfId="28233"/>
    <cellStyle name="Style 263 12 2 2 4" xfId="32848"/>
    <cellStyle name="Style 263 12 2 2 5" xfId="44449"/>
    <cellStyle name="Style 263 12 2 3" xfId="16876"/>
    <cellStyle name="Style 263 12 2 3 2" xfId="28234"/>
    <cellStyle name="Style 263 12 2 3 3" xfId="21805"/>
    <cellStyle name="Style 263 12 2 3 4" xfId="44866"/>
    <cellStyle name="Style 263 12 2 4" xfId="28232"/>
    <cellStyle name="Style 263 12 2 5" xfId="35955"/>
    <cellStyle name="Style 263 12 2 6" xfId="42746"/>
    <cellStyle name="Style 263 12 3" xfId="11459"/>
    <cellStyle name="Style 263 12 3 2" xfId="25064"/>
    <cellStyle name="Style 263 12 3 3" xfId="28235"/>
    <cellStyle name="Style 263 12 3 4" xfId="37884"/>
    <cellStyle name="Style 263 12 3 5" xfId="42670"/>
    <cellStyle name="Style 263 12 4" xfId="12814"/>
    <cellStyle name="Style 263 12 4 2" xfId="25065"/>
    <cellStyle name="Style 263 12 4 3" xfId="28236"/>
    <cellStyle name="Style 263 12 4 4" xfId="36463"/>
    <cellStyle name="Style 263 12 4 5" xfId="47078"/>
    <cellStyle name="Style 263 12 5" xfId="15646"/>
    <cellStyle name="Style 263 12 5 2" xfId="28237"/>
    <cellStyle name="Style 263 12 5 3" xfId="27980"/>
    <cellStyle name="Style 263 12 5 4" xfId="42462"/>
    <cellStyle name="Style 263 12 6" xfId="28231"/>
    <cellStyle name="Style 263 12 7" xfId="27208"/>
    <cellStyle name="Style 263 12 8" xfId="47585"/>
    <cellStyle name="Style 263 13" xfId="8651"/>
    <cellStyle name="Style 263 13 2" xfId="10087"/>
    <cellStyle name="Style 263 13 2 2" xfId="14324"/>
    <cellStyle name="Style 263 13 2 2 2" xfId="25066"/>
    <cellStyle name="Style 263 13 2 2 3" xfId="28240"/>
    <cellStyle name="Style 263 13 2 2 4" xfId="36514"/>
    <cellStyle name="Style 263 13 2 2 5" xfId="44183"/>
    <cellStyle name="Style 263 13 2 3" xfId="17061"/>
    <cellStyle name="Style 263 13 2 3 2" xfId="28241"/>
    <cellStyle name="Style 263 13 2 3 3" xfId="33446"/>
    <cellStyle name="Style 263 13 2 3 4" xfId="44267"/>
    <cellStyle name="Style 263 13 2 4" xfId="28239"/>
    <cellStyle name="Style 263 13 2 5" xfId="34575"/>
    <cellStyle name="Style 263 13 2 6" xfId="44502"/>
    <cellStyle name="Style 263 13 3" xfId="11644"/>
    <cellStyle name="Style 263 13 3 2" xfId="25067"/>
    <cellStyle name="Style 263 13 3 3" xfId="28242"/>
    <cellStyle name="Style 263 13 3 4" xfId="37597"/>
    <cellStyle name="Style 263 13 3 5" xfId="42961"/>
    <cellStyle name="Style 263 13 4" xfId="12999"/>
    <cellStyle name="Style 263 13 4 2" xfId="25068"/>
    <cellStyle name="Style 263 13 4 3" xfId="28243"/>
    <cellStyle name="Style 263 13 4 4" xfId="37778"/>
    <cellStyle name="Style 263 13 4 5" xfId="46149"/>
    <cellStyle name="Style 263 13 5" xfId="15831"/>
    <cellStyle name="Style 263 13 5 2" xfId="28244"/>
    <cellStyle name="Style 263 13 5 3" xfId="28098"/>
    <cellStyle name="Style 263 13 5 4" xfId="43056"/>
    <cellStyle name="Style 263 13 6" xfId="28238"/>
    <cellStyle name="Style 263 13 7" xfId="27406"/>
    <cellStyle name="Style 263 13 8" xfId="46468"/>
    <cellStyle name="Style 263 14" xfId="8695"/>
    <cellStyle name="Style 263 14 2" xfId="10131"/>
    <cellStyle name="Style 263 14 2 2" xfId="14368"/>
    <cellStyle name="Style 263 14 2 2 2" xfId="25070"/>
    <cellStyle name="Style 263 14 2 2 3" xfId="28247"/>
    <cellStyle name="Style 263 14 2 2 4" xfId="36768"/>
    <cellStyle name="Style 263 14 2 2 5" xfId="42318"/>
    <cellStyle name="Style 263 14 2 3" xfId="17105"/>
    <cellStyle name="Style 263 14 2 3 2" xfId="28248"/>
    <cellStyle name="Style 263 14 2 3 3" xfId="33991"/>
    <cellStyle name="Style 263 14 2 3 4" xfId="48221"/>
    <cellStyle name="Style 263 14 2 4" xfId="28246"/>
    <cellStyle name="Style 263 14 2 5" xfId="37614"/>
    <cellStyle name="Style 263 14 2 6" xfId="38907"/>
    <cellStyle name="Style 263 14 3" xfId="11688"/>
    <cellStyle name="Style 263 14 3 2" xfId="25071"/>
    <cellStyle name="Style 263 14 3 3" xfId="28249"/>
    <cellStyle name="Style 263 14 3 4" xfId="34141"/>
    <cellStyle name="Style 263 14 3 5" xfId="47888"/>
    <cellStyle name="Style 263 14 4" xfId="13043"/>
    <cellStyle name="Style 263 14 4 2" xfId="25072"/>
    <cellStyle name="Style 263 14 4 3" xfId="28250"/>
    <cellStyle name="Style 263 14 4 4" xfId="36792"/>
    <cellStyle name="Style 263 14 4 5" xfId="43887"/>
    <cellStyle name="Style 263 14 5" xfId="15875"/>
    <cellStyle name="Style 263 14 5 2" xfId="28251"/>
    <cellStyle name="Style 263 14 5 3" xfId="31995"/>
    <cellStyle name="Style 263 14 5 4" xfId="42208"/>
    <cellStyle name="Style 263 14 6" xfId="28245"/>
    <cellStyle name="Style 263 14 7" xfId="27462"/>
    <cellStyle name="Style 263 14 8" xfId="46932"/>
    <cellStyle name="Style 263 15" xfId="8877"/>
    <cellStyle name="Style 263 15 2" xfId="13156"/>
    <cellStyle name="Style 263 15 2 2" xfId="25075"/>
    <cellStyle name="Style 263 15 2 3" xfId="28252"/>
    <cellStyle name="Style 263 15 2 4" xfId="34262"/>
    <cellStyle name="Style 263 15 2 5" xfId="38912"/>
    <cellStyle name="Style 263 15 3" xfId="14589"/>
    <cellStyle name="Style 263 15 3 2" xfId="25076"/>
    <cellStyle name="Style 263 15 3 3" xfId="28253"/>
    <cellStyle name="Style 263 15 3 4" xfId="32667"/>
    <cellStyle name="Style 263 15 3 5" xfId="43100"/>
    <cellStyle name="Style 263 15 4" xfId="25074"/>
    <cellStyle name="Style 263 16" xfId="10254"/>
    <cellStyle name="Style 263 16 2" xfId="14491"/>
    <cellStyle name="Style 263 16 2 2" xfId="25077"/>
    <cellStyle name="Style 263 16 2 3" xfId="28255"/>
    <cellStyle name="Style 263 16 2 4" xfId="36504"/>
    <cellStyle name="Style 263 16 2 5" xfId="45172"/>
    <cellStyle name="Style 263 16 3" xfId="17228"/>
    <cellStyle name="Style 263 16 3 2" xfId="28256"/>
    <cellStyle name="Style 263 16 3 3" xfId="35577"/>
    <cellStyle name="Style 263 16 3 4" xfId="42939"/>
    <cellStyle name="Style 263 16 4" xfId="28254"/>
    <cellStyle name="Style 263 16 5" xfId="34274"/>
    <cellStyle name="Style 263 16 6" xfId="43643"/>
    <cellStyle name="Style 263 17" xfId="10365"/>
    <cellStyle name="Style 263 17 2" xfId="25078"/>
    <cellStyle name="Style 263 17 3" xfId="28257"/>
    <cellStyle name="Style 263 17 4" xfId="35130"/>
    <cellStyle name="Style 263 17 5" xfId="42325"/>
    <cellStyle name="Style 263 18" xfId="10420"/>
    <cellStyle name="Style 263 18 2" xfId="25079"/>
    <cellStyle name="Style 263 18 3" xfId="28258"/>
    <cellStyle name="Style 263 18 4" xfId="37949"/>
    <cellStyle name="Style 263 18 5" xfId="42522"/>
    <cellStyle name="Style 263 19" xfId="11806"/>
    <cellStyle name="Style 263 19 2" xfId="25080"/>
    <cellStyle name="Style 263 19 3" xfId="28259"/>
    <cellStyle name="Style 263 19 4" xfId="36502"/>
    <cellStyle name="Style 263 19 5" xfId="48367"/>
    <cellStyle name="Style 263 2" xfId="7007"/>
    <cellStyle name="Style 263 2 2" xfId="10223"/>
    <cellStyle name="Style 263 2 2 2" xfId="11780"/>
    <cellStyle name="Style 263 2 2 2 2" xfId="25081"/>
    <cellStyle name="Style 263 2 2 2 3" xfId="28261"/>
    <cellStyle name="Style 263 2 2 2 4" xfId="37091"/>
    <cellStyle name="Style 263 2 2 2 5" xfId="48119"/>
    <cellStyle name="Style 263 2 2 3" xfId="14460"/>
    <cellStyle name="Style 263 2 2 3 2" xfId="25082"/>
    <cellStyle name="Style 263 2 2 3 3" xfId="28262"/>
    <cellStyle name="Style 263 2 2 3 4" xfId="38329"/>
    <cellStyle name="Style 263 2 2 3 5" xfId="46549"/>
    <cellStyle name="Style 263 2 2 4" xfId="17197"/>
    <cellStyle name="Style 263 2 2 4 2" xfId="28263"/>
    <cellStyle name="Style 263 2 2 4 3" xfId="38843"/>
    <cellStyle name="Style 263 2 2 4 4" xfId="47463"/>
    <cellStyle name="Style 263 2 2 5" xfId="28260"/>
    <cellStyle name="Style 263 2 2 6" xfId="35250"/>
    <cellStyle name="Style 263 2 2 7" xfId="48044"/>
    <cellStyle name="Style 263 2 3" xfId="9348"/>
    <cellStyle name="Style 263 2 3 2" xfId="13603"/>
    <cellStyle name="Style 263 2 3 2 2" xfId="25084"/>
    <cellStyle name="Style 263 2 3 2 3" xfId="28264"/>
    <cellStyle name="Style 263 2 3 2 4" xfId="34632"/>
    <cellStyle name="Style 263 2 3 2 5" xfId="44085"/>
    <cellStyle name="Style 263 2 3 3" xfId="14670"/>
    <cellStyle name="Style 263 2 3 3 2" xfId="25085"/>
    <cellStyle name="Style 263 2 3 3 3" xfId="28265"/>
    <cellStyle name="Style 263 2 3 3 4" xfId="37924"/>
    <cellStyle name="Style 263 2 3 3 5" xfId="44567"/>
    <cellStyle name="Style 263 2 3 4" xfId="25083"/>
    <cellStyle name="Style 263 2 4" xfId="10923"/>
    <cellStyle name="Style 263 2 4 2" xfId="25086"/>
    <cellStyle name="Style 263 2 4 3" xfId="28266"/>
    <cellStyle name="Style 263 2 4 4" xfId="37288"/>
    <cellStyle name="Style 263 2 4 5" xfId="42238"/>
    <cellStyle name="Style 263 2 5" xfId="12278"/>
    <cellStyle name="Style 263 2 5 2" xfId="25087"/>
    <cellStyle name="Style 263 2 5 3" xfId="28267"/>
    <cellStyle name="Style 263 2 5 4" xfId="35520"/>
    <cellStyle name="Style 263 2 5 5" xfId="39311"/>
    <cellStyle name="Style 263 2 6" xfId="15110"/>
    <cellStyle name="Style 263 2 6 2" xfId="28268"/>
    <cellStyle name="Style 263 2 6 3" xfId="34818"/>
    <cellStyle name="Style 263 2 6 4" xfId="42571"/>
    <cellStyle name="Style 263 2 7" xfId="22257"/>
    <cellStyle name="Style 263 2 8" xfId="39238"/>
    <cellStyle name="Style 263 3" xfId="6883"/>
    <cellStyle name="Style 263 3 2" xfId="9224"/>
    <cellStyle name="Style 263 3 2 2" xfId="13479"/>
    <cellStyle name="Style 263 3 2 2 2" xfId="25089"/>
    <cellStyle name="Style 263 3 2 2 3" xfId="28271"/>
    <cellStyle name="Style 263 3 2 2 4" xfId="37535"/>
    <cellStyle name="Style 263 3 2 2 5" xfId="45444"/>
    <cellStyle name="Style 263 3 2 3" xfId="16234"/>
    <cellStyle name="Style 263 3 2 3 2" xfId="28272"/>
    <cellStyle name="Style 263 3 2 3 3" xfId="26677"/>
    <cellStyle name="Style 263 3 2 3 4" xfId="39123"/>
    <cellStyle name="Style 263 3 2 4" xfId="28270"/>
    <cellStyle name="Style 263 3 2 5" xfId="24802"/>
    <cellStyle name="Style 263 3 2 6" xfId="40941"/>
    <cellStyle name="Style 263 3 3" xfId="10799"/>
    <cellStyle name="Style 263 3 3 2" xfId="25090"/>
    <cellStyle name="Style 263 3 3 3" xfId="28273"/>
    <cellStyle name="Style 263 3 3 4" xfId="33199"/>
    <cellStyle name="Style 263 3 3 5" xfId="45500"/>
    <cellStyle name="Style 263 3 4" xfId="12154"/>
    <cellStyle name="Style 263 3 4 2" xfId="25091"/>
    <cellStyle name="Style 263 3 4 3" xfId="28274"/>
    <cellStyle name="Style 263 3 4 4" xfId="35803"/>
    <cellStyle name="Style 263 3 4 5" xfId="47799"/>
    <cellStyle name="Style 263 3 5" xfId="14986"/>
    <cellStyle name="Style 263 3 5 2" xfId="28275"/>
    <cellStyle name="Style 263 3 5 3" xfId="37376"/>
    <cellStyle name="Style 263 3 5 4" xfId="42747"/>
    <cellStyle name="Style 263 3 6" xfId="28269"/>
    <cellStyle name="Style 263 3 7" xfId="21995"/>
    <cellStyle name="Style 263 3 8" xfId="40276"/>
    <cellStyle name="Style 263 4" xfId="6986"/>
    <cellStyle name="Style 263 4 2" xfId="9327"/>
    <cellStyle name="Style 263 4 2 2" xfId="13582"/>
    <cellStyle name="Style 263 4 2 2 2" xfId="25092"/>
    <cellStyle name="Style 263 4 2 2 3" xfId="28278"/>
    <cellStyle name="Style 263 4 2 2 4" xfId="37743"/>
    <cellStyle name="Style 263 4 2 2 5" xfId="45788"/>
    <cellStyle name="Style 263 4 2 3" xfId="16326"/>
    <cellStyle name="Style 263 4 2 3 2" xfId="28279"/>
    <cellStyle name="Style 263 4 2 3 3" xfId="32088"/>
    <cellStyle name="Style 263 4 2 3 4" xfId="39770"/>
    <cellStyle name="Style 263 4 2 4" xfId="28277"/>
    <cellStyle name="Style 263 4 2 5" xfId="26270"/>
    <cellStyle name="Style 263 4 2 6" xfId="41887"/>
    <cellStyle name="Style 263 4 3" xfId="10902"/>
    <cellStyle name="Style 263 4 3 2" xfId="25093"/>
    <cellStyle name="Style 263 4 3 3" xfId="28280"/>
    <cellStyle name="Style 263 4 3 4" xfId="35346"/>
    <cellStyle name="Style 263 4 3 5" xfId="43566"/>
    <cellStyle name="Style 263 4 4" xfId="12257"/>
    <cellStyle name="Style 263 4 4 2" xfId="25094"/>
    <cellStyle name="Style 263 4 4 3" xfId="28281"/>
    <cellStyle name="Style 263 4 4 4" xfId="33254"/>
    <cellStyle name="Style 263 4 4 5" xfId="41581"/>
    <cellStyle name="Style 263 4 5" xfId="15089"/>
    <cellStyle name="Style 263 4 5 2" xfId="28282"/>
    <cellStyle name="Style 263 4 5 3" xfId="37929"/>
    <cellStyle name="Style 263 4 5 4" xfId="47984"/>
    <cellStyle name="Style 263 4 6" xfId="28276"/>
    <cellStyle name="Style 263 4 7" xfId="22241"/>
    <cellStyle name="Style 263 4 8" xfId="39665"/>
    <cellStyle name="Style 263 5" xfId="6971"/>
    <cellStyle name="Style 263 5 2" xfId="9312"/>
    <cellStyle name="Style 263 5 2 2" xfId="13567"/>
    <cellStyle name="Style 263 5 2 2 2" xfId="25096"/>
    <cellStyle name="Style 263 5 2 2 3" xfId="28285"/>
    <cellStyle name="Style 263 5 2 2 4" xfId="36870"/>
    <cellStyle name="Style 263 5 2 2 5" xfId="42415"/>
    <cellStyle name="Style 263 5 2 3" xfId="16314"/>
    <cellStyle name="Style 263 5 2 3 2" xfId="28286"/>
    <cellStyle name="Style 263 5 2 3 3" xfId="32080"/>
    <cellStyle name="Style 263 5 2 3 4" xfId="42191"/>
    <cellStyle name="Style 263 5 2 4" xfId="28284"/>
    <cellStyle name="Style 263 5 2 5" xfId="37185"/>
    <cellStyle name="Style 263 5 2 6" xfId="48321"/>
    <cellStyle name="Style 263 5 3" xfId="10887"/>
    <cellStyle name="Style 263 5 3 2" xfId="25097"/>
    <cellStyle name="Style 263 5 3 3" xfId="28287"/>
    <cellStyle name="Style 263 5 3 4" xfId="35816"/>
    <cellStyle name="Style 263 5 3 5" xfId="42419"/>
    <cellStyle name="Style 263 5 4" xfId="12242"/>
    <cellStyle name="Style 263 5 4 2" xfId="25098"/>
    <cellStyle name="Style 263 5 4 3" xfId="28288"/>
    <cellStyle name="Style 263 5 4 4" xfId="36667"/>
    <cellStyle name="Style 263 5 4 5" xfId="45751"/>
    <cellStyle name="Style 263 5 5" xfId="15074"/>
    <cellStyle name="Style 263 5 5 2" xfId="28289"/>
    <cellStyle name="Style 263 5 5 3" xfId="34886"/>
    <cellStyle name="Style 263 5 5 4" xfId="47841"/>
    <cellStyle name="Style 263 5 6" xfId="28283"/>
    <cellStyle name="Style 263 5 7" xfId="22181"/>
    <cellStyle name="Style 263 5 8" xfId="39939"/>
    <cellStyle name="Style 263 6" xfId="6880"/>
    <cellStyle name="Style 263 6 2" xfId="9221"/>
    <cellStyle name="Style 263 6 2 2" xfId="13476"/>
    <cellStyle name="Style 263 6 2 2 2" xfId="25099"/>
    <cellStyle name="Style 263 6 2 2 3" xfId="28292"/>
    <cellStyle name="Style 263 6 2 2 4" xfId="34356"/>
    <cellStyle name="Style 263 6 2 2 5" xfId="45624"/>
    <cellStyle name="Style 263 6 2 3" xfId="16231"/>
    <cellStyle name="Style 263 6 2 3 2" xfId="28293"/>
    <cellStyle name="Style 263 6 2 3 3" xfId="31883"/>
    <cellStyle name="Style 263 6 2 3 4" xfId="40236"/>
    <cellStyle name="Style 263 6 2 4" xfId="28291"/>
    <cellStyle name="Style 263 6 2 5" xfId="23159"/>
    <cellStyle name="Style 263 6 2 6" xfId="40014"/>
    <cellStyle name="Style 263 6 3" xfId="10796"/>
    <cellStyle name="Style 263 6 3 2" xfId="25100"/>
    <cellStyle name="Style 263 6 3 3" xfId="28294"/>
    <cellStyle name="Style 263 6 3 4" xfId="33721"/>
    <cellStyle name="Style 263 6 3 5" xfId="43624"/>
    <cellStyle name="Style 263 6 4" xfId="12151"/>
    <cellStyle name="Style 263 6 4 2" xfId="25101"/>
    <cellStyle name="Style 263 6 4 3" xfId="28295"/>
    <cellStyle name="Style 263 6 4 4" xfId="37922"/>
    <cellStyle name="Style 263 6 4 5" xfId="47836"/>
    <cellStyle name="Style 263 6 5" xfId="14983"/>
    <cellStyle name="Style 263 6 5 2" xfId="28296"/>
    <cellStyle name="Style 263 6 5 3" xfId="34186"/>
    <cellStyle name="Style 263 6 5 4" xfId="47571"/>
    <cellStyle name="Style 263 6 6" xfId="28290"/>
    <cellStyle name="Style 263 6 7" xfId="22301"/>
    <cellStyle name="Style 263 6 8" xfId="39590"/>
    <cellStyle name="Style 263 7" xfId="6923"/>
    <cellStyle name="Style 263 7 2" xfId="9264"/>
    <cellStyle name="Style 263 7 2 2" xfId="13519"/>
    <cellStyle name="Style 263 7 2 2 2" xfId="25102"/>
    <cellStyle name="Style 263 7 2 2 3" xfId="28299"/>
    <cellStyle name="Style 263 7 2 2 4" xfId="34606"/>
    <cellStyle name="Style 263 7 2 2 5" xfId="41485"/>
    <cellStyle name="Style 263 7 2 3" xfId="16269"/>
    <cellStyle name="Style 263 7 2 3 2" xfId="28300"/>
    <cellStyle name="Style 263 7 2 3 3" xfId="32276"/>
    <cellStyle name="Style 263 7 2 3 4" xfId="48268"/>
    <cellStyle name="Style 263 7 2 4" xfId="28298"/>
    <cellStyle name="Style 263 7 2 5" xfId="17568"/>
    <cellStyle name="Style 263 7 2 6" xfId="43824"/>
    <cellStyle name="Style 263 7 3" xfId="10839"/>
    <cellStyle name="Style 263 7 3 2" xfId="25104"/>
    <cellStyle name="Style 263 7 3 3" xfId="28301"/>
    <cellStyle name="Style 263 7 3 4" xfId="35719"/>
    <cellStyle name="Style 263 7 3 5" xfId="43094"/>
    <cellStyle name="Style 263 7 4" xfId="12194"/>
    <cellStyle name="Style 263 7 4 2" xfId="25105"/>
    <cellStyle name="Style 263 7 4 3" xfId="28302"/>
    <cellStyle name="Style 263 7 4 4" xfId="35494"/>
    <cellStyle name="Style 263 7 4 5" xfId="46151"/>
    <cellStyle name="Style 263 7 5" xfId="15026"/>
    <cellStyle name="Style 263 7 5 2" xfId="28303"/>
    <cellStyle name="Style 263 7 5 3" xfId="36959"/>
    <cellStyle name="Style 263 7 5 4" xfId="47827"/>
    <cellStyle name="Style 263 7 6" xfId="28297"/>
    <cellStyle name="Style 263 7 7" xfId="25052"/>
    <cellStyle name="Style 263 7 8" xfId="39024"/>
    <cellStyle name="Style 263 8" xfId="7091"/>
    <cellStyle name="Style 263 8 2" xfId="9432"/>
    <cellStyle name="Style 263 8 2 2" xfId="13687"/>
    <cellStyle name="Style 263 8 2 2 2" xfId="25106"/>
    <cellStyle name="Style 263 8 2 2 3" xfId="28306"/>
    <cellStyle name="Style 263 8 2 2 4" xfId="38510"/>
    <cellStyle name="Style 263 8 2 2 5" xfId="46802"/>
    <cellStyle name="Style 263 8 2 3" xfId="16424"/>
    <cellStyle name="Style 263 8 2 3 2" xfId="28307"/>
    <cellStyle name="Style 263 8 2 3 3" xfId="32365"/>
    <cellStyle name="Style 263 8 2 3 4" xfId="39067"/>
    <cellStyle name="Style 263 8 2 4" xfId="28305"/>
    <cellStyle name="Style 263 8 2 5" xfId="32206"/>
    <cellStyle name="Style 263 8 2 6" xfId="46013"/>
    <cellStyle name="Style 263 8 3" xfId="11007"/>
    <cellStyle name="Style 263 8 3 2" xfId="25107"/>
    <cellStyle name="Style 263 8 3 3" xfId="28308"/>
    <cellStyle name="Style 263 8 3 4" xfId="38356"/>
    <cellStyle name="Style 263 8 3 5" xfId="47705"/>
    <cellStyle name="Style 263 8 4" xfId="12362"/>
    <cellStyle name="Style 263 8 4 2" xfId="25108"/>
    <cellStyle name="Style 263 8 4 3" xfId="28309"/>
    <cellStyle name="Style 263 8 4 4" xfId="36248"/>
    <cellStyle name="Style 263 8 4 5" xfId="38944"/>
    <cellStyle name="Style 263 8 5" xfId="15194"/>
    <cellStyle name="Style 263 8 5 2" xfId="28310"/>
    <cellStyle name="Style 263 8 5 3" xfId="33265"/>
    <cellStyle name="Style 263 8 5 4" xfId="43955"/>
    <cellStyle name="Style 263 8 6" xfId="28304"/>
    <cellStyle name="Style 263 8 7" xfId="31862"/>
    <cellStyle name="Style 263 8 8" xfId="47870"/>
    <cellStyle name="Style 263 9" xfId="8233"/>
    <cellStyle name="Style 263 9 2" xfId="9671"/>
    <cellStyle name="Style 263 9 2 2" xfId="13908"/>
    <cellStyle name="Style 263 9 2 2 2" xfId="25109"/>
    <cellStyle name="Style 263 9 2 2 3" xfId="28313"/>
    <cellStyle name="Style 263 9 2 2 4" xfId="34916"/>
    <cellStyle name="Style 263 9 2 2 5" xfId="43753"/>
    <cellStyle name="Style 263 9 2 3" xfId="16645"/>
    <cellStyle name="Style 263 9 2 3 2" xfId="28314"/>
    <cellStyle name="Style 263 9 2 3 3" xfId="31923"/>
    <cellStyle name="Style 263 9 2 3 4" xfId="40286"/>
    <cellStyle name="Style 263 9 2 4" xfId="28312"/>
    <cellStyle name="Style 263 9 2 5" xfId="36055"/>
    <cellStyle name="Style 263 9 2 6" xfId="44459"/>
    <cellStyle name="Style 263 9 3" xfId="11228"/>
    <cellStyle name="Style 263 9 3 2" xfId="25110"/>
    <cellStyle name="Style 263 9 3 3" xfId="28315"/>
    <cellStyle name="Style 263 9 3 4" xfId="33738"/>
    <cellStyle name="Style 263 9 3 5" xfId="41551"/>
    <cellStyle name="Style 263 9 4" xfId="12583"/>
    <cellStyle name="Style 263 9 4 2" xfId="25111"/>
    <cellStyle name="Style 263 9 4 3" xfId="28316"/>
    <cellStyle name="Style 263 9 4 4" xfId="35099"/>
    <cellStyle name="Style 263 9 4 5" xfId="44224"/>
    <cellStyle name="Style 263 9 5" xfId="15415"/>
    <cellStyle name="Style 263 9 5 2" xfId="28317"/>
    <cellStyle name="Style 263 9 5 3" xfId="36840"/>
    <cellStyle name="Style 263 9 5 4" xfId="40652"/>
    <cellStyle name="Style 263 9 6" xfId="28311"/>
    <cellStyle name="Style 263 9 7" xfId="23559"/>
    <cellStyle name="Style 263 9 8" xfId="39378"/>
    <cellStyle name="Style 264" xfId="89"/>
    <cellStyle name="Style 264 10" xfId="8250"/>
    <cellStyle name="Style 264 10 2" xfId="9688"/>
    <cellStyle name="Style 264 10 2 2" xfId="13925"/>
    <cellStyle name="Style 264 10 2 2 2" xfId="25114"/>
    <cellStyle name="Style 264 10 2 2 3" xfId="28320"/>
    <cellStyle name="Style 264 10 2 2 4" xfId="32676"/>
    <cellStyle name="Style 264 10 2 2 5" xfId="46671"/>
    <cellStyle name="Style 264 10 2 3" xfId="16662"/>
    <cellStyle name="Style 264 10 2 3 2" xfId="28321"/>
    <cellStyle name="Style 264 10 2 3 3" xfId="26715"/>
    <cellStyle name="Style 264 10 2 3 4" xfId="44621"/>
    <cellStyle name="Style 264 10 2 4" xfId="28319"/>
    <cellStyle name="Style 264 10 2 5" xfId="37392"/>
    <cellStyle name="Style 264 10 2 6" xfId="47243"/>
    <cellStyle name="Style 264 10 3" xfId="11245"/>
    <cellStyle name="Style 264 10 3 2" xfId="25115"/>
    <cellStyle name="Style 264 10 3 3" xfId="28322"/>
    <cellStyle name="Style 264 10 3 4" xfId="34073"/>
    <cellStyle name="Style 264 10 3 5" xfId="47907"/>
    <cellStyle name="Style 264 10 4" xfId="12600"/>
    <cellStyle name="Style 264 10 4 2" xfId="25116"/>
    <cellStyle name="Style 264 10 4 3" xfId="28323"/>
    <cellStyle name="Style 264 10 4 4" xfId="33279"/>
    <cellStyle name="Style 264 10 4 5" xfId="46287"/>
    <cellStyle name="Style 264 10 5" xfId="15432"/>
    <cellStyle name="Style 264 10 5 2" xfId="28324"/>
    <cellStyle name="Style 264 10 5 3" xfId="33359"/>
    <cellStyle name="Style 264 10 5 4" xfId="41492"/>
    <cellStyle name="Style 264 10 6" xfId="28318"/>
    <cellStyle name="Style 264 10 7" xfId="25462"/>
    <cellStyle name="Style 264 10 8" xfId="40100"/>
    <cellStyle name="Style 264 11" xfId="8426"/>
    <cellStyle name="Style 264 11 2" xfId="9864"/>
    <cellStyle name="Style 264 11 2 2" xfId="14101"/>
    <cellStyle name="Style 264 11 2 2 2" xfId="25118"/>
    <cellStyle name="Style 264 11 2 2 3" xfId="28327"/>
    <cellStyle name="Style 264 11 2 2 4" xfId="34074"/>
    <cellStyle name="Style 264 11 2 2 5" xfId="43520"/>
    <cellStyle name="Style 264 11 2 3" xfId="16838"/>
    <cellStyle name="Style 264 11 2 3 2" xfId="28328"/>
    <cellStyle name="Style 264 11 2 3 3" xfId="32300"/>
    <cellStyle name="Style 264 11 2 3 4" xfId="41087"/>
    <cellStyle name="Style 264 11 2 4" xfId="28326"/>
    <cellStyle name="Style 264 11 2 5" xfId="34143"/>
    <cellStyle name="Style 264 11 2 6" xfId="41128"/>
    <cellStyle name="Style 264 11 3" xfId="11421"/>
    <cellStyle name="Style 264 11 3 2" xfId="25119"/>
    <cellStyle name="Style 264 11 3 3" xfId="28329"/>
    <cellStyle name="Style 264 11 3 4" xfId="34843"/>
    <cellStyle name="Style 264 11 3 5" xfId="45262"/>
    <cellStyle name="Style 264 11 4" xfId="12776"/>
    <cellStyle name="Style 264 11 4 2" xfId="25120"/>
    <cellStyle name="Style 264 11 4 3" xfId="28330"/>
    <cellStyle name="Style 264 11 4 4" xfId="34649"/>
    <cellStyle name="Style 264 11 4 5" xfId="44218"/>
    <cellStyle name="Style 264 11 5" xfId="15608"/>
    <cellStyle name="Style 264 11 5 2" xfId="28331"/>
    <cellStyle name="Style 264 11 5 3" xfId="37490"/>
    <cellStyle name="Style 264 11 5 4" xfId="41699"/>
    <cellStyle name="Style 264 11 6" xfId="28325"/>
    <cellStyle name="Style 264 11 7" xfId="27188"/>
    <cellStyle name="Style 264 11 8" xfId="41704"/>
    <cellStyle name="Style 264 12" xfId="8698"/>
    <cellStyle name="Style 264 12 2" xfId="10134"/>
    <cellStyle name="Style 264 12 2 2" xfId="14371"/>
    <cellStyle name="Style 264 12 2 2 2" xfId="25121"/>
    <cellStyle name="Style 264 12 2 2 3" xfId="28334"/>
    <cellStyle name="Style 264 12 2 2 4" xfId="36247"/>
    <cellStyle name="Style 264 12 2 2 5" xfId="47126"/>
    <cellStyle name="Style 264 12 2 3" xfId="17108"/>
    <cellStyle name="Style 264 12 2 3 2" xfId="28335"/>
    <cellStyle name="Style 264 12 2 3 3" xfId="33470"/>
    <cellStyle name="Style 264 12 2 3 4" xfId="42621"/>
    <cellStyle name="Style 264 12 2 4" xfId="28333"/>
    <cellStyle name="Style 264 12 2 5" xfId="36787"/>
    <cellStyle name="Style 264 12 2 6" xfId="47197"/>
    <cellStyle name="Style 264 12 3" xfId="11691"/>
    <cellStyle name="Style 264 12 3 2" xfId="25122"/>
    <cellStyle name="Style 264 12 3 3" xfId="28336"/>
    <cellStyle name="Style 264 12 3 4" xfId="37331"/>
    <cellStyle name="Style 264 12 3 5" xfId="48433"/>
    <cellStyle name="Style 264 12 4" xfId="13046"/>
    <cellStyle name="Style 264 12 4 2" xfId="25123"/>
    <cellStyle name="Style 264 12 4 3" xfId="28337"/>
    <cellStyle name="Style 264 12 4 4" xfId="36271"/>
    <cellStyle name="Style 264 12 4 5" xfId="42652"/>
    <cellStyle name="Style 264 12 5" xfId="15878"/>
    <cellStyle name="Style 264 12 5 2" xfId="28338"/>
    <cellStyle name="Style 264 12 5 3" xfId="31998"/>
    <cellStyle name="Style 264 12 5 4" xfId="47866"/>
    <cellStyle name="Style 264 12 6" xfId="28332"/>
    <cellStyle name="Style 264 12 7" xfId="32258"/>
    <cellStyle name="Style 264 12 8" xfId="41154"/>
    <cellStyle name="Style 264 13" xfId="8709"/>
    <cellStyle name="Style 264 13 2" xfId="10145"/>
    <cellStyle name="Style 264 13 2 2" xfId="14382"/>
    <cellStyle name="Style 264 13 2 2 2" xfId="25124"/>
    <cellStyle name="Style 264 13 2 2 3" xfId="28341"/>
    <cellStyle name="Style 264 13 2 2 4" xfId="34965"/>
    <cellStyle name="Style 264 13 2 2 5" xfId="41772"/>
    <cellStyle name="Style 264 13 2 3" xfId="17119"/>
    <cellStyle name="Style 264 13 2 3 2" xfId="28342"/>
    <cellStyle name="Style 264 13 2 3 3" xfId="33448"/>
    <cellStyle name="Style 264 13 2 3 4" xfId="41269"/>
    <cellStyle name="Style 264 13 2 4" xfId="28340"/>
    <cellStyle name="Style 264 13 2 5" xfId="33828"/>
    <cellStyle name="Style 264 13 2 6" xfId="47000"/>
    <cellStyle name="Style 264 13 3" xfId="11702"/>
    <cellStyle name="Style 264 13 3 2" xfId="25125"/>
    <cellStyle name="Style 264 13 3 3" xfId="28343"/>
    <cellStyle name="Style 264 13 3 4" xfId="32859"/>
    <cellStyle name="Style 264 13 3 5" xfId="45556"/>
    <cellStyle name="Style 264 13 4" xfId="13057"/>
    <cellStyle name="Style 264 13 4 2" xfId="25126"/>
    <cellStyle name="Style 264 13 4 3" xfId="28344"/>
    <cellStyle name="Style 264 13 4 4" xfId="33311"/>
    <cellStyle name="Style 264 13 4 5" xfId="45276"/>
    <cellStyle name="Style 264 13 5" xfId="15889"/>
    <cellStyle name="Style 264 13 5 2" xfId="28345"/>
    <cellStyle name="Style 264 13 5 3" xfId="32008"/>
    <cellStyle name="Style 264 13 5 4" xfId="40893"/>
    <cellStyle name="Style 264 13 6" xfId="28339"/>
    <cellStyle name="Style 264 13 7" xfId="23767"/>
    <cellStyle name="Style 264 13 8" xfId="39924"/>
    <cellStyle name="Style 264 14" xfId="8717"/>
    <cellStyle name="Style 264 14 2" xfId="10153"/>
    <cellStyle name="Style 264 14 2 2" xfId="14390"/>
    <cellStyle name="Style 264 14 2 2 2" xfId="25127"/>
    <cellStyle name="Style 264 14 2 2 3" xfId="28348"/>
    <cellStyle name="Style 264 14 2 2 4" xfId="35215"/>
    <cellStyle name="Style 264 14 2 2 5" xfId="44130"/>
    <cellStyle name="Style 264 14 2 3" xfId="17127"/>
    <cellStyle name="Style 264 14 2 3 2" xfId="28349"/>
    <cellStyle name="Style 264 14 2 3 3" xfId="32165"/>
    <cellStyle name="Style 264 14 2 3 4" xfId="41751"/>
    <cellStyle name="Style 264 14 2 4" xfId="28347"/>
    <cellStyle name="Style 264 14 2 5" xfId="35948"/>
    <cellStyle name="Style 264 14 2 6" xfId="42808"/>
    <cellStyle name="Style 264 14 3" xfId="11710"/>
    <cellStyle name="Style 264 14 3 2" xfId="25128"/>
    <cellStyle name="Style 264 14 3 3" xfId="28350"/>
    <cellStyle name="Style 264 14 3 4" xfId="36272"/>
    <cellStyle name="Style 264 14 3 5" xfId="46089"/>
    <cellStyle name="Style 264 14 4" xfId="13065"/>
    <cellStyle name="Style 264 14 4 2" xfId="25129"/>
    <cellStyle name="Style 264 14 4 3" xfId="28351"/>
    <cellStyle name="Style 264 14 4 4" xfId="35280"/>
    <cellStyle name="Style 264 14 4 5" xfId="44054"/>
    <cellStyle name="Style 264 14 5" xfId="15897"/>
    <cellStyle name="Style 264 14 5 2" xfId="28352"/>
    <cellStyle name="Style 264 14 5 3" xfId="32016"/>
    <cellStyle name="Style 264 14 5 4" xfId="44382"/>
    <cellStyle name="Style 264 14 6" xfId="28346"/>
    <cellStyle name="Style 264 14 7" xfId="20414"/>
    <cellStyle name="Style 264 14 8" xfId="39820"/>
    <cellStyle name="Style 264 15" xfId="8878"/>
    <cellStyle name="Style 264 15 2" xfId="13157"/>
    <cellStyle name="Style 264 15 2 2" xfId="25131"/>
    <cellStyle name="Style 264 15 2 3" xfId="28353"/>
    <cellStyle name="Style 264 15 2 4" xfId="32680"/>
    <cellStyle name="Style 264 15 2 5" xfId="47763"/>
    <cellStyle name="Style 264 15 3" xfId="14590"/>
    <cellStyle name="Style 264 15 3 2" xfId="25132"/>
    <cellStyle name="Style 264 15 3 3" xfId="28354"/>
    <cellStyle name="Style 264 15 3 4" xfId="35830"/>
    <cellStyle name="Style 264 15 3 5" xfId="45924"/>
    <cellStyle name="Style 264 15 4" xfId="25130"/>
    <cellStyle name="Style 264 16" xfId="10336"/>
    <cellStyle name="Style 264 16 2" xfId="14573"/>
    <cellStyle name="Style 264 16 2 2" xfId="25133"/>
    <cellStyle name="Style 264 16 2 3" xfId="28356"/>
    <cellStyle name="Style 264 16 2 4" xfId="33324"/>
    <cellStyle name="Style 264 16 2 5" xfId="41960"/>
    <cellStyle name="Style 264 16 3" xfId="17310"/>
    <cellStyle name="Style 264 16 3 2" xfId="28357"/>
    <cellStyle name="Style 264 16 3 3" xfId="38747"/>
    <cellStyle name="Style 264 16 3 4" xfId="47871"/>
    <cellStyle name="Style 264 16 4" xfId="28355"/>
    <cellStyle name="Style 264 16 5" xfId="37923"/>
    <cellStyle name="Style 264 16 6" xfId="43457"/>
    <cellStyle name="Style 264 17" xfId="10366"/>
    <cellStyle name="Style 264 17 2" xfId="25134"/>
    <cellStyle name="Style 264 17 3" xfId="28358"/>
    <cellStyle name="Style 264 17 4" xfId="33547"/>
    <cellStyle name="Style 264 17 5" xfId="46164"/>
    <cellStyle name="Style 264 18" xfId="10466"/>
    <cellStyle name="Style 264 18 2" xfId="25135"/>
    <cellStyle name="Style 264 18 3" xfId="28359"/>
    <cellStyle name="Style 264 18 4" xfId="27708"/>
    <cellStyle name="Style 264 18 5" xfId="42486"/>
    <cellStyle name="Style 264 19" xfId="11807"/>
    <cellStyle name="Style 264 19 2" xfId="25136"/>
    <cellStyle name="Style 264 19 3" xfId="28360"/>
    <cellStyle name="Style 264 19 4" xfId="38100"/>
    <cellStyle name="Style 264 19 5" xfId="44648"/>
    <cellStyle name="Style 264 2" xfId="6814"/>
    <cellStyle name="Style 264 2 2" xfId="10204"/>
    <cellStyle name="Style 264 2 2 2" xfId="11761"/>
    <cellStyle name="Style 264 2 2 2 2" xfId="25137"/>
    <cellStyle name="Style 264 2 2 2 3" xfId="28363"/>
    <cellStyle name="Style 264 2 2 2 4" xfId="32723"/>
    <cellStyle name="Style 264 2 2 2 5" xfId="47999"/>
    <cellStyle name="Style 264 2 2 3" xfId="14441"/>
    <cellStyle name="Style 264 2 2 3 2" xfId="25138"/>
    <cellStyle name="Style 264 2 2 3 3" xfId="28364"/>
    <cellStyle name="Style 264 2 2 3 4" xfId="34829"/>
    <cellStyle name="Style 264 2 2 3 5" xfId="44950"/>
    <cellStyle name="Style 264 2 2 4" xfId="17178"/>
    <cellStyle name="Style 264 2 2 4 2" xfId="28365"/>
    <cellStyle name="Style 264 2 2 4 3" xfId="32951"/>
    <cellStyle name="Style 264 2 2 4 4" xfId="48273"/>
    <cellStyle name="Style 264 2 2 5" xfId="28362"/>
    <cellStyle name="Style 264 2 2 6" xfId="38661"/>
    <cellStyle name="Style 264 2 2 7" xfId="44537"/>
    <cellStyle name="Style 264 2 3" xfId="9155"/>
    <cellStyle name="Style 264 2 3 2" xfId="13410"/>
    <cellStyle name="Style 264 2 3 2 2" xfId="25140"/>
    <cellStyle name="Style 264 2 3 2 3" xfId="28367"/>
    <cellStyle name="Style 264 2 3 2 4" xfId="33529"/>
    <cellStyle name="Style 264 2 3 2 5" xfId="42561"/>
    <cellStyle name="Style 264 2 3 3" xfId="14651"/>
    <cellStyle name="Style 264 2 3 3 2" xfId="25141"/>
    <cellStyle name="Style 264 2 3 3 3" xfId="28368"/>
    <cellStyle name="Style 264 2 3 3 4" xfId="38381"/>
    <cellStyle name="Style 264 2 3 3 5" xfId="40808"/>
    <cellStyle name="Style 264 2 3 4" xfId="25139"/>
    <cellStyle name="Style 264 2 4" xfId="10730"/>
    <cellStyle name="Style 264 2 4 2" xfId="25142"/>
    <cellStyle name="Style 264 2 4 3" xfId="28369"/>
    <cellStyle name="Style 264 2 4 4" xfId="34065"/>
    <cellStyle name="Style 264 2 4 5" xfId="46926"/>
    <cellStyle name="Style 264 2 5" xfId="12085"/>
    <cellStyle name="Style 264 2 5 2" xfId="25143"/>
    <cellStyle name="Style 264 2 5 3" xfId="28370"/>
    <cellStyle name="Style 264 2 5 4" xfId="38499"/>
    <cellStyle name="Style 264 2 5 5" xfId="43114"/>
    <cellStyle name="Style 264 2 6" xfId="14917"/>
    <cellStyle name="Style 264 2 6 2" xfId="28371"/>
    <cellStyle name="Style 264 2 6 3" xfId="35305"/>
    <cellStyle name="Style 264 2 6 4" xfId="46731"/>
    <cellStyle name="Style 264 2 7" xfId="23893"/>
    <cellStyle name="Style 264 2 8" xfId="39199"/>
    <cellStyle name="Style 264 3" xfId="6720"/>
    <cellStyle name="Style 264 3 2" xfId="9061"/>
    <cellStyle name="Style 264 3 2 2" xfId="13316"/>
    <cellStyle name="Style 264 3 2 2 2" xfId="25144"/>
    <cellStyle name="Style 264 3 2 2 3" xfId="28374"/>
    <cellStyle name="Style 264 3 2 2 4" xfId="33690"/>
    <cellStyle name="Style 264 3 2 2 5" xfId="45426"/>
    <cellStyle name="Style 264 3 2 3" xfId="16091"/>
    <cellStyle name="Style 264 3 2 3 2" xfId="28375"/>
    <cellStyle name="Style 264 3 2 3 3" xfId="22665"/>
    <cellStyle name="Style 264 3 2 3 4" xfId="43990"/>
    <cellStyle name="Style 264 3 2 4" xfId="28373"/>
    <cellStyle name="Style 264 3 2 5" xfId="23667"/>
    <cellStyle name="Style 264 3 2 6" xfId="39316"/>
    <cellStyle name="Style 264 3 3" xfId="10636"/>
    <cellStyle name="Style 264 3 3 2" xfId="25145"/>
    <cellStyle name="Style 264 3 3 3" xfId="28376"/>
    <cellStyle name="Style 264 3 3 4" xfId="27863"/>
    <cellStyle name="Style 264 3 3 5" xfId="41642"/>
    <cellStyle name="Style 264 3 4" xfId="11991"/>
    <cellStyle name="Style 264 3 4 2" xfId="25146"/>
    <cellStyle name="Style 264 3 4 3" xfId="28377"/>
    <cellStyle name="Style 264 3 4 4" xfId="33488"/>
    <cellStyle name="Style 264 3 4 5" xfId="47822"/>
    <cellStyle name="Style 264 3 5" xfId="14823"/>
    <cellStyle name="Style 264 3 5 2" xfId="28378"/>
    <cellStyle name="Style 264 3 5 3" xfId="36995"/>
    <cellStyle name="Style 264 3 5 4" xfId="48243"/>
    <cellStyle name="Style 264 3 6" xfId="28372"/>
    <cellStyle name="Style 264 3 7" xfId="22080"/>
    <cellStyle name="Style 264 3 8" xfId="39016"/>
    <cellStyle name="Style 264 4" xfId="6801"/>
    <cellStyle name="Style 264 4 2" xfId="9142"/>
    <cellStyle name="Style 264 4 2 2" xfId="13397"/>
    <cellStyle name="Style 264 4 2 2 2" xfId="25147"/>
    <cellStyle name="Style 264 4 2 2 3" xfId="28381"/>
    <cellStyle name="Style 264 4 2 2 4" xfId="38634"/>
    <cellStyle name="Style 264 4 2 2 5" xfId="48024"/>
    <cellStyle name="Style 264 4 2 3" xfId="16166"/>
    <cellStyle name="Style 264 4 2 3 2" xfId="28382"/>
    <cellStyle name="Style 264 4 2 3 3" xfId="24639"/>
    <cellStyle name="Style 264 4 2 3 4" xfId="40974"/>
    <cellStyle name="Style 264 4 2 4" xfId="28380"/>
    <cellStyle name="Style 264 4 2 5" xfId="22106"/>
    <cellStyle name="Style 264 4 2 6" xfId="40266"/>
    <cellStyle name="Style 264 4 3" xfId="10717"/>
    <cellStyle name="Style 264 4 3 2" xfId="25148"/>
    <cellStyle name="Style 264 4 3 3" xfId="28383"/>
    <cellStyle name="Style 264 4 3 4" xfId="36372"/>
    <cellStyle name="Style 264 4 3 5" xfId="43828"/>
    <cellStyle name="Style 264 4 4" xfId="12072"/>
    <cellStyle name="Style 264 4 4 2" xfId="25149"/>
    <cellStyle name="Style 264 4 4 3" xfId="28384"/>
    <cellStyle name="Style 264 4 4 4" xfId="37462"/>
    <cellStyle name="Style 264 4 4 5" xfId="43625"/>
    <cellStyle name="Style 264 4 5" xfId="14904"/>
    <cellStyle name="Style 264 4 5 2" xfId="28385"/>
    <cellStyle name="Style 264 4 5 3" xfId="38419"/>
    <cellStyle name="Style 264 4 5 4" xfId="45970"/>
    <cellStyle name="Style 264 4 6" xfId="28379"/>
    <cellStyle name="Style 264 4 7" xfId="21569"/>
    <cellStyle name="Style 264 4 8" xfId="47428"/>
    <cellStyle name="Style 264 5" xfId="6763"/>
    <cellStyle name="Style 264 5 2" xfId="9104"/>
    <cellStyle name="Style 264 5 2 2" xfId="13359"/>
    <cellStyle name="Style 264 5 2 2 2" xfId="25150"/>
    <cellStyle name="Style 264 5 2 2 3" xfId="28388"/>
    <cellStyle name="Style 264 5 2 2 4" xfId="35675"/>
    <cellStyle name="Style 264 5 2 2 5" xfId="42543"/>
    <cellStyle name="Style 264 5 2 3" xfId="16131"/>
    <cellStyle name="Style 264 5 2 3 2" xfId="28389"/>
    <cellStyle name="Style 264 5 2 3 3" xfId="26013"/>
    <cellStyle name="Style 264 5 2 3 4" xfId="40181"/>
    <cellStyle name="Style 264 5 2 4" xfId="28387"/>
    <cellStyle name="Style 264 5 2 5" xfId="22272"/>
    <cellStyle name="Style 264 5 2 6" xfId="39932"/>
    <cellStyle name="Style 264 5 3" xfId="10679"/>
    <cellStyle name="Style 264 5 3 2" xfId="25151"/>
    <cellStyle name="Style 264 5 3 3" xfId="28390"/>
    <cellStyle name="Style 264 5 3 4" xfId="37097"/>
    <cellStyle name="Style 264 5 3 5" xfId="46101"/>
    <cellStyle name="Style 264 5 4" xfId="12034"/>
    <cellStyle name="Style 264 5 4 2" xfId="25152"/>
    <cellStyle name="Style 264 5 4 3" xfId="28391"/>
    <cellStyle name="Style 264 5 4 4" xfId="34477"/>
    <cellStyle name="Style 264 5 4 5" xfId="40383"/>
    <cellStyle name="Style 264 5 5" xfId="14866"/>
    <cellStyle name="Style 264 5 5 2" xfId="28392"/>
    <cellStyle name="Style 264 5 5 3" xfId="35884"/>
    <cellStyle name="Style 264 5 5 4" xfId="42008"/>
    <cellStyle name="Style 264 5 6" xfId="28386"/>
    <cellStyle name="Style 264 5 7" xfId="25588"/>
    <cellStyle name="Style 264 5 8" xfId="39460"/>
    <cellStyle name="Style 264 6" xfId="6725"/>
    <cellStyle name="Style 264 6 2" xfId="9066"/>
    <cellStyle name="Style 264 6 2 2" xfId="13321"/>
    <cellStyle name="Style 264 6 2 2 2" xfId="25153"/>
    <cellStyle name="Style 264 6 2 2 3" xfId="28395"/>
    <cellStyle name="Style 264 6 2 2 4" xfId="37930"/>
    <cellStyle name="Style 264 6 2 2 5" xfId="43597"/>
    <cellStyle name="Style 264 6 2 3" xfId="16094"/>
    <cellStyle name="Style 264 6 2 3 2" xfId="28396"/>
    <cellStyle name="Style 264 6 2 3 3" xfId="22148"/>
    <cellStyle name="Style 264 6 2 3 4" xfId="39867"/>
    <cellStyle name="Style 264 6 2 4" xfId="28394"/>
    <cellStyle name="Style 264 6 2 5" xfId="22289"/>
    <cellStyle name="Style 264 6 2 6" xfId="47657"/>
    <cellStyle name="Style 264 6 3" xfId="10641"/>
    <cellStyle name="Style 264 6 3 2" xfId="25154"/>
    <cellStyle name="Style 264 6 3 3" xfId="28397"/>
    <cellStyle name="Style 264 6 3 4" xfId="38713"/>
    <cellStyle name="Style 264 6 3 5" xfId="47608"/>
    <cellStyle name="Style 264 6 4" xfId="11996"/>
    <cellStyle name="Style 264 6 4 2" xfId="25155"/>
    <cellStyle name="Style 264 6 4 3" xfId="28398"/>
    <cellStyle name="Style 264 6 4 4" xfId="37728"/>
    <cellStyle name="Style 264 6 4 5" xfId="42352"/>
    <cellStyle name="Style 264 6 5" xfId="14828"/>
    <cellStyle name="Style 264 6 5 2" xfId="28399"/>
    <cellStyle name="Style 264 6 5 3" xfId="34371"/>
    <cellStyle name="Style 264 6 5 4" xfId="45819"/>
    <cellStyle name="Style 264 6 6" xfId="28393"/>
    <cellStyle name="Style 264 6 7" xfId="23680"/>
    <cellStyle name="Style 264 6 8" xfId="40248"/>
    <cellStyle name="Style 264 7" xfId="6765"/>
    <cellStyle name="Style 264 7 2" xfId="9106"/>
    <cellStyle name="Style 264 7 2 2" xfId="13361"/>
    <cellStyle name="Style 264 7 2 2 2" xfId="25156"/>
    <cellStyle name="Style 264 7 2 2 3" xfId="28402"/>
    <cellStyle name="Style 264 7 2 2 4" xfId="38319"/>
    <cellStyle name="Style 264 7 2 2 5" xfId="45032"/>
    <cellStyle name="Style 264 7 2 3" xfId="16133"/>
    <cellStyle name="Style 264 7 2 3 2" xfId="28403"/>
    <cellStyle name="Style 264 7 2 3 3" xfId="21930"/>
    <cellStyle name="Style 264 7 2 3 4" xfId="42219"/>
    <cellStyle name="Style 264 7 2 4" xfId="28401"/>
    <cellStyle name="Style 264 7 2 5" xfId="26955"/>
    <cellStyle name="Style 264 7 2 6" xfId="41909"/>
    <cellStyle name="Style 264 7 3" xfId="10681"/>
    <cellStyle name="Style 264 7 3 2" xfId="25157"/>
    <cellStyle name="Style 264 7 3 3" xfId="28404"/>
    <cellStyle name="Style 264 7 3 4" xfId="33412"/>
    <cellStyle name="Style 264 7 3 5" xfId="44395"/>
    <cellStyle name="Style 264 7 4" xfId="12036"/>
    <cellStyle name="Style 264 7 4 2" xfId="25158"/>
    <cellStyle name="Style 264 7 4 3" xfId="28405"/>
    <cellStyle name="Style 264 7 4 4" xfId="36058"/>
    <cellStyle name="Style 264 7 4 5" xfId="42037"/>
    <cellStyle name="Style 264 7 5" xfId="14868"/>
    <cellStyle name="Style 264 7 5 2" xfId="28406"/>
    <cellStyle name="Style 264 7 5 3" xfId="35143"/>
    <cellStyle name="Style 264 7 5 4" xfId="47040"/>
    <cellStyle name="Style 264 7 6" xfId="28400"/>
    <cellStyle name="Style 264 7 7" xfId="21867"/>
    <cellStyle name="Style 264 7 8" xfId="40319"/>
    <cellStyle name="Style 264 8" xfId="7092"/>
    <cellStyle name="Style 264 8 2" xfId="9433"/>
    <cellStyle name="Style 264 8 2 2" xfId="13688"/>
    <cellStyle name="Style 264 8 2 2 2" xfId="25159"/>
    <cellStyle name="Style 264 8 2 2 3" xfId="28409"/>
    <cellStyle name="Style 264 8 2 2 4" xfId="35394"/>
    <cellStyle name="Style 264 8 2 2 5" xfId="44262"/>
    <cellStyle name="Style 264 8 2 3" xfId="16425"/>
    <cellStyle name="Style 264 8 2 3 2" xfId="28410"/>
    <cellStyle name="Style 264 8 2 3 3" xfId="21917"/>
    <cellStyle name="Style 264 8 2 3 4" xfId="47906"/>
    <cellStyle name="Style 264 8 2 4" xfId="28408"/>
    <cellStyle name="Style 264 8 2 5" xfId="32210"/>
    <cellStyle name="Style 264 8 2 6" xfId="48225"/>
    <cellStyle name="Style 264 8 3" xfId="11008"/>
    <cellStyle name="Style 264 8 3 2" xfId="25160"/>
    <cellStyle name="Style 264 8 3 3" xfId="28411"/>
    <cellStyle name="Style 264 8 3 4" xfId="38560"/>
    <cellStyle name="Style 264 8 3 5" xfId="45319"/>
    <cellStyle name="Style 264 8 4" xfId="12363"/>
    <cellStyle name="Style 264 8 4 2" xfId="25161"/>
    <cellStyle name="Style 264 8 4 3" xfId="28412"/>
    <cellStyle name="Style 264 8 4 4" xfId="37846"/>
    <cellStyle name="Style 264 8 4 5" xfId="44614"/>
    <cellStyle name="Style 264 8 5" xfId="15195"/>
    <cellStyle name="Style 264 8 5 2" xfId="28413"/>
    <cellStyle name="Style 264 8 5 3" xfId="36429"/>
    <cellStyle name="Style 264 8 5 4" xfId="45551"/>
    <cellStyle name="Style 264 8 6" xfId="28407"/>
    <cellStyle name="Style 264 8 7" xfId="22063"/>
    <cellStyle name="Style 264 8 8" xfId="39232"/>
    <cellStyle name="Style 264 9" xfId="8234"/>
    <cellStyle name="Style 264 9 2" xfId="9672"/>
    <cellStyle name="Style 264 9 2 2" xfId="13909"/>
    <cellStyle name="Style 264 9 2 2 2" xfId="25163"/>
    <cellStyle name="Style 264 9 2 2 3" xfId="28416"/>
    <cellStyle name="Style 264 9 2 2 4" xfId="33333"/>
    <cellStyle name="Style 264 9 2 2 5" xfId="47805"/>
    <cellStyle name="Style 264 9 2 3" xfId="16646"/>
    <cellStyle name="Style 264 9 2 3 2" xfId="28417"/>
    <cellStyle name="Style 264 9 2 3 3" xfId="22003"/>
    <cellStyle name="Style 264 9 2 3 4" xfId="47854"/>
    <cellStyle name="Style 264 9 2 4" xfId="28415"/>
    <cellStyle name="Style 264 9 2 5" xfId="37653"/>
    <cellStyle name="Style 264 9 2 6" xfId="42862"/>
    <cellStyle name="Style 264 9 3" xfId="11229"/>
    <cellStyle name="Style 264 9 3 2" xfId="25164"/>
    <cellStyle name="Style 264 9 3 3" xfId="28418"/>
    <cellStyle name="Style 264 9 3 4" xfId="36901"/>
    <cellStyle name="Style 264 9 3 5" xfId="43958"/>
    <cellStyle name="Style 264 9 4" xfId="12584"/>
    <cellStyle name="Style 264 9 4 2" xfId="25165"/>
    <cellStyle name="Style 264 9 4 3" xfId="28419"/>
    <cellStyle name="Style 264 9 4 4" xfId="33516"/>
    <cellStyle name="Style 264 9 4 5" xfId="45962"/>
    <cellStyle name="Style 264 9 5" xfId="15416"/>
    <cellStyle name="Style 264 9 5 2" xfId="28420"/>
    <cellStyle name="Style 264 9 5 3" xfId="34738"/>
    <cellStyle name="Style 264 9 5 4" xfId="46179"/>
    <cellStyle name="Style 264 9 6" xfId="28414"/>
    <cellStyle name="Style 264 9 7" xfId="31046"/>
    <cellStyle name="Style 264 9 8" xfId="47541"/>
    <cellStyle name="Style 265" xfId="90"/>
    <cellStyle name="Style 265 10" xfId="8361"/>
    <cellStyle name="Style 265 10 2" xfId="9799"/>
    <cellStyle name="Style 265 10 2 2" xfId="14036"/>
    <cellStyle name="Style 265 10 2 2 2" xfId="25166"/>
    <cellStyle name="Style 265 10 2 2 3" xfId="28423"/>
    <cellStyle name="Style 265 10 2 2 4" xfId="33557"/>
    <cellStyle name="Style 265 10 2 2 5" xfId="45514"/>
    <cellStyle name="Style 265 10 2 3" xfId="16773"/>
    <cellStyle name="Style 265 10 2 3 2" xfId="28424"/>
    <cellStyle name="Style 265 10 2 3 3" xfId="21895"/>
    <cellStyle name="Style 265 10 2 3 4" xfId="42731"/>
    <cellStyle name="Style 265 10 2 4" xfId="28422"/>
    <cellStyle name="Style 265 10 2 5" xfId="36318"/>
    <cellStyle name="Style 265 10 2 6" xfId="40775"/>
    <cellStyle name="Style 265 10 3" xfId="11356"/>
    <cellStyle name="Style 265 10 3 2" xfId="25168"/>
    <cellStyle name="Style 265 10 3 3" xfId="28425"/>
    <cellStyle name="Style 265 10 3 4" xfId="38330"/>
    <cellStyle name="Style 265 10 3 5" xfId="40776"/>
    <cellStyle name="Style 265 10 4" xfId="12711"/>
    <cellStyle name="Style 265 10 4 2" xfId="25169"/>
    <cellStyle name="Style 265 10 4 3" xfId="28426"/>
    <cellStyle name="Style 265 10 4 4" xfId="32898"/>
    <cellStyle name="Style 265 10 4 5" xfId="44823"/>
    <cellStyle name="Style 265 10 5" xfId="15543"/>
    <cellStyle name="Style 265 10 5 2" xfId="28427"/>
    <cellStyle name="Style 265 10 5 3" xfId="33386"/>
    <cellStyle name="Style 265 10 5 4" xfId="42874"/>
    <cellStyle name="Style 265 10 6" xfId="28421"/>
    <cellStyle name="Style 265 10 7" xfId="21625"/>
    <cellStyle name="Style 265 10 8" xfId="40875"/>
    <cellStyle name="Style 265 11" xfId="8282"/>
    <cellStyle name="Style 265 11 2" xfId="9720"/>
    <cellStyle name="Style 265 11 2 2" xfId="13957"/>
    <cellStyle name="Style 265 11 2 2 2" xfId="25170"/>
    <cellStyle name="Style 265 11 2 2 3" xfId="28430"/>
    <cellStyle name="Style 265 11 2 2 4" xfId="36238"/>
    <cellStyle name="Style 265 11 2 2 5" xfId="43439"/>
    <cellStyle name="Style 265 11 2 3" xfId="16694"/>
    <cellStyle name="Style 265 11 2 3 2" xfId="28431"/>
    <cellStyle name="Style 265 11 2 3 3" xfId="21614"/>
    <cellStyle name="Style 265 11 2 3 4" xfId="39564"/>
    <cellStyle name="Style 265 11 2 4" xfId="28429"/>
    <cellStyle name="Style 265 11 2 5" xfId="33527"/>
    <cellStyle name="Style 265 11 2 6" xfId="47238"/>
    <cellStyle name="Style 265 11 3" xfId="11277"/>
    <cellStyle name="Style 265 11 3 2" xfId="25171"/>
    <cellStyle name="Style 265 11 3 3" xfId="28432"/>
    <cellStyle name="Style 265 11 3 4" xfId="37068"/>
    <cellStyle name="Style 265 11 3 5" xfId="47926"/>
    <cellStyle name="Style 265 11 4" xfId="12632"/>
    <cellStyle name="Style 265 11 4 2" xfId="25172"/>
    <cellStyle name="Style 265 11 4 3" xfId="28433"/>
    <cellStyle name="Style 265 11 4 4" xfId="33626"/>
    <cellStyle name="Style 265 11 4 5" xfId="41515"/>
    <cellStyle name="Style 265 11 5" xfId="15464"/>
    <cellStyle name="Style 265 11 5 2" xfId="28434"/>
    <cellStyle name="Style 265 11 5 3" xfId="25374"/>
    <cellStyle name="Style 265 11 5 4" xfId="42538"/>
    <cellStyle name="Style 265 11 6" xfId="28428"/>
    <cellStyle name="Style 265 11 7" xfId="24077"/>
    <cellStyle name="Style 265 11 8" xfId="40284"/>
    <cellStyle name="Style 265 12" xfId="8522"/>
    <cellStyle name="Style 265 12 2" xfId="9958"/>
    <cellStyle name="Style 265 12 2 2" xfId="14195"/>
    <cellStyle name="Style 265 12 2 2 2" xfId="25173"/>
    <cellStyle name="Style 265 12 2 2 3" xfId="28437"/>
    <cellStyle name="Style 265 12 2 2 4" xfId="36397"/>
    <cellStyle name="Style 265 12 2 2 5" xfId="43997"/>
    <cellStyle name="Style 265 12 2 3" xfId="16932"/>
    <cellStyle name="Style 265 12 2 3 2" xfId="28438"/>
    <cellStyle name="Style 265 12 2 3 3" xfId="38830"/>
    <cellStyle name="Style 265 12 2 3 4" xfId="40918"/>
    <cellStyle name="Style 265 12 2 4" xfId="28436"/>
    <cellStyle name="Style 265 12 2 5" xfId="33407"/>
    <cellStyle name="Style 265 12 2 6" xfId="40679"/>
    <cellStyle name="Style 265 12 3" xfId="11515"/>
    <cellStyle name="Style 265 12 3 2" xfId="25175"/>
    <cellStyle name="Style 265 12 3 3" xfId="28439"/>
    <cellStyle name="Style 265 12 3 4" xfId="34650"/>
    <cellStyle name="Style 265 12 3 5" xfId="46519"/>
    <cellStyle name="Style 265 12 4" xfId="12870"/>
    <cellStyle name="Style 265 12 4 2" xfId="25176"/>
    <cellStyle name="Style 265 12 4 3" xfId="28440"/>
    <cellStyle name="Style 265 12 4 4" xfId="35497"/>
    <cellStyle name="Style 265 12 4 5" xfId="45170"/>
    <cellStyle name="Style 265 12 5" xfId="15702"/>
    <cellStyle name="Style 265 12 5 2" xfId="28441"/>
    <cellStyle name="Style 265 12 5 3" xfId="28048"/>
    <cellStyle name="Style 265 12 5 4" xfId="43107"/>
    <cellStyle name="Style 265 12 6" xfId="28435"/>
    <cellStyle name="Style 265 12 7" xfId="27239"/>
    <cellStyle name="Style 265 12 8" xfId="48152"/>
    <cellStyle name="Style 265 13" xfId="8494"/>
    <cellStyle name="Style 265 13 2" xfId="9930"/>
    <cellStyle name="Style 265 13 2 2" xfId="14167"/>
    <cellStyle name="Style 265 13 2 2 2" xfId="25178"/>
    <cellStyle name="Style 265 13 2 2 3" xfId="28444"/>
    <cellStyle name="Style 265 13 2 2 4" xfId="33687"/>
    <cellStyle name="Style 265 13 2 2 5" xfId="46561"/>
    <cellStyle name="Style 265 13 2 3" xfId="16904"/>
    <cellStyle name="Style 265 13 2 3 2" xfId="28445"/>
    <cellStyle name="Style 265 13 2 3 3" xfId="21887"/>
    <cellStyle name="Style 265 13 2 3 4" xfId="47600"/>
    <cellStyle name="Style 265 13 2 4" xfId="28443"/>
    <cellStyle name="Style 265 13 2 5" xfId="33767"/>
    <cellStyle name="Style 265 13 2 6" xfId="45220"/>
    <cellStyle name="Style 265 13 3" xfId="11487"/>
    <cellStyle name="Style 265 13 3 2" xfId="25179"/>
    <cellStyle name="Style 265 13 3 3" xfId="28446"/>
    <cellStyle name="Style 265 13 3 4" xfId="37440"/>
    <cellStyle name="Style 265 13 3 5" xfId="43408"/>
    <cellStyle name="Style 265 13 4" xfId="12842"/>
    <cellStyle name="Style 265 13 4 2" xfId="25180"/>
    <cellStyle name="Style 265 13 4 3" xfId="28447"/>
    <cellStyle name="Style 265 13 4 4" xfId="37210"/>
    <cellStyle name="Style 265 13 4 5" xfId="45734"/>
    <cellStyle name="Style 265 13 5" xfId="15674"/>
    <cellStyle name="Style 265 13 5 2" xfId="28448"/>
    <cellStyle name="Style 265 13 5 3" xfId="28021"/>
    <cellStyle name="Style 265 13 5 4" xfId="42788"/>
    <cellStyle name="Style 265 13 6" xfId="28442"/>
    <cellStyle name="Style 265 13 7" xfId="33436"/>
    <cellStyle name="Style 265 13 8" xfId="47811"/>
    <cellStyle name="Style 265 14" xfId="8462"/>
    <cellStyle name="Style 265 14 2" xfId="9898"/>
    <cellStyle name="Style 265 14 2 2" xfId="14135"/>
    <cellStyle name="Style 265 14 2 2 2" xfId="25181"/>
    <cellStyle name="Style 265 14 2 2 3" xfId="28451"/>
    <cellStyle name="Style 265 14 2 2 4" xfId="33369"/>
    <cellStyle name="Style 265 14 2 2 5" xfId="48328"/>
    <cellStyle name="Style 265 14 2 3" xfId="16872"/>
    <cellStyle name="Style 265 14 2 3 2" xfId="28452"/>
    <cellStyle name="Style 265 14 2 3 3" xfId="18375"/>
    <cellStyle name="Style 265 14 2 3 4" xfId="39267"/>
    <cellStyle name="Style 265 14 2 4" xfId="28450"/>
    <cellStyle name="Style 265 14 2 5" xfId="36477"/>
    <cellStyle name="Style 265 14 2 6" xfId="47305"/>
    <cellStyle name="Style 265 14 3" xfId="11455"/>
    <cellStyle name="Style 265 14 3 2" xfId="25182"/>
    <cellStyle name="Style 265 14 3 3" xfId="28453"/>
    <cellStyle name="Style 265 14 3 4" xfId="36807"/>
    <cellStyle name="Style 265 14 3 5" xfId="44073"/>
    <cellStyle name="Style 265 14 4" xfId="12810"/>
    <cellStyle name="Style 265 14 4 2" xfId="25183"/>
    <cellStyle name="Style 265 14 4 3" xfId="28454"/>
    <cellStyle name="Style 265 14 4 4" xfId="33821"/>
    <cellStyle name="Style 265 14 4 5" xfId="47101"/>
    <cellStyle name="Style 265 14 5" xfId="15642"/>
    <cellStyle name="Style 265 14 5 2" xfId="28455"/>
    <cellStyle name="Style 265 14 5 3" xfId="27973"/>
    <cellStyle name="Style 265 14 5 4" xfId="38996"/>
    <cellStyle name="Style 265 14 6" xfId="28449"/>
    <cellStyle name="Style 265 14 7" xfId="38795"/>
    <cellStyle name="Style 265 14 8" xfId="45337"/>
    <cellStyle name="Style 265 15" xfId="8879"/>
    <cellStyle name="Style 265 15 2" xfId="13158"/>
    <cellStyle name="Style 265 15 2 2" xfId="25185"/>
    <cellStyle name="Style 265 15 2 3" xfId="28456"/>
    <cellStyle name="Style 265 15 2 4" xfId="35843"/>
    <cellStyle name="Style 265 15 2 5" xfId="42695"/>
    <cellStyle name="Style 265 15 3" xfId="14591"/>
    <cellStyle name="Style 265 15 3 2" xfId="25186"/>
    <cellStyle name="Style 265 15 3 3" xfId="28457"/>
    <cellStyle name="Style 265 15 3 4" xfId="37438"/>
    <cellStyle name="Style 265 15 3 5" xfId="45577"/>
    <cellStyle name="Style 265 15 4" xfId="25184"/>
    <cellStyle name="Style 265 16" xfId="10276"/>
    <cellStyle name="Style 265 16 2" xfId="14513"/>
    <cellStyle name="Style 265 16 2 2" xfId="25187"/>
    <cellStyle name="Style 265 16 2 3" xfId="28459"/>
    <cellStyle name="Style 265 16 2 4" xfId="33001"/>
    <cellStyle name="Style 265 16 2 5" xfId="40521"/>
    <cellStyle name="Style 265 16 3" xfId="17250"/>
    <cellStyle name="Style 265 16 3 2" xfId="28460"/>
    <cellStyle name="Style 265 16 3 3" xfId="32184"/>
    <cellStyle name="Style 265 16 3 4" xfId="45488"/>
    <cellStyle name="Style 265 16 4" xfId="28458"/>
    <cellStyle name="Style 265 16 5" xfId="36432"/>
    <cellStyle name="Style 265 16 6" xfId="44496"/>
    <cellStyle name="Style 265 17" xfId="10367"/>
    <cellStyle name="Style 265 17 2" xfId="25189"/>
    <cellStyle name="Style 265 17 3" xfId="28461"/>
    <cellStyle name="Style 265 17 4" xfId="36710"/>
    <cellStyle name="Style 265 17 5" xfId="48403"/>
    <cellStyle name="Style 265 18" xfId="10484"/>
    <cellStyle name="Style 265 18 2" xfId="25190"/>
    <cellStyle name="Style 265 18 3" xfId="28462"/>
    <cellStyle name="Style 265 18 4" xfId="34014"/>
    <cellStyle name="Style 265 18 5" xfId="46140"/>
    <cellStyle name="Style 265 19" xfId="11808"/>
    <cellStyle name="Style 265 19 2" xfId="25191"/>
    <cellStyle name="Style 265 19 3" xfId="28463"/>
    <cellStyle name="Style 265 19 4" xfId="34399"/>
    <cellStyle name="Style 265 19 5" xfId="46047"/>
    <cellStyle name="Style 265 2" xfId="6910"/>
    <cellStyle name="Style 265 2 2" xfId="10214"/>
    <cellStyle name="Style 265 2 2 2" xfId="11771"/>
    <cellStyle name="Style 265 2 2 2 2" xfId="25192"/>
    <cellStyle name="Style 265 2 2 2 3" xfId="28465"/>
    <cellStyle name="Style 265 2 2 2 4" xfId="34101"/>
    <cellStyle name="Style 265 2 2 2 5" xfId="42252"/>
    <cellStyle name="Style 265 2 2 3" xfId="14451"/>
    <cellStyle name="Style 265 2 2 3 2" xfId="25193"/>
    <cellStyle name="Style 265 2 2 3 3" xfId="28466"/>
    <cellStyle name="Style 265 2 2 3 4" xfId="36727"/>
    <cellStyle name="Style 265 2 2 3 5" xfId="47690"/>
    <cellStyle name="Style 265 2 2 4" xfId="17188"/>
    <cellStyle name="Style 265 2 2 4 2" xfId="28467"/>
    <cellStyle name="Style 265 2 2 4 3" xfId="34511"/>
    <cellStyle name="Style 265 2 2 4 4" xfId="43774"/>
    <cellStyle name="Style 265 2 2 5" xfId="28464"/>
    <cellStyle name="Style 265 2 2 6" xfId="35000"/>
    <cellStyle name="Style 265 2 2 7" xfId="38904"/>
    <cellStyle name="Style 265 2 3" xfId="9251"/>
    <cellStyle name="Style 265 2 3 2" xfId="13506"/>
    <cellStyle name="Style 265 2 3 2 2" xfId="25195"/>
    <cellStyle name="Style 265 2 3 2 3" xfId="28469"/>
    <cellStyle name="Style 265 2 3 2 4" xfId="33749"/>
    <cellStyle name="Style 265 2 3 2 5" xfId="46227"/>
    <cellStyle name="Style 265 2 3 3" xfId="14661"/>
    <cellStyle name="Style 265 2 3 3 2" xfId="25196"/>
    <cellStyle name="Style 265 2 3 3 3" xfId="28470"/>
    <cellStyle name="Style 265 2 3 3 4" xfId="35940"/>
    <cellStyle name="Style 265 2 3 3 5" xfId="47226"/>
    <cellStyle name="Style 265 2 3 4" xfId="25194"/>
    <cellStyle name="Style 265 2 4" xfId="10826"/>
    <cellStyle name="Style 265 2 4 2" xfId="25197"/>
    <cellStyle name="Style 265 2 4 3" xfId="28471"/>
    <cellStyle name="Style 265 2 4 4" xfId="34341"/>
    <cellStyle name="Style 265 2 4 5" xfId="44497"/>
    <cellStyle name="Style 265 2 5" xfId="12181"/>
    <cellStyle name="Style 265 2 5 2" xfId="25198"/>
    <cellStyle name="Style 265 2 5 3" xfId="28472"/>
    <cellStyle name="Style 265 2 5 4" xfId="33546"/>
    <cellStyle name="Style 265 2 5 5" xfId="43994"/>
    <cellStyle name="Style 265 2 6" xfId="15013"/>
    <cellStyle name="Style 265 2 6 2" xfId="28473"/>
    <cellStyle name="Style 265 2 6 3" xfId="36674"/>
    <cellStyle name="Style 265 2 6 4" xfId="45802"/>
    <cellStyle name="Style 265 2 7" xfId="26424"/>
    <cellStyle name="Style 265 2 8" xfId="38990"/>
    <cellStyle name="Style 265 3" xfId="6790"/>
    <cellStyle name="Style 265 3 2" xfId="9131"/>
    <cellStyle name="Style 265 3 2 2" xfId="13386"/>
    <cellStyle name="Style 265 3 2 2 2" xfId="25199"/>
    <cellStyle name="Style 265 3 2 2 3" xfId="28476"/>
    <cellStyle name="Style 265 3 2 2 4" xfId="35451"/>
    <cellStyle name="Style 265 3 2 2 5" xfId="43670"/>
    <cellStyle name="Style 265 3 2 3" xfId="16155"/>
    <cellStyle name="Style 265 3 2 3 2" xfId="28477"/>
    <cellStyle name="Style 265 3 2 3 3" xfId="26991"/>
    <cellStyle name="Style 265 3 2 3 4" xfId="39567"/>
    <cellStyle name="Style 265 3 2 4" xfId="28475"/>
    <cellStyle name="Style 265 3 2 5" xfId="22089"/>
    <cellStyle name="Style 265 3 2 6" xfId="43468"/>
    <cellStyle name="Style 265 3 3" xfId="10706"/>
    <cellStyle name="Style 265 3 3 2" xfId="25200"/>
    <cellStyle name="Style 265 3 3 3" xfId="28478"/>
    <cellStyle name="Style 265 3 3 4" xfId="38106"/>
    <cellStyle name="Style 265 3 3 5" xfId="45680"/>
    <cellStyle name="Style 265 3 4" xfId="12061"/>
    <cellStyle name="Style 265 3 4 2" xfId="25201"/>
    <cellStyle name="Style 265 3 4 3" xfId="28479"/>
    <cellStyle name="Style 265 3 4 4" xfId="38635"/>
    <cellStyle name="Style 265 3 4 5" xfId="43638"/>
    <cellStyle name="Style 265 3 5" xfId="14893"/>
    <cellStyle name="Style 265 3 5 2" xfId="28480"/>
    <cellStyle name="Style 265 3 5 3" xfId="35237"/>
    <cellStyle name="Style 265 3 5 4" xfId="47057"/>
    <cellStyle name="Style 265 3 6" xfId="28474"/>
    <cellStyle name="Style 265 3 7" xfId="21952"/>
    <cellStyle name="Style 265 3 8" xfId="39906"/>
    <cellStyle name="Style 265 4" xfId="6698"/>
    <cellStyle name="Style 265 4 2" xfId="9039"/>
    <cellStyle name="Style 265 4 2 2" xfId="13294"/>
    <cellStyle name="Style 265 4 2 2 2" xfId="25203"/>
    <cellStyle name="Style 265 4 2 2 3" xfId="28483"/>
    <cellStyle name="Style 265 4 2 2 4" xfId="34683"/>
    <cellStyle name="Style 265 4 2 2 5" xfId="43461"/>
    <cellStyle name="Style 265 4 2 3" xfId="16078"/>
    <cellStyle name="Style 265 4 2 3 2" xfId="28484"/>
    <cellStyle name="Style 265 4 2 3 3" xfId="23501"/>
    <cellStyle name="Style 265 4 2 3 4" xfId="39348"/>
    <cellStyle name="Style 265 4 2 4" xfId="28482"/>
    <cellStyle name="Style 265 4 2 5" xfId="31946"/>
    <cellStyle name="Style 265 4 2 6" xfId="39367"/>
    <cellStyle name="Style 265 4 3" xfId="10614"/>
    <cellStyle name="Style 265 4 3 2" xfId="25205"/>
    <cellStyle name="Style 265 4 3 3" xfId="28485"/>
    <cellStyle name="Style 265 4 3 4" xfId="27838"/>
    <cellStyle name="Style 265 4 3 5" xfId="44602"/>
    <cellStyle name="Style 265 4 4" xfId="11969"/>
    <cellStyle name="Style 265 4 4 2" xfId="25206"/>
    <cellStyle name="Style 265 4 4 3" xfId="28486"/>
    <cellStyle name="Style 265 4 4 4" xfId="36990"/>
    <cellStyle name="Style 265 4 4 5" xfId="44851"/>
    <cellStyle name="Style 265 4 5" xfId="14801"/>
    <cellStyle name="Style 265 4 5 2" xfId="28487"/>
    <cellStyle name="Style 265 4 5 3" xfId="34961"/>
    <cellStyle name="Style 265 4 5 4" xfId="43367"/>
    <cellStyle name="Style 265 4 6" xfId="28481"/>
    <cellStyle name="Style 265 4 7" xfId="22058"/>
    <cellStyle name="Style 265 4 8" xfId="40359"/>
    <cellStyle name="Style 265 5" xfId="6873"/>
    <cellStyle name="Style 265 5 2" xfId="9214"/>
    <cellStyle name="Style 265 5 2 2" xfId="13469"/>
    <cellStyle name="Style 265 5 2 2 2" xfId="25208"/>
    <cellStyle name="Style 265 5 2 2 3" xfId="28490"/>
    <cellStyle name="Style 265 5 2 2 4" xfId="35399"/>
    <cellStyle name="Style 265 5 2 2 5" xfId="47545"/>
    <cellStyle name="Style 265 5 2 3" xfId="16225"/>
    <cellStyle name="Style 265 5 2 3 2" xfId="28491"/>
    <cellStyle name="Style 265 5 2 3 3" xfId="22032"/>
    <cellStyle name="Style 265 5 2 3 4" xfId="48063"/>
    <cellStyle name="Style 265 5 2 4" xfId="28489"/>
    <cellStyle name="Style 265 5 2 5" xfId="23295"/>
    <cellStyle name="Style 265 5 2 6" xfId="40996"/>
    <cellStyle name="Style 265 5 3" xfId="10789"/>
    <cellStyle name="Style 265 5 3 2" xfId="25209"/>
    <cellStyle name="Style 265 5 3 3" xfId="28492"/>
    <cellStyle name="Style 265 5 3 4" xfId="38097"/>
    <cellStyle name="Style 265 5 3 5" xfId="45703"/>
    <cellStyle name="Style 265 5 4" xfId="12144"/>
    <cellStyle name="Style 265 5 4 2" xfId="25210"/>
    <cellStyle name="Style 265 5 4 3" xfId="28493"/>
    <cellStyle name="Style 265 5 4 4" xfId="38583"/>
    <cellStyle name="Style 265 5 4 5" xfId="45334"/>
    <cellStyle name="Style 265 5 5" xfId="14976"/>
    <cellStyle name="Style 265 5 5 2" xfId="28494"/>
    <cellStyle name="Style 265 5 5 3" xfId="35230"/>
    <cellStyle name="Style 265 5 5 4" xfId="46843"/>
    <cellStyle name="Style 265 5 6" xfId="28488"/>
    <cellStyle name="Style 265 5 7" xfId="22300"/>
    <cellStyle name="Style 265 5 8" xfId="40085"/>
    <cellStyle name="Style 265 6" xfId="7000"/>
    <cellStyle name="Style 265 6 2" xfId="9341"/>
    <cellStyle name="Style 265 6 2 2" xfId="13596"/>
    <cellStyle name="Style 265 6 2 2 2" xfId="25211"/>
    <cellStyle name="Style 265 6 2 2 3" xfId="28497"/>
    <cellStyle name="Style 265 6 2 2 4" xfId="34314"/>
    <cellStyle name="Style 265 6 2 2 5" xfId="46391"/>
    <cellStyle name="Style 265 6 2 3" xfId="16340"/>
    <cellStyle name="Style 265 6 2 3 2" xfId="28498"/>
    <cellStyle name="Style 265 6 2 3 3" xfId="21781"/>
    <cellStyle name="Style 265 6 2 3 4" xfId="40970"/>
    <cellStyle name="Style 265 6 2 4" xfId="28496"/>
    <cellStyle name="Style 265 6 2 5" xfId="27042"/>
    <cellStyle name="Style 265 6 2 6" xfId="41881"/>
    <cellStyle name="Style 265 6 3" xfId="10916"/>
    <cellStyle name="Style 265 6 3 2" xfId="25212"/>
    <cellStyle name="Style 265 6 3 3" xfId="28499"/>
    <cellStyle name="Style 265 6 3 4" xfId="34620"/>
    <cellStyle name="Style 265 6 3 5" xfId="41593"/>
    <cellStyle name="Style 265 6 4" xfId="12271"/>
    <cellStyle name="Style 265 6 4 2" xfId="25213"/>
    <cellStyle name="Style 265 6 4 3" xfId="28500"/>
    <cellStyle name="Style 265 6 4 4" xfId="34111"/>
    <cellStyle name="Style 265 6 4 5" xfId="45686"/>
    <cellStyle name="Style 265 6 5" xfId="15103"/>
    <cellStyle name="Style 265 6 5 2" xfId="28501"/>
    <cellStyle name="Style 265 6 5 3" xfId="35607"/>
    <cellStyle name="Style 265 6 5 4" xfId="42560"/>
    <cellStyle name="Style 265 6 6" xfId="28495"/>
    <cellStyle name="Style 265 6 7" xfId="22210"/>
    <cellStyle name="Style 265 6 8" xfId="39196"/>
    <cellStyle name="Style 265 7" xfId="6962"/>
    <cellStyle name="Style 265 7 2" xfId="9303"/>
    <cellStyle name="Style 265 7 2 2" xfId="13558"/>
    <cellStyle name="Style 265 7 2 2 2" xfId="25215"/>
    <cellStyle name="Style 265 7 2 2 3" xfId="28504"/>
    <cellStyle name="Style 265 7 2 2 4" xfId="36485"/>
    <cellStyle name="Style 265 7 2 2 5" xfId="41563"/>
    <cellStyle name="Style 265 7 2 3" xfId="16305"/>
    <cellStyle name="Style 265 7 2 3 2" xfId="28505"/>
    <cellStyle name="Style 265 7 2 3 3" xfId="32072"/>
    <cellStyle name="Style 265 7 2 3 4" xfId="45641"/>
    <cellStyle name="Style 265 7 2 4" xfId="28503"/>
    <cellStyle name="Style 265 7 2 5" xfId="22101"/>
    <cellStyle name="Style 265 7 2 6" xfId="45774"/>
    <cellStyle name="Style 265 7 3" xfId="10878"/>
    <cellStyle name="Style 265 7 3 2" xfId="25216"/>
    <cellStyle name="Style 265 7 3 3" xfId="28506"/>
    <cellStyle name="Style 265 7 3 4" xfId="35278"/>
    <cellStyle name="Style 265 7 3 5" xfId="42877"/>
    <cellStyle name="Style 265 7 4" xfId="12233"/>
    <cellStyle name="Style 265 7 4 2" xfId="25217"/>
    <cellStyle name="Style 265 7 4 3" xfId="28507"/>
    <cellStyle name="Style 265 7 4 4" xfId="33186"/>
    <cellStyle name="Style 265 7 4 5" xfId="46348"/>
    <cellStyle name="Style 265 7 5" xfId="15065"/>
    <cellStyle name="Style 265 7 5 2" xfId="28508"/>
    <cellStyle name="Style 265 7 5 3" xfId="37861"/>
    <cellStyle name="Style 265 7 5 4" xfId="47113"/>
    <cellStyle name="Style 265 7 6" xfId="28502"/>
    <cellStyle name="Style 265 7 7" xfId="23701"/>
    <cellStyle name="Style 265 7 8" xfId="39836"/>
    <cellStyle name="Style 265 8" xfId="7093"/>
    <cellStyle name="Style 265 8 2" xfId="9434"/>
    <cellStyle name="Style 265 8 2 2" xfId="13689"/>
    <cellStyle name="Style 265 8 2 2 2" xfId="25218"/>
    <cellStyle name="Style 265 8 2 2 3" xfId="28511"/>
    <cellStyle name="Style 265 8 2 2 4" xfId="33812"/>
    <cellStyle name="Style 265 8 2 2 5" xfId="44754"/>
    <cellStyle name="Style 265 8 2 3" xfId="16426"/>
    <cellStyle name="Style 265 8 2 3 2" xfId="28512"/>
    <cellStyle name="Style 265 8 2 3 3" xfId="22797"/>
    <cellStyle name="Style 265 8 2 3 4" xfId="45239"/>
    <cellStyle name="Style 265 8 2 4" xfId="28510"/>
    <cellStyle name="Style 265 8 2 5" xfId="27487"/>
    <cellStyle name="Style 265 8 2 6" xfId="43843"/>
    <cellStyle name="Style 265 8 3" xfId="11009"/>
    <cellStyle name="Style 265 8 3 2" xfId="25219"/>
    <cellStyle name="Style 265 8 3 3" xfId="28513"/>
    <cellStyle name="Style 265 8 3 4" xfId="35474"/>
    <cellStyle name="Style 265 8 3 5" xfId="47215"/>
    <cellStyle name="Style 265 8 4" xfId="12364"/>
    <cellStyle name="Style 265 8 4 2" xfId="25220"/>
    <cellStyle name="Style 265 8 4 3" xfId="28514"/>
    <cellStyle name="Style 265 8 4 4" xfId="34145"/>
    <cellStyle name="Style 265 8 4 5" xfId="45676"/>
    <cellStyle name="Style 265 8 5" xfId="15196"/>
    <cellStyle name="Style 265 8 5 2" xfId="28515"/>
    <cellStyle name="Style 265 8 5 3" xfId="38027"/>
    <cellStyle name="Style 265 8 5 4" xfId="46867"/>
    <cellStyle name="Style 265 8 6" xfId="28509"/>
    <cellStyle name="Style 265 8 7" xfId="25088"/>
    <cellStyle name="Style 265 8 8" xfId="42225"/>
    <cellStyle name="Style 265 9" xfId="8232"/>
    <cellStyle name="Style 265 9 2" xfId="9670"/>
    <cellStyle name="Style 265 9 2 2" xfId="13907"/>
    <cellStyle name="Style 265 9 2 2 2" xfId="25221"/>
    <cellStyle name="Style 265 9 2 2 3" xfId="28518"/>
    <cellStyle name="Style 265 9 2 2 4" xfId="37018"/>
    <cellStyle name="Style 265 9 2 2 5" xfId="45164"/>
    <cellStyle name="Style 265 9 2 3" xfId="16644"/>
    <cellStyle name="Style 265 9 2 3 2" xfId="28519"/>
    <cellStyle name="Style 265 9 2 3 3" xfId="23135"/>
    <cellStyle name="Style 265 9 2 3 4" xfId="39955"/>
    <cellStyle name="Style 265 9 2 4" xfId="28517"/>
    <cellStyle name="Style 265 9 2 5" xfId="32892"/>
    <cellStyle name="Style 265 9 2 6" xfId="47862"/>
    <cellStyle name="Style 265 9 3" xfId="11227"/>
    <cellStyle name="Style 265 9 3 2" xfId="25222"/>
    <cellStyle name="Style 265 9 3 3" xfId="28520"/>
    <cellStyle name="Style 265 9 3 4" xfId="35321"/>
    <cellStyle name="Style 265 9 3 5" xfId="41855"/>
    <cellStyle name="Style 265 9 4" xfId="12582"/>
    <cellStyle name="Style 265 9 4 2" xfId="25223"/>
    <cellStyle name="Style 265 9 4 3" xfId="28521"/>
    <cellStyle name="Style 265 9 4 4" xfId="37448"/>
    <cellStyle name="Style 265 9 4 5" xfId="44670"/>
    <cellStyle name="Style 265 9 5" xfId="15414"/>
    <cellStyle name="Style 265 9 5 2" xfId="28522"/>
    <cellStyle name="Style 265 9 5 3" xfId="33677"/>
    <cellStyle name="Style 265 9 5 4" xfId="47644"/>
    <cellStyle name="Style 265 9 6" xfId="28516"/>
    <cellStyle name="Style 265 9 7" xfId="22493"/>
    <cellStyle name="Style 265 9 8" xfId="40110"/>
    <cellStyle name="Style 39" xfId="132"/>
    <cellStyle name="Style 39 10" xfId="8328"/>
    <cellStyle name="Style 39 10 2" xfId="9766"/>
    <cellStyle name="Style 39 10 2 2" xfId="14003"/>
    <cellStyle name="Style 39 10 2 2 2" xfId="25225"/>
    <cellStyle name="Style 39 10 2 2 3" xfId="28525"/>
    <cellStyle name="Style 39 10 2 2 4" xfId="34754"/>
    <cellStyle name="Style 39 10 2 2 5" xfId="41907"/>
    <cellStyle name="Style 39 10 2 3" xfId="16740"/>
    <cellStyle name="Style 39 10 2 3 2" xfId="28526"/>
    <cellStyle name="Style 39 10 2 3 3" xfId="23190"/>
    <cellStyle name="Style 39 10 2 3 4" xfId="39694"/>
    <cellStyle name="Style 39 10 2 4" xfId="28524"/>
    <cellStyle name="Style 39 10 2 5" xfId="34120"/>
    <cellStyle name="Style 39 10 2 6" xfId="45654"/>
    <cellStyle name="Style 39 10 3" xfId="11323"/>
    <cellStyle name="Style 39 10 3 2" xfId="25226"/>
    <cellStyle name="Style 39 10 3 3" xfId="28527"/>
    <cellStyle name="Style 39 10 3 4" xfId="36661"/>
    <cellStyle name="Style 39 10 3 5" xfId="47927"/>
    <cellStyle name="Style 39 10 4" xfId="12678"/>
    <cellStyle name="Style 39 10 4 2" xfId="25227"/>
    <cellStyle name="Style 39 10 4 3" xfId="28528"/>
    <cellStyle name="Style 39 10 4 4" xfId="38459"/>
    <cellStyle name="Style 39 10 4 5" xfId="43947"/>
    <cellStyle name="Style 39 10 5" xfId="15510"/>
    <cellStyle name="Style 39 10 5 2" xfId="28529"/>
    <cellStyle name="Style 39 10 5 3" xfId="32501"/>
    <cellStyle name="Style 39 10 5 4" xfId="48143"/>
    <cellStyle name="Style 39 10 6" xfId="28523"/>
    <cellStyle name="Style 39 10 7" xfId="25613"/>
    <cellStyle name="Style 39 10 8" xfId="39323"/>
    <cellStyle name="Style 39 11" xfId="8375"/>
    <cellStyle name="Style 39 11 2" xfId="9813"/>
    <cellStyle name="Style 39 11 2 2" xfId="14050"/>
    <cellStyle name="Style 39 11 2 2 2" xfId="25228"/>
    <cellStyle name="Style 39 11 2 2 3" xfId="28532"/>
    <cellStyle name="Style 39 11 2 2 4" xfId="38688"/>
    <cellStyle name="Style 39 11 2 2 5" xfId="43771"/>
    <cellStyle name="Style 39 11 2 3" xfId="16787"/>
    <cellStyle name="Style 39 11 2 3 2" xfId="28533"/>
    <cellStyle name="Style 39 11 2 3 3" xfId="25042"/>
    <cellStyle name="Style 39 11 2 3 4" xfId="39029"/>
    <cellStyle name="Style 39 11 2 4" xfId="28531"/>
    <cellStyle name="Style 39 11 2 5" xfId="38120"/>
    <cellStyle name="Style 39 11 2 6" xfId="44638"/>
    <cellStyle name="Style 39 11 3" xfId="11370"/>
    <cellStyle name="Style 39 11 3 2" xfId="25229"/>
    <cellStyle name="Style 39 11 3 3" xfId="28534"/>
    <cellStyle name="Style 39 11 3 4" xfId="35242"/>
    <cellStyle name="Style 39 11 3 5" xfId="45834"/>
    <cellStyle name="Style 39 11 4" xfId="12725"/>
    <cellStyle name="Style 39 11 4 2" xfId="25230"/>
    <cellStyle name="Style 39 11 4 3" xfId="28535"/>
    <cellStyle name="Style 39 11 4 4" xfId="38434"/>
    <cellStyle name="Style 39 11 4 5" xfId="42770"/>
    <cellStyle name="Style 39 11 5" xfId="15557"/>
    <cellStyle name="Style 39 11 5 2" xfId="28536"/>
    <cellStyle name="Style 39 11 5 3" xfId="34175"/>
    <cellStyle name="Style 39 11 5 4" xfId="46163"/>
    <cellStyle name="Style 39 11 6" xfId="28530"/>
    <cellStyle name="Style 39 11 7" xfId="26168"/>
    <cellStyle name="Style 39 11 8" xfId="44438"/>
    <cellStyle name="Style 39 12" xfId="8643"/>
    <cellStyle name="Style 39 12 2" xfId="10079"/>
    <cellStyle name="Style 39 12 2 2" xfId="14316"/>
    <cellStyle name="Style 39 12 2 2 2" xfId="25232"/>
    <cellStyle name="Style 39 12 2 2 3" xfId="28539"/>
    <cellStyle name="Style 39 12 2 2 4" xfId="35789"/>
    <cellStyle name="Style 39 12 2 2 5" xfId="47954"/>
    <cellStyle name="Style 39 12 2 3" xfId="17053"/>
    <cellStyle name="Style 39 12 2 3 2" xfId="28540"/>
    <cellStyle name="Style 39 12 2 3 3" xfId="34529"/>
    <cellStyle name="Style 39 12 2 3 4" xfId="40625"/>
    <cellStyle name="Style 39 12 2 4" xfId="28538"/>
    <cellStyle name="Style 39 12 2 5" xfId="37958"/>
    <cellStyle name="Style 39 12 2 6" xfId="48314"/>
    <cellStyle name="Style 39 12 3" xfId="11636"/>
    <cellStyle name="Style 39 12 3 2" xfId="25233"/>
    <cellStyle name="Style 39 12 3 3" xfId="28541"/>
    <cellStyle name="Style 39 12 3 4" xfId="37042"/>
    <cellStyle name="Style 39 12 3 5" xfId="44150"/>
    <cellStyle name="Style 39 12 4" xfId="12991"/>
    <cellStyle name="Style 39 12 4 2" xfId="25234"/>
    <cellStyle name="Style 39 12 4 3" xfId="28542"/>
    <cellStyle name="Style 39 12 4 4" xfId="35862"/>
    <cellStyle name="Style 39 12 4 5" xfId="48372"/>
    <cellStyle name="Style 39 12 5" xfId="15823"/>
    <cellStyle name="Style 39 12 5 2" xfId="28543"/>
    <cellStyle name="Style 39 12 5 3" xfId="28093"/>
    <cellStyle name="Style 39 12 5 4" xfId="45575"/>
    <cellStyle name="Style 39 12 6" xfId="28537"/>
    <cellStyle name="Style 39 12 7" xfId="36081"/>
    <cellStyle name="Style 39 12 8" xfId="40582"/>
    <cellStyle name="Style 39 13" xfId="8650"/>
    <cellStyle name="Style 39 13 2" xfId="10086"/>
    <cellStyle name="Style 39 13 2 2" xfId="14323"/>
    <cellStyle name="Style 39 13 2 2 2" xfId="25235"/>
    <cellStyle name="Style 39 13 2 2 3" xfId="28546"/>
    <cellStyle name="Style 39 13 2 2 4" xfId="33350"/>
    <cellStyle name="Style 39 13 2 2 5" xfId="44784"/>
    <cellStyle name="Style 39 13 2 3" xfId="17060"/>
    <cellStyle name="Style 39 13 2 3 2" xfId="28547"/>
    <cellStyle name="Style 39 13 2 3 3" xfId="35029"/>
    <cellStyle name="Style 39 13 2 3 4" xfId="41248"/>
    <cellStyle name="Style 39 13 2 4" xfId="28545"/>
    <cellStyle name="Style 39 13 2 5" xfId="36677"/>
    <cellStyle name="Style 39 13 2 6" xfId="44746"/>
    <cellStyle name="Style 39 13 3" xfId="11643"/>
    <cellStyle name="Style 39 13 3 2" xfId="25236"/>
    <cellStyle name="Style 39 13 3 3" xfId="28548"/>
    <cellStyle name="Style 39 13 3 4" xfId="35999"/>
    <cellStyle name="Style 39 13 3 5" xfId="46437"/>
    <cellStyle name="Style 39 13 4" xfId="12998"/>
    <cellStyle name="Style 39 13 4 2" xfId="25237"/>
    <cellStyle name="Style 39 13 4 3" xfId="28549"/>
    <cellStyle name="Style 39 13 4 4" xfId="36180"/>
    <cellStyle name="Style 39 13 4 5" xfId="45142"/>
    <cellStyle name="Style 39 13 5" xfId="15830"/>
    <cellStyle name="Style 39 13 5 2" xfId="28550"/>
    <cellStyle name="Style 39 13 5 3" xfId="28097"/>
    <cellStyle name="Style 39 13 5 4" xfId="47471"/>
    <cellStyle name="Style 39 13 6" xfId="28544"/>
    <cellStyle name="Style 39 13 7" xfId="27405"/>
    <cellStyle name="Style 39 13 8" xfId="44168"/>
    <cellStyle name="Style 39 14" xfId="8716"/>
    <cellStyle name="Style 39 14 2" xfId="10152"/>
    <cellStyle name="Style 39 14 2 2" xfId="14389"/>
    <cellStyle name="Style 39 14 2 2 2" xfId="25238"/>
    <cellStyle name="Style 39 14 2 2 3" xfId="28553"/>
    <cellStyle name="Style 39 14 2 2 4" xfId="37622"/>
    <cellStyle name="Style 39 14 2 2 5" xfId="41222"/>
    <cellStyle name="Style 39 14 2 3" xfId="17126"/>
    <cellStyle name="Style 39 14 2 3 2" xfId="28554"/>
    <cellStyle name="Style 39 14 2 3 3" xfId="32166"/>
    <cellStyle name="Style 39 14 2 3 4" xfId="41464"/>
    <cellStyle name="Style 39 14 2 4" xfId="28552"/>
    <cellStyle name="Style 39 14 2 5" xfId="32785"/>
    <cellStyle name="Style 39 14 2 6" xfId="42003"/>
    <cellStyle name="Style 39 14 3" xfId="11709"/>
    <cellStyle name="Style 39 14 3 2" xfId="25239"/>
    <cellStyle name="Style 39 14 3 3" xfId="28555"/>
    <cellStyle name="Style 39 14 3 4" xfId="33109"/>
    <cellStyle name="Style 39 14 3 5" xfId="46783"/>
    <cellStyle name="Style 39 14 4" xfId="13064"/>
    <cellStyle name="Style 39 14 4 2" xfId="25240"/>
    <cellStyle name="Style 39 14 4 3" xfId="28556"/>
    <cellStyle name="Style 39 14 4 4" xfId="38598"/>
    <cellStyle name="Style 39 14 4 5" xfId="47761"/>
    <cellStyle name="Style 39 14 5" xfId="15896"/>
    <cellStyle name="Style 39 14 5 2" xfId="28557"/>
    <cellStyle name="Style 39 14 5 3" xfId="32015"/>
    <cellStyle name="Style 39 14 5 4" xfId="40897"/>
    <cellStyle name="Style 39 14 6" xfId="28551"/>
    <cellStyle name="Style 39 14 7" xfId="23813"/>
    <cellStyle name="Style 39 14 8" xfId="40246"/>
    <cellStyle name="Style 39 15" xfId="10297"/>
    <cellStyle name="Style 39 15 2" xfId="14534"/>
    <cellStyle name="Style 39 15 2 2" xfId="25241"/>
    <cellStyle name="Style 39 15 2 3" xfId="28559"/>
    <cellStyle name="Style 39 15 2 4" xfId="33610"/>
    <cellStyle name="Style 39 15 2 5" xfId="44827"/>
    <cellStyle name="Style 39 15 3" xfId="17271"/>
    <cellStyle name="Style 39 15 3 2" xfId="28560"/>
    <cellStyle name="Style 39 15 3 3" xfId="35036"/>
    <cellStyle name="Style 39 15 3 4" xfId="44337"/>
    <cellStyle name="Style 39 15 4" xfId="28558"/>
    <cellStyle name="Style 39 15 5" xfId="37050"/>
    <cellStyle name="Style 39 15 6" xfId="46422"/>
    <cellStyle name="Style 39 16" xfId="10401"/>
    <cellStyle name="Style 39 16 2" xfId="25242"/>
    <cellStyle name="Style 39 16 3" xfId="28561"/>
    <cellStyle name="Style 39 16 4" xfId="38406"/>
    <cellStyle name="Style 39 16 5" xfId="48100"/>
    <cellStyle name="Style 39 17" xfId="10457"/>
    <cellStyle name="Style 39 17 2" xfId="25243"/>
    <cellStyle name="Style 39 17 3" xfId="28562"/>
    <cellStyle name="Style 39 17 4" xfId="32531"/>
    <cellStyle name="Style 39 17 5" xfId="46216"/>
    <cellStyle name="Style 39 18" xfId="11841"/>
    <cellStyle name="Style 39 18 2" xfId="25244"/>
    <cellStyle name="Style 39 18 3" xfId="28563"/>
    <cellStyle name="Style 39 18 4" xfId="33285"/>
    <cellStyle name="Style 39 18 5" xfId="42741"/>
    <cellStyle name="Style 39 2" xfId="6807"/>
    <cellStyle name="Style 39 2 2" xfId="10199"/>
    <cellStyle name="Style 39 2 2 2" xfId="11756"/>
    <cellStyle name="Style 39 2 2 2 2" xfId="25245"/>
    <cellStyle name="Style 39 2 2 2 3" xfId="28565"/>
    <cellStyle name="Style 39 2 2 2 4" xfId="34827"/>
    <cellStyle name="Style 39 2 2 2 5" xfId="48215"/>
    <cellStyle name="Style 39 2 2 3" xfId="14436"/>
    <cellStyle name="Style 39 2 2 3 2" xfId="25246"/>
    <cellStyle name="Style 39 2 2 3 3" xfId="28566"/>
    <cellStyle name="Style 39 2 2 3 4" xfId="38261"/>
    <cellStyle name="Style 39 2 2 3 5" xfId="44281"/>
    <cellStyle name="Style 39 2 2 4" xfId="17173"/>
    <cellStyle name="Style 39 2 2 4 2" xfId="28567"/>
    <cellStyle name="Style 39 2 2 4 3" xfId="35055"/>
    <cellStyle name="Style 39 2 2 4 4" xfId="45832"/>
    <cellStyle name="Style 39 2 2 5" xfId="28564"/>
    <cellStyle name="Style 39 2 2 6" xfId="32514"/>
    <cellStyle name="Style 39 2 2 7" xfId="45682"/>
    <cellStyle name="Style 39 2 3" xfId="9148"/>
    <cellStyle name="Style 39 2 3 2" xfId="13403"/>
    <cellStyle name="Style 39 2 3 2 2" xfId="25249"/>
    <cellStyle name="Style 39 2 3 2 3" xfId="28569"/>
    <cellStyle name="Style 39 2 3 2 4" xfId="36375"/>
    <cellStyle name="Style 39 2 3 2 5" xfId="41448"/>
    <cellStyle name="Style 39 2 3 3" xfId="14646"/>
    <cellStyle name="Style 39 2 3 3 2" xfId="25250"/>
    <cellStyle name="Style 39 2 3 3 3" xfId="28570"/>
    <cellStyle name="Style 39 2 3 3 4" xfId="37856"/>
    <cellStyle name="Style 39 2 3 3 5" xfId="42418"/>
    <cellStyle name="Style 39 2 3 4" xfId="25248"/>
    <cellStyle name="Style 39 2 4" xfId="10723"/>
    <cellStyle name="Style 39 2 4 2" xfId="25251"/>
    <cellStyle name="Style 39 2 4 3" xfId="28571"/>
    <cellStyle name="Style 39 2 4 4" xfId="35109"/>
    <cellStyle name="Style 39 2 4 5" xfId="42058"/>
    <cellStyle name="Style 39 2 5" xfId="12078"/>
    <cellStyle name="Style 39 2 5 2" xfId="25252"/>
    <cellStyle name="Style 39 2 5 3" xfId="28572"/>
    <cellStyle name="Style 39 2 5 4" xfId="36172"/>
    <cellStyle name="Style 39 2 5 5" xfId="41432"/>
    <cellStyle name="Style 39 2 6" xfId="14910"/>
    <cellStyle name="Style 39 2 6 2" xfId="28573"/>
    <cellStyle name="Style 39 2 6 3" xfId="36500"/>
    <cellStyle name="Style 39 2 6 4" xfId="43983"/>
    <cellStyle name="Style 39 2 7" xfId="23884"/>
    <cellStyle name="Style 39 2 8" xfId="39716"/>
    <cellStyle name="Style 39 3" xfId="6784"/>
    <cellStyle name="Style 39 3 2" xfId="9125"/>
    <cellStyle name="Style 39 3 2 2" xfId="13380"/>
    <cellStyle name="Style 39 3 2 2 2" xfId="25254"/>
    <cellStyle name="Style 39 3 2 2 3" xfId="28576"/>
    <cellStyle name="Style 39 3 2 2 4" xfId="37905"/>
    <cellStyle name="Style 39 3 2 2 5" xfId="45121"/>
    <cellStyle name="Style 39 3 2 3" xfId="16149"/>
    <cellStyle name="Style 39 3 2 3 2" xfId="28577"/>
    <cellStyle name="Style 39 3 2 3 3" xfId="21782"/>
    <cellStyle name="Style 39 3 2 3 4" xfId="39279"/>
    <cellStyle name="Style 39 3 2 4" xfId="28575"/>
    <cellStyle name="Style 39 3 2 5" xfId="26180"/>
    <cellStyle name="Style 39 3 2 6" xfId="47420"/>
    <cellStyle name="Style 39 3 3" xfId="10700"/>
    <cellStyle name="Style 39 3 3 2" xfId="25255"/>
    <cellStyle name="Style 39 3 3 3" xfId="28578"/>
    <cellStyle name="Style 39 3 3 4" xfId="35448"/>
    <cellStyle name="Style 39 3 3 5" xfId="42399"/>
    <cellStyle name="Style 39 3 4" xfId="12055"/>
    <cellStyle name="Style 39 3 4 2" xfId="25256"/>
    <cellStyle name="Style 39 3 4 3" xfId="28579"/>
    <cellStyle name="Style 39 3 4 4" xfId="36512"/>
    <cellStyle name="Style 39 3 4 5" xfId="47496"/>
    <cellStyle name="Style 39 3 5" xfId="14887"/>
    <cellStyle name="Style 39 3 5 2" xfId="28580"/>
    <cellStyle name="Style 39 3 5 3" xfId="36568"/>
    <cellStyle name="Style 39 3 5 4" xfId="45895"/>
    <cellStyle name="Style 39 3 6" xfId="28574"/>
    <cellStyle name="Style 39 3 7" xfId="22247"/>
    <cellStyle name="Style 39 3 8" xfId="39904"/>
    <cellStyle name="Style 39 4" xfId="6863"/>
    <cellStyle name="Style 39 4 2" xfId="9204"/>
    <cellStyle name="Style 39 4 2 2" xfId="13459"/>
    <cellStyle name="Style 39 4 2 2 2" xfId="25257"/>
    <cellStyle name="Style 39 4 2 2 3" xfId="28583"/>
    <cellStyle name="Style 39 4 2 2 4" xfId="36776"/>
    <cellStyle name="Style 39 4 2 2 5" xfId="45780"/>
    <cellStyle name="Style 39 4 2 3" xfId="16215"/>
    <cellStyle name="Style 39 4 2 3 2" xfId="28584"/>
    <cellStyle name="Style 39 4 2 3 3" xfId="22322"/>
    <cellStyle name="Style 39 4 2 3 4" xfId="41010"/>
    <cellStyle name="Style 39 4 2 4" xfId="28582"/>
    <cellStyle name="Style 39 4 2 5" xfId="26162"/>
    <cellStyle name="Style 39 4 2 6" xfId="39593"/>
    <cellStyle name="Style 39 4 3" xfId="10779"/>
    <cellStyle name="Style 39 4 3 2" xfId="25258"/>
    <cellStyle name="Style 39 4 3 3" xfId="28585"/>
    <cellStyle name="Style 39 4 3 4" xfId="32611"/>
    <cellStyle name="Style 39 4 3 5" xfId="48142"/>
    <cellStyle name="Style 39 4 4" xfId="12134"/>
    <cellStyle name="Style 39 4 4 2" xfId="25259"/>
    <cellStyle name="Style 39 4 4 3" xfId="28586"/>
    <cellStyle name="Style 39 4 4 4" xfId="33818"/>
    <cellStyle name="Style 39 4 4 5" xfId="48064"/>
    <cellStyle name="Style 39 4 5" xfId="14966"/>
    <cellStyle name="Style 39 4 5 2" xfId="28587"/>
    <cellStyle name="Style 39 4 5 3" xfId="33919"/>
    <cellStyle name="Style 39 4 5 4" xfId="45889"/>
    <cellStyle name="Style 39 4 6" xfId="28581"/>
    <cellStyle name="Style 39 4 7" xfId="24737"/>
    <cellStyle name="Style 39 4 8" xfId="40328"/>
    <cellStyle name="Style 39 5" xfId="6827"/>
    <cellStyle name="Style 39 5 2" xfId="9168"/>
    <cellStyle name="Style 39 5 2 2" xfId="13423"/>
    <cellStyle name="Style 39 5 2 2 2" xfId="25260"/>
    <cellStyle name="Style 39 5 2 2 3" xfId="28590"/>
    <cellStyle name="Style 39 5 2 2 4" xfId="33788"/>
    <cellStyle name="Style 39 5 2 2 5" xfId="45381"/>
    <cellStyle name="Style 39 5 2 3" xfId="16183"/>
    <cellStyle name="Style 39 5 2 3 2" xfId="28591"/>
    <cellStyle name="Style 39 5 2 3 3" xfId="22598"/>
    <cellStyle name="Style 39 5 2 3 4" xfId="39991"/>
    <cellStyle name="Style 39 5 2 4" xfId="28589"/>
    <cellStyle name="Style 39 5 2 5" xfId="21791"/>
    <cellStyle name="Style 39 5 2 6" xfId="40121"/>
    <cellStyle name="Style 39 5 3" xfId="10743"/>
    <cellStyle name="Style 39 5 3 2" xfId="25261"/>
    <cellStyle name="Style 39 5 3 3" xfId="28592"/>
    <cellStyle name="Style 39 5 3 4" xfId="34342"/>
    <cellStyle name="Style 39 5 3 5" xfId="46800"/>
    <cellStyle name="Style 39 5 4" xfId="12098"/>
    <cellStyle name="Style 39 5 4 2" xfId="25262"/>
    <cellStyle name="Style 39 5 4 3" xfId="28593"/>
    <cellStyle name="Style 39 5 4 4" xfId="33585"/>
    <cellStyle name="Style 39 5 4 5" xfId="45482"/>
    <cellStyle name="Style 39 5 5" xfId="14930"/>
    <cellStyle name="Style 39 5 5 2" xfId="28594"/>
    <cellStyle name="Style 39 5 5 3" xfId="36681"/>
    <cellStyle name="Style 39 5 5 4" xfId="46096"/>
    <cellStyle name="Style 39 5 6" xfId="28588"/>
    <cellStyle name="Style 39 5 7" xfId="22746"/>
    <cellStyle name="Style 39 5 8" xfId="39907"/>
    <cellStyle name="Style 39 6" xfId="6694"/>
    <cellStyle name="Style 39 6 2" xfId="9035"/>
    <cellStyle name="Style 39 6 2 2" xfId="13290"/>
    <cellStyle name="Style 39 6 2 2 2" xfId="25263"/>
    <cellStyle name="Style 39 6 2 2 3" xfId="28597"/>
    <cellStyle name="Style 39 6 2 2 4" xfId="37612"/>
    <cellStyle name="Style 39 6 2 2 5" xfId="46975"/>
    <cellStyle name="Style 39 6 2 3" xfId="16074"/>
    <cellStyle name="Style 39 6 2 3 2" xfId="28598"/>
    <cellStyle name="Style 39 6 2 3 3" xfId="25038"/>
    <cellStyle name="Style 39 6 2 3 4" xfId="40268"/>
    <cellStyle name="Style 39 6 2 4" xfId="28596"/>
    <cellStyle name="Style 39 6 2 5" xfId="24525"/>
    <cellStyle name="Style 39 6 2 6" xfId="39479"/>
    <cellStyle name="Style 39 6 3" xfId="10610"/>
    <cellStyle name="Style 39 6 3 2" xfId="25264"/>
    <cellStyle name="Style 39 6 3 3" xfId="28599"/>
    <cellStyle name="Style 39 6 3 4" xfId="33441"/>
    <cellStyle name="Style 39 6 3 5" xfId="40439"/>
    <cellStyle name="Style 39 6 4" xfId="11965"/>
    <cellStyle name="Style 39 6 4 2" xfId="25265"/>
    <cellStyle name="Style 39 6 4 3" xfId="28600"/>
    <cellStyle name="Style 39 6 4 4" xfId="37352"/>
    <cellStyle name="Style 39 6 4 5" xfId="41411"/>
    <cellStyle name="Style 39 6 5" xfId="14797"/>
    <cellStyle name="Style 39 6 5 2" xfId="28601"/>
    <cellStyle name="Style 39 6 5 3" xfId="38569"/>
    <cellStyle name="Style 39 6 5 4" xfId="47640"/>
    <cellStyle name="Style 39 6 6" xfId="28595"/>
    <cellStyle name="Style 39 6 7" xfId="21744"/>
    <cellStyle name="Style 39 6 8" xfId="39761"/>
    <cellStyle name="Style 39 7" xfId="7058"/>
    <cellStyle name="Style 39 7 2" xfId="9399"/>
    <cellStyle name="Style 39 7 2 2" xfId="13654"/>
    <cellStyle name="Style 39 7 2 2 2" xfId="25266"/>
    <cellStyle name="Style 39 7 2 2 3" xfId="28604"/>
    <cellStyle name="Style 39 7 2 2 4" xfId="34217"/>
    <cellStyle name="Style 39 7 2 2 5" xfId="41683"/>
    <cellStyle name="Style 39 7 2 3" xfId="16391"/>
    <cellStyle name="Style 39 7 2 3 2" xfId="28605"/>
    <cellStyle name="Style 39 7 2 3 3" xfId="22718"/>
    <cellStyle name="Style 39 7 2 3 4" xfId="42186"/>
    <cellStyle name="Style 39 7 2 4" xfId="28603"/>
    <cellStyle name="Style 39 7 2 5" xfId="37198"/>
    <cellStyle name="Style 39 7 2 6" xfId="48329"/>
    <cellStyle name="Style 39 7 3" xfId="10974"/>
    <cellStyle name="Style 39 7 3 2" xfId="25267"/>
    <cellStyle name="Style 39 7 3 3" xfId="28606"/>
    <cellStyle name="Style 39 7 3 4" xfId="36699"/>
    <cellStyle name="Style 39 7 3 5" xfId="47261"/>
    <cellStyle name="Style 39 7 4" xfId="12329"/>
    <cellStyle name="Style 39 7 4 2" xfId="25268"/>
    <cellStyle name="Style 39 7 4 3" xfId="28607"/>
    <cellStyle name="Style 39 7 4 4" xfId="34285"/>
    <cellStyle name="Style 39 7 4 5" xfId="42630"/>
    <cellStyle name="Style 39 7 5" xfId="15161"/>
    <cellStyle name="Style 39 7 5 2" xfId="28608"/>
    <cellStyle name="Style 39 7 5 3" xfId="34407"/>
    <cellStyle name="Style 39 7 5 4" xfId="42903"/>
    <cellStyle name="Style 39 7 6" xfId="28602"/>
    <cellStyle name="Style 39 7 7" xfId="23281"/>
    <cellStyle name="Style 39 7 8" xfId="40106"/>
    <cellStyle name="Style 39 8" xfId="7126"/>
    <cellStyle name="Style 39 8 2" xfId="9467"/>
    <cellStyle name="Style 39 8 2 2" xfId="13722"/>
    <cellStyle name="Style 39 8 2 2 2" xfId="25269"/>
    <cellStyle name="Style 39 8 2 2 3" xfId="28611"/>
    <cellStyle name="Style 39 8 2 2 4" xfId="37624"/>
    <cellStyle name="Style 39 8 2 2 5" xfId="45756"/>
    <cellStyle name="Style 39 8 2 3" xfId="16459"/>
    <cellStyle name="Style 39 8 2 3 2" xfId="28612"/>
    <cellStyle name="Style 39 8 2 3 3" xfId="22004"/>
    <cellStyle name="Style 39 8 2 3 4" xfId="40294"/>
    <cellStyle name="Style 39 8 2 4" xfId="28610"/>
    <cellStyle name="Style 39 8 2 5" xfId="27536"/>
    <cellStyle name="Style 39 8 2 6" xfId="43026"/>
    <cellStyle name="Style 39 8 3" xfId="11042"/>
    <cellStyle name="Style 39 8 3 2" xfId="25270"/>
    <cellStyle name="Style 39 8 3 3" xfId="28613"/>
    <cellStyle name="Style 39 8 3 4" xfId="37542"/>
    <cellStyle name="Style 39 8 3 5" xfId="45591"/>
    <cellStyle name="Style 39 8 4" xfId="12397"/>
    <cellStyle name="Style 39 8 4 2" xfId="25271"/>
    <cellStyle name="Style 39 8 4 3" xfId="28614"/>
    <cellStyle name="Style 39 8 4 4" xfId="33317"/>
    <cellStyle name="Style 39 8 4 5" xfId="42027"/>
    <cellStyle name="Style 39 8 5" xfId="15229"/>
    <cellStyle name="Style 39 8 5 2" xfId="28615"/>
    <cellStyle name="Style 39 8 5 3" xfId="33091"/>
    <cellStyle name="Style 39 8 5 4" xfId="45439"/>
    <cellStyle name="Style 39 8 6" xfId="28609"/>
    <cellStyle name="Style 39 8 7" xfId="18471"/>
    <cellStyle name="Style 39 8 8" xfId="41600"/>
    <cellStyle name="Style 39 9" xfId="8281"/>
    <cellStyle name="Style 39 9 2" xfId="9719"/>
    <cellStyle name="Style 39 9 2 2" xfId="13956"/>
    <cellStyle name="Style 39 9 2 2 2" xfId="25273"/>
    <cellStyle name="Style 39 9 2 2 3" xfId="28618"/>
    <cellStyle name="Style 39 9 2 2 4" xfId="33075"/>
    <cellStyle name="Style 39 9 2 2 5" xfId="42907"/>
    <cellStyle name="Style 39 9 2 3" xfId="16693"/>
    <cellStyle name="Style 39 9 2 3 2" xfId="28619"/>
    <cellStyle name="Style 39 9 2 3 3" xfId="24161"/>
    <cellStyle name="Style 39 9 2 3 4" xfId="39484"/>
    <cellStyle name="Style 39 9 2 4" xfId="28617"/>
    <cellStyle name="Style 39 9 2 5" xfId="35110"/>
    <cellStyle name="Style 39 9 2 6" xfId="45512"/>
    <cellStyle name="Style 39 9 3" xfId="11276"/>
    <cellStyle name="Style 39 9 3 2" xfId="25275"/>
    <cellStyle name="Style 39 9 3 3" xfId="28620"/>
    <cellStyle name="Style 39 9 3 4" xfId="33905"/>
    <cellStyle name="Style 39 9 3 5" xfId="47829"/>
    <cellStyle name="Style 39 9 4" xfId="12631"/>
    <cellStyle name="Style 39 9 4 2" xfId="25276"/>
    <cellStyle name="Style 39 9 4 3" xfId="28621"/>
    <cellStyle name="Style 39 9 4 4" xfId="35209"/>
    <cellStyle name="Style 39 9 4 5" xfId="46720"/>
    <cellStyle name="Style 39 9 5" xfId="15463"/>
    <cellStyle name="Style 39 9 5 2" xfId="28622"/>
    <cellStyle name="Style 39 9 5 3" xfId="26335"/>
    <cellStyle name="Style 39 9 5 4" xfId="45350"/>
    <cellStyle name="Style 39 9 6" xfId="28616"/>
    <cellStyle name="Style 39 9 7" xfId="22767"/>
    <cellStyle name="Style 39 9 8" xfId="40088"/>
    <cellStyle name="Style 396" xfId="128"/>
    <cellStyle name="Style 396 10" xfId="8343"/>
    <cellStyle name="Style 396 10 2" xfId="9781"/>
    <cellStyle name="Style 396 10 2 2" xfId="14018"/>
    <cellStyle name="Style 396 10 2 2 2" xfId="25278"/>
    <cellStyle name="Style 396 10 2 2 3" xfId="28626"/>
    <cellStyle name="Style 396 10 2 2 4" xfId="34029"/>
    <cellStyle name="Style 396 10 2 2 5" xfId="45089"/>
    <cellStyle name="Style 396 10 2 3" xfId="16755"/>
    <cellStyle name="Style 396 10 2 3 2" xfId="28627"/>
    <cellStyle name="Style 396 10 2 3 3" xfId="31910"/>
    <cellStyle name="Style 396 10 2 3 4" xfId="40007"/>
    <cellStyle name="Style 396 10 2 4" xfId="28625"/>
    <cellStyle name="Style 396 10 2 5" xfId="33981"/>
    <cellStyle name="Style 396 10 2 6" xfId="41709"/>
    <cellStyle name="Style 396 10 3" xfId="11338"/>
    <cellStyle name="Style 396 10 3 2" xfId="25279"/>
    <cellStyle name="Style 396 10 3 3" xfId="28628"/>
    <cellStyle name="Style 396 10 3 4" xfId="33247"/>
    <cellStyle name="Style 396 10 3 5" xfId="41363"/>
    <cellStyle name="Style 396 10 4" xfId="12693"/>
    <cellStyle name="Style 396 10 4 2" xfId="25280"/>
    <cellStyle name="Style 396 10 4 3" xfId="28629"/>
    <cellStyle name="Style 396 10 4 4" xfId="34619"/>
    <cellStyle name="Style 396 10 4 5" xfId="47289"/>
    <cellStyle name="Style 396 10 5" xfId="15525"/>
    <cellStyle name="Style 396 10 5 2" xfId="28630"/>
    <cellStyle name="Style 396 10 5 3" xfId="37531"/>
    <cellStyle name="Style 396 10 5 4" xfId="40806"/>
    <cellStyle name="Style 396 10 6" xfId="28624"/>
    <cellStyle name="Style 396 10 7" xfId="32397"/>
    <cellStyle name="Style 396 10 8" xfId="46782"/>
    <cellStyle name="Style 396 11" xfId="8374"/>
    <cellStyle name="Style 396 11 2" xfId="9812"/>
    <cellStyle name="Style 396 11 2 2" xfId="14049"/>
    <cellStyle name="Style 396 11 2 2 2" xfId="25282"/>
    <cellStyle name="Style 396 11 2 2 3" xfId="28633"/>
    <cellStyle name="Style 396 11 2 2 4" xfId="35505"/>
    <cellStyle name="Style 396 11 2 2 5" xfId="45000"/>
    <cellStyle name="Style 396 11 2 3" xfId="16786"/>
    <cellStyle name="Style 396 11 2 3 2" xfId="28634"/>
    <cellStyle name="Style 396 11 2 3 3" xfId="22049"/>
    <cellStyle name="Style 396 11 2 3 4" xfId="40946"/>
    <cellStyle name="Style 396 11 2 4" xfId="28632"/>
    <cellStyle name="Style 396 11 2 5" xfId="36522"/>
    <cellStyle name="Style 396 11 2 6" xfId="46631"/>
    <cellStyle name="Style 396 11 3" xfId="11369"/>
    <cellStyle name="Style 396 11 3 2" xfId="25283"/>
    <cellStyle name="Style 396 11 3 3" xfId="28635"/>
    <cellStyle name="Style 396 11 3 4" xfId="37649"/>
    <cellStyle name="Style 396 11 3 5" xfId="47184"/>
    <cellStyle name="Style 396 11 4" xfId="12724"/>
    <cellStyle name="Style 396 11 4 2" xfId="25284"/>
    <cellStyle name="Style 396 11 4 3" xfId="28636"/>
    <cellStyle name="Style 396 11 4 4" xfId="37398"/>
    <cellStyle name="Style 396 11 4 5" xfId="44190"/>
    <cellStyle name="Style 396 11 5" xfId="15556"/>
    <cellStyle name="Style 396 11 5 2" xfId="28637"/>
    <cellStyle name="Style 396 11 5 3" xfId="37876"/>
    <cellStyle name="Style 396 11 5 4" xfId="41413"/>
    <cellStyle name="Style 396 11 6" xfId="28631"/>
    <cellStyle name="Style 396 11 7" xfId="27118"/>
    <cellStyle name="Style 396 11 8" xfId="43237"/>
    <cellStyle name="Style 396 12" xfId="8509"/>
    <cellStyle name="Style 396 12 2" xfId="9945"/>
    <cellStyle name="Style 396 12 2 2" xfId="14182"/>
    <cellStyle name="Style 396 12 2 2 2" xfId="25286"/>
    <cellStyle name="Style 396 12 2 2 3" xfId="28640"/>
    <cellStyle name="Style 396 12 2 2 4" xfId="36126"/>
    <cellStyle name="Style 396 12 2 2 5" xfId="47495"/>
    <cellStyle name="Style 396 12 2 3" xfId="16919"/>
    <cellStyle name="Style 396 12 2 3 2" xfId="28641"/>
    <cellStyle name="Style 396 12 2 3 3" xfId="32133"/>
    <cellStyle name="Style 396 12 2 3 4" xfId="46589"/>
    <cellStyle name="Style 396 12 2 4" xfId="28639"/>
    <cellStyle name="Style 396 12 2 5" xfId="36205"/>
    <cellStyle name="Style 396 12 2 6" xfId="46498"/>
    <cellStyle name="Style 396 12 3" xfId="11502"/>
    <cellStyle name="Style 396 12 3 2" xfId="25287"/>
    <cellStyle name="Style 396 12 3 3" xfId="28642"/>
    <cellStyle name="Style 396 12 3 4" xfId="33793"/>
    <cellStyle name="Style 396 12 3 5" xfId="40411"/>
    <cellStyle name="Style 396 12 4" xfId="12857"/>
    <cellStyle name="Style 396 12 4 2" xfId="25288"/>
    <cellStyle name="Style 396 12 4 3" xfId="28643"/>
    <cellStyle name="Style 396 12 4 4" xfId="33549"/>
    <cellStyle name="Style 396 12 4 5" xfId="41815"/>
    <cellStyle name="Style 396 12 5" xfId="15689"/>
    <cellStyle name="Style 396 12 5 2" xfId="28644"/>
    <cellStyle name="Style 396 12 5 3" xfId="34007"/>
    <cellStyle name="Style 396 12 5 4" xfId="41253"/>
    <cellStyle name="Style 396 12 6" xfId="28638"/>
    <cellStyle name="Style 396 12 7" xfId="27217"/>
    <cellStyle name="Style 396 12 8" xfId="43805"/>
    <cellStyle name="Style 396 13" xfId="8669"/>
    <cellStyle name="Style 396 13 2" xfId="10105"/>
    <cellStyle name="Style 396 13 2 2" xfId="14342"/>
    <cellStyle name="Style 396 13 2 2 2" xfId="25290"/>
    <cellStyle name="Style 396 13 2 2 3" xfId="28647"/>
    <cellStyle name="Style 396 13 2 2 4" xfId="35115"/>
    <cellStyle name="Style 396 13 2 2 5" xfId="40792"/>
    <cellStyle name="Style 396 13 2 3" xfId="17079"/>
    <cellStyle name="Style 396 13 2 3 2" xfId="28648"/>
    <cellStyle name="Style 396 13 2 3 3" xfId="33469"/>
    <cellStyle name="Style 396 13 2 3 4" xfId="46392"/>
    <cellStyle name="Style 396 13 2 4" xfId="28646"/>
    <cellStyle name="Style 396 13 2 5" xfId="32756"/>
    <cellStyle name="Style 396 13 2 6" xfId="44058"/>
    <cellStyle name="Style 396 13 3" xfId="11662"/>
    <cellStyle name="Style 396 13 3 2" xfId="25291"/>
    <cellStyle name="Style 396 13 3 3" xfId="28649"/>
    <cellStyle name="Style 396 13 3 4" xfId="36181"/>
    <cellStyle name="Style 396 13 3 5" xfId="46312"/>
    <cellStyle name="Style 396 13 4" xfId="13017"/>
    <cellStyle name="Style 396 13 4 2" xfId="25292"/>
    <cellStyle name="Style 396 13 4 3" xfId="28650"/>
    <cellStyle name="Style 396 13 4 4" xfId="35184"/>
    <cellStyle name="Style 396 13 4 5" xfId="45198"/>
    <cellStyle name="Style 396 13 5" xfId="15849"/>
    <cellStyle name="Style 396 13 5 2" xfId="28651"/>
    <cellStyle name="Style 396 13 5 3" xfId="31969"/>
    <cellStyle name="Style 396 13 5 4" xfId="48467"/>
    <cellStyle name="Style 396 13 6" xfId="28645"/>
    <cellStyle name="Style 396 13 7" xfId="27429"/>
    <cellStyle name="Style 396 13 8" xfId="47104"/>
    <cellStyle name="Style 396 14" xfId="8491"/>
    <cellStyle name="Style 396 14 2" xfId="9927"/>
    <cellStyle name="Style 396 14 2 2" xfId="14164"/>
    <cellStyle name="Style 396 14 2 2 2" xfId="25295"/>
    <cellStyle name="Style 396 14 2 2 3" xfId="28654"/>
    <cellStyle name="Style 396 14 2 2 4" xfId="37541"/>
    <cellStyle name="Style 396 14 2 2 5" xfId="42135"/>
    <cellStyle name="Style 396 14 2 3" xfId="16901"/>
    <cellStyle name="Style 396 14 2 3 2" xfId="28655"/>
    <cellStyle name="Style 396 14 2 3 3" xfId="22177"/>
    <cellStyle name="Style 396 14 2 3 4" xfId="40911"/>
    <cellStyle name="Style 396 14 2 4" xfId="28653"/>
    <cellStyle name="Style 396 14 2 5" xfId="38260"/>
    <cellStyle name="Style 396 14 2 6" xfId="43181"/>
    <cellStyle name="Style 396 14 3" xfId="11484"/>
    <cellStyle name="Style 396 14 3 2" xfId="25296"/>
    <cellStyle name="Style 396 14 3 3" xfId="28656"/>
    <cellStyle name="Style 396 14 3 4" xfId="34251"/>
    <cellStyle name="Style 396 14 3 5" xfId="43413"/>
    <cellStyle name="Style 396 14 4" xfId="12839"/>
    <cellStyle name="Style 396 14 4 2" xfId="25297"/>
    <cellStyle name="Style 396 14 4 3" xfId="28657"/>
    <cellStyle name="Style 396 14 4 4" xfId="34021"/>
    <cellStyle name="Style 396 14 4 5" xfId="47411"/>
    <cellStyle name="Style 396 14 5" xfId="15671"/>
    <cellStyle name="Style 396 14 5 2" xfId="28658"/>
    <cellStyle name="Style 396 14 5 3" xfId="28015"/>
    <cellStyle name="Style 396 14 5 4" xfId="42801"/>
    <cellStyle name="Style 396 14 6" xfId="28652"/>
    <cellStyle name="Style 396 14 7" xfId="33958"/>
    <cellStyle name="Style 396 14 8" xfId="46851"/>
    <cellStyle name="Style 396 15" xfId="10289"/>
    <cellStyle name="Style 396 15 2" xfId="14526"/>
    <cellStyle name="Style 396 15 2 2" xfId="25299"/>
    <cellStyle name="Style 396 15 2 3" xfId="28660"/>
    <cellStyle name="Style 396 15 2 4" xfId="33292"/>
    <cellStyle name="Style 396 15 2 5" xfId="43217"/>
    <cellStyle name="Style 396 15 3" xfId="17263"/>
    <cellStyle name="Style 396 15 3 2" xfId="28661"/>
    <cellStyle name="Style 396 15 3 3" xfId="38237"/>
    <cellStyle name="Style 396 15 3 4" xfId="40540"/>
    <cellStyle name="Style 396 15 4" xfId="28659"/>
    <cellStyle name="Style 396 15 5" xfId="34125"/>
    <cellStyle name="Style 396 15 6" xfId="44645"/>
    <cellStyle name="Style 396 16" xfId="10397"/>
    <cellStyle name="Style 396 16 2" xfId="25301"/>
    <cellStyle name="Style 396 16 3" xfId="28662"/>
    <cellStyle name="Style 396 16 4" xfId="34180"/>
    <cellStyle name="Style 396 16 5" xfId="43109"/>
    <cellStyle name="Style 396 17" xfId="10483"/>
    <cellStyle name="Style 396 17 2" xfId="25302"/>
    <cellStyle name="Style 396 17 3" xfId="28663"/>
    <cellStyle name="Style 396 17 4" xfId="37168"/>
    <cellStyle name="Style 396 17 5" xfId="40479"/>
    <cellStyle name="Style 396 18" xfId="11837"/>
    <cellStyle name="Style 396 18 2" xfId="25303"/>
    <cellStyle name="Style 396 18 3" xfId="28664"/>
    <cellStyle name="Style 396 18 4" xfId="35389"/>
    <cellStyle name="Style 396 18 5" xfId="48381"/>
    <cellStyle name="Style 396 2" xfId="6906"/>
    <cellStyle name="Style 396 2 2" xfId="10212"/>
    <cellStyle name="Style 396 2 2 2" xfId="11769"/>
    <cellStyle name="Style 396 2 2 2 2" xfId="25304"/>
    <cellStyle name="Style 396 2 2 2 3" xfId="28666"/>
    <cellStyle name="Style 396 2 2 2 4" xfId="36204"/>
    <cellStyle name="Style 396 2 2 2 5" xfId="44197"/>
    <cellStyle name="Style 396 2 2 3" xfId="14449"/>
    <cellStyle name="Style 396 2 2 3 2" xfId="25305"/>
    <cellStyle name="Style 396 2 2 3 3" xfId="28667"/>
    <cellStyle name="Style 396 2 2 3 4" xfId="35147"/>
    <cellStyle name="Style 396 2 2 3 5" xfId="48007"/>
    <cellStyle name="Style 396 2 2 4" xfId="17186"/>
    <cellStyle name="Style 396 2 2 4 2" xfId="28668"/>
    <cellStyle name="Style 396 2 2 4 3" xfId="36614"/>
    <cellStyle name="Style 396 2 2 4 4" xfId="43608"/>
    <cellStyle name="Style 396 2 2 5" xfId="28665"/>
    <cellStyle name="Style 396 2 2 6" xfId="33939"/>
    <cellStyle name="Style 396 2 2 7" xfId="42611"/>
    <cellStyle name="Style 396 2 3" xfId="9247"/>
    <cellStyle name="Style 396 2 3 2" xfId="13502"/>
    <cellStyle name="Style 396 2 3 2 2" xfId="25308"/>
    <cellStyle name="Style 396 2 3 2 3" xfId="28669"/>
    <cellStyle name="Style 396 2 3 2 4" xfId="37206"/>
    <cellStyle name="Style 396 2 3 2 5" xfId="44545"/>
    <cellStyle name="Style 396 2 3 3" xfId="14659"/>
    <cellStyle name="Style 396 2 3 3 2" xfId="25309"/>
    <cellStyle name="Style 396 2 3 3 3" xfId="28670"/>
    <cellStyle name="Style 396 2 3 3 4" xfId="34359"/>
    <cellStyle name="Style 396 2 3 3 5" xfId="44565"/>
    <cellStyle name="Style 396 2 3 4" xfId="25307"/>
    <cellStyle name="Style 396 2 4" xfId="10822"/>
    <cellStyle name="Style 396 2 4 2" xfId="25310"/>
    <cellStyle name="Style 396 2 4 3" xfId="28671"/>
    <cellStyle name="Style 396 2 4 4" xfId="34863"/>
    <cellStyle name="Style 396 2 4 5" xfId="42083"/>
    <cellStyle name="Style 396 2 5" xfId="12177"/>
    <cellStyle name="Style 396 2 5 2" xfId="25311"/>
    <cellStyle name="Style 396 2 5 3" xfId="28672"/>
    <cellStyle name="Style 396 2 5 4" xfId="32707"/>
    <cellStyle name="Style 396 2 5 5" xfId="45765"/>
    <cellStyle name="Style 396 2 6" xfId="15009"/>
    <cellStyle name="Style 396 2 6 2" xfId="28673"/>
    <cellStyle name="Style 396 2 6 3" xfId="35835"/>
    <cellStyle name="Style 396 2 6 4" xfId="41576"/>
    <cellStyle name="Style 396 2 7" xfId="23130"/>
    <cellStyle name="Style 396 2 8" xfId="39356"/>
    <cellStyle name="Style 396 3" xfId="6654"/>
    <cellStyle name="Style 396 3 2" xfId="8995"/>
    <cellStyle name="Style 396 3 2 2" xfId="13250"/>
    <cellStyle name="Style 396 3 2 2 2" xfId="25313"/>
    <cellStyle name="Style 396 3 2 2 3" xfId="28676"/>
    <cellStyle name="Style 396 3 2 2 4" xfId="34051"/>
    <cellStyle name="Style 396 3 2 2 5" xfId="42261"/>
    <cellStyle name="Style 396 3 2 3" xfId="16035"/>
    <cellStyle name="Style 396 3 2 3 2" xfId="28677"/>
    <cellStyle name="Style 396 3 2 3 3" xfId="22319"/>
    <cellStyle name="Style 396 3 2 3 4" xfId="41006"/>
    <cellStyle name="Style 396 3 2 4" xfId="28675"/>
    <cellStyle name="Style 396 3 2 5" xfId="26217"/>
    <cellStyle name="Style 396 3 2 6" xfId="40186"/>
    <cellStyle name="Style 396 3 3" xfId="10570"/>
    <cellStyle name="Style 396 3 3 2" xfId="25315"/>
    <cellStyle name="Style 396 3 3 3" xfId="28678"/>
    <cellStyle name="Style 396 3 3 4" xfId="27792"/>
    <cellStyle name="Style 396 3 3 5" xfId="43913"/>
    <cellStyle name="Style 396 3 4" xfId="11925"/>
    <cellStyle name="Style 396 3 4 2" xfId="25316"/>
    <cellStyle name="Style 396 3 4 3" xfId="28679"/>
    <cellStyle name="Style 396 3 4 4" xfId="36440"/>
    <cellStyle name="Style 396 3 4 5" xfId="46722"/>
    <cellStyle name="Style 396 3 5" xfId="14757"/>
    <cellStyle name="Style 396 3 5 2" xfId="28680"/>
    <cellStyle name="Style 396 3 5 3" xfId="34280"/>
    <cellStyle name="Style 396 3 5 4" xfId="48125"/>
    <cellStyle name="Style 396 3 6" xfId="28674"/>
    <cellStyle name="Style 396 3 7" xfId="25647"/>
    <cellStyle name="Style 396 3 8" xfId="39682"/>
    <cellStyle name="Style 396 4" xfId="6700"/>
    <cellStyle name="Style 396 4 2" xfId="9041"/>
    <cellStyle name="Style 396 4 2 2" xfId="13296"/>
    <cellStyle name="Style 396 4 2 2 2" xfId="25319"/>
    <cellStyle name="Style 396 4 2 2 3" xfId="28683"/>
    <cellStyle name="Style 396 4 2 2 4" xfId="36264"/>
    <cellStyle name="Style 396 4 2 2 5" xfId="42657"/>
    <cellStyle name="Style 396 4 2 3" xfId="16080"/>
    <cellStyle name="Style 396 4 2 3 2" xfId="28684"/>
    <cellStyle name="Style 396 4 2 3 3" xfId="22070"/>
    <cellStyle name="Style 396 4 2 3 4" xfId="43489"/>
    <cellStyle name="Style 396 4 2 4" xfId="28682"/>
    <cellStyle name="Style 396 4 2 5" xfId="24644"/>
    <cellStyle name="Style 396 4 2 6" xfId="39087"/>
    <cellStyle name="Style 396 4 3" xfId="10616"/>
    <cellStyle name="Style 396 4 3 2" xfId="25321"/>
    <cellStyle name="Style 396 4 3 3" xfId="28685"/>
    <cellStyle name="Style 396 4 3 4" xfId="32920"/>
    <cellStyle name="Style 396 4 3 5" xfId="45950"/>
    <cellStyle name="Style 396 4 4" xfId="11971"/>
    <cellStyle name="Style 396 4 4 2" xfId="25322"/>
    <cellStyle name="Style 396 4 4 3" xfId="28686"/>
    <cellStyle name="Style 396 4 4 4" xfId="33305"/>
    <cellStyle name="Style 396 4 4 5" xfId="47573"/>
    <cellStyle name="Style 396 4 5" xfId="14803"/>
    <cellStyle name="Style 396 4 5 2" xfId="28687"/>
    <cellStyle name="Style 396 4 5 3" xfId="36542"/>
    <cellStyle name="Style 396 4 5 4" xfId="44398"/>
    <cellStyle name="Style 396 4 6" xfId="28681"/>
    <cellStyle name="Style 396 4 7" xfId="26727"/>
    <cellStyle name="Style 396 4 8" xfId="41120"/>
    <cellStyle name="Style 396 5" xfId="6642"/>
    <cellStyle name="Style 396 5 2" xfId="8983"/>
    <cellStyle name="Style 396 5 2 2" xfId="13238"/>
    <cellStyle name="Style 396 5 2 2 2" xfId="25326"/>
    <cellStyle name="Style 396 5 2 2 3" xfId="28690"/>
    <cellStyle name="Style 396 5 2 2 4" xfId="37956"/>
    <cellStyle name="Style 396 5 2 2 5" xfId="42663"/>
    <cellStyle name="Style 396 5 2 3" xfId="16023"/>
    <cellStyle name="Style 396 5 2 3 2" xfId="28691"/>
    <cellStyle name="Style 396 5 2 3 3" xfId="24666"/>
    <cellStyle name="Style 396 5 2 3 4" xfId="39687"/>
    <cellStyle name="Style 396 5 2 4" xfId="28689"/>
    <cellStyle name="Style 396 5 2 5" xfId="21649"/>
    <cellStyle name="Style 396 5 2 6" xfId="40154"/>
    <cellStyle name="Style 396 5 3" xfId="10558"/>
    <cellStyle name="Style 396 5 3 2" xfId="25327"/>
    <cellStyle name="Style 396 5 3 3" xfId="28692"/>
    <cellStyle name="Style 396 5 3 4" xfId="27777"/>
    <cellStyle name="Style 396 5 3 5" xfId="46357"/>
    <cellStyle name="Style 396 5 4" xfId="11913"/>
    <cellStyle name="Style 396 5 4 2" xfId="25328"/>
    <cellStyle name="Style 396 5 4 3" xfId="28693"/>
    <cellStyle name="Style 396 5 4 4" xfId="37753"/>
    <cellStyle name="Style 396 5 4 5" xfId="45059"/>
    <cellStyle name="Style 396 5 5" xfId="14745"/>
    <cellStyle name="Style 396 5 5 2" xfId="28694"/>
    <cellStyle name="Style 396 5 5 3" xfId="37595"/>
    <cellStyle name="Style 396 5 5 4" xfId="45523"/>
    <cellStyle name="Style 396 5 6" xfId="28688"/>
    <cellStyle name="Style 396 5 7" xfId="21879"/>
    <cellStyle name="Style 396 5 8" xfId="40267"/>
    <cellStyle name="Style 396 6" xfId="6731"/>
    <cellStyle name="Style 396 6 2" xfId="9072"/>
    <cellStyle name="Style 396 6 2 2" xfId="13327"/>
    <cellStyle name="Style 396 6 2 2 2" xfId="25330"/>
    <cellStyle name="Style 396 6 2 2 3" xfId="28697"/>
    <cellStyle name="Style 396 6 2 2 4" xfId="33487"/>
    <cellStyle name="Style 396 6 2 2 5" xfId="45612"/>
    <cellStyle name="Style 396 6 2 3" xfId="16100"/>
    <cellStyle name="Style 396 6 2 3 2" xfId="28698"/>
    <cellStyle name="Style 396 6 2 3 3" xfId="23712"/>
    <cellStyle name="Style 396 6 2 3 4" xfId="39379"/>
    <cellStyle name="Style 396 6 2 4" xfId="28696"/>
    <cellStyle name="Style 396 6 2 5" xfId="22095"/>
    <cellStyle name="Style 396 6 2 6" xfId="39685"/>
    <cellStyle name="Style 396 6 3" xfId="10647"/>
    <cellStyle name="Style 396 6 3 2" xfId="25331"/>
    <cellStyle name="Style 396 6 3 3" xfId="28699"/>
    <cellStyle name="Style 396 6 3 4" xfId="27874"/>
    <cellStyle name="Style 396 6 3 5" xfId="46445"/>
    <cellStyle name="Style 396 6 4" xfId="12002"/>
    <cellStyle name="Style 396 6 4 2" xfId="25332"/>
    <cellStyle name="Style 396 6 4 3" xfId="28700"/>
    <cellStyle name="Style 396 6 4 4" xfId="38456"/>
    <cellStyle name="Style 396 6 4 5" xfId="42678"/>
    <cellStyle name="Style 396 6 5" xfId="14834"/>
    <cellStyle name="Style 396 6 5 2" xfId="28701"/>
    <cellStyle name="Style 396 6 5 3" xfId="33696"/>
    <cellStyle name="Style 396 6 5 4" xfId="42158"/>
    <cellStyle name="Style 396 6 6" xfId="28695"/>
    <cellStyle name="Style 396 6 7" xfId="22608"/>
    <cellStyle name="Style 396 6 8" xfId="39944"/>
    <cellStyle name="Style 396 7" xfId="7059"/>
    <cellStyle name="Style 396 7 2" xfId="9400"/>
    <cellStyle name="Style 396 7 2 2" xfId="13655"/>
    <cellStyle name="Style 396 7 2 2 2" xfId="25334"/>
    <cellStyle name="Style 396 7 2 2 3" xfId="28704"/>
    <cellStyle name="Style 396 7 2 2 4" xfId="32636"/>
    <cellStyle name="Style 396 7 2 2 5" xfId="43257"/>
    <cellStyle name="Style 396 7 2 3" xfId="16392"/>
    <cellStyle name="Style 396 7 2 3 2" xfId="28705"/>
    <cellStyle name="Style 396 7 2 3 3" xfId="23801"/>
    <cellStyle name="Style 396 7 2 3 4" xfId="39143"/>
    <cellStyle name="Style 396 7 2 4" xfId="28703"/>
    <cellStyle name="Style 396 7 2 5" xfId="35042"/>
    <cellStyle name="Style 396 7 2 6" xfId="43945"/>
    <cellStyle name="Style 396 7 3" xfId="10975"/>
    <cellStyle name="Style 396 7 3 2" xfId="25335"/>
    <cellStyle name="Style 396 7 3 3" xfId="28706"/>
    <cellStyle name="Style 396 7 3 4" xfId="34597"/>
    <cellStyle name="Style 396 7 3 5" xfId="44750"/>
    <cellStyle name="Style 396 7 4" xfId="12330"/>
    <cellStyle name="Style 396 7 4 2" xfId="25336"/>
    <cellStyle name="Style 396 7 4 3" xfId="28707"/>
    <cellStyle name="Style 396 7 4 4" xfId="32703"/>
    <cellStyle name="Style 396 7 4 5" xfId="44543"/>
    <cellStyle name="Style 396 7 5" xfId="15162"/>
    <cellStyle name="Style 396 7 5 2" xfId="28708"/>
    <cellStyle name="Style 396 7 5 3" xfId="32825"/>
    <cellStyle name="Style 396 7 5 4" xfId="43678"/>
    <cellStyle name="Style 396 7 6" xfId="28702"/>
    <cellStyle name="Style 396 7 7" xfId="31897"/>
    <cellStyle name="Style 396 7 8" xfId="40942"/>
    <cellStyle name="Style 396 8" xfId="7122"/>
    <cellStyle name="Style 396 8 2" xfId="9463"/>
    <cellStyle name="Style 396 8 2 2" xfId="13718"/>
    <cellStyle name="Style 396 8 2 2 2" xfId="25339"/>
    <cellStyle name="Style 396 8 2 2 3" xfId="28711"/>
    <cellStyle name="Style 396 8 2 2 4" xfId="38146"/>
    <cellStyle name="Style 396 8 2 2 5" xfId="42744"/>
    <cellStyle name="Style 396 8 2 3" xfId="16455"/>
    <cellStyle name="Style 396 8 2 3 2" xfId="28712"/>
    <cellStyle name="Style 396 8 2 3 3" xfId="21692"/>
    <cellStyle name="Style 396 8 2 3 4" xfId="40105"/>
    <cellStyle name="Style 396 8 2 4" xfId="28710"/>
    <cellStyle name="Style 396 8 2 5" xfId="27532"/>
    <cellStyle name="Style 396 8 2 6" xfId="41776"/>
    <cellStyle name="Style 396 8 3" xfId="11038"/>
    <cellStyle name="Style 396 8 3 2" xfId="25340"/>
    <cellStyle name="Style 396 8 3 3" xfId="28713"/>
    <cellStyle name="Style 396 8 3 4" xfId="38064"/>
    <cellStyle name="Style 396 8 3 5" xfId="42761"/>
    <cellStyle name="Style 396 8 4" xfId="12393"/>
    <cellStyle name="Style 396 8 4 2" xfId="25341"/>
    <cellStyle name="Style 396 8 4 3" xfId="28714"/>
    <cellStyle name="Style 396 8 4 4" xfId="35421"/>
    <cellStyle name="Style 396 8 4 5" xfId="43261"/>
    <cellStyle name="Style 396 8 5" xfId="15225"/>
    <cellStyle name="Style 396 8 5 2" xfId="28715"/>
    <cellStyle name="Style 396 8 5 3" xfId="35195"/>
    <cellStyle name="Style 396 8 5 4" xfId="46446"/>
    <cellStyle name="Style 396 8 6" xfId="28709"/>
    <cellStyle name="Style 396 8 7" xfId="32283"/>
    <cellStyle name="Style 396 8 8" xfId="46505"/>
    <cellStyle name="Style 396 9" xfId="8267"/>
    <cellStyle name="Style 396 9 2" xfId="9705"/>
    <cellStyle name="Style 396 9 2 2" xfId="13942"/>
    <cellStyle name="Style 396 9 2 2 2" xfId="25344"/>
    <cellStyle name="Style 396 9 2 2 3" xfId="28718"/>
    <cellStyle name="Style 396 9 2 2 4" xfId="33800"/>
    <cellStyle name="Style 396 9 2 2 5" xfId="40843"/>
    <cellStyle name="Style 396 9 2 3" xfId="16679"/>
    <cellStyle name="Style 396 9 2 3 2" xfId="28719"/>
    <cellStyle name="Style 396 9 2 3 3" xfId="24333"/>
    <cellStyle name="Style 396 9 2 3 4" xfId="39308"/>
    <cellStyle name="Style 396 9 2 4" xfId="28717"/>
    <cellStyle name="Style 396 9 2 5" xfId="38632"/>
    <cellStyle name="Style 396 9 2 6" xfId="42065"/>
    <cellStyle name="Style 396 9 3" xfId="11262"/>
    <cellStyle name="Style 396 9 3 2" xfId="25345"/>
    <cellStyle name="Style 396 9 3 3" xfId="28720"/>
    <cellStyle name="Style 396 9 3 4" xfId="35190"/>
    <cellStyle name="Style 396 9 3 5" xfId="41749"/>
    <cellStyle name="Style 396 9 4" xfId="12617"/>
    <cellStyle name="Style 396 9 4 2" xfId="25346"/>
    <cellStyle name="Style 396 9 4 3" xfId="28721"/>
    <cellStyle name="Style 396 9 4 4" xfId="37326"/>
    <cellStyle name="Style 396 9 4 5" xfId="45141"/>
    <cellStyle name="Style 396 9 5" xfId="15449"/>
    <cellStyle name="Style 396 9 5 2" xfId="28722"/>
    <cellStyle name="Style 396 9 5 3" xfId="36106"/>
    <cellStyle name="Style 396 9 5 4" xfId="44081"/>
    <cellStyle name="Style 396 9 6" xfId="28716"/>
    <cellStyle name="Style 396 9 7" xfId="22712"/>
    <cellStyle name="Style 396 9 8" xfId="39204"/>
    <cellStyle name="Style 399" xfId="130"/>
    <cellStyle name="Style 399 10" xfId="8369"/>
    <cellStyle name="Style 399 10 2" xfId="9807"/>
    <cellStyle name="Style 399 10 2 2" xfId="14044"/>
    <cellStyle name="Style 399 10 2 2 2" xfId="25349"/>
    <cellStyle name="Style 399 10 2 2 3" xfId="28725"/>
    <cellStyle name="Style 399 10 2 2 4" xfId="35678"/>
    <cellStyle name="Style 399 10 2 2 5" xfId="43813"/>
    <cellStyle name="Style 399 10 2 3" xfId="16781"/>
    <cellStyle name="Style 399 10 2 3 2" xfId="28726"/>
    <cellStyle name="Style 399 10 2 3 3" xfId="32356"/>
    <cellStyle name="Style 399 10 2 3 4" xfId="39902"/>
    <cellStyle name="Style 399 10 2 4" xfId="28724"/>
    <cellStyle name="Style 399 10 2 5" xfId="35462"/>
    <cellStyle name="Style 399 10 2 6" xfId="42623"/>
    <cellStyle name="Style 399 10 3" xfId="11364"/>
    <cellStyle name="Style 399 10 3 2" xfId="25351"/>
    <cellStyle name="Style 399 10 3 3" xfId="28727"/>
    <cellStyle name="Style 399 10 3 4" xfId="36573"/>
    <cellStyle name="Style 399 10 3 5" xfId="41572"/>
    <cellStyle name="Style 399 10 4" xfId="12719"/>
    <cellStyle name="Style 399 10 4 2" xfId="25352"/>
    <cellStyle name="Style 399 10 4 3" xfId="28728"/>
    <cellStyle name="Style 399 10 4 4" xfId="36311"/>
    <cellStyle name="Style 399 10 4 5" xfId="40768"/>
    <cellStyle name="Style 399 10 5" xfId="15551"/>
    <cellStyle name="Style 399 10 5 2" xfId="28729"/>
    <cellStyle name="Style 399 10 5 3" xfId="33636"/>
    <cellStyle name="Style 399 10 5 4" xfId="48170"/>
    <cellStyle name="Style 399 10 6" xfId="28723"/>
    <cellStyle name="Style 399 10 7" xfId="27110"/>
    <cellStyle name="Style 399 10 8" xfId="46228"/>
    <cellStyle name="Style 399 11" xfId="8379"/>
    <cellStyle name="Style 399 11 2" xfId="9817"/>
    <cellStyle name="Style 399 11 2 2" xfId="14054"/>
    <cellStyle name="Style 399 11 2 2 2" xfId="25355"/>
    <cellStyle name="Style 399 11 2 2 3" xfId="28732"/>
    <cellStyle name="Style 399 11 2 2 4" xfId="38183"/>
    <cellStyle name="Style 399 11 2 2 5" xfId="46573"/>
    <cellStyle name="Style 399 11 2 3" xfId="16791"/>
    <cellStyle name="Style 399 11 2 3 2" xfId="28733"/>
    <cellStyle name="Style 399 11 2 3 3" xfId="23528"/>
    <cellStyle name="Style 399 11 2 3 4" xfId="39028"/>
    <cellStyle name="Style 399 11 2 4" xfId="28731"/>
    <cellStyle name="Style 399 11 2 5" xfId="37598"/>
    <cellStyle name="Style 399 11 2 6" xfId="44047"/>
    <cellStyle name="Style 399 11 3" xfId="11374"/>
    <cellStyle name="Style 399 11 3 2" xfId="25356"/>
    <cellStyle name="Style 399 11 3 3" xfId="28734"/>
    <cellStyle name="Style 399 11 3 4" xfId="33138"/>
    <cellStyle name="Style 399 11 3 5" xfId="38926"/>
    <cellStyle name="Style 399 11 4" xfId="12729"/>
    <cellStyle name="Style 399 11 4 2" xfId="25357"/>
    <cellStyle name="Style 399 11 4 3" xfId="28735"/>
    <cellStyle name="Style 399 11 4 4" xfId="34934"/>
    <cellStyle name="Style 399 11 4 5" xfId="46219"/>
    <cellStyle name="Style 399 11 5" xfId="15561"/>
    <cellStyle name="Style 399 11 5 2" xfId="28736"/>
    <cellStyle name="Style 399 11 5 3" xfId="38401"/>
    <cellStyle name="Style 399 11 5 4" xfId="44676"/>
    <cellStyle name="Style 399 11 6" xfId="28730"/>
    <cellStyle name="Style 399 11 7" xfId="27122"/>
    <cellStyle name="Style 399 11 8" xfId="43061"/>
    <cellStyle name="Style 399 12" xfId="8468"/>
    <cellStyle name="Style 399 12 2" xfId="9904"/>
    <cellStyle name="Style 399 12 2 2" xfId="14141"/>
    <cellStyle name="Style 399 12 2 2 2" xfId="25361"/>
    <cellStyle name="Style 399 12 2 2 3" xfId="28739"/>
    <cellStyle name="Style 399 12 2 2 4" xfId="37609"/>
    <cellStyle name="Style 399 12 2 2 5" xfId="47939"/>
    <cellStyle name="Style 399 12 2 3" xfId="16878"/>
    <cellStyle name="Style 399 12 2 3 2" xfId="28740"/>
    <cellStyle name="Style 399 12 2 3 3" xfId="23689"/>
    <cellStyle name="Style 399 12 2 3 4" xfId="39732"/>
    <cellStyle name="Style 399 12 2 4" xfId="28738"/>
    <cellStyle name="Style 399 12 2 5" xfId="38600"/>
    <cellStyle name="Style 399 12 2 6" xfId="44491"/>
    <cellStyle name="Style 399 12 3" xfId="11461"/>
    <cellStyle name="Style 399 12 3 2" xfId="25363"/>
    <cellStyle name="Style 399 12 3 3" xfId="28741"/>
    <cellStyle name="Style 399 12 3 4" xfId="32602"/>
    <cellStyle name="Style 399 12 3 5" xfId="42468"/>
    <cellStyle name="Style 399 12 4" xfId="12816"/>
    <cellStyle name="Style 399 12 4 2" xfId="25364"/>
    <cellStyle name="Style 399 12 4 3" xfId="28742"/>
    <cellStyle name="Style 399 12 4 4" xfId="34360"/>
    <cellStyle name="Style 399 12 4 5" xfId="46869"/>
    <cellStyle name="Style 399 12 5" xfId="15648"/>
    <cellStyle name="Style 399 12 5 2" xfId="28743"/>
    <cellStyle name="Style 399 12 5 3" xfId="27984"/>
    <cellStyle name="Style 399 12 5 4" xfId="48117"/>
    <cellStyle name="Style 399 12 6" xfId="28737"/>
    <cellStyle name="Style 399 12 7" xfId="32421"/>
    <cellStyle name="Style 399 12 8" xfId="43613"/>
    <cellStyle name="Style 399 13" xfId="8660"/>
    <cellStyle name="Style 399 13 2" xfId="10096"/>
    <cellStyle name="Style 399 13 2 2" xfId="14333"/>
    <cellStyle name="Style 399 13 2 2 2" xfId="25368"/>
    <cellStyle name="Style 399 13 2 2 3" xfId="28746"/>
    <cellStyle name="Style 399 13 2 2 4" xfId="36899"/>
    <cellStyle name="Style 399 13 2 2 5" xfId="46127"/>
    <cellStyle name="Style 399 13 2 3" xfId="17070"/>
    <cellStyle name="Style 399 13 2 3 2" xfId="28747"/>
    <cellStyle name="Style 399 13 2 3 3" xfId="38739"/>
    <cellStyle name="Style 399 13 2 3 4" xfId="42665"/>
    <cellStyle name="Style 399 13 2 4" xfId="28745"/>
    <cellStyle name="Style 399 13 2 5" xfId="38483"/>
    <cellStyle name="Style 399 13 2 6" xfId="40687"/>
    <cellStyle name="Style 399 13 3" xfId="11653"/>
    <cellStyle name="Style 399 13 3 2" xfId="25370"/>
    <cellStyle name="Style 399 13 3 3" xfId="28748"/>
    <cellStyle name="Style 399 13 3 4" xfId="34282"/>
    <cellStyle name="Style 399 13 3 5" xfId="44856"/>
    <cellStyle name="Style 399 13 4" xfId="13008"/>
    <cellStyle name="Style 399 13 4 2" xfId="25371"/>
    <cellStyle name="Style 399 13 4 3" xfId="28749"/>
    <cellStyle name="Style 399 13 4 4" xfId="36968"/>
    <cellStyle name="Style 399 13 4 5" xfId="44725"/>
    <cellStyle name="Style 399 13 5" xfId="15840"/>
    <cellStyle name="Style 399 13 5 2" xfId="28750"/>
    <cellStyle name="Style 399 13 5 3" xfId="28101"/>
    <cellStyle name="Style 399 13 5 4" xfId="46435"/>
    <cellStyle name="Style 399 13 6" xfId="28744"/>
    <cellStyle name="Style 399 13 7" xfId="27421"/>
    <cellStyle name="Style 399 13 8" xfId="42409"/>
    <cellStyle name="Style 399 14" xfId="8636"/>
    <cellStyle name="Style 399 14 2" xfId="10072"/>
    <cellStyle name="Style 399 14 2 2" xfId="14309"/>
    <cellStyle name="Style 399 14 2 2 2" xfId="25375"/>
    <cellStyle name="Style 399 14 2 2 3" xfId="28753"/>
    <cellStyle name="Style 399 14 2 2 4" xfId="36831"/>
    <cellStyle name="Style 399 14 2 2 5" xfId="44254"/>
    <cellStyle name="Style 399 14 2 3" xfId="17046"/>
    <cellStyle name="Style 399 14 2 3 2" xfId="28754"/>
    <cellStyle name="Style 399 14 2 3 3" xfId="35571"/>
    <cellStyle name="Style 399 14 2 3 4" xfId="41567"/>
    <cellStyle name="Style 399 14 2 4" xfId="28752"/>
    <cellStyle name="Style 399 14 2 5" xfId="27705"/>
    <cellStyle name="Style 399 14 2 6" xfId="47789"/>
    <cellStyle name="Style 399 14 3" xfId="11629"/>
    <cellStyle name="Style 399 14 3 2" xfId="25377"/>
    <cellStyle name="Style 399 14 3 3" xfId="28755"/>
    <cellStyle name="Style 399 14 3 4" xfId="34214"/>
    <cellStyle name="Style 399 14 3 5" xfId="47772"/>
    <cellStyle name="Style 399 14 4" xfId="12984"/>
    <cellStyle name="Style 399 14 4 2" xfId="25378"/>
    <cellStyle name="Style 399 14 4 3" xfId="28756"/>
    <cellStyle name="Style 399 14 4 4" xfId="36905"/>
    <cellStyle name="Style 399 14 4 5" xfId="46276"/>
    <cellStyle name="Style 399 14 5" xfId="15816"/>
    <cellStyle name="Style 399 14 5 2" xfId="28757"/>
    <cellStyle name="Style 399 14 5 3" xfId="38821"/>
    <cellStyle name="Style 399 14 5 4" xfId="47566"/>
    <cellStyle name="Style 399 14 6" xfId="28751"/>
    <cellStyle name="Style 399 14 7" xfId="37124"/>
    <cellStyle name="Style 399 14 8" xfId="44287"/>
    <cellStyle name="Style 399 15" xfId="10257"/>
    <cellStyle name="Style 399 15 2" xfId="14494"/>
    <cellStyle name="Style 399 15 2 2" xfId="25381"/>
    <cellStyle name="Style 399 15 2 3" xfId="28759"/>
    <cellStyle name="Style 399 15 2 4" xfId="32819"/>
    <cellStyle name="Style 399 15 2 5" xfId="38914"/>
    <cellStyle name="Style 399 15 3" xfId="17231"/>
    <cellStyle name="Style 399 15 3 2" xfId="28760"/>
    <cellStyle name="Style 399 15 3 3" xfId="35057"/>
    <cellStyle name="Style 399 15 3 4" xfId="41570"/>
    <cellStyle name="Style 399 15 4" xfId="28758"/>
    <cellStyle name="Style 399 15 5" xfId="37463"/>
    <cellStyle name="Style 399 15 6" xfId="44742"/>
    <cellStyle name="Style 399 16" xfId="10399"/>
    <cellStyle name="Style 399 16 2" xfId="25383"/>
    <cellStyle name="Style 399 16 3" xfId="28761"/>
    <cellStyle name="Style 399 16 4" xfId="35762"/>
    <cellStyle name="Style 399 16 5" xfId="44470"/>
    <cellStyle name="Style 399 17" xfId="10425"/>
    <cellStyle name="Style 399 17 2" xfId="25384"/>
    <cellStyle name="Style 399 17 3" xfId="28762"/>
    <cellStyle name="Style 399 17 4" xfId="35088"/>
    <cellStyle name="Style 399 17 5" xfId="42000"/>
    <cellStyle name="Style 399 18" xfId="11839"/>
    <cellStyle name="Style 399 18 2" xfId="25385"/>
    <cellStyle name="Style 399 18 3" xfId="28763"/>
    <cellStyle name="Style 399 18 4" xfId="36970"/>
    <cellStyle name="Style 399 18 5" xfId="38918"/>
    <cellStyle name="Style 399 2" xfId="6904"/>
    <cellStyle name="Style 399 2 2" xfId="10211"/>
    <cellStyle name="Style 399 2 2 2" xfId="11768"/>
    <cellStyle name="Style 399 2 2 2 2" xfId="25388"/>
    <cellStyle name="Style 399 2 2 2 3" xfId="28765"/>
    <cellStyle name="Style 399 2 2 2 4" xfId="33041"/>
    <cellStyle name="Style 399 2 2 2 5" xfId="43644"/>
    <cellStyle name="Style 399 2 2 3" xfId="14448"/>
    <cellStyle name="Style 399 2 2 3 2" xfId="25389"/>
    <cellStyle name="Style 399 2 2 3 3" xfId="28766"/>
    <cellStyle name="Style 399 2 2 3 4" xfId="37486"/>
    <cellStyle name="Style 399 2 2 3 5" xfId="42704"/>
    <cellStyle name="Style 399 2 2 4" xfId="17185"/>
    <cellStyle name="Style 399 2 2 4 2" xfId="28767"/>
    <cellStyle name="Style 399 2 2 4 3" xfId="33450"/>
    <cellStyle name="Style 399 2 2 4 4" xfId="47319"/>
    <cellStyle name="Style 399 2 2 5" xfId="28764"/>
    <cellStyle name="Style 399 2 2 6" xfId="35521"/>
    <cellStyle name="Style 399 2 2 7" xfId="44381"/>
    <cellStyle name="Style 399 2 3" xfId="9245"/>
    <cellStyle name="Style 399 2 3 2" xfId="13500"/>
    <cellStyle name="Style 399 2 3 2 2" xfId="25392"/>
    <cellStyle name="Style 399 2 3 2 3" xfId="28768"/>
    <cellStyle name="Style 399 2 3 2 4" xfId="32436"/>
    <cellStyle name="Style 399 2 3 2 5" xfId="47680"/>
    <cellStyle name="Style 399 2 3 3" xfId="14658"/>
    <cellStyle name="Style 399 2 3 3 2" xfId="25393"/>
    <cellStyle name="Style 399 2 3 3 3" xfId="28769"/>
    <cellStyle name="Style 399 2 3 3 4" xfId="38060"/>
    <cellStyle name="Style 399 2 3 3 5" xfId="47639"/>
    <cellStyle name="Style 399 2 3 4" xfId="25391"/>
    <cellStyle name="Style 399 2 4" xfId="10820"/>
    <cellStyle name="Style 399 2 4 2" xfId="25394"/>
    <cellStyle name="Style 399 2 4 3" xfId="28770"/>
    <cellStyle name="Style 399 2 4 4" xfId="33802"/>
    <cellStyle name="Style 399 2 4 5" xfId="45615"/>
    <cellStyle name="Style 399 2 5" xfId="12175"/>
    <cellStyle name="Style 399 2 5 2" xfId="25395"/>
    <cellStyle name="Style 399 2 5 3" xfId="28771"/>
    <cellStyle name="Style 399 2 5 4" xfId="37990"/>
    <cellStyle name="Style 399 2 5 5" xfId="43052"/>
    <cellStyle name="Style 399 2 6" xfId="15007"/>
    <cellStyle name="Style 399 2 6 2" xfId="28772"/>
    <cellStyle name="Style 399 2 6 3" xfId="34254"/>
    <cellStyle name="Style 399 2 6 4" xfId="41185"/>
    <cellStyle name="Style 399 2 7" xfId="21689"/>
    <cellStyle name="Style 399 2 8" xfId="40987"/>
    <cellStyle name="Style 399 3" xfId="6968"/>
    <cellStyle name="Style 399 3 2" xfId="9309"/>
    <cellStyle name="Style 399 3 2 2" xfId="13564"/>
    <cellStyle name="Style 399 3 2 2 2" xfId="25399"/>
    <cellStyle name="Style 399 3 2 2 3" xfId="28775"/>
    <cellStyle name="Style 399 3 2 2 4" xfId="38608"/>
    <cellStyle name="Style 399 3 2 2 5" xfId="46472"/>
    <cellStyle name="Style 399 3 2 3" xfId="16311"/>
    <cellStyle name="Style 399 3 2 3 2" xfId="28776"/>
    <cellStyle name="Style 399 3 2 3 3" xfId="32078"/>
    <cellStyle name="Style 399 3 2 3 4" xfId="46889"/>
    <cellStyle name="Style 399 3 2 4" xfId="28774"/>
    <cellStyle name="Style 399 3 2 5" xfId="27479"/>
    <cellStyle name="Style 399 3 2 6" xfId="45071"/>
    <cellStyle name="Style 399 3 3" xfId="10884"/>
    <cellStyle name="Style 399 3 3 2" xfId="25401"/>
    <cellStyle name="Style 399 3 3 3" xfId="28777"/>
    <cellStyle name="Style 399 3 3 4" xfId="37935"/>
    <cellStyle name="Style 399 3 3 5" xfId="42382"/>
    <cellStyle name="Style 399 3 4" xfId="12239"/>
    <cellStyle name="Style 399 3 4 2" xfId="25402"/>
    <cellStyle name="Style 399 3 4 3" xfId="28778"/>
    <cellStyle name="Style 399 3 4 4" xfId="37436"/>
    <cellStyle name="Style 399 3 4 5" xfId="40805"/>
    <cellStyle name="Style 399 3 5" xfId="15071"/>
    <cellStyle name="Style 399 3 5 2" xfId="28779"/>
    <cellStyle name="Style 399 3 5 3" xfId="35407"/>
    <cellStyle name="Style 399 3 5 4" xfId="43347"/>
    <cellStyle name="Style 399 3 6" xfId="28773"/>
    <cellStyle name="Style 399 3 7" xfId="22732"/>
    <cellStyle name="Style 399 3 8" xfId="39712"/>
    <cellStyle name="Style 399 4" xfId="6951"/>
    <cellStyle name="Style 399 4 2" xfId="9292"/>
    <cellStyle name="Style 399 4 2 2" xfId="13547"/>
    <cellStyle name="Style 399 4 2 2 2" xfId="25406"/>
    <cellStyle name="Style 399 4 2 2 3" xfId="28782"/>
    <cellStyle name="Style 399 4 2 2 4" xfId="37879"/>
    <cellStyle name="Style 399 4 2 2 5" xfId="48163"/>
    <cellStyle name="Style 399 4 2 3" xfId="16294"/>
    <cellStyle name="Style 399 4 2 3 2" xfId="28783"/>
    <cellStyle name="Style 399 4 2 3 3" xfId="37193"/>
    <cellStyle name="Style 399 4 2 3 4" xfId="46897"/>
    <cellStyle name="Style 399 4 2 4" xfId="28781"/>
    <cellStyle name="Style 399 4 2 5" xfId="23671"/>
    <cellStyle name="Style 399 4 2 6" xfId="39206"/>
    <cellStyle name="Style 399 4 3" xfId="10867"/>
    <cellStyle name="Style 399 4 3 2" xfId="25408"/>
    <cellStyle name="Style 399 4 3 3" xfId="28784"/>
    <cellStyle name="Style 399 4 3 4" xfId="33831"/>
    <cellStyle name="Style 399 4 3 5" xfId="46060"/>
    <cellStyle name="Style 399 4 4" xfId="12222"/>
    <cellStyle name="Style 399 4 4 2" xfId="25409"/>
    <cellStyle name="Style 399 4 4 3" xfId="28785"/>
    <cellStyle name="Style 399 4 4 4" xfId="36486"/>
    <cellStyle name="Style 399 4 4 5" xfId="42662"/>
    <cellStyle name="Style 399 4 5" xfId="15054"/>
    <cellStyle name="Style 399 4 5 2" xfId="28786"/>
    <cellStyle name="Style 399 4 5 3" xfId="38133"/>
    <cellStyle name="Style 399 4 5 4" xfId="42632"/>
    <cellStyle name="Style 399 4 6" xfId="28780"/>
    <cellStyle name="Style 399 4 7" xfId="25404"/>
    <cellStyle name="Style 399 4 8" xfId="39511"/>
    <cellStyle name="Style 399 5" xfId="6996"/>
    <cellStyle name="Style 399 5 2" xfId="9337"/>
    <cellStyle name="Style 399 5 2 2" xfId="13592"/>
    <cellStyle name="Style 399 5 2 2 2" xfId="25413"/>
    <cellStyle name="Style 399 5 2 2 3" xfId="28789"/>
    <cellStyle name="Style 399 5 2 2 4" xfId="34836"/>
    <cellStyle name="Style 399 5 2 2 5" xfId="44086"/>
    <cellStyle name="Style 399 5 2 3" xfId="16336"/>
    <cellStyle name="Style 399 5 2 3 2" xfId="28790"/>
    <cellStyle name="Style 399 5 2 3 3" xfId="25390"/>
    <cellStyle name="Style 399 5 2 3 4" xfId="39006"/>
    <cellStyle name="Style 399 5 2 4" xfId="28788"/>
    <cellStyle name="Style 399 5 2 5" xfId="27033"/>
    <cellStyle name="Style 399 5 2 6" xfId="47253"/>
    <cellStyle name="Style 399 5 3" xfId="10912"/>
    <cellStyle name="Style 399 5 3 2" xfId="25415"/>
    <cellStyle name="Style 399 5 3 3" xfId="28791"/>
    <cellStyle name="Style 399 5 3 4" xfId="37481"/>
    <cellStyle name="Style 399 5 3 5" xfId="48423"/>
    <cellStyle name="Style 399 5 4" xfId="12267"/>
    <cellStyle name="Style 399 5 4 2" xfId="25416"/>
    <cellStyle name="Style 399 5 4 3" xfId="28792"/>
    <cellStyle name="Style 399 5 4 4" xfId="34633"/>
    <cellStyle name="Style 399 5 4 5" xfId="40574"/>
    <cellStyle name="Style 399 5 5" xfId="15099"/>
    <cellStyle name="Style 399 5 5 2" xfId="28793"/>
    <cellStyle name="Style 399 5 5 3" xfId="36128"/>
    <cellStyle name="Style 399 5 5 4" xfId="44182"/>
    <cellStyle name="Style 399 5 6" xfId="28787"/>
    <cellStyle name="Style 399 5 7" xfId="21892"/>
    <cellStyle name="Style 399 5 8" xfId="39492"/>
    <cellStyle name="Style 399 6" xfId="6786"/>
    <cellStyle name="Style 399 6 2" xfId="9127"/>
    <cellStyle name="Style 399 6 2 2" xfId="13382"/>
    <cellStyle name="Style 399 6 2 2 2" xfId="25420"/>
    <cellStyle name="Style 399 6 2 2 3" xfId="28796"/>
    <cellStyle name="Style 399 6 2 2 4" xfId="32623"/>
    <cellStyle name="Style 399 6 2 2 5" xfId="45128"/>
    <cellStyle name="Style 399 6 2 3" xfId="16151"/>
    <cellStyle name="Style 399 6 2 3 2" xfId="28797"/>
    <cellStyle name="Style 399 6 2 3 3" xfId="23639"/>
    <cellStyle name="Style 399 6 2 3 4" xfId="38985"/>
    <cellStyle name="Style 399 6 2 4" xfId="28795"/>
    <cellStyle name="Style 399 6 2 5" xfId="21773"/>
    <cellStyle name="Style 399 6 2 6" xfId="41048"/>
    <cellStyle name="Style 399 6 3" xfId="10702"/>
    <cellStyle name="Style 399 6 3 2" xfId="25422"/>
    <cellStyle name="Style 399 6 3 3" xfId="28798"/>
    <cellStyle name="Style 399 6 3 4" xfId="37029"/>
    <cellStyle name="Style 399 6 3 5" xfId="46759"/>
    <cellStyle name="Style 399 6 4" xfId="12057"/>
    <cellStyle name="Style 399 6 4 2" xfId="25423"/>
    <cellStyle name="Style 399 6 4 3" xfId="28799"/>
    <cellStyle name="Style 399 6 4 4" xfId="34409"/>
    <cellStyle name="Style 399 6 4 5" xfId="44080"/>
    <cellStyle name="Style 399 6 5" xfId="14889"/>
    <cellStyle name="Style 399 6 5 2" xfId="28800"/>
    <cellStyle name="Style 399 6 5 3" xfId="34465"/>
    <cellStyle name="Style 399 6 5 4" xfId="43899"/>
    <cellStyle name="Style 399 6 6" xfId="28794"/>
    <cellStyle name="Style 399 6 7" xfId="32390"/>
    <cellStyle name="Style 399 6 8" xfId="41586"/>
    <cellStyle name="Style 399 7" xfId="6882"/>
    <cellStyle name="Style 399 7 2" xfId="9223"/>
    <cellStyle name="Style 399 7 2 2" xfId="13478"/>
    <cellStyle name="Style 399 7 2 2 2" xfId="25426"/>
    <cellStyle name="Style 399 7 2 2 3" xfId="28803"/>
    <cellStyle name="Style 399 7 2 2 4" xfId="35937"/>
    <cellStyle name="Style 399 7 2 2 5" xfId="48190"/>
    <cellStyle name="Style 399 7 2 3" xfId="16233"/>
    <cellStyle name="Style 399 7 2 3 2" xfId="28804"/>
    <cellStyle name="Style 399 7 2 3 3" xfId="25013"/>
    <cellStyle name="Style 399 7 2 3 4" xfId="39148"/>
    <cellStyle name="Style 399 7 2 4" xfId="28802"/>
    <cellStyle name="Style 399 7 2 5" xfId="22011"/>
    <cellStyle name="Style 399 7 2 6" xfId="39450"/>
    <cellStyle name="Style 399 7 3" xfId="10798"/>
    <cellStyle name="Style 399 7 3 2" xfId="25428"/>
    <cellStyle name="Style 399 7 3 3" xfId="28805"/>
    <cellStyle name="Style 399 7 3 4" xfId="34782"/>
    <cellStyle name="Style 399 7 3 5" xfId="42176"/>
    <cellStyle name="Style 399 7 4" xfId="12153"/>
    <cellStyle name="Style 399 7 4 2" xfId="25429"/>
    <cellStyle name="Style 399 7 4 3" xfId="28806"/>
    <cellStyle name="Style 399 7 4 4" xfId="32640"/>
    <cellStyle name="Style 399 7 4 5" xfId="48249"/>
    <cellStyle name="Style 399 7 5" xfId="14985"/>
    <cellStyle name="Style 399 7 5 2" xfId="28807"/>
    <cellStyle name="Style 399 7 5 3" xfId="35768"/>
    <cellStyle name="Style 399 7 5 4" xfId="43436"/>
    <cellStyle name="Style 399 7 6" xfId="28801"/>
    <cellStyle name="Style 399 7 7" xfId="31931"/>
    <cellStyle name="Style 399 7 8" xfId="39459"/>
    <cellStyle name="Style 399 8" xfId="7124"/>
    <cellStyle name="Style 399 8 2" xfId="9465"/>
    <cellStyle name="Style 399 8 2 2" xfId="13720"/>
    <cellStyle name="Style 399 8 2 2 2" xfId="25432"/>
    <cellStyle name="Style 399 8 2 2 3" xfId="28810"/>
    <cellStyle name="Style 399 8 2 2 4" xfId="32863"/>
    <cellStyle name="Style 399 8 2 2 5" xfId="46804"/>
    <cellStyle name="Style 399 8 2 3" xfId="16457"/>
    <cellStyle name="Style 399 8 2 3 2" xfId="28811"/>
    <cellStyle name="Style 399 8 2 3 3" xfId="23137"/>
    <cellStyle name="Style 399 8 2 3 4" xfId="40999"/>
    <cellStyle name="Style 399 8 2 4" xfId="28809"/>
    <cellStyle name="Style 399 8 2 5" xfId="27534"/>
    <cellStyle name="Style 399 8 2 6" xfId="47486"/>
    <cellStyle name="Style 399 8 3" xfId="11040"/>
    <cellStyle name="Style 399 8 3 2" xfId="25433"/>
    <cellStyle name="Style 399 8 3 3" xfId="28812"/>
    <cellStyle name="Style 399 8 3 4" xfId="32781"/>
    <cellStyle name="Style 399 8 3 5" xfId="43069"/>
    <cellStyle name="Style 399 8 4" xfId="12395"/>
    <cellStyle name="Style 399 8 4 2" xfId="25434"/>
    <cellStyle name="Style 399 8 4 3" xfId="28813"/>
    <cellStyle name="Style 399 8 4 4" xfId="37002"/>
    <cellStyle name="Style 399 8 4 5" xfId="48258"/>
    <cellStyle name="Style 399 8 5" xfId="15227"/>
    <cellStyle name="Style 399 8 5 2" xfId="28814"/>
    <cellStyle name="Style 399 8 5 3" xfId="36775"/>
    <cellStyle name="Style 399 8 5 4" xfId="42337"/>
    <cellStyle name="Style 399 8 6" xfId="28808"/>
    <cellStyle name="Style 399 8 7" xfId="22648"/>
    <cellStyle name="Style 399 8 8" xfId="39521"/>
    <cellStyle name="Style 399 9" xfId="8329"/>
    <cellStyle name="Style 399 9 2" xfId="9767"/>
    <cellStyle name="Style 399 9 2 2" xfId="14004"/>
    <cellStyle name="Style 399 9 2 2 2" xfId="25436"/>
    <cellStyle name="Style 399 9 2 2 3" xfId="28817"/>
    <cellStyle name="Style 399 9 2 2 4" xfId="33172"/>
    <cellStyle name="Style 399 9 2 2 5" xfId="44899"/>
    <cellStyle name="Style 399 9 2 3" xfId="16741"/>
    <cellStyle name="Style 399 9 2 3 2" xfId="28818"/>
    <cellStyle name="Style 399 9 2 3 3" xfId="31914"/>
    <cellStyle name="Style 399 9 2 3 4" xfId="39489"/>
    <cellStyle name="Style 399 9 2 4" xfId="28816"/>
    <cellStyle name="Style 399 9 2 5" xfId="32539"/>
    <cellStyle name="Style 399 9 2 6" xfId="45240"/>
    <cellStyle name="Style 399 9 3" xfId="11324"/>
    <cellStyle name="Style 399 9 3 2" xfId="25437"/>
    <cellStyle name="Style 399 9 3 3" xfId="28819"/>
    <cellStyle name="Style 399 9 3 4" xfId="34559"/>
    <cellStyle name="Style 399 9 3 5" xfId="45542"/>
    <cellStyle name="Style 399 9 4" xfId="12679"/>
    <cellStyle name="Style 399 9 4 2" xfId="25438"/>
    <cellStyle name="Style 399 9 4 3" xfId="28820"/>
    <cellStyle name="Style 399 9 4 4" xfId="35345"/>
    <cellStyle name="Style 399 9 4 5" xfId="47953"/>
    <cellStyle name="Style 399 9 5" xfId="15511"/>
    <cellStyle name="Style 399 9 5 2" xfId="28821"/>
    <cellStyle name="Style 399 9 5 3" xfId="35664"/>
    <cellStyle name="Style 399 9 5 4" xfId="45192"/>
    <cellStyle name="Style 399 9 6" xfId="28815"/>
    <cellStyle name="Style 399 9 7" xfId="32333"/>
    <cellStyle name="Style 399 9 8" xfId="46106"/>
    <cellStyle name="Style 400" xfId="131"/>
    <cellStyle name="Style 400 10" xfId="8335"/>
    <cellStyle name="Style 400 10 2" xfId="9773"/>
    <cellStyle name="Style 400 10 2 2" xfId="14010"/>
    <cellStyle name="Style 400 10 2 2 2" xfId="25443"/>
    <cellStyle name="Style 400 10 2 2 3" xfId="28824"/>
    <cellStyle name="Style 400 10 2 2 4" xfId="37422"/>
    <cellStyle name="Style 400 10 2 2 5" xfId="46760"/>
    <cellStyle name="Style 400 10 2 3" xfId="16747"/>
    <cellStyle name="Style 400 10 2 3 2" xfId="28825"/>
    <cellStyle name="Style 400 10 2 3 3" xfId="23155"/>
    <cellStyle name="Style 400 10 2 3 4" xfId="39627"/>
    <cellStyle name="Style 400 10 2 4" xfId="28823"/>
    <cellStyle name="Style 400 10 2 5" xfId="27687"/>
    <cellStyle name="Style 400 10 2 6" xfId="44613"/>
    <cellStyle name="Style 400 10 3" xfId="11330"/>
    <cellStyle name="Style 400 10 3 2" xfId="25445"/>
    <cellStyle name="Style 400 10 3 3" xfId="28826"/>
    <cellStyle name="Style 400 10 3 4" xfId="35619"/>
    <cellStyle name="Style 400 10 3 5" xfId="42863"/>
    <cellStyle name="Style 400 10 4" xfId="12685"/>
    <cellStyle name="Style 400 10 4 2" xfId="25446"/>
    <cellStyle name="Style 400 10 4 3" xfId="28827"/>
    <cellStyle name="Style 400 10 4 4" xfId="38002"/>
    <cellStyle name="Style 400 10 4 5" xfId="45204"/>
    <cellStyle name="Style 400 10 5" xfId="15517"/>
    <cellStyle name="Style 400 10 5 2" xfId="28828"/>
    <cellStyle name="Style 400 10 5 3" xfId="36976"/>
    <cellStyle name="Style 400 10 5 4" xfId="44704"/>
    <cellStyle name="Style 400 10 6" xfId="28822"/>
    <cellStyle name="Style 400 10 7" xfId="26021"/>
    <cellStyle name="Style 400 10 8" xfId="42231"/>
    <cellStyle name="Style 400 11" xfId="8395"/>
    <cellStyle name="Style 400 11 2" xfId="9833"/>
    <cellStyle name="Style 400 11 2 2" xfId="14070"/>
    <cellStyle name="Style 400 11 2 2 2" xfId="25449"/>
    <cellStyle name="Style 400 11 2 2 3" xfId="28831"/>
    <cellStyle name="Style 400 11 2 2 4" xfId="38436"/>
    <cellStyle name="Style 400 11 2 2 5" xfId="48420"/>
    <cellStyle name="Style 400 11 2 3" xfId="16807"/>
    <cellStyle name="Style 400 11 2 3 2" xfId="28832"/>
    <cellStyle name="Style 400 11 2 3 3" xfId="22072"/>
    <cellStyle name="Style 400 11 2 3 4" xfId="39666"/>
    <cellStyle name="Style 400 11 2 4" xfId="28830"/>
    <cellStyle name="Style 400 11 2 5" xfId="34601"/>
    <cellStyle name="Style 400 11 2 6" xfId="45792"/>
    <cellStyle name="Style 400 11 3" xfId="11390"/>
    <cellStyle name="Style 400 11 3 2" xfId="25450"/>
    <cellStyle name="Style 400 11 3 3" xfId="28833"/>
    <cellStyle name="Style 400 11 3 4" xfId="32820"/>
    <cellStyle name="Style 400 11 3 5" xfId="38915"/>
    <cellStyle name="Style 400 11 4" xfId="12745"/>
    <cellStyle name="Style 400 11 4 2" xfId="25451"/>
    <cellStyle name="Style 400 11 4 3" xfId="28834"/>
    <cellStyle name="Style 400 11 4 4" xfId="34276"/>
    <cellStyle name="Style 400 11 4 5" xfId="47066"/>
    <cellStyle name="Style 400 11 5" xfId="15577"/>
    <cellStyle name="Style 400 11 5 2" xfId="28835"/>
    <cellStyle name="Style 400 11 5 3" xfId="34765"/>
    <cellStyle name="Style 400 11 5 4" xfId="44394"/>
    <cellStyle name="Style 400 11 6" xfId="28829"/>
    <cellStyle name="Style 400 11 7" xfId="27156"/>
    <cellStyle name="Style 400 11 8" xfId="46700"/>
    <cellStyle name="Style 400 12" xfId="8582"/>
    <cellStyle name="Style 400 12 2" xfId="10018"/>
    <cellStyle name="Style 400 12 2 2" xfId="14255"/>
    <cellStyle name="Style 400 12 2 2 2" xfId="25453"/>
    <cellStyle name="Style 400 12 2 2 3" xfId="28838"/>
    <cellStyle name="Style 400 12 2 2 4" xfId="36355"/>
    <cellStyle name="Style 400 12 2 2 5" xfId="42385"/>
    <cellStyle name="Style 400 12 2 3" xfId="16992"/>
    <cellStyle name="Style 400 12 2 3 2" xfId="28839"/>
    <cellStyle name="Style 400 12 2 3 3" xfId="33466"/>
    <cellStyle name="Style 400 12 2 3 4" xfId="45163"/>
    <cellStyle name="Style 400 12 2 4" xfId="28837"/>
    <cellStyle name="Style 400 12 2 5" xfId="36426"/>
    <cellStyle name="Style 400 12 2 6" xfId="46407"/>
    <cellStyle name="Style 400 12 3" xfId="11575"/>
    <cellStyle name="Style 400 12 3 2" xfId="25455"/>
    <cellStyle name="Style 400 12 3 3" xfId="28840"/>
    <cellStyle name="Style 400 12 3 4" xfId="32962"/>
    <cellStyle name="Style 400 12 3 5" xfId="44964"/>
    <cellStyle name="Style 400 12 4" xfId="12930"/>
    <cellStyle name="Style 400 12 4 2" xfId="25456"/>
    <cellStyle name="Style 400 12 4 3" xfId="28841"/>
    <cellStyle name="Style 400 12 4 4" xfId="33778"/>
    <cellStyle name="Style 400 12 4 5" xfId="46581"/>
    <cellStyle name="Style 400 12 5" xfId="15762"/>
    <cellStyle name="Style 400 12 5 2" xfId="28842"/>
    <cellStyle name="Style 400 12 5 3" xfId="32428"/>
    <cellStyle name="Style 400 12 5 4" xfId="41249"/>
    <cellStyle name="Style 400 12 6" xfId="28836"/>
    <cellStyle name="Style 400 12 7" xfId="27341"/>
    <cellStyle name="Style 400 12 8" xfId="41996"/>
    <cellStyle name="Style 400 13" xfId="8585"/>
    <cellStyle name="Style 400 13 2" xfId="10021"/>
    <cellStyle name="Style 400 13 2 2" xfId="14258"/>
    <cellStyle name="Style 400 13 2 2 2" xfId="25458"/>
    <cellStyle name="Style 400 13 2 2 3" xfId="28845"/>
    <cellStyle name="Style 400 13 2 2 4" xfId="32670"/>
    <cellStyle name="Style 400 13 2 2 5" xfId="40656"/>
    <cellStyle name="Style 400 13 2 3" xfId="16995"/>
    <cellStyle name="Style 400 13 2 3 2" xfId="28846"/>
    <cellStyle name="Style 400 13 2 3 3" xfId="34527"/>
    <cellStyle name="Style 400 13 2 3 4" xfId="46322"/>
    <cellStyle name="Style 400 13 2 4" xfId="28844"/>
    <cellStyle name="Style 400 13 2 5" xfId="32741"/>
    <cellStyle name="Style 400 13 2 6" xfId="41545"/>
    <cellStyle name="Style 400 13 3" xfId="11578"/>
    <cellStyle name="Style 400 13 3 2" xfId="25460"/>
    <cellStyle name="Style 400 13 3 3" xfId="28847"/>
    <cellStyle name="Style 400 13 3 4" xfId="34022"/>
    <cellStyle name="Style 400 13 3 5" xfId="42259"/>
    <cellStyle name="Style 400 13 4" xfId="12933"/>
    <cellStyle name="Style 400 13 4 2" xfId="25461"/>
    <cellStyle name="Style 400 13 4 3" xfId="28848"/>
    <cellStyle name="Style 400 13 4 4" xfId="33256"/>
    <cellStyle name="Style 400 13 4 5" xfId="46118"/>
    <cellStyle name="Style 400 13 5" xfId="15765"/>
    <cellStyle name="Style 400 13 5 2" xfId="28849"/>
    <cellStyle name="Style 400 13 5 3" xfId="35038"/>
    <cellStyle name="Style 400 13 5 4" xfId="48426"/>
    <cellStyle name="Style 400 13 6" xfId="28843"/>
    <cellStyle name="Style 400 13 7" xfId="27347"/>
    <cellStyle name="Style 400 13 8" xfId="43290"/>
    <cellStyle name="Style 400 14" xfId="8608"/>
    <cellStyle name="Style 400 14 2" xfId="10044"/>
    <cellStyle name="Style 400 14 2 2" xfId="14281"/>
    <cellStyle name="Style 400 14 2 2 2" xfId="25463"/>
    <cellStyle name="Style 400 14 2 2 3" xfId="28852"/>
    <cellStyle name="Style 400 14 2 2 4" xfId="34318"/>
    <cellStyle name="Style 400 14 2 2 5" xfId="47652"/>
    <cellStyle name="Style 400 14 2 3" xfId="17018"/>
    <cellStyle name="Style 400 14 2 3 2" xfId="28853"/>
    <cellStyle name="Style 400 14 2 3 3" xfId="33988"/>
    <cellStyle name="Style 400 14 2 3 4" xfId="43846"/>
    <cellStyle name="Style 400 14 2 4" xfId="28851"/>
    <cellStyle name="Style 400 14 2 5" xfId="34461"/>
    <cellStyle name="Style 400 14 2 6" xfId="41533"/>
    <cellStyle name="Style 400 14 3" xfId="11601"/>
    <cellStyle name="Style 400 14 3 2" xfId="25464"/>
    <cellStyle name="Style 400 14 3 3" xfId="28854"/>
    <cellStyle name="Style 400 14 3 4" xfId="37790"/>
    <cellStyle name="Style 400 14 3 5" xfId="43314"/>
    <cellStyle name="Style 400 14 4" xfId="12956"/>
    <cellStyle name="Style 400 14 4 2" xfId="25465"/>
    <cellStyle name="Style 400 14 4 3" xfId="28855"/>
    <cellStyle name="Style 400 14 4 4" xfId="37104"/>
    <cellStyle name="Style 400 14 4 5" xfId="45405"/>
    <cellStyle name="Style 400 14 5" xfId="15788"/>
    <cellStyle name="Style 400 14 5 2" xfId="28856"/>
    <cellStyle name="Style 400 14 5 3" xfId="38772"/>
    <cellStyle name="Style 400 14 5 4" xfId="41131"/>
    <cellStyle name="Style 400 14 6" xfId="28850"/>
    <cellStyle name="Style 400 14 7" xfId="27385"/>
    <cellStyle name="Style 400 14 8" xfId="41800"/>
    <cellStyle name="Style 400 15" xfId="10256"/>
    <cellStyle name="Style 400 15 2" xfId="14493"/>
    <cellStyle name="Style 400 15 2 2" xfId="25466"/>
    <cellStyle name="Style 400 15 2 3" xfId="28858"/>
    <cellStyle name="Style 400 15 2 4" xfId="34401"/>
    <cellStyle name="Style 400 15 2 5" xfId="43877"/>
    <cellStyle name="Style 400 15 3" xfId="17230"/>
    <cellStyle name="Style 400 15 3 2" xfId="28859"/>
    <cellStyle name="Style 400 15 3 3" xfId="37158"/>
    <cellStyle name="Style 400 15 3 4" xfId="47631"/>
    <cellStyle name="Style 400 15 4" xfId="28857"/>
    <cellStyle name="Style 400 15 5" xfId="35855"/>
    <cellStyle name="Style 400 15 6" xfId="42868"/>
    <cellStyle name="Style 400 16" xfId="10400"/>
    <cellStyle name="Style 400 16 2" xfId="25467"/>
    <cellStyle name="Style 400 16 3" xfId="28860"/>
    <cellStyle name="Style 400 16 4" xfId="37370"/>
    <cellStyle name="Style 400 16 5" xfId="46238"/>
    <cellStyle name="Style 400 17" xfId="10415"/>
    <cellStyle name="Style 400 17 2" xfId="25468"/>
    <cellStyle name="Style 400 17 3" xfId="28861"/>
    <cellStyle name="Style 400 17 4" xfId="33709"/>
    <cellStyle name="Style 400 17 5" xfId="38952"/>
    <cellStyle name="Style 400 18" xfId="11840"/>
    <cellStyle name="Style 400 18 2" xfId="25469"/>
    <cellStyle name="Style 400 18 3" xfId="28862"/>
    <cellStyle name="Style 400 18 4" xfId="34868"/>
    <cellStyle name="Style 400 18 5" xfId="46788"/>
    <cellStyle name="Style 400 2" xfId="7006"/>
    <cellStyle name="Style 400 2 2" xfId="10222"/>
    <cellStyle name="Style 400 2 2 2" xfId="11779"/>
    <cellStyle name="Style 400 2 2 2 2" xfId="25471"/>
    <cellStyle name="Style 400 2 2 2 3" xfId="28865"/>
    <cellStyle name="Style 400 2 2 2 4" xfId="33928"/>
    <cellStyle name="Style 400 2 2 2 5" xfId="43695"/>
    <cellStyle name="Style 400 2 2 3" xfId="14459"/>
    <cellStyle name="Style 400 2 2 3 2" xfId="25472"/>
    <cellStyle name="Style 400 2 2 3 3" xfId="28866"/>
    <cellStyle name="Style 400 2 2 3 4" xfId="37293"/>
    <cellStyle name="Style 400 2 2 3 5" xfId="41181"/>
    <cellStyle name="Style 400 2 2 4" xfId="17196"/>
    <cellStyle name="Style 400 2 2 4 2" xfId="28867"/>
    <cellStyle name="Style 400 2 2 4 3" xfId="32236"/>
    <cellStyle name="Style 400 2 2 4 4" xfId="48485"/>
    <cellStyle name="Style 400 2 2 5" xfId="28864"/>
    <cellStyle name="Style 400 2 2 6" xfId="38751"/>
    <cellStyle name="Style 400 2 2 7" xfId="42913"/>
    <cellStyle name="Style 400 2 3" xfId="9347"/>
    <cellStyle name="Style 400 2 3 2" xfId="13602"/>
    <cellStyle name="Style 400 2 3 2 2" xfId="25475"/>
    <cellStyle name="Style 400 2 3 2 3" xfId="28869"/>
    <cellStyle name="Style 400 2 3 2 4" xfId="36734"/>
    <cellStyle name="Style 400 2 3 2 5" xfId="47577"/>
    <cellStyle name="Style 400 2 3 3" xfId="14669"/>
    <cellStyle name="Style 400 2 3 3 2" xfId="25476"/>
    <cellStyle name="Style 400 2 3 3 3" xfId="28870"/>
    <cellStyle name="Style 400 2 3 3 4" xfId="36326"/>
    <cellStyle name="Style 400 2 3 3 5" xfId="41940"/>
    <cellStyle name="Style 400 2 3 4" xfId="25474"/>
    <cellStyle name="Style 400 2 4" xfId="10922"/>
    <cellStyle name="Style 400 2 4 2" xfId="25477"/>
    <cellStyle name="Style 400 2 4 3" xfId="28871"/>
    <cellStyle name="Style 400 2 4 4" xfId="35680"/>
    <cellStyle name="Style 400 2 4 5" xfId="47231"/>
    <cellStyle name="Style 400 2 5" xfId="12277"/>
    <cellStyle name="Style 400 2 5 2" xfId="25478"/>
    <cellStyle name="Style 400 2 5 3" xfId="28872"/>
    <cellStyle name="Style 400 2 5 4" xfId="38677"/>
    <cellStyle name="Style 400 2 5 5" xfId="48488"/>
    <cellStyle name="Style 400 2 6" xfId="15109"/>
    <cellStyle name="Style 400 2 6 2" xfId="28873"/>
    <cellStyle name="Style 400 2 6 3" xfId="36920"/>
    <cellStyle name="Style 400 2 6 4" xfId="46564"/>
    <cellStyle name="Style 400 2 7" xfId="21637"/>
    <cellStyle name="Style 400 2 8" xfId="43073"/>
    <cellStyle name="Style 400 3" xfId="6934"/>
    <cellStyle name="Style 400 3 2" xfId="9275"/>
    <cellStyle name="Style 400 3 2 2" xfId="13530"/>
    <cellStyle name="Style 400 3 2 2 2" xfId="25481"/>
    <cellStyle name="Style 400 3 2 2 3" xfId="28876"/>
    <cellStyle name="Style 400 3 2 2 4" xfId="35493"/>
    <cellStyle name="Style 400 3 2 2 5" xfId="43981"/>
    <cellStyle name="Style 400 3 2 3" xfId="16280"/>
    <cellStyle name="Style 400 3 2 3 2" xfId="28877"/>
    <cellStyle name="Style 400 3 2 3 3" xfId="32060"/>
    <cellStyle name="Style 400 3 2 3 4" xfId="46606"/>
    <cellStyle name="Style 400 3 2 4" xfId="28875"/>
    <cellStyle name="Style 400 3 2 5" xfId="25359"/>
    <cellStyle name="Style 400 3 2 6" xfId="40237"/>
    <cellStyle name="Style 400 3 3" xfId="10850"/>
    <cellStyle name="Style 400 3 3 2" xfId="25483"/>
    <cellStyle name="Style 400 3 3 3" xfId="28878"/>
    <cellStyle name="Style 400 3 3 4" xfId="34438"/>
    <cellStyle name="Style 400 3 3 5" xfId="44768"/>
    <cellStyle name="Style 400 3 4" xfId="12205"/>
    <cellStyle name="Style 400 3 4 2" xfId="25484"/>
    <cellStyle name="Style 400 3 4 3" xfId="28879"/>
    <cellStyle name="Style 400 3 4 4" xfId="35223"/>
    <cellStyle name="Style 400 3 4 5" xfId="46548"/>
    <cellStyle name="Style 400 3 5" xfId="15037"/>
    <cellStyle name="Style 400 3 5 2" xfId="28880"/>
    <cellStyle name="Style 400 3 5 3" xfId="36755"/>
    <cellStyle name="Style 400 3 5 4" xfId="47826"/>
    <cellStyle name="Style 400 3 6" xfId="28874"/>
    <cellStyle name="Style 400 3 7" xfId="23679"/>
    <cellStyle name="Style 400 3 8" xfId="39545"/>
    <cellStyle name="Style 400 4" xfId="6838"/>
    <cellStyle name="Style 400 4 2" xfId="9179"/>
    <cellStyle name="Style 400 4 2 2" xfId="13434"/>
    <cellStyle name="Style 400 4 2 2 2" xfId="25486"/>
    <cellStyle name="Style 400 4 2 2 3" xfId="28883"/>
    <cellStyle name="Style 400 4 2 2 4" xfId="33584"/>
    <cellStyle name="Style 400 4 2 2 5" xfId="42028"/>
    <cellStyle name="Style 400 4 2 3" xfId="16194"/>
    <cellStyle name="Style 400 4 2 3 2" xfId="28884"/>
    <cellStyle name="Style 400 4 2 3 3" xfId="25323"/>
    <cellStyle name="Style 400 4 2 3 4" xfId="39672"/>
    <cellStyle name="Style 400 4 2 4" xfId="28882"/>
    <cellStyle name="Style 400 4 2 5" xfId="23603"/>
    <cellStyle name="Style 400 4 2 6" xfId="39070"/>
    <cellStyle name="Style 400 4 3" xfId="10754"/>
    <cellStyle name="Style 400 4 3 2" xfId="25488"/>
    <cellStyle name="Style 400 4 3 3" xfId="28885"/>
    <cellStyle name="Style 400 4 3 4" xfId="34138"/>
    <cellStyle name="Style 400 4 3 5" xfId="47386"/>
    <cellStyle name="Style 400 4 4" xfId="12109"/>
    <cellStyle name="Style 400 4 4 2" xfId="25489"/>
    <cellStyle name="Style 400 4 4 3" xfId="28886"/>
    <cellStyle name="Style 400 4 4 4" xfId="38554"/>
    <cellStyle name="Style 400 4 4 5" xfId="46323"/>
    <cellStyle name="Style 400 4 5" xfId="14941"/>
    <cellStyle name="Style 400 4 5 2" xfId="28887"/>
    <cellStyle name="Style 400 4 5 3" xfId="35397"/>
    <cellStyle name="Style 400 4 5 4" xfId="41843"/>
    <cellStyle name="Style 400 4 6" xfId="28881"/>
    <cellStyle name="Style 400 4 7" xfId="25639"/>
    <cellStyle name="Style 400 4 8" xfId="38975"/>
    <cellStyle name="Style 400 5" xfId="6965"/>
    <cellStyle name="Style 400 5 2" xfId="9306"/>
    <cellStyle name="Style 400 5 2 2" xfId="13561"/>
    <cellStyle name="Style 400 5 2 2 2" xfId="25492"/>
    <cellStyle name="Style 400 5 2 2 3" xfId="28890"/>
    <cellStyle name="Style 400 5 2 2 4" xfId="32800"/>
    <cellStyle name="Style 400 5 2 2 5" xfId="45182"/>
    <cellStyle name="Style 400 5 2 3" xfId="16308"/>
    <cellStyle name="Style 400 5 2 3 2" xfId="28891"/>
    <cellStyle name="Style 400 5 2 3 3" xfId="32075"/>
    <cellStyle name="Style 400 5 2 3 4" xfId="43472"/>
    <cellStyle name="Style 400 5 2 4" xfId="28889"/>
    <cellStyle name="Style 400 5 2 5" xfId="22285"/>
    <cellStyle name="Style 400 5 2 6" xfId="45096"/>
    <cellStyle name="Style 400 5 3" xfId="10881"/>
    <cellStyle name="Style 400 5 3 2" xfId="25494"/>
    <cellStyle name="Style 400 5 3 3" xfId="28892"/>
    <cellStyle name="Style 400 5 3 4" xfId="34756"/>
    <cellStyle name="Style 400 5 3 5" xfId="47597"/>
    <cellStyle name="Style 400 5 4" xfId="12236"/>
    <cellStyle name="Style 400 5 4 2" xfId="25495"/>
    <cellStyle name="Style 400 5 4 3" xfId="28893"/>
    <cellStyle name="Style 400 5 4 4" xfId="34247"/>
    <cellStyle name="Style 400 5 4 5" xfId="40810"/>
    <cellStyle name="Style 400 5 5" xfId="15068"/>
    <cellStyle name="Style 400 5 5 2" xfId="28894"/>
    <cellStyle name="Style 400 5 5 3" xfId="35742"/>
    <cellStyle name="Style 400 5 5 4" xfId="46790"/>
    <cellStyle name="Style 400 5 6" xfId="28888"/>
    <cellStyle name="Style 400 5 7" xfId="25419"/>
    <cellStyle name="Style 400 5 8" xfId="41063"/>
    <cellStyle name="Style 400 6" xfId="6990"/>
    <cellStyle name="Style 400 6 2" xfId="9331"/>
    <cellStyle name="Style 400 6 2 2" xfId="13586"/>
    <cellStyle name="Style 400 6 2 2 2" xfId="25498"/>
    <cellStyle name="Style 400 6 2 2 3" xfId="28897"/>
    <cellStyle name="Style 400 6 2 2 4" xfId="37232"/>
    <cellStyle name="Style 400 6 2 2 5" xfId="42490"/>
    <cellStyle name="Style 400 6 2 3" xfId="16330"/>
    <cellStyle name="Style 400 6 2 3 2" xfId="28898"/>
    <cellStyle name="Style 400 6 2 3 3" xfId="32091"/>
    <cellStyle name="Style 400 6 2 3 4" xfId="39776"/>
    <cellStyle name="Style 400 6 2 4" xfId="28896"/>
    <cellStyle name="Style 400 6 2 5" xfId="26271"/>
    <cellStyle name="Style 400 6 2 6" xfId="46171"/>
    <cellStyle name="Style 400 6 3" xfId="10906"/>
    <cellStyle name="Style 400 6 3 2" xfId="25500"/>
    <cellStyle name="Style 400 6 3 3" xfId="28899"/>
    <cellStyle name="Style 400 6 3 4" xfId="33241"/>
    <cellStyle name="Style 400 6 3 5" xfId="42320"/>
    <cellStyle name="Style 400 6 4" xfId="12261"/>
    <cellStyle name="Style 400 6 4 2" xfId="25501"/>
    <cellStyle name="Style 400 6 4 3" xfId="28900"/>
    <cellStyle name="Style 400 6 4 4" xfId="32733"/>
    <cellStyle name="Style 400 6 4 5" xfId="47258"/>
    <cellStyle name="Style 400 6 5" xfId="15093"/>
    <cellStyle name="Style 400 6 5 2" xfId="28901"/>
    <cellStyle name="Style 400 6 5 3" xfId="37418"/>
    <cellStyle name="Style 400 6 5 4" xfId="45511"/>
    <cellStyle name="Style 400 6 6" xfId="28895"/>
    <cellStyle name="Style 400 6 7" xfId="22753"/>
    <cellStyle name="Style 400 6 8" xfId="39037"/>
    <cellStyle name="Style 400 7" xfId="6924"/>
    <cellStyle name="Style 400 7 2" xfId="9265"/>
    <cellStyle name="Style 400 7 2 2" xfId="13520"/>
    <cellStyle name="Style 400 7 2 2 2" xfId="25503"/>
    <cellStyle name="Style 400 7 2 2 3" xfId="28904"/>
    <cellStyle name="Style 400 7 2 2 4" xfId="33024"/>
    <cellStyle name="Style 400 7 2 2 5" xfId="45628"/>
    <cellStyle name="Style 400 7 2 3" xfId="16270"/>
    <cellStyle name="Style 400 7 2 3 2" xfId="28905"/>
    <cellStyle name="Style 400 7 2 3 3" xfId="38825"/>
    <cellStyle name="Style 400 7 2 3 4" xfId="47595"/>
    <cellStyle name="Style 400 7 2 4" xfId="28903"/>
    <cellStyle name="Style 400 7 2 5" xfId="22123"/>
    <cellStyle name="Style 400 7 2 6" xfId="39403"/>
    <cellStyle name="Style 400 7 3" xfId="10840"/>
    <cellStyle name="Style 400 7 3 2" xfId="25505"/>
    <cellStyle name="Style 400 7 3 3" xfId="28906"/>
    <cellStyle name="Style 400 7 3 4" xfId="37327"/>
    <cellStyle name="Style 400 7 3 5" xfId="46310"/>
    <cellStyle name="Style 400 7 4" xfId="12195"/>
    <cellStyle name="Style 400 7 4 2" xfId="25506"/>
    <cellStyle name="Style 400 7 4 3" xfId="28907"/>
    <cellStyle name="Style 400 7 4 4" xfId="33912"/>
    <cellStyle name="Style 400 7 4 5" xfId="48059"/>
    <cellStyle name="Style 400 7 5" xfId="15027"/>
    <cellStyle name="Style 400 7 5 2" xfId="28908"/>
    <cellStyle name="Style 400 7 5 3" xfId="34857"/>
    <cellStyle name="Style 400 7 5 4" xfId="45380"/>
    <cellStyle name="Style 400 7 6" xfId="28902"/>
    <cellStyle name="Style 400 7 7" xfId="26722"/>
    <cellStyle name="Style 400 7 8" xfId="41118"/>
    <cellStyle name="Style 400 8" xfId="7125"/>
    <cellStyle name="Style 400 8 2" xfId="9466"/>
    <cellStyle name="Style 400 8 2 2" xfId="13721"/>
    <cellStyle name="Style 400 8 2 2 2" xfId="25510"/>
    <cellStyle name="Style 400 8 2 2 3" xfId="28911"/>
    <cellStyle name="Style 400 8 2 2 4" xfId="36026"/>
    <cellStyle name="Style 400 8 2 2 5" xfId="42778"/>
    <cellStyle name="Style 400 8 2 3" xfId="16458"/>
    <cellStyle name="Style 400 8 2 3 2" xfId="28912"/>
    <cellStyle name="Style 400 8 2 3 3" xfId="31922"/>
    <cellStyle name="Style 400 8 2 3 4" xfId="39165"/>
    <cellStyle name="Style 400 8 2 4" xfId="28910"/>
    <cellStyle name="Style 400 8 2 5" xfId="26318"/>
    <cellStyle name="Style 400 8 2 6" xfId="45206"/>
    <cellStyle name="Style 400 8 3" xfId="11041"/>
    <cellStyle name="Style 400 8 3 2" xfId="25512"/>
    <cellStyle name="Style 400 8 3 3" xfId="28913"/>
    <cellStyle name="Style 400 8 3 4" xfId="35944"/>
    <cellStyle name="Style 400 8 3 5" xfId="48151"/>
    <cellStyle name="Style 400 8 4" xfId="12396"/>
    <cellStyle name="Style 400 8 4 2" xfId="25513"/>
    <cellStyle name="Style 400 8 4 3" xfId="28914"/>
    <cellStyle name="Style 400 8 4 4" xfId="34900"/>
    <cellStyle name="Style 400 8 4 5" xfId="45793"/>
    <cellStyle name="Style 400 8 5" xfId="15228"/>
    <cellStyle name="Style 400 8 5 2" xfId="28915"/>
    <cellStyle name="Style 400 8 5 3" xfId="34673"/>
    <cellStyle name="Style 400 8 5 4" xfId="41761"/>
    <cellStyle name="Style 400 8 6" xfId="28909"/>
    <cellStyle name="Style 400 8 7" xfId="23731"/>
    <cellStyle name="Style 400 8 8" xfId="39073"/>
    <cellStyle name="Style 400 9" xfId="8376"/>
    <cellStyle name="Style 400 9 2" xfId="9814"/>
    <cellStyle name="Style 400 9 2 2" xfId="14051"/>
    <cellStyle name="Style 400 9 2 2 2" xfId="25516"/>
    <cellStyle name="Style 400 9 2 2 3" xfId="28918"/>
    <cellStyle name="Style 400 9 2 2 4" xfId="35004"/>
    <cellStyle name="Style 400 9 2 2 5" xfId="48056"/>
    <cellStyle name="Style 400 9 2 3" xfId="16788"/>
    <cellStyle name="Style 400 9 2 3 2" xfId="28919"/>
    <cellStyle name="Style 400 9 2 3 3" xfId="26709"/>
    <cellStyle name="Style 400 9 2 3 4" xfId="40362"/>
    <cellStyle name="Style 400 9 2 4" xfId="28917"/>
    <cellStyle name="Style 400 9 2 5" xfId="34419"/>
    <cellStyle name="Style 400 9 2 6" xfId="44468"/>
    <cellStyle name="Style 400 9 3" xfId="11371"/>
    <cellStyle name="Style 400 9 3 2" xfId="25518"/>
    <cellStyle name="Style 400 9 3 3" xfId="28920"/>
    <cellStyle name="Style 400 9 3 4" xfId="33659"/>
    <cellStyle name="Style 400 9 3 5" xfId="46620"/>
    <cellStyle name="Style 400 9 4" xfId="12726"/>
    <cellStyle name="Style 400 9 4 2" xfId="25519"/>
    <cellStyle name="Style 400 9 4 3" xfId="28921"/>
    <cellStyle name="Style 400 9 4 4" xfId="35455"/>
    <cellStyle name="Style 400 9 4 5" xfId="42357"/>
    <cellStyle name="Style 400 9 5" xfId="15558"/>
    <cellStyle name="Style 400 9 5 2" xfId="28922"/>
    <cellStyle name="Style 400 9 5 3" xfId="32594"/>
    <cellStyle name="Style 400 9 5 4" xfId="41356"/>
    <cellStyle name="Style 400 9 6" xfId="28916"/>
    <cellStyle name="Style 400 9 7" xfId="27139"/>
    <cellStyle name="Style 400 9 8" xfId="41765"/>
    <cellStyle name="Style 401" xfId="129"/>
    <cellStyle name="Style 401 10" xfId="8339"/>
    <cellStyle name="Style 401 10 2" xfId="9777"/>
    <cellStyle name="Style 401 10 2 2" xfId="14014"/>
    <cellStyle name="Style 401 10 2 2 2" xfId="25521"/>
    <cellStyle name="Style 401 10 2 2 3" xfId="28926"/>
    <cellStyle name="Style 401 10 2 2 4" xfId="34551"/>
    <cellStyle name="Style 401 10 2 2 5" xfId="42077"/>
    <cellStyle name="Style 401 10 2 3" xfId="16751"/>
    <cellStyle name="Style 401 10 2 3 2" xfId="28927"/>
    <cellStyle name="Style 401 10 2 3 3" xfId="26455"/>
    <cellStyle name="Style 401 10 2 3 4" xfId="39966"/>
    <cellStyle name="Style 401 10 2 4" xfId="28925"/>
    <cellStyle name="Style 401 10 2 5" xfId="27694"/>
    <cellStyle name="Style 401 10 2 6" xfId="41443"/>
    <cellStyle name="Style 401 10 3" xfId="11334"/>
    <cellStyle name="Style 401 10 3 2" xfId="25523"/>
    <cellStyle name="Style 401 10 3 3" xfId="28928"/>
    <cellStyle name="Style 401 10 3 4" xfId="35352"/>
    <cellStyle name="Style 401 10 3 5" xfId="48034"/>
    <cellStyle name="Style 401 10 4" xfId="12689"/>
    <cellStyle name="Style 401 10 4 2" xfId="25524"/>
    <cellStyle name="Style 401 10 4 3" xfId="28929"/>
    <cellStyle name="Style 401 10 4 4" xfId="37480"/>
    <cellStyle name="Style 401 10 4 5" xfId="46214"/>
    <cellStyle name="Style 401 10 5" xfId="15521"/>
    <cellStyle name="Style 401 10 5 2" xfId="28930"/>
    <cellStyle name="Style 401 10 5 3" xfId="38053"/>
    <cellStyle name="Style 401 10 5 4" xfId="48139"/>
    <cellStyle name="Style 401 10 6" xfId="28924"/>
    <cellStyle name="Style 401 10 7" xfId="24311"/>
    <cellStyle name="Style 401 10 8" xfId="41035"/>
    <cellStyle name="Style 401 11" xfId="8270"/>
    <cellStyle name="Style 401 11 2" xfId="9708"/>
    <cellStyle name="Style 401 11 2 2" xfId="13945"/>
    <cellStyle name="Style 401 11 2 2 2" xfId="25528"/>
    <cellStyle name="Style 401 11 2 2 3" xfId="28933"/>
    <cellStyle name="Style 401 11 2 2 4" xfId="33278"/>
    <cellStyle name="Style 401 11 2 2 5" xfId="42846"/>
    <cellStyle name="Style 401 11 2 3" xfId="16682"/>
    <cellStyle name="Style 401 11 2 3 2" xfId="28934"/>
    <cellStyle name="Style 401 11 2 3 3" xfId="26039"/>
    <cellStyle name="Style 401 11 2 3 4" xfId="39266"/>
    <cellStyle name="Style 401 11 2 4" xfId="28932"/>
    <cellStyle name="Style 401 11 2 5" xfId="35314"/>
    <cellStyle name="Style 401 11 2 6" xfId="42093"/>
    <cellStyle name="Style 401 11 3" xfId="11265"/>
    <cellStyle name="Style 401 11 3 2" xfId="25529"/>
    <cellStyle name="Style 401 11 3 3" xfId="28935"/>
    <cellStyle name="Style 401 11 3 4" xfId="34668"/>
    <cellStyle name="Style 401 11 3 5" xfId="47442"/>
    <cellStyle name="Style 401 11 4" xfId="12620"/>
    <cellStyle name="Style 401 11 4 2" xfId="25530"/>
    <cellStyle name="Style 401 11 4 3" xfId="28936"/>
    <cellStyle name="Style 401 11 4 4" xfId="35480"/>
    <cellStyle name="Style 401 11 4 5" xfId="45006"/>
    <cellStyle name="Style 401 11 5" xfId="15452"/>
    <cellStyle name="Style 401 11 5 2" xfId="28937"/>
    <cellStyle name="Style 401 11 5 3" xfId="33951"/>
    <cellStyle name="Style 401 11 5 4" xfId="47351"/>
    <cellStyle name="Style 401 11 6" xfId="28931"/>
    <cellStyle name="Style 401 11 7" xfId="22169"/>
    <cellStyle name="Style 401 11 8" xfId="39736"/>
    <cellStyle name="Style 401 12" xfId="8472"/>
    <cellStyle name="Style 401 12 2" xfId="9908"/>
    <cellStyle name="Style 401 12 2 2" xfId="14145"/>
    <cellStyle name="Style 401 12 2 2 2" xfId="25531"/>
    <cellStyle name="Style 401 12 2 2 3" xfId="28940"/>
    <cellStyle name="Style 401 12 2 2 4" xfId="34680"/>
    <cellStyle name="Style 401 12 2 2 5" xfId="42174"/>
    <cellStyle name="Style 401 12 2 3" xfId="16882"/>
    <cellStyle name="Style 401 12 2 3 2" xfId="28941"/>
    <cellStyle name="Style 401 12 2 3 3" xfId="32267"/>
    <cellStyle name="Style 401 12 2 3 4" xfId="41060"/>
    <cellStyle name="Style 401 12 2 4" xfId="28939"/>
    <cellStyle name="Style 401 12 2 5" xfId="34760"/>
    <cellStyle name="Style 401 12 2 6" xfId="40678"/>
    <cellStyle name="Style 401 12 3" xfId="11465"/>
    <cellStyle name="Style 401 12 3 2" xfId="25532"/>
    <cellStyle name="Style 401 12 3 3" xfId="28942"/>
    <cellStyle name="Style 401 12 3 4" xfId="35430"/>
    <cellStyle name="Style 401 12 3 5" xfId="46524"/>
    <cellStyle name="Style 401 12 4" xfId="12820"/>
    <cellStyle name="Style 401 12 4 2" xfId="25533"/>
    <cellStyle name="Style 401 12 4 3" xfId="28943"/>
    <cellStyle name="Style 401 12 4 4" xfId="38586"/>
    <cellStyle name="Style 401 12 4 5" xfId="44275"/>
    <cellStyle name="Style 401 12 5" xfId="15652"/>
    <cellStyle name="Style 401 12 5 2" xfId="28944"/>
    <cellStyle name="Style 401 12 5 3" xfId="27991"/>
    <cellStyle name="Style 401 12 5 4" xfId="47154"/>
    <cellStyle name="Style 401 12 6" xfId="28938"/>
    <cellStyle name="Style 401 12 7" xfId="32430"/>
    <cellStyle name="Style 401 12 8" xfId="42638"/>
    <cellStyle name="Style 401 13" xfId="8664"/>
    <cellStyle name="Style 401 13 2" xfId="10100"/>
    <cellStyle name="Style 401 13 2 2" xfId="14337"/>
    <cellStyle name="Style 401 13 2 2 2" xfId="25534"/>
    <cellStyle name="Style 401 13 2 2 3" xfId="28947"/>
    <cellStyle name="Style 401 13 2 2 4" xfId="37976"/>
    <cellStyle name="Style 401 13 2 2 5" xfId="42745"/>
    <cellStyle name="Style 401 13 2 3" xfId="17074"/>
    <cellStyle name="Style 401 13 2 3 2" xfId="28948"/>
    <cellStyle name="Style 401 13 2 3 3" xfId="32161"/>
    <cellStyle name="Style 401 13 2 3 4" xfId="48317"/>
    <cellStyle name="Style 401 13 2 4" xfId="28946"/>
    <cellStyle name="Style 401 13 2 5" xfId="34860"/>
    <cellStyle name="Style 401 13 2 6" xfId="44326"/>
    <cellStyle name="Style 401 13 3" xfId="11657"/>
    <cellStyle name="Style 401 13 3 2" xfId="25535"/>
    <cellStyle name="Style 401 13 3 3" xfId="28949"/>
    <cellStyle name="Style 401 13 3 4" xfId="35122"/>
    <cellStyle name="Style 401 13 3 5" xfId="40825"/>
    <cellStyle name="Style 401 13 4" xfId="13012"/>
    <cellStyle name="Style 401 13 4 2" xfId="25536"/>
    <cellStyle name="Style 401 13 4 3" xfId="28950"/>
    <cellStyle name="Style 401 13 4 4" xfId="38045"/>
    <cellStyle name="Style 401 13 4 5" xfId="45859"/>
    <cellStyle name="Style 401 13 5" xfId="15844"/>
    <cellStyle name="Style 401 13 5 2" xfId="28951"/>
    <cellStyle name="Style 401 13 5 3" xfId="31964"/>
    <cellStyle name="Style 401 13 5 4" xfId="42826"/>
    <cellStyle name="Style 401 13 6" xfId="28945"/>
    <cellStyle name="Style 401 13 7" xfId="27076"/>
    <cellStyle name="Style 401 13 8" xfId="47418"/>
    <cellStyle name="Style 401 14" xfId="8480"/>
    <cellStyle name="Style 401 14 2" xfId="9916"/>
    <cellStyle name="Style 401 14 2 2" xfId="14153"/>
    <cellStyle name="Style 401 14 2 2 2" xfId="25537"/>
    <cellStyle name="Style 401 14 2 2 3" xfId="28954"/>
    <cellStyle name="Style 401 14 2 2 4" xfId="38384"/>
    <cellStyle name="Style 401 14 2 2 5" xfId="47790"/>
    <cellStyle name="Style 401 14 2 3" xfId="16890"/>
    <cellStyle name="Style 401 14 2 3 2" xfId="28955"/>
    <cellStyle name="Style 401 14 2 3 3" xfId="21841"/>
    <cellStyle name="Style 401 14 2 3 4" xfId="46526"/>
    <cellStyle name="Style 401 14 2 4" xfId="28953"/>
    <cellStyle name="Style 401 14 2 5" xfId="35079"/>
    <cellStyle name="Style 401 14 2 6" xfId="43996"/>
    <cellStyle name="Style 401 14 3" xfId="11473"/>
    <cellStyle name="Style 401 14 3 2" xfId="25538"/>
    <cellStyle name="Style 401 14 3 3" xfId="28956"/>
    <cellStyle name="Style 401 14 3 4" xfId="32805"/>
    <cellStyle name="Style 401 14 3 5" xfId="40812"/>
    <cellStyle name="Style 401 14 4" xfId="12828"/>
    <cellStyle name="Style 401 14 4 2" xfId="25539"/>
    <cellStyle name="Style 401 14 4 3" xfId="28957"/>
    <cellStyle name="Style 401 14 4 4" xfId="34224"/>
    <cellStyle name="Style 401 14 4 5" xfId="44241"/>
    <cellStyle name="Style 401 14 5" xfId="15660"/>
    <cellStyle name="Style 401 14 5 2" xfId="28958"/>
    <cellStyle name="Style 401 14 5 3" xfId="28004"/>
    <cellStyle name="Style 401 14 5 4" xfId="39546"/>
    <cellStyle name="Style 401 14 6" xfId="28952"/>
    <cellStyle name="Style 401 14 7" xfId="36621"/>
    <cellStyle name="Style 401 14 8" xfId="43206"/>
    <cellStyle name="Style 401 15" xfId="10271"/>
    <cellStyle name="Style 401 15 2" xfId="14508"/>
    <cellStyle name="Style 401 15 2 2" xfId="25540"/>
    <cellStyle name="Style 401 15 2 3" xfId="28960"/>
    <cellStyle name="Style 401 15 2 4" xfId="37454"/>
    <cellStyle name="Style 401 15 2 5" xfId="48054"/>
    <cellStyle name="Style 401 15 3" xfId="17245"/>
    <cellStyle name="Style 401 15 3 2" xfId="28961"/>
    <cellStyle name="Style 401 15 3 3" xfId="38214"/>
    <cellStyle name="Style 401 15 3 4" xfId="43630"/>
    <cellStyle name="Style 401 15 4" xfId="28959"/>
    <cellStyle name="Style 401 15 5" xfId="35372"/>
    <cellStyle name="Style 401 15 6" xfId="48165"/>
    <cellStyle name="Style 401 16" xfId="10398"/>
    <cellStyle name="Style 401 16 2" xfId="25541"/>
    <cellStyle name="Style 401 16 3" xfId="28962"/>
    <cellStyle name="Style 401 16 4" xfId="32599"/>
    <cellStyle name="Style 401 16 5" xfId="44836"/>
    <cellStyle name="Style 401 17" xfId="10444"/>
    <cellStyle name="Style 401 17 2" xfId="25542"/>
    <cellStyle name="Style 401 17 3" xfId="28963"/>
    <cellStyle name="Style 401 17 4" xfId="38017"/>
    <cellStyle name="Style 401 17 5" xfId="47777"/>
    <cellStyle name="Style 401 18" xfId="11838"/>
    <cellStyle name="Style 401 18 2" xfId="25543"/>
    <cellStyle name="Style 401 18 3" xfId="28964"/>
    <cellStyle name="Style 401 18 4" xfId="33807"/>
    <cellStyle name="Style 401 18 5" xfId="41275"/>
    <cellStyle name="Style 401 2" xfId="6718"/>
    <cellStyle name="Style 401 2 2" xfId="10189"/>
    <cellStyle name="Style 401 2 2 2" xfId="11746"/>
    <cellStyle name="Style 401 2 2 2 2" xfId="25544"/>
    <cellStyle name="Style 401 2 2 2 3" xfId="28967"/>
    <cellStyle name="Style 401 2 2 2 4" xfId="37735"/>
    <cellStyle name="Style 401 2 2 2 5" xfId="41327"/>
    <cellStyle name="Style 401 2 2 3" xfId="14426"/>
    <cellStyle name="Style 401 2 2 3 2" xfId="25545"/>
    <cellStyle name="Style 401 2 2 3 3" xfId="28968"/>
    <cellStyle name="Style 401 2 2 3 4" xfId="33497"/>
    <cellStyle name="Style 401 2 2 3 5" xfId="44740"/>
    <cellStyle name="Style 401 2 2 4" xfId="17163"/>
    <cellStyle name="Style 401 2 2 4 2" xfId="28969"/>
    <cellStyle name="Style 401 2 2 4 3" xfId="32175"/>
    <cellStyle name="Style 401 2 2 4 4" xfId="42016"/>
    <cellStyle name="Style 401 2 2 5" xfId="28966"/>
    <cellStyle name="Style 401 2 2 6" xfId="35880"/>
    <cellStyle name="Style 401 2 2 7" xfId="43357"/>
    <cellStyle name="Style 401 2 3" xfId="9059"/>
    <cellStyle name="Style 401 2 3 2" xfId="13314"/>
    <cellStyle name="Style 401 2 3 2 2" xfId="25547"/>
    <cellStyle name="Style 401 2 3 2 3" xfId="28971"/>
    <cellStyle name="Style 401 2 3 2 4" xfId="38591"/>
    <cellStyle name="Style 401 2 3 2 5" xfId="47562"/>
    <cellStyle name="Style 401 2 3 3" xfId="14636"/>
    <cellStyle name="Style 401 2 3 3 2" xfId="25548"/>
    <cellStyle name="Style 401 2 3 3 3" xfId="28972"/>
    <cellStyle name="Style 401 2 3 3 4" xfId="34427"/>
    <cellStyle name="Style 401 2 3 3 5" xfId="45718"/>
    <cellStyle name="Style 401 2 3 4" xfId="25546"/>
    <cellStyle name="Style 401 2 4" xfId="10634"/>
    <cellStyle name="Style 401 2 4 2" xfId="25549"/>
    <cellStyle name="Style 401 2 4 3" xfId="28973"/>
    <cellStyle name="Style 401 2 4 4" xfId="27858"/>
    <cellStyle name="Style 401 2 4 5" xfId="40609"/>
    <cellStyle name="Style 401 2 5" xfId="11989"/>
    <cellStyle name="Style 401 2 5 2" xfId="25550"/>
    <cellStyle name="Style 401 2 5 3" xfId="28974"/>
    <cellStyle name="Style 401 2 5 4" xfId="37420"/>
    <cellStyle name="Style 401 2 5 5" xfId="43351"/>
    <cellStyle name="Style 401 2 6" xfId="14821"/>
    <cellStyle name="Style 401 2 6 2" xfId="28975"/>
    <cellStyle name="Style 401 2 6 3" xfId="35414"/>
    <cellStyle name="Style 401 2 6 4" xfId="43085"/>
    <cellStyle name="Style 401 2 7" xfId="23573"/>
    <cellStyle name="Style 401 2 8" xfId="39608"/>
    <cellStyle name="Style 401 3" xfId="6787"/>
    <cellStyle name="Style 401 3 2" xfId="9128"/>
    <cellStyle name="Style 401 3 2 2" xfId="13383"/>
    <cellStyle name="Style 401 3 2 2 2" xfId="25551"/>
    <cellStyle name="Style 401 3 2 2 3" xfId="28978"/>
    <cellStyle name="Style 401 3 2 2 4" xfId="35786"/>
    <cellStyle name="Style 401 3 2 2 5" xfId="41207"/>
    <cellStyle name="Style 401 3 2 3" xfId="16152"/>
    <cellStyle name="Style 401 3 2 3 2" xfId="28979"/>
    <cellStyle name="Style 401 3 2 3 3" xfId="28965"/>
    <cellStyle name="Style 401 3 2 3 4" xfId="39913"/>
    <cellStyle name="Style 401 3 2 4" xfId="28977"/>
    <cellStyle name="Style 401 3 2 5" xfId="22545"/>
    <cellStyle name="Style 401 3 2 6" xfId="47859"/>
    <cellStyle name="Style 401 3 3" xfId="10703"/>
    <cellStyle name="Style 401 3 3 2" xfId="25552"/>
    <cellStyle name="Style 401 3 3 3" xfId="28980"/>
    <cellStyle name="Style 401 3 3 4" xfId="34927"/>
    <cellStyle name="Style 401 3 3 5" xfId="42648"/>
    <cellStyle name="Style 401 3 4" xfId="12058"/>
    <cellStyle name="Style 401 3 4 2" xfId="25553"/>
    <cellStyle name="Style 401 3 4 3" xfId="28981"/>
    <cellStyle name="Style 401 3 4 4" xfId="32827"/>
    <cellStyle name="Style 401 3 4 5" xfId="47102"/>
    <cellStyle name="Style 401 3 5" xfId="14890"/>
    <cellStyle name="Style 401 3 5 2" xfId="28982"/>
    <cellStyle name="Style 401 3 5 3" xfId="32883"/>
    <cellStyle name="Style 401 3 5 4" xfId="44709"/>
    <cellStyle name="Style 401 3 6" xfId="28976"/>
    <cellStyle name="Style 401 3 7" xfId="21927"/>
    <cellStyle name="Style 401 3 8" xfId="39079"/>
    <cellStyle name="Style 401 4" xfId="6623"/>
    <cellStyle name="Style 401 4 2" xfId="8964"/>
    <cellStyle name="Style 401 4 2 2" xfId="13219"/>
    <cellStyle name="Style 401 4 2 2 2" xfId="25554"/>
    <cellStyle name="Style 401 4 2 2 3" xfId="28985"/>
    <cellStyle name="Style 401 4 2 2 4" xfId="38413"/>
    <cellStyle name="Style 401 4 2 2 5" xfId="48127"/>
    <cellStyle name="Style 401 4 2 3" xfId="16006"/>
    <cellStyle name="Style 401 4 2 3 2" xfId="28986"/>
    <cellStyle name="Style 401 4 2 3 3" xfId="24213"/>
    <cellStyle name="Style 401 4 2 3 4" xfId="40283"/>
    <cellStyle name="Style 401 4 2 4" xfId="28984"/>
    <cellStyle name="Style 401 4 2 5" xfId="22275"/>
    <cellStyle name="Style 401 4 2 6" xfId="39385"/>
    <cellStyle name="Style 401 4 3" xfId="10539"/>
    <cellStyle name="Style 401 4 3 2" xfId="25555"/>
    <cellStyle name="Style 401 4 3 3" xfId="28987"/>
    <cellStyle name="Style 401 4 3 4" xfId="37169"/>
    <cellStyle name="Style 401 4 3 5" xfId="41486"/>
    <cellStyle name="Style 401 4 4" xfId="11894"/>
    <cellStyle name="Style 401 4 4 2" xfId="25556"/>
    <cellStyle name="Style 401 4 4 3" xfId="28988"/>
    <cellStyle name="Style 401 4 4 4" xfId="37571"/>
    <cellStyle name="Style 401 4 4 5" xfId="46121"/>
    <cellStyle name="Style 401 4 5" xfId="14726"/>
    <cellStyle name="Style 401 4 5 2" xfId="28989"/>
    <cellStyle name="Style 401 4 5 3" xfId="34734"/>
    <cellStyle name="Style 401 4 5 4" xfId="44087"/>
    <cellStyle name="Style 401 4 6" xfId="28983"/>
    <cellStyle name="Style 401 4 7" xfId="23890"/>
    <cellStyle name="Style 401 4 8" xfId="39995"/>
    <cellStyle name="Style 401 5" xfId="6599"/>
    <cellStyle name="Style 401 5 2" xfId="8940"/>
    <cellStyle name="Style 401 5 2 2" xfId="13195"/>
    <cellStyle name="Style 401 5 2 2 2" xfId="25557"/>
    <cellStyle name="Style 401 5 2 2 3" xfId="28992"/>
    <cellStyle name="Style 401 5 2 2 4" xfId="38347"/>
    <cellStyle name="Style 401 5 2 2 5" xfId="45855"/>
    <cellStyle name="Style 401 5 2 3" xfId="15986"/>
    <cellStyle name="Style 401 5 2 3 2" xfId="28993"/>
    <cellStyle name="Style 401 5 2 3 3" xfId="21603"/>
    <cellStyle name="Style 401 5 2 3 4" xfId="40281"/>
    <cellStyle name="Style 401 5 2 4" xfId="28991"/>
    <cellStyle name="Style 401 5 2 5" xfId="23653"/>
    <cellStyle name="Style 401 5 2 6" xfId="40314"/>
    <cellStyle name="Style 401 5 3" xfId="10515"/>
    <cellStyle name="Style 401 5 3 2" xfId="25558"/>
    <cellStyle name="Style 401 5 3 3" xfId="28994"/>
    <cellStyle name="Style 401 5 3 4" xfId="27719"/>
    <cellStyle name="Style 401 5 3 5" xfId="48084"/>
    <cellStyle name="Style 401 5 4" xfId="11870"/>
    <cellStyle name="Style 401 5 4 2" xfId="25559"/>
    <cellStyle name="Style 401 5 4 3" xfId="28995"/>
    <cellStyle name="Style 401 5 4 4" xfId="36041"/>
    <cellStyle name="Style 401 5 4 5" xfId="44469"/>
    <cellStyle name="Style 401 5 5" xfId="14702"/>
    <cellStyle name="Style 401 5 5 2" xfId="28996"/>
    <cellStyle name="Style 401 5 5 3" xfId="34609"/>
    <cellStyle name="Style 401 5 5 4" xfId="48235"/>
    <cellStyle name="Style 401 5 6" xfId="28990"/>
    <cellStyle name="Style 401 5 7" xfId="26426"/>
    <cellStyle name="Style 401 5 8" xfId="41091"/>
    <cellStyle name="Style 401 6" xfId="6846"/>
    <cellStyle name="Style 401 6 2" xfId="9187"/>
    <cellStyle name="Style 401 6 2 2" xfId="13442"/>
    <cellStyle name="Style 401 6 2 2 2" xfId="25560"/>
    <cellStyle name="Style 401 6 2 2 3" xfId="28999"/>
    <cellStyle name="Style 401 6 2 2 4" xfId="35705"/>
    <cellStyle name="Style 401 6 2 2 5" xfId="42987"/>
    <cellStyle name="Style 401 6 2 3" xfId="16198"/>
    <cellStyle name="Style 401 6 2 3 2" xfId="29000"/>
    <cellStyle name="Style 401 6 2 3 3" xfId="26992"/>
    <cellStyle name="Style 401 6 2 3 4" xfId="39177"/>
    <cellStyle name="Style 401 6 2 4" xfId="28998"/>
    <cellStyle name="Style 401 6 2 5" xfId="21777"/>
    <cellStyle name="Style 401 6 2 6" xfId="40924"/>
    <cellStyle name="Style 401 6 3" xfId="10762"/>
    <cellStyle name="Style 401 6 3 2" xfId="25561"/>
    <cellStyle name="Style 401 6 3 3" xfId="29001"/>
    <cellStyle name="Style 401 6 3 4" xfId="37088"/>
    <cellStyle name="Style 401 6 3 5" xfId="41369"/>
    <cellStyle name="Style 401 6 4" xfId="12117"/>
    <cellStyle name="Style 401 6 4 2" xfId="25562"/>
    <cellStyle name="Style 401 6 4 3" xfId="29002"/>
    <cellStyle name="Style 401 6 4 4" xfId="34425"/>
    <cellStyle name="Style 401 6 4 5" xfId="41184"/>
    <cellStyle name="Style 401 6 5" xfId="14949"/>
    <cellStyle name="Style 401 6 5 2" xfId="29003"/>
    <cellStyle name="Style 401 6 5 3" xfId="32772"/>
    <cellStyle name="Style 401 6 5 4" xfId="42999"/>
    <cellStyle name="Style 401 6 6" xfId="28997"/>
    <cellStyle name="Style 401 6 7" xfId="32343"/>
    <cellStyle name="Style 401 6 8" xfId="44295"/>
    <cellStyle name="Style 401 7" xfId="7051"/>
    <cellStyle name="Style 401 7 2" xfId="9392"/>
    <cellStyle name="Style 401 7 2 2" xfId="13647"/>
    <cellStyle name="Style 401 7 2 2 2" xfId="25563"/>
    <cellStyle name="Style 401 7 2 2 3" xfId="29006"/>
    <cellStyle name="Style 401 7 2 2 4" xfId="35261"/>
    <cellStyle name="Style 401 7 2 2 5" xfId="41496"/>
    <cellStyle name="Style 401 7 2 3" xfId="16384"/>
    <cellStyle name="Style 401 7 2 3 2" xfId="29007"/>
    <cellStyle name="Style 401 7 2 3 3" xfId="22678"/>
    <cellStyle name="Style 401 7 2 3 4" xfId="47700"/>
    <cellStyle name="Style 401 7 2 4" xfId="29005"/>
    <cellStyle name="Style 401 7 2 5" xfId="34003"/>
    <cellStyle name="Style 401 7 2 6" xfId="42849"/>
    <cellStyle name="Style 401 7 3" xfId="10967"/>
    <cellStyle name="Style 401 7 3 2" xfId="25564"/>
    <cellStyle name="Style 401 7 3 3" xfId="29008"/>
    <cellStyle name="Style 401 7 3 4" xfId="37980"/>
    <cellStyle name="Style 401 7 3 5" xfId="41976"/>
    <cellStyle name="Style 401 7 4" xfId="12322"/>
    <cellStyle name="Style 401 7 4 2" xfId="25565"/>
    <cellStyle name="Style 401 7 4 3" xfId="29009"/>
    <cellStyle name="Style 401 7 4 4" xfId="35329"/>
    <cellStyle name="Style 401 7 4 5" xfId="45599"/>
    <cellStyle name="Style 401 7 5" xfId="15154"/>
    <cellStyle name="Style 401 7 5 2" xfId="29010"/>
    <cellStyle name="Style 401 7 5 3" xfId="35450"/>
    <cellStyle name="Style 401 7 5 4" xfId="48057"/>
    <cellStyle name="Style 401 7 6" xfId="29004"/>
    <cellStyle name="Style 401 7 7" xfId="23150"/>
    <cellStyle name="Style 401 7 8" xfId="39926"/>
    <cellStyle name="Style 401 8" xfId="7123"/>
    <cellStyle name="Style 401 8 2" xfId="9464"/>
    <cellStyle name="Style 401 8 2 2" xfId="13719"/>
    <cellStyle name="Style 401 8 2 2 2" xfId="25566"/>
    <cellStyle name="Style 401 8 2 2 3" xfId="29013"/>
    <cellStyle name="Style 401 8 2 2 4" xfId="34445"/>
    <cellStyle name="Style 401 8 2 2 5" xfId="44793"/>
    <cellStyle name="Style 401 8 2 3" xfId="16456"/>
    <cellStyle name="Style 401 8 2 3 2" xfId="29014"/>
    <cellStyle name="Style 401 8 2 3 3" xfId="22309"/>
    <cellStyle name="Style 401 8 2 3 4" xfId="38992"/>
    <cellStyle name="Style 401 8 2 4" xfId="29012"/>
    <cellStyle name="Style 401 8 2 5" xfId="27533"/>
    <cellStyle name="Style 401 8 2 6" xfId="40874"/>
    <cellStyle name="Style 401 8 3" xfId="11039"/>
    <cellStyle name="Style 401 8 3 2" xfId="25567"/>
    <cellStyle name="Style 401 8 3 3" xfId="29015"/>
    <cellStyle name="Style 401 8 3 4" xfId="34363"/>
    <cellStyle name="Style 401 8 3 5" xfId="45813"/>
    <cellStyle name="Style 401 8 4" xfId="12394"/>
    <cellStyle name="Style 401 8 4 2" xfId="25568"/>
    <cellStyle name="Style 401 8 4 3" xfId="29016"/>
    <cellStyle name="Style 401 8 4 4" xfId="33839"/>
    <cellStyle name="Style 401 8 4 5" xfId="48293"/>
    <cellStyle name="Style 401 8 5" xfId="15226"/>
    <cellStyle name="Style 401 8 5 2" xfId="29017"/>
    <cellStyle name="Style 401 8 5 3" xfId="33612"/>
    <cellStyle name="Style 401 8 5 4" xfId="41196"/>
    <cellStyle name="Style 401 8 6" xfId="29011"/>
    <cellStyle name="Style 401 8 7" xfId="21822"/>
    <cellStyle name="Style 401 8 8" xfId="40157"/>
    <cellStyle name="Style 401 9" xfId="8242"/>
    <cellStyle name="Style 401 9 2" xfId="9680"/>
    <cellStyle name="Style 401 9 2 2" xfId="13917"/>
    <cellStyle name="Style 401 9 2 2 2" xfId="25569"/>
    <cellStyle name="Style 401 9 2 2 3" xfId="29020"/>
    <cellStyle name="Style 401 9 2 2 4" xfId="35302"/>
    <cellStyle name="Style 401 9 2 2 5" xfId="47706"/>
    <cellStyle name="Style 401 9 2 3" xfId="16654"/>
    <cellStyle name="Style 401 9 2 3 2" xfId="29021"/>
    <cellStyle name="Style 401 9 2 3 3" xfId="24993"/>
    <cellStyle name="Style 401 9 2 3 4" xfId="40183"/>
    <cellStyle name="Style 401 9 2 4" xfId="29019"/>
    <cellStyle name="Style 401 9 2 5" xfId="33142"/>
    <cellStyle name="Style 401 9 2 6" xfId="40547"/>
    <cellStyle name="Style 401 9 3" xfId="11237"/>
    <cellStyle name="Style 401 9 3 2" xfId="25570"/>
    <cellStyle name="Style 401 9 3 3" xfId="29022"/>
    <cellStyle name="Style 401 9 3 4" xfId="37466"/>
    <cellStyle name="Style 401 9 3 5" xfId="42476"/>
    <cellStyle name="Style 401 9 4" xfId="12592"/>
    <cellStyle name="Style 401 9 4 2" xfId="25571"/>
    <cellStyle name="Style 401 9 4 3" xfId="29023"/>
    <cellStyle name="Style 401 9 4 4" xfId="35637"/>
    <cellStyle name="Style 401 9 4 5" xfId="43074"/>
    <cellStyle name="Style 401 9 5" xfId="15424"/>
    <cellStyle name="Style 401 9 5 2" xfId="29024"/>
    <cellStyle name="Style 401 9 5 3" xfId="38442"/>
    <cellStyle name="Style 401 9 5 4" xfId="48350"/>
    <cellStyle name="Style 401 9 6" xfId="29018"/>
    <cellStyle name="Style 401 9 7" xfId="22076"/>
    <cellStyle name="Style 401 9 8" xfId="39426"/>
    <cellStyle name="Style 42" xfId="133"/>
    <cellStyle name="Style 42 10" xfId="8285"/>
    <cellStyle name="Style 42 10 2" xfId="9723"/>
    <cellStyle name="Style 42 10 2 2" xfId="13960"/>
    <cellStyle name="Style 42 10 2 2 2" xfId="25572"/>
    <cellStyle name="Style 42 10 2 2 3" xfId="29028"/>
    <cellStyle name="Style 42 10 2 2 4" xfId="32554"/>
    <cellStyle name="Style 42 10 2 2 5" xfId="38963"/>
    <cellStyle name="Style 42 10 2 3" xfId="16697"/>
    <cellStyle name="Style 42 10 2 3 2" xfId="29029"/>
    <cellStyle name="Style 42 10 2 3 3" xfId="32374"/>
    <cellStyle name="Style 42 10 2 3 4" xfId="48411"/>
    <cellStyle name="Style 42 10 2 4" xfId="29027"/>
    <cellStyle name="Style 42 10 2 5" xfId="33006"/>
    <cellStyle name="Style 42 10 2 6" xfId="44227"/>
    <cellStyle name="Style 42 10 3" xfId="11280"/>
    <cellStyle name="Style 42 10 3 2" xfId="25573"/>
    <cellStyle name="Style 42 10 3 3" xfId="29030"/>
    <cellStyle name="Style 42 10 3 4" xfId="36547"/>
    <cellStyle name="Style 42 10 3 5" xfId="47821"/>
    <cellStyle name="Style 42 10 4" xfId="12635"/>
    <cellStyle name="Style 42 10 4 2" xfId="25574"/>
    <cellStyle name="Style 42 10 4 3" xfId="29031"/>
    <cellStyle name="Style 42 10 4 4" xfId="33105"/>
    <cellStyle name="Style 42 10 4 5" xfId="45533"/>
    <cellStyle name="Style 42 10 5" xfId="15467"/>
    <cellStyle name="Style 42 10 5 2" xfId="29032"/>
    <cellStyle name="Style 42 10 5 3" xfId="35262"/>
    <cellStyle name="Style 42 10 5 4" xfId="42594"/>
    <cellStyle name="Style 42 10 6" xfId="29026"/>
    <cellStyle name="Style 42 10 7" xfId="25794"/>
    <cellStyle name="Style 42 10 8" xfId="45971"/>
    <cellStyle name="Style 42 11" xfId="8246"/>
    <cellStyle name="Style 42 11 2" xfId="9684"/>
    <cellStyle name="Style 42 11 2 2" xfId="13921"/>
    <cellStyle name="Style 42 11 2 2 2" xfId="25575"/>
    <cellStyle name="Style 42 11 2 2 3" xfId="29035"/>
    <cellStyle name="Style 42 11 2 2 4" xfId="33197"/>
    <cellStyle name="Style 42 11 2 2 5" xfId="40731"/>
    <cellStyle name="Style 42 11 2 3" xfId="16658"/>
    <cellStyle name="Style 42 11 2 3 2" xfId="29036"/>
    <cellStyle name="Style 42 11 2 3 3" xfId="23389"/>
    <cellStyle name="Style 42 11 2 3 4" xfId="39430"/>
    <cellStyle name="Style 42 11 2 4" xfId="29034"/>
    <cellStyle name="Style 42 11 2 5" xfId="27673"/>
    <cellStyle name="Style 42 11 2 6" xfId="47313"/>
    <cellStyle name="Style 42 11 3" xfId="11241"/>
    <cellStyle name="Style 42 11 3 2" xfId="25576"/>
    <cellStyle name="Style 42 11 3 3" xfId="29037"/>
    <cellStyle name="Style 42 11 3 4" xfId="34595"/>
    <cellStyle name="Style 42 11 3 5" xfId="48018"/>
    <cellStyle name="Style 42 11 4" xfId="12596"/>
    <cellStyle name="Style 42 11 4 2" xfId="25577"/>
    <cellStyle name="Style 42 11 4 3" xfId="29038"/>
    <cellStyle name="Style 42 11 4 4" xfId="35383"/>
    <cellStyle name="Style 42 11 4 5" xfId="42973"/>
    <cellStyle name="Style 42 11 5" xfId="15428"/>
    <cellStyle name="Style 42 11 5 2" xfId="29039"/>
    <cellStyle name="Style 42 11 5 3" xfId="35463"/>
    <cellStyle name="Style 42 11 5 4" xfId="46061"/>
    <cellStyle name="Style 42 11 6" xfId="29033"/>
    <cellStyle name="Style 42 11 7" xfId="22667"/>
    <cellStyle name="Style 42 11 8" xfId="40022"/>
    <cellStyle name="Style 42 12" xfId="8530"/>
    <cellStyle name="Style 42 12 2" xfId="9966"/>
    <cellStyle name="Style 42 12 2 2" xfId="14203"/>
    <cellStyle name="Style 42 12 2 2 2" xfId="25578"/>
    <cellStyle name="Style 42 12 2 2 3" xfId="29042"/>
    <cellStyle name="Style 42 12 2 2 4" xfId="36714"/>
    <cellStyle name="Style 42 12 2 2 5" xfId="43341"/>
    <cellStyle name="Style 42 12 2 3" xfId="16940"/>
    <cellStyle name="Style 42 12 2 3 2" xfId="29043"/>
    <cellStyle name="Style 42 12 2 3 3" xfId="38733"/>
    <cellStyle name="Style 42 12 2 3 4" xfId="46819"/>
    <cellStyle name="Style 42 12 2 4" xfId="29041"/>
    <cellStyle name="Style 42 12 2 5" xfId="33657"/>
    <cellStyle name="Style 42 12 2 6" xfId="43216"/>
    <cellStyle name="Style 42 12 3" xfId="11523"/>
    <cellStyle name="Style 42 12 3 2" xfId="25580"/>
    <cellStyle name="Style 42 12 3 3" xfId="29044"/>
    <cellStyle name="Style 42 12 3 4" xfId="38354"/>
    <cellStyle name="Style 42 12 3 5" xfId="42029"/>
    <cellStyle name="Style 42 12 4" xfId="12878"/>
    <cellStyle name="Style 42 12 4 2" xfId="25581"/>
    <cellStyle name="Style 42 12 4 3" xfId="29045"/>
    <cellStyle name="Style 42 12 4 4" xfId="32872"/>
    <cellStyle name="Style 42 12 4 5" xfId="42147"/>
    <cellStyle name="Style 42 12 5" xfId="15710"/>
    <cellStyle name="Style 42 12 5 2" xfId="29046"/>
    <cellStyle name="Style 42 12 5 3" xfId="28062"/>
    <cellStyle name="Style 42 12 5 4" xfId="45437"/>
    <cellStyle name="Style 42 12 6" xfId="29040"/>
    <cellStyle name="Style 42 12 7" xfId="27254"/>
    <cellStyle name="Style 42 12 8" xfId="43799"/>
    <cellStyle name="Style 42 13" xfId="8533"/>
    <cellStyle name="Style 42 13 2" xfId="9969"/>
    <cellStyle name="Style 42 13 2 2" xfId="14206"/>
    <cellStyle name="Style 42 13 2 2 2" xfId="25584"/>
    <cellStyle name="Style 42 13 2 2 3" xfId="29049"/>
    <cellStyle name="Style 42 13 2 2 4" xfId="36193"/>
    <cellStyle name="Style 42 13 2 2 5" xfId="41949"/>
    <cellStyle name="Style 42 13 2 3" xfId="16943"/>
    <cellStyle name="Style 42 13 2 3 2" xfId="29050"/>
    <cellStyle name="Style 42 13 2 3 3" xfId="38734"/>
    <cellStyle name="Style 42 13 2 3 4" xfId="47889"/>
    <cellStyle name="Style 42 13 2 4" xfId="29048"/>
    <cellStyle name="Style 42 13 2 5" xfId="33136"/>
    <cellStyle name="Style 42 13 2 6" xfId="44728"/>
    <cellStyle name="Style 42 13 3" xfId="11526"/>
    <cellStyle name="Style 42 13 3 2" xfId="25586"/>
    <cellStyle name="Style 42 13 3 3" xfId="29051"/>
    <cellStyle name="Style 42 13 3 4" xfId="33890"/>
    <cellStyle name="Style 42 13 3 5" xfId="45395"/>
    <cellStyle name="Style 42 13 4" xfId="12881"/>
    <cellStyle name="Style 42 13 4 2" xfId="25587"/>
    <cellStyle name="Style 42 13 4 3" xfId="29052"/>
    <cellStyle name="Style 42 13 4 4" xfId="35226"/>
    <cellStyle name="Style 42 13 4 5" xfId="45598"/>
    <cellStyle name="Style 42 13 5" xfId="15713"/>
    <cellStyle name="Style 42 13 5 2" xfId="29053"/>
    <cellStyle name="Style 42 13 5 3" xfId="33954"/>
    <cellStyle name="Style 42 13 5 4" xfId="44002"/>
    <cellStyle name="Style 42 13 6" xfId="29047"/>
    <cellStyle name="Style 42 13 7" xfId="27262"/>
    <cellStyle name="Style 42 13 8" xfId="41552"/>
    <cellStyle name="Style 42 14" xfId="8644"/>
    <cellStyle name="Style 42 14 2" xfId="10080"/>
    <cellStyle name="Style 42 14 2 2" xfId="14317"/>
    <cellStyle name="Style 42 14 2 2 2" xfId="25591"/>
    <cellStyle name="Style 42 14 2 2 3" xfId="29056"/>
    <cellStyle name="Style 42 14 2 2 4" xfId="37397"/>
    <cellStyle name="Style 42 14 2 2 5" xfId="43090"/>
    <cellStyle name="Style 42 14 2 3" xfId="17054"/>
    <cellStyle name="Style 42 14 2 3 2" xfId="29057"/>
    <cellStyle name="Style 42 14 2 3 3" xfId="32947"/>
    <cellStyle name="Style 42 14 2 3 4" xfId="46747"/>
    <cellStyle name="Style 42 14 2 4" xfId="29055"/>
    <cellStyle name="Style 42 14 2 5" xfId="34257"/>
    <cellStyle name="Style 42 14 2 6" xfId="47932"/>
    <cellStyle name="Style 42 14 3" xfId="11637"/>
    <cellStyle name="Style 42 14 3 2" xfId="25593"/>
    <cellStyle name="Style 42 14 3 3" xfId="29058"/>
    <cellStyle name="Style 42 14 3 4" xfId="34940"/>
    <cellStyle name="Style 42 14 3 5" xfId="42706"/>
    <cellStyle name="Style 42 14 4" xfId="12992"/>
    <cellStyle name="Style 42 14 4 2" xfId="25594"/>
    <cellStyle name="Style 42 14 4 3" xfId="29059"/>
    <cellStyle name="Style 42 14 4 4" xfId="37470"/>
    <cellStyle name="Style 42 14 4 5" xfId="44861"/>
    <cellStyle name="Style 42 14 5" xfId="15824"/>
    <cellStyle name="Style 42 14 5 2" xfId="29060"/>
    <cellStyle name="Style 42 14 5 3" xfId="28094"/>
    <cellStyle name="Style 42 14 5 4" xfId="47785"/>
    <cellStyle name="Style 42 14 6" xfId="29054"/>
    <cellStyle name="Style 42 14 7" xfId="37679"/>
    <cellStyle name="Style 42 14 8" xfId="47867"/>
    <cellStyle name="Style 42 15" xfId="10316"/>
    <cellStyle name="Style 42 15 2" xfId="14553"/>
    <cellStyle name="Style 42 15 2 2" xfId="25596"/>
    <cellStyle name="Style 42 15 2 3" xfId="29062"/>
    <cellStyle name="Style 42 15 2 4" xfId="34453"/>
    <cellStyle name="Style 42 15 2 5" xfId="47161"/>
    <cellStyle name="Style 42 15 3" xfId="17290"/>
    <cellStyle name="Style 42 15 3 2" xfId="29063"/>
    <cellStyle name="Style 42 15 3 3" xfId="33476"/>
    <cellStyle name="Style 42 15 3 4" xfId="41498"/>
    <cellStyle name="Style 42 15 4" xfId="29061"/>
    <cellStyle name="Style 42 15 5" xfId="37344"/>
    <cellStyle name="Style 42 15 6" xfId="47023"/>
    <cellStyle name="Style 42 16" xfId="10402"/>
    <cellStyle name="Style 42 16 2" xfId="25597"/>
    <cellStyle name="Style 42 16 3" xfId="29064"/>
    <cellStyle name="Style 42 16 4" xfId="35427"/>
    <cellStyle name="Style 42 16 5" xfId="47527"/>
    <cellStyle name="Style 42 17" xfId="10472"/>
    <cellStyle name="Style 42 17 2" xfId="25598"/>
    <cellStyle name="Style 42 17 3" xfId="29065"/>
    <cellStyle name="Style 42 17 4" xfId="36604"/>
    <cellStyle name="Style 42 17 5" xfId="46582"/>
    <cellStyle name="Style 42 18" xfId="11842"/>
    <cellStyle name="Style 42 18 2" xfId="25599"/>
    <cellStyle name="Style 42 18 3" xfId="29066"/>
    <cellStyle name="Style 42 18 4" xfId="36449"/>
    <cellStyle name="Style 42 18 5" xfId="42307"/>
    <cellStyle name="Style 42 2" xfId="6714"/>
    <cellStyle name="Style 42 2 2" xfId="10186"/>
    <cellStyle name="Style 42 2 2 2" xfId="11743"/>
    <cellStyle name="Style 42 2 2 2 2" xfId="25601"/>
    <cellStyle name="Style 42 2 2 2 3" xfId="29069"/>
    <cellStyle name="Style 42 2 2 2 4" xfId="34556"/>
    <cellStyle name="Style 42 2 2 2 5" xfId="46780"/>
    <cellStyle name="Style 42 2 2 3" xfId="14423"/>
    <cellStyle name="Style 42 2 2 3 2" xfId="25602"/>
    <cellStyle name="Style 42 2 2 3 3" xfId="29070"/>
    <cellStyle name="Style 42 2 2 3 4" xfId="35821"/>
    <cellStyle name="Style 42 2 2 3 5" xfId="47115"/>
    <cellStyle name="Style 42 2 2 4" xfId="17160"/>
    <cellStyle name="Style 42 2 2 4 2" xfId="29071"/>
    <cellStyle name="Style 42 2 2 4 3" xfId="32928"/>
    <cellStyle name="Style 42 2 2 4 4" xfId="48157"/>
    <cellStyle name="Style 42 2 2 5" xfId="29068"/>
    <cellStyle name="Style 42 2 2 6" xfId="38000"/>
    <cellStyle name="Style 42 2 2 7" xfId="40435"/>
    <cellStyle name="Style 42 2 3" xfId="9055"/>
    <cellStyle name="Style 42 2 3 2" xfId="13310"/>
    <cellStyle name="Style 42 2 3 2 2" xfId="25604"/>
    <cellStyle name="Style 42 2 3 2 3" xfId="29073"/>
    <cellStyle name="Style 42 2 3 2 4" xfId="34365"/>
    <cellStyle name="Style 42 2 3 2 5" xfId="43640"/>
    <cellStyle name="Style 42 2 3 3" xfId="14633"/>
    <cellStyle name="Style 42 2 3 3 2" xfId="25605"/>
    <cellStyle name="Style 42 2 3 3 3" xfId="29074"/>
    <cellStyle name="Style 42 2 3 3 4" xfId="33366"/>
    <cellStyle name="Style 42 2 3 3 5" xfId="41577"/>
    <cellStyle name="Style 42 2 3 4" xfId="25603"/>
    <cellStyle name="Style 42 2 4" xfId="10630"/>
    <cellStyle name="Style 42 2 4 2" xfId="25606"/>
    <cellStyle name="Style 42 2 4 3" xfId="29075"/>
    <cellStyle name="Style 42 2 4 4" xfId="27855"/>
    <cellStyle name="Style 42 2 4 5" xfId="46269"/>
    <cellStyle name="Style 42 2 5" xfId="11985"/>
    <cellStyle name="Style 42 2 5 2" xfId="25607"/>
    <cellStyle name="Style 42 2 5 3" xfId="29076"/>
    <cellStyle name="Style 42 2 5 4" xfId="37931"/>
    <cellStyle name="Style 42 2 5 5" xfId="44716"/>
    <cellStyle name="Style 42 2 6" xfId="14817"/>
    <cellStyle name="Style 42 2 6 2" xfId="29077"/>
    <cellStyle name="Style 42 2 6 3" xfId="32586"/>
    <cellStyle name="Style 42 2 6 4" xfId="38916"/>
    <cellStyle name="Style 42 2 7" xfId="25054"/>
    <cellStyle name="Style 42 2 8" xfId="39085"/>
    <cellStyle name="Style 42 3" xfId="6854"/>
    <cellStyle name="Style 42 3 2" xfId="9195"/>
    <cellStyle name="Style 42 3 2 2" xfId="13450"/>
    <cellStyle name="Style 42 3 2 2 2" xfId="25610"/>
    <cellStyle name="Style 42 3 2 2 3" xfId="29080"/>
    <cellStyle name="Style 42 3 2 2 4" xfId="33363"/>
    <cellStyle name="Style 42 3 2 2 5" xfId="43860"/>
    <cellStyle name="Style 42 3 2 3" xfId="16206"/>
    <cellStyle name="Style 42 3 2 3 2" xfId="29081"/>
    <cellStyle name="Style 42 3 2 3 3" xfId="26523"/>
    <cellStyle name="Style 42 3 2 3 4" xfId="39745"/>
    <cellStyle name="Style 42 3 2 4" xfId="29079"/>
    <cellStyle name="Style 42 3 2 5" xfId="26220"/>
    <cellStyle name="Style 42 3 2 6" xfId="42730"/>
    <cellStyle name="Style 42 3 3" xfId="10770"/>
    <cellStyle name="Style 42 3 3 2" xfId="25611"/>
    <cellStyle name="Style 42 3 3 3" xfId="29082"/>
    <cellStyle name="Style 42 3 3 4" xfId="37643"/>
    <cellStyle name="Style 42 3 3 5" xfId="41395"/>
    <cellStyle name="Style 42 3 4" xfId="12125"/>
    <cellStyle name="Style 42 3 4 2" xfId="25612"/>
    <cellStyle name="Style 42 3 4 3" xfId="29083"/>
    <cellStyle name="Style 42 3 4 4" xfId="33093"/>
    <cellStyle name="Style 42 3 4 5" xfId="43279"/>
    <cellStyle name="Style 42 3 5" xfId="14957"/>
    <cellStyle name="Style 42 3 5 2" xfId="29084"/>
    <cellStyle name="Style 42 3 5 3" xfId="36253"/>
    <cellStyle name="Style 42 3 5 4" xfId="43550"/>
    <cellStyle name="Style 42 3 6" xfId="29078"/>
    <cellStyle name="Style 42 3 7" xfId="24540"/>
    <cellStyle name="Style 42 3 8" xfId="40256"/>
    <cellStyle name="Style 42 4" xfId="6703"/>
    <cellStyle name="Style 42 4 2" xfId="9044"/>
    <cellStyle name="Style 42 4 2 2" xfId="13299"/>
    <cellStyle name="Style 42 4 2 2 2" xfId="25614"/>
    <cellStyle name="Style 42 4 2 2 3" xfId="29087"/>
    <cellStyle name="Style 42 4 2 2 4" xfId="32580"/>
    <cellStyle name="Style 42 4 2 2 5" xfId="42273"/>
    <cellStyle name="Style 42 4 2 3" xfId="16083"/>
    <cellStyle name="Style 42 4 2 3 2" xfId="29088"/>
    <cellStyle name="Style 42 4 2 3 3" xfId="21815"/>
    <cellStyle name="Style 42 4 2 3 4" xfId="46567"/>
    <cellStyle name="Style 42 4 2 4" xfId="29086"/>
    <cellStyle name="Style 42 4 2 5" xfId="24660"/>
    <cellStyle name="Style 42 4 2 6" xfId="39753"/>
    <cellStyle name="Style 42 4 3" xfId="10619"/>
    <cellStyle name="Style 42 4 3 2" xfId="25615"/>
    <cellStyle name="Style 42 4 3 3" xfId="29089"/>
    <cellStyle name="Style 42 4 3 4" xfId="38780"/>
    <cellStyle name="Style 42 4 3 5" xfId="44894"/>
    <cellStyle name="Style 42 4 4" xfId="11974"/>
    <cellStyle name="Style 42 4 4 2" xfId="25616"/>
    <cellStyle name="Style 42 4 4 3" xfId="29090"/>
    <cellStyle name="Style 42 4 4 4" xfId="34366"/>
    <cellStyle name="Style 42 4 4 5" xfId="44757"/>
    <cellStyle name="Style 42 4 5" xfId="14806"/>
    <cellStyle name="Style 42 4 5 2" xfId="29091"/>
    <cellStyle name="Style 42 4 5 3" xfId="32857"/>
    <cellStyle name="Style 42 4 5 4" xfId="40788"/>
    <cellStyle name="Style 42 4 6" xfId="29085"/>
    <cellStyle name="Style 42 4 7" xfId="22360"/>
    <cellStyle name="Style 42 4 8" xfId="39289"/>
    <cellStyle name="Style 42 5" xfId="6617"/>
    <cellStyle name="Style 42 5 2" xfId="8958"/>
    <cellStyle name="Style 42 5 2 2" xfId="13213"/>
    <cellStyle name="Style 42 5 2 2 2" xfId="25619"/>
    <cellStyle name="Style 42 5 2 2 3" xfId="29094"/>
    <cellStyle name="Style 42 5 2 2 4" xfId="36290"/>
    <cellStyle name="Style 42 5 2 2 5" xfId="42887"/>
    <cellStyle name="Style 42 5 2 3" xfId="16000"/>
    <cellStyle name="Style 42 5 2 3 2" xfId="29095"/>
    <cellStyle name="Style 42 5 2 3 3" xfId="21581"/>
    <cellStyle name="Style 42 5 2 3 4" xfId="39791"/>
    <cellStyle name="Style 42 5 2 4" xfId="29093"/>
    <cellStyle name="Style 42 5 2 5" xfId="22546"/>
    <cellStyle name="Style 42 5 2 6" xfId="43477"/>
    <cellStyle name="Style 42 5 3" xfId="10533"/>
    <cellStyle name="Style 42 5 3 2" xfId="25620"/>
    <cellStyle name="Style 42 5 3 3" xfId="29096"/>
    <cellStyle name="Style 42 5 3 4" xfId="27746"/>
    <cellStyle name="Style 42 5 3 5" xfId="42389"/>
    <cellStyle name="Style 42 5 4" xfId="11888"/>
    <cellStyle name="Style 42 5 4 2" xfId="25621"/>
    <cellStyle name="Style 42 5 4 3" xfId="29097"/>
    <cellStyle name="Style 42 5 4 4" xfId="33331"/>
    <cellStyle name="Style 42 5 4 5" xfId="42139"/>
    <cellStyle name="Style 42 5 5" xfId="14720"/>
    <cellStyle name="Style 42 5 5 2" xfId="29098"/>
    <cellStyle name="Style 42 5 5 3" xfId="36582"/>
    <cellStyle name="Style 42 5 5 4" xfId="45964"/>
    <cellStyle name="Style 42 5 6" xfId="29092"/>
    <cellStyle name="Style 42 5 7" xfId="21568"/>
    <cellStyle name="Style 42 5 8" xfId="45173"/>
    <cellStyle name="Style 42 6" xfId="6643"/>
    <cellStyle name="Style 42 6 2" xfId="8984"/>
    <cellStyle name="Style 42 6 2 2" xfId="13239"/>
    <cellStyle name="Style 42 6 2 2 2" xfId="25622"/>
    <cellStyle name="Style 42 6 2 2 3" xfId="29101"/>
    <cellStyle name="Style 42 6 2 2 4" xfId="34255"/>
    <cellStyle name="Style 42 6 2 2 5" xfId="42276"/>
    <cellStyle name="Style 42 6 2 3" xfId="16024"/>
    <cellStyle name="Style 42 6 2 3 2" xfId="29102"/>
    <cellStyle name="Style 42 6 2 3 3" xfId="21931"/>
    <cellStyle name="Style 42 6 2 3 4" xfId="39887"/>
    <cellStyle name="Style 42 6 2 4" xfId="29100"/>
    <cellStyle name="Style 42 6 2 5" xfId="22268"/>
    <cellStyle name="Style 42 6 2 6" xfId="41021"/>
    <cellStyle name="Style 42 6 3" xfId="10559"/>
    <cellStyle name="Style 42 6 3 2" xfId="25623"/>
    <cellStyle name="Style 42 6 3 3" xfId="29103"/>
    <cellStyle name="Style 42 6 3 4" xfId="27778"/>
    <cellStyle name="Style 42 6 3 5" xfId="43188"/>
    <cellStyle name="Style 42 6 4" xfId="11914"/>
    <cellStyle name="Style 42 6 4 2" xfId="25624"/>
    <cellStyle name="Style 42 6 4 3" xfId="29104"/>
    <cellStyle name="Style 42 6 4 4" xfId="34052"/>
    <cellStyle name="Style 42 6 4 5" xfId="45704"/>
    <cellStyle name="Style 42 6 5" xfId="14746"/>
    <cellStyle name="Style 42 6 5 2" xfId="29105"/>
    <cellStyle name="Style 42 6 5 3" xfId="38642"/>
    <cellStyle name="Style 42 6 5 4" xfId="46992"/>
    <cellStyle name="Style 42 6 6" xfId="29099"/>
    <cellStyle name="Style 42 6 7" xfId="22748"/>
    <cellStyle name="Style 42 6 8" xfId="38981"/>
    <cellStyle name="Style 42 7" xfId="6798"/>
    <cellStyle name="Style 42 7 2" xfId="9139"/>
    <cellStyle name="Style 42 7 2 2" xfId="13394"/>
    <cellStyle name="Style 42 7 2 2 2" xfId="25627"/>
    <cellStyle name="Style 42 7 2 2 3" xfId="29108"/>
    <cellStyle name="Style 42 7 2 2 4" xfId="32826"/>
    <cellStyle name="Style 42 7 2 2 5" xfId="44795"/>
    <cellStyle name="Style 42 7 2 3" xfId="16163"/>
    <cellStyle name="Style 42 7 2 3 2" xfId="29109"/>
    <cellStyle name="Style 42 7 2 3 3" xfId="24561"/>
    <cellStyle name="Style 42 7 2 3 4" xfId="45292"/>
    <cellStyle name="Style 42 7 2 4" xfId="29107"/>
    <cellStyle name="Style 42 7 2 5" xfId="22581"/>
    <cellStyle name="Style 42 7 2 6" xfId="40971"/>
    <cellStyle name="Style 42 7 3" xfId="10714"/>
    <cellStyle name="Style 42 7 3 2" xfId="25629"/>
    <cellStyle name="Style 42 7 3 3" xfId="29110"/>
    <cellStyle name="Style 42 7 3 4" xfId="36893"/>
    <cellStyle name="Style 42 7 3 5" xfId="48233"/>
    <cellStyle name="Style 42 7 4" xfId="12069"/>
    <cellStyle name="Style 42 7 4 2" xfId="25630"/>
    <cellStyle name="Style 42 7 4 3" xfId="29111"/>
    <cellStyle name="Style 42 7 4 4" xfId="34273"/>
    <cellStyle name="Style 42 7 4 5" xfId="48029"/>
    <cellStyle name="Style 42 7 5" xfId="14901"/>
    <cellStyle name="Style 42 7 5 2" xfId="29112"/>
    <cellStyle name="Style 42 7 5 3" xfId="32612"/>
    <cellStyle name="Style 42 7 5 4" xfId="43759"/>
    <cellStyle name="Style 42 7 6" xfId="29106"/>
    <cellStyle name="Style 42 7 7" xfId="21866"/>
    <cellStyle name="Style 42 7 8" xfId="39611"/>
    <cellStyle name="Style 42 8" xfId="7127"/>
    <cellStyle name="Style 42 8 2" xfId="9468"/>
    <cellStyle name="Style 42 8 2 2" xfId="13723"/>
    <cellStyle name="Style 42 8 2 2 2" xfId="25631"/>
    <cellStyle name="Style 42 8 2 2 3" xfId="29115"/>
    <cellStyle name="Style 42 8 2 2 4" xfId="35217"/>
    <cellStyle name="Style 42 8 2 2 5" xfId="40538"/>
    <cellStyle name="Style 42 8 2 3" xfId="16460"/>
    <cellStyle name="Style 42 8 2 3 2" xfId="29116"/>
    <cellStyle name="Style 42 8 2 3 3" xfId="24773"/>
    <cellStyle name="Style 42 8 2 3 4" xfId="39455"/>
    <cellStyle name="Style 42 8 2 4" xfId="29114"/>
    <cellStyle name="Style 42 8 2 5" xfId="27539"/>
    <cellStyle name="Style 42 8 2 6" xfId="43072"/>
    <cellStyle name="Style 42 8 3" xfId="11043"/>
    <cellStyle name="Style 42 8 3 2" xfId="25633"/>
    <cellStyle name="Style 42 8 3 3" xfId="29117"/>
    <cellStyle name="Style 42 8 3 4" xfId="38589"/>
    <cellStyle name="Style 42 8 3 5" xfId="41860"/>
    <cellStyle name="Style 42 8 4" xfId="12398"/>
    <cellStyle name="Style 42 8 4 2" xfId="25634"/>
    <cellStyle name="Style 42 8 4 3" xfId="29118"/>
    <cellStyle name="Style 42 8 4 4" xfId="36481"/>
    <cellStyle name="Style 42 8 4 5" xfId="48232"/>
    <cellStyle name="Style 42 8 5" xfId="15230"/>
    <cellStyle name="Style 42 8 5 2" xfId="29119"/>
    <cellStyle name="Style 42 8 5 3" xfId="36254"/>
    <cellStyle name="Style 42 8 5 4" xfId="44669"/>
    <cellStyle name="Style 42 8 6" xfId="29113"/>
    <cellStyle name="Style 42 8 7" xfId="22139"/>
    <cellStyle name="Style 42 8 8" xfId="41607"/>
    <cellStyle name="Style 42 9" xfId="8348"/>
    <cellStyle name="Style 42 9 2" xfId="9786"/>
    <cellStyle name="Style 42 9 2 2" xfId="14023"/>
    <cellStyle name="Style 42 9 2 2 2" xfId="25635"/>
    <cellStyle name="Style 42 9 2 2 3" xfId="29122"/>
    <cellStyle name="Style 42 9 2 2 4" xfId="38458"/>
    <cellStyle name="Style 42 9 2 2 5" xfId="48331"/>
    <cellStyle name="Style 42 9 2 3" xfId="16760"/>
    <cellStyle name="Style 42 9 2 3 2" xfId="29123"/>
    <cellStyle name="Style 42 9 2 3 3" xfId="22327"/>
    <cellStyle name="Style 42 9 2 3 4" xfId="41005"/>
    <cellStyle name="Style 42 9 2 4" xfId="29121"/>
    <cellStyle name="Style 42 9 2 5" xfId="32219"/>
    <cellStyle name="Style 42 9 2 6" xfId="44451"/>
    <cellStyle name="Style 42 9 3" xfId="11343"/>
    <cellStyle name="Style 42 9 3 2" xfId="25636"/>
    <cellStyle name="Style 42 9 3 3" xfId="29124"/>
    <cellStyle name="Style 42 9 3 4" xfId="35889"/>
    <cellStyle name="Style 42 9 3 5" xfId="46709"/>
    <cellStyle name="Style 42 9 4" xfId="12698"/>
    <cellStyle name="Style 42 9 4 2" xfId="25637"/>
    <cellStyle name="Style 42 9 4 3" xfId="29125"/>
    <cellStyle name="Style 42 9 4 4" xfId="32516"/>
    <cellStyle name="Style 42 9 4 5" xfId="43508"/>
    <cellStyle name="Style 42 9 5" xfId="15530"/>
    <cellStyle name="Style 42 9 5 2" xfId="29126"/>
    <cellStyle name="Style 42 9 5 3" xfId="33088"/>
    <cellStyle name="Style 42 9 5 4" xfId="46769"/>
    <cellStyle name="Style 42 9 6" xfId="29120"/>
    <cellStyle name="Style 42 9 7" xfId="22232"/>
    <cellStyle name="Style 42 9 8" xfId="39474"/>
    <cellStyle name="Style 43" xfId="134"/>
    <cellStyle name="Style 43 10" xfId="8299"/>
    <cellStyle name="Style 43 10 2" xfId="9737"/>
    <cellStyle name="Style 43 10 2 2" xfId="13974"/>
    <cellStyle name="Style 43 10 2 2 2" xfId="25640"/>
    <cellStyle name="Style 43 10 2 2 3" xfId="29129"/>
    <cellStyle name="Style 43 10 2 2 4" xfId="36017"/>
    <cellStyle name="Style 43 10 2 2 5" xfId="42681"/>
    <cellStyle name="Style 43 10 2 3" xfId="16711"/>
    <cellStyle name="Style 43 10 2 3 2" xfId="29130"/>
    <cellStyle name="Style 43 10 2 3 3" xfId="22772"/>
    <cellStyle name="Style 43 10 2 3 4" xfId="44970"/>
    <cellStyle name="Style 43 10 2 4" xfId="29128"/>
    <cellStyle name="Style 43 10 2 5" xfId="33960"/>
    <cellStyle name="Style 43 10 2 6" xfId="44004"/>
    <cellStyle name="Style 43 10 3" xfId="11294"/>
    <cellStyle name="Style 43 10 3 2" xfId="25641"/>
    <cellStyle name="Style 43 10 3 3" xfId="29131"/>
    <cellStyle name="Style 43 10 3 4" xfId="32591"/>
    <cellStyle name="Style 43 10 3 5" xfId="43663"/>
    <cellStyle name="Style 43 10 4" xfId="12649"/>
    <cellStyle name="Style 43 10 4 2" xfId="25642"/>
    <cellStyle name="Style 43 10 4 3" xfId="29132"/>
    <cellStyle name="Style 43 10 4 4" xfId="38070"/>
    <cellStyle name="Style 43 10 4 5" xfId="42816"/>
    <cellStyle name="Style 43 10 5" xfId="15481"/>
    <cellStyle name="Style 43 10 5 2" xfId="29133"/>
    <cellStyle name="Style 43 10 5 3" xfId="37046"/>
    <cellStyle name="Style 43 10 5 4" xfId="45184"/>
    <cellStyle name="Style 43 10 6" xfId="29127"/>
    <cellStyle name="Style 43 10 7" xfId="22162"/>
    <cellStyle name="Style 43 10 8" xfId="39621"/>
    <cellStyle name="Style 43 11" xfId="8350"/>
    <cellStyle name="Style 43 11 2" xfId="9788"/>
    <cellStyle name="Style 43 11 2 2" xfId="14025"/>
    <cellStyle name="Style 43 11 2 2 2" xfId="25643"/>
    <cellStyle name="Style 43 11 2 2 3" xfId="29136"/>
    <cellStyle name="Style 43 11 2 2 4" xfId="33761"/>
    <cellStyle name="Style 43 11 2 2 5" xfId="46373"/>
    <cellStyle name="Style 43 11 2 3" xfId="16762"/>
    <cellStyle name="Style 43 11 2 3 2" xfId="29137"/>
    <cellStyle name="Style 43 11 2 3 3" xfId="31903"/>
    <cellStyle name="Style 43 11 2 3 4" xfId="40080"/>
    <cellStyle name="Style 43 11 2 4" xfId="29135"/>
    <cellStyle name="Style 43 11 2 5" xfId="27699"/>
    <cellStyle name="Style 43 11 2 6" xfId="42179"/>
    <cellStyle name="Style 43 11 3" xfId="11345"/>
    <cellStyle name="Style 43 11 3 2" xfId="25644"/>
    <cellStyle name="Style 43 11 3 3" xfId="29138"/>
    <cellStyle name="Style 43 11 3 4" xfId="35148"/>
    <cellStyle name="Style 43 11 3 5" xfId="43621"/>
    <cellStyle name="Style 43 11 4" xfId="12700"/>
    <cellStyle name="Style 43 11 4 2" xfId="25645"/>
    <cellStyle name="Style 43 11 4 3" xfId="29139"/>
    <cellStyle name="Style 43 11 4 4" xfId="37287"/>
    <cellStyle name="Style 43 11 4 5" xfId="47393"/>
    <cellStyle name="Style 43 11 5" xfId="15532"/>
    <cellStyle name="Style 43 11 5 2" xfId="29140"/>
    <cellStyle name="Style 43 11 5 3" xfId="37849"/>
    <cellStyle name="Style 43 11 5 4" xfId="42199"/>
    <cellStyle name="Style 43 11 6" xfId="29134"/>
    <cellStyle name="Style 43 11 7" xfId="32375"/>
    <cellStyle name="Style 43 11 8" xfId="46341"/>
    <cellStyle name="Style 43 12" xfId="8642"/>
    <cellStyle name="Style 43 12 2" xfId="10078"/>
    <cellStyle name="Style 43 12 2 2" xfId="14315"/>
    <cellStyle name="Style 43 12 2 2 2" xfId="25646"/>
    <cellStyle name="Style 43 12 2 2 3" xfId="29143"/>
    <cellStyle name="Style 43 12 2 2 4" xfId="32626"/>
    <cellStyle name="Style 43 12 2 2 5" xfId="46206"/>
    <cellStyle name="Style 43 12 2 3" xfId="17052"/>
    <cellStyle name="Style 43 12 2 3 2" xfId="29144"/>
    <cellStyle name="Style 43 12 2 3 3" xfId="38230"/>
    <cellStyle name="Style 43 12 2 3 4" xfId="47357"/>
    <cellStyle name="Style 43 12 2 4" xfId="29142"/>
    <cellStyle name="Style 43 12 2 5" xfId="36360"/>
    <cellStyle name="Style 43 12 2 6" xfId="47080"/>
    <cellStyle name="Style 43 12 3" xfId="11635"/>
    <cellStyle name="Style 43 12 3 2" xfId="25648"/>
    <cellStyle name="Style 43 12 3 3" xfId="29145"/>
    <cellStyle name="Style 43 12 3 4" xfId="33879"/>
    <cellStyle name="Style 43 12 3 5" xfId="44427"/>
    <cellStyle name="Style 43 12 4" xfId="12990"/>
    <cellStyle name="Style 43 12 4 2" xfId="25649"/>
    <cellStyle name="Style 43 12 4 3" xfId="29146"/>
    <cellStyle name="Style 43 12 4 4" xfId="32699"/>
    <cellStyle name="Style 43 12 4 5" xfId="42146"/>
    <cellStyle name="Style 43 12 5" xfId="15822"/>
    <cellStyle name="Style 43 12 5 2" xfId="29147"/>
    <cellStyle name="Style 43 12 5 3" xfId="28092"/>
    <cellStyle name="Style 43 12 5 4" xfId="46528"/>
    <cellStyle name="Style 43 12 6" xfId="29141"/>
    <cellStyle name="Style 43 12 7" xfId="32918"/>
    <cellStyle name="Style 43 12 8" xfId="43427"/>
    <cellStyle name="Style 43 13" xfId="8571"/>
    <cellStyle name="Style 43 13 2" xfId="10007"/>
    <cellStyle name="Style 43 13 2 2" xfId="14244"/>
    <cellStyle name="Style 43 13 2 2 2" xfId="25651"/>
    <cellStyle name="Style 43 13 2 2 3" xfId="29150"/>
    <cellStyle name="Style 43 13 2 2 4" xfId="38089"/>
    <cellStyle name="Style 43 13 2 2 5" xfId="43517"/>
    <cellStyle name="Style 43 13 2 3" xfId="16981"/>
    <cellStyle name="Style 43 13 2 3 2" xfId="29151"/>
    <cellStyle name="Style 43 13 2 3 3" xfId="32151"/>
    <cellStyle name="Style 43 13 2 3 4" xfId="45208"/>
    <cellStyle name="Style 43 13 2 4" xfId="29149"/>
    <cellStyle name="Style 43 13 2 5" xfId="34060"/>
    <cellStyle name="Style 43 13 2 6" xfId="42235"/>
    <cellStyle name="Style 43 13 3" xfId="11564"/>
    <cellStyle name="Style 43 13 3 2" xfId="25652"/>
    <cellStyle name="Style 43 13 3 3" xfId="29152"/>
    <cellStyle name="Style 43 13 3 4" xfId="33165"/>
    <cellStyle name="Style 43 13 3 5" xfId="44891"/>
    <cellStyle name="Style 43 13 4" xfId="12919"/>
    <cellStyle name="Style 43 13 4 2" xfId="25653"/>
    <cellStyle name="Style 43 13 4 3" xfId="29153"/>
    <cellStyle name="Style 43 13 4 4" xfId="34568"/>
    <cellStyle name="Style 43 13 4 5" xfId="44494"/>
    <cellStyle name="Style 43 13 5" xfId="15751"/>
    <cellStyle name="Style 43 13 5 2" xfId="29154"/>
    <cellStyle name="Style 43 13 5 3" xfId="26708"/>
    <cellStyle name="Style 43 13 5 4" xfId="45738"/>
    <cellStyle name="Style 43 13 6" xfId="29148"/>
    <cellStyle name="Style 43 13 7" xfId="27322"/>
    <cellStyle name="Style 43 13 8" xfId="44203"/>
    <cellStyle name="Style 43 14" xfId="8436"/>
    <cellStyle name="Style 43 14 2" xfId="9872"/>
    <cellStyle name="Style 43 14 2 2" xfId="14109"/>
    <cellStyle name="Style 43 14 2 2 2" xfId="25654"/>
    <cellStyle name="Style 43 14 2 2 3" xfId="29157"/>
    <cellStyle name="Style 43 14 2 2 4" xfId="36957"/>
    <cellStyle name="Style 43 14 2 2 5" xfId="42161"/>
    <cellStyle name="Style 43 14 2 3" xfId="16846"/>
    <cellStyle name="Style 43 14 2 3 2" xfId="29158"/>
    <cellStyle name="Style 43 14 2 3 3" xfId="38694"/>
    <cellStyle name="Style 43 14 2 3 4" xfId="40299"/>
    <cellStyle name="Style 43 14 2 4" xfId="29156"/>
    <cellStyle name="Style 43 14 2 5" xfId="37066"/>
    <cellStyle name="Style 43 14 2 6" xfId="42270"/>
    <cellStyle name="Style 43 14 3" xfId="11429"/>
    <cellStyle name="Style 43 14 3 2" xfId="25656"/>
    <cellStyle name="Style 43 14 3 3" xfId="29159"/>
    <cellStyle name="Style 43 14 3 4" xfId="35161"/>
    <cellStyle name="Style 43 14 3 5" xfId="48307"/>
    <cellStyle name="Style 43 14 4" xfId="12784"/>
    <cellStyle name="Style 43 14 4 2" xfId="25657"/>
    <cellStyle name="Style 43 14 4 3" xfId="29160"/>
    <cellStyle name="Style 43 14 4 4" xfId="38353"/>
    <cellStyle name="Style 43 14 4 5" xfId="40713"/>
    <cellStyle name="Style 43 14 5" xfId="15616"/>
    <cellStyle name="Style 43 14 5 2" xfId="29161"/>
    <cellStyle name="Style 43 14 5 3" xfId="34107"/>
    <cellStyle name="Style 43 14 5 4" xfId="41625"/>
    <cellStyle name="Style 43 14 6" xfId="29155"/>
    <cellStyle name="Style 43 14 7" xfId="33978"/>
    <cellStyle name="Style 43 14 8" xfId="47951"/>
    <cellStyle name="Style 43 15" xfId="10283"/>
    <cellStyle name="Style 43 15 2" xfId="14520"/>
    <cellStyle name="Style 43 15 2 2" xfId="25658"/>
    <cellStyle name="Style 43 15 2 3" xfId="29163"/>
    <cellStyle name="Style 43 15 2 4" xfId="38287"/>
    <cellStyle name="Style 43 15 2 5" xfId="42330"/>
    <cellStyle name="Style 43 15 3" xfId="17257"/>
    <cellStyle name="Style 43 15 3 2" xfId="29164"/>
    <cellStyle name="Style 43 15 3 3" xfId="35578"/>
    <cellStyle name="Style 43 15 3 4" xfId="44776"/>
    <cellStyle name="Style 43 15 4" xfId="29162"/>
    <cellStyle name="Style 43 15 5" xfId="33586"/>
    <cellStyle name="Style 43 15 6" xfId="47704"/>
    <cellStyle name="Style 43 16" xfId="10403"/>
    <cellStyle name="Style 43 16 2" xfId="25659"/>
    <cellStyle name="Style 43 16 3" xfId="29165"/>
    <cellStyle name="Style 43 16 4" xfId="33845"/>
    <cellStyle name="Style 43 16 5" xfId="45987"/>
    <cellStyle name="Style 43 17" xfId="10439"/>
    <cellStyle name="Style 43 17 2" xfId="25660"/>
    <cellStyle name="Style 43 17 3" xfId="29166"/>
    <cellStyle name="Style 43 17 4" xfId="33777"/>
    <cellStyle name="Style 43 17 5" xfId="44277"/>
    <cellStyle name="Style 43 18" xfId="11843"/>
    <cellStyle name="Style 43 18 2" xfId="25661"/>
    <cellStyle name="Style 43 18 3" xfId="29167"/>
    <cellStyle name="Style 43 18 4" xfId="38047"/>
    <cellStyle name="Style 43 18 5" xfId="43687"/>
    <cellStyle name="Style 43 2" xfId="6903"/>
    <cellStyle name="Style 43 2 2" xfId="10210"/>
    <cellStyle name="Style 43 2 2 2" xfId="11767"/>
    <cellStyle name="Style 43 2 2 2 2" xfId="25662"/>
    <cellStyle name="Style 43 2 2 2 3" xfId="29169"/>
    <cellStyle name="Style 43 2 2 2 4" xfId="34623"/>
    <cellStyle name="Style 43 2 2 2 5" xfId="48344"/>
    <cellStyle name="Style 43 2 2 3" xfId="14447"/>
    <cellStyle name="Style 43 2 2 3 2" xfId="25663"/>
    <cellStyle name="Style 43 2 2 3 3" xfId="29170"/>
    <cellStyle name="Style 43 2 2 3 4" xfId="35888"/>
    <cellStyle name="Style 43 2 2 3 5" xfId="44409"/>
    <cellStyle name="Style 43 2 2 4" xfId="17184"/>
    <cellStyle name="Style 43 2 2 4 2" xfId="29171"/>
    <cellStyle name="Style 43 2 2 4 3" xfId="35033"/>
    <cellStyle name="Style 43 2 2 4 4" xfId="41747"/>
    <cellStyle name="Style 43 2 2 5" xfId="29168"/>
    <cellStyle name="Style 43 2 2 6" xfId="37680"/>
    <cellStyle name="Style 43 2 2 7" xfId="38910"/>
    <cellStyle name="Style 43 2 3" xfId="9244"/>
    <cellStyle name="Style 43 2 3 2" xfId="13499"/>
    <cellStyle name="Style 43 2 3 2 2" xfId="25665"/>
    <cellStyle name="Style 43 2 3 2 3" xfId="29173"/>
    <cellStyle name="Style 43 2 3 2 4" xfId="34017"/>
    <cellStyle name="Style 43 2 3 2 5" xfId="46935"/>
    <cellStyle name="Style 43 2 3 3" xfId="14657"/>
    <cellStyle name="Style 43 2 3 3 2" xfId="25666"/>
    <cellStyle name="Style 43 2 3 3 3" xfId="29174"/>
    <cellStyle name="Style 43 2 3 3 4" xfId="36462"/>
    <cellStyle name="Style 43 2 3 3 5" xfId="44772"/>
    <cellStyle name="Style 43 2 3 4" xfId="25664"/>
    <cellStyle name="Style 43 2 4" xfId="10819"/>
    <cellStyle name="Style 43 2 4 2" xfId="25667"/>
    <cellStyle name="Style 43 2 4 3" xfId="29175"/>
    <cellStyle name="Style 43 2 4 4" xfId="35384"/>
    <cellStyle name="Style 43 2 4 5" xfId="44055"/>
    <cellStyle name="Style 43 2 5" xfId="12174"/>
    <cellStyle name="Style 43 2 5 2" xfId="25668"/>
    <cellStyle name="Style 43 2 5 3" xfId="29176"/>
    <cellStyle name="Style 43 2 5 4" xfId="36392"/>
    <cellStyle name="Style 43 2 5 5" xfId="42888"/>
    <cellStyle name="Style 43 2 6" xfId="15006"/>
    <cellStyle name="Style 43 2 6 2" xfId="29177"/>
    <cellStyle name="Style 43 2 6 3" xfId="37955"/>
    <cellStyle name="Style 43 2 6 4" xfId="41564"/>
    <cellStyle name="Style 43 2 7" xfId="32344"/>
    <cellStyle name="Style 43 2 8" xfId="44280"/>
    <cellStyle name="Style 43 3" xfId="6681"/>
    <cellStyle name="Style 43 3 2" xfId="9022"/>
    <cellStyle name="Style 43 3 2 2" xfId="13277"/>
    <cellStyle name="Style 43 3 2 2 2" xfId="25669"/>
    <cellStyle name="Style 43 3 2 2 3" xfId="29180"/>
    <cellStyle name="Style 43 3 2 2 4" xfId="37322"/>
    <cellStyle name="Style 43 3 2 2 5" xfId="43895"/>
    <cellStyle name="Style 43 3 2 3" xfId="16061"/>
    <cellStyle name="Style 43 3 2 3 2" xfId="29181"/>
    <cellStyle name="Style 43 3 2 3 3" xfId="26574"/>
    <cellStyle name="Style 43 3 2 3 4" xfId="39572"/>
    <cellStyle name="Style 43 3 2 4" xfId="29179"/>
    <cellStyle name="Style 43 3 2 5" xfId="25312"/>
    <cellStyle name="Style 43 3 2 6" xfId="44969"/>
    <cellStyle name="Style 43 3 3" xfId="10597"/>
    <cellStyle name="Style 43 3 3 2" xfId="25670"/>
    <cellStyle name="Style 43 3 3 3" xfId="29182"/>
    <cellStyle name="Style 43 3 3 4" xfId="27825"/>
    <cellStyle name="Style 43 3 3 5" xfId="46496"/>
    <cellStyle name="Style 43 3 4" xfId="11952"/>
    <cellStyle name="Style 43 3 4 2" xfId="25671"/>
    <cellStyle name="Style 43 3 4 3" xfId="29183"/>
    <cellStyle name="Style 43 3 4 4" xfId="32852"/>
    <cellStyle name="Style 43 3 4 5" xfId="45278"/>
    <cellStyle name="Style 43 3 5" xfId="14784"/>
    <cellStyle name="Style 43 3 5 2" xfId="29184"/>
    <cellStyle name="Style 43 3 5 3" xfId="37522"/>
    <cellStyle name="Style 43 3 5 4" xfId="44334"/>
    <cellStyle name="Style 43 3 6" xfId="29178"/>
    <cellStyle name="Style 43 3 7" xfId="22303"/>
    <cellStyle name="Style 43 3 8" xfId="40175"/>
    <cellStyle name="Style 43 4" xfId="6820"/>
    <cellStyle name="Style 43 4 2" xfId="9161"/>
    <cellStyle name="Style 43 4 2 2" xfId="13416"/>
    <cellStyle name="Style 43 4 2 2 2" xfId="25673"/>
    <cellStyle name="Style 43 4 2 2 3" xfId="29187"/>
    <cellStyle name="Style 43 4 2 2 4" xfId="34068"/>
    <cellStyle name="Style 43 4 2 2 5" xfId="41637"/>
    <cellStyle name="Style 43 4 2 3" xfId="16176"/>
    <cellStyle name="Style 43 4 2 3 2" xfId="29188"/>
    <cellStyle name="Style 43 4 2 3 3" xfId="21638"/>
    <cellStyle name="Style 43 4 2 3 4" xfId="40189"/>
    <cellStyle name="Style 43 4 2 4" xfId="29186"/>
    <cellStyle name="Style 43 4 2 5" xfId="22091"/>
    <cellStyle name="Style 43 4 2 6" xfId="42215"/>
    <cellStyle name="Style 43 4 3" xfId="10736"/>
    <cellStyle name="Style 43 4 3 2" xfId="25674"/>
    <cellStyle name="Style 43 4 3 3" xfId="29189"/>
    <cellStyle name="Style 43 4 3 4" xfId="35385"/>
    <cellStyle name="Style 43 4 3 5" xfId="40555"/>
    <cellStyle name="Style 43 4 4" xfId="12091"/>
    <cellStyle name="Style 43 4 4 2" xfId="25675"/>
    <cellStyle name="Style 43 4 4 3" xfId="29190"/>
    <cellStyle name="Style 43 4 4 4" xfId="36431"/>
    <cellStyle name="Style 43 4 4 5" xfId="43389"/>
    <cellStyle name="Style 43 4 5" xfId="14923"/>
    <cellStyle name="Style 43 4 5 2" xfId="29191"/>
    <cellStyle name="Style 43 4 5 3" xfId="37962"/>
    <cellStyle name="Style 43 4 5 4" xfId="41408"/>
    <cellStyle name="Style 43 4 6" xfId="29185"/>
    <cellStyle name="Style 43 4 7" xfId="22743"/>
    <cellStyle name="Style 43 4 8" xfId="40197"/>
    <cellStyle name="Style 43 5" xfId="6739"/>
    <cellStyle name="Style 43 5 2" xfId="9080"/>
    <cellStyle name="Style 43 5 2 2" xfId="13335"/>
    <cellStyle name="Style 43 5 2 2 2" xfId="25676"/>
    <cellStyle name="Style 43 5 2 2 3" xfId="29194"/>
    <cellStyle name="Style 43 5 2 2 4" xfId="35608"/>
    <cellStyle name="Style 43 5 2 2 5" xfId="46000"/>
    <cellStyle name="Style 43 5 2 3" xfId="16108"/>
    <cellStyle name="Style 43 5 2 3 2" xfId="29195"/>
    <cellStyle name="Style 43 5 2 3 3" xfId="19367"/>
    <cellStyle name="Style 43 5 2 3 4" xfId="39287"/>
    <cellStyle name="Style 43 5 2 4" xfId="29193"/>
    <cellStyle name="Style 43 5 2 5" xfId="29676"/>
    <cellStyle name="Style 43 5 2 6" xfId="47881"/>
    <cellStyle name="Style 43 5 3" xfId="10655"/>
    <cellStyle name="Style 43 5 3 2" xfId="25678"/>
    <cellStyle name="Style 43 5 3 3" xfId="29196"/>
    <cellStyle name="Style 43 5 3 4" xfId="27884"/>
    <cellStyle name="Style 43 5 3 5" xfId="46523"/>
    <cellStyle name="Style 43 5 4" xfId="12010"/>
    <cellStyle name="Style 43 5 4 2" xfId="25679"/>
    <cellStyle name="Style 43 5 4 3" xfId="29197"/>
    <cellStyle name="Style 43 5 4 4" xfId="34298"/>
    <cellStyle name="Style 43 5 4 5" xfId="42768"/>
    <cellStyle name="Style 43 5 5" xfId="14842"/>
    <cellStyle name="Style 43 5 5 2" xfId="29198"/>
    <cellStyle name="Style 43 5 5 3" xfId="35817"/>
    <cellStyle name="Style 43 5 5 4" xfId="45863"/>
    <cellStyle name="Style 43 5 6" xfId="29192"/>
    <cellStyle name="Style 43 5 7" xfId="23687"/>
    <cellStyle name="Style 43 5 8" xfId="39774"/>
    <cellStyle name="Style 43 6" xfId="6757"/>
    <cellStyle name="Style 43 6 2" xfId="9098"/>
    <cellStyle name="Style 43 6 2 2" xfId="13353"/>
    <cellStyle name="Style 43 6 2 2 2" xfId="25680"/>
    <cellStyle name="Style 43 6 2 2 3" xfId="29201"/>
    <cellStyle name="Style 43 6 2 2 4" xfId="34615"/>
    <cellStyle name="Style 43 6 2 2 5" xfId="46042"/>
    <cellStyle name="Style 43 6 2 3" xfId="16125"/>
    <cellStyle name="Style 43 6 2 3 2" xfId="29202"/>
    <cellStyle name="Style 43 6 2 3 3" xfId="32366"/>
    <cellStyle name="Style 43 6 2 3 4" xfId="44385"/>
    <cellStyle name="Style 43 6 2 4" xfId="29200"/>
    <cellStyle name="Style 43 6 2 5" xfId="22541"/>
    <cellStyle name="Style 43 6 2 6" xfId="46915"/>
    <cellStyle name="Style 43 6 3" xfId="10673"/>
    <cellStyle name="Style 43 6 3 2" xfId="25681"/>
    <cellStyle name="Style 43 6 3 3" xfId="29203"/>
    <cellStyle name="Style 43 6 3 4" xfId="27907"/>
    <cellStyle name="Style 43 6 3 5" xfId="43541"/>
    <cellStyle name="Style 43 6 4" xfId="12028"/>
    <cellStyle name="Style 43 6 4 2" xfId="25682"/>
    <cellStyle name="Style 43 6 4 3" xfId="29204"/>
    <cellStyle name="Style 43 6 4 4" xfId="35503"/>
    <cellStyle name="Style 43 6 4 5" xfId="41514"/>
    <cellStyle name="Style 43 6 5" xfId="14860"/>
    <cellStyle name="Style 43 6 5 2" xfId="29205"/>
    <cellStyle name="Style 43 6 5 3" xfId="34825"/>
    <cellStyle name="Style 43 6 5 4" xfId="42562"/>
    <cellStyle name="Style 43 6 6" xfId="29199"/>
    <cellStyle name="Style 43 6 7" xfId="32275"/>
    <cellStyle name="Style 43 6 8" xfId="42836"/>
    <cellStyle name="Style 43 7" xfId="6730"/>
    <cellStyle name="Style 43 7 2" xfId="9071"/>
    <cellStyle name="Style 43 7 2 2" xfId="13326"/>
    <cellStyle name="Style 43 7 2 2 2" xfId="25683"/>
    <cellStyle name="Style 43 7 2 2 3" xfId="29208"/>
    <cellStyle name="Style 43 7 2 2 4" xfId="35070"/>
    <cellStyle name="Style 43 7 2 2 5" xfId="46305"/>
    <cellStyle name="Style 43 7 2 3" xfId="16099"/>
    <cellStyle name="Style 43 7 2 3 2" xfId="29209"/>
    <cellStyle name="Style 43 7 2 3 3" xfId="22635"/>
    <cellStyle name="Style 43 7 2 3 4" xfId="39869"/>
    <cellStyle name="Style 43 7 2 4" xfId="29207"/>
    <cellStyle name="Style 43 7 2 5" xfId="29072"/>
    <cellStyle name="Style 43 7 2 6" xfId="42427"/>
    <cellStyle name="Style 43 7 3" xfId="10646"/>
    <cellStyle name="Style 43 7 3 2" xfId="25685"/>
    <cellStyle name="Style 43 7 3 3" xfId="29210"/>
    <cellStyle name="Style 43 7 3 4" xfId="27873"/>
    <cellStyle name="Style 43 7 3 5" xfId="41825"/>
    <cellStyle name="Style 43 7 4" xfId="12001"/>
    <cellStyle name="Style 43 7 4 2" xfId="25686"/>
    <cellStyle name="Style 43 7 4 3" xfId="29211"/>
    <cellStyle name="Style 43 7 4 4" xfId="38252"/>
    <cellStyle name="Style 43 7 4 5" xfId="47516"/>
    <cellStyle name="Style 43 7 5" xfId="14833"/>
    <cellStyle name="Style 43 7 5 2" xfId="29212"/>
    <cellStyle name="Style 43 7 5 3" xfId="35279"/>
    <cellStyle name="Style 43 7 5 4" xfId="42959"/>
    <cellStyle name="Style 43 7 6" xfId="29206"/>
    <cellStyle name="Style 43 7 7" xfId="21802"/>
    <cellStyle name="Style 43 7 8" xfId="39917"/>
    <cellStyle name="Style 43 8" xfId="7128"/>
    <cellStyle name="Style 43 8 2" xfId="9469"/>
    <cellStyle name="Style 43 8 2 2" xfId="13724"/>
    <cellStyle name="Style 43 8 2 2 2" xfId="25687"/>
    <cellStyle name="Style 43 8 2 2 3" xfId="29215"/>
    <cellStyle name="Style 43 8 2 2 4" xfId="33634"/>
    <cellStyle name="Style 43 8 2 2 5" xfId="42517"/>
    <cellStyle name="Style 43 8 2 3" xfId="16461"/>
    <cellStyle name="Style 43 8 2 3 2" xfId="29216"/>
    <cellStyle name="Style 43 8 2 3 3" xfId="26433"/>
    <cellStyle name="Style 43 8 2 3 4" xfId="39278"/>
    <cellStyle name="Style 43 8 2 4" xfId="29214"/>
    <cellStyle name="Style 43 8 2 5" xfId="38768"/>
    <cellStyle name="Style 43 8 2 6" xfId="41986"/>
    <cellStyle name="Style 43 8 3" xfId="11044"/>
    <cellStyle name="Style 43 8 3 2" xfId="25688"/>
    <cellStyle name="Style 43 8 3 3" xfId="29217"/>
    <cellStyle name="Style 43 8 3 4" xfId="35271"/>
    <cellStyle name="Style 43 8 3 5" xfId="48251"/>
    <cellStyle name="Style 43 8 4" xfId="12399"/>
    <cellStyle name="Style 43 8 4 2" xfId="25689"/>
    <cellStyle name="Style 43 8 4 3" xfId="29218"/>
    <cellStyle name="Style 43 8 4 4" xfId="38079"/>
    <cellStyle name="Style 43 8 4 5" xfId="44149"/>
    <cellStyle name="Style 43 8 5" xfId="15231"/>
    <cellStyle name="Style 43 8 5 2" xfId="29219"/>
    <cellStyle name="Style 43 8 5 3" xfId="37852"/>
    <cellStyle name="Style 43 8 5 4" xfId="43482"/>
    <cellStyle name="Style 43 8 6" xfId="29213"/>
    <cellStyle name="Style 43 8 7" xfId="25441"/>
    <cellStyle name="Style 43 8 8" xfId="41066"/>
    <cellStyle name="Style 43 9" xfId="8393"/>
    <cellStyle name="Style 43 9 2" xfId="9831"/>
    <cellStyle name="Style 43 9 2 2" xfId="14068"/>
    <cellStyle name="Style 43 9 2 2 2" xfId="25691"/>
    <cellStyle name="Style 43 9 2 2 3" xfId="29222"/>
    <cellStyle name="Style 43 9 2 2 4" xfId="35792"/>
    <cellStyle name="Style 43 9 2 2 5" xfId="46991"/>
    <cellStyle name="Style 43 9 2 3" xfId="16805"/>
    <cellStyle name="Style 43 9 2 3 2" xfId="29223"/>
    <cellStyle name="Style 43 9 2 3 3" xfId="23517"/>
    <cellStyle name="Style 43 9 2 3 4" xfId="39408"/>
    <cellStyle name="Style 43 9 2 4" xfId="29221"/>
    <cellStyle name="Style 43 9 2 5" xfId="33540"/>
    <cellStyle name="Style 43 9 2 6" xfId="48455"/>
    <cellStyle name="Style 43 9 3" xfId="11388"/>
    <cellStyle name="Style 43 9 3 2" xfId="25692"/>
    <cellStyle name="Style 43 9 3 3" xfId="29224"/>
    <cellStyle name="Style 43 9 3 4" xfId="38103"/>
    <cellStyle name="Style 43 9 3 5" xfId="45090"/>
    <cellStyle name="Style 43 9 4" xfId="12743"/>
    <cellStyle name="Style 43 9 4 2" xfId="25693"/>
    <cellStyle name="Style 43 9 4 3" xfId="29225"/>
    <cellStyle name="Style 43 9 4 4" xfId="36379"/>
    <cellStyle name="Style 43 9 4 5" xfId="43816"/>
    <cellStyle name="Style 43 9 5" xfId="15575"/>
    <cellStyle name="Style 43 9 5 2" xfId="29226"/>
    <cellStyle name="Style 43 9 5 3" xfId="33704"/>
    <cellStyle name="Style 43 9 5 4" xfId="45733"/>
    <cellStyle name="Style 43 9 6" xfId="29220"/>
    <cellStyle name="Style 43 9 7" xfId="27150"/>
    <cellStyle name="Style 43 9 8" xfId="43293"/>
    <cellStyle name="Style 44" xfId="135"/>
    <cellStyle name="Style 44 10" xfId="8333"/>
    <cellStyle name="Style 44 10 2" xfId="9771"/>
    <cellStyle name="Style 44 10 2 2" xfId="14008"/>
    <cellStyle name="Style 44 10 2 2 2" xfId="25694"/>
    <cellStyle name="Style 44 10 2 2 3" xfId="29230"/>
    <cellStyle name="Style 44 10 2 2 4" xfId="32651"/>
    <cellStyle name="Style 44 10 2 2 5" xfId="42962"/>
    <cellStyle name="Style 44 10 2 3" xfId="16745"/>
    <cellStyle name="Style 44 10 2 3 2" xfId="29231"/>
    <cellStyle name="Style 44 10 2 3 3" xfId="21697"/>
    <cellStyle name="Style 44 10 2 3 4" xfId="41094"/>
    <cellStyle name="Style 44 10 2 4" xfId="29229"/>
    <cellStyle name="Style 44 10 2 5" xfId="38777"/>
    <cellStyle name="Style 44 10 2 6" xfId="47880"/>
    <cellStyle name="Style 44 10 3" xfId="11328"/>
    <cellStyle name="Style 44 10 3 2" xfId="25695"/>
    <cellStyle name="Style 44 10 3 3" xfId="29232"/>
    <cellStyle name="Style 44 10 3 4" xfId="34037"/>
    <cellStyle name="Style 44 10 3 5" xfId="41146"/>
    <cellStyle name="Style 44 10 4" xfId="12683"/>
    <cellStyle name="Style 44 10 4 2" xfId="25696"/>
    <cellStyle name="Style 44 10 4 3" xfId="29233"/>
    <cellStyle name="Style 44 10 4 4" xfId="33240"/>
    <cellStyle name="Style 44 10 4 5" xfId="41228"/>
    <cellStyle name="Style 44 10 5" xfId="15515"/>
    <cellStyle name="Style 44 10 5 2" xfId="29234"/>
    <cellStyle name="Style 44 10 5 3" xfId="35395"/>
    <cellStyle name="Style 44 10 5 4" xfId="46565"/>
    <cellStyle name="Style 44 10 6" xfId="29228"/>
    <cellStyle name="Style 44 10 7" xfId="21633"/>
    <cellStyle name="Style 44 10 8" xfId="45943"/>
    <cellStyle name="Style 44 11" xfId="8422"/>
    <cellStyle name="Style 44 11 2" xfId="9860"/>
    <cellStyle name="Style 44 11 2 2" xfId="14097"/>
    <cellStyle name="Style 44 11 2 2 2" xfId="25699"/>
    <cellStyle name="Style 44 11 2 2 3" xfId="29237"/>
    <cellStyle name="Style 44 11 2 2 4" xfId="34596"/>
    <cellStyle name="Style 44 11 2 2 5" xfId="43632"/>
    <cellStyle name="Style 44 11 2 3" xfId="16834"/>
    <cellStyle name="Style 44 11 2 3 2" xfId="29238"/>
    <cellStyle name="Style 44 11 2 3 3" xfId="23772"/>
    <cellStyle name="Style 44 11 2 3 4" xfId="40325"/>
    <cellStyle name="Style 44 11 2 4" xfId="29236"/>
    <cellStyle name="Style 44 11 2 5" xfId="34665"/>
    <cellStyle name="Style 44 11 2 6" xfId="40418"/>
    <cellStyle name="Style 44 11 3" xfId="11417"/>
    <cellStyle name="Style 44 11 3 2" xfId="25700"/>
    <cellStyle name="Style 44 11 3 3" xfId="29239"/>
    <cellStyle name="Style 44 11 3 4" xfId="38492"/>
    <cellStyle name="Style 44 11 3 5" xfId="42993"/>
    <cellStyle name="Style 44 11 4" xfId="12772"/>
    <cellStyle name="Style 44 11 4 2" xfId="25701"/>
    <cellStyle name="Style 44 11 4 3" xfId="29240"/>
    <cellStyle name="Style 44 11 4 4" xfId="37510"/>
    <cellStyle name="Style 44 11 4 5" xfId="40726"/>
    <cellStyle name="Style 44 11 5" xfId="15604"/>
    <cellStyle name="Style 44 11 5 2" xfId="29241"/>
    <cellStyle name="Style 44 11 5 3" xfId="38012"/>
    <cellStyle name="Style 44 11 5 4" xfId="44221"/>
    <cellStyle name="Style 44 11 6" xfId="29235"/>
    <cellStyle name="Style 44 11 7" xfId="27181"/>
    <cellStyle name="Style 44 11 8" xfId="43200"/>
    <cellStyle name="Style 44 12" xfId="8692"/>
    <cellStyle name="Style 44 12 2" xfId="10128"/>
    <cellStyle name="Style 44 12 2 2" xfId="14365"/>
    <cellStyle name="Style 44 12 2 2 2" xfId="25702"/>
    <cellStyle name="Style 44 12 2 2 3" xfId="29244"/>
    <cellStyle name="Style 44 12 2 2 4" xfId="37527"/>
    <cellStyle name="Style 44 12 2 2 5" xfId="47499"/>
    <cellStyle name="Style 44 12 2 3" xfId="17102"/>
    <cellStyle name="Style 44 12 2 3 2" xfId="29245"/>
    <cellStyle name="Style 44 12 2 3 3" xfId="38840"/>
    <cellStyle name="Style 44 12 2 3 4" xfId="47350"/>
    <cellStyle name="Style 44 12 2 4" xfId="29243"/>
    <cellStyle name="Style 44 12 2 5" xfId="34435"/>
    <cellStyle name="Style 44 12 2 6" xfId="45824"/>
    <cellStyle name="Style 44 12 3" xfId="11685"/>
    <cellStyle name="Style 44 12 3 2" xfId="25703"/>
    <cellStyle name="Style 44 12 3 3" xfId="29246"/>
    <cellStyle name="Style 44 12 3 4" xfId="33081"/>
    <cellStyle name="Style 44 12 3 5" xfId="46195"/>
    <cellStyle name="Style 44 12 4" xfId="13040"/>
    <cellStyle name="Style 44 12 4 2" xfId="25704"/>
    <cellStyle name="Style 44 12 4 3" xfId="29247"/>
    <cellStyle name="Style 44 12 4 4" xfId="37619"/>
    <cellStyle name="Style 44 12 4 5" xfId="43664"/>
    <cellStyle name="Style 44 12 5" xfId="15872"/>
    <cellStyle name="Style 44 12 5 2" xfId="29248"/>
    <cellStyle name="Style 44 12 5 3" xfId="31992"/>
    <cellStyle name="Style 44 12 5 4" xfId="44584"/>
    <cellStyle name="Style 44 12 6" xfId="29242"/>
    <cellStyle name="Style 44 12 7" xfId="27458"/>
    <cellStyle name="Style 44 12 8" xfId="44630"/>
    <cellStyle name="Style 44 13" xfId="8704"/>
    <cellStyle name="Style 44 13 2" xfId="10140"/>
    <cellStyle name="Style 44 13 2 2" xfId="14377"/>
    <cellStyle name="Style 44 13 2 2 2" xfId="25705"/>
    <cellStyle name="Style 44 13 2 2 3" xfId="29251"/>
    <cellStyle name="Style 44 13 2 2 4" xfId="38370"/>
    <cellStyle name="Style 44 13 2 2 5" xfId="42284"/>
    <cellStyle name="Style 44 13 2 3" xfId="17114"/>
    <cellStyle name="Style 44 13 2 3 2" xfId="29252"/>
    <cellStyle name="Style 44 13 2 3 3" xfId="37710"/>
    <cellStyle name="Style 44 13 2 3 4" xfId="46421"/>
    <cellStyle name="Style 44 13 2 4" xfId="29250"/>
    <cellStyle name="Style 44 13 2 5" xfId="32582"/>
    <cellStyle name="Style 44 13 2 6" xfId="47929"/>
    <cellStyle name="Style 44 13 3" xfId="11697"/>
    <cellStyle name="Style 44 13 3 2" xfId="25706"/>
    <cellStyle name="Style 44 13 3 3" xfId="29253"/>
    <cellStyle name="Style 44 13 3 4" xfId="34963"/>
    <cellStyle name="Style 44 13 3 5" xfId="46776"/>
    <cellStyle name="Style 44 13 4" xfId="13052"/>
    <cellStyle name="Style 44 13 4 2" xfId="25707"/>
    <cellStyle name="Style 44 13 4 3" xfId="29254"/>
    <cellStyle name="Style 44 13 4 4" xfId="38394"/>
    <cellStyle name="Style 44 13 4 5" xfId="46970"/>
    <cellStyle name="Style 44 13 5" xfId="15884"/>
    <cellStyle name="Style 44 13 5 2" xfId="29255"/>
    <cellStyle name="Style 44 13 5 3" xfId="32004"/>
    <cellStyle name="Style 44 13 5 4" xfId="45655"/>
    <cellStyle name="Style 44 13 6" xfId="29249"/>
    <cellStyle name="Style 44 13 7" xfId="27474"/>
    <cellStyle name="Style 44 13 8" xfId="40355"/>
    <cellStyle name="Style 44 14" xfId="8547"/>
    <cellStyle name="Style 44 14 2" xfId="9983"/>
    <cellStyle name="Style 44 14 2 2" xfId="14220"/>
    <cellStyle name="Style 44 14 2 2 2" xfId="25709"/>
    <cellStyle name="Style 44 14 2 2 3" xfId="29258"/>
    <cellStyle name="Style 44 14 2 2 4" xfId="36559"/>
    <cellStyle name="Style 44 14 2 2 5" xfId="41257"/>
    <cellStyle name="Style 44 14 2 3" xfId="16957"/>
    <cellStyle name="Style 44 14 2 3 2" xfId="29259"/>
    <cellStyle name="Style 44 14 2 3 3" xfId="38835"/>
    <cellStyle name="Style 44 14 2 3 4" xfId="48200"/>
    <cellStyle name="Style 44 14 2 4" xfId="29257"/>
    <cellStyle name="Style 44 14 2 5" xfId="38101"/>
    <cellStyle name="Style 44 14 2 6" xfId="46951"/>
    <cellStyle name="Style 44 14 3" xfId="11540"/>
    <cellStyle name="Style 44 14 3 2" xfId="25710"/>
    <cellStyle name="Style 44 14 3 3" xfId="29260"/>
    <cellStyle name="Style 44 14 3 4" xfId="33097"/>
    <cellStyle name="Style 44 14 3 5" xfId="42033"/>
    <cellStyle name="Style 44 14 4" xfId="12895"/>
    <cellStyle name="Style 44 14 4 2" xfId="25711"/>
    <cellStyle name="Style 44 14 4 3" xfId="29261"/>
    <cellStyle name="Style 44 14 4 4" xfId="37010"/>
    <cellStyle name="Style 44 14 4 5" xfId="42948"/>
    <cellStyle name="Style 44 14 5" xfId="15727"/>
    <cellStyle name="Style 44 14 5 2" xfId="29262"/>
    <cellStyle name="Style 44 14 5 3" xfId="37672"/>
    <cellStyle name="Style 44 14 5 4" xfId="41965"/>
    <cellStyle name="Style 44 14 6" xfId="29256"/>
    <cellStyle name="Style 44 14 7" xfId="27286"/>
    <cellStyle name="Style 44 14 8" xfId="44984"/>
    <cellStyle name="Style 44 15" xfId="10315"/>
    <cellStyle name="Style 44 15 2" xfId="14552"/>
    <cellStyle name="Style 44 15 2 2" xfId="25712"/>
    <cellStyle name="Style 44 15 2 3" xfId="29264"/>
    <cellStyle name="Style 44 15 2 4" xfId="38154"/>
    <cellStyle name="Style 44 15 2 5" xfId="44374"/>
    <cellStyle name="Style 44 15 3" xfId="17289"/>
    <cellStyle name="Style 44 15 3 2" xfId="29265"/>
    <cellStyle name="Style 44 15 3 3" xfId="35059"/>
    <cellStyle name="Style 44 15 3 4" xfId="46418"/>
    <cellStyle name="Style 44 15 4" xfId="29263"/>
    <cellStyle name="Style 44 15 5" xfId="35736"/>
    <cellStyle name="Style 44 15 6" xfId="40772"/>
    <cellStyle name="Style 44 16" xfId="10404"/>
    <cellStyle name="Style 44 16 2" xfId="25713"/>
    <cellStyle name="Style 44 16 3" xfId="29266"/>
    <cellStyle name="Style 44 16 4" xfId="37008"/>
    <cellStyle name="Style 44 16 5" xfId="48414"/>
    <cellStyle name="Style 44 17" xfId="10461"/>
    <cellStyle name="Style 44 17 2" xfId="25714"/>
    <cellStyle name="Style 44 17 3" xfId="29267"/>
    <cellStyle name="Style 44 17 4" xfId="38542"/>
    <cellStyle name="Style 44 17 5" xfId="46881"/>
    <cellStyle name="Style 44 18" xfId="11844"/>
    <cellStyle name="Style 44 18 2" xfId="25715"/>
    <cellStyle name="Style 44 18 3" xfId="29268"/>
    <cellStyle name="Style 44 18 4" xfId="34346"/>
    <cellStyle name="Style 44 18 5" xfId="47767"/>
    <cellStyle name="Style 44 2" xfId="7004"/>
    <cellStyle name="Style 44 2 2" xfId="10221"/>
    <cellStyle name="Style 44 2 2 2" xfId="11778"/>
    <cellStyle name="Style 44 2 2 2 2" xfId="25716"/>
    <cellStyle name="Style 44 2 2 2 3" xfId="29270"/>
    <cellStyle name="Style 44 2 2 2 4" xfId="35510"/>
    <cellStyle name="Style 44 2 2 2 5" xfId="42076"/>
    <cellStyle name="Style 44 2 2 3" xfId="14458"/>
    <cellStyle name="Style 44 2 2 3 2" xfId="25717"/>
    <cellStyle name="Style 44 2 2 3 3" xfId="29271"/>
    <cellStyle name="Style 44 2 2 3 4" xfId="35685"/>
    <cellStyle name="Style 44 2 2 3 5" xfId="43908"/>
    <cellStyle name="Style 44 2 2 4" xfId="17195"/>
    <cellStyle name="Style 44 2 2 4 2" xfId="29272"/>
    <cellStyle name="Style 44 2 2 4 3" xfId="38789"/>
    <cellStyle name="Style 44 2 2 4 4" xfId="42809"/>
    <cellStyle name="Style 44 2 2 5" xfId="29269"/>
    <cellStyle name="Style 44 2 2 6" xfId="37657"/>
    <cellStyle name="Style 44 2 2 7" xfId="45491"/>
    <cellStyle name="Style 44 2 3" xfId="9345"/>
    <cellStyle name="Style 44 2 3 2" xfId="13600"/>
    <cellStyle name="Style 44 2 3 2 2" xfId="25719"/>
    <cellStyle name="Style 44 2 3 2 3" xfId="29273"/>
    <cellStyle name="Style 44 2 3 2 4" xfId="35154"/>
    <cellStyle name="Style 44 2 3 2 5" xfId="48196"/>
    <cellStyle name="Style 44 2 3 3" xfId="14668"/>
    <cellStyle name="Style 44 2 3 3 2" xfId="25720"/>
    <cellStyle name="Style 44 2 3 3 3" xfId="29274"/>
    <cellStyle name="Style 44 2 3 3 4" xfId="33163"/>
    <cellStyle name="Style 44 2 3 3 5" xfId="48159"/>
    <cellStyle name="Style 44 2 3 4" xfId="25718"/>
    <cellStyle name="Style 44 2 4" xfId="10920"/>
    <cellStyle name="Style 44 2 4 2" xfId="25721"/>
    <cellStyle name="Style 44 2 4 3" xfId="29275"/>
    <cellStyle name="Style 44 2 4 4" xfId="34098"/>
    <cellStyle name="Style 44 2 4 5" xfId="41639"/>
    <cellStyle name="Style 44 2 5" xfId="12275"/>
    <cellStyle name="Style 44 2 5 2" xfId="25722"/>
    <cellStyle name="Style 44 2 5 3" xfId="29276"/>
    <cellStyle name="Style 44 2 5 4" xfId="38337"/>
    <cellStyle name="Style 44 2 5 5" xfId="40503"/>
    <cellStyle name="Style 44 2 6" xfId="15107"/>
    <cellStyle name="Style 44 2 6 2" xfId="29277"/>
    <cellStyle name="Style 44 2 6 3" xfId="35340"/>
    <cellStyle name="Style 44 2 6 4" xfId="47059"/>
    <cellStyle name="Style 44 2 7" xfId="22939"/>
    <cellStyle name="Style 44 2 8" xfId="39616"/>
    <cellStyle name="Style 44 3" xfId="6917"/>
    <cellStyle name="Style 44 3 2" xfId="9258"/>
    <cellStyle name="Style 44 3 2 2" xfId="13513"/>
    <cellStyle name="Style 44 3 2 2 2" xfId="25723"/>
    <cellStyle name="Style 44 3 2 2 3" xfId="29280"/>
    <cellStyle name="Style 44 3 2 2 4" xfId="32706"/>
    <cellStyle name="Style 44 3 2 2 5" xfId="42323"/>
    <cellStyle name="Style 44 3 2 3" xfId="16263"/>
    <cellStyle name="Style 44 3 2 3 2" xfId="29281"/>
    <cellStyle name="Style 44 3 2 3 3" xfId="21814"/>
    <cellStyle name="Style 44 3 2 3 4" xfId="42085"/>
    <cellStyle name="Style 44 3 2 4" xfId="29279"/>
    <cellStyle name="Style 44 3 2 5" xfId="22140"/>
    <cellStyle name="Style 44 3 2 6" xfId="39617"/>
    <cellStyle name="Style 44 3 3" xfId="10833"/>
    <cellStyle name="Style 44 3 3 2" xfId="25724"/>
    <cellStyle name="Style 44 3 3 3" xfId="29282"/>
    <cellStyle name="Style 44 3 3 4" xfId="34659"/>
    <cellStyle name="Style 44 3 3 5" xfId="42039"/>
    <cellStyle name="Style 44 3 4" xfId="12188"/>
    <cellStyle name="Style 44 3 4 2" xfId="25725"/>
    <cellStyle name="Style 44 3 4 3" xfId="29283"/>
    <cellStyle name="Style 44 3 4 4" xfId="32504"/>
    <cellStyle name="Style 44 3 4 5" xfId="42262"/>
    <cellStyle name="Style 44 3 5" xfId="15020"/>
    <cellStyle name="Style 44 3 5 2" xfId="29284"/>
    <cellStyle name="Style 44 3 5 3" xfId="35632"/>
    <cellStyle name="Style 44 3 5 4" xfId="46785"/>
    <cellStyle name="Style 44 3 6" xfId="29278"/>
    <cellStyle name="Style 44 3 7" xfId="26717"/>
    <cellStyle name="Style 44 3 8" xfId="41116"/>
    <cellStyle name="Style 44 4" xfId="6966"/>
    <cellStyle name="Style 44 4 2" xfId="9307"/>
    <cellStyle name="Style 44 4 2 2" xfId="13562"/>
    <cellStyle name="Style 44 4 2 2 2" xfId="25726"/>
    <cellStyle name="Style 44 4 2 2 3" xfId="29287"/>
    <cellStyle name="Style 44 4 2 2 4" xfId="35963"/>
    <cellStyle name="Style 44 4 2 2 5" xfId="44378"/>
    <cellStyle name="Style 44 4 2 3" xfId="16309"/>
    <cellStyle name="Style 44 4 2 3 2" xfId="29288"/>
    <cellStyle name="Style 44 4 2 3 3" xfId="32076"/>
    <cellStyle name="Style 44 4 2 3 4" xfId="44589"/>
    <cellStyle name="Style 44 4 2 4" xfId="29286"/>
    <cellStyle name="Style 44 4 2 5" xfId="26236"/>
    <cellStyle name="Style 44 4 2 6" xfId="43243"/>
    <cellStyle name="Style 44 4 3" xfId="10882"/>
    <cellStyle name="Style 44 4 3 2" xfId="25727"/>
    <cellStyle name="Style 44 4 3 3" xfId="29289"/>
    <cellStyle name="Style 44 4 3 4" xfId="33174"/>
    <cellStyle name="Style 44 4 3 5" xfId="42785"/>
    <cellStyle name="Style 44 4 4" xfId="12237"/>
    <cellStyle name="Style 44 4 4 2" xfId="25728"/>
    <cellStyle name="Style 44 4 4 3" xfId="29290"/>
    <cellStyle name="Style 44 4 4 4" xfId="32665"/>
    <cellStyle name="Style 44 4 4 5" xfId="45261"/>
    <cellStyle name="Style 44 4 5" xfId="15069"/>
    <cellStyle name="Style 44 4 5 2" xfId="29291"/>
    <cellStyle name="Style 44 4 5 3" xfId="37350"/>
    <cellStyle name="Style 44 4 5 4" xfId="44919"/>
    <cellStyle name="Style 44 4 6" xfId="29285"/>
    <cellStyle name="Style 44 4 7" xfId="32274"/>
    <cellStyle name="Style 44 4 8" xfId="48466"/>
    <cellStyle name="Style 44 5" xfId="7019"/>
    <cellStyle name="Style 44 5 2" xfId="9360"/>
    <cellStyle name="Style 44 5 2 2" xfId="13615"/>
    <cellStyle name="Style 44 5 2 2 2" xfId="25729"/>
    <cellStyle name="Style 44 5 2 2 3" xfId="29294"/>
    <cellStyle name="Style 44 5 2 2 4" xfId="33937"/>
    <cellStyle name="Style 44 5 2 2 5" xfId="41742"/>
    <cellStyle name="Style 44 5 2 3" xfId="16352"/>
    <cellStyle name="Style 44 5 2 3 2" xfId="29295"/>
    <cellStyle name="Style 44 5 2 3 3" xfId="23677"/>
    <cellStyle name="Style 44 5 2 3 4" xfId="47481"/>
    <cellStyle name="Style 44 5 2 4" xfId="29293"/>
    <cellStyle name="Style 44 5 2 5" xfId="38219"/>
    <cellStyle name="Style 44 5 2 6" xfId="40488"/>
    <cellStyle name="Style 44 5 3" xfId="10935"/>
    <cellStyle name="Style 44 5 3 2" xfId="25730"/>
    <cellStyle name="Style 44 5 3 3" xfId="29296"/>
    <cellStyle name="Style 44 5 3 4" xfId="36064"/>
    <cellStyle name="Style 44 5 3 5" xfId="40636"/>
    <cellStyle name="Style 44 5 4" xfId="12290"/>
    <cellStyle name="Style 44 5 4 2" xfId="25731"/>
    <cellStyle name="Style 44 5 4 3" xfId="29297"/>
    <cellStyle name="Style 44 5 4 4" xfId="36606"/>
    <cellStyle name="Style 44 5 4 5" xfId="46177"/>
    <cellStyle name="Style 44 5 5" xfId="15122"/>
    <cellStyle name="Style 44 5 5 2" xfId="29298"/>
    <cellStyle name="Style 44 5 5 3" xfId="33032"/>
    <cellStyle name="Style 44 5 5 4" xfId="48087"/>
    <cellStyle name="Style 44 5 6" xfId="29292"/>
    <cellStyle name="Style 44 5 7" xfId="24134"/>
    <cellStyle name="Style 44 5 8" xfId="40053"/>
    <cellStyle name="Style 44 6" xfId="6768"/>
    <cellStyle name="Style 44 6 2" xfId="9109"/>
    <cellStyle name="Style 44 6 2 2" xfId="13364"/>
    <cellStyle name="Style 44 6 2 2 2" xfId="25732"/>
    <cellStyle name="Style 44 6 2 2 3" xfId="29301"/>
    <cellStyle name="Style 44 6 2 2 4" xfId="35502"/>
    <cellStyle name="Style 44 6 2 2 5" xfId="47257"/>
    <cellStyle name="Style 44 6 2 3" xfId="16136"/>
    <cellStyle name="Style 44 6 2 3 2" xfId="29302"/>
    <cellStyle name="Style 44 6 2 3 3" xfId="21628"/>
    <cellStyle name="Style 44 6 2 3 4" xfId="39497"/>
    <cellStyle name="Style 44 6 2 4" xfId="29300"/>
    <cellStyle name="Style 44 6 2 5" xfId="22577"/>
    <cellStyle name="Style 44 6 2 6" xfId="39219"/>
    <cellStyle name="Style 44 6 3" xfId="10684"/>
    <cellStyle name="Style 44 6 3 2" xfId="25733"/>
    <cellStyle name="Style 44 6 3 3" xfId="29303"/>
    <cellStyle name="Style 44 6 3 4" xfId="34473"/>
    <cellStyle name="Style 44 6 3 5" xfId="48417"/>
    <cellStyle name="Style 44 6 4" xfId="12039"/>
    <cellStyle name="Style 44 6 4 2" xfId="25734"/>
    <cellStyle name="Style 44 6 4 3" xfId="29304"/>
    <cellStyle name="Style 44 6 4 4" xfId="33666"/>
    <cellStyle name="Style 44 6 4 5" xfId="46423"/>
    <cellStyle name="Style 44 6 5" xfId="14871"/>
    <cellStyle name="Style 44 6 5 2" xfId="29305"/>
    <cellStyle name="Style 44 6 5 3" xfId="34621"/>
    <cellStyle name="Style 44 6 5 4" xfId="42690"/>
    <cellStyle name="Style 44 6 6" xfId="29299"/>
    <cellStyle name="Style 44 6 7" xfId="21570"/>
    <cellStyle name="Style 44 6 8" xfId="43011"/>
    <cellStyle name="Style 44 7" xfId="6625"/>
    <cellStyle name="Style 44 7 2" xfId="8966"/>
    <cellStyle name="Style 44 7 2 2" xfId="13221"/>
    <cellStyle name="Style 44 7 2 2 2" xfId="25735"/>
    <cellStyle name="Style 44 7 2 2 3" xfId="29308"/>
    <cellStyle name="Style 44 7 2 2 4" xfId="33852"/>
    <cellStyle name="Style 44 7 2 2 5" xfId="48440"/>
    <cellStyle name="Style 44 7 2 3" xfId="16008"/>
    <cellStyle name="Style 44 7 2 3 2" xfId="29309"/>
    <cellStyle name="Style 44 7 2 3 3" xfId="22239"/>
    <cellStyle name="Style 44 7 2 3 4" xfId="39332"/>
    <cellStyle name="Style 44 7 2 4" xfId="29307"/>
    <cellStyle name="Style 44 7 2 5" xfId="26963"/>
    <cellStyle name="Style 44 7 2 6" xfId="46610"/>
    <cellStyle name="Style 44 7 3" xfId="10541"/>
    <cellStyle name="Style 44 7 3 2" xfId="25736"/>
    <cellStyle name="Style 44 7 3 3" xfId="29310"/>
    <cellStyle name="Style 44 7 3 4" xfId="27754"/>
    <cellStyle name="Style 44 7 3 5" xfId="45389"/>
    <cellStyle name="Style 44 7 4" xfId="11896"/>
    <cellStyle name="Style 44 7 4 2" xfId="25737"/>
    <cellStyle name="Style 44 7 4 3" xfId="29311"/>
    <cellStyle name="Style 44 7 4 4" xfId="35300"/>
    <cellStyle name="Style 44 7 4 5" xfId="42030"/>
    <cellStyle name="Style 44 7 5" xfId="14728"/>
    <cellStyle name="Style 44 7 5 2" xfId="29312"/>
    <cellStyle name="Style 44 7 5 3" xfId="36315"/>
    <cellStyle name="Style 44 7 5 4" xfId="43376"/>
    <cellStyle name="Style 44 7 6" xfId="29306"/>
    <cellStyle name="Style 44 7 7" xfId="22188"/>
    <cellStyle name="Style 44 7 8" xfId="38893"/>
    <cellStyle name="Style 44 8" xfId="7129"/>
    <cellStyle name="Style 44 8 2" xfId="9470"/>
    <cellStyle name="Style 44 8 2 2" xfId="13725"/>
    <cellStyle name="Style 44 8 2 2 2" xfId="25738"/>
    <cellStyle name="Style 44 8 2 2 3" xfId="29315"/>
    <cellStyle name="Style 44 8 2 2 4" xfId="36797"/>
    <cellStyle name="Style 44 8 2 2 5" xfId="45992"/>
    <cellStyle name="Style 44 8 2 3" xfId="16462"/>
    <cellStyle name="Style 44 8 2 3 2" xfId="29316"/>
    <cellStyle name="Style 44 8 2 3 3" xfId="21712"/>
    <cellStyle name="Style 44 8 2 3 4" xfId="39265"/>
    <cellStyle name="Style 44 8 2 4" xfId="29314"/>
    <cellStyle name="Style 44 8 2 5" xfId="27541"/>
    <cellStyle name="Style 44 8 2 6" xfId="45440"/>
    <cellStyle name="Style 44 8 3" xfId="11045"/>
    <cellStyle name="Style 44 8 3 2" xfId="25739"/>
    <cellStyle name="Style 44 8 3 3" xfId="29317"/>
    <cellStyle name="Style 44 8 3 4" xfId="33688"/>
    <cellStyle name="Style 44 8 3 5" xfId="40657"/>
    <cellStyle name="Style 44 8 4" xfId="12400"/>
    <cellStyle name="Style 44 8 4 2" xfId="25740"/>
    <cellStyle name="Style 44 8 4 3" xfId="29318"/>
    <cellStyle name="Style 44 8 4 4" xfId="34378"/>
    <cellStyle name="Style 44 8 4 5" xfId="45875"/>
    <cellStyle name="Style 44 8 5" xfId="15232"/>
    <cellStyle name="Style 44 8 5 2" xfId="29319"/>
    <cellStyle name="Style 44 8 5 3" xfId="34151"/>
    <cellStyle name="Style 44 8 5 4" xfId="47180"/>
    <cellStyle name="Style 44 8 6" xfId="29313"/>
    <cellStyle name="Style 44 8 7" xfId="32284"/>
    <cellStyle name="Style 44 8 8" xfId="42928"/>
    <cellStyle name="Style 44 9" xfId="8296"/>
    <cellStyle name="Style 44 9 2" xfId="9734"/>
    <cellStyle name="Style 44 9 2 2" xfId="13971"/>
    <cellStyle name="Style 44 9 2 2 2" xfId="25742"/>
    <cellStyle name="Style 44 9 2 2 3" xfId="29322"/>
    <cellStyle name="Style 44 9 2 2 4" xfId="38137"/>
    <cellStyle name="Style 44 9 2 2 5" xfId="45018"/>
    <cellStyle name="Style 44 9 2 3" xfId="16708"/>
    <cellStyle name="Style 44 9 2 3 2" xfId="29323"/>
    <cellStyle name="Style 44 9 2 3 3" xfId="24397"/>
    <cellStyle name="Style 44 9 2 3 4" xfId="40348"/>
    <cellStyle name="Style 44 9 2 4" xfId="29321"/>
    <cellStyle name="Style 44 9 2 5" xfId="27685"/>
    <cellStyle name="Style 44 9 2 6" xfId="43187"/>
    <cellStyle name="Style 44 9 3" xfId="11291"/>
    <cellStyle name="Style 44 9 3 2" xfId="25743"/>
    <cellStyle name="Style 44 9 3 3" xfId="29324"/>
    <cellStyle name="Style 44 9 3 4" xfId="36275"/>
    <cellStyle name="Style 44 9 3 5" xfId="45038"/>
    <cellStyle name="Style 44 9 4" xfId="12646"/>
    <cellStyle name="Style 44 9 4 2" xfId="25744"/>
    <cellStyle name="Style 44 9 4 3" xfId="29325"/>
    <cellStyle name="Style 44 9 4 4" xfId="34891"/>
    <cellStyle name="Style 44 9 4 5" xfId="42403"/>
    <cellStyle name="Style 44 9 5" xfId="15478"/>
    <cellStyle name="Style 44 9 5 2" xfId="29326"/>
    <cellStyle name="Style 44 9 5 3" xfId="38444"/>
    <cellStyle name="Style 44 9 5 4" xfId="48355"/>
    <cellStyle name="Style 44 9 6" xfId="29320"/>
    <cellStyle name="Style 44 9 7" xfId="22698"/>
    <cellStyle name="Style 44 9 8" xfId="39389"/>
    <cellStyle name="Style 461" xfId="91"/>
    <cellStyle name="Style 461 10" xfId="8358"/>
    <cellStyle name="Style 461 10 2" xfId="9796"/>
    <cellStyle name="Style 461 10 2 2" xfId="14033"/>
    <cellStyle name="Style 461 10 2 2 2" xfId="25746"/>
    <cellStyle name="Style 461 10 2 2 3" xfId="29330"/>
    <cellStyle name="Style 461 10 2 2 4" xfId="35881"/>
    <cellStyle name="Style 461 10 2 2 5" xfId="44463"/>
    <cellStyle name="Style 461 10 2 3" xfId="16770"/>
    <cellStyle name="Style 461 10 2 3 2" xfId="29331"/>
    <cellStyle name="Style 461 10 2 3 3" xfId="22038"/>
    <cellStyle name="Style 461 10 2 3 4" xfId="42214"/>
    <cellStyle name="Style 461 10 2 4" xfId="29329"/>
    <cellStyle name="Style 461 10 2 5" xfId="36839"/>
    <cellStyle name="Style 461 10 2 6" xfId="46675"/>
    <cellStyle name="Style 461 10 3" xfId="11353"/>
    <cellStyle name="Style 461 10 3 2" xfId="25747"/>
    <cellStyle name="Style 461 10 3 3" xfId="29332"/>
    <cellStyle name="Style 461 10 3 4" xfId="32523"/>
    <cellStyle name="Style 461 10 3 5" xfId="47405"/>
    <cellStyle name="Style 461 10 4" xfId="12708"/>
    <cellStyle name="Style 461 10 4 2" xfId="25748"/>
    <cellStyle name="Style 461 10 4 3" xfId="29333"/>
    <cellStyle name="Style 461 10 4 4" xfId="36583"/>
    <cellStyle name="Style 461 10 4 5" xfId="48149"/>
    <cellStyle name="Style 461 10 5" xfId="15540"/>
    <cellStyle name="Style 461 10 5 2" xfId="29334"/>
    <cellStyle name="Style 461 10 5 3" xfId="33908"/>
    <cellStyle name="Style 461 10 5 4" xfId="46864"/>
    <cellStyle name="Style 461 10 6" xfId="29328"/>
    <cellStyle name="Style 461 10 7" xfId="21924"/>
    <cellStyle name="Style 461 10 8" xfId="39843"/>
    <cellStyle name="Style 461 11" xfId="8290"/>
    <cellStyle name="Style 461 11 2" xfId="9728"/>
    <cellStyle name="Style 461 11 2 2" xfId="13965"/>
    <cellStyle name="Style 461 11 2 2 2" xfId="25749"/>
    <cellStyle name="Style 461 11 2 2 3" xfId="29337"/>
    <cellStyle name="Style 461 11 2 2 4" xfId="35479"/>
    <cellStyle name="Style 461 11 2 2 5" xfId="43888"/>
    <cellStyle name="Style 461 11 2 3" xfId="16702"/>
    <cellStyle name="Style 461 11 2 3 2" xfId="29338"/>
    <cellStyle name="Style 461 11 2 3 3" xfId="22246"/>
    <cellStyle name="Style 461 11 2 3 4" xfId="39786"/>
    <cellStyle name="Style 461 11 2 4" xfId="29336"/>
    <cellStyle name="Style 461 11 2 5" xfId="35648"/>
    <cellStyle name="Style 461 11 2 6" xfId="41057"/>
    <cellStyle name="Style 461 11 3" xfId="11285"/>
    <cellStyle name="Style 461 11 3 2" xfId="25750"/>
    <cellStyle name="Style 461 11 3 3" xfId="29339"/>
    <cellStyle name="Style 461 11 3 4" xfId="37623"/>
    <cellStyle name="Style 461 11 3 5" xfId="42314"/>
    <cellStyle name="Style 461 11 4" xfId="12640"/>
    <cellStyle name="Style 461 11 4 2" xfId="25751"/>
    <cellStyle name="Style 461 11 4 3" xfId="29340"/>
    <cellStyle name="Style 461 11 4 4" xfId="35747"/>
    <cellStyle name="Style 461 11 4 5" xfId="43281"/>
    <cellStyle name="Style 461 11 5" xfId="15472"/>
    <cellStyle name="Style 461 11 5 2" xfId="29341"/>
    <cellStyle name="Style 461 11 5 3" xfId="36321"/>
    <cellStyle name="Style 461 11 5 4" xfId="47759"/>
    <cellStyle name="Style 461 11 6" xfId="29335"/>
    <cellStyle name="Style 461 11 7" xfId="21587"/>
    <cellStyle name="Style 461 11 8" xfId="43501"/>
    <cellStyle name="Style 461 12" xfId="8476"/>
    <cellStyle name="Style 461 12 2" xfId="9912"/>
    <cellStyle name="Style 461 12 2 2" xfId="14149"/>
    <cellStyle name="Style 461 12 2 2 2" xfId="25752"/>
    <cellStyle name="Style 461 12 2 2 3" xfId="29344"/>
    <cellStyle name="Style 461 12 2 2 4" xfId="34158"/>
    <cellStyle name="Style 461 12 2 2 5" xfId="47343"/>
    <cellStyle name="Style 461 12 2 3" xfId="16886"/>
    <cellStyle name="Style 461 12 2 3 2" xfId="29345"/>
    <cellStyle name="Style 461 12 2 3 3" xfId="17670"/>
    <cellStyle name="Style 461 12 2 3 4" xfId="40127"/>
    <cellStyle name="Style 461 12 2 4" xfId="29343"/>
    <cellStyle name="Style 461 12 2 5" xfId="34238"/>
    <cellStyle name="Style 461 12 2 6" xfId="44488"/>
    <cellStyle name="Style 461 12 3" xfId="11469"/>
    <cellStyle name="Style 461 12 3 2" xfId="25753"/>
    <cellStyle name="Style 461 12 3 3" xfId="29346"/>
    <cellStyle name="Style 461 12 3 4" xfId="33326"/>
    <cellStyle name="Style 461 12 3 5" xfId="47643"/>
    <cellStyle name="Style 461 12 4" xfId="12824"/>
    <cellStyle name="Style 461 12 4 2" xfId="25754"/>
    <cellStyle name="Style 461 12 4 3" xfId="29347"/>
    <cellStyle name="Style 461 12 4 4" xfId="34746"/>
    <cellStyle name="Style 461 12 4 5" xfId="40631"/>
    <cellStyle name="Style 461 12 5" xfId="15656"/>
    <cellStyle name="Style 461 12 5 2" xfId="29348"/>
    <cellStyle name="Style 461 12 5 3" xfId="27997"/>
    <cellStyle name="Style 461 12 5 4" xfId="48141"/>
    <cellStyle name="Style 461 12 6" xfId="29342"/>
    <cellStyle name="Style 461 12 7" xfId="25353"/>
    <cellStyle name="Style 461 12 8" xfId="44331"/>
    <cellStyle name="Style 461 13" xfId="8492"/>
    <cellStyle name="Style 461 13 2" xfId="9928"/>
    <cellStyle name="Style 461 13 2 2" xfId="14165"/>
    <cellStyle name="Style 461 13 2 2 2" xfId="25756"/>
    <cellStyle name="Style 461 13 2 2 3" xfId="29351"/>
    <cellStyle name="Style 461 13 2 2 4" xfId="38588"/>
    <cellStyle name="Style 461 13 2 2 5" xfId="40550"/>
    <cellStyle name="Style 461 13 2 3" xfId="16902"/>
    <cellStyle name="Style 461 13 2 3 2" xfId="29352"/>
    <cellStyle name="Style 461 13 2 3 3" xfId="25527"/>
    <cellStyle name="Style 461 13 2 3 4" xfId="39874"/>
    <cellStyle name="Style 461 13 2 4" xfId="29350"/>
    <cellStyle name="Style 461 13 2 5" xfId="38464"/>
    <cellStyle name="Style 461 13 2 6" xfId="46293"/>
    <cellStyle name="Style 461 13 3" xfId="11485"/>
    <cellStyle name="Style 461 13 3 2" xfId="25757"/>
    <cellStyle name="Style 461 13 3 3" xfId="29353"/>
    <cellStyle name="Style 461 13 3 4" xfId="32669"/>
    <cellStyle name="Style 461 13 3 5" xfId="46501"/>
    <cellStyle name="Style 461 13 4" xfId="12840"/>
    <cellStyle name="Style 461 13 4 2" xfId="25758"/>
    <cellStyle name="Style 461 13 4 3" xfId="29354"/>
    <cellStyle name="Style 461 13 4 4" xfId="32440"/>
    <cellStyle name="Style 461 13 4 5" xfId="40601"/>
    <cellStyle name="Style 461 13 5" xfId="15672"/>
    <cellStyle name="Style 461 13 5 2" xfId="29355"/>
    <cellStyle name="Style 461 13 5 3" xfId="28016"/>
    <cellStyle name="Style 461 13 5 4" xfId="46243"/>
    <cellStyle name="Style 461 13 6" xfId="29349"/>
    <cellStyle name="Style 461 13 7" xfId="37121"/>
    <cellStyle name="Style 461 13 8" xfId="45345"/>
    <cellStyle name="Style 461 14" xfId="8500"/>
    <cellStyle name="Style 461 14 2" xfId="9936"/>
    <cellStyle name="Style 461 14 2 2" xfId="14173"/>
    <cellStyle name="Style 461 14 2 2 2" xfId="25760"/>
    <cellStyle name="Style 461 14 2 2 3" xfId="29358"/>
    <cellStyle name="Style 461 14 2 2 4" xfId="34226"/>
    <cellStyle name="Style 461 14 2 2 5" xfId="40707"/>
    <cellStyle name="Style 461 14 2 3" xfId="16910"/>
    <cellStyle name="Style 461 14 2 3 2" xfId="29359"/>
    <cellStyle name="Style 461 14 2 3 3" xfId="32348"/>
    <cellStyle name="Style 461 14 2 3 4" xfId="41130"/>
    <cellStyle name="Style 461 14 2 4" xfId="29357"/>
    <cellStyle name="Style 461 14 2 5" xfId="34306"/>
    <cellStyle name="Style 461 14 2 6" xfId="43969"/>
    <cellStyle name="Style 461 14 3" xfId="11493"/>
    <cellStyle name="Style 461 14 3 2" xfId="25761"/>
    <cellStyle name="Style 461 14 3 3" xfId="29360"/>
    <cellStyle name="Style 461 14 3 4" xfId="36150"/>
    <cellStyle name="Style 461 14 3 5" xfId="47079"/>
    <cellStyle name="Style 461 14 4" xfId="12848"/>
    <cellStyle name="Style 461 14 4 2" xfId="25762"/>
    <cellStyle name="Style 461 14 4 3" xfId="29361"/>
    <cellStyle name="Style 461 14 4 4" xfId="34814"/>
    <cellStyle name="Style 461 14 4 5" xfId="43807"/>
    <cellStyle name="Style 461 14 5" xfId="15680"/>
    <cellStyle name="Style 461 14 5 2" xfId="29362"/>
    <cellStyle name="Style 461 14 5 3" xfId="28030"/>
    <cellStyle name="Style 461 14 5 4" xfId="47688"/>
    <cellStyle name="Style 461 14 6" xfId="29356"/>
    <cellStyle name="Style 461 14 7" xfId="37676"/>
    <cellStyle name="Style 461 14 8" xfId="46930"/>
    <cellStyle name="Style 461 15" xfId="10262"/>
    <cellStyle name="Style 461 15 2" xfId="14499"/>
    <cellStyle name="Style 461 15 2 2" xfId="25763"/>
    <cellStyle name="Style 461 15 2 3" xfId="29364"/>
    <cellStyle name="Style 461 15 2 4" xfId="33726"/>
    <cellStyle name="Style 461 15 2 5" xfId="46029"/>
    <cellStyle name="Style 461 15 3" xfId="17236"/>
    <cellStyle name="Style 461 15 3 2" xfId="29365"/>
    <cellStyle name="Style 461 15 3 3" xfId="32953"/>
    <cellStyle name="Style 461 15 3 4" xfId="44510"/>
    <cellStyle name="Style 461 15 4" xfId="29363"/>
    <cellStyle name="Style 461 15 5" xfId="33010"/>
    <cellStyle name="Style 461 15 6" xfId="45301"/>
    <cellStyle name="Style 461 16" xfId="10368"/>
    <cellStyle name="Style 461 16 2" xfId="25764"/>
    <cellStyle name="Style 461 16 3" xfId="29366"/>
    <cellStyle name="Style 461 16 4" xfId="34608"/>
    <cellStyle name="Style 461 16 5" xfId="46023"/>
    <cellStyle name="Style 461 17" xfId="10445"/>
    <cellStyle name="Style 461 17 2" xfId="25765"/>
    <cellStyle name="Style 461 17 3" xfId="29367"/>
    <cellStyle name="Style 461 17 4" xfId="34316"/>
    <cellStyle name="Style 461 17 5" xfId="41969"/>
    <cellStyle name="Style 461 18" xfId="11809"/>
    <cellStyle name="Style 461 18 2" xfId="25766"/>
    <cellStyle name="Style 461 18 3" xfId="29368"/>
    <cellStyle name="Style 461 18 4" xfId="32817"/>
    <cellStyle name="Style 461 18 5" xfId="44662"/>
    <cellStyle name="Style 461 2" xfId="6722"/>
    <cellStyle name="Style 461 2 2" xfId="10191"/>
    <cellStyle name="Style 461 2 2 2" xfId="11748"/>
    <cellStyle name="Style 461 2 2 2 2" xfId="25767"/>
    <cellStyle name="Style 461 2 2 2 3" xfId="29371"/>
    <cellStyle name="Style 461 2 2 2 4" xfId="32453"/>
    <cellStyle name="Style 461 2 2 2 5" xfId="46733"/>
    <cellStyle name="Style 461 2 2 3" xfId="14428"/>
    <cellStyle name="Style 461 2 2 3 2" xfId="25768"/>
    <cellStyle name="Style 461 2 2 3 3" xfId="29372"/>
    <cellStyle name="Style 461 2 2 3 4" xfId="34558"/>
    <cellStyle name="Style 461 2 2 3 5" xfId="42087"/>
    <cellStyle name="Style 461 2 2 4" xfId="17165"/>
    <cellStyle name="Style 461 2 2 4 2" xfId="29373"/>
    <cellStyle name="Style 461 2 2 4 3" xfId="38742"/>
    <cellStyle name="Style 461 2 2 4 4" xfId="38929"/>
    <cellStyle name="Style 461 2 2 5" xfId="29370"/>
    <cellStyle name="Style 461 2 2 6" xfId="35139"/>
    <cellStyle name="Style 461 2 2 7" xfId="45789"/>
    <cellStyle name="Style 461 2 3" xfId="9063"/>
    <cellStyle name="Style 461 2 3 2" xfId="13318"/>
    <cellStyle name="Style 461 2 3 2 2" xfId="25770"/>
    <cellStyle name="Style 461 2 3 2 3" xfId="29374"/>
    <cellStyle name="Style 461 2 3 2 4" xfId="34751"/>
    <cellStyle name="Style 461 2 3 2 5" xfId="44344"/>
    <cellStyle name="Style 461 2 3 3" xfId="14638"/>
    <cellStyle name="Style 461 2 3 3 2" xfId="25771"/>
    <cellStyle name="Style 461 2 3 3 3" xfId="29375"/>
    <cellStyle name="Style 461 2 3 3 4" xfId="36008"/>
    <cellStyle name="Style 461 2 3 3 5" xfId="47174"/>
    <cellStyle name="Style 461 2 3 4" xfId="25769"/>
    <cellStyle name="Style 461 2 4" xfId="10638"/>
    <cellStyle name="Style 461 2 4 2" xfId="25772"/>
    <cellStyle name="Style 461 2 4 3" xfId="29376"/>
    <cellStyle name="Style 461 2 4 4" xfId="27866"/>
    <cellStyle name="Style 461 2 4 5" xfId="41438"/>
    <cellStyle name="Style 461 2 5" xfId="11993"/>
    <cellStyle name="Style 461 2 5 2" xfId="25773"/>
    <cellStyle name="Style 461 2 5 3" xfId="29377"/>
    <cellStyle name="Style 461 2 5 4" xfId="34549"/>
    <cellStyle name="Style 461 2 5 5" xfId="42985"/>
    <cellStyle name="Style 461 2 6" xfId="14825"/>
    <cellStyle name="Style 461 2 6 2" xfId="29378"/>
    <cellStyle name="Style 461 2 6 3" xfId="33310"/>
    <cellStyle name="Style 461 2 6 4" xfId="41820"/>
    <cellStyle name="Style 461 2 7" xfId="26918"/>
    <cellStyle name="Style 461 2 8" xfId="42302"/>
    <cellStyle name="Style 461 3" xfId="6939"/>
    <cellStyle name="Style 461 3 2" xfId="9280"/>
    <cellStyle name="Style 461 3 2 2" xfId="13535"/>
    <cellStyle name="Style 461 3 2 2 2" xfId="25774"/>
    <cellStyle name="Style 461 3 2 2 3" xfId="29381"/>
    <cellStyle name="Style 461 3 2 2 4" xfId="36553"/>
    <cellStyle name="Style 461 3 2 2 5" xfId="45885"/>
    <cellStyle name="Style 461 3 2 3" xfId="16285"/>
    <cellStyle name="Style 461 3 2 3 2" xfId="29382"/>
    <cellStyle name="Style 461 3 2 3 3" xfId="38827"/>
    <cellStyle name="Style 461 3 2 3 4" xfId="43379"/>
    <cellStyle name="Style 461 3 2 4" xfId="29380"/>
    <cellStyle name="Style 461 3 2 5" xfId="22569"/>
    <cellStyle name="Style 461 3 2 6" xfId="41685"/>
    <cellStyle name="Style 461 3 3" xfId="10855"/>
    <cellStyle name="Style 461 3 3 2" xfId="25775"/>
    <cellStyle name="Style 461 3 3 3" xfId="29383"/>
    <cellStyle name="Style 461 3 3 4" xfId="33627"/>
    <cellStyle name="Style 461 3 3 5" xfId="42612"/>
    <cellStyle name="Style 461 3 4" xfId="12210"/>
    <cellStyle name="Style 461 3 4 2" xfId="25776"/>
    <cellStyle name="Style 461 3 4 3" xfId="29384"/>
    <cellStyle name="Style 461 3 4 4" xfId="36282"/>
    <cellStyle name="Style 461 3 4 5" xfId="44941"/>
    <cellStyle name="Style 461 3 5" xfId="15042"/>
    <cellStyle name="Style 461 3 5 2" xfId="29385"/>
    <cellStyle name="Style 461 3 5 3" xfId="34131"/>
    <cellStyle name="Style 461 3 5 4" xfId="45689"/>
    <cellStyle name="Style 461 3 6" xfId="29379"/>
    <cellStyle name="Style 461 3 7" xfId="21801"/>
    <cellStyle name="Style 461 3 8" xfId="40287"/>
    <cellStyle name="Style 461 4" xfId="6981"/>
    <cellStyle name="Style 461 4 2" xfId="9322"/>
    <cellStyle name="Style 461 4 2 2" xfId="13577"/>
    <cellStyle name="Style 461 4 2 2 2" xfId="25777"/>
    <cellStyle name="Style 461 4 2 2 3" xfId="29388"/>
    <cellStyle name="Style 461 4 2 2 4" xfId="33503"/>
    <cellStyle name="Style 461 4 2 2 5" xfId="48031"/>
    <cellStyle name="Style 461 4 2 3" xfId="16323"/>
    <cellStyle name="Style 461 4 2 3 2" xfId="29389"/>
    <cellStyle name="Style 461 4 2 3 3" xfId="32086"/>
    <cellStyle name="Style 461 4 2 3 4" xfId="42553"/>
    <cellStyle name="Style 461 4 2 4" xfId="29387"/>
    <cellStyle name="Style 461 4 2 5" xfId="26284"/>
    <cellStyle name="Style 461 4 2 6" xfId="46035"/>
    <cellStyle name="Style 461 4 3" xfId="10897"/>
    <cellStyle name="Style 461 4 3 2" xfId="25778"/>
    <cellStyle name="Style 461 4 3 3" xfId="29390"/>
    <cellStyle name="Style 461 4 3 4" xfId="32450"/>
    <cellStyle name="Style 461 4 3 5" xfId="47708"/>
    <cellStyle name="Style 461 4 4" xfId="12252"/>
    <cellStyle name="Style 461 4 4 2" xfId="25779"/>
    <cellStyle name="Style 461 4 4 3" xfId="29391"/>
    <cellStyle name="Style 461 4 4 4" xfId="38473"/>
    <cellStyle name="Style 461 4 4 5" xfId="43972"/>
    <cellStyle name="Style 461 4 5" xfId="15084"/>
    <cellStyle name="Style 461 4 5 2" xfId="29392"/>
    <cellStyle name="Style 461 4 5 3" xfId="33689"/>
    <cellStyle name="Style 461 4 5 4" xfId="41972"/>
    <cellStyle name="Style 461 4 6" xfId="29386"/>
    <cellStyle name="Style 461 4 7" xfId="32367"/>
    <cellStyle name="Style 461 4 8" xfId="46791"/>
    <cellStyle name="Style 461 5" xfId="6771"/>
    <cellStyle name="Style 461 5 2" xfId="9112"/>
    <cellStyle name="Style 461 5 2 2" xfId="13367"/>
    <cellStyle name="Style 461 5 2 2 2" xfId="25780"/>
    <cellStyle name="Style 461 5 2 2 3" xfId="29395"/>
    <cellStyle name="Style 461 5 2 2 4" xfId="33415"/>
    <cellStyle name="Style 461 5 2 2 5" xfId="42043"/>
    <cellStyle name="Style 461 5 2 3" xfId="16139"/>
    <cellStyle name="Style 461 5 2 3 2" xfId="29396"/>
    <cellStyle name="Style 461 5 2 3 3" xfId="32391"/>
    <cellStyle name="Style 461 5 2 3 4" xfId="42819"/>
    <cellStyle name="Style 461 5 2 4" xfId="29394"/>
    <cellStyle name="Style 461 5 2 5" xfId="22104"/>
    <cellStyle name="Style 461 5 2 6" xfId="40920"/>
    <cellStyle name="Style 461 5 3" xfId="10687"/>
    <cellStyle name="Style 461 5 3 2" xfId="25781"/>
    <cellStyle name="Style 461 5 3 3" xfId="29397"/>
    <cellStyle name="Style 461 5 3 4" xfId="37652"/>
    <cellStyle name="Style 461 5 3 5" xfId="46292"/>
    <cellStyle name="Style 461 5 4" xfId="12042"/>
    <cellStyle name="Style 461 5 4 2" xfId="25782"/>
    <cellStyle name="Style 461 5 4 3" xfId="29398"/>
    <cellStyle name="Style 461 5 4 4" xfId="33145"/>
    <cellStyle name="Style 461 5 4 5" xfId="47092"/>
    <cellStyle name="Style 461 5 5" xfId="14874"/>
    <cellStyle name="Style 461 5 5 2" xfId="29399"/>
    <cellStyle name="Style 461 5 5 3" xfId="37800"/>
    <cellStyle name="Style 461 5 5 4" xfId="40653"/>
    <cellStyle name="Style 461 5 6" xfId="29393"/>
    <cellStyle name="Style 461 5 7" xfId="32328"/>
    <cellStyle name="Style 461 5 8" xfId="48155"/>
    <cellStyle name="Style 461 6" xfId="6687"/>
    <cellStyle name="Style 461 6 2" xfId="9028"/>
    <cellStyle name="Style 461 6 2 2" xfId="13283"/>
    <cellStyle name="Style 461 6 2 2 2" xfId="25783"/>
    <cellStyle name="Style 461 6 2 2 3" xfId="29402"/>
    <cellStyle name="Style 461 6 2 2 4" xfId="34955"/>
    <cellStyle name="Style 461 6 2 2 5" xfId="44464"/>
    <cellStyle name="Style 461 6 2 3" xfId="16067"/>
    <cellStyle name="Style 461 6 2 3 2" xfId="29403"/>
    <cellStyle name="Style 461 6 2 3 3" xfId="25010"/>
    <cellStyle name="Style 461 6 2 3 4" xfId="39922"/>
    <cellStyle name="Style 461 6 2 4" xfId="29401"/>
    <cellStyle name="Style 461 6 2 5" xfId="21893"/>
    <cellStyle name="Style 461 6 2 6" xfId="39524"/>
    <cellStyle name="Style 461 6 3" xfId="10603"/>
    <cellStyle name="Style 461 6 3 2" xfId="25785"/>
    <cellStyle name="Style 461 6 3 3" xfId="29404"/>
    <cellStyle name="Style 461 6 3 4" xfId="33963"/>
    <cellStyle name="Style 461 6 3 5" xfId="40508"/>
    <cellStyle name="Style 461 6 4" xfId="11958"/>
    <cellStyle name="Style 461 6 4 2" xfId="25786"/>
    <cellStyle name="Style 461 6 4 3" xfId="29405"/>
    <cellStyle name="Style 461 6 4 4" xfId="34684"/>
    <cellStyle name="Style 461 6 4 5" xfId="44571"/>
    <cellStyle name="Style 461 6 5" xfId="14790"/>
    <cellStyle name="Style 461 6 5 2" xfId="29406"/>
    <cellStyle name="Style 461 6 5 3" xfId="36242"/>
    <cellStyle name="Style 461 6 5 4" xfId="42430"/>
    <cellStyle name="Style 461 6 6" xfId="29400"/>
    <cellStyle name="Style 461 6 7" xfId="21739"/>
    <cellStyle name="Style 461 6 8" xfId="40351"/>
    <cellStyle name="Style 461 7" xfId="6683"/>
    <cellStyle name="Style 461 7 2" xfId="9024"/>
    <cellStyle name="Style 461 7 2 2" xfId="13279"/>
    <cellStyle name="Style 461 7 2 2 2" xfId="25788"/>
    <cellStyle name="Style 461 7 2 2 3" xfId="29409"/>
    <cellStyle name="Style 461 7 2 2 4" xfId="38562"/>
    <cellStyle name="Style 461 7 2 2 5" xfId="43160"/>
    <cellStyle name="Style 461 7 2 3" xfId="16063"/>
    <cellStyle name="Style 461 7 2 3 2" xfId="29410"/>
    <cellStyle name="Style 461 7 2 3 3" xfId="22346"/>
    <cellStyle name="Style 461 7 2 3 4" xfId="39764"/>
    <cellStyle name="Style 461 7 2 4" xfId="29408"/>
    <cellStyle name="Style 461 7 2 5" xfId="22279"/>
    <cellStyle name="Style 461 7 2 6" xfId="39046"/>
    <cellStyle name="Style 461 7 3" xfId="10599"/>
    <cellStyle name="Style 461 7 3 2" xfId="25789"/>
    <cellStyle name="Style 461 7 3 3" xfId="29411"/>
    <cellStyle name="Style 461 7 3 4" xfId="38760"/>
    <cellStyle name="Style 461 7 3 5" xfId="43685"/>
    <cellStyle name="Style 461 7 4" xfId="11954"/>
    <cellStyle name="Style 461 7 4 2" xfId="25790"/>
    <cellStyle name="Style 461 7 4 3" xfId="29412"/>
    <cellStyle name="Style 461 7 4 4" xfId="37613"/>
    <cellStyle name="Style 461 7 4 5" xfId="38906"/>
    <cellStyle name="Style 461 7 5" xfId="14786"/>
    <cellStyle name="Style 461 7 5 2" xfId="29413"/>
    <cellStyle name="Style 461 7 5 3" xfId="33600"/>
    <cellStyle name="Style 461 7 5 4" xfId="47945"/>
    <cellStyle name="Style 461 7 6" xfId="29407"/>
    <cellStyle name="Style 461 7 7" xfId="31928"/>
    <cellStyle name="Style 461 7 8" xfId="39679"/>
    <cellStyle name="Style 461 8" xfId="7094"/>
    <cellStyle name="Style 461 8 2" xfId="9435"/>
    <cellStyle name="Style 461 8 2 2" xfId="13690"/>
    <cellStyle name="Style 461 8 2 2 2" xfId="25791"/>
    <cellStyle name="Style 461 8 2 2 3" xfId="29416"/>
    <cellStyle name="Style 461 8 2 2 4" xfId="36975"/>
    <cellStyle name="Style 461 8 2 2 5" xfId="43585"/>
    <cellStyle name="Style 461 8 2 3" xfId="16427"/>
    <cellStyle name="Style 461 8 2 3 2" xfId="29417"/>
    <cellStyle name="Style 461 8 2 3 3" xfId="24174"/>
    <cellStyle name="Style 461 8 2 3 4" xfId="39725"/>
    <cellStyle name="Style 461 8 2 4" xfId="29415"/>
    <cellStyle name="Style 461 8 2 5" xfId="27488"/>
    <cellStyle name="Style 461 8 2 6" xfId="44960"/>
    <cellStyle name="Style 461 8 3" xfId="11010"/>
    <cellStyle name="Style 461 8 3 2" xfId="25792"/>
    <cellStyle name="Style 461 8 3 3" xfId="29418"/>
    <cellStyle name="Style 461 8 3 4" xfId="33892"/>
    <cellStyle name="Style 461 8 3 5" xfId="43236"/>
    <cellStyle name="Style 461 8 4" xfId="12365"/>
    <cellStyle name="Style 461 8 4 2" xfId="25793"/>
    <cellStyle name="Style 461 8 4 3" xfId="29419"/>
    <cellStyle name="Style 461 8 4 4" xfId="32564"/>
    <cellStyle name="Style 461 8 4 5" xfId="45739"/>
    <cellStyle name="Style 461 8 5" xfId="15197"/>
    <cellStyle name="Style 461 8 5 2" xfId="29420"/>
    <cellStyle name="Style 461 8 5 3" xfId="34326"/>
    <cellStyle name="Style 461 8 5 4" xfId="43209"/>
    <cellStyle name="Style 461 8 6" xfId="29414"/>
    <cellStyle name="Style 461 8 7" xfId="26758"/>
    <cellStyle name="Style 461 8 8" xfId="40377"/>
    <cellStyle name="Style 461 9" xfId="8416"/>
    <cellStyle name="Style 461 9 2" xfId="9854"/>
    <cellStyle name="Style 461 9 2 2" xfId="14091"/>
    <cellStyle name="Style 461 9 2 2 2" xfId="25795"/>
    <cellStyle name="Style 461 9 2 2 3" xfId="29423"/>
    <cellStyle name="Style 461 9 2 2 4" xfId="32696"/>
    <cellStyle name="Style 461 9 2 2 5" xfId="44229"/>
    <cellStyle name="Style 461 9 2 3" xfId="16828"/>
    <cellStyle name="Style 461 9 2 3 2" xfId="29424"/>
    <cellStyle name="Style 461 9 2 3 3" xfId="18497"/>
    <cellStyle name="Style 461 9 2 3 4" xfId="40240"/>
    <cellStyle name="Style 461 9 2 4" xfId="29422"/>
    <cellStyle name="Style 461 9 2 5" xfId="32765"/>
    <cellStyle name="Style 461 9 2 6" xfId="43191"/>
    <cellStyle name="Style 461 9 3" xfId="11411"/>
    <cellStyle name="Style 461 9 3 2" xfId="25796"/>
    <cellStyle name="Style 461 9 3 3" xfId="29425"/>
    <cellStyle name="Style 461 9 3 4" xfId="37763"/>
    <cellStyle name="Style 461 9 3 5" xfId="42610"/>
    <cellStyle name="Style 461 9 4" xfId="12766"/>
    <cellStyle name="Style 461 9 4 2" xfId="25797"/>
    <cellStyle name="Style 461 9 4 3" xfId="29426"/>
    <cellStyle name="Style 461 9 4 4" xfId="33270"/>
    <cellStyle name="Style 461 9 4 5" xfId="46052"/>
    <cellStyle name="Style 461 9 5" xfId="15598"/>
    <cellStyle name="Style 461 9 5 2" xfId="29427"/>
    <cellStyle name="Style 461 9 5 3" xfId="35355"/>
    <cellStyle name="Style 461 9 5 4" xfId="47071"/>
    <cellStyle name="Style 461 9 6" xfId="29421"/>
    <cellStyle name="Style 461 9 7" xfId="36072"/>
    <cellStyle name="Style 461 9 8" xfId="41677"/>
    <cellStyle name="Style 467" xfId="92"/>
    <cellStyle name="Style 467 10" xfId="8271"/>
    <cellStyle name="Style 467 10 2" xfId="9709"/>
    <cellStyle name="Style 467 10 2 2" xfId="13946"/>
    <cellStyle name="Style 467 10 2 2 2" xfId="25799"/>
    <cellStyle name="Style 467 10 2 2 3" xfId="29430"/>
    <cellStyle name="Style 467 10 2 2 4" xfId="36442"/>
    <cellStyle name="Style 467 10 2 2 5" xfId="42154"/>
    <cellStyle name="Style 467 10 2 3" xfId="16683"/>
    <cellStyle name="Style 467 10 2 3 2" xfId="29431"/>
    <cellStyle name="Style 467 10 2 3 3" xfId="32399"/>
    <cellStyle name="Style 467 10 2 3 4" xfId="46937"/>
    <cellStyle name="Style 467 10 2 4" xfId="29429"/>
    <cellStyle name="Style 467 10 2 5" xfId="33731"/>
    <cellStyle name="Style 467 10 2 6" xfId="41550"/>
    <cellStyle name="Style 467 10 3" xfId="11266"/>
    <cellStyle name="Style 467 10 3 2" xfId="25800"/>
    <cellStyle name="Style 467 10 3 3" xfId="29432"/>
    <cellStyle name="Style 467 10 3 4" xfId="33086"/>
    <cellStyle name="Style 467 10 3 5" xfId="43360"/>
    <cellStyle name="Style 467 10 4" xfId="12621"/>
    <cellStyle name="Style 467 10 4 2" xfId="25801"/>
    <cellStyle name="Style 467 10 4 3" xfId="29433"/>
    <cellStyle name="Style 467 10 4 4" xfId="33898"/>
    <cellStyle name="Style 467 10 4 5" xfId="47575"/>
    <cellStyle name="Style 467 10 5" xfId="15453"/>
    <cellStyle name="Style 467 10 5 2" xfId="29434"/>
    <cellStyle name="Style 467 10 5 3" xfId="37114"/>
    <cellStyle name="Style 467 10 5 4" xfId="44044"/>
    <cellStyle name="Style 467 10 6" xfId="29428"/>
    <cellStyle name="Style 467 10 7" xfId="25511"/>
    <cellStyle name="Style 467 10 8" xfId="41082"/>
    <cellStyle name="Style 467 11" xfId="8423"/>
    <cellStyle name="Style 467 11 2" xfId="9861"/>
    <cellStyle name="Style 467 11 2 2" xfId="14098"/>
    <cellStyle name="Style 467 11 2 2 2" xfId="25802"/>
    <cellStyle name="Style 467 11 2 2 3" xfId="29437"/>
    <cellStyle name="Style 467 11 2 2 4" xfId="33014"/>
    <cellStyle name="Style 467 11 2 2 5" xfId="46545"/>
    <cellStyle name="Style 467 11 2 3" xfId="16835"/>
    <cellStyle name="Style 467 11 2 3 2" xfId="29438"/>
    <cellStyle name="Style 467 11 2 3 3" xfId="19362"/>
    <cellStyle name="Style 467 11 2 3 4" xfId="39883"/>
    <cellStyle name="Style 467 11 2 4" xfId="29436"/>
    <cellStyle name="Style 467 11 2 5" xfId="33083"/>
    <cellStyle name="Style 467 11 2 6" xfId="42066"/>
    <cellStyle name="Style 467 11 3" xfId="11418"/>
    <cellStyle name="Style 467 11 3 2" xfId="25804"/>
    <cellStyle name="Style 467 11 3 3" xfId="29439"/>
    <cellStyle name="Style 467 11 3 4" xfId="35364"/>
    <cellStyle name="Style 467 11 3 5" xfId="45991"/>
    <cellStyle name="Style 467 11 4" xfId="12773"/>
    <cellStyle name="Style 467 11 4 2" xfId="25805"/>
    <cellStyle name="Style 467 11 4 3" xfId="29440"/>
    <cellStyle name="Style 467 11 4 4" xfId="35171"/>
    <cellStyle name="Style 467 11 4 5" xfId="47230"/>
    <cellStyle name="Style 467 11 5" xfId="15605"/>
    <cellStyle name="Style 467 11 5 2" xfId="29441"/>
    <cellStyle name="Style 467 11 5 3" xfId="34311"/>
    <cellStyle name="Style 467 11 5 4" xfId="46321"/>
    <cellStyle name="Style 467 11 6" xfId="29435"/>
    <cellStyle name="Style 467 11 7" xfId="27182"/>
    <cellStyle name="Style 467 11 8" xfId="44302"/>
    <cellStyle name="Style 467 12" xfId="8693"/>
    <cellStyle name="Style 467 12 2" xfId="10129"/>
    <cellStyle name="Style 467 12 2 2" xfId="14366"/>
    <cellStyle name="Style 467 12 2 2 2" xfId="25806"/>
    <cellStyle name="Style 467 12 2 2 3" xfId="29444"/>
    <cellStyle name="Style 467 12 2 2 4" xfId="35188"/>
    <cellStyle name="Style 467 12 2 2 5" xfId="46436"/>
    <cellStyle name="Style 467 12 2 3" xfId="17103"/>
    <cellStyle name="Style 467 12 2 3 2" xfId="29445"/>
    <cellStyle name="Style 467 12 2 3 3" xfId="32164"/>
    <cellStyle name="Style 467 12 2 3 4" xfId="41297"/>
    <cellStyle name="Style 467 12 2 4" xfId="29443"/>
    <cellStyle name="Style 467 12 2 5" xfId="32853"/>
    <cellStyle name="Style 467 12 2 6" xfId="47522"/>
    <cellStyle name="Style 467 12 3" xfId="11686"/>
    <cellStyle name="Style 467 12 3 2" xfId="25808"/>
    <cellStyle name="Style 467 12 3 3" xfId="29446"/>
    <cellStyle name="Style 467 12 3 4" xfId="36244"/>
    <cellStyle name="Style 467 12 3 5" xfId="48088"/>
    <cellStyle name="Style 467 12 4" xfId="13041"/>
    <cellStyle name="Style 467 12 4 2" xfId="25809"/>
    <cellStyle name="Style 467 12 4 3" xfId="29447"/>
    <cellStyle name="Style 467 12 4 4" xfId="35212"/>
    <cellStyle name="Style 467 12 4 5" xfId="45190"/>
    <cellStyle name="Style 467 12 5" xfId="15873"/>
    <cellStyle name="Style 467 12 5 2" xfId="29448"/>
    <cellStyle name="Style 467 12 5 3" xfId="31993"/>
    <cellStyle name="Style 467 12 5 4" xfId="46886"/>
    <cellStyle name="Style 467 12 6" xfId="29442"/>
    <cellStyle name="Style 467 12 7" xfId="38709"/>
    <cellStyle name="Style 467 12 8" xfId="42534"/>
    <cellStyle name="Style 467 13" xfId="8705"/>
    <cellStyle name="Style 467 13 2" xfId="10141"/>
    <cellStyle name="Style 467 13 2 2" xfId="14378"/>
    <cellStyle name="Style 467 13 2 2 2" xfId="25811"/>
    <cellStyle name="Style 467 13 2 2 3" xfId="29451"/>
    <cellStyle name="Style 467 13 2 2 4" xfId="38574"/>
    <cellStyle name="Style 467 13 2 2 5" xfId="40708"/>
    <cellStyle name="Style 467 13 2 3" xfId="17115"/>
    <cellStyle name="Style 467 13 2 3 2" xfId="29452"/>
    <cellStyle name="Style 467 13 2 3 3" xfId="35552"/>
    <cellStyle name="Style 467 13 2 3 4" xfId="43902"/>
    <cellStyle name="Style 467 13 2 4" xfId="29450"/>
    <cellStyle name="Style 467 13 2 5" xfId="35745"/>
    <cellStyle name="Style 467 13 2 6" xfId="45441"/>
    <cellStyle name="Style 467 13 3" xfId="11698"/>
    <cellStyle name="Style 467 13 3 2" xfId="25812"/>
    <cellStyle name="Style 467 13 3 3" xfId="29453"/>
    <cellStyle name="Style 467 13 3 4" xfId="33380"/>
    <cellStyle name="Style 467 13 3 5" xfId="41667"/>
    <cellStyle name="Style 467 13 4" xfId="13053"/>
    <cellStyle name="Style 467 13 4 2" xfId="25813"/>
    <cellStyle name="Style 467 13 4 3" xfId="29454"/>
    <cellStyle name="Style 467 13 4 4" xfId="35415"/>
    <cellStyle name="Style 467 13 4 5" xfId="44185"/>
    <cellStyle name="Style 467 13 5" xfId="15885"/>
    <cellStyle name="Style 467 13 5 2" xfId="29455"/>
    <cellStyle name="Style 467 13 5 3" xfId="32005"/>
    <cellStyle name="Style 467 13 5 4" xfId="47868"/>
    <cellStyle name="Style 467 13 6" xfId="29449"/>
    <cellStyle name="Style 467 13 7" xfId="38712"/>
    <cellStyle name="Style 467 13 8" xfId="43601"/>
    <cellStyle name="Style 467 14" xfId="8614"/>
    <cellStyle name="Style 467 14 2" xfId="10050"/>
    <cellStyle name="Style 467 14 2 2" xfId="14287"/>
    <cellStyle name="Style 467 14 2 2 2" xfId="25814"/>
    <cellStyle name="Style 467 14 2 2 3" xfId="29458"/>
    <cellStyle name="Style 467 14 2 2 4" xfId="36738"/>
    <cellStyle name="Style 467 14 2 2 5" xfId="40709"/>
    <cellStyle name="Style 467 14 2 3" xfId="17024"/>
    <cellStyle name="Style 467 14 2 3 2" xfId="29459"/>
    <cellStyle name="Style 467 14 2 3 3" xfId="34528"/>
    <cellStyle name="Style 467 14 2 3 4" xfId="45060"/>
    <cellStyle name="Style 467 14 2 4" xfId="29457"/>
    <cellStyle name="Style 467 14 2 5" xfId="36813"/>
    <cellStyle name="Style 467 14 2 6" xfId="41774"/>
    <cellStyle name="Style 467 14 3" xfId="11607"/>
    <cellStyle name="Style 467 14 3 2" xfId="25815"/>
    <cellStyle name="Style 467 14 3 3" xfId="29460"/>
    <cellStyle name="Style 467 14 3 4" xfId="38519"/>
    <cellStyle name="Style 467 14 3 5" xfId="39105"/>
    <cellStyle name="Style 467 14 4" xfId="12962"/>
    <cellStyle name="Style 467 14 4 2" xfId="25816"/>
    <cellStyle name="Style 467 14 4 3" xfId="29461"/>
    <cellStyle name="Style 467 14 4 4" xfId="33153"/>
    <cellStyle name="Style 467 14 4 5" xfId="41394"/>
    <cellStyle name="Style 467 14 5" xfId="15794"/>
    <cellStyle name="Style 467 14 5 2" xfId="29462"/>
    <cellStyle name="Style 467 14 5 3" xfId="38815"/>
    <cellStyle name="Style 467 14 5 4" xfId="43089"/>
    <cellStyle name="Style 467 14 6" xfId="29456"/>
    <cellStyle name="Style 467 14 7" xfId="27388"/>
    <cellStyle name="Style 467 14 8" xfId="44278"/>
    <cellStyle name="Style 467 15" xfId="8880"/>
    <cellStyle name="Style 467 15 2" xfId="13159"/>
    <cellStyle name="Style 467 15 2 2" xfId="25818"/>
    <cellStyle name="Style 467 15 2 3" xfId="29464"/>
    <cellStyle name="Style 467 15 2 4" xfId="37451"/>
    <cellStyle name="Style 467 15 2 5" xfId="41306"/>
    <cellStyle name="Style 467 15 3" xfId="14592"/>
    <cellStyle name="Style 467 15 3 2" xfId="25819"/>
    <cellStyle name="Style 467 15 3 3" xfId="29465"/>
    <cellStyle name="Style 467 15 3 4" xfId="35089"/>
    <cellStyle name="Style 467 15 3 5" xfId="45454"/>
    <cellStyle name="Style 467 15 4" xfId="25817"/>
    <cellStyle name="Style 467 16" xfId="10337"/>
    <cellStyle name="Style 467 16 2" xfId="14574"/>
    <cellStyle name="Style 467 16 2 2" xfId="25820"/>
    <cellStyle name="Style 467 16 2 3" xfId="29467"/>
    <cellStyle name="Style 467 16 2 4" xfId="36488"/>
    <cellStyle name="Style 467 16 2 5" xfId="48313"/>
    <cellStyle name="Style 467 16 3" xfId="17311"/>
    <cellStyle name="Style 467 16 3 2" xfId="29468"/>
    <cellStyle name="Style 467 16 3 3" xfId="38793"/>
    <cellStyle name="Style 467 16 3 4" xfId="45416"/>
    <cellStyle name="Style 467 16 4" xfId="29466"/>
    <cellStyle name="Style 467 16 5" xfId="34222"/>
    <cellStyle name="Style 467 16 6" xfId="47546"/>
    <cellStyle name="Style 467 17" xfId="10369"/>
    <cellStyle name="Style 467 17 2" xfId="25821"/>
    <cellStyle name="Style 467 17 3" xfId="29469"/>
    <cellStyle name="Style 467 17 4" xfId="33026"/>
    <cellStyle name="Style 467 17 5" xfId="43459"/>
    <cellStyle name="Style 467 18" xfId="10426"/>
    <cellStyle name="Style 467 18 2" xfId="25822"/>
    <cellStyle name="Style 467 18 3" xfId="29470"/>
    <cellStyle name="Style 467 18 4" xfId="33505"/>
    <cellStyle name="Style 467 18 5" xfId="44762"/>
    <cellStyle name="Style 467 19" xfId="11810"/>
    <cellStyle name="Style 467 19 2" xfId="25823"/>
    <cellStyle name="Style 467 19 3" xfId="29471"/>
    <cellStyle name="Style 467 19 4" xfId="35980"/>
    <cellStyle name="Style 467 19 5" xfId="41782"/>
    <cellStyle name="Style 467 2" xfId="6845"/>
    <cellStyle name="Style 467 2 2" xfId="10208"/>
    <cellStyle name="Style 467 2 2 2" xfId="11765"/>
    <cellStyle name="Style 467 2 2 2 2" xfId="25824"/>
    <cellStyle name="Style 467 2 2 2 3" xfId="29474"/>
    <cellStyle name="Style 467 2 2 2 4" xfId="33562"/>
    <cellStyle name="Style 467 2 2 2 5" xfId="40407"/>
    <cellStyle name="Style 467 2 2 3" xfId="14445"/>
    <cellStyle name="Style 467 2 2 3 2" xfId="25825"/>
    <cellStyle name="Style 467 2 2 3 3" xfId="29475"/>
    <cellStyle name="Style 467 2 2 3 4" xfId="34307"/>
    <cellStyle name="Style 467 2 2 3 5" xfId="46139"/>
    <cellStyle name="Style 467 2 2 4" xfId="17182"/>
    <cellStyle name="Style 467 2 2 4 2" xfId="29476"/>
    <cellStyle name="Style 467 2 2 4 3" xfId="33972"/>
    <cellStyle name="Style 467 2 2 4 4" xfId="42513"/>
    <cellStyle name="Style 467 2 2 5" xfId="29473"/>
    <cellStyle name="Style 467 2 2 6" xfId="32919"/>
    <cellStyle name="Style 467 2 2 7" xfId="41813"/>
    <cellStyle name="Style 467 2 3" xfId="9186"/>
    <cellStyle name="Style 467 2 3 2" xfId="13441"/>
    <cellStyle name="Style 467 2 3 2 2" xfId="25828"/>
    <cellStyle name="Style 467 2 3 2 3" xfId="29477"/>
    <cellStyle name="Style 467 2 3 2 4" xfId="32542"/>
    <cellStyle name="Style 467 2 3 2 5" xfId="45623"/>
    <cellStyle name="Style 467 2 3 3" xfId="14655"/>
    <cellStyle name="Style 467 2 3 3 2" xfId="25829"/>
    <cellStyle name="Style 467 2 3 3 3" xfId="29478"/>
    <cellStyle name="Style 467 2 3 3 4" xfId="34881"/>
    <cellStyle name="Style 467 2 3 3 5" xfId="44243"/>
    <cellStyle name="Style 467 2 3 4" xfId="25827"/>
    <cellStyle name="Style 467 2 4" xfId="10761"/>
    <cellStyle name="Style 467 2 4 2" xfId="25830"/>
    <cellStyle name="Style 467 2 4 3" xfId="29479"/>
    <cellStyle name="Style 467 2 4 4" xfId="33925"/>
    <cellStyle name="Style 467 2 4 5" xfId="42423"/>
    <cellStyle name="Style 467 2 5" xfId="12116"/>
    <cellStyle name="Style 467 2 5 2" xfId="25831"/>
    <cellStyle name="Style 467 2 5 3" xfId="29480"/>
    <cellStyle name="Style 467 2 5 4" xfId="38126"/>
    <cellStyle name="Style 467 2 5 5" xfId="42655"/>
    <cellStyle name="Style 467 2 6" xfId="14948"/>
    <cellStyle name="Style 467 2 6 2" xfId="29481"/>
    <cellStyle name="Style 467 2 6 3" xfId="34354"/>
    <cellStyle name="Style 467 2 6 4" xfId="43414"/>
    <cellStyle name="Style 467 2 7" xfId="25650"/>
    <cellStyle name="Style 467 2 8" xfId="39212"/>
    <cellStyle name="Style 467 3" xfId="6892"/>
    <cellStyle name="Style 467 3 2" xfId="9233"/>
    <cellStyle name="Style 467 3 2 2" xfId="13488"/>
    <cellStyle name="Style 467 3 2 2 2" xfId="25833"/>
    <cellStyle name="Style 467 3 2 2 3" xfId="29484"/>
    <cellStyle name="Style 467 3 2 2 4" xfId="34220"/>
    <cellStyle name="Style 467 3 2 2 5" xfId="41844"/>
    <cellStyle name="Style 467 3 2 3" xfId="16243"/>
    <cellStyle name="Style 467 3 2 3 2" xfId="29485"/>
    <cellStyle name="Style 467 3 2 3 3" xfId="22355"/>
    <cellStyle name="Style 467 3 2 3 4" xfId="39197"/>
    <cellStyle name="Style 467 3 2 4" xfId="29483"/>
    <cellStyle name="Style 467 3 2 5" xfId="21730"/>
    <cellStyle name="Style 467 3 2 6" xfId="39920"/>
    <cellStyle name="Style 467 3 3" xfId="10808"/>
    <cellStyle name="Style 467 3 3 2" xfId="25835"/>
    <cellStyle name="Style 467 3 3 3" xfId="29486"/>
    <cellStyle name="Style 467 3 3 4" xfId="36680"/>
    <cellStyle name="Style 467 3 3 5" xfId="42659"/>
    <cellStyle name="Style 467 3 4" xfId="12163"/>
    <cellStyle name="Style 467 3 4 2" xfId="25836"/>
    <cellStyle name="Style 467 3 4 3" xfId="29487"/>
    <cellStyle name="Style 467 3 4 4" xfId="34018"/>
    <cellStyle name="Style 467 3 4 5" xfId="41167"/>
    <cellStyle name="Style 467 3 5" xfId="14995"/>
    <cellStyle name="Style 467 3 5 2" xfId="29488"/>
    <cellStyle name="Style 467 3 5 3" xfId="34390"/>
    <cellStyle name="Style 467 3 5 4" xfId="41490"/>
    <cellStyle name="Style 467 3 6" xfId="29482"/>
    <cellStyle name="Style 467 3 7" xfId="26419"/>
    <cellStyle name="Style 467 3 8" xfId="44593"/>
    <cellStyle name="Style 467 4" xfId="6791"/>
    <cellStyle name="Style 467 4 2" xfId="9132"/>
    <cellStyle name="Style 467 4 2 2" xfId="13387"/>
    <cellStyle name="Style 467 4 2 2 2" xfId="25838"/>
    <cellStyle name="Style 467 4 2 2 3" xfId="29491"/>
    <cellStyle name="Style 467 4 2 2 4" xfId="33869"/>
    <cellStyle name="Style 467 4 2 2 5" xfId="45181"/>
    <cellStyle name="Style 467 4 2 3" xfId="16156"/>
    <cellStyle name="Style 467 4 2 3 2" xfId="29492"/>
    <cellStyle name="Style 467 4 2 3 3" xfId="32395"/>
    <cellStyle name="Style 467 4 2 3 4" xfId="39699"/>
    <cellStyle name="Style 467 4 2 4" xfId="29490"/>
    <cellStyle name="Style 467 4 2 5" xfId="25293"/>
    <cellStyle name="Style 467 4 2 6" xfId="48019"/>
    <cellStyle name="Style 467 4 3" xfId="10707"/>
    <cellStyle name="Style 467 4 3 2" xfId="25839"/>
    <cellStyle name="Style 467 4 3 3" xfId="29493"/>
    <cellStyle name="Style 467 4 3 4" xfId="34405"/>
    <cellStyle name="Style 467 4 3 5" xfId="46222"/>
    <cellStyle name="Style 467 4 4" xfId="12062"/>
    <cellStyle name="Style 467 4 4 2" xfId="25840"/>
    <cellStyle name="Style 467 4 4 3" xfId="29494"/>
    <cellStyle name="Style 467 4 4 4" xfId="35317"/>
    <cellStyle name="Style 467 4 4 5" xfId="43386"/>
    <cellStyle name="Style 467 4 5" xfId="14894"/>
    <cellStyle name="Style 467 4 5 2" xfId="29495"/>
    <cellStyle name="Style 467 4 5 3" xfId="33654"/>
    <cellStyle name="Style 467 4 5 4" xfId="41919"/>
    <cellStyle name="Style 467 4 6" xfId="29489"/>
    <cellStyle name="Style 467 4 7" xfId="22245"/>
    <cellStyle name="Style 467 4 8" xfId="39245"/>
    <cellStyle name="Style 467 5" xfId="6726"/>
    <cellStyle name="Style 467 5 2" xfId="9067"/>
    <cellStyle name="Style 467 5 2 2" xfId="13322"/>
    <cellStyle name="Style 467 5 2 2 2" xfId="25842"/>
    <cellStyle name="Style 467 5 2 2 3" xfId="29498"/>
    <cellStyle name="Style 467 5 2 2 4" xfId="34229"/>
    <cellStyle name="Style 467 5 2 2 5" xfId="47698"/>
    <cellStyle name="Style 467 5 2 3" xfId="16095"/>
    <cellStyle name="Style 467 5 2 3 2" xfId="29499"/>
    <cellStyle name="Style 467 5 2 3 3" xfId="25459"/>
    <cellStyle name="Style 467 5 2 3 4" xfId="45900"/>
    <cellStyle name="Style 467 5 2 4" xfId="29497"/>
    <cellStyle name="Style 467 5 2 5" xfId="26261"/>
    <cellStyle name="Style 467 5 2 6" xfId="40058"/>
    <cellStyle name="Style 467 5 3" xfId="10642"/>
    <cellStyle name="Style 467 5 3 2" xfId="25843"/>
    <cellStyle name="Style 467 5 3 3" xfId="29500"/>
    <cellStyle name="Style 467 5 3 4" xfId="38810"/>
    <cellStyle name="Style 467 5 3 5" xfId="43219"/>
    <cellStyle name="Style 467 5 4" xfId="11997"/>
    <cellStyle name="Style 467 5 4 2" xfId="25844"/>
    <cellStyle name="Style 467 5 4 3" xfId="29501"/>
    <cellStyle name="Style 467 5 4 4" xfId="34027"/>
    <cellStyle name="Style 467 5 4 5" xfId="46950"/>
    <cellStyle name="Style 467 5 5" xfId="14829"/>
    <cellStyle name="Style 467 5 5 2" xfId="29502"/>
    <cellStyle name="Style 467 5 5 3" xfId="32789"/>
    <cellStyle name="Style 467 5 5 4" xfId="44404"/>
    <cellStyle name="Style 467 5 6" xfId="29496"/>
    <cellStyle name="Style 467 5 7" xfId="17368"/>
    <cellStyle name="Style 467 5 8" xfId="43136"/>
    <cellStyle name="Style 467 6" xfId="6960"/>
    <cellStyle name="Style 467 6 2" xfId="9301"/>
    <cellStyle name="Style 467 6 2 2" xfId="13556"/>
    <cellStyle name="Style 467 6 2 2 2" xfId="25845"/>
    <cellStyle name="Style 467 6 2 2 3" xfId="29505"/>
    <cellStyle name="Style 467 6 2 2 4" xfId="34904"/>
    <cellStyle name="Style 467 6 2 2 5" xfId="47044"/>
    <cellStyle name="Style 467 6 2 3" xfId="16303"/>
    <cellStyle name="Style 467 6 2 3 2" xfId="29506"/>
    <cellStyle name="Style 467 6 2 3 3" xfId="32070"/>
    <cellStyle name="Style 467 6 2 3 4" xfId="42189"/>
    <cellStyle name="Style 467 6 2 4" xfId="29504"/>
    <cellStyle name="Style 467 6 2 5" xfId="23644"/>
    <cellStyle name="Style 467 6 2 6" xfId="39538"/>
    <cellStyle name="Style 467 6 3" xfId="10876"/>
    <cellStyle name="Style 467 6 3 2" xfId="25846"/>
    <cellStyle name="Style 467 6 3 3" xfId="29507"/>
    <cellStyle name="Style 467 6 3 4" xfId="37549"/>
    <cellStyle name="Style 467 6 3 5" xfId="45728"/>
    <cellStyle name="Style 467 6 4" xfId="12231"/>
    <cellStyle name="Style 467 6 4 2" xfId="25847"/>
    <cellStyle name="Style 467 6 4 3" xfId="29508"/>
    <cellStyle name="Style 467 6 4 4" xfId="36871"/>
    <cellStyle name="Style 467 6 4 5" xfId="45858"/>
    <cellStyle name="Style 467 6 5" xfId="15063"/>
    <cellStyle name="Style 467 6 5 2" xfId="29509"/>
    <cellStyle name="Style 467 6 5 3" xfId="33100"/>
    <cellStyle name="Style 467 6 5 4" xfId="43326"/>
    <cellStyle name="Style 467 6 6" xfId="29503"/>
    <cellStyle name="Style 467 6 7" xfId="21812"/>
    <cellStyle name="Style 467 6 8" xfId="39634"/>
    <cellStyle name="Style 467 7" xfId="6889"/>
    <cellStyle name="Style 467 7 2" xfId="9230"/>
    <cellStyle name="Style 467 7 2 2" xfId="13485"/>
    <cellStyle name="Style 467 7 2 2 2" xfId="25849"/>
    <cellStyle name="Style 467 7 2 2 3" xfId="29512"/>
    <cellStyle name="Style 467 7 2 2 4" xfId="33160"/>
    <cellStyle name="Style 467 7 2 2 5" xfId="41409"/>
    <cellStyle name="Style 467 7 2 3" xfId="16240"/>
    <cellStyle name="Style 467 7 2 3 2" xfId="29513"/>
    <cellStyle name="Style 467 7 2 3 3" xfId="25037"/>
    <cellStyle name="Style 467 7 2 3 4" xfId="39637"/>
    <cellStyle name="Style 467 7 2 4" xfId="29511"/>
    <cellStyle name="Style 467 7 2 5" xfId="22025"/>
    <cellStyle name="Style 467 7 2 6" xfId="40221"/>
    <cellStyle name="Style 467 7 3" xfId="10805"/>
    <cellStyle name="Style 467 7 3 2" xfId="25850"/>
    <cellStyle name="Style 467 7 3 3" xfId="29514"/>
    <cellStyle name="Style 467 7 3 4" xfId="37449"/>
    <cellStyle name="Style 467 7 3 5" xfId="46974"/>
    <cellStyle name="Style 467 7 4" xfId="12160"/>
    <cellStyle name="Style 467 7 4 2" xfId="25851"/>
    <cellStyle name="Style 467 7 4 3" xfId="29515"/>
    <cellStyle name="Style 467 7 4 4" xfId="32958"/>
    <cellStyle name="Style 467 7 4 5" xfId="42576"/>
    <cellStyle name="Style 467 7 5" xfId="14992"/>
    <cellStyle name="Style 467 7 5 2" xfId="29516"/>
    <cellStyle name="Style 467 7 5 3" xfId="33329"/>
    <cellStyle name="Style 467 7 5 4" xfId="46660"/>
    <cellStyle name="Style 467 7 6" xfId="29510"/>
    <cellStyle name="Style 467 7 7" xfId="31927"/>
    <cellStyle name="Style 467 7 8" xfId="39210"/>
    <cellStyle name="Style 467 8" xfId="7095"/>
    <cellStyle name="Style 467 8 2" xfId="9436"/>
    <cellStyle name="Style 467 8 2 2" xfId="13691"/>
    <cellStyle name="Style 467 8 2 2 2" xfId="25853"/>
    <cellStyle name="Style 467 8 2 2 3" xfId="29519"/>
    <cellStyle name="Style 467 8 2 2 4" xfId="34873"/>
    <cellStyle name="Style 467 8 2 2 5" xfId="43031"/>
    <cellStyle name="Style 467 8 2 3" xfId="16428"/>
    <cellStyle name="Style 467 8 2 3 2" xfId="29520"/>
    <cellStyle name="Style 467 8 2 3 3" xfId="21618"/>
    <cellStyle name="Style 467 8 2 3 4" xfId="39978"/>
    <cellStyle name="Style 467 8 2 4" xfId="29518"/>
    <cellStyle name="Style 467 8 2 5" xfId="27490"/>
    <cellStyle name="Style 467 8 2 6" xfId="47260"/>
    <cellStyle name="Style 467 8 3" xfId="11011"/>
    <cellStyle name="Style 467 8 3 2" xfId="25855"/>
    <cellStyle name="Style 467 8 3 3" xfId="29521"/>
    <cellStyle name="Style 467 8 3 4" xfId="37055"/>
    <cellStyle name="Style 467 8 3 5" xfId="43041"/>
    <cellStyle name="Style 467 8 4" xfId="12366"/>
    <cellStyle name="Style 467 8 4 2" xfId="25856"/>
    <cellStyle name="Style 467 8 4 3" xfId="29522"/>
    <cellStyle name="Style 467 8 4 4" xfId="35727"/>
    <cellStyle name="Style 467 8 4 5" xfId="44198"/>
    <cellStyle name="Style 467 8 5" xfId="15198"/>
    <cellStyle name="Style 467 8 5 2" xfId="29523"/>
    <cellStyle name="Style 467 8 5 3" xfId="32744"/>
    <cellStyle name="Style 467 8 5 4" xfId="48295"/>
    <cellStyle name="Style 467 8 6" xfId="29517"/>
    <cellStyle name="Style 467 8 7" xfId="21752"/>
    <cellStyle name="Style 467 8 8" xfId="39282"/>
    <cellStyle name="Style 467 9" xfId="8414"/>
    <cellStyle name="Style 467 9 2" xfId="9852"/>
    <cellStyle name="Style 467 9 2 2" xfId="14089"/>
    <cellStyle name="Style 467 9 2 2 2" xfId="25857"/>
    <cellStyle name="Style 467 9 2 2 3" xfId="29526"/>
    <cellStyle name="Style 467 9 2 2 4" xfId="37979"/>
    <cellStyle name="Style 467 9 2 2 5" xfId="48396"/>
    <cellStyle name="Style 467 9 2 3" xfId="16826"/>
    <cellStyle name="Style 467 9 2 3 2" xfId="29527"/>
    <cellStyle name="Style 467 9 2 3 3" xfId="22650"/>
    <cellStyle name="Style 467 9 2 3 4" xfId="39320"/>
    <cellStyle name="Style 467 9 2 4" xfId="29525"/>
    <cellStyle name="Style 467 9 2 5" xfId="38048"/>
    <cellStyle name="Style 467 9 2 6" xfId="44804"/>
    <cellStyle name="Style 467 9 3" xfId="11409"/>
    <cellStyle name="Style 467 9 3 2" xfId="25858"/>
    <cellStyle name="Style 467 9 3 3" xfId="29528"/>
    <cellStyle name="Style 467 9 3 4" xfId="33002"/>
    <cellStyle name="Style 467 9 3 5" xfId="41830"/>
    <cellStyle name="Style 467 9 4" xfId="12764"/>
    <cellStyle name="Style 467 9 4 2" xfId="25859"/>
    <cellStyle name="Style 467 9 4 3" xfId="29529"/>
    <cellStyle name="Style 467 9 4 4" xfId="36955"/>
    <cellStyle name="Style 467 9 4 5" xfId="46604"/>
    <cellStyle name="Style 467 9 5" xfId="15596"/>
    <cellStyle name="Style 467 9 5 2" xfId="29530"/>
    <cellStyle name="Style 467 9 5 3" xfId="38265"/>
    <cellStyle name="Style 467 9 5 4" xfId="45307"/>
    <cellStyle name="Style 467 9 6" xfId="29524"/>
    <cellStyle name="Style 467 9 7" xfId="34491"/>
    <cellStyle name="Style 467 9 8" xfId="44721"/>
    <cellStyle name="Style 468" xfId="93"/>
    <cellStyle name="Style 468 10" xfId="8356"/>
    <cellStyle name="Style 468 10 2" xfId="9794"/>
    <cellStyle name="Style 468 10 2 2" xfId="14031"/>
    <cellStyle name="Style 468 10 2 2 2" xfId="25860"/>
    <cellStyle name="Style 468 10 2 2 3" xfId="29533"/>
    <cellStyle name="Style 468 10 2 2 4" xfId="34300"/>
    <cellStyle name="Style 468 10 2 2 5" xfId="48418"/>
    <cellStyle name="Style 468 10 2 3" xfId="16768"/>
    <cellStyle name="Style 468 10 2 3 2" xfId="29534"/>
    <cellStyle name="Style 468 10 2 3 3" xfId="23338"/>
    <cellStyle name="Style 468 10 2 3 4" xfId="39258"/>
    <cellStyle name="Style 468 10 2 4" xfId="29532"/>
    <cellStyle name="Style 468 10 2 5" xfId="35259"/>
    <cellStyle name="Style 468 10 2 6" xfId="45046"/>
    <cellStyle name="Style 468 10 3" xfId="11351"/>
    <cellStyle name="Style 468 10 3 2" xfId="25861"/>
    <cellStyle name="Style 468 10 3 3" xfId="29535"/>
    <cellStyle name="Style 468 10 3 4" xfId="37805"/>
    <cellStyle name="Style 468 10 3 5" xfId="44368"/>
    <cellStyle name="Style 468 10 4" xfId="12706"/>
    <cellStyle name="Style 468 10 4 2" xfId="25862"/>
    <cellStyle name="Style 468 10 4 3" xfId="29536"/>
    <cellStyle name="Style 468 10 4 4" xfId="35002"/>
    <cellStyle name="Style 468 10 4 5" xfId="42398"/>
    <cellStyle name="Style 468 10 5" xfId="15538"/>
    <cellStyle name="Style 468 10 5 2" xfId="29537"/>
    <cellStyle name="Style 468 10 5 3" xfId="38578"/>
    <cellStyle name="Style 468 10 5 4" xfId="43317"/>
    <cellStyle name="Style 468 10 6" xfId="29531"/>
    <cellStyle name="Style 468 10 7" xfId="25677"/>
    <cellStyle name="Style 468 10 8" xfId="41613"/>
    <cellStyle name="Style 468 11" xfId="8341"/>
    <cellStyle name="Style 468 11 2" xfId="9779"/>
    <cellStyle name="Style 468 11 2 2" xfId="14016"/>
    <cellStyle name="Style 468 11 2 2 2" xfId="25863"/>
    <cellStyle name="Style 468 11 2 2 3" xfId="29540"/>
    <cellStyle name="Style 468 11 2 2 4" xfId="36132"/>
    <cellStyle name="Style 468 11 2 2 5" xfId="45607"/>
    <cellStyle name="Style 468 11 2 3" xfId="16753"/>
    <cellStyle name="Style 468 11 2 3 2" xfId="29541"/>
    <cellStyle name="Style 468 11 2 3 3" xfId="22320"/>
    <cellStyle name="Style 468 11 2 3 4" xfId="40144"/>
    <cellStyle name="Style 468 11 2 4" xfId="29539"/>
    <cellStyle name="Style 468 11 2 5" xfId="27697"/>
    <cellStyle name="Style 468 11 2 6" xfId="44128"/>
    <cellStyle name="Style 468 11 3" xfId="11336"/>
    <cellStyle name="Style 468 11 3 2" xfId="25864"/>
    <cellStyle name="Style 468 11 3 3" xfId="29542"/>
    <cellStyle name="Style 468 11 3 4" xfId="36932"/>
    <cellStyle name="Style 468 11 3 5" xfId="43149"/>
    <cellStyle name="Style 468 11 4" xfId="12691"/>
    <cellStyle name="Style 468 11 4 2" xfId="25865"/>
    <cellStyle name="Style 468 11 4 3" xfId="29543"/>
    <cellStyle name="Style 468 11 4 4" xfId="33558"/>
    <cellStyle name="Style 468 11 4 5" xfId="47734"/>
    <cellStyle name="Style 468 11 5" xfId="15523"/>
    <cellStyle name="Style 468 11 5 2" xfId="29544"/>
    <cellStyle name="Style 468 11 5 3" xfId="32770"/>
    <cellStyle name="Style 468 11 5 4" xfId="45161"/>
    <cellStyle name="Style 468 11 6" xfId="29538"/>
    <cellStyle name="Style 468 11 7" xfId="22254"/>
    <cellStyle name="Style 468 11 8" xfId="40000"/>
    <cellStyle name="Style 468 12" xfId="8587"/>
    <cellStyle name="Style 468 12 2" xfId="10023"/>
    <cellStyle name="Style 468 12 2 2" xfId="14260"/>
    <cellStyle name="Style 468 12 2 2 2" xfId="25867"/>
    <cellStyle name="Style 468 12 2 2 3" xfId="29547"/>
    <cellStyle name="Style 468 12 2 2 4" xfId="37441"/>
    <cellStyle name="Style 468 12 2 2 5" xfId="44518"/>
    <cellStyle name="Style 468 12 2 3" xfId="16997"/>
    <cellStyle name="Style 468 12 2 3 2" xfId="29548"/>
    <cellStyle name="Style 468 12 2 3 3" xfId="36108"/>
    <cellStyle name="Style 468 12 2 3 4" xfId="44393"/>
    <cellStyle name="Style 468 12 2 4" xfId="29546"/>
    <cellStyle name="Style 468 12 2 5" xfId="37502"/>
    <cellStyle name="Style 468 12 2 6" xfId="46425"/>
    <cellStyle name="Style 468 12 3" xfId="11580"/>
    <cellStyle name="Style 468 12 3 2" xfId="25868"/>
    <cellStyle name="Style 468 12 3 3" xfId="29549"/>
    <cellStyle name="Style 468 12 3 4" xfId="35604"/>
    <cellStyle name="Style 468 12 3 5" xfId="44918"/>
    <cellStyle name="Style 468 12 4" xfId="12935"/>
    <cellStyle name="Style 468 12 4 2" xfId="25869"/>
    <cellStyle name="Style 468 12 4 3" xfId="29550"/>
    <cellStyle name="Style 468 12 4 4" xfId="38018"/>
    <cellStyle name="Style 468 12 4 5" xfId="43401"/>
    <cellStyle name="Style 468 12 5" xfId="15767"/>
    <cellStyle name="Style 468 12 5 2" xfId="29551"/>
    <cellStyle name="Style 468 12 5 3" xfId="36619"/>
    <cellStyle name="Style 468 12 5 4" xfId="44435"/>
    <cellStyle name="Style 468 12 6" xfId="29545"/>
    <cellStyle name="Style 468 12 7" xfId="34004"/>
    <cellStyle name="Style 468 12 8" xfId="44397"/>
    <cellStyle name="Style 468 13" xfId="8687"/>
    <cellStyle name="Style 468 13 2" xfId="10123"/>
    <cellStyle name="Style 468 13 2 2" xfId="14360"/>
    <cellStyle name="Style 468 13 2 2 2" xfId="25871"/>
    <cellStyle name="Style 468 13 2 2 3" xfId="29554"/>
    <cellStyle name="Style 468 13 2 2 4" xfId="36451"/>
    <cellStyle name="Style 468 13 2 2 5" xfId="47962"/>
    <cellStyle name="Style 468 13 2 3" xfId="17097"/>
    <cellStyle name="Style 468 13 2 3 2" xfId="29555"/>
    <cellStyle name="Style 468 13 2 3 3" xfId="32163"/>
    <cellStyle name="Style 468 13 2 3 4" xfId="45051"/>
    <cellStyle name="Style 468 13 2 4" xfId="29553"/>
    <cellStyle name="Style 468 13 2 5" xfId="37059"/>
    <cellStyle name="Style 468 13 2 6" xfId="42132"/>
    <cellStyle name="Style 468 13 3" xfId="11680"/>
    <cellStyle name="Style 468 13 3 2" xfId="25872"/>
    <cellStyle name="Style 468 13 3 3" xfId="29556"/>
    <cellStyle name="Style 468 13 3 4" xfId="37524"/>
    <cellStyle name="Style 468 13 3 5" xfId="40478"/>
    <cellStyle name="Style 468 13 4" xfId="13035"/>
    <cellStyle name="Style 468 13 4 2" xfId="25873"/>
    <cellStyle name="Style 468 13 4 3" xfId="29557"/>
    <cellStyle name="Style 468 13 4 4" xfId="36543"/>
    <cellStyle name="Style 468 13 4 5" xfId="46698"/>
    <cellStyle name="Style 468 13 5" xfId="15867"/>
    <cellStyle name="Style 468 13 5 2" xfId="29558"/>
    <cellStyle name="Style 468 13 5 3" xfId="31987"/>
    <cellStyle name="Style 468 13 5 4" xfId="40869"/>
    <cellStyle name="Style 468 13 6" xfId="29552"/>
    <cellStyle name="Style 468 13 7" xfId="26311"/>
    <cellStyle name="Style 468 13 8" xfId="47632"/>
    <cellStyle name="Style 468 14" xfId="8689"/>
    <cellStyle name="Style 468 14 2" xfId="10125"/>
    <cellStyle name="Style 468 14 2 2" xfId="14362"/>
    <cellStyle name="Style 468 14 2 2 2" xfId="25874"/>
    <cellStyle name="Style 468 14 2 2 3" xfId="29561"/>
    <cellStyle name="Style 468 14 2 2 4" xfId="34348"/>
    <cellStyle name="Style 468 14 2 2 5" xfId="44498"/>
    <cellStyle name="Style 468 14 2 3" xfId="17099"/>
    <cellStyle name="Style 468 14 2 3 2" xfId="29562"/>
    <cellStyle name="Style 468 14 2 3 3" xfId="38740"/>
    <cellStyle name="Style 468 14 2 3 4" xfId="47387"/>
    <cellStyle name="Style 468 14 2 4" xfId="29560"/>
    <cellStyle name="Style 468 14 2 5" xfId="33374"/>
    <cellStyle name="Style 468 14 2 6" xfId="42677"/>
    <cellStyle name="Style 468 14 3" xfId="11682"/>
    <cellStyle name="Style 468 14 3 2" xfId="25875"/>
    <cellStyle name="Style 468 14 3 3" xfId="29563"/>
    <cellStyle name="Style 468 14 3 4" xfId="33602"/>
    <cellStyle name="Style 468 14 3 5" xfId="44677"/>
    <cellStyle name="Style 468 14 4" xfId="13037"/>
    <cellStyle name="Style 468 14 4 2" xfId="25876"/>
    <cellStyle name="Style 468 14 4 3" xfId="29564"/>
    <cellStyle name="Style 468 14 4 4" xfId="34440"/>
    <cellStyle name="Style 468 14 4 5" xfId="41314"/>
    <cellStyle name="Style 468 14 5" xfId="15869"/>
    <cellStyle name="Style 468 14 5 2" xfId="29565"/>
    <cellStyle name="Style 468 14 5 3" xfId="31989"/>
    <cellStyle name="Style 468 14 5 4" xfId="45639"/>
    <cellStyle name="Style 468 14 6" xfId="29559"/>
    <cellStyle name="Style 468 14 7" xfId="37184"/>
    <cellStyle name="Style 468 14 8" xfId="46570"/>
    <cellStyle name="Style 468 15" xfId="8881"/>
    <cellStyle name="Style 468 15 2" xfId="13160"/>
    <cellStyle name="Style 468 15 2 2" xfId="25879"/>
    <cellStyle name="Style 468 15 2 3" xfId="29566"/>
    <cellStyle name="Style 468 15 2 4" xfId="35102"/>
    <cellStyle name="Style 468 15 2 5" xfId="41754"/>
    <cellStyle name="Style 468 15 3" xfId="14593"/>
    <cellStyle name="Style 468 15 3 2" xfId="25880"/>
    <cellStyle name="Style 468 15 3 3" xfId="29567"/>
    <cellStyle name="Style 468 15 3 4" xfId="33506"/>
    <cellStyle name="Style 468 15 3 5" xfId="47068"/>
    <cellStyle name="Style 468 15 4" xfId="25878"/>
    <cellStyle name="Style 468 16" xfId="10332"/>
    <cellStyle name="Style 468 16 2" xfId="14569"/>
    <cellStyle name="Style 468 16 2 2" xfId="25882"/>
    <cellStyle name="Style 468 16 2 3" xfId="29569"/>
    <cellStyle name="Style 468 16 2 4" xfId="35428"/>
    <cellStyle name="Style 468 16 2 5" xfId="43123"/>
    <cellStyle name="Style 468 16 3" xfId="17306"/>
    <cellStyle name="Style 468 16 3 2" xfId="29570"/>
    <cellStyle name="Style 468 16 3 3" xfId="36096"/>
    <cellStyle name="Style 468 16 3 4" xfId="43327"/>
    <cellStyle name="Style 468 16 4" xfId="29568"/>
    <cellStyle name="Style 468 16 5" xfId="36846"/>
    <cellStyle name="Style 468 16 6" xfId="46667"/>
    <cellStyle name="Style 468 17" xfId="10370"/>
    <cellStyle name="Style 468 17 2" xfId="25883"/>
    <cellStyle name="Style 468 17 3" xfId="29571"/>
    <cellStyle name="Style 468 17 4" xfId="36189"/>
    <cellStyle name="Style 468 17 5" xfId="42742"/>
    <cellStyle name="Style 468 18" xfId="10413"/>
    <cellStyle name="Style 468 18 2" xfId="25884"/>
    <cellStyle name="Style 468 18 3" xfId="29572"/>
    <cellStyle name="Style 468 18 4" xfId="38610"/>
    <cellStyle name="Style 468 18 5" xfId="42081"/>
    <cellStyle name="Style 468 19" xfId="11811"/>
    <cellStyle name="Style 468 19 2" xfId="25885"/>
    <cellStyle name="Style 468 19 3" xfId="29573"/>
    <cellStyle name="Style 468 19 4" xfId="37578"/>
    <cellStyle name="Style 468 19 5" xfId="46126"/>
    <cellStyle name="Style 468 2" xfId="6946"/>
    <cellStyle name="Style 468 2 2" xfId="10217"/>
    <cellStyle name="Style 468 2 2 2" xfId="11774"/>
    <cellStyle name="Style 468 2 2 2 2" xfId="25887"/>
    <cellStyle name="Style 468 2 2 2 3" xfId="29576"/>
    <cellStyle name="Style 468 2 2 2 4" xfId="37291"/>
    <cellStyle name="Style 468 2 2 2 5" xfId="44527"/>
    <cellStyle name="Style 468 2 2 3" xfId="14454"/>
    <cellStyle name="Style 468 2 2 3 2" xfId="25888"/>
    <cellStyle name="Style 468 2 2 3 3" xfId="29577"/>
    <cellStyle name="Style 468 2 2 3 4" xfId="36206"/>
    <cellStyle name="Style 468 2 2 3 5" xfId="40640"/>
    <cellStyle name="Style 468 2 2 4" xfId="17191"/>
    <cellStyle name="Style 468 2 2 4 2" xfId="29578"/>
    <cellStyle name="Style 468 2 2 4 3" xfId="37690"/>
    <cellStyle name="Style 468 2 2 4 4" xfId="45470"/>
    <cellStyle name="Style 468 2 2 5" xfId="29575"/>
    <cellStyle name="Style 468 2 2 6" xfId="38179"/>
    <cellStyle name="Style 468 2 2 7" xfId="40526"/>
    <cellStyle name="Style 468 2 3" xfId="9287"/>
    <cellStyle name="Style 468 2 3 2" xfId="13542"/>
    <cellStyle name="Style 468 2 3 2 2" xfId="25890"/>
    <cellStyle name="Style 468 2 3 2 3" xfId="29579"/>
    <cellStyle name="Style 468 2 3 2 4" xfId="33639"/>
    <cellStyle name="Style 468 2 3 2 5" xfId="47207"/>
    <cellStyle name="Style 468 2 3 3" xfId="14664"/>
    <cellStyle name="Style 468 2 3 3 2" xfId="25891"/>
    <cellStyle name="Style 468 2 3 3 3" xfId="29580"/>
    <cellStyle name="Style 468 2 3 3 4" xfId="35267"/>
    <cellStyle name="Style 468 2 3 3 5" xfId="47281"/>
    <cellStyle name="Style 468 2 3 4" xfId="25889"/>
    <cellStyle name="Style 468 2 4" xfId="10862"/>
    <cellStyle name="Style 468 2 4 2" xfId="25892"/>
    <cellStyle name="Style 468 2 4 3" xfId="29581"/>
    <cellStyle name="Style 468 2 4 4" xfId="32585"/>
    <cellStyle name="Style 468 2 4 5" xfId="46965"/>
    <cellStyle name="Style 468 2 5" xfId="12217"/>
    <cellStyle name="Style 468 2 5 2" xfId="25893"/>
    <cellStyle name="Style 468 2 5 3" xfId="29582"/>
    <cellStyle name="Style 468 2 5 4" xfId="35426"/>
    <cellStyle name="Style 468 2 5 5" xfId="45282"/>
    <cellStyle name="Style 468 2 6" xfId="15049"/>
    <cellStyle name="Style 468 2 6 2" xfId="29583"/>
    <cellStyle name="Style 468 2 6 3" xfId="33893"/>
    <cellStyle name="Style 468 2 6 4" xfId="44341"/>
    <cellStyle name="Style 468 2 7" xfId="21803"/>
    <cellStyle name="Style 468 2 8" xfId="39138"/>
    <cellStyle name="Style 468 3" xfId="6976"/>
    <cellStyle name="Style 468 3 2" xfId="9317"/>
    <cellStyle name="Style 468 3 2 2" xfId="13572"/>
    <cellStyle name="Style 468 3 2 2 2" xfId="25895"/>
    <cellStyle name="Style 468 3 2 2 3" xfId="29586"/>
    <cellStyle name="Style 468 3 2 2 4" xfId="34246"/>
    <cellStyle name="Style 468 3 2 2 5" xfId="46619"/>
    <cellStyle name="Style 468 3 2 3" xfId="16319"/>
    <cellStyle name="Style 468 3 2 3 2" xfId="29587"/>
    <cellStyle name="Style 468 3 2 3 3" xfId="32083"/>
    <cellStyle name="Style 468 3 2 3 4" xfId="45227"/>
    <cellStyle name="Style 468 3 2 4" xfId="29585"/>
    <cellStyle name="Style 468 3 2 5" xfId="27040"/>
    <cellStyle name="Style 468 3 2 6" xfId="43953"/>
    <cellStyle name="Style 468 3 3" xfId="10892"/>
    <cellStyle name="Style 468 3 3 2" xfId="25896"/>
    <cellStyle name="Style 468 3 3 3" xfId="29588"/>
    <cellStyle name="Style 468 3 3 4" xfId="34553"/>
    <cellStyle name="Style 468 3 3 5" xfId="47746"/>
    <cellStyle name="Style 468 3 4" xfId="12247"/>
    <cellStyle name="Style 468 3 4 2" xfId="25897"/>
    <cellStyle name="Style 468 3 4 3" xfId="29589"/>
    <cellStyle name="Style 468 3 4 4" xfId="34043"/>
    <cellStyle name="Style 468 3 4 5" xfId="47904"/>
    <cellStyle name="Style 468 3 5" xfId="15079"/>
    <cellStyle name="Style 468 3 5 2" xfId="29590"/>
    <cellStyle name="Style 468 3 5 3" xfId="32782"/>
    <cellStyle name="Style 468 3 5 4" xfId="44170"/>
    <cellStyle name="Style 468 3 6" xfId="29584"/>
    <cellStyle name="Style 468 3 7" xfId="22775"/>
    <cellStyle name="Style 468 3 8" xfId="39032"/>
    <cellStyle name="Style 468 4" xfId="6927"/>
    <cellStyle name="Style 468 4 2" xfId="9268"/>
    <cellStyle name="Style 468 4 2 2" xfId="13523"/>
    <cellStyle name="Style 468 4 2 2 2" xfId="25899"/>
    <cellStyle name="Style 468 4 2 2 3" xfId="29593"/>
    <cellStyle name="Style 468 4 2 2 4" xfId="34084"/>
    <cellStyle name="Style 468 4 2 2 5" xfId="43532"/>
    <cellStyle name="Style 468 4 2 3" xfId="16273"/>
    <cellStyle name="Style 468 4 2 3 2" xfId="29594"/>
    <cellStyle name="Style 468 4 2 3 3" xfId="32054"/>
    <cellStyle name="Style 468 4 2 3 4" xfId="41518"/>
    <cellStyle name="Style 468 4 2 4" xfId="29592"/>
    <cellStyle name="Style 468 4 2 5" xfId="38805"/>
    <cellStyle name="Style 468 4 2 6" xfId="42218"/>
    <cellStyle name="Style 468 4 3" xfId="10843"/>
    <cellStyle name="Style 468 4 3 2" xfId="25900"/>
    <cellStyle name="Style 468 4 3 3" xfId="29595"/>
    <cellStyle name="Style 468 4 3 4" xfId="35481"/>
    <cellStyle name="Style 468 4 3 5" xfId="47304"/>
    <cellStyle name="Style 468 4 4" xfId="12198"/>
    <cellStyle name="Style 468 4 4 2" xfId="25901"/>
    <cellStyle name="Style 468 4 4 3" xfId="29596"/>
    <cellStyle name="Style 468 4 4 4" xfId="33390"/>
    <cellStyle name="Style 468 4 4 5" xfId="42750"/>
    <cellStyle name="Style 468 4 5" xfId="15030"/>
    <cellStyle name="Style 468 4 5 2" xfId="29597"/>
    <cellStyle name="Style 468 4 5 3" xfId="38036"/>
    <cellStyle name="Style 468 4 5 4" xfId="41318"/>
    <cellStyle name="Style 468 4 6" xfId="29591"/>
    <cellStyle name="Style 468 4 7" xfId="23410"/>
    <cellStyle name="Style 468 4 8" xfId="39717"/>
    <cellStyle name="Style 468 5" xfId="6978"/>
    <cellStyle name="Style 468 5 2" xfId="9319"/>
    <cellStyle name="Style 468 5 2 2" xfId="13574"/>
    <cellStyle name="Style 468 5 2 2 2" xfId="25902"/>
    <cellStyle name="Style 468 5 2 2 3" xfId="29600"/>
    <cellStyle name="Style 468 5 2 2 4" xfId="35827"/>
    <cellStyle name="Style 468 5 2 2 5" xfId="47086"/>
    <cellStyle name="Style 468 5 2 3" xfId="16321"/>
    <cellStyle name="Style 468 5 2 3 2" xfId="29601"/>
    <cellStyle name="Style 468 5 2 3 3" xfId="26373"/>
    <cellStyle name="Style 468 5 2 3 4" xfId="41688"/>
    <cellStyle name="Style 468 5 2 4" xfId="29599"/>
    <cellStyle name="Style 468 5 2 5" xfId="26276"/>
    <cellStyle name="Style 468 5 2 6" xfId="45343"/>
    <cellStyle name="Style 468 5 3" xfId="10894"/>
    <cellStyle name="Style 468 5 3 2" xfId="25903"/>
    <cellStyle name="Style 468 5 3 3" xfId="29602"/>
    <cellStyle name="Style 468 5 3 4" xfId="36134"/>
    <cellStyle name="Style 468 5 3 5" xfId="43438"/>
    <cellStyle name="Style 468 5 4" xfId="12249"/>
    <cellStyle name="Style 468 5 4 2" xfId="25904"/>
    <cellStyle name="Style 468 5 4 3" xfId="29603"/>
    <cellStyle name="Style 468 5 4 4" xfId="35625"/>
    <cellStyle name="Style 468 5 4 5" xfId="48351"/>
    <cellStyle name="Style 468 5 5" xfId="15081"/>
    <cellStyle name="Style 468 5 5 2" xfId="29604"/>
    <cellStyle name="Style 468 5 5 3" xfId="37543"/>
    <cellStyle name="Style 468 5 5 4" xfId="47801"/>
    <cellStyle name="Style 468 5 6" xfId="29598"/>
    <cellStyle name="Style 468 5 7" xfId="21608"/>
    <cellStyle name="Style 468 5 8" xfId="48257"/>
    <cellStyle name="Style 468 6" xfId="6637"/>
    <cellStyle name="Style 468 6 2" xfId="8978"/>
    <cellStyle name="Style 468 6 2 2" xfId="13233"/>
    <cellStyle name="Style 468 6 2 2 2" xfId="25905"/>
    <cellStyle name="Style 468 6 2 2 3" xfId="29607"/>
    <cellStyle name="Style 468 6 2 2 4" xfId="33716"/>
    <cellStyle name="Style 468 6 2 2 5" xfId="47105"/>
    <cellStyle name="Style 468 6 2 3" xfId="16018"/>
    <cellStyle name="Style 468 6 2 3 2" xfId="29608"/>
    <cellStyle name="Style 468 6 2 3 3" xfId="31949"/>
    <cellStyle name="Style 468 6 2 3 4" xfId="41927"/>
    <cellStyle name="Style 468 6 2 4" xfId="29606"/>
    <cellStyle name="Style 468 6 2 5" xfId="22529"/>
    <cellStyle name="Style 468 6 2 6" xfId="45571"/>
    <cellStyle name="Style 468 6 3" xfId="10553"/>
    <cellStyle name="Style 468 6 3 2" xfId="25906"/>
    <cellStyle name="Style 468 6 3 3" xfId="29609"/>
    <cellStyle name="Style 468 6 3 4" xfId="37204"/>
    <cellStyle name="Style 468 6 3 5" xfId="46174"/>
    <cellStyle name="Style 468 6 4" xfId="11908"/>
    <cellStyle name="Style 468 6 4 2" xfId="25907"/>
    <cellStyle name="Style 468 6 4 3" xfId="29610"/>
    <cellStyle name="Style 468 6 4 4" xfId="33513"/>
    <cellStyle name="Style 468 6 4 5" xfId="47070"/>
    <cellStyle name="Style 468 6 5" xfId="14740"/>
    <cellStyle name="Style 468 6 5 2" xfId="29611"/>
    <cellStyle name="Style 468 6 5 3" xfId="36519"/>
    <cellStyle name="Style 468 6 5 4" xfId="47616"/>
    <cellStyle name="Style 468 6 6" xfId="29605"/>
    <cellStyle name="Style 468 6 7" xfId="23908"/>
    <cellStyle name="Style 468 6 8" xfId="40075"/>
    <cellStyle name="Style 468 7" xfId="6840"/>
    <cellStyle name="Style 468 7 2" xfId="9181"/>
    <cellStyle name="Style 468 7 2 2" xfId="13436"/>
    <cellStyle name="Style 468 7 2 2 2" xfId="25908"/>
    <cellStyle name="Style 468 7 2 2 3" xfId="29614"/>
    <cellStyle name="Style 468 7 2 2 4" xfId="34645"/>
    <cellStyle name="Style 468 7 2 2 5" xfId="41821"/>
    <cellStyle name="Style 468 7 2 3" xfId="16196"/>
    <cellStyle name="Style 468 7 2 3 2" xfId="29615"/>
    <cellStyle name="Style 468 7 2 3 3" xfId="22284"/>
    <cellStyle name="Style 468 7 2 3 4" xfId="40178"/>
    <cellStyle name="Style 468 7 2 4" xfId="29613"/>
    <cellStyle name="Style 468 7 2 5" xfId="22084"/>
    <cellStyle name="Style 468 7 2 6" xfId="46890"/>
    <cellStyle name="Style 468 7 3" xfId="10756"/>
    <cellStyle name="Style 468 7 3 2" xfId="25909"/>
    <cellStyle name="Style 468 7 3 3" xfId="29616"/>
    <cellStyle name="Style 468 7 3 4" xfId="35720"/>
    <cellStyle name="Style 468 7 3 5" xfId="45586"/>
    <cellStyle name="Style 468 7 4" xfId="12111"/>
    <cellStyle name="Style 468 7 4 2" xfId="25910"/>
    <cellStyle name="Style 468 7 4 3" xfId="29617"/>
    <cellStyle name="Style 468 7 4 4" xfId="33886"/>
    <cellStyle name="Style 468 7 4 5" xfId="44333"/>
    <cellStyle name="Style 468 7 5" xfId="14943"/>
    <cellStyle name="Style 468 7 5 2" xfId="29618"/>
    <cellStyle name="Style 468 7 5 3" xfId="36978"/>
    <cellStyle name="Style 468 7 5 4" xfId="41304"/>
    <cellStyle name="Style 468 7 6" xfId="29612"/>
    <cellStyle name="Style 468 7 7" xfId="21882"/>
    <cellStyle name="Style 468 7 8" xfId="40354"/>
    <cellStyle name="Style 468 8" xfId="7096"/>
    <cellStyle name="Style 468 8 2" xfId="9437"/>
    <cellStyle name="Style 468 8 2 2" xfId="13692"/>
    <cellStyle name="Style 468 8 2 2 2" xfId="25911"/>
    <cellStyle name="Style 468 8 2 2 3" xfId="29621"/>
    <cellStyle name="Style 468 8 2 2 4" xfId="33290"/>
    <cellStyle name="Style 468 8 2 2 5" xfId="45375"/>
    <cellStyle name="Style 468 8 2 3" xfId="16429"/>
    <cellStyle name="Style 468 8 2 3 2" xfId="29622"/>
    <cellStyle name="Style 468 8 2 3 3" xfId="22235"/>
    <cellStyle name="Style 468 8 2 3 4" xfId="39759"/>
    <cellStyle name="Style 468 8 2 4" xfId="29620"/>
    <cellStyle name="Style 468 8 2 5" xfId="27493"/>
    <cellStyle name="Style 468 8 2 6" xfId="41421"/>
    <cellStyle name="Style 468 8 3" xfId="11012"/>
    <cellStyle name="Style 468 8 3 2" xfId="25912"/>
    <cellStyle name="Style 468 8 3 3" xfId="29623"/>
    <cellStyle name="Style 468 8 3 4" xfId="34953"/>
    <cellStyle name="Style 468 8 3 5" xfId="47738"/>
    <cellStyle name="Style 468 8 4" xfId="12367"/>
    <cellStyle name="Style 468 8 4 2" xfId="25913"/>
    <cellStyle name="Style 468 8 4 3" xfId="29624"/>
    <cellStyle name="Style 468 8 4 4" xfId="37335"/>
    <cellStyle name="Style 468 8 4 5" xfId="42748"/>
    <cellStyle name="Style 468 8 5" xfId="15199"/>
    <cellStyle name="Style 468 8 5 2" xfId="29625"/>
    <cellStyle name="Style 468 8 5 3" xfId="35907"/>
    <cellStyle name="Style 468 8 5 4" xfId="47800"/>
    <cellStyle name="Style 468 8 6" xfId="29619"/>
    <cellStyle name="Style 468 8 7" xfId="22396"/>
    <cellStyle name="Style 468 8 8" xfId="39366"/>
    <cellStyle name="Style 468 9" xfId="8415"/>
    <cellStyle name="Style 468 9 2" xfId="9853"/>
    <cellStyle name="Style 468 9 2 2" xfId="14090"/>
    <cellStyle name="Style 468 9 2 2 2" xfId="25914"/>
    <cellStyle name="Style 468 9 2 2 3" xfId="29628"/>
    <cellStyle name="Style 468 9 2 2 4" xfId="34278"/>
    <cellStyle name="Style 468 9 2 2 5" xfId="42471"/>
    <cellStyle name="Style 468 9 2 3" xfId="16827"/>
    <cellStyle name="Style 468 9 2 3 2" xfId="29629"/>
    <cellStyle name="Style 468 9 2 3 3" xfId="23733"/>
    <cellStyle name="Style 468 9 2 3 4" xfId="39601"/>
    <cellStyle name="Style 468 9 2 4" xfId="29627"/>
    <cellStyle name="Style 468 9 2 5" xfId="34347"/>
    <cellStyle name="Style 468 9 2 6" xfId="43391"/>
    <cellStyle name="Style 468 9 3" xfId="11410"/>
    <cellStyle name="Style 468 9 3 2" xfId="25915"/>
    <cellStyle name="Style 468 9 3 3" xfId="29630"/>
    <cellStyle name="Style 468 9 3 4" xfId="36165"/>
    <cellStyle name="Style 468 9 3 5" xfId="41479"/>
    <cellStyle name="Style 468 9 4" xfId="12765"/>
    <cellStyle name="Style 468 9 4 2" xfId="25916"/>
    <cellStyle name="Style 468 9 4 3" xfId="29631"/>
    <cellStyle name="Style 468 9 4 4" xfId="34853"/>
    <cellStyle name="Style 468 9 4 5" xfId="44193"/>
    <cellStyle name="Style 468 9 5" xfId="15597"/>
    <cellStyle name="Style 468 9 5 2" xfId="29632"/>
    <cellStyle name="Style 468 9 5 3" xfId="38469"/>
    <cellStyle name="Style 468 9 5 4" xfId="42911"/>
    <cellStyle name="Style 468 9 6" xfId="29626"/>
    <cellStyle name="Style 468 9 7" xfId="32909"/>
    <cellStyle name="Style 468 9 8" xfId="45370"/>
    <cellStyle name="Style 469" xfId="94"/>
    <cellStyle name="Style 469 10" xfId="8324"/>
    <cellStyle name="Style 469 10 2" xfId="9762"/>
    <cellStyle name="Style 469 10 2 2" xfId="13999"/>
    <cellStyle name="Style 469 10 2 2 2" xfId="25917"/>
    <cellStyle name="Style 469 10 2 2 3" xfId="29635"/>
    <cellStyle name="Style 469 10 2 2 4" xfId="38594"/>
    <cellStyle name="Style 469 10 2 2 5" xfId="46560"/>
    <cellStyle name="Style 469 10 2 3" xfId="16736"/>
    <cellStyle name="Style 469 10 2 3 2" xfId="29636"/>
    <cellStyle name="Style 469 10 2 3 3" xfId="24745"/>
    <cellStyle name="Style 469 10 2 3 4" xfId="39411"/>
    <cellStyle name="Style 469 10 2 4" xfId="29634"/>
    <cellStyle name="Style 469 10 2 5" xfId="34642"/>
    <cellStyle name="Style 469 10 2 6" xfId="44284"/>
    <cellStyle name="Style 469 10 3" xfId="11319"/>
    <cellStyle name="Style 469 10 3 2" xfId="25919"/>
    <cellStyle name="Style 469 10 3 3" xfId="29637"/>
    <cellStyle name="Style 469 10 3 4" xfId="35822"/>
    <cellStyle name="Style 469 10 3 5" xfId="41301"/>
    <cellStyle name="Style 469 10 4" xfId="12674"/>
    <cellStyle name="Style 469 10 4 2" xfId="25920"/>
    <cellStyle name="Style 469 10 4 3" xfId="29638"/>
    <cellStyle name="Style 469 10 4 4" xfId="32449"/>
    <cellStyle name="Style 469 10 4 5" xfId="45486"/>
    <cellStyle name="Style 469 10 5" xfId="15506"/>
    <cellStyle name="Style 469 10 5 2" xfId="29639"/>
    <cellStyle name="Style 469 10 5 3" xfId="33022"/>
    <cellStyle name="Style 469 10 5 4" xfId="40856"/>
    <cellStyle name="Style 469 10 6" xfId="29633"/>
    <cellStyle name="Style 469 10 7" xfId="22741"/>
    <cellStyle name="Style 469 10 8" xfId="39938"/>
    <cellStyle name="Style 469 11" xfId="8251"/>
    <cellStyle name="Style 469 11 2" xfId="9689"/>
    <cellStyle name="Style 469 11 2 2" xfId="13926"/>
    <cellStyle name="Style 469 11 2 2 2" xfId="25922"/>
    <cellStyle name="Style 469 11 2 2 3" xfId="29642"/>
    <cellStyle name="Style 469 11 2 2 4" xfId="35839"/>
    <cellStyle name="Style 469 11 2 2 5" xfId="43943"/>
    <cellStyle name="Style 469 11 2 3" xfId="16663"/>
    <cellStyle name="Style 469 11 2 3 2" xfId="29643"/>
    <cellStyle name="Style 469 11 2 3 3" xfId="21909"/>
    <cellStyle name="Style 469 11 2 3 4" xfId="45558"/>
    <cellStyle name="Style 469 11 2 4" xfId="29641"/>
    <cellStyle name="Style 469 11 2 5" xfId="38428"/>
    <cellStyle name="Style 469 11 2 6" xfId="44828"/>
    <cellStyle name="Style 469 11 3" xfId="11246"/>
    <cellStyle name="Style 469 11 3 2" xfId="25924"/>
    <cellStyle name="Style 469 11 3 3" xfId="29644"/>
    <cellStyle name="Style 469 11 3 4" xfId="32492"/>
    <cellStyle name="Style 469 11 3 5" xfId="42489"/>
    <cellStyle name="Style 469 11 4" xfId="12601"/>
    <cellStyle name="Style 469 11 4 2" xfId="25925"/>
    <cellStyle name="Style 469 11 4 3" xfId="29645"/>
    <cellStyle name="Style 469 11 4 4" xfId="36443"/>
    <cellStyle name="Style 469 11 4 5" xfId="45610"/>
    <cellStyle name="Style 469 11 5" xfId="15433"/>
    <cellStyle name="Style 469 11 5 2" xfId="29646"/>
    <cellStyle name="Style 469 11 5 3" xfId="36523"/>
    <cellStyle name="Style 469 11 5 4" xfId="40481"/>
    <cellStyle name="Style 469 11 6" xfId="29640"/>
    <cellStyle name="Style 469 11 7" xfId="32293"/>
    <cellStyle name="Style 469 11 8" xfId="40585"/>
    <cellStyle name="Style 469 12" xfId="8645"/>
    <cellStyle name="Style 469 12 2" xfId="10081"/>
    <cellStyle name="Style 469 12 2 2" xfId="14318"/>
    <cellStyle name="Style 469 12 2 2 2" xfId="25926"/>
    <cellStyle name="Style 469 12 2 2 3" xfId="29649"/>
    <cellStyle name="Style 469 12 2 2 4" xfId="38433"/>
    <cellStyle name="Style 469 12 2 2 5" xfId="46294"/>
    <cellStyle name="Style 469 12 2 3" xfId="17055"/>
    <cellStyle name="Style 469 12 2 3 2" xfId="29650"/>
    <cellStyle name="Style 469 12 2 3 3" xfId="36110"/>
    <cellStyle name="Style 469 12 2 3 4" xfId="44099"/>
    <cellStyle name="Style 469 12 2 4" xfId="29648"/>
    <cellStyle name="Style 469 12 2 5" xfId="32675"/>
    <cellStyle name="Style 469 12 2 6" xfId="44371"/>
    <cellStyle name="Style 469 12 3" xfId="11638"/>
    <cellStyle name="Style 469 12 3 2" xfId="25927"/>
    <cellStyle name="Style 469 12 3 3" xfId="29651"/>
    <cellStyle name="Style 469 12 3 4" xfId="33357"/>
    <cellStyle name="Style 469 12 3 5" xfId="44769"/>
    <cellStyle name="Style 469 12 4" xfId="12993"/>
    <cellStyle name="Style 469 12 4 2" xfId="25928"/>
    <cellStyle name="Style 469 12 4 3" xfId="29652"/>
    <cellStyle name="Style 469 12 4 4" xfId="35121"/>
    <cellStyle name="Style 469 12 4 5" xfId="46809"/>
    <cellStyle name="Style 469 12 5" xfId="15825"/>
    <cellStyle name="Style 469 12 5 2" xfId="29653"/>
    <cellStyle name="Style 469 12 5 3" xfId="28095"/>
    <cellStyle name="Style 469 12 5 4" xfId="47660"/>
    <cellStyle name="Style 469 12 6" xfId="29647"/>
    <cellStyle name="Style 469 12 7" xfId="38778"/>
    <cellStyle name="Style 469 12 8" xfId="41129"/>
    <cellStyle name="Style 469 13" xfId="8499"/>
    <cellStyle name="Style 469 13 2" xfId="9935"/>
    <cellStyle name="Style 469 13 2 2" xfId="14172"/>
    <cellStyle name="Style 469 13 2 2 2" xfId="25929"/>
    <cellStyle name="Style 469 13 2 2 3" xfId="29656"/>
    <cellStyle name="Style 469 13 2 2 4" xfId="37927"/>
    <cellStyle name="Style 469 13 2 2 5" xfId="42329"/>
    <cellStyle name="Style 469 13 2 3" xfId="16909"/>
    <cellStyle name="Style 469 13 2 3 2" xfId="29657"/>
    <cellStyle name="Style 469 13 2 3 3" xfId="25690"/>
    <cellStyle name="Style 469 13 2 3 4" xfId="41888"/>
    <cellStyle name="Style 469 13 2 4" xfId="29655"/>
    <cellStyle name="Style 469 13 2 5" xfId="38007"/>
    <cellStyle name="Style 469 13 2 6" xfId="40514"/>
    <cellStyle name="Style 469 13 3" xfId="11492"/>
    <cellStyle name="Style 469 13 3 2" xfId="25930"/>
    <cellStyle name="Style 469 13 3 3" xfId="29658"/>
    <cellStyle name="Style 469 13 3 4" xfId="32987"/>
    <cellStyle name="Style 469 13 3 5" xfId="40467"/>
    <cellStyle name="Style 469 13 4" xfId="12847"/>
    <cellStyle name="Style 469 13 4 2" xfId="25931"/>
    <cellStyle name="Style 469 13 4 3" xfId="29659"/>
    <cellStyle name="Style 469 13 4 4" xfId="36916"/>
    <cellStyle name="Style 469 13 4 5" xfId="45320"/>
    <cellStyle name="Style 469 13 5" xfId="15679"/>
    <cellStyle name="Style 469 13 5 2" xfId="29660"/>
    <cellStyle name="Style 469 13 5 3" xfId="28028"/>
    <cellStyle name="Style 469 13 5 4" xfId="45081"/>
    <cellStyle name="Style 469 13 6" xfId="29654"/>
    <cellStyle name="Style 469 13 7" xfId="36078"/>
    <cellStyle name="Style 469 13 8" xfId="42890"/>
    <cellStyle name="Style 469 14" xfId="8501"/>
    <cellStyle name="Style 469 14 2" xfId="9937"/>
    <cellStyle name="Style 469 14 2 2" xfId="14174"/>
    <cellStyle name="Style 469 14 2 2 2" xfId="25933"/>
    <cellStyle name="Style 469 14 2 2 3" xfId="29663"/>
    <cellStyle name="Style 469 14 2 2 4" xfId="32645"/>
    <cellStyle name="Style 469 14 2 2 5" xfId="45139"/>
    <cellStyle name="Style 469 14 2 3" xfId="16911"/>
    <cellStyle name="Style 469 14 2 3 2" xfId="29664"/>
    <cellStyle name="Style 469 14 2 3 3" xfId="38728"/>
    <cellStyle name="Style 469 14 2 3 4" xfId="45344"/>
    <cellStyle name="Style 469 14 2 4" xfId="29662"/>
    <cellStyle name="Style 469 14 2 5" xfId="32724"/>
    <cellStyle name="Style 469 14 2 6" xfId="43612"/>
    <cellStyle name="Style 469 14 3" xfId="11494"/>
    <cellStyle name="Style 469 14 3 2" xfId="25934"/>
    <cellStyle name="Style 469 14 3 3" xfId="29665"/>
    <cellStyle name="Style 469 14 3 4" xfId="37748"/>
    <cellStyle name="Style 469 14 3 5" xfId="41573"/>
    <cellStyle name="Style 469 14 4" xfId="12849"/>
    <cellStyle name="Style 469 14 4 2" xfId="25935"/>
    <cellStyle name="Style 469 14 4 3" xfId="29666"/>
    <cellStyle name="Style 469 14 4 4" xfId="33231"/>
    <cellStyle name="Style 469 14 4 5" xfId="46839"/>
    <cellStyle name="Style 469 14 5" xfId="15681"/>
    <cellStyle name="Style 469 14 5 2" xfId="29667"/>
    <cellStyle name="Style 469 14 5 3" xfId="28034"/>
    <cellStyle name="Style 469 14 5 4" xfId="40250"/>
    <cellStyle name="Style 469 14 6" xfId="29661"/>
    <cellStyle name="Style 469 14 7" xfId="26105"/>
    <cellStyle name="Style 469 14 8" xfId="45975"/>
    <cellStyle name="Style 469 15" xfId="8882"/>
    <cellStyle name="Style 469 15 2" xfId="13161"/>
    <cellStyle name="Style 469 15 2 2" xfId="25937"/>
    <cellStyle name="Style 469 15 2 3" xfId="29668"/>
    <cellStyle name="Style 469 15 2 4" xfId="33519"/>
    <cellStyle name="Style 469 15 2 5" xfId="44907"/>
    <cellStyle name="Style 469 15 3" xfId="14594"/>
    <cellStyle name="Style 469 15 3 2" xfId="25938"/>
    <cellStyle name="Style 469 15 3 3" xfId="29669"/>
    <cellStyle name="Style 469 15 3 4" xfId="36669"/>
    <cellStyle name="Style 469 15 3 5" xfId="43577"/>
    <cellStyle name="Style 469 15 4" xfId="25936"/>
    <cellStyle name="Style 469 16" xfId="10298"/>
    <cellStyle name="Style 469 16 2" xfId="14535"/>
    <cellStyle name="Style 469 16 2 2" xfId="25940"/>
    <cellStyle name="Style 469 16 2 3" xfId="29671"/>
    <cellStyle name="Style 469 16 2 4" xfId="36773"/>
    <cellStyle name="Style 469 16 2 5" xfId="47010"/>
    <cellStyle name="Style 469 16 3" xfId="17272"/>
    <cellStyle name="Style 469 16 3 2" xfId="29672"/>
    <cellStyle name="Style 469 16 3 3" xfId="33453"/>
    <cellStyle name="Style 469 16 3 4" xfId="42769"/>
    <cellStyle name="Style 469 16 4" xfId="29670"/>
    <cellStyle name="Style 469 16 5" xfId="34948"/>
    <cellStyle name="Style 469 16 6" xfId="44100"/>
    <cellStyle name="Style 469 17" xfId="10371"/>
    <cellStyle name="Style 469 17 2" xfId="25941"/>
    <cellStyle name="Style 469 17 3" xfId="29673"/>
    <cellStyle name="Style 469 17 4" xfId="37787"/>
    <cellStyle name="Style 469 17 5" xfId="42020"/>
    <cellStyle name="Style 469 18" xfId="10458"/>
    <cellStyle name="Style 469 18 2" xfId="25942"/>
    <cellStyle name="Style 469 18 3" xfId="29674"/>
    <cellStyle name="Style 469 18 4" xfId="35694"/>
    <cellStyle name="Style 469 18 5" xfId="41059"/>
    <cellStyle name="Style 469 19" xfId="11812"/>
    <cellStyle name="Style 469 19 2" xfId="25943"/>
    <cellStyle name="Style 469 19 3" xfId="29675"/>
    <cellStyle name="Style 469 19 4" xfId="38625"/>
    <cellStyle name="Style 469 19 5" xfId="45722"/>
    <cellStyle name="Style 469 2" xfId="6750"/>
    <cellStyle name="Style 469 2 2" xfId="10192"/>
    <cellStyle name="Style 469 2 2 2" xfId="11749"/>
    <cellStyle name="Style 469 2 2 2 2" xfId="25944"/>
    <cellStyle name="Style 469 2 2 2 3" xfId="29678"/>
    <cellStyle name="Style 469 2 2 2 4" xfId="35616"/>
    <cellStyle name="Style 469 2 2 2 5" xfId="42766"/>
    <cellStyle name="Style 469 2 2 3" xfId="14429"/>
    <cellStyle name="Style 469 2 2 3 2" xfId="25945"/>
    <cellStyle name="Style 469 2 2 3 3" xfId="29679"/>
    <cellStyle name="Style 469 2 2 3 4" xfId="32976"/>
    <cellStyle name="Style 469 2 2 3 5" xfId="44083"/>
    <cellStyle name="Style 469 2 2 4" xfId="17166"/>
    <cellStyle name="Style 469 2 2 4 2" xfId="29680"/>
    <cellStyle name="Style 469 2 2 4 3" xfId="38788"/>
    <cellStyle name="Style 469 2 2 4 4" xfId="46596"/>
    <cellStyle name="Style 469 2 2 5" xfId="29677"/>
    <cellStyle name="Style 469 2 2 6" xfId="33556"/>
    <cellStyle name="Style 469 2 2 7" xfId="42060"/>
    <cellStyle name="Style 469 2 3" xfId="9091"/>
    <cellStyle name="Style 469 2 3 2" xfId="13346"/>
    <cellStyle name="Style 469 2 3 2 2" xfId="25947"/>
    <cellStyle name="Style 469 2 3 2 3" xfId="29681"/>
    <cellStyle name="Style 469 2 3 2 4" xfId="34297"/>
    <cellStyle name="Style 469 2 3 2 5" xfId="47318"/>
    <cellStyle name="Style 469 2 3 3" xfId="14639"/>
    <cellStyle name="Style 469 2 3 3 2" xfId="25948"/>
    <cellStyle name="Style 469 2 3 3 3" xfId="29682"/>
    <cellStyle name="Style 469 2 3 3 4" xfId="37606"/>
    <cellStyle name="Style 469 2 3 3 5" xfId="41192"/>
    <cellStyle name="Style 469 2 3 4" xfId="25946"/>
    <cellStyle name="Style 469 2 4" xfId="10666"/>
    <cellStyle name="Style 469 2 4 2" xfId="25949"/>
    <cellStyle name="Style 469 2 4 3" xfId="29683"/>
    <cellStyle name="Style 469 2 4 4" xfId="26088"/>
    <cellStyle name="Style 469 2 4 5" xfId="42061"/>
    <cellStyle name="Style 469 2 5" xfId="12021"/>
    <cellStyle name="Style 469 2 5 2" xfId="25950"/>
    <cellStyle name="Style 469 2 5 3" xfId="29684"/>
    <cellStyle name="Style 469 2 5 4" xfId="34094"/>
    <cellStyle name="Style 469 2 5 5" xfId="44626"/>
    <cellStyle name="Style 469 2 6" xfId="14853"/>
    <cellStyle name="Style 469 2 6 2" xfId="29685"/>
    <cellStyle name="Style 469 2 6 3" xfId="35614"/>
    <cellStyle name="Style 469 2 6 4" xfId="45127"/>
    <cellStyle name="Style 469 2 7" xfId="32270"/>
    <cellStyle name="Style 469 2 8" xfId="46241"/>
    <cellStyle name="Style 469 3" xfId="6933"/>
    <cellStyle name="Style 469 3 2" xfId="9274"/>
    <cellStyle name="Style 469 3 2 2" xfId="13529"/>
    <cellStyle name="Style 469 3 2 2 2" xfId="25952"/>
    <cellStyle name="Style 469 3 2 2 3" xfId="29688"/>
    <cellStyle name="Style 469 3 2 2 4" xfId="38650"/>
    <cellStyle name="Style 469 3 2 2 5" xfId="40587"/>
    <cellStyle name="Style 469 3 2 3" xfId="16279"/>
    <cellStyle name="Style 469 3 2 3 2" xfId="29689"/>
    <cellStyle name="Style 469 3 2 3 3" xfId="32059"/>
    <cellStyle name="Style 469 3 2 3 4" xfId="47549"/>
    <cellStyle name="Style 469 3 2 4" xfId="29687"/>
    <cellStyle name="Style 469 3 2 5" xfId="22112"/>
    <cellStyle name="Style 469 3 2 6" xfId="39827"/>
    <cellStyle name="Style 469 3 3" xfId="10849"/>
    <cellStyle name="Style 469 3 3 2" xfId="25953"/>
    <cellStyle name="Style 469 3 3 3" xfId="29690"/>
    <cellStyle name="Style 469 3 3 4" xfId="38139"/>
    <cellStyle name="Style 469 3 3 5" xfId="42781"/>
    <cellStyle name="Style 469 3 4" xfId="12204"/>
    <cellStyle name="Style 469 3 4 2" xfId="25954"/>
    <cellStyle name="Style 469 3 4 3" xfId="29691"/>
    <cellStyle name="Style 469 3 4 4" xfId="37630"/>
    <cellStyle name="Style 469 3 4 5" xfId="42475"/>
    <cellStyle name="Style 469 3 5" xfId="15036"/>
    <cellStyle name="Style 469 3 5 2" xfId="29692"/>
    <cellStyle name="Style 469 3 5 3" xfId="33592"/>
    <cellStyle name="Style 469 3 5 4" xfId="45613"/>
    <cellStyle name="Style 469 3 6" xfId="29686"/>
    <cellStyle name="Style 469 3 7" xfId="22604"/>
    <cellStyle name="Style 469 3 8" xfId="39264"/>
    <cellStyle name="Style 469 4" xfId="6735"/>
    <cellStyle name="Style 469 4 2" xfId="9076"/>
    <cellStyle name="Style 469 4 2 2" xfId="13331"/>
    <cellStyle name="Style 469 4 2 2 2" xfId="25955"/>
    <cellStyle name="Style 469 4 2 2 3" xfId="29695"/>
    <cellStyle name="Style 469 4 2 2 4" xfId="36129"/>
    <cellStyle name="Style 469 4 2 2 5" xfId="46483"/>
    <cellStyle name="Style 469 4 2 3" xfId="16104"/>
    <cellStyle name="Style 469 4 2 3 2" xfId="29696"/>
    <cellStyle name="Style 469 4 2 3 3" xfId="32279"/>
    <cellStyle name="Style 469 4 2 3 4" xfId="40263"/>
    <cellStyle name="Style 469 4 2 4" xfId="29694"/>
    <cellStyle name="Style 469 4 2 5" xfId="26225"/>
    <cellStyle name="Style 469 4 2 6" xfId="39292"/>
    <cellStyle name="Style 469 4 3" xfId="10651"/>
    <cellStyle name="Style 469 4 3 2" xfId="25956"/>
    <cellStyle name="Style 469 4 3 3" xfId="29697"/>
    <cellStyle name="Style 469 4 3 4" xfId="27880"/>
    <cellStyle name="Style 469 4 3 5" xfId="43122"/>
    <cellStyle name="Style 469 4 4" xfId="12006"/>
    <cellStyle name="Style 469 4 4 2" xfId="25957"/>
    <cellStyle name="Style 469 4 4 3" xfId="29698"/>
    <cellStyle name="Style 469 4 4 4" xfId="34820"/>
    <cellStyle name="Style 469 4 4 5" xfId="48224"/>
    <cellStyle name="Style 469 4 5" xfId="14838"/>
    <cellStyle name="Style 469 4 5 2" xfId="29699"/>
    <cellStyle name="Style 469 4 5 3" xfId="36338"/>
    <cellStyle name="Style 469 4 5 4" xfId="46387"/>
    <cellStyle name="Style 469 4 6" xfId="29693"/>
    <cellStyle name="Style 469 4 7" xfId="25403"/>
    <cellStyle name="Style 469 4 8" xfId="39168"/>
    <cellStyle name="Style 469 5" xfId="6652"/>
    <cellStyle name="Style 469 5 2" xfId="8993"/>
    <cellStyle name="Style 469 5 2 2" xfId="13248"/>
    <cellStyle name="Style 469 5 2 2 2" xfId="25958"/>
    <cellStyle name="Style 469 5 2 2 3" xfId="29702"/>
    <cellStyle name="Style 469 5 2 2 4" xfId="36154"/>
    <cellStyle name="Style 469 5 2 2 5" xfId="47983"/>
    <cellStyle name="Style 469 5 2 3" xfId="16033"/>
    <cellStyle name="Style 469 5 2 3 2" xfId="29703"/>
    <cellStyle name="Style 469 5 2 3 3" xfId="26165"/>
    <cellStyle name="Style 469 5 2 3 4" xfId="39086"/>
    <cellStyle name="Style 469 5 2 4" xfId="29701"/>
    <cellStyle name="Style 469 5 2 5" xfId="21656"/>
    <cellStyle name="Style 469 5 2 6" xfId="39269"/>
    <cellStyle name="Style 469 5 3" xfId="10568"/>
    <cellStyle name="Style 469 5 3 2" xfId="25959"/>
    <cellStyle name="Style 469 5 3 3" xfId="29704"/>
    <cellStyle name="Style 469 5 3 4" xfId="27787"/>
    <cellStyle name="Style 469 5 3 5" xfId="48296"/>
    <cellStyle name="Style 469 5 4" xfId="11923"/>
    <cellStyle name="Style 469 5 4 2" xfId="25960"/>
    <cellStyle name="Style 469 5 4 3" xfId="29705"/>
    <cellStyle name="Style 469 5 4 4" xfId="34859"/>
    <cellStyle name="Style 469 5 4 5" xfId="43222"/>
    <cellStyle name="Style 469 5 5" xfId="14755"/>
    <cellStyle name="Style 469 5 5 2" xfId="29706"/>
    <cellStyle name="Style 469 5 5 3" xfId="36383"/>
    <cellStyle name="Style 469 5 5 4" xfId="42545"/>
    <cellStyle name="Style 469 5 6" xfId="29700"/>
    <cellStyle name="Style 469 5 7" xfId="21948"/>
    <cellStyle name="Style 469 5 8" xfId="39553"/>
    <cellStyle name="Style 469 6" xfId="6995"/>
    <cellStyle name="Style 469 6 2" xfId="9336"/>
    <cellStyle name="Style 469 6 2 2" xfId="13591"/>
    <cellStyle name="Style 469 6 2 2 2" xfId="25962"/>
    <cellStyle name="Style 469 6 2 2 3" xfId="29709"/>
    <cellStyle name="Style 469 6 2 2 4" xfId="36938"/>
    <cellStyle name="Style 469 6 2 2 5" xfId="47433"/>
    <cellStyle name="Style 469 6 2 3" xfId="16335"/>
    <cellStyle name="Style 469 6 2 3 2" xfId="29710"/>
    <cellStyle name="Style 469 6 2 3 3" xfId="22115"/>
    <cellStyle name="Style 469 6 2 3 4" xfId="39986"/>
    <cellStyle name="Style 469 6 2 4" xfId="29708"/>
    <cellStyle name="Style 469 6 2 5" xfId="27022"/>
    <cellStyle name="Style 469 6 2 6" xfId="45056"/>
    <cellStyle name="Style 469 6 3" xfId="10911"/>
    <cellStyle name="Style 469 6 3 2" xfId="25964"/>
    <cellStyle name="Style 469 6 3 3" xfId="29711"/>
    <cellStyle name="Style 469 6 3 4" xfId="35883"/>
    <cellStyle name="Style 469 6 3 5" xfId="40693"/>
    <cellStyle name="Style 469 6 4" xfId="12266"/>
    <cellStyle name="Style 469 6 4 2" xfId="25965"/>
    <cellStyle name="Style 469 6 4 3" xfId="29712"/>
    <cellStyle name="Style 469 6 4 4" xfId="36735"/>
    <cellStyle name="Style 469 6 4 5" xfId="43177"/>
    <cellStyle name="Style 469 6 5" xfId="15098"/>
    <cellStyle name="Style 469 6 5 2" xfId="29713"/>
    <cellStyle name="Style 469 6 5 3" xfId="32965"/>
    <cellStyle name="Style 469 6 5 4" xfId="42461"/>
    <cellStyle name="Style 469 6 6" xfId="29707"/>
    <cellStyle name="Style 469 6 7" xfId="32345"/>
    <cellStyle name="Style 469 6 8" xfId="45442"/>
    <cellStyle name="Style 469 7" xfId="7054"/>
    <cellStyle name="Style 469 7 2" xfId="9395"/>
    <cellStyle name="Style 469 7 2 2" xfId="13650"/>
    <cellStyle name="Style 469 7 2 2 2" xfId="25967"/>
    <cellStyle name="Style 469 7 2 2 3" xfId="29716"/>
    <cellStyle name="Style 469 7 2 2 4" xfId="34739"/>
    <cellStyle name="Style 469 7 2 2 5" xfId="48390"/>
    <cellStyle name="Style 469 7 2 3" xfId="16387"/>
    <cellStyle name="Style 469 7 2 3 2" xfId="29717"/>
    <cellStyle name="Style 469 7 2 3 3" xfId="22153"/>
    <cellStyle name="Style 469 7 2 3 4" xfId="40373"/>
    <cellStyle name="Style 469 7 2 4" xfId="29715"/>
    <cellStyle name="Style 469 7 2 5" xfId="37166"/>
    <cellStyle name="Style 469 7 2 6" xfId="43204"/>
    <cellStyle name="Style 469 7 3" xfId="10970"/>
    <cellStyle name="Style 469 7 3 2" xfId="25968"/>
    <cellStyle name="Style 469 7 3 3" xfId="29718"/>
    <cellStyle name="Style 469 7 3 4" xfId="35860"/>
    <cellStyle name="Style 469 7 3 5" xfId="43988"/>
    <cellStyle name="Style 469 7 4" xfId="12325"/>
    <cellStyle name="Style 469 7 4 2" xfId="25969"/>
    <cellStyle name="Style 469 7 4 3" xfId="29719"/>
    <cellStyle name="Style 469 7 4 4" xfId="34807"/>
    <cellStyle name="Style 469 7 4 5" xfId="43581"/>
    <cellStyle name="Style 469 7 5" xfId="15157"/>
    <cellStyle name="Style 469 7 5 2" xfId="29720"/>
    <cellStyle name="Style 469 7 5 3" xfId="34929"/>
    <cellStyle name="Style 469 7 5 4" xfId="48299"/>
    <cellStyle name="Style 469 7 6" xfId="29714"/>
    <cellStyle name="Style 469 7 7" xfId="24793"/>
    <cellStyle name="Style 469 7 8" xfId="39030"/>
    <cellStyle name="Style 469 8" xfId="7097"/>
    <cellStyle name="Style 469 8 2" xfId="9438"/>
    <cellStyle name="Style 469 8 2 2" xfId="13693"/>
    <cellStyle name="Style 469 8 2 2 2" xfId="25970"/>
    <cellStyle name="Style 469 8 2 2 3" xfId="29723"/>
    <cellStyle name="Style 469 8 2 2 4" xfId="36454"/>
    <cellStyle name="Style 469 8 2 2 5" xfId="46999"/>
    <cellStyle name="Style 469 8 2 3" xfId="16430"/>
    <cellStyle name="Style 469 8 2 3 2" xfId="29724"/>
    <cellStyle name="Style 469 8 2 3 3" xfId="25894"/>
    <cellStyle name="Style 469 8 2 3 4" xfId="40205"/>
    <cellStyle name="Style 469 8 2 4" xfId="29722"/>
    <cellStyle name="Style 469 8 2 5" xfId="27494"/>
    <cellStyle name="Style 469 8 2 6" xfId="42518"/>
    <cellStyle name="Style 469 8 3" xfId="11013"/>
    <cellStyle name="Style 469 8 3 2" xfId="25971"/>
    <cellStyle name="Style 469 8 3 3" xfId="29725"/>
    <cellStyle name="Style 469 8 3 4" xfId="33370"/>
    <cellStyle name="Style 469 8 3 5" xfId="43944"/>
    <cellStyle name="Style 469 8 4" xfId="12368"/>
    <cellStyle name="Style 469 8 4 2" xfId="25972"/>
    <cellStyle name="Style 469 8 4 3" xfId="29726"/>
    <cellStyle name="Style 469 8 4 4" xfId="38371"/>
    <cellStyle name="Style 469 8 4 5" xfId="43553"/>
    <cellStyle name="Style 469 8 5" xfId="15200"/>
    <cellStyle name="Style 469 8 5 2" xfId="29727"/>
    <cellStyle name="Style 469 8 5 3" xfId="37505"/>
    <cellStyle name="Style 469 8 5 4" xfId="45289"/>
    <cellStyle name="Style 469 8 6" xfId="29721"/>
    <cellStyle name="Style 469 8 7" xfId="23449"/>
    <cellStyle name="Style 469 8 8" xfId="39853"/>
    <cellStyle name="Style 469 9" xfId="8277"/>
    <cellStyle name="Style 469 9 2" xfId="9715"/>
    <cellStyle name="Style 469 9 2 2" xfId="13952"/>
    <cellStyle name="Style 469 9 2 2 2" xfId="25973"/>
    <cellStyle name="Style 469 9 2 2 3" xfId="29730"/>
    <cellStyle name="Style 469 9 2 2 4" xfId="35179"/>
    <cellStyle name="Style 469 9 2 2 5" xfId="42715"/>
    <cellStyle name="Style 469 9 2 3" xfId="16689"/>
    <cellStyle name="Style 469 9 2 3 2" xfId="29731"/>
    <cellStyle name="Style 469 9 2 3 3" xfId="26032"/>
    <cellStyle name="Style 469 9 2 3 4" xfId="39730"/>
    <cellStyle name="Style 469 9 2 4" xfId="29729"/>
    <cellStyle name="Style 469 9 2 5" xfId="34270"/>
    <cellStyle name="Style 469 9 2 6" xfId="41281"/>
    <cellStyle name="Style 469 9 3" xfId="11272"/>
    <cellStyle name="Style 469 9 3 2" xfId="25974"/>
    <cellStyle name="Style 469 9 3 3" xfId="29732"/>
    <cellStyle name="Style 469 9 3 4" xfId="37336"/>
    <cellStyle name="Style 469 9 3 5" xfId="44061"/>
    <cellStyle name="Style 469 9 4" xfId="12627"/>
    <cellStyle name="Style 469 9 4 2" xfId="25975"/>
    <cellStyle name="Style 469 9 4 3" xfId="29733"/>
    <cellStyle name="Style 469 9 4 4" xfId="34437"/>
    <cellStyle name="Style 469 9 4 5" xfId="43651"/>
    <cellStyle name="Style 469 9 5" xfId="15459"/>
    <cellStyle name="Style 469 9 5 2" xfId="29734"/>
    <cellStyle name="Style 469 9 5 3" xfId="32908"/>
    <cellStyle name="Style 469 9 5 4" xfId="40003"/>
    <cellStyle name="Style 469 9 6" xfId="29728"/>
    <cellStyle name="Style 469 9 7" xfId="22165"/>
    <cellStyle name="Style 469 9 8" xfId="40208"/>
    <cellStyle name="Style 478" xfId="95"/>
    <cellStyle name="Style 478 10" xfId="8301"/>
    <cellStyle name="Style 478 10 2" xfId="9739"/>
    <cellStyle name="Style 478 10 2 2" xfId="13976"/>
    <cellStyle name="Style 478 10 2 2 2" xfId="25976"/>
    <cellStyle name="Style 478 10 2 2 3" xfId="29737"/>
    <cellStyle name="Style 478 10 2 2 4" xfId="35208"/>
    <cellStyle name="Style 478 10 2 2 5" xfId="44420"/>
    <cellStyle name="Style 478 10 2 3" xfId="16713"/>
    <cellStyle name="Style 478 10 2 3 2" xfId="29738"/>
    <cellStyle name="Style 478 10 2 3 3" xfId="21605"/>
    <cellStyle name="Style 478 10 2 3 4" xfId="40261"/>
    <cellStyle name="Style 478 10 2 4" xfId="29736"/>
    <cellStyle name="Style 478 10 2 5" xfId="35021"/>
    <cellStyle name="Style 478 10 2 6" xfId="47172"/>
    <cellStyle name="Style 478 10 3" xfId="11296"/>
    <cellStyle name="Style 478 10 3 2" xfId="25977"/>
    <cellStyle name="Style 478 10 3 3" xfId="29739"/>
    <cellStyle name="Style 478 10 3 4" xfId="37362"/>
    <cellStyle name="Style 478 10 3 5" xfId="48133"/>
    <cellStyle name="Style 478 10 4" xfId="12651"/>
    <cellStyle name="Style 478 10 4 2" xfId="25978"/>
    <cellStyle name="Style 478 10 4 3" xfId="29740"/>
    <cellStyle name="Style 478 10 4 4" xfId="32787"/>
    <cellStyle name="Style 478 10 4 5" xfId="47682"/>
    <cellStyle name="Style 478 10 5" xfId="15483"/>
    <cellStyle name="Style 478 10 5 2" xfId="29741"/>
    <cellStyle name="Style 478 10 5 3" xfId="33361"/>
    <cellStyle name="Style 478 10 5 4" xfId="46030"/>
    <cellStyle name="Style 478 10 6" xfId="29735"/>
    <cellStyle name="Style 478 10 7" xfId="32305"/>
    <cellStyle name="Style 478 10 8" xfId="47712"/>
    <cellStyle name="Style 478 11" xfId="8309"/>
    <cellStyle name="Style 478 11 2" xfId="9747"/>
    <cellStyle name="Style 478 11 2 2" xfId="13984"/>
    <cellStyle name="Style 478 11 2 2 2" xfId="25980"/>
    <cellStyle name="Style 478 11 2 2 3" xfId="29744"/>
    <cellStyle name="Style 478 11 2 2 4" xfId="32583"/>
    <cellStyle name="Style 478 11 2 2 5" xfId="43542"/>
    <cellStyle name="Style 478 11 2 3" xfId="16721"/>
    <cellStyle name="Style 478 11 2 3 2" xfId="29745"/>
    <cellStyle name="Style 478 11 2 3 3" xfId="24619"/>
    <cellStyle name="Style 478 11 2 3 4" xfId="39050"/>
    <cellStyle name="Style 478 11 2 4" xfId="29743"/>
    <cellStyle name="Style 478 11 2 5" xfId="35367"/>
    <cellStyle name="Style 478 11 2 6" xfId="44938"/>
    <cellStyle name="Style 478 11 3" xfId="11304"/>
    <cellStyle name="Style 478 11 3 2" xfId="25981"/>
    <cellStyle name="Style 478 11 3 3" xfId="29746"/>
    <cellStyle name="Style 478 11 3 4" xfId="38077"/>
    <cellStyle name="Style 478 11 3 5" xfId="40440"/>
    <cellStyle name="Style 478 11 4" xfId="12659"/>
    <cellStyle name="Style 478 11 4 2" xfId="25982"/>
    <cellStyle name="Style 478 11 4 3" xfId="29747"/>
    <cellStyle name="Style 478 11 4 4" xfId="33173"/>
    <cellStyle name="Style 478 11 4 5" xfId="47204"/>
    <cellStyle name="Style 478 11 5" xfId="15491"/>
    <cellStyle name="Style 478 11 5 2" xfId="29748"/>
    <cellStyle name="Style 478 11 5 3" xfId="35330"/>
    <cellStyle name="Style 478 11 5 4" xfId="47809"/>
    <cellStyle name="Style 478 11 6" xfId="29742"/>
    <cellStyle name="Style 478 11 7" xfId="21826"/>
    <cellStyle name="Style 478 11 8" xfId="39692"/>
    <cellStyle name="Style 478 12" xfId="8534"/>
    <cellStyle name="Style 478 12 2" xfId="9970"/>
    <cellStyle name="Style 478 12 2 2" xfId="14207"/>
    <cellStyle name="Style 478 12 2 2 2" xfId="25983"/>
    <cellStyle name="Style 478 12 2 2 3" xfId="29751"/>
    <cellStyle name="Style 478 12 2 2 4" xfId="37791"/>
    <cellStyle name="Style 478 12 2 2 5" xfId="44421"/>
    <cellStyle name="Style 478 12 2 3" xfId="16944"/>
    <cellStyle name="Style 478 12 2 3 2" xfId="29752"/>
    <cellStyle name="Style 478 12 2 3 3" xfId="32244"/>
    <cellStyle name="Style 478 12 2 3 4" xfId="42117"/>
    <cellStyle name="Style 478 12 2 4" xfId="29750"/>
    <cellStyle name="Style 478 12 2 5" xfId="36299"/>
    <cellStyle name="Style 478 12 2 6" xfId="45498"/>
    <cellStyle name="Style 478 12 3" xfId="11527"/>
    <cellStyle name="Style 478 12 3 2" xfId="25984"/>
    <cellStyle name="Style 478 12 3 3" xfId="29753"/>
    <cellStyle name="Style 478 12 3 4" xfId="37053"/>
    <cellStyle name="Style 478 12 3 5" xfId="45203"/>
    <cellStyle name="Style 478 12 4" xfId="12882"/>
    <cellStyle name="Style 478 12 4 2" xfId="25985"/>
    <cellStyle name="Style 478 12 4 3" xfId="29754"/>
    <cellStyle name="Style 478 12 4 4" xfId="33643"/>
    <cellStyle name="Style 478 12 4 5" xfId="42792"/>
    <cellStyle name="Style 478 12 5" xfId="15714"/>
    <cellStyle name="Style 478 12 5 2" xfId="29755"/>
    <cellStyle name="Style 478 12 5 3" xfId="37117"/>
    <cellStyle name="Style 478 12 5 4" xfId="41376"/>
    <cellStyle name="Style 478 12 6" xfId="29749"/>
    <cellStyle name="Style 478 12 7" xfId="27268"/>
    <cellStyle name="Style 478 12 8" xfId="42651"/>
    <cellStyle name="Style 478 13" xfId="8662"/>
    <cellStyle name="Style 478 13 2" xfId="10098"/>
    <cellStyle name="Style 478 13 2 2" xfId="14335"/>
    <cellStyle name="Style 478 13 2 2 2" xfId="25987"/>
    <cellStyle name="Style 478 13 2 2 3" xfId="29758"/>
    <cellStyle name="Style 478 13 2 2 4" xfId="33214"/>
    <cellStyle name="Style 478 13 2 2 5" xfId="47493"/>
    <cellStyle name="Style 478 13 2 3" xfId="17072"/>
    <cellStyle name="Style 478 13 2 3 2" xfId="29759"/>
    <cellStyle name="Style 478 13 2 3 3" xfId="32242"/>
    <cellStyle name="Style 478 13 2 3 4" xfId="45658"/>
    <cellStyle name="Style 478 13 2 4" xfId="29757"/>
    <cellStyle name="Style 478 13 2 5" xfId="33799"/>
    <cellStyle name="Style 478 13 2 6" xfId="46417"/>
    <cellStyle name="Style 478 13 3" xfId="11655"/>
    <cellStyle name="Style 478 13 3 2" xfId="25988"/>
    <cellStyle name="Style 478 13 3 3" xfId="29760"/>
    <cellStyle name="Style 478 13 3 4" xfId="35863"/>
    <cellStyle name="Style 478 13 3 5" xfId="41806"/>
    <cellStyle name="Style 478 13 4" xfId="13010"/>
    <cellStyle name="Style 478 13 4 2" xfId="25989"/>
    <cellStyle name="Style 478 13 4 3" xfId="29761"/>
    <cellStyle name="Style 478 13 4 4" xfId="33283"/>
    <cellStyle name="Style 478 13 4 5" xfId="44050"/>
    <cellStyle name="Style 478 13 5" xfId="15842"/>
    <cellStyle name="Style 478 13 5 2" xfId="29762"/>
    <cellStyle name="Style 478 13 5 3" xfId="31962"/>
    <cellStyle name="Style 478 13 5 4" xfId="46239"/>
    <cellStyle name="Style 478 13 6" xfId="29756"/>
    <cellStyle name="Style 478 13 7" xfId="38851"/>
    <cellStyle name="Style 478 13 8" xfId="39336"/>
    <cellStyle name="Style 478 14" xfId="8532"/>
    <cellStyle name="Style 478 14 2" xfId="9968"/>
    <cellStyle name="Style 478 14 2 2" xfId="14205"/>
    <cellStyle name="Style 478 14 2 2 2" xfId="25991"/>
    <cellStyle name="Style 478 14 2 2 3" xfId="29765"/>
    <cellStyle name="Style 478 14 2 2 4" xfId="33030"/>
    <cellStyle name="Style 478 14 2 2 5" xfId="42429"/>
    <cellStyle name="Style 478 14 2 3" xfId="16942"/>
    <cellStyle name="Style 478 14 2 3 2" xfId="29766"/>
    <cellStyle name="Style 478 14 2 3 3" xfId="38833"/>
    <cellStyle name="Style 478 14 2 3 4" xfId="40899"/>
    <cellStyle name="Style 478 14 2 4" xfId="29764"/>
    <cellStyle name="Style 478 14 2 5" xfId="34718"/>
    <cellStyle name="Style 478 14 2 6" xfId="48156"/>
    <cellStyle name="Style 478 14 3" xfId="11525"/>
    <cellStyle name="Style 478 14 3 2" xfId="25992"/>
    <cellStyle name="Style 478 14 3 3" xfId="29767"/>
    <cellStyle name="Style 478 14 3 4" xfId="35472"/>
    <cellStyle name="Style 478 14 3 5" xfId="43797"/>
    <cellStyle name="Style 478 14 4" xfId="12880"/>
    <cellStyle name="Style 478 14 4 2" xfId="25993"/>
    <cellStyle name="Style 478 14 4 3" xfId="29768"/>
    <cellStyle name="Style 478 14 4 4" xfId="37633"/>
    <cellStyle name="Style 478 14 4 5" xfId="43746"/>
    <cellStyle name="Style 478 14 5" xfId="15712"/>
    <cellStyle name="Style 478 14 5 2" xfId="29769"/>
    <cellStyle name="Style 478 14 5 3" xfId="35536"/>
    <cellStyle name="Style 478 14 5 4" xfId="41737"/>
    <cellStyle name="Style 478 14 6" xfId="29763"/>
    <cellStyle name="Style 478 14 7" xfId="27259"/>
    <cellStyle name="Style 478 14 8" xfId="47217"/>
    <cellStyle name="Style 478 15" xfId="10319"/>
    <cellStyle name="Style 478 15 2" xfId="14556"/>
    <cellStyle name="Style 478 15 2 2" xfId="25995"/>
    <cellStyle name="Style 478 15 2 3" xfId="29771"/>
    <cellStyle name="Style 478 15 2 4" xfId="37632"/>
    <cellStyle name="Style 478 15 2 5" xfId="48129"/>
    <cellStyle name="Style 478 15 3" xfId="17293"/>
    <cellStyle name="Style 478 15 3 2" xfId="29772"/>
    <cellStyle name="Style 478 15 3 3" xfId="34537"/>
    <cellStyle name="Style 478 15 3 4" xfId="46432"/>
    <cellStyle name="Style 478 15 4" xfId="29770"/>
    <cellStyle name="Style 478 15 5" xfId="33819"/>
    <cellStyle name="Style 478 15 6" xfId="43677"/>
    <cellStyle name="Style 478 16" xfId="10372"/>
    <cellStyle name="Style 478 16 2" xfId="25996"/>
    <cellStyle name="Style 478 16 3" xfId="29773"/>
    <cellStyle name="Style 478 16 4" xfId="34086"/>
    <cellStyle name="Style 478 16 5" xfId="46955"/>
    <cellStyle name="Style 478 17" xfId="10473"/>
    <cellStyle name="Style 478 17 2" xfId="25997"/>
    <cellStyle name="Style 478 17 3" xfId="29774"/>
    <cellStyle name="Style 478 17 4" xfId="38202"/>
    <cellStyle name="Style 478 17 5" xfId="43977"/>
    <cellStyle name="Style 478 18" xfId="11813"/>
    <cellStyle name="Style 478 18 2" xfId="25998"/>
    <cellStyle name="Style 478 18 3" xfId="29775"/>
    <cellStyle name="Style 478 18 4" xfId="35307"/>
    <cellStyle name="Style 478 18 5" xfId="41866"/>
    <cellStyle name="Style 478 2" xfId="6634"/>
    <cellStyle name="Style 478 2 2" xfId="10179"/>
    <cellStyle name="Style 478 2 2 2" xfId="11736"/>
    <cellStyle name="Style 478 2 2 2 2" xfId="25999"/>
    <cellStyle name="Style 478 2 2 2 3" xfId="29778"/>
    <cellStyle name="Style 478 2 2 2 4" xfId="34237"/>
    <cellStyle name="Style 478 2 2 2 5" xfId="43382"/>
    <cellStyle name="Style 478 2 2 3" xfId="14416"/>
    <cellStyle name="Style 478 2 2 3 2" xfId="26000"/>
    <cellStyle name="Style 478 2 2 3 3" xfId="29779"/>
    <cellStyle name="Style 478 2 2 3 4" xfId="36863"/>
    <cellStyle name="Style 478 2 2 3 5" xfId="45747"/>
    <cellStyle name="Style 478 2 2 4" xfId="17153"/>
    <cellStyle name="Style 478 2 2 4 2" xfId="29780"/>
    <cellStyle name="Style 478 2 2 4 3" xfId="33971"/>
    <cellStyle name="Style 478 2 2 4 4" xfId="41736"/>
    <cellStyle name="Style 478 2 2 5" xfId="29777"/>
    <cellStyle name="Style 478 2 2 6" xfId="38457"/>
    <cellStyle name="Style 478 2 2 7" xfId="46116"/>
    <cellStyle name="Style 478 2 3" xfId="8975"/>
    <cellStyle name="Style 478 2 3 2" xfId="13230"/>
    <cellStyle name="Style 478 2 3 2 2" xfId="26002"/>
    <cellStyle name="Style 478 2 3 2 3" xfId="29782"/>
    <cellStyle name="Style 478 2 3 2 4" xfId="37570"/>
    <cellStyle name="Style 478 2 3 2 5" xfId="42682"/>
    <cellStyle name="Style 478 2 3 3" xfId="14626"/>
    <cellStyle name="Style 478 2 3 3 2" xfId="26003"/>
    <cellStyle name="Style 478 2 3 3 3" xfId="29783"/>
    <cellStyle name="Style 478 2 3 3 4" xfId="37316"/>
    <cellStyle name="Style 478 2 3 3 5" xfId="45015"/>
    <cellStyle name="Style 478 2 3 4" xfId="26001"/>
    <cellStyle name="Style 478 2 4" xfId="10550"/>
    <cellStyle name="Style 478 2 4 2" xfId="26004"/>
    <cellStyle name="Style 478 2 4 3" xfId="29784"/>
    <cellStyle name="Style 478 2 4 4" xfId="27768"/>
    <cellStyle name="Style 478 2 4 5" xfId="40577"/>
    <cellStyle name="Style 478 2 5" xfId="11905"/>
    <cellStyle name="Style 478 2 5 2" xfId="26005"/>
    <cellStyle name="Style 478 2 5 3" xfId="29785"/>
    <cellStyle name="Style 478 2 5 4" xfId="35837"/>
    <cellStyle name="Style 478 2 5 5" xfId="46112"/>
    <cellStyle name="Style 478 2 6" xfId="14737"/>
    <cellStyle name="Style 478 2 6 2" xfId="29786"/>
    <cellStyle name="Style 478 2 6 3" xfId="37040"/>
    <cellStyle name="Style 478 2 6 4" xfId="47464"/>
    <cellStyle name="Style 478 2 7" xfId="32334"/>
    <cellStyle name="Style 478 2 8" xfId="43937"/>
    <cellStyle name="Style 478 3" xfId="6645"/>
    <cellStyle name="Style 478 3 2" xfId="8986"/>
    <cellStyle name="Style 478 3 2 2" xfId="13241"/>
    <cellStyle name="Style 478 3 2 2 2" xfId="26007"/>
    <cellStyle name="Style 478 3 2 2 3" xfId="29789"/>
    <cellStyle name="Style 478 3 2 2 4" xfId="35836"/>
    <cellStyle name="Style 478 3 2 2 5" xfId="42674"/>
    <cellStyle name="Style 478 3 2 3" xfId="16026"/>
    <cellStyle name="Style 478 3 2 3 2" xfId="29790"/>
    <cellStyle name="Style 478 3 2 3 3" xfId="24283"/>
    <cellStyle name="Style 478 3 2 3 4" xfId="39630"/>
    <cellStyle name="Style 478 3 2 4" xfId="29788"/>
    <cellStyle name="Style 478 3 2 5" xfId="26946"/>
    <cellStyle name="Style 478 3 2 6" xfId="40306"/>
    <cellStyle name="Style 478 3 3" xfId="10561"/>
    <cellStyle name="Style 478 3 3 2" xfId="26008"/>
    <cellStyle name="Style 478 3 3 3" xfId="29791"/>
    <cellStyle name="Style 478 3 3 4" xfId="27780"/>
    <cellStyle name="Style 478 3 3 5" xfId="42673"/>
    <cellStyle name="Style 478 3 4" xfId="11916"/>
    <cellStyle name="Style 478 3 4 2" xfId="26009"/>
    <cellStyle name="Style 478 3 4 3" xfId="29792"/>
    <cellStyle name="Style 478 3 4 4" xfId="35634"/>
    <cellStyle name="Style 478 3 4 5" xfId="41778"/>
    <cellStyle name="Style 478 3 5" xfId="14748"/>
    <cellStyle name="Style 478 3 5 2" xfId="29793"/>
    <cellStyle name="Style 478 3 5 3" xfId="25350"/>
    <cellStyle name="Style 478 3 5 4" xfId="48492"/>
    <cellStyle name="Style 478 3 6" xfId="29787"/>
    <cellStyle name="Style 478 3 7" xfId="21582"/>
    <cellStyle name="Style 478 3 8" xfId="40962"/>
    <cellStyle name="Style 478 4" xfId="6818"/>
    <cellStyle name="Style 478 4 2" xfId="9159"/>
    <cellStyle name="Style 478 4 2 2" xfId="13414"/>
    <cellStyle name="Style 478 4 2 2 2" xfId="26010"/>
    <cellStyle name="Style 478 4 2 2 3" xfId="29796"/>
    <cellStyle name="Style 478 4 2 2 4" xfId="36171"/>
    <cellStyle name="Style 478 4 2 2 5" xfId="47265"/>
    <cellStyle name="Style 478 4 2 3" xfId="16174"/>
    <cellStyle name="Style 478 4 2 3 2" xfId="29797"/>
    <cellStyle name="Style 478 4 2 3 3" xfId="22952"/>
    <cellStyle name="Style 478 4 2 3 4" xfId="39442"/>
    <cellStyle name="Style 478 4 2 4" xfId="29795"/>
    <cellStyle name="Style 478 4 2 5" xfId="23625"/>
    <cellStyle name="Style 478 4 2 6" xfId="39119"/>
    <cellStyle name="Style 478 4 3" xfId="10734"/>
    <cellStyle name="Style 478 4 3 2" xfId="26011"/>
    <cellStyle name="Style 478 4 3 3" xfId="29798"/>
    <cellStyle name="Style 478 4 3 4" xfId="38291"/>
    <cellStyle name="Style 478 4 3 5" xfId="44674"/>
    <cellStyle name="Style 478 4 4" xfId="12089"/>
    <cellStyle name="Style 478 4 4 2" xfId="26012"/>
    <cellStyle name="Style 478 4 4 3" xfId="29799"/>
    <cellStyle name="Style 478 4 4 4" xfId="34850"/>
    <cellStyle name="Style 478 4 4 5" xfId="45254"/>
    <cellStyle name="Style 478 4 5" xfId="14921"/>
    <cellStyle name="Style 478 4 5 2" xfId="29800"/>
    <cellStyle name="Style 478 4 5 3" xfId="33200"/>
    <cellStyle name="Style 478 4 5 4" xfId="47722"/>
    <cellStyle name="Style 478 4 6" xfId="29794"/>
    <cellStyle name="Style 478 4 7" xfId="32332"/>
    <cellStyle name="Style 478 4 8" xfId="44934"/>
    <cellStyle name="Style 478 5" xfId="6952"/>
    <cellStyle name="Style 478 5 2" xfId="9293"/>
    <cellStyle name="Style 478 5 2 2" xfId="13548"/>
    <cellStyle name="Style 478 5 2 2 2" xfId="26014"/>
    <cellStyle name="Style 478 5 2 2 3" xfId="29803"/>
    <cellStyle name="Style 478 5 2 2 4" xfId="34178"/>
    <cellStyle name="Style 478 5 2 2 5" xfId="45268"/>
    <cellStyle name="Style 478 5 2 3" xfId="16295"/>
    <cellStyle name="Style 478 5 2 3 2" xfId="29804"/>
    <cellStyle name="Style 478 5 2 3 3" xfId="38828"/>
    <cellStyle name="Style 478 5 2 3 4" xfId="40888"/>
    <cellStyle name="Style 478 5 2 4" xfId="29802"/>
    <cellStyle name="Style 478 5 2 5" xfId="28216"/>
    <cellStyle name="Style 478 5 2 6" xfId="44273"/>
    <cellStyle name="Style 478 5 3" xfId="10868"/>
    <cellStyle name="Style 478 5 3 2" xfId="26015"/>
    <cellStyle name="Style 478 5 3 3" xfId="29805"/>
    <cellStyle name="Style 478 5 3 4" xfId="36994"/>
    <cellStyle name="Style 478 5 3 5" xfId="46031"/>
    <cellStyle name="Style 478 5 4" xfId="12223"/>
    <cellStyle name="Style 478 5 4 2" xfId="26016"/>
    <cellStyle name="Style 478 5 4 3" xfId="29806"/>
    <cellStyle name="Style 478 5 4 4" xfId="38084"/>
    <cellStyle name="Style 478 5 4 5" xfId="45103"/>
    <cellStyle name="Style 478 5 5" xfId="15055"/>
    <cellStyle name="Style 478 5 5 2" xfId="29807"/>
    <cellStyle name="Style 478 5 5 3" xfId="34432"/>
    <cellStyle name="Style 478 5 5 4" xfId="38913"/>
    <cellStyle name="Style 478 5 6" xfId="29801"/>
    <cellStyle name="Style 478 5 7" xfId="32265"/>
    <cellStyle name="Style 478 5 8" xfId="48134"/>
    <cellStyle name="Style 478 6" xfId="6624"/>
    <cellStyle name="Style 478 6 2" xfId="8965"/>
    <cellStyle name="Style 478 6 2 2" xfId="13220"/>
    <cellStyle name="Style 478 6 2 2 2" xfId="26018"/>
    <cellStyle name="Style 478 6 2 2 3" xfId="29810"/>
    <cellStyle name="Style 478 6 2 2 4" xfId="35434"/>
    <cellStyle name="Style 478 6 2 2 5" xfId="47810"/>
    <cellStyle name="Style 478 6 2 3" xfId="16007"/>
    <cellStyle name="Style 478 6 2 3 2" xfId="29811"/>
    <cellStyle name="Style 478 6 2 3 3" xfId="21622"/>
    <cellStyle name="Style 478 6 2 3 4" xfId="39261"/>
    <cellStyle name="Style 478 6 2 4" xfId="29809"/>
    <cellStyle name="Style 478 6 2 5" xfId="26212"/>
    <cellStyle name="Style 478 6 2 6" xfId="40308"/>
    <cellStyle name="Style 478 6 3" xfId="10540"/>
    <cellStyle name="Style 478 6 3 2" xfId="26019"/>
    <cellStyle name="Style 478 6 3 3" xfId="29812"/>
    <cellStyle name="Style 478 6 3 4" xfId="27752"/>
    <cellStyle name="Style 478 6 3 5" xfId="42584"/>
    <cellStyle name="Style 478 6 4" xfId="11895"/>
    <cellStyle name="Style 478 6 4 2" xfId="26020"/>
    <cellStyle name="Style 478 6 4 3" xfId="29813"/>
    <cellStyle name="Style 478 6 4 4" xfId="38618"/>
    <cellStyle name="Style 478 6 4 5" xfId="45579"/>
    <cellStyle name="Style 478 6 5" xfId="14727"/>
    <cellStyle name="Style 478 6 5 2" xfId="29814"/>
    <cellStyle name="Style 478 6 5 3" xfId="33152"/>
    <cellStyle name="Style 478 6 5 4" xfId="47029"/>
    <cellStyle name="Style 478 6 6" xfId="29808"/>
    <cellStyle name="Style 478 6 7" xfId="21573"/>
    <cellStyle name="Style 478 6 8" xfId="44575"/>
    <cellStyle name="Style 478 7" xfId="6760"/>
    <cellStyle name="Style 478 7 2" xfId="9101"/>
    <cellStyle name="Style 478 7 2 2" xfId="13356"/>
    <cellStyle name="Style 478 7 2 2 2" xfId="26022"/>
    <cellStyle name="Style 478 7 2 2 3" xfId="29817"/>
    <cellStyle name="Style 478 7 2 2 4" xfId="37794"/>
    <cellStyle name="Style 478 7 2 2 5" xfId="42055"/>
    <cellStyle name="Style 478 7 2 3" xfId="16128"/>
    <cellStyle name="Style 478 7 2 3 2" xfId="29818"/>
    <cellStyle name="Style 478 7 2 3 3" xfId="24296"/>
    <cellStyle name="Style 478 7 2 3 4" xfId="40233"/>
    <cellStyle name="Style 478 7 2 4" xfId="29816"/>
    <cellStyle name="Style 478 7 2 5" xfId="22088"/>
    <cellStyle name="Style 478 7 2 6" xfId="40867"/>
    <cellStyle name="Style 478 7 3" xfId="10676"/>
    <cellStyle name="Style 478 7 3 2" xfId="26023"/>
    <cellStyle name="Style 478 7 3 3" xfId="29819"/>
    <cellStyle name="Style 478 7 3 4" xfId="38812"/>
    <cellStyle name="Style 478 7 3 5" xfId="45720"/>
    <cellStyle name="Style 478 7 4" xfId="12031"/>
    <cellStyle name="Style 478 7 4 2" xfId="26024"/>
    <cellStyle name="Style 478 7 4 3" xfId="29820"/>
    <cellStyle name="Style 478 7 4 4" xfId="33416"/>
    <cellStyle name="Style 478 7 4 5" xfId="45497"/>
    <cellStyle name="Style 478 7 5" xfId="14863"/>
    <cellStyle name="Style 478 7 5 2" xfId="29821"/>
    <cellStyle name="Style 478 7 5 3" xfId="38004"/>
    <cellStyle name="Style 478 7 5 4" xfId="43042"/>
    <cellStyle name="Style 478 7 6" xfId="29815"/>
    <cellStyle name="Style 478 7 7" xfId="23877"/>
    <cellStyle name="Style 478 7 8" xfId="39493"/>
    <cellStyle name="Style 478 8" xfId="7098"/>
    <cellStyle name="Style 478 8 2" xfId="9439"/>
    <cellStyle name="Style 478 8 2 2" xfId="13694"/>
    <cellStyle name="Style 478 8 2 2 2" xfId="26025"/>
    <cellStyle name="Style 478 8 2 2 3" xfId="29824"/>
    <cellStyle name="Style 478 8 2 2 4" xfId="38052"/>
    <cellStyle name="Style 478 8 2 2 5" xfId="45925"/>
    <cellStyle name="Style 478 8 2 3" xfId="16431"/>
    <cellStyle name="Style 478 8 2 3 2" xfId="29825"/>
    <cellStyle name="Style 478 8 2 3 3" xfId="32378"/>
    <cellStyle name="Style 478 8 2 3 4" xfId="39889"/>
    <cellStyle name="Style 478 8 2 4" xfId="29823"/>
    <cellStyle name="Style 478 8 2 5" xfId="27495"/>
    <cellStyle name="Style 478 8 2 6" xfId="45959"/>
    <cellStyle name="Style 478 8 3" xfId="11014"/>
    <cellStyle name="Style 478 8 3 2" xfId="26026"/>
    <cellStyle name="Style 478 8 3 3" xfId="29826"/>
    <cellStyle name="Style 478 8 3 4" xfId="36534"/>
    <cellStyle name="Style 478 8 3 5" xfId="43247"/>
    <cellStyle name="Style 478 8 4" xfId="12369"/>
    <cellStyle name="Style 478 8 4 2" xfId="26027"/>
    <cellStyle name="Style 478 8 4 3" xfId="29827"/>
    <cellStyle name="Style 478 8 4 4" xfId="38575"/>
    <cellStyle name="Style 478 8 4 5" xfId="47699"/>
    <cellStyle name="Style 478 8 5" xfId="15201"/>
    <cellStyle name="Style 478 8 5 2" xfId="29828"/>
    <cellStyle name="Style 478 8 5 3" xfId="35166"/>
    <cellStyle name="Style 478 8 5 4" xfId="42542"/>
    <cellStyle name="Style 478 8 6" xfId="29822"/>
    <cellStyle name="Style 478 8 7" xfId="31859"/>
    <cellStyle name="Style 478 8 8" xfId="45773"/>
    <cellStyle name="Style 478 9" xfId="8323"/>
    <cellStyle name="Style 478 9 2" xfId="9761"/>
    <cellStyle name="Style 478 9 2 2" xfId="13998"/>
    <cellStyle name="Style 478 9 2 2 2" xfId="26029"/>
    <cellStyle name="Style 478 9 2 2 3" xfId="29831"/>
    <cellStyle name="Style 478 9 2 2 4" xfId="37547"/>
    <cellStyle name="Style 478 9 2 2 5" xfId="41194"/>
    <cellStyle name="Style 478 9 2 3" xfId="16735"/>
    <cellStyle name="Style 478 9 2 3 2" xfId="29832"/>
    <cellStyle name="Style 478 9 2 3 3" xfId="21992"/>
    <cellStyle name="Style 478 9 2 3 4" xfId="40937"/>
    <cellStyle name="Style 478 9 2 4" xfId="29830"/>
    <cellStyle name="Style 478 9 2 5" xfId="36744"/>
    <cellStyle name="Style 478 9 2 6" xfId="46726"/>
    <cellStyle name="Style 478 9 3" xfId="11318"/>
    <cellStyle name="Style 478 9 3 2" xfId="26030"/>
    <cellStyle name="Style 478 9 3 3" xfId="29833"/>
    <cellStyle name="Style 478 9 3 4" xfId="32659"/>
    <cellStyle name="Style 478 9 3 5" xfId="45171"/>
    <cellStyle name="Style 478 9 4" xfId="12673"/>
    <cellStyle name="Style 478 9 4 2" xfId="26031"/>
    <cellStyle name="Style 478 9 4 3" xfId="29834"/>
    <cellStyle name="Style 478 9 4 4" xfId="34030"/>
    <cellStyle name="Style 478 9 4 5" xfId="47388"/>
    <cellStyle name="Style 478 9 5" xfId="15505"/>
    <cellStyle name="Style 478 9 5 2" xfId="29835"/>
    <cellStyle name="Style 478 9 5 3" xfId="34604"/>
    <cellStyle name="Style 478 9 5 4" xfId="44736"/>
    <cellStyle name="Style 478 9 6" xfId="29829"/>
    <cellStyle name="Style 478 9 7" xfId="21872"/>
    <cellStyle name="Style 478 9 8" xfId="39909"/>
    <cellStyle name="Style 479" xfId="96"/>
    <cellStyle name="Style 480" xfId="97"/>
    <cellStyle name="Style 480 10" xfId="8351"/>
    <cellStyle name="Style 480 10 2" xfId="9789"/>
    <cellStyle name="Style 480 10 2 2" xfId="14026"/>
    <cellStyle name="Style 480 10 2 2 2" xfId="26033"/>
    <cellStyle name="Style 480 10 2 2 3" xfId="29838"/>
    <cellStyle name="Style 480 10 2 2 4" xfId="36924"/>
    <cellStyle name="Style 480 10 2 2 5" xfId="47614"/>
    <cellStyle name="Style 480 10 2 3" xfId="16763"/>
    <cellStyle name="Style 480 10 2 3 2" xfId="29839"/>
    <cellStyle name="Style 480 10 2 3 3" xfId="22023"/>
    <cellStyle name="Style 480 10 2 3 4" xfId="44574"/>
    <cellStyle name="Style 480 10 2 4" xfId="29837"/>
    <cellStyle name="Style 480 10 2 5" xfId="32194"/>
    <cellStyle name="Style 480 10 2 6" xfId="43248"/>
    <cellStyle name="Style 480 10 3" xfId="11346"/>
    <cellStyle name="Style 480 10 3 2" xfId="26034"/>
    <cellStyle name="Style 480 10 3 3" xfId="29840"/>
    <cellStyle name="Style 480 10 3 4" xfId="33565"/>
    <cellStyle name="Style 480 10 3 5" xfId="47430"/>
    <cellStyle name="Style 480 10 4" xfId="12701"/>
    <cellStyle name="Style 480 10 4 2" xfId="26035"/>
    <cellStyle name="Style 480 10 4 3" xfId="29841"/>
    <cellStyle name="Style 480 10 4 4" xfId="38323"/>
    <cellStyle name="Style 480 10 4 5" xfId="46132"/>
    <cellStyle name="Style 480 10 5" xfId="15533"/>
    <cellStyle name="Style 480 10 5 2" xfId="29842"/>
    <cellStyle name="Style 480 10 5 3" xfId="34148"/>
    <cellStyle name="Style 480 10 5 4" xfId="44618"/>
    <cellStyle name="Style 480 10 6" xfId="29836"/>
    <cellStyle name="Style 480 10 7" xfId="21885"/>
    <cellStyle name="Style 480 10 8" xfId="40006"/>
    <cellStyle name="Style 480 11" xfId="8347"/>
    <cellStyle name="Style 480 11 2" xfId="9785"/>
    <cellStyle name="Style 480 11 2 2" xfId="14022"/>
    <cellStyle name="Style 480 11 2 2 2" xfId="26036"/>
    <cellStyle name="Style 480 11 2 2 3" xfId="29845"/>
    <cellStyle name="Style 480 11 2 2 4" xfId="38254"/>
    <cellStyle name="Style 480 11 2 2 5" xfId="44211"/>
    <cellStyle name="Style 480 11 2 3" xfId="16759"/>
    <cellStyle name="Style 480 11 2 3 2" xfId="29846"/>
    <cellStyle name="Style 480 11 2 3 3" xfId="21708"/>
    <cellStyle name="Style 480 11 2 3 4" xfId="41102"/>
    <cellStyle name="Style 480 11 2 4" xfId="29844"/>
    <cellStyle name="Style 480 11 2 5" xfId="32211"/>
    <cellStyle name="Style 480 11 2 6" xfId="44108"/>
    <cellStyle name="Style 480 11 3" xfId="11342"/>
    <cellStyle name="Style 480 11 3 2" xfId="26037"/>
    <cellStyle name="Style 480 11 3 3" xfId="29847"/>
    <cellStyle name="Style 480 11 3 4" xfId="32726"/>
    <cellStyle name="Style 480 11 3 5" xfId="47037"/>
    <cellStyle name="Style 480 11 4" xfId="12697"/>
    <cellStyle name="Style 480 11 4 2" xfId="26038"/>
    <cellStyle name="Style 480 11 4 3" xfId="29848"/>
    <cellStyle name="Style 480 11 4 4" xfId="34097"/>
    <cellStyle name="Style 480 11 4 5" xfId="41162"/>
    <cellStyle name="Style 480 11 5" xfId="15529"/>
    <cellStyle name="Style 480 11 5 2" xfId="29849"/>
    <cellStyle name="Style 480 11 5 3" xfId="34670"/>
    <cellStyle name="Style 480 11 5 4" xfId="44126"/>
    <cellStyle name="Style 480 11 6" xfId="29843"/>
    <cellStyle name="Style 480 11 7" xfId="21615"/>
    <cellStyle name="Style 480 11 8" xfId="42759"/>
    <cellStyle name="Style 480 12" xfId="8666"/>
    <cellStyle name="Style 480 12 2" xfId="10102"/>
    <cellStyle name="Style 480 12 2 2" xfId="14339"/>
    <cellStyle name="Style 480 12 2 2 2" xfId="26040"/>
    <cellStyle name="Style 480 12 2 2 3" xfId="29852"/>
    <cellStyle name="Style 480 12 2 2 4" xfId="32693"/>
    <cellStyle name="Style 480 12 2 2 5" xfId="45287"/>
    <cellStyle name="Style 480 12 2 3" xfId="17076"/>
    <cellStyle name="Style 480 12 2 3 2" xfId="29853"/>
    <cellStyle name="Style 480 12 2 3 3" xfId="33990"/>
    <cellStyle name="Style 480 12 2 3 4" xfId="44104"/>
    <cellStyle name="Style 480 12 2 4" xfId="29851"/>
    <cellStyle name="Style 480 12 2 5" xfId="36441"/>
    <cellStyle name="Style 480 12 2 6" xfId="40838"/>
    <cellStyle name="Style 480 12 3" xfId="11659"/>
    <cellStyle name="Style 480 12 3 2" xfId="26041"/>
    <cellStyle name="Style 480 12 3 3" xfId="29854"/>
    <cellStyle name="Style 480 12 3 4" xfId="36702"/>
    <cellStyle name="Style 480 12 3 5" xfId="48470"/>
    <cellStyle name="Style 480 12 4" xfId="13014"/>
    <cellStyle name="Style 480 12 4 2" xfId="26042"/>
    <cellStyle name="Style 480 12 4 3" xfId="29855"/>
    <cellStyle name="Style 480 12 4 4" xfId="32762"/>
    <cellStyle name="Style 480 12 4 5" xfId="41893"/>
    <cellStyle name="Style 480 12 5" xfId="15846"/>
    <cellStyle name="Style 480 12 5 2" xfId="29856"/>
    <cellStyle name="Style 480 12 5 3" xfId="31966"/>
    <cellStyle name="Style 480 12 5 4" xfId="48475"/>
    <cellStyle name="Style 480 12 6" xfId="29850"/>
    <cellStyle name="Style 480 12 7" xfId="27424"/>
    <cellStyle name="Style 480 12 8" xfId="48067"/>
    <cellStyle name="Style 480 13" xfId="8591"/>
    <cellStyle name="Style 480 13 2" xfId="10027"/>
    <cellStyle name="Style 480 13 2 2" xfId="14264"/>
    <cellStyle name="Style 480 13 2 2 2" xfId="26044"/>
    <cellStyle name="Style 480 13 2 2 3" xfId="29859"/>
    <cellStyle name="Style 480 13 2 2 4" xfId="34570"/>
    <cellStyle name="Style 480 13 2 2 5" xfId="40789"/>
    <cellStyle name="Style 480 13 2 3" xfId="17001"/>
    <cellStyle name="Style 480 13 2 3 2" xfId="29860"/>
    <cellStyle name="Style 480 13 2 3 3" xfId="37129"/>
    <cellStyle name="Style 480 13 2 3 4" xfId="45459"/>
    <cellStyle name="Style 480 13 2 4" xfId="29858"/>
    <cellStyle name="Style 480 13 2 5" xfId="34641"/>
    <cellStyle name="Style 480 13 2 6" xfId="43184"/>
    <cellStyle name="Style 480 13 3" xfId="11584"/>
    <cellStyle name="Style 480 13 3 2" xfId="26045"/>
    <cellStyle name="Style 480 13 3 3" xfId="29861"/>
    <cellStyle name="Style 480 13 3 4" xfId="35337"/>
    <cellStyle name="Style 480 13 3 5" xfId="48022"/>
    <cellStyle name="Style 480 13 4" xfId="12939"/>
    <cellStyle name="Style 480 13 4 2" xfId="26046"/>
    <cellStyle name="Style 480 13 4 3" xfId="29862"/>
    <cellStyle name="Style 480 13 4 4" xfId="37496"/>
    <cellStyle name="Style 480 13 4 5" xfId="40419"/>
    <cellStyle name="Style 480 13 5" xfId="15771"/>
    <cellStyle name="Style 480 13 5 2" xfId="29863"/>
    <cellStyle name="Style 480 13 5 3" xfId="36097"/>
    <cellStyle name="Style 480 13 5 4" xfId="47552"/>
    <cellStyle name="Style 480 13 6" xfId="29857"/>
    <cellStyle name="Style 480 13 7" xfId="27356"/>
    <cellStyle name="Style 480 13 8" xfId="45083"/>
    <cellStyle name="Style 480 14" xfId="8597"/>
    <cellStyle name="Style 480 14 2" xfId="10033"/>
    <cellStyle name="Style 480 14 2 2" xfId="14270"/>
    <cellStyle name="Style 480 14 2 2 2" xfId="26047"/>
    <cellStyle name="Style 480 14 2 2 3" xfId="29866"/>
    <cellStyle name="Style 480 14 2 2 4" xfId="35630"/>
    <cellStyle name="Style 480 14 2 2 5" xfId="46319"/>
    <cellStyle name="Style 480 14 2 3" xfId="17007"/>
    <cellStyle name="Style 480 14 2 3 2" xfId="29867"/>
    <cellStyle name="Style 480 14 2 3 3" xfId="32923"/>
    <cellStyle name="Style 480 14 2 3 4" xfId="43592"/>
    <cellStyle name="Style 480 14 2 4" xfId="29865"/>
    <cellStyle name="Style 480 14 2 5" xfId="35701"/>
    <cellStyle name="Style 480 14 2 6" xfId="46755"/>
    <cellStyle name="Style 480 14 3" xfId="11590"/>
    <cellStyle name="Style 480 14 3 2" xfId="26048"/>
    <cellStyle name="Style 480 14 3 3" xfId="29868"/>
    <cellStyle name="Style 480 14 3 4" xfId="37994"/>
    <cellStyle name="Style 480 14 3 5" xfId="41796"/>
    <cellStyle name="Style 480 14 4" xfId="12945"/>
    <cellStyle name="Style 480 14 4 2" xfId="26049"/>
    <cellStyle name="Style 480 14 4 3" xfId="29869"/>
    <cellStyle name="Style 480 14 4 4" xfId="36216"/>
    <cellStyle name="Style 480 14 4 5" xfId="47431"/>
    <cellStyle name="Style 480 14 5" xfId="15777"/>
    <cellStyle name="Style 480 14 5 2" xfId="29870"/>
    <cellStyle name="Style 480 14 5 3" xfId="35537"/>
    <cellStyle name="Style 480 14 5 4" xfId="40829"/>
    <cellStyle name="Style 480 14 6" xfId="29864"/>
    <cellStyle name="Style 480 14 7" xfId="27364"/>
    <cellStyle name="Style 480 14 8" xfId="44199"/>
    <cellStyle name="Style 480 15" xfId="10307"/>
    <cellStyle name="Style 480 15 2" xfId="14544"/>
    <cellStyle name="Style 480 15 2 2" xfId="26050"/>
    <cellStyle name="Style 480 15 2 3" xfId="29872"/>
    <cellStyle name="Style 480 15 2 4" xfId="38375"/>
    <cellStyle name="Style 480 15 2 5" xfId="48025"/>
    <cellStyle name="Style 480 15 3" xfId="17281"/>
    <cellStyle name="Style 480 15 3 2" xfId="29873"/>
    <cellStyle name="Style 480 15 3 3" xfId="38746"/>
    <cellStyle name="Style 480 15 3 4" xfId="45452"/>
    <cellStyle name="Style 480 15 4" xfId="29871"/>
    <cellStyle name="Style 480 15 5" xfId="33615"/>
    <cellStyle name="Style 480 15 6" xfId="47943"/>
    <cellStyle name="Style 480 16" xfId="10373"/>
    <cellStyle name="Style 480 16 2" xfId="26051"/>
    <cellStyle name="Style 480 16 3" xfId="29874"/>
    <cellStyle name="Style 480 16 4" xfId="32505"/>
    <cellStyle name="Style 480 16 5" xfId="45705"/>
    <cellStyle name="Style 480 17" xfId="10462"/>
    <cellStyle name="Style 480 17 2" xfId="26052"/>
    <cellStyle name="Style 480 17 3" xfId="29875"/>
    <cellStyle name="Style 480 17 4" xfId="26324"/>
    <cellStyle name="Style 480 17 5" xfId="44195"/>
    <cellStyle name="Style 480 18" xfId="11814"/>
    <cellStyle name="Style 480 18 2" xfId="26053"/>
    <cellStyle name="Style 480 18 3" xfId="29876"/>
    <cellStyle name="Style 480 18 4" xfId="33724"/>
    <cellStyle name="Style 480 18 5" xfId="41491"/>
    <cellStyle name="Style 480 2" xfId="6983"/>
    <cellStyle name="Style 480 2 2" xfId="10220"/>
    <cellStyle name="Style 480 2 2 2" xfId="11777"/>
    <cellStyle name="Style 480 2 2 2 2" xfId="26054"/>
    <cellStyle name="Style 480 2 2 2 3" xfId="29879"/>
    <cellStyle name="Style 480 2 2 2 4" xfId="38667"/>
    <cellStyle name="Style 480 2 2 2 5" xfId="47791"/>
    <cellStyle name="Style 480 2 2 3" xfId="14457"/>
    <cellStyle name="Style 480 2 2 3 2" xfId="26055"/>
    <cellStyle name="Style 480 2 2 3 3" xfId="29880"/>
    <cellStyle name="Style 480 2 2 3 4" xfId="32522"/>
    <cellStyle name="Style 480 2 2 3 5" xfId="45108"/>
    <cellStyle name="Style 480 2 2 4" xfId="17194"/>
    <cellStyle name="Style 480 2 2 4 2" xfId="29881"/>
    <cellStyle name="Style 480 2 2 4 3" xfId="38743"/>
    <cellStyle name="Style 480 2 2 4 4" xfId="40718"/>
    <cellStyle name="Style 480 2 2 5" xfId="29878"/>
    <cellStyle name="Style 480 2 2 6" xfId="36059"/>
    <cellStyle name="Style 480 2 2 7" xfId="48092"/>
    <cellStyle name="Style 480 2 3" xfId="9324"/>
    <cellStyle name="Style 480 2 3 2" xfId="13579"/>
    <cellStyle name="Style 480 2 3 2 2" xfId="26057"/>
    <cellStyle name="Style 480 2 3 2 3" xfId="29883"/>
    <cellStyle name="Style 480 2 3 2 4" xfId="34564"/>
    <cellStyle name="Style 480 2 3 2 5" xfId="42095"/>
    <cellStyle name="Style 480 2 3 3" xfId="14667"/>
    <cellStyle name="Style 480 2 3 3 2" xfId="26058"/>
    <cellStyle name="Style 480 2 3 3 3" xfId="29884"/>
    <cellStyle name="Style 480 2 3 3 4" xfId="34745"/>
    <cellStyle name="Style 480 2 3 3 5" xfId="46617"/>
    <cellStyle name="Style 480 2 3 4" xfId="26056"/>
    <cellStyle name="Style 480 2 4" xfId="10899"/>
    <cellStyle name="Style 480 2 4 2" xfId="26059"/>
    <cellStyle name="Style 480 2 4 3" xfId="29885"/>
    <cellStyle name="Style 480 2 4 4" xfId="37220"/>
    <cellStyle name="Style 480 2 4 5" xfId="48078"/>
    <cellStyle name="Style 480 2 5" xfId="12254"/>
    <cellStyle name="Style 480 2 5 2" xfId="26060"/>
    <cellStyle name="Style 480 2 5 3" xfId="29886"/>
    <cellStyle name="Style 480 2 5 4" xfId="33776"/>
    <cellStyle name="Style 480 2 5 5" xfId="43178"/>
    <cellStyle name="Style 480 2 6" xfId="15086"/>
    <cellStyle name="Style 480 2 6 2" xfId="29887"/>
    <cellStyle name="Style 480 2 6 3" xfId="34750"/>
    <cellStyle name="Style 480 2 6 4" xfId="43239"/>
    <cellStyle name="Style 480 2 7" xfId="22839"/>
    <cellStyle name="Style 480 2 8" xfId="39936"/>
    <cellStyle name="Style 480 3" xfId="6950"/>
    <cellStyle name="Style 480 3 2" xfId="9291"/>
    <cellStyle name="Style 480 3 2 2" xfId="13546"/>
    <cellStyle name="Style 480 3 2 2 2" xfId="26061"/>
    <cellStyle name="Style 480 3 2 2 3" xfId="29890"/>
    <cellStyle name="Style 480 3 2 2 4" xfId="36281"/>
    <cellStyle name="Style 480 3 2 2 5" xfId="43825"/>
    <cellStyle name="Style 480 3 2 3" xfId="16293"/>
    <cellStyle name="Style 480 3 2 3 2" xfId="29891"/>
    <cellStyle name="Style 480 3 2 3 3" xfId="37192"/>
    <cellStyle name="Style 480 3 2 3 4" xfId="44597"/>
    <cellStyle name="Style 480 3 2 4" xfId="29889"/>
    <cellStyle name="Style 480 3 2 5" xfId="22594"/>
    <cellStyle name="Style 480 3 2 6" xfId="39343"/>
    <cellStyle name="Style 480 3 3" xfId="10866"/>
    <cellStyle name="Style 480 3 3 2" xfId="26062"/>
    <cellStyle name="Style 480 3 3 3" xfId="29892"/>
    <cellStyle name="Style 480 3 3 4" xfId="35413"/>
    <cellStyle name="Style 480 3 3 5" xfId="47498"/>
    <cellStyle name="Style 480 3 4" xfId="12221"/>
    <cellStyle name="Style 480 3 4 2" xfId="26063"/>
    <cellStyle name="Style 480 3 4 3" xfId="29893"/>
    <cellStyle name="Style 480 3 4 4" xfId="33322"/>
    <cellStyle name="Style 480 3 4 5" xfId="46728"/>
    <cellStyle name="Style 480 3 5" xfId="15053"/>
    <cellStyle name="Style 480 3 5 2" xfId="29894"/>
    <cellStyle name="Style 480 3 5 3" xfId="36535"/>
    <cellStyle name="Style 480 3 5 4" xfId="44352"/>
    <cellStyle name="Style 480 3 6" xfId="29888"/>
    <cellStyle name="Style 480 3 7" xfId="22120"/>
    <cellStyle name="Style 480 3 8" xfId="39275"/>
    <cellStyle name="Style 480 4" xfId="6963"/>
    <cellStyle name="Style 480 4 2" xfId="9304"/>
    <cellStyle name="Style 480 4 2 2" xfId="13559"/>
    <cellStyle name="Style 480 4 2 2 2" xfId="26065"/>
    <cellStyle name="Style 480 4 2 2 3" xfId="29897"/>
    <cellStyle name="Style 480 4 2 2 4" xfId="38083"/>
    <cellStyle name="Style 480 4 2 2 5" xfId="41632"/>
    <cellStyle name="Style 480 4 2 3" xfId="16306"/>
    <cellStyle name="Style 480 4 2 3 2" xfId="29898"/>
    <cellStyle name="Style 480 4 2 3 3" xfId="32073"/>
    <cellStyle name="Style 480 4 2 3 4" xfId="47852"/>
    <cellStyle name="Style 480 4 2 4" xfId="29896"/>
    <cellStyle name="Style 480 4 2 5" xfId="25325"/>
    <cellStyle name="Style 480 4 2 6" xfId="42676"/>
    <cellStyle name="Style 480 4 3" xfId="10879"/>
    <cellStyle name="Style 480 4 3 2" xfId="26066"/>
    <cellStyle name="Style 480 4 3 3" xfId="29899"/>
    <cellStyle name="Style 480 4 3 4" xfId="33695"/>
    <cellStyle name="Style 480 4 3 5" xfId="40842"/>
    <cellStyle name="Style 480 4 4" xfId="12234"/>
    <cellStyle name="Style 480 4 4 2" xfId="26067"/>
    <cellStyle name="Style 480 4 4 3" xfId="29900"/>
    <cellStyle name="Style 480 4 4 4" xfId="36350"/>
    <cellStyle name="Style 480 4 4 5" xfId="43611"/>
    <cellStyle name="Style 480 4 5" xfId="15066"/>
    <cellStyle name="Style 480 4 5 2" xfId="29901"/>
    <cellStyle name="Style 480 4 5 3" xfId="34160"/>
    <cellStyle name="Style 480 4 5 4" xfId="42495"/>
    <cellStyle name="Style 480 4 6" xfId="29895"/>
    <cellStyle name="Style 480 4 7" xfId="17821"/>
    <cellStyle name="Style 480 4 8" xfId="40674"/>
    <cellStyle name="Style 480 5" xfId="6778"/>
    <cellStyle name="Style 480 5 2" xfId="9119"/>
    <cellStyle name="Style 480 5 2 2" xfId="13374"/>
    <cellStyle name="Style 480 5 2 2 2" xfId="26069"/>
    <cellStyle name="Style 480 5 2 2 3" xfId="29904"/>
    <cellStyle name="Style 480 5 2 2 4" xfId="35248"/>
    <cellStyle name="Style 480 5 2 2 5" xfId="42386"/>
    <cellStyle name="Style 480 5 2 3" xfId="16143"/>
    <cellStyle name="Style 480 5 2 3 2" xfId="29905"/>
    <cellStyle name="Style 480 5 2 3 3" xfId="21632"/>
    <cellStyle name="Style 480 5 2 3 4" xfId="40764"/>
    <cellStyle name="Style 480 5 2 4" xfId="29903"/>
    <cellStyle name="Style 480 5 2 5" xfId="23594"/>
    <cellStyle name="Style 480 5 2 6" xfId="39914"/>
    <cellStyle name="Style 480 5 3" xfId="10694"/>
    <cellStyle name="Style 480 5 3 2" xfId="26070"/>
    <cellStyle name="Style 480 5 3 3" xfId="29906"/>
    <cellStyle name="Style 480 5 3 4" xfId="37902"/>
    <cellStyle name="Style 480 5 3 5" xfId="45014"/>
    <cellStyle name="Style 480 5 4" xfId="12049"/>
    <cellStyle name="Style 480 5 4 2" xfId="26071"/>
    <cellStyle name="Style 480 5 4 3" xfId="29907"/>
    <cellStyle name="Style 480 5 4 4" xfId="38431"/>
    <cellStyle name="Style 480 5 4 5" xfId="41657"/>
    <cellStyle name="Style 480 5 5" xfId="14881"/>
    <cellStyle name="Style 480 5 5 2" xfId="29908"/>
    <cellStyle name="Style 480 5 5 3" xfId="38665"/>
    <cellStyle name="Style 480 5 5 4" xfId="42125"/>
    <cellStyle name="Style 480 5 6" xfId="29902"/>
    <cellStyle name="Style 480 5 7" xfId="25787"/>
    <cellStyle name="Style 480 5 8" xfId="48315"/>
    <cellStyle name="Style 480 6" xfId="7036"/>
    <cellStyle name="Style 480 6 2" xfId="9377"/>
    <cellStyle name="Style 480 6 2 2" xfId="13632"/>
    <cellStyle name="Style 480 6 2 2 2" xfId="26072"/>
    <cellStyle name="Style 480 6 2 2 3" xfId="29911"/>
    <cellStyle name="Style 480 6 2 2 4" xfId="27942"/>
    <cellStyle name="Style 480 6 2 2 5" xfId="44140"/>
    <cellStyle name="Style 480 6 2 3" xfId="16369"/>
    <cellStyle name="Style 480 6 2 3 2" xfId="29912"/>
    <cellStyle name="Style 480 6 2 3 3" xfId="32092"/>
    <cellStyle name="Style 480 6 2 3 4" xfId="46909"/>
    <cellStyle name="Style 480 6 2 4" xfId="29910"/>
    <cellStyle name="Style 480 6 2 5" xfId="38796"/>
    <cellStyle name="Style 480 6 2 6" xfId="46008"/>
    <cellStyle name="Style 480 6 3" xfId="10952"/>
    <cellStyle name="Style 480 6 3 2" xfId="26073"/>
    <cellStyle name="Style 480 6 3 3" xfId="29913"/>
    <cellStyle name="Style 480 6 3 4" xfId="34937"/>
    <cellStyle name="Style 480 6 3 5" xfId="42923"/>
    <cellStyle name="Style 480 6 4" xfId="12307"/>
    <cellStyle name="Style 480 6 4 2" xfId="26074"/>
    <cellStyle name="Style 480 6 4 3" xfId="29914"/>
    <cellStyle name="Style 480 6 4 4" xfId="38759"/>
    <cellStyle name="Style 480 6 4 5" xfId="40747"/>
    <cellStyle name="Style 480 6 5" xfId="15139"/>
    <cellStyle name="Style 480 6 5 2" xfId="29915"/>
    <cellStyle name="Style 480 6 5 3" xfId="32893"/>
    <cellStyle name="Style 480 6 5 4" xfId="41343"/>
    <cellStyle name="Style 480 6 6" xfId="29909"/>
    <cellStyle name="Style 480 6 7" xfId="22324"/>
    <cellStyle name="Style 480 6 8" xfId="39647"/>
    <cellStyle name="Style 480 7" xfId="6767"/>
    <cellStyle name="Style 480 7 2" xfId="9108"/>
    <cellStyle name="Style 480 7 2 2" xfId="13363"/>
    <cellStyle name="Style 480 7 2 2 2" xfId="26075"/>
    <cellStyle name="Style 480 7 2 2 3" xfId="29918"/>
    <cellStyle name="Style 480 7 2 2 4" xfId="38659"/>
    <cellStyle name="Style 480 7 2 2 5" xfId="47659"/>
    <cellStyle name="Style 480 7 2 3" xfId="16135"/>
    <cellStyle name="Style 480 7 2 3 2" xfId="29919"/>
    <cellStyle name="Style 480 7 2 3 3" xfId="24279"/>
    <cellStyle name="Style 480 7 2 3 4" xfId="44816"/>
    <cellStyle name="Style 480 7 2 4" xfId="29917"/>
    <cellStyle name="Style 480 7 2 5" xfId="21788"/>
    <cellStyle name="Style 480 7 2 6" xfId="39649"/>
    <cellStyle name="Style 480 7 3" xfId="10683"/>
    <cellStyle name="Style 480 7 3 2" xfId="26076"/>
    <cellStyle name="Style 480 7 3 3" xfId="29920"/>
    <cellStyle name="Style 480 7 3 4" xfId="38174"/>
    <cellStyle name="Style 480 7 3 5" xfId="43353"/>
    <cellStyle name="Style 480 7 4" xfId="12038"/>
    <cellStyle name="Style 480 7 4 2" xfId="26077"/>
    <cellStyle name="Style 480 7 4 3" xfId="29921"/>
    <cellStyle name="Style 480 7 4 4" xfId="35249"/>
    <cellStyle name="Style 480 7 4 5" xfId="45831"/>
    <cellStyle name="Style 480 7 5" xfId="14870"/>
    <cellStyle name="Style 480 7 5 2" xfId="29922"/>
    <cellStyle name="Style 480 7 5 3" xfId="36723"/>
    <cellStyle name="Style 480 7 5 4" xfId="46614"/>
    <cellStyle name="Style 480 7 6" xfId="29916"/>
    <cellStyle name="Style 480 7 7" xfId="23881"/>
    <cellStyle name="Style 480 7 8" xfId="39382"/>
    <cellStyle name="Style 480 8" xfId="7099"/>
    <cellStyle name="Style 480 8 2" xfId="9440"/>
    <cellStyle name="Style 480 8 2 2" xfId="13695"/>
    <cellStyle name="Style 480 8 2 2 2" xfId="26078"/>
    <cellStyle name="Style 480 8 2 2 3" xfId="29925"/>
    <cellStyle name="Style 480 8 2 2 4" xfId="34351"/>
    <cellStyle name="Style 480 8 2 2 5" xfId="42127"/>
    <cellStyle name="Style 480 8 2 3" xfId="16432"/>
    <cellStyle name="Style 480 8 2 3 2" xfId="29926"/>
    <cellStyle name="Style 480 8 2 3 3" xfId="21943"/>
    <cellStyle name="Style 480 8 2 3 4" xfId="39372"/>
    <cellStyle name="Style 480 8 2 4" xfId="29924"/>
    <cellStyle name="Style 480 8 2 5" xfId="27497"/>
    <cellStyle name="Style 480 8 2 6" xfId="48171"/>
    <cellStyle name="Style 480 8 3" xfId="11015"/>
    <cellStyle name="Style 480 8 3 2" xfId="26079"/>
    <cellStyle name="Style 480 8 3 3" xfId="29927"/>
    <cellStyle name="Style 480 8 3 4" xfId="38132"/>
    <cellStyle name="Style 480 8 3 5" xfId="41534"/>
    <cellStyle name="Style 480 8 4" xfId="12370"/>
    <cellStyle name="Style 480 8 4 2" xfId="26080"/>
    <cellStyle name="Style 480 8 4 3" xfId="29928"/>
    <cellStyle name="Style 480 8 4 4" xfId="35489"/>
    <cellStyle name="Style 480 8 4 5" xfId="42922"/>
    <cellStyle name="Style 480 8 5" xfId="15202"/>
    <cellStyle name="Style 480 8 5 2" xfId="29929"/>
    <cellStyle name="Style 480 8 5 3" xfId="33583"/>
    <cellStyle name="Style 480 8 5 4" xfId="40712"/>
    <cellStyle name="Style 480 8 6" xfId="29923"/>
    <cellStyle name="Style 480 8 7" xfId="22066"/>
    <cellStyle name="Style 480 8 8" xfId="39463"/>
    <cellStyle name="Style 480 9" xfId="8325"/>
    <cellStyle name="Style 480 9 2" xfId="9763"/>
    <cellStyle name="Style 480 9 2 2" xfId="14000"/>
    <cellStyle name="Style 480 9 2 2 2" xfId="26081"/>
    <cellStyle name="Style 480 9 2 2 3" xfId="29932"/>
    <cellStyle name="Style 480 9 2 2 4" xfId="35276"/>
    <cellStyle name="Style 480 9 2 2 5" xfId="46264"/>
    <cellStyle name="Style 480 9 2 3" xfId="16737"/>
    <cellStyle name="Style 480 9 2 3 2" xfId="29933"/>
    <cellStyle name="Style 480 9 2 3 3" xfId="26403"/>
    <cellStyle name="Style 480 9 2 3 4" xfId="41040"/>
    <cellStyle name="Style 480 9 2 4" xfId="29931"/>
    <cellStyle name="Style 480 9 2 5" xfId="33060"/>
    <cellStyle name="Style 480 9 2 6" xfId="46124"/>
    <cellStyle name="Style 480 9 3" xfId="11320"/>
    <cellStyle name="Style 480 9 3 2" xfId="26082"/>
    <cellStyle name="Style 480 9 3 3" xfId="29934"/>
    <cellStyle name="Style 480 9 3 4" xfId="37430"/>
    <cellStyle name="Style 480 9 3 5" xfId="40589"/>
    <cellStyle name="Style 480 9 4" xfId="12675"/>
    <cellStyle name="Style 480 9 4 2" xfId="26083"/>
    <cellStyle name="Style 480 9 4 3" xfId="29935"/>
    <cellStyle name="Style 480 9 4 4" xfId="35612"/>
    <cellStyle name="Style 480 9 4 5" xfId="47248"/>
    <cellStyle name="Style 480 9 5" xfId="15507"/>
    <cellStyle name="Style 480 9 5 2" xfId="29936"/>
    <cellStyle name="Style 480 9 5 3" xfId="36185"/>
    <cellStyle name="Style 480 9 5 4" xfId="42886"/>
    <cellStyle name="Style 480 9 6" xfId="29930"/>
    <cellStyle name="Style 480 9 7" xfId="23895"/>
    <cellStyle name="Style 480 9 8" xfId="39437"/>
    <cellStyle name="Style 481" xfId="98"/>
    <cellStyle name="Style 481 10" xfId="8247"/>
    <cellStyle name="Style 481 10 2" xfId="9685"/>
    <cellStyle name="Style 481 10 2 2" xfId="13922"/>
    <cellStyle name="Style 481 10 2 2 2" xfId="26084"/>
    <cellStyle name="Style 481 10 2 2 3" xfId="29939"/>
    <cellStyle name="Style 481 10 2 2 4" xfId="36361"/>
    <cellStyle name="Style 481 10 2 2 5" xfId="41174"/>
    <cellStyle name="Style 481 10 2 3" xfId="16659"/>
    <cellStyle name="Style 481 10 2 3 2" xfId="29940"/>
    <cellStyle name="Style 481 10 2 3 3" xfId="31873"/>
    <cellStyle name="Style 481 10 2 3 4" xfId="40300"/>
    <cellStyle name="Style 481 10 2 4" xfId="29938"/>
    <cellStyle name="Style 481 10 2 5" xfId="34202"/>
    <cellStyle name="Style 481 10 2 6" xfId="46898"/>
    <cellStyle name="Style 481 10 3" xfId="11242"/>
    <cellStyle name="Style 481 10 3 2" xfId="26085"/>
    <cellStyle name="Style 481 10 3 3" xfId="29941"/>
    <cellStyle name="Style 481 10 3 4" xfId="33013"/>
    <cellStyle name="Style 481 10 3 5" xfId="44242"/>
    <cellStyle name="Style 481 10 4" xfId="12597"/>
    <cellStyle name="Style 481 10 4 2" xfId="26086"/>
    <cellStyle name="Style 481 10 4 3" xfId="29942"/>
    <cellStyle name="Style 481 10 4 4" xfId="33801"/>
    <cellStyle name="Style 481 10 4 5" xfId="42159"/>
    <cellStyle name="Style 481 10 5" xfId="15429"/>
    <cellStyle name="Style 481 10 5 2" xfId="29943"/>
    <cellStyle name="Style 481 10 5 3" xfId="33881"/>
    <cellStyle name="Style 481 10 5 4" xfId="40619"/>
    <cellStyle name="Style 481 10 6" xfId="29937"/>
    <cellStyle name="Style 481 10 7" xfId="23750"/>
    <cellStyle name="Style 481 10 8" xfId="39899"/>
    <cellStyle name="Style 481 11" xfId="8337"/>
    <cellStyle name="Style 481 11 2" xfId="9775"/>
    <cellStyle name="Style 481 11 2 2" xfId="14012"/>
    <cellStyle name="Style 481 11 2 2 2" xfId="26087"/>
    <cellStyle name="Style 481 11 2 2 3" xfId="29946"/>
    <cellStyle name="Style 481 11 2 2 4" xfId="33490"/>
    <cellStyle name="Style 481 11 2 2 5" xfId="44553"/>
    <cellStyle name="Style 481 11 2 3" xfId="16749"/>
    <cellStyle name="Style 481 11 2 3 2" xfId="29947"/>
    <cellStyle name="Style 481 11 2 3 3" xfId="22010"/>
    <cellStyle name="Style 481 11 2 3 4" xfId="39454"/>
    <cellStyle name="Style 481 11 2 4" xfId="29945"/>
    <cellStyle name="Style 481 11 2 5" xfId="27690"/>
    <cellStyle name="Style 481 11 2 6" xfId="43179"/>
    <cellStyle name="Style 481 11 3" xfId="11332"/>
    <cellStyle name="Style 481 11 3 2" xfId="26089"/>
    <cellStyle name="Style 481 11 3 3" xfId="29948"/>
    <cellStyle name="Style 481 11 3 4" xfId="38262"/>
    <cellStyle name="Style 481 11 3 5" xfId="46584"/>
    <cellStyle name="Style 481 11 4" xfId="12687"/>
    <cellStyle name="Style 481 11 4 2" xfId="26090"/>
    <cellStyle name="Style 481 11 4 3" xfId="29949"/>
    <cellStyle name="Style 481 11 4 4" xfId="32719"/>
    <cellStyle name="Style 481 11 4 5" xfId="47120"/>
    <cellStyle name="Style 481 11 5" xfId="15519"/>
    <cellStyle name="Style 481 11 5 2" xfId="29950"/>
    <cellStyle name="Style 481 11 5 3" xfId="33291"/>
    <cellStyle name="Style 481 11 5 4" xfId="46365"/>
    <cellStyle name="Style 481 11 6" xfId="29944"/>
    <cellStyle name="Style 481 11 7" xfId="21936"/>
    <cellStyle name="Style 481 11 8" xfId="39941"/>
    <cellStyle name="Style 481 12" xfId="8550"/>
    <cellStyle name="Style 481 12 2" xfId="9986"/>
    <cellStyle name="Style 481 12 2 2" xfId="14223"/>
    <cellStyle name="Style 481 12 2 2 2" xfId="26094"/>
    <cellStyle name="Style 481 12 2 2 3" xfId="29953"/>
    <cellStyle name="Style 481 12 2 2 4" xfId="32874"/>
    <cellStyle name="Style 481 12 2 2 5" xfId="47813"/>
    <cellStyle name="Style 481 12 2 3" xfId="16960"/>
    <cellStyle name="Style 481 12 2 3 2" xfId="29954"/>
    <cellStyle name="Style 481 12 2 3 3" xfId="33986"/>
    <cellStyle name="Style 481 12 2 3 4" xfId="43795"/>
    <cellStyle name="Style 481 12 2 4" xfId="29952"/>
    <cellStyle name="Style 481 12 2 5" xfId="35981"/>
    <cellStyle name="Style 481 12 2 6" xfId="45238"/>
    <cellStyle name="Style 481 12 3" xfId="11543"/>
    <cellStyle name="Style 481 12 3 2" xfId="26096"/>
    <cellStyle name="Style 481 12 3 3" xfId="29955"/>
    <cellStyle name="Style 481 12 3 4" xfId="34157"/>
    <cellStyle name="Style 481 12 3 5" xfId="45044"/>
    <cellStyle name="Style 481 12 4" xfId="12898"/>
    <cellStyle name="Style 481 12 4 2" xfId="26097"/>
    <cellStyle name="Style 481 12 4 3" xfId="29956"/>
    <cellStyle name="Style 481 12 4 4" xfId="36489"/>
    <cellStyle name="Style 481 12 4 5" xfId="43930"/>
    <cellStyle name="Style 481 12 5" xfId="15730"/>
    <cellStyle name="Style 481 12 5 2" xfId="29957"/>
    <cellStyle name="Style 481 12 5 3" xfId="28073"/>
    <cellStyle name="Style 481 12 5 4" xfId="48343"/>
    <cellStyle name="Style 481 12 6" xfId="29951"/>
    <cellStyle name="Style 481 12 7" xfId="27291"/>
    <cellStyle name="Style 481 12 8" xfId="46240"/>
    <cellStyle name="Style 481 13" xfId="8542"/>
    <cellStyle name="Style 481 13 2" xfId="9978"/>
    <cellStyle name="Style 481 13 2 2" xfId="14215"/>
    <cellStyle name="Style 481 13 2 2 2" xfId="26101"/>
    <cellStyle name="Style 481 13 2 2 3" xfId="29960"/>
    <cellStyle name="Style 481 13 2 2 4" xfId="35499"/>
    <cellStyle name="Style 481 13 2 2 5" xfId="43008"/>
    <cellStyle name="Style 481 13 2 3" xfId="16952"/>
    <cellStyle name="Style 481 13 2 3 2" xfId="29961"/>
    <cellStyle name="Style 481 13 2 3 3" xfId="32144"/>
    <cellStyle name="Style 481 13 2 3 4" xfId="44922"/>
    <cellStyle name="Style 481 13 2 4" xfId="29959"/>
    <cellStyle name="Style 481 13 2 5" xfId="33861"/>
    <cellStyle name="Style 481 13 2 6" xfId="41711"/>
    <cellStyle name="Style 481 13 3" xfId="11535"/>
    <cellStyle name="Style 481 13 3 2" xfId="26103"/>
    <cellStyle name="Style 481 13 3 3" xfId="29962"/>
    <cellStyle name="Style 481 13 3 4" xfId="37608"/>
    <cellStyle name="Style 481 13 3 5" xfId="45726"/>
    <cellStyle name="Style 481 13 4" xfId="12890"/>
    <cellStyle name="Style 481 13 4 2" xfId="26104"/>
    <cellStyle name="Style 481 13 4 3" xfId="29963"/>
    <cellStyle name="Style 481 13 4 4" xfId="35764"/>
    <cellStyle name="Style 481 13 4 5" xfId="40833"/>
    <cellStyle name="Style 481 13 5" xfId="15722"/>
    <cellStyle name="Style 481 13 5 2" xfId="29964"/>
    <cellStyle name="Style 481 13 5 3" xfId="28069"/>
    <cellStyle name="Style 481 13 5 4" xfId="46314"/>
    <cellStyle name="Style 481 13 6" xfId="29958"/>
    <cellStyle name="Style 481 13 7" xfId="27282"/>
    <cellStyle name="Style 481 13 8" xfId="46449"/>
    <cellStyle name="Style 481 14" xfId="8498"/>
    <cellStyle name="Style 481 14 2" xfId="9934"/>
    <cellStyle name="Style 481 14 2 2" xfId="14171"/>
    <cellStyle name="Style 481 14 2 2 2" xfId="26107"/>
    <cellStyle name="Style 481 14 2 2 3" xfId="29967"/>
    <cellStyle name="Style 481 14 2 2 4" xfId="36329"/>
    <cellStyle name="Style 481 14 2 2 5" xfId="43234"/>
    <cellStyle name="Style 481 14 2 3" xfId="16908"/>
    <cellStyle name="Style 481 14 2 3 2" xfId="29968"/>
    <cellStyle name="Style 481 14 2 3 3" xfId="22205"/>
    <cellStyle name="Style 481 14 2 3 4" xfId="44634"/>
    <cellStyle name="Style 481 14 2 4" xfId="29966"/>
    <cellStyle name="Style 481 14 2 5" xfId="36409"/>
    <cellStyle name="Style 481 14 2 6" xfId="47560"/>
    <cellStyle name="Style 481 14 3" xfId="11491"/>
    <cellStyle name="Style 481 14 3 2" xfId="26109"/>
    <cellStyle name="Style 481 14 3 3" xfId="29969"/>
    <cellStyle name="Style 481 14 3 4" xfId="34569"/>
    <cellStyle name="Style 481 14 3 5" xfId="46798"/>
    <cellStyle name="Style 481 14 4" xfId="12846"/>
    <cellStyle name="Style 481 14 4 2" xfId="26110"/>
    <cellStyle name="Style 481 14 4 3" xfId="29970"/>
    <cellStyle name="Style 481 14 4 4" xfId="33753"/>
    <cellStyle name="Style 481 14 4 5" xfId="44070"/>
    <cellStyle name="Style 481 14 5" xfId="15678"/>
    <cellStyle name="Style 481 14 5 2" xfId="29971"/>
    <cellStyle name="Style 481 14 5 3" xfId="28027"/>
    <cellStyle name="Style 481 14 5 4" xfId="42689"/>
    <cellStyle name="Style 481 14 6" xfId="29965"/>
    <cellStyle name="Style 481 14 7" xfId="32915"/>
    <cellStyle name="Style 481 14 8" xfId="42140"/>
    <cellStyle name="Style 481 15" xfId="8883"/>
    <cellStyle name="Style 481 15 2" xfId="13162"/>
    <cellStyle name="Style 481 15 2 2" xfId="26112"/>
    <cellStyle name="Style 481 15 2 3" xfId="29972"/>
    <cellStyle name="Style 481 15 2 4" xfId="36682"/>
    <cellStyle name="Style 481 15 2 5" xfId="48310"/>
    <cellStyle name="Style 481 15 3" xfId="14595"/>
    <cellStyle name="Style 481 15 3 2" xfId="26113"/>
    <cellStyle name="Style 481 15 3 3" xfId="29973"/>
    <cellStyle name="Style 481 15 3 4" xfId="34567"/>
    <cellStyle name="Style 481 15 3 5" xfId="43388"/>
    <cellStyle name="Style 481 15 4" xfId="26111"/>
    <cellStyle name="Style 481 16" xfId="10322"/>
    <cellStyle name="Style 481 16 2" xfId="14559"/>
    <cellStyle name="Style 481 16 2 2" xfId="26114"/>
    <cellStyle name="Style 481 16 2 3" xfId="29975"/>
    <cellStyle name="Style 481 16 2 4" xfId="36805"/>
    <cellStyle name="Style 481 16 2 5" xfId="42896"/>
    <cellStyle name="Style 481 16 3" xfId="17296"/>
    <cellStyle name="Style 481 16 3 2" xfId="29976"/>
    <cellStyle name="Style 481 16 3 3" xfId="37716"/>
    <cellStyle name="Style 481 16 3 4" xfId="44145"/>
    <cellStyle name="Style 481 16 4" xfId="29974"/>
    <cellStyle name="Style 481 16 5" xfId="33297"/>
    <cellStyle name="Style 481 16 6" xfId="45417"/>
    <cellStyle name="Style 481 17" xfId="10374"/>
    <cellStyle name="Style 481 17 2" xfId="26116"/>
    <cellStyle name="Style 481 17 3" xfId="29977"/>
    <cellStyle name="Style 481 17 4" xfId="35668"/>
    <cellStyle name="Style 481 17 5" xfId="42540"/>
    <cellStyle name="Style 481 18" xfId="10479"/>
    <cellStyle name="Style 481 18 2" xfId="26117"/>
    <cellStyle name="Style 481 18 3" xfId="29978"/>
    <cellStyle name="Style 481 18 4" xfId="37146"/>
    <cellStyle name="Style 481 18 5" xfId="41936"/>
    <cellStyle name="Style 481 19" xfId="11815"/>
    <cellStyle name="Style 481 19 2" xfId="26118"/>
    <cellStyle name="Style 481 19 3" xfId="29979"/>
    <cellStyle name="Style 481 19 4" xfId="36887"/>
    <cellStyle name="Style 481 19 5" xfId="43829"/>
    <cellStyle name="Style 481 2" xfId="6777"/>
    <cellStyle name="Style 481 2 2" xfId="10195"/>
    <cellStyle name="Style 481 2 2 2" xfId="11752"/>
    <cellStyle name="Style 481 2 2 2 2" xfId="26121"/>
    <cellStyle name="Style 481 2 2 2 3" xfId="29982"/>
    <cellStyle name="Style 481 2 2 2 4" xfId="38463"/>
    <cellStyle name="Style 481 2 2 2 5" xfId="45124"/>
    <cellStyle name="Style 481 2 2 3" xfId="14432"/>
    <cellStyle name="Style 481 2 2 3 2" xfId="26122"/>
    <cellStyle name="Style 481 2 2 3 3" xfId="29983"/>
    <cellStyle name="Style 481 2 2 3 4" xfId="34036"/>
    <cellStyle name="Style 481 2 2 3 5" xfId="46924"/>
    <cellStyle name="Style 481 2 2 4" xfId="17169"/>
    <cellStyle name="Style 481 2 2 4 2" xfId="29984"/>
    <cellStyle name="Style 481 2 2 4 3" xfId="32176"/>
    <cellStyle name="Style 481 2 2 4 4" xfId="45209"/>
    <cellStyle name="Style 481 2 2 5" xfId="29981"/>
    <cellStyle name="Style 481 2 2 6" xfId="33035"/>
    <cellStyle name="Style 481 2 2 7" xfId="47125"/>
    <cellStyle name="Style 481 2 3" xfId="9118"/>
    <cellStyle name="Style 481 2 3 2" xfId="13373"/>
    <cellStyle name="Style 481 2 3 2 2" xfId="26125"/>
    <cellStyle name="Style 481 2 3 2 3" xfId="29986"/>
    <cellStyle name="Style 481 2 3 2 4" xfId="37655"/>
    <cellStyle name="Style 481 2 3 2 5" xfId="48422"/>
    <cellStyle name="Style 481 2 3 3" xfId="14642"/>
    <cellStyle name="Style 481 2 3 3 2" xfId="26126"/>
    <cellStyle name="Style 481 2 3 3 3" xfId="29987"/>
    <cellStyle name="Style 481 2 3 3 4" xfId="36779"/>
    <cellStyle name="Style 481 2 3 3 5" xfId="44724"/>
    <cellStyle name="Style 481 2 3 4" xfId="26124"/>
    <cellStyle name="Style 481 2 4" xfId="10693"/>
    <cellStyle name="Style 481 2 4 2" xfId="26127"/>
    <cellStyle name="Style 481 2 4 3" xfId="29988"/>
    <cellStyle name="Style 481 2 4 4" xfId="36304"/>
    <cellStyle name="Style 481 2 4 5" xfId="40452"/>
    <cellStyle name="Style 481 2 5" xfId="12048"/>
    <cellStyle name="Style 481 2 5 2" xfId="26128"/>
    <cellStyle name="Style 481 2 5 3" xfId="29989"/>
    <cellStyle name="Style 481 2 5 4" xfId="37395"/>
    <cellStyle name="Style 481 2 5 5" xfId="45251"/>
    <cellStyle name="Style 481 2 6" xfId="14880"/>
    <cellStyle name="Style 481 2 6 2" xfId="29990"/>
    <cellStyle name="Style 481 2 6 3" xfId="38529"/>
    <cellStyle name="Style 481 2 6 4" xfId="42639"/>
    <cellStyle name="Style 481 2 7" xfId="22215"/>
    <cellStyle name="Style 481 2 8" xfId="40297"/>
    <cellStyle name="Style 481 3" xfId="6755"/>
    <cellStyle name="Style 481 3 2" xfId="9096"/>
    <cellStyle name="Style 481 3 2 2" xfId="13351"/>
    <cellStyle name="Style 481 3 2 2 2" xfId="26131"/>
    <cellStyle name="Style 481 3 2 2 3" xfId="29993"/>
    <cellStyle name="Style 481 3 2 2 4" xfId="33554"/>
    <cellStyle name="Style 481 3 2 2 5" xfId="46513"/>
    <cellStyle name="Style 481 3 2 3" xfId="16123"/>
    <cellStyle name="Style 481 3 2 3 2" xfId="29994"/>
    <cellStyle name="Style 481 3 2 3 3" xfId="22223"/>
    <cellStyle name="Style 481 3 2 3 4" xfId="44743"/>
    <cellStyle name="Style 481 3 2 4" xfId="29992"/>
    <cellStyle name="Style 481 3 2 5" xfId="26238"/>
    <cellStyle name="Style 481 3 2 6" xfId="39187"/>
    <cellStyle name="Style 481 3 3" xfId="10671"/>
    <cellStyle name="Style 481 3 3 2" xfId="26133"/>
    <cellStyle name="Style 481 3 3 3" xfId="29995"/>
    <cellStyle name="Style 481 3 3 4" xfId="27905"/>
    <cellStyle name="Style 481 3 3 5" xfId="40482"/>
    <cellStyle name="Style 481 3 4" xfId="12026"/>
    <cellStyle name="Style 481 3 4 2" xfId="26134"/>
    <cellStyle name="Style 481 3 4 3" xfId="29996"/>
    <cellStyle name="Style 481 3 4 4" xfId="38524"/>
    <cellStyle name="Style 481 3 4 5" xfId="46969"/>
    <cellStyle name="Style 481 3 5" xfId="14858"/>
    <cellStyle name="Style 481 3 5 2" xfId="29997"/>
    <cellStyle name="Style 481 3 5 3" xfId="33764"/>
    <cellStyle name="Style 481 3 5 4" xfId="46713"/>
    <cellStyle name="Style 481 3 6" xfId="29991"/>
    <cellStyle name="Style 481 3 7" xfId="22130"/>
    <cellStyle name="Style 481 3 8" xfId="39743"/>
    <cellStyle name="Style 481 4" xfId="6989"/>
    <cellStyle name="Style 481 4 2" xfId="9330"/>
    <cellStyle name="Style 481 4 2 2" xfId="13585"/>
    <cellStyle name="Style 481 4 2 2 2" xfId="26136"/>
    <cellStyle name="Style 481 4 2 2 3" xfId="30000"/>
    <cellStyle name="Style 481 4 2 2 4" xfId="35624"/>
    <cellStyle name="Style 481 4 2 2 5" xfId="46137"/>
    <cellStyle name="Style 481 4 2 3" xfId="16329"/>
    <cellStyle name="Style 481 4 2 3 2" xfId="30001"/>
    <cellStyle name="Style 481 4 2 3 3" xfId="32090"/>
    <cellStyle name="Style 481 4 2 3 4" xfId="39809"/>
    <cellStyle name="Style 481 4 2 4" xfId="29999"/>
    <cellStyle name="Style 481 4 2 5" xfId="26283"/>
    <cellStyle name="Style 481 4 2 6" xfId="42595"/>
    <cellStyle name="Style 481 4 3" xfId="10905"/>
    <cellStyle name="Style 481 4 3 2" xfId="26138"/>
    <cellStyle name="Style 481 4 3 3" xfId="30002"/>
    <cellStyle name="Style 481 4 3 4" xfId="34824"/>
    <cellStyle name="Style 481 4 3 5" xfId="41463"/>
    <cellStyle name="Style 481 4 4" xfId="12260"/>
    <cellStyle name="Style 481 4 4 2" xfId="26139"/>
    <cellStyle name="Style 481 4 4 3" xfId="30003"/>
    <cellStyle name="Style 481 4 4 4" xfId="34315"/>
    <cellStyle name="Style 481 4 4 5" xfId="40654"/>
    <cellStyle name="Style 481 4 5" xfId="15092"/>
    <cellStyle name="Style 481 4 5 2" xfId="30004"/>
    <cellStyle name="Style 481 4 5 3" xfId="35810"/>
    <cellStyle name="Style 481 4 5 4" xfId="47925"/>
    <cellStyle name="Style 481 4 6" xfId="29998"/>
    <cellStyle name="Style 481 4 7" xfId="21884"/>
    <cellStyle name="Style 481 4 8" xfId="40068"/>
    <cellStyle name="Style 481 5" xfId="6692"/>
    <cellStyle name="Style 481 5 2" xfId="9033"/>
    <cellStyle name="Style 481 5 2 2" xfId="13288"/>
    <cellStyle name="Style 481 5 2 2 2" xfId="26140"/>
    <cellStyle name="Style 481 5 2 2 3" xfId="30007"/>
    <cellStyle name="Style 481 5 2 2 4" xfId="32851"/>
    <cellStyle name="Style 481 5 2 2 5" xfId="41822"/>
    <cellStyle name="Style 481 5 2 3" xfId="16072"/>
    <cellStyle name="Style 481 5 2 3 2" xfId="30008"/>
    <cellStyle name="Style 481 5 2 3 3" xfId="31877"/>
    <cellStyle name="Style 481 5 2 3 4" xfId="39017"/>
    <cellStyle name="Style 481 5 2 4" xfId="30006"/>
    <cellStyle name="Style 481 5 2 5" xfId="23033"/>
    <cellStyle name="Style 481 5 2 6" xfId="40229"/>
    <cellStyle name="Style 481 5 3" xfId="10608"/>
    <cellStyle name="Style 481 5 3 2" xfId="26141"/>
    <cellStyle name="Style 481 5 3 3" xfId="30009"/>
    <cellStyle name="Style 481 5 3 4" xfId="37195"/>
    <cellStyle name="Style 481 5 3 5" xfId="41412"/>
    <cellStyle name="Style 481 5 4" xfId="11963"/>
    <cellStyle name="Style 481 5 4 2" xfId="26142"/>
    <cellStyle name="Style 481 5 4 3" xfId="30010"/>
    <cellStyle name="Style 481 5 4 4" xfId="32581"/>
    <cellStyle name="Style 481 5 4 5" xfId="45716"/>
    <cellStyle name="Style 481 5 5" xfId="14795"/>
    <cellStyle name="Style 481 5 5 2" xfId="30011"/>
    <cellStyle name="Style 481 5 5 3" xfId="37329"/>
    <cellStyle name="Style 481 5 5 4" xfId="42783"/>
    <cellStyle name="Style 481 5 6" xfId="30005"/>
    <cellStyle name="Style 481 5 7" xfId="25049"/>
    <cellStyle name="Style 481 5 8" xfId="39803"/>
    <cellStyle name="Style 481 6" xfId="6895"/>
    <cellStyle name="Style 481 6 2" xfId="9236"/>
    <cellStyle name="Style 481 6 2 2" xfId="13491"/>
    <cellStyle name="Style 481 6 2 2 2" xfId="26143"/>
    <cellStyle name="Style 481 6 2 2 3" xfId="30014"/>
    <cellStyle name="Style 481 6 2 2 4" xfId="37410"/>
    <cellStyle name="Style 481 6 2 2 5" xfId="41897"/>
    <cellStyle name="Style 481 6 2 3" xfId="16246"/>
    <cellStyle name="Style 481 6 2 3 2" xfId="30015"/>
    <cellStyle name="Style 481 6 2 3 3" xfId="22050"/>
    <cellStyle name="Style 481 6 2 3 4" xfId="45659"/>
    <cellStyle name="Style 481 6 2 4" xfId="30013"/>
    <cellStyle name="Style 481 6 2 5" xfId="31881"/>
    <cellStyle name="Style 481 6 2 6" xfId="39577"/>
    <cellStyle name="Style 481 6 3" xfId="10811"/>
    <cellStyle name="Style 481 6 3 2" xfId="26144"/>
    <cellStyle name="Style 481 6 3 3" xfId="30016"/>
    <cellStyle name="Style 481 6 3 4" xfId="36159"/>
    <cellStyle name="Style 481 6 3 5" xfId="42605"/>
    <cellStyle name="Style 481 6 4" xfId="12166"/>
    <cellStyle name="Style 481 6 4 2" xfId="26145"/>
    <cellStyle name="Style 481 6 4 3" xfId="30017"/>
    <cellStyle name="Style 481 6 4 4" xfId="37207"/>
    <cellStyle name="Style 481 6 4 5" xfId="46849"/>
    <cellStyle name="Style 481 6 5" xfId="14998"/>
    <cellStyle name="Style 481 6 5 2" xfId="30018"/>
    <cellStyle name="Style 481 6 5 3" xfId="37569"/>
    <cellStyle name="Style 481 6 5 4" xfId="41583"/>
    <cellStyle name="Style 481 6 6" xfId="30012"/>
    <cellStyle name="Style 481 6 7" xfId="23944"/>
    <cellStyle name="Style 481 6 8" xfId="39117"/>
    <cellStyle name="Style 481 7" xfId="6734"/>
    <cellStyle name="Style 481 7 2" xfId="9075"/>
    <cellStyle name="Style 481 7 2 2" xfId="13330"/>
    <cellStyle name="Style 481 7 2 2 2" xfId="26146"/>
    <cellStyle name="Style 481 7 2 2 3" xfId="30021"/>
    <cellStyle name="Style 481 7 2 2 4" xfId="32966"/>
    <cellStyle name="Style 481 7 2 2 5" xfId="45901"/>
    <cellStyle name="Style 481 7 2 3" xfId="16103"/>
    <cellStyle name="Style 481 7 2 3 2" xfId="30022"/>
    <cellStyle name="Style 481 7 2 3 3" xfId="25430"/>
    <cellStyle name="Style 481 7 2 3 4" xfId="39607"/>
    <cellStyle name="Style 481 7 2 4" xfId="30020"/>
    <cellStyle name="Style 481 7 2 5" xfId="22280"/>
    <cellStyle name="Style 481 7 2 6" xfId="42525"/>
    <cellStyle name="Style 481 7 3" xfId="10650"/>
    <cellStyle name="Style 481 7 3 2" xfId="26147"/>
    <cellStyle name="Style 481 7 3 3" xfId="30023"/>
    <cellStyle name="Style 481 7 3 4" xfId="27878"/>
    <cellStyle name="Style 481 7 3 5" xfId="47525"/>
    <cellStyle name="Style 481 7 4" xfId="12005"/>
    <cellStyle name="Style 481 7 4 2" xfId="26148"/>
    <cellStyle name="Style 481 7 4 3" xfId="30024"/>
    <cellStyle name="Style 481 7 4 4" xfId="36922"/>
    <cellStyle name="Style 481 7 4 5" xfId="41929"/>
    <cellStyle name="Style 481 7 5" xfId="14837"/>
    <cellStyle name="Style 481 7 5 2" xfId="30025"/>
    <cellStyle name="Style 481 7 5 3" xfId="33175"/>
    <cellStyle name="Style 481 7 5 4" xfId="46226"/>
    <cellStyle name="Style 481 7 6" xfId="30019"/>
    <cellStyle name="Style 481 7 7" xfId="22119"/>
    <cellStyle name="Style 481 7 8" xfId="39069"/>
    <cellStyle name="Style 481 8" xfId="7100"/>
    <cellStyle name="Style 481 8 2" xfId="9441"/>
    <cellStyle name="Style 481 8 2 2" xfId="13696"/>
    <cellStyle name="Style 481 8 2 2 2" xfId="26149"/>
    <cellStyle name="Style 481 8 2 2 3" xfId="30028"/>
    <cellStyle name="Style 481 8 2 2 4" xfId="32769"/>
    <cellStyle name="Style 481 8 2 2 5" xfId="41703"/>
    <cellStyle name="Style 481 8 2 3" xfId="16433"/>
    <cellStyle name="Style 481 8 2 3 2" xfId="30029"/>
    <cellStyle name="Style 481 8 2 3 3" xfId="22986"/>
    <cellStyle name="Style 481 8 2 3 4" xfId="40209"/>
    <cellStyle name="Style 481 8 2 4" xfId="30027"/>
    <cellStyle name="Style 481 8 2 5" xfId="27500"/>
    <cellStyle name="Style 481 8 2 6" xfId="43789"/>
    <cellStyle name="Style 481 8 3" xfId="11016"/>
    <cellStyle name="Style 481 8 3 2" xfId="26150"/>
    <cellStyle name="Style 481 8 3 3" xfId="30030"/>
    <cellStyle name="Style 481 8 3 4" xfId="34431"/>
    <cellStyle name="Style 481 8 3 5" xfId="46967"/>
    <cellStyle name="Style 481 8 4" xfId="12371"/>
    <cellStyle name="Style 481 8 4 2" xfId="26151"/>
    <cellStyle name="Style 481 8 4 3" xfId="30031"/>
    <cellStyle name="Style 481 8 4 4" xfId="33907"/>
    <cellStyle name="Style 481 8 4 5" xfId="44560"/>
    <cellStyle name="Style 481 8 5" xfId="15203"/>
    <cellStyle name="Style 481 8 5 2" xfId="30032"/>
    <cellStyle name="Style 481 8 5 3" xfId="36746"/>
    <cellStyle name="Style 481 8 5 4" xfId="42107"/>
    <cellStyle name="Style 481 8 6" xfId="30026"/>
    <cellStyle name="Style 481 8 7" xfId="25112"/>
    <cellStyle name="Style 481 8 8" xfId="39581"/>
    <cellStyle name="Style 481 9" xfId="8278"/>
    <cellStyle name="Style 481 9 2" xfId="9716"/>
    <cellStyle name="Style 481 9 2 2" xfId="13953"/>
    <cellStyle name="Style 481 9 2 2 2" xfId="26152"/>
    <cellStyle name="Style 481 9 2 2 3" xfId="30035"/>
    <cellStyle name="Style 481 9 2 2 4" xfId="33596"/>
    <cellStyle name="Style 481 9 2 2 5" xfId="46858"/>
    <cellStyle name="Style 481 9 2 3" xfId="16690"/>
    <cellStyle name="Style 481 9 2 3 2" xfId="30036"/>
    <cellStyle name="Style 481 9 2 3 3" xfId="32398"/>
    <cellStyle name="Style 481 9 2 3 4" xfId="42234"/>
    <cellStyle name="Style 481 9 2 4" xfId="30034"/>
    <cellStyle name="Style 481 9 2 5" xfId="32688"/>
    <cellStyle name="Style 481 9 2 6" xfId="43333"/>
    <cellStyle name="Style 481 9 3" xfId="11273"/>
    <cellStyle name="Style 481 9 3 2" xfId="26153"/>
    <cellStyle name="Style 481 9 3 3" xfId="30037"/>
    <cellStyle name="Style 481 9 3 4" xfId="38372"/>
    <cellStyle name="Style 481 9 3 5" xfId="45727"/>
    <cellStyle name="Style 481 9 4" xfId="12628"/>
    <cellStyle name="Style 481 9 4 2" xfId="26154"/>
    <cellStyle name="Style 481 9 4 3" xfId="30038"/>
    <cellStyle name="Style 481 9 4 4" xfId="32855"/>
    <cellStyle name="Style 481 9 4 5" xfId="44219"/>
    <cellStyle name="Style 481 9 5" xfId="15460"/>
    <cellStyle name="Style 481 9 5 2" xfId="30039"/>
    <cellStyle name="Style 481 9 5 3" xfId="36071"/>
    <cellStyle name="Style 481 9 5 4" xfId="44467"/>
    <cellStyle name="Style 481 9 6" xfId="30033"/>
    <cellStyle name="Style 481 9 7" xfId="25504"/>
    <cellStyle name="Style 481 9 8" xfId="41078"/>
    <cellStyle name="Style 482" xfId="99"/>
    <cellStyle name="Style 484" xfId="100"/>
    <cellStyle name="Style 484 10" xfId="8360"/>
    <cellStyle name="Style 484 10 2" xfId="9798"/>
    <cellStyle name="Style 484 10 2 2" xfId="14035"/>
    <cellStyle name="Style 484 10 2 2 2" xfId="26155"/>
    <cellStyle name="Style 484 10 2 2 3" xfId="30042"/>
    <cellStyle name="Style 484 10 2 2 4" xfId="35140"/>
    <cellStyle name="Style 484 10 2 2 5" xfId="48002"/>
    <cellStyle name="Style 484 10 2 3" xfId="16772"/>
    <cellStyle name="Style 484 10 2 3 2" xfId="30043"/>
    <cellStyle name="Style 484 10 2 3 3" xfId="26651"/>
    <cellStyle name="Style 484 10 2 3 4" xfId="43618"/>
    <cellStyle name="Style 484 10 2 4" xfId="30041"/>
    <cellStyle name="Style 484 10 2 5" xfId="33155"/>
    <cellStyle name="Style 484 10 2 6" xfId="45932"/>
    <cellStyle name="Style 484 10 3" xfId="11355"/>
    <cellStyle name="Style 484 10 3 2" xfId="26156"/>
    <cellStyle name="Style 484 10 3 3" xfId="30044"/>
    <cellStyle name="Style 484 10 3 4" xfId="37294"/>
    <cellStyle name="Style 484 10 3 5" xfId="42272"/>
    <cellStyle name="Style 484 10 4" xfId="12710"/>
    <cellStyle name="Style 484 10 4 2" xfId="26157"/>
    <cellStyle name="Style 484 10 4 3" xfId="30045"/>
    <cellStyle name="Style 484 10 4 4" xfId="34480"/>
    <cellStyle name="Style 484 10 4 5" xfId="46138"/>
    <cellStyle name="Style 484 10 5" xfId="15542"/>
    <cellStyle name="Style 484 10 5 2" xfId="30046"/>
    <cellStyle name="Style 484 10 5 3" xfId="34969"/>
    <cellStyle name="Style 484 10 5 4" xfId="44169"/>
    <cellStyle name="Style 484 10 6" xfId="30040"/>
    <cellStyle name="Style 484 10 7" xfId="24231"/>
    <cellStyle name="Style 484 10 8" xfId="41025"/>
    <cellStyle name="Style 484 11" xfId="8316"/>
    <cellStyle name="Style 484 11 2" xfId="9754"/>
    <cellStyle name="Style 484 11 2 2" xfId="13991"/>
    <cellStyle name="Style 484 11 2 2 2" xfId="26158"/>
    <cellStyle name="Style 484 11 2 2 3" xfId="30049"/>
    <cellStyle name="Style 484 11 2 2 4" xfId="34890"/>
    <cellStyle name="Style 484 11 2 2 5" xfId="41313"/>
    <cellStyle name="Style 484 11 2 3" xfId="16728"/>
    <cellStyle name="Style 484 11 2 3 2" xfId="30050"/>
    <cellStyle name="Style 484 11 2 3 3" xfId="21640"/>
    <cellStyle name="Style 484 11 2 3 4" xfId="40935"/>
    <cellStyle name="Style 484 11 2 4" xfId="30048"/>
    <cellStyle name="Style 484 11 2 5" xfId="34324"/>
    <cellStyle name="Style 484 11 2 6" xfId="43453"/>
    <cellStyle name="Style 484 11 3" xfId="11311"/>
    <cellStyle name="Style 484 11 3 2" xfId="26160"/>
    <cellStyle name="Style 484 11 3 3" xfId="30051"/>
    <cellStyle name="Style 484 11 3 4" xfId="33701"/>
    <cellStyle name="Style 484 11 3 5" xfId="46859"/>
    <cellStyle name="Style 484 11 4" xfId="12666"/>
    <cellStyle name="Style 484 11 4 2" xfId="26161"/>
    <cellStyle name="Style 484 11 4 3" xfId="30052"/>
    <cellStyle name="Style 484 11 4 4" xfId="35074"/>
    <cellStyle name="Style 484 11 4 5" xfId="42875"/>
    <cellStyle name="Style 484 11 5" xfId="15498"/>
    <cellStyle name="Style 484 11 5 2" xfId="30053"/>
    <cellStyle name="Style 484 11 5 3" xfId="34286"/>
    <cellStyle name="Style 484 11 5 4" xfId="46067"/>
    <cellStyle name="Style 484 11 6" xfId="30047"/>
    <cellStyle name="Style 484 11 7" xfId="21848"/>
    <cellStyle name="Style 484 11 8" xfId="40330"/>
    <cellStyle name="Style 484 12" xfId="8625"/>
    <cellStyle name="Style 484 12 2" xfId="10061"/>
    <cellStyle name="Style 484 12 2 2" xfId="14298"/>
    <cellStyle name="Style 484 12 2 2 2" xfId="26164"/>
    <cellStyle name="Style 484 12 2 2 3" xfId="30056"/>
    <cellStyle name="Style 484 12 2 2 4" xfId="38682"/>
    <cellStyle name="Style 484 12 2 2 5" xfId="42500"/>
    <cellStyle name="Style 484 12 2 3" xfId="17035"/>
    <cellStyle name="Style 484 12 2 3 2" xfId="30057"/>
    <cellStyle name="Style 484 12 2 3 3" xfId="34506"/>
    <cellStyle name="Style 484 12 2 3 4" xfId="44711"/>
    <cellStyle name="Style 484 12 2 4" xfId="30055"/>
    <cellStyle name="Style 484 12 2 5" xfId="33854"/>
    <cellStyle name="Style 484 12 2 6" xfId="42940"/>
    <cellStyle name="Style 484 12 3" xfId="11618"/>
    <cellStyle name="Style 484 12 3 2" xfId="26166"/>
    <cellStyle name="Style 484 12 3 3" xfId="30058"/>
    <cellStyle name="Style 484 12 3 4" xfId="33420"/>
    <cellStyle name="Style 484 12 3 5" xfId="44092"/>
    <cellStyle name="Style 484 12 4" xfId="12973"/>
    <cellStyle name="Style 484 12 4 2" xfId="26167"/>
    <cellStyle name="Style 484 12 4 3" xfId="30059"/>
    <cellStyle name="Style 484 12 4 4" xfId="34939"/>
    <cellStyle name="Style 484 12 4 5" xfId="40391"/>
    <cellStyle name="Style 484 12 5" xfId="15805"/>
    <cellStyle name="Style 484 12 5 2" xfId="30060"/>
    <cellStyle name="Style 484 12 5 3" xfId="38818"/>
    <cellStyle name="Style 484 12 5 4" xfId="45573"/>
    <cellStyle name="Style 484 12 6" xfId="30054"/>
    <cellStyle name="Style 484 12 7" xfId="37701"/>
    <cellStyle name="Style 484 12 8" xfId="41640"/>
    <cellStyle name="Style 484 13" xfId="8514"/>
    <cellStyle name="Style 484 13 2" xfId="9950"/>
    <cellStyle name="Style 484 13 2 2" xfId="14187"/>
    <cellStyle name="Style 484 13 2 2 2" xfId="26171"/>
    <cellStyle name="Style 484 13 2 2 3" xfId="30063"/>
    <cellStyle name="Style 484 13 2 2 4" xfId="37212"/>
    <cellStyle name="Style 484 13 2 2 5" xfId="43560"/>
    <cellStyle name="Style 484 13 2 3" xfId="16924"/>
    <cellStyle name="Style 484 13 2 3 2" xfId="30064"/>
    <cellStyle name="Style 484 13 2 3 3" xfId="32138"/>
    <cellStyle name="Style 484 13 2 3 4" xfId="43806"/>
    <cellStyle name="Style 484 13 2 4" xfId="30062"/>
    <cellStyle name="Style 484 13 2 5" xfId="37292"/>
    <cellStyle name="Style 484 13 2 6" xfId="46831"/>
    <cellStyle name="Style 484 13 3" xfId="11507"/>
    <cellStyle name="Style 484 13 3 2" xfId="26173"/>
    <cellStyle name="Style 484 13 3 3" xfId="30065"/>
    <cellStyle name="Style 484 13 3 4" xfId="38033"/>
    <cellStyle name="Style 484 13 3 5" xfId="44703"/>
    <cellStyle name="Style 484 13 4" xfId="12862"/>
    <cellStyle name="Style 484 13 4 2" xfId="26174"/>
    <cellStyle name="Style 484 13 4 3" xfId="30066"/>
    <cellStyle name="Style 484 13 4 4" xfId="37789"/>
    <cellStyle name="Style 484 13 4 5" xfId="47696"/>
    <cellStyle name="Style 484 13 5" xfId="15694"/>
    <cellStyle name="Style 484 13 5 2" xfId="30067"/>
    <cellStyle name="Style 484 13 5 3" xfId="35580"/>
    <cellStyle name="Style 484 13 5 4" xfId="40500"/>
    <cellStyle name="Style 484 13 6" xfId="30061"/>
    <cellStyle name="Style 484 13 7" xfId="27225"/>
    <cellStyle name="Style 484 13 8" xfId="46038"/>
    <cellStyle name="Style 484 14" xfId="8621"/>
    <cellStyle name="Style 484 14 2" xfId="10057"/>
    <cellStyle name="Style 484 14 2 2" xfId="14294"/>
    <cellStyle name="Style 484 14 2 2 2" xfId="26177"/>
    <cellStyle name="Style 484 14 2 2 3" xfId="30070"/>
    <cellStyle name="Style 484 14 2 2 4" xfId="35696"/>
    <cellStyle name="Style 484 14 2 2 5" xfId="48374"/>
    <cellStyle name="Style 484 14 2 3" xfId="17031"/>
    <cellStyle name="Style 484 14 2 3 2" xfId="30071"/>
    <cellStyle name="Style 484 14 2 3 3" xfId="35028"/>
    <cellStyle name="Style 484 14 2 3 4" xfId="42634"/>
    <cellStyle name="Style 484 14 2 4" xfId="30069"/>
    <cellStyle name="Style 484 14 2 5" xfId="35771"/>
    <cellStyle name="Style 484 14 2 6" xfId="41280"/>
    <cellStyle name="Style 484 14 3" xfId="11614"/>
    <cellStyle name="Style 484 14 3 2" xfId="26178"/>
    <cellStyle name="Style 484 14 3 3" xfId="30072"/>
    <cellStyle name="Style 484 14 3 4" xfId="35524"/>
    <cellStyle name="Style 484 14 3 5" xfId="41753"/>
    <cellStyle name="Style 484 14 4" xfId="12969"/>
    <cellStyle name="Style 484 14 4 2" xfId="26179"/>
    <cellStyle name="Style 484 14 4 3" xfId="30073"/>
    <cellStyle name="Style 484 14 4 4" xfId="38439"/>
    <cellStyle name="Style 484 14 4 5" xfId="44036"/>
    <cellStyle name="Style 484 14 5" xfId="15801"/>
    <cellStyle name="Style 484 14 5 2" xfId="30074"/>
    <cellStyle name="Style 484 14 5 3" xfId="38862"/>
    <cellStyle name="Style 484 14 5 4" xfId="40666"/>
    <cellStyle name="Style 484 14 6" xfId="30068"/>
    <cellStyle name="Style 484 14 7" xfId="38223"/>
    <cellStyle name="Style 484 14 8" xfId="46605"/>
    <cellStyle name="Style 484 15" xfId="8884"/>
    <cellStyle name="Style 484 15 2" xfId="13163"/>
    <cellStyle name="Style 484 15 2 2" xfId="26182"/>
    <cellStyle name="Style 484 15 2 3" xfId="30075"/>
    <cellStyle name="Style 484 15 2 4" xfId="34580"/>
    <cellStyle name="Style 484 15 2 5" xfId="47775"/>
    <cellStyle name="Style 484 15 3" xfId="14596"/>
    <cellStyle name="Style 484 15 3 2" xfId="26183"/>
    <cellStyle name="Style 484 15 3 3" xfId="30076"/>
    <cellStyle name="Style 484 15 3 4" xfId="32985"/>
    <cellStyle name="Style 484 15 3 5" xfId="44373"/>
    <cellStyle name="Style 484 15 4" xfId="26181"/>
    <cellStyle name="Style 484 16" xfId="10269"/>
    <cellStyle name="Style 484 16 2" xfId="14506"/>
    <cellStyle name="Style 484 16 2 2" xfId="26185"/>
    <cellStyle name="Style 484 16 2 3" xfId="30078"/>
    <cellStyle name="Style 484 16 2 4" xfId="32683"/>
    <cellStyle name="Style 484 16 2 5" xfId="46797"/>
    <cellStyle name="Style 484 16 3" xfId="17243"/>
    <cellStyle name="Style 484 16 3 2" xfId="30079"/>
    <cellStyle name="Style 484 16 3 3" xfId="33452"/>
    <cellStyle name="Style 484 16 3 4" xfId="43232"/>
    <cellStyle name="Style 484 16 4" xfId="30077"/>
    <cellStyle name="Style 484 16 5" xfId="38296"/>
    <cellStyle name="Style 484 16 6" xfId="46553"/>
    <cellStyle name="Style 484 17" xfId="10375"/>
    <cellStyle name="Style 484 17 2" xfId="26186"/>
    <cellStyle name="Style 484 17 3" xfId="30080"/>
    <cellStyle name="Style 484 17 4" xfId="37276"/>
    <cellStyle name="Style 484 17 5" xfId="43207"/>
    <cellStyle name="Style 484 18" xfId="10422"/>
    <cellStyle name="Style 484 18 2" xfId="26187"/>
    <cellStyle name="Style 484 18 3" xfId="30081"/>
    <cellStyle name="Style 484 18 4" xfId="32666"/>
    <cellStyle name="Style 484 18 5" xfId="47513"/>
    <cellStyle name="Style 484 19" xfId="11816"/>
    <cellStyle name="Style 484 19 2" xfId="26188"/>
    <cellStyle name="Style 484 19 3" xfId="30082"/>
    <cellStyle name="Style 484 19 4" xfId="34785"/>
    <cellStyle name="Style 484 19 5" xfId="43463"/>
    <cellStyle name="Style 484 2" xfId="6603"/>
    <cellStyle name="Style 484 2 2" xfId="10175"/>
    <cellStyle name="Style 484 2 2 2" xfId="11732"/>
    <cellStyle name="Style 484 2 2 2 2" xfId="26189"/>
    <cellStyle name="Style 484 2 2 2 3" xfId="30084"/>
    <cellStyle name="Style 484 2 2 2 4" xfId="34759"/>
    <cellStyle name="Style 484 2 2 2 5" xfId="46608"/>
    <cellStyle name="Style 484 2 2 3" xfId="14412"/>
    <cellStyle name="Style 484 2 2 3 2" xfId="26190"/>
    <cellStyle name="Style 484 2 2 3 3" xfId="30085"/>
    <cellStyle name="Style 484 2 2 3 4" xfId="37554"/>
    <cellStyle name="Style 484 2 2 3 5" xfId="38924"/>
    <cellStyle name="Style 484 2 2 4" xfId="17149"/>
    <cellStyle name="Style 484 2 2 4 2" xfId="30086"/>
    <cellStyle name="Style 484 2 2 4 3" xfId="32950"/>
    <cellStyle name="Style 484 2 2 4 4" xfId="41722"/>
    <cellStyle name="Style 484 2 2 5" xfId="30083"/>
    <cellStyle name="Style 484 2 2 6" xfId="32447"/>
    <cellStyle name="Style 484 2 2 7" xfId="40716"/>
    <cellStyle name="Style 484 2 3" xfId="8944"/>
    <cellStyle name="Style 484 2 3 2" xfId="13199"/>
    <cellStyle name="Style 484 2 3 2 2" xfId="26193"/>
    <cellStyle name="Style 484 2 3 2 3" xfId="30087"/>
    <cellStyle name="Style 484 2 3 2 4" xfId="37083"/>
    <cellStyle name="Style 484 2 3 2 5" xfId="45887"/>
    <cellStyle name="Style 484 2 3 3" xfId="14622"/>
    <cellStyle name="Style 484 2 3 3 2" xfId="26194"/>
    <cellStyle name="Style 484 2 3 3 3" xfId="30088"/>
    <cellStyle name="Style 484 2 3 3 4" xfId="37827"/>
    <cellStyle name="Style 484 2 3 3 5" xfId="46865"/>
    <cellStyle name="Style 484 2 3 4" xfId="26192"/>
    <cellStyle name="Style 484 2 4" xfId="10519"/>
    <cellStyle name="Style 484 2 4 2" xfId="26195"/>
    <cellStyle name="Style 484 2 4 3" xfId="30089"/>
    <cellStyle name="Style 484 2 4 4" xfId="27726"/>
    <cellStyle name="Style 484 2 4 5" xfId="46147"/>
    <cellStyle name="Style 484 2 5" xfId="11874"/>
    <cellStyle name="Style 484 2 5 2" xfId="26196"/>
    <cellStyle name="Style 484 2 5 3" xfId="30090"/>
    <cellStyle name="Style 484 2 5 4" xfId="36812"/>
    <cellStyle name="Style 484 2 5 5" xfId="48370"/>
    <cellStyle name="Style 484 2 6" xfId="14706"/>
    <cellStyle name="Style 484 2 6 2" xfId="30091"/>
    <cellStyle name="Style 484 2 6 3" xfId="34087"/>
    <cellStyle name="Style 484 2 6 4" xfId="41621"/>
    <cellStyle name="Style 484 2 7" xfId="31866"/>
    <cellStyle name="Style 484 2 8" xfId="46880"/>
    <cellStyle name="Style 484 3" xfId="6670"/>
    <cellStyle name="Style 484 3 2" xfId="9011"/>
    <cellStyle name="Style 484 3 2 2" xfId="13266"/>
    <cellStyle name="Style 484 3 2 2 2" xfId="26197"/>
    <cellStyle name="Style 484 3 2 2 3" xfId="30094"/>
    <cellStyle name="Style 484 3 2 2 4" xfId="37515"/>
    <cellStyle name="Style 484 3 2 2 5" xfId="44441"/>
    <cellStyle name="Style 484 3 2 3" xfId="16051"/>
    <cellStyle name="Style 484 3 2 3 2" xfId="30095"/>
    <cellStyle name="Style 484 3 2 3 3" xfId="31890"/>
    <cellStyle name="Style 484 3 2 3 4" xfId="39968"/>
    <cellStyle name="Style 484 3 2 4" xfId="30093"/>
    <cellStyle name="Style 484 3 2 5" xfId="22085"/>
    <cellStyle name="Style 484 3 2 6" xfId="40895"/>
    <cellStyle name="Style 484 3 3" xfId="10586"/>
    <cellStyle name="Style 484 3 3 2" xfId="26199"/>
    <cellStyle name="Style 484 3 3 3" xfId="30096"/>
    <cellStyle name="Style 484 3 3 4" xfId="27807"/>
    <cellStyle name="Style 484 3 3 5" xfId="42601"/>
    <cellStyle name="Style 484 3 4" xfId="11941"/>
    <cellStyle name="Style 484 3 4 2" xfId="26200"/>
    <cellStyle name="Style 484 3 4 3" xfId="30097"/>
    <cellStyle name="Style 484 3 4 4" xfId="37323"/>
    <cellStyle name="Style 484 3 4 5" xfId="45013"/>
    <cellStyle name="Style 484 3 5" xfId="14773"/>
    <cellStyle name="Style 484 3 5 2" xfId="30098"/>
    <cellStyle name="Style 484 3 5 3" xfId="38506"/>
    <cellStyle name="Style 484 3 5 4" xfId="44403"/>
    <cellStyle name="Style 484 3 6" xfId="30092"/>
    <cellStyle name="Style 484 3 7" xfId="21989"/>
    <cellStyle name="Style 484 3 8" xfId="39707"/>
    <cellStyle name="Style 484 4" xfId="7015"/>
    <cellStyle name="Style 484 4 2" xfId="9356"/>
    <cellStyle name="Style 484 4 2 2" xfId="13611"/>
    <cellStyle name="Style 484 4 2 2 2" xfId="26202"/>
    <cellStyle name="Style 484 4 2 2 3" xfId="30101"/>
    <cellStyle name="Style 484 4 2 2 4" xfId="38336"/>
    <cellStyle name="Style 484 4 2 2 5" xfId="46794"/>
    <cellStyle name="Style 484 4 2 3" xfId="16349"/>
    <cellStyle name="Style 484 4 2 3 2" xfId="30102"/>
    <cellStyle name="Style 484 4 2 3 3" xfId="26990"/>
    <cellStyle name="Style 484 4 2 3 4" xfId="40134"/>
    <cellStyle name="Style 484 4 2 4" xfId="30100"/>
    <cellStyle name="Style 484 4 2 5" xfId="37182"/>
    <cellStyle name="Style 484 4 2 6" xfId="45360"/>
    <cellStyle name="Style 484 4 3" xfId="10931"/>
    <cellStyle name="Style 484 4 3 2" xfId="26203"/>
    <cellStyle name="Style 484 4 3 3" xfId="30103"/>
    <cellStyle name="Style 484 4 3 4" xfId="36586"/>
    <cellStyle name="Style 484 4 3 5" xfId="47187"/>
    <cellStyle name="Style 484 4 4" xfId="12286"/>
    <cellStyle name="Style 484 4 4 2" xfId="26204"/>
    <cellStyle name="Style 484 4 4 3" xfId="30104"/>
    <cellStyle name="Style 484 4 4 4" xfId="33964"/>
    <cellStyle name="Style 484 4 4 5" xfId="45348"/>
    <cellStyle name="Style 484 4 5" xfId="15118"/>
    <cellStyle name="Style 484 4 5 2" xfId="30105"/>
    <cellStyle name="Style 484 4 5 3" xfId="35136"/>
    <cellStyle name="Style 484 4 5 4" xfId="38930"/>
    <cellStyle name="Style 484 4 6" xfId="30099"/>
    <cellStyle name="Style 484 4 7" xfId="25866"/>
    <cellStyle name="Style 484 4 8" xfId="46952"/>
    <cellStyle name="Style 484 5" xfId="6911"/>
    <cellStyle name="Style 484 5 2" xfId="9252"/>
    <cellStyle name="Style 484 5 2 2" xfId="13507"/>
    <cellStyle name="Style 484 5 2 2 2" xfId="26206"/>
    <cellStyle name="Style 484 5 2 2 3" xfId="30108"/>
    <cellStyle name="Style 484 5 2 2 4" xfId="36912"/>
    <cellStyle name="Style 484 5 2 2 5" xfId="43998"/>
    <cellStyle name="Style 484 5 2 3" xfId="16257"/>
    <cellStyle name="Style 484 5 2 3 2" xfId="30109"/>
    <cellStyle name="Style 484 5 2 3 3" xfId="22664"/>
    <cellStyle name="Style 484 5 2 3 4" xfId="46682"/>
    <cellStyle name="Style 484 5 2 4" xfId="30107"/>
    <cellStyle name="Style 484 5 2 5" xfId="25174"/>
    <cellStyle name="Style 484 5 2 6" xfId="40954"/>
    <cellStyle name="Style 484 5 3" xfId="10827"/>
    <cellStyle name="Style 484 5 3 2" xfId="26208"/>
    <cellStyle name="Style 484 5 3 3" xfId="30110"/>
    <cellStyle name="Style 484 5 3 4" xfId="32759"/>
    <cellStyle name="Style 484 5 3 5" xfId="44005"/>
    <cellStyle name="Style 484 5 4" xfId="12182"/>
    <cellStyle name="Style 484 5 4 2" xfId="26209"/>
    <cellStyle name="Style 484 5 4 3" xfId="30111"/>
    <cellStyle name="Style 484 5 4 4" xfId="36709"/>
    <cellStyle name="Style 484 5 4 5" xfId="46193"/>
    <cellStyle name="Style 484 5 5" xfId="15014"/>
    <cellStyle name="Style 484 5 5 2" xfId="30112"/>
    <cellStyle name="Style 484 5 5 3" xfId="34572"/>
    <cellStyle name="Style 484 5 5 4" xfId="45557"/>
    <cellStyle name="Style 484 5 6" xfId="30106"/>
    <cellStyle name="Style 484 5 7" xfId="21740"/>
    <cellStyle name="Style 484 5 8" xfId="39988"/>
    <cellStyle name="Style 484 6" xfId="6651"/>
    <cellStyle name="Style 484 6 2" xfId="8992"/>
    <cellStyle name="Style 484 6 2 2" xfId="13247"/>
    <cellStyle name="Style 484 6 2 2 2" xfId="26211"/>
    <cellStyle name="Style 484 6 2 2 3" xfId="30115"/>
    <cellStyle name="Style 484 6 2 2 4" xfId="32991"/>
    <cellStyle name="Style 484 6 2 2 5" xfId="43076"/>
    <cellStyle name="Style 484 6 2 3" xfId="16032"/>
    <cellStyle name="Style 484 6 2 3 2" xfId="30116"/>
    <cellStyle name="Style 484 6 2 3 3" xfId="22265"/>
    <cellStyle name="Style 484 6 2 3 4" xfId="40052"/>
    <cellStyle name="Style 484 6 2 4" xfId="30114"/>
    <cellStyle name="Style 484 6 2 5" xfId="25300"/>
    <cellStyle name="Style 484 6 2 6" xfId="42581"/>
    <cellStyle name="Style 484 6 3" xfId="10567"/>
    <cellStyle name="Style 484 6 3 2" xfId="26213"/>
    <cellStyle name="Style 484 6 3 3" xfId="30117"/>
    <cellStyle name="Style 484 6 3 4" xfId="38225"/>
    <cellStyle name="Style 484 6 3 5" xfId="46082"/>
    <cellStyle name="Style 484 6 4" xfId="11922"/>
    <cellStyle name="Style 484 6 4 2" xfId="26214"/>
    <cellStyle name="Style 484 6 4 3" xfId="30118"/>
    <cellStyle name="Style 484 6 4 4" xfId="36961"/>
    <cellStyle name="Style 484 6 4 5" xfId="44558"/>
    <cellStyle name="Style 484 6 5" xfId="14754"/>
    <cellStyle name="Style 484 6 5 2" xfId="30119"/>
    <cellStyle name="Style 484 6 5 3" xfId="33219"/>
    <cellStyle name="Style 484 6 5 4" xfId="41781"/>
    <cellStyle name="Style 484 6 6" xfId="30113"/>
    <cellStyle name="Style 484 6 7" xfId="23936"/>
    <cellStyle name="Style 484 6 8" xfId="39848"/>
    <cellStyle name="Style 484 7" xfId="6612"/>
    <cellStyle name="Style 484 7 2" xfId="8953"/>
    <cellStyle name="Style 484 7 2 2" xfId="13208"/>
    <cellStyle name="Style 484 7 2 2 2" xfId="26216"/>
    <cellStyle name="Style 484 7 2 2 3" xfId="30122"/>
    <cellStyle name="Style 484 7 2 2 4" xfId="35231"/>
    <cellStyle name="Style 484 7 2 2 5" xfId="41272"/>
    <cellStyle name="Style 484 7 2 3" xfId="15995"/>
    <cellStyle name="Style 484 7 2 3 2" xfId="30123"/>
    <cellStyle name="Style 484 7 2 3 3" xfId="25625"/>
    <cellStyle name="Style 484 7 2 3 4" xfId="39255"/>
    <cellStyle name="Style 484 7 2 4" xfId="30121"/>
    <cellStyle name="Style 484 7 2 5" xfId="21647"/>
    <cellStyle name="Style 484 7 2 6" xfId="40272"/>
    <cellStyle name="Style 484 7 3" xfId="10528"/>
    <cellStyle name="Style 484 7 3 2" xfId="26218"/>
    <cellStyle name="Style 484 7 3 3" xfId="30124"/>
    <cellStyle name="Style 484 7 3 4" xfId="27739"/>
    <cellStyle name="Style 484 7 3 5" xfId="46986"/>
    <cellStyle name="Style 484 7 4" xfId="11883"/>
    <cellStyle name="Style 484 7 4 2" xfId="26219"/>
    <cellStyle name="Style 484 7 4 3" xfId="30125"/>
    <cellStyle name="Style 484 7 4 4" xfId="38414"/>
    <cellStyle name="Style 484 7 4 5" xfId="43744"/>
    <cellStyle name="Style 484 7 5" xfId="14715"/>
    <cellStyle name="Style 484 7 5 2" xfId="30126"/>
    <cellStyle name="Style 484 7 5 3" xfId="35522"/>
    <cellStyle name="Style 484 7 5 4" xfId="46681"/>
    <cellStyle name="Style 484 7 6" xfId="30120"/>
    <cellStyle name="Style 484 7 7" xfId="25418"/>
    <cellStyle name="Style 484 7 8" xfId="41062"/>
    <cellStyle name="Style 484 8" xfId="7101"/>
    <cellStyle name="Style 484 8 2" xfId="9442"/>
    <cellStyle name="Style 484 8 2 2" xfId="13697"/>
    <cellStyle name="Style 484 8 2 2 2" xfId="26221"/>
    <cellStyle name="Style 484 8 2 2 3" xfId="30129"/>
    <cellStyle name="Style 484 8 2 2 4" xfId="35932"/>
    <cellStyle name="Style 484 8 2 2 5" xfId="44758"/>
    <cellStyle name="Style 484 8 2 3" xfId="16434"/>
    <cellStyle name="Style 484 8 2 3 2" xfId="30130"/>
    <cellStyle name="Style 484 8 2 3 3" xfId="24437"/>
    <cellStyle name="Style 484 8 2 3 4" xfId="40929"/>
    <cellStyle name="Style 484 8 2 4" xfId="30128"/>
    <cellStyle name="Style 484 8 2 5" xfId="27501"/>
    <cellStyle name="Style 484 8 2 6" xfId="44904"/>
    <cellStyle name="Style 484 8 3" xfId="11017"/>
    <cellStyle name="Style 484 8 3 2" xfId="26223"/>
    <cellStyle name="Style 484 8 3 3" xfId="30131"/>
    <cellStyle name="Style 484 8 3 4" xfId="32849"/>
    <cellStyle name="Style 484 8 3 5" xfId="46752"/>
    <cellStyle name="Style 484 8 4" xfId="12372"/>
    <cellStyle name="Style 484 8 4 2" xfId="26224"/>
    <cellStyle name="Style 484 8 4 3" xfId="30132"/>
    <cellStyle name="Style 484 8 4 4" xfId="37070"/>
    <cellStyle name="Style 484 8 4 5" xfId="44658"/>
    <cellStyle name="Style 484 8 5" xfId="15204"/>
    <cellStyle name="Style 484 8 5 2" xfId="30133"/>
    <cellStyle name="Style 484 8 5 3" xfId="34644"/>
    <cellStyle name="Style 484 8 5 4" xfId="40511"/>
    <cellStyle name="Style 484 8 6" xfId="30127"/>
    <cellStyle name="Style 484 8 7" xfId="26780"/>
    <cellStyle name="Style 484 8 8" xfId="41124"/>
    <cellStyle name="Style 484 9" xfId="8276"/>
    <cellStyle name="Style 484 9 2" xfId="9714"/>
    <cellStyle name="Style 484 9 2 2" xfId="13951"/>
    <cellStyle name="Style 484 9 2 2 2" xfId="26226"/>
    <cellStyle name="Style 484 9 2 2 3" xfId="30136"/>
    <cellStyle name="Style 484 9 2 2 4" xfId="37518"/>
    <cellStyle name="Style 484 9 2 2 5" xfId="41934"/>
    <cellStyle name="Style 484 9 2 3" xfId="16688"/>
    <cellStyle name="Style 484 9 2 3 2" xfId="30137"/>
    <cellStyle name="Style 484 9 2 3 3" xfId="22255"/>
    <cellStyle name="Style 484 9 2 3 4" xfId="47432"/>
    <cellStyle name="Style 484 9 2 4" xfId="30135"/>
    <cellStyle name="Style 484 9 2 5" xfId="37971"/>
    <cellStyle name="Style 484 9 2 6" xfId="48456"/>
    <cellStyle name="Style 484 9 3" xfId="11271"/>
    <cellStyle name="Style 484 9 3 2" xfId="26227"/>
    <cellStyle name="Style 484 9 3 3" xfId="30138"/>
    <cellStyle name="Style 484 9 3 4" xfId="35728"/>
    <cellStyle name="Style 484 9 3 5" xfId="47511"/>
    <cellStyle name="Style 484 9 4" xfId="12626"/>
    <cellStyle name="Style 484 9 4 2" xfId="26228"/>
    <cellStyle name="Style 484 9 4 3" xfId="30139"/>
    <cellStyle name="Style 484 9 4 4" xfId="38138"/>
    <cellStyle name="Style 484 9 4 5" xfId="47317"/>
    <cellStyle name="Style 484 9 5" xfId="15458"/>
    <cellStyle name="Style 484 9 5 2" xfId="30140"/>
    <cellStyle name="Style 484 9 5 3" xfId="34490"/>
    <cellStyle name="Style 484 9 5 4" xfId="44030"/>
    <cellStyle name="Style 484 9 6" xfId="30134"/>
    <cellStyle name="Style 484 9 7" xfId="19760"/>
    <cellStyle name="Style 484 9 8" xfId="47182"/>
    <cellStyle name="Style 485" xfId="101"/>
    <cellStyle name="Style 485 10" xfId="8319"/>
    <cellStyle name="Style 485 10 2" xfId="9757"/>
    <cellStyle name="Style 485 10 2 2" xfId="13994"/>
    <cellStyle name="Style 485 10 2 2 2" xfId="26233"/>
    <cellStyle name="Style 485 10 2 2 3" xfId="30143"/>
    <cellStyle name="Style 485 10 2 2 4" xfId="38069"/>
    <cellStyle name="Style 485 10 2 2 5" xfId="48424"/>
    <cellStyle name="Style 485 10 2 3" xfId="16731"/>
    <cellStyle name="Style 485 10 2 3 2" xfId="30144"/>
    <cellStyle name="Style 485 10 2 3 3" xfId="21681"/>
    <cellStyle name="Style 485 10 2 3 4" xfId="40861"/>
    <cellStyle name="Style 485 10 2 4" xfId="30142"/>
    <cellStyle name="Style 485 10 2 5" xfId="37503"/>
    <cellStyle name="Style 485 10 2 6" xfId="42134"/>
    <cellStyle name="Style 485 10 3" xfId="11314"/>
    <cellStyle name="Style 485 10 3 2" xfId="26234"/>
    <cellStyle name="Style 485 10 3 3" xfId="30145"/>
    <cellStyle name="Style 485 10 3 4" xfId="33180"/>
    <cellStyle name="Style 485 10 3 5" xfId="40506"/>
    <cellStyle name="Style 485 10 4" xfId="12669"/>
    <cellStyle name="Style 485 10 4 2" xfId="26235"/>
    <cellStyle name="Style 485 10 4 3" xfId="30146"/>
    <cellStyle name="Style 485 10 4 4" xfId="34552"/>
    <cellStyle name="Style 485 10 4 5" xfId="45532"/>
    <cellStyle name="Style 485 10 5" xfId="15501"/>
    <cellStyle name="Style 485 10 5 2" xfId="30147"/>
    <cellStyle name="Style 485 10 5 3" xfId="38867"/>
    <cellStyle name="Style 485 10 5 4" xfId="48180"/>
    <cellStyle name="Style 485 10 6" xfId="30141"/>
    <cellStyle name="Style 485 10 7" xfId="19765"/>
    <cellStyle name="Style 485 10 8" xfId="41488"/>
    <cellStyle name="Style 485 11" xfId="8294"/>
    <cellStyle name="Style 485 11 2" xfId="9732"/>
    <cellStyle name="Style 485 11 2 2" xfId="13969"/>
    <cellStyle name="Style 485 11 2 2 2" xfId="26237"/>
    <cellStyle name="Style 485 11 2 2 3" xfId="30150"/>
    <cellStyle name="Style 485 11 2 2 4" xfId="33375"/>
    <cellStyle name="Style 485 11 2 2 5" xfId="46115"/>
    <cellStyle name="Style 485 11 2 3" xfId="16706"/>
    <cellStyle name="Style 485 11 2 3 2" xfId="30151"/>
    <cellStyle name="Style 485 11 2 3 3" xfId="21942"/>
    <cellStyle name="Style 485 11 2 3 4" xfId="40025"/>
    <cellStyle name="Style 485 11 2 4" xfId="30149"/>
    <cellStyle name="Style 485 11 2 5" xfId="26319"/>
    <cellStyle name="Style 485 11 2 6" xfId="42519"/>
    <cellStyle name="Style 485 11 3" xfId="11289"/>
    <cellStyle name="Style 485 11 3 2" xfId="26239"/>
    <cellStyle name="Style 485 11 3 3" xfId="30152"/>
    <cellStyle name="Style 485 11 3 4" xfId="34694"/>
    <cellStyle name="Style 485 11 3 5" xfId="41291"/>
    <cellStyle name="Style 485 11 4" xfId="12644"/>
    <cellStyle name="Style 485 11 4 2" xfId="26240"/>
    <cellStyle name="Style 485 11 4 3" xfId="30153"/>
    <cellStyle name="Style 485 11 4 4" xfId="33830"/>
    <cellStyle name="Style 485 11 4 5" xfId="42622"/>
    <cellStyle name="Style 485 11 5" xfId="15476"/>
    <cellStyle name="Style 485 11 5 2" xfId="30154"/>
    <cellStyle name="Style 485 11 5 3" xfId="35800"/>
    <cellStyle name="Style 485 11 5 4" xfId="41531"/>
    <cellStyle name="Style 485 11 6" xfId="30148"/>
    <cellStyle name="Style 485 11 7" xfId="37170"/>
    <cellStyle name="Style 485 11 8" xfId="44062"/>
    <cellStyle name="Style 485 12" xfId="8684"/>
    <cellStyle name="Style 485 12 2" xfId="10120"/>
    <cellStyle name="Style 485 12 2 2" xfId="14357"/>
    <cellStyle name="Style 485 12 2 2 2" xfId="26241"/>
    <cellStyle name="Style 485 12 2 2 3" xfId="30157"/>
    <cellStyle name="Style 485 12 2 2 4" xfId="36972"/>
    <cellStyle name="Style 485 12 2 2 5" xfId="42317"/>
    <cellStyle name="Style 485 12 2 3" xfId="17094"/>
    <cellStyle name="Style 485 12 2 3 2" xfId="30158"/>
    <cellStyle name="Style 485 12 2 3 3" xfId="32926"/>
    <cellStyle name="Style 485 12 2 3 4" xfId="42636"/>
    <cellStyle name="Style 485 12 2 4" xfId="30156"/>
    <cellStyle name="Style 485 12 2 5" xfId="38564"/>
    <cellStyle name="Style 485 12 2 6" xfId="46563"/>
    <cellStyle name="Style 485 12 3" xfId="11677"/>
    <cellStyle name="Style 485 12 3 2" xfId="26243"/>
    <cellStyle name="Style 485 12 3 3" xfId="30159"/>
    <cellStyle name="Style 485 12 3 4" xfId="34345"/>
    <cellStyle name="Style 485 12 3 5" xfId="45553"/>
    <cellStyle name="Style 485 12 4" xfId="13032"/>
    <cellStyle name="Style 485 12 4 2" xfId="26244"/>
    <cellStyle name="Style 485 12 4 3" xfId="30160"/>
    <cellStyle name="Style 485 12 4 4" xfId="37064"/>
    <cellStyle name="Style 485 12 4 5" xfId="46833"/>
    <cellStyle name="Style 485 12 5" xfId="15864"/>
    <cellStyle name="Style 485 12 5 2" xfId="30161"/>
    <cellStyle name="Style 485 12 5 3" xfId="31984"/>
    <cellStyle name="Style 485 12 5 4" xfId="43062"/>
    <cellStyle name="Style 485 12 6" xfId="30155"/>
    <cellStyle name="Style 485 12 7" xfId="27450"/>
    <cellStyle name="Style 485 12 8" xfId="43649"/>
    <cellStyle name="Style 485 13" xfId="8623"/>
    <cellStyle name="Style 485 13 2" xfId="10059"/>
    <cellStyle name="Style 485 13 2 2" xfId="14296"/>
    <cellStyle name="Style 485 13 2 2 2" xfId="26245"/>
    <cellStyle name="Style 485 13 2 2 3" xfId="30164"/>
    <cellStyle name="Style 485 13 2 2 4" xfId="38340"/>
    <cellStyle name="Style 485 13 2 2 5" xfId="44210"/>
    <cellStyle name="Style 485 13 2 3" xfId="17033"/>
    <cellStyle name="Style 485 13 2 3 2" xfId="30165"/>
    <cellStyle name="Style 485 13 2 3 3" xfId="36609"/>
    <cellStyle name="Style 485 13 2 3 4" xfId="43168"/>
    <cellStyle name="Style 485 13 2 4" xfId="30163"/>
    <cellStyle name="Style 485 13 2 5" xfId="38415"/>
    <cellStyle name="Style 485 13 2 6" xfId="44858"/>
    <cellStyle name="Style 485 13 3" xfId="11616"/>
    <cellStyle name="Style 485 13 3 2" xfId="26246"/>
    <cellStyle name="Style 485 13 3 3" xfId="30166"/>
    <cellStyle name="Style 485 13 3 4" xfId="37105"/>
    <cellStyle name="Style 485 13 3 5" xfId="47537"/>
    <cellStyle name="Style 485 13 4" xfId="12971"/>
    <cellStyle name="Style 485 13 4 2" xfId="26247"/>
    <cellStyle name="Style 485 13 4 3" xfId="30167"/>
    <cellStyle name="Style 485 13 4 4" xfId="33878"/>
    <cellStyle name="Style 485 13 4 5" xfId="43319"/>
    <cellStyle name="Style 485 13 5" xfId="15803"/>
    <cellStyle name="Style 485 13 5 2" xfId="30168"/>
    <cellStyle name="Style 485 13 5 3" xfId="38717"/>
    <cellStyle name="Style 485 13 5 4" xfId="41981"/>
    <cellStyle name="Style 485 13 6" xfId="30162"/>
    <cellStyle name="Style 485 13 7" xfId="32940"/>
    <cellStyle name="Style 485 13 8" xfId="43570"/>
    <cellStyle name="Style 485 14" xfId="8594"/>
    <cellStyle name="Style 485 14 2" xfId="10030"/>
    <cellStyle name="Style 485 14 2 2" xfId="14267"/>
    <cellStyle name="Style 485 14 2 2 2" xfId="26249"/>
    <cellStyle name="Style 485 14 2 2 3" xfId="30171"/>
    <cellStyle name="Style 485 14 2 2 4" xfId="37749"/>
    <cellStyle name="Style 485 14 2 2 5" xfId="42672"/>
    <cellStyle name="Style 485 14 2 3" xfId="17004"/>
    <cellStyle name="Style 485 14 2 3 2" xfId="30172"/>
    <cellStyle name="Style 485 14 2 3 3" xfId="36608"/>
    <cellStyle name="Style 485 14 2 3 4" xfId="38942"/>
    <cellStyle name="Style 485 14 2 4" xfId="30170"/>
    <cellStyle name="Style 485 14 2 5" xfId="37820"/>
    <cellStyle name="Style 485 14 2 6" xfId="46586"/>
    <cellStyle name="Style 485 14 3" xfId="11587"/>
    <cellStyle name="Style 485 14 3 2" xfId="26251"/>
    <cellStyle name="Style 485 14 3 3" xfId="30173"/>
    <cellStyle name="Style 485 14 3 4" xfId="34815"/>
    <cellStyle name="Style 485 14 3 5" xfId="44923"/>
    <cellStyle name="Style 485 14 4" xfId="12942"/>
    <cellStyle name="Style 485 14 4 2" xfId="26252"/>
    <cellStyle name="Style 485 14 4 3" xfId="30174"/>
    <cellStyle name="Style 485 14 4 4" xfId="36737"/>
    <cellStyle name="Style 485 14 4 5" xfId="46580"/>
    <cellStyle name="Style 485 14 5" xfId="15774"/>
    <cellStyle name="Style 485 14 5 2" xfId="30175"/>
    <cellStyle name="Style 485 14 5 3" xfId="28090"/>
    <cellStyle name="Style 485 14 5 4" xfId="47816"/>
    <cellStyle name="Style 485 14 6" xfId="30169"/>
    <cellStyle name="Style 485 14 7" xfId="37167"/>
    <cellStyle name="Style 485 14 8" xfId="45260"/>
    <cellStyle name="Style 485 15" xfId="8885"/>
    <cellStyle name="Style 485 15 2" xfId="13164"/>
    <cellStyle name="Style 485 15 2 2" xfId="26255"/>
    <cellStyle name="Style 485 15 2 3" xfId="30176"/>
    <cellStyle name="Style 485 15 2 4" xfId="32998"/>
    <cellStyle name="Style 485 15 2 5" xfId="43199"/>
    <cellStyle name="Style 485 15 3" xfId="14597"/>
    <cellStyle name="Style 485 15 3 2" xfId="26256"/>
    <cellStyle name="Style 485 15 3 3" xfId="30177"/>
    <cellStyle name="Style 485 15 3 4" xfId="36148"/>
    <cellStyle name="Style 485 15 3 5" xfId="43656"/>
    <cellStyle name="Style 485 15 4" xfId="26254"/>
    <cellStyle name="Style 485 16" xfId="10311"/>
    <cellStyle name="Style 485 16 2" xfId="14548"/>
    <cellStyle name="Style 485 16 2 2" xfId="26257"/>
    <cellStyle name="Style 485 16 2 3" xfId="30179"/>
    <cellStyle name="Style 485 16 2 4" xfId="37077"/>
    <cellStyle name="Style 485 16 2 5" xfId="47966"/>
    <cellStyle name="Style 485 16 3" xfId="17285"/>
    <cellStyle name="Style 485 16 3 2" xfId="30180"/>
    <cellStyle name="Style 485 16 3 3" xfId="32188"/>
    <cellStyle name="Style 485 16 3 4" xfId="47082"/>
    <cellStyle name="Style 485 16 4" xfId="30178"/>
    <cellStyle name="Style 485 16 5" xfId="36257"/>
    <cellStyle name="Style 485 16 6" xfId="42421"/>
    <cellStyle name="Style 485 17" xfId="10376"/>
    <cellStyle name="Style 485 17 2" xfId="26258"/>
    <cellStyle name="Style 485 17 3" xfId="30181"/>
    <cellStyle name="Style 485 17 4" xfId="38312"/>
    <cellStyle name="Style 485 17 5" xfId="46372"/>
    <cellStyle name="Style 485 18" xfId="10467"/>
    <cellStyle name="Style 485 18 2" xfId="26259"/>
    <cellStyle name="Style 485 18 3" xfId="30182"/>
    <cellStyle name="Style 485 18 4" xfId="35544"/>
    <cellStyle name="Style 485 18 5" xfId="41232"/>
    <cellStyle name="Style 485 19" xfId="11817"/>
    <cellStyle name="Style 485 19 2" xfId="26260"/>
    <cellStyle name="Style 485 19 3" xfId="30183"/>
    <cellStyle name="Style 485 19 4" xfId="33202"/>
    <cellStyle name="Style 485 19 5" xfId="44446"/>
    <cellStyle name="Style 485 2" xfId="6604"/>
    <cellStyle name="Style 485 2 2" xfId="10176"/>
    <cellStyle name="Style 485 2 2 2" xfId="11733"/>
    <cellStyle name="Style 485 2 2 2 2" xfId="26262"/>
    <cellStyle name="Style 485 2 2 2 3" xfId="30185"/>
    <cellStyle name="Style 485 2 2 2 4" xfId="33177"/>
    <cellStyle name="Style 485 2 2 2 5" xfId="42872"/>
    <cellStyle name="Style 485 2 2 3" xfId="14413"/>
    <cellStyle name="Style 485 2 2 3 2" xfId="26263"/>
    <cellStyle name="Style 485 2 2 3 3" xfId="30186"/>
    <cellStyle name="Style 485 2 2 3 4" xfId="38601"/>
    <cellStyle name="Style 485 2 2 3 5" xfId="46795"/>
    <cellStyle name="Style 485 2 2 4" xfId="17150"/>
    <cellStyle name="Style 485 2 2 4 2" xfId="30187"/>
    <cellStyle name="Style 485 2 2 4 3" xfId="36113"/>
    <cellStyle name="Style 485 2 2 4 4" xfId="46059"/>
    <cellStyle name="Style 485 2 2 5" xfId="30184"/>
    <cellStyle name="Style 485 2 2 6" xfId="35610"/>
    <cellStyle name="Style 485 2 2 7" xfId="43831"/>
    <cellStyle name="Style 485 2 3" xfId="8945"/>
    <cellStyle name="Style 485 2 3 2" xfId="13200"/>
    <cellStyle name="Style 485 2 3 2 2" xfId="26266"/>
    <cellStyle name="Style 485 2 3 2 3" xfId="30188"/>
    <cellStyle name="Style 485 2 3 2 4" xfId="34981"/>
    <cellStyle name="Style 485 2 3 2 5" xfId="47583"/>
    <cellStyle name="Style 485 2 3 3" xfId="14623"/>
    <cellStyle name="Style 485 2 3 3 2" xfId="26267"/>
    <cellStyle name="Style 485 2 3 3 3" xfId="30189"/>
    <cellStyle name="Style 485 2 3 3 4" xfId="34126"/>
    <cellStyle name="Style 485 2 3 3 5" xfId="46947"/>
    <cellStyle name="Style 485 2 3 4" xfId="26265"/>
    <cellStyle name="Style 485 2 4" xfId="10520"/>
    <cellStyle name="Style 485 2 4 2" xfId="26268"/>
    <cellStyle name="Style 485 2 4 3" xfId="30190"/>
    <cellStyle name="Style 485 2 4 4" xfId="27728"/>
    <cellStyle name="Style 485 2 4 5" xfId="48193"/>
    <cellStyle name="Style 485 2 5" xfId="11875"/>
    <cellStyle name="Style 485 2 5 2" xfId="26269"/>
    <cellStyle name="Style 485 2 5 3" xfId="30191"/>
    <cellStyle name="Style 485 2 5 4" xfId="34710"/>
    <cellStyle name="Style 485 2 5 5" xfId="46074"/>
    <cellStyle name="Style 485 2 6" xfId="14707"/>
    <cellStyle name="Style 485 2 6 2" xfId="30192"/>
    <cellStyle name="Style 485 2 6 3" xfId="32506"/>
    <cellStyle name="Style 485 2 6 4" xfId="47918"/>
    <cellStyle name="Style 485 2 7" xfId="22059"/>
    <cellStyle name="Style 485 2 8" xfId="39541"/>
    <cellStyle name="Style 485 3" xfId="6708"/>
    <cellStyle name="Style 485 3 2" xfId="9049"/>
    <cellStyle name="Style 485 3 2 2" xfId="13304"/>
    <cellStyle name="Style 485 3 2 2 2" xfId="26272"/>
    <cellStyle name="Style 485 3 2 2 3" xfId="30195"/>
    <cellStyle name="Style 485 3 2 2 4" xfId="33826"/>
    <cellStyle name="Style 485 3 2 2 5" xfId="43576"/>
    <cellStyle name="Style 485 3 2 3" xfId="16088"/>
    <cellStyle name="Style 485 3 2 3 2" xfId="30196"/>
    <cellStyle name="Style 485 3 2 3 3" xfId="25425"/>
    <cellStyle name="Style 485 3 2 3 4" xfId="46690"/>
    <cellStyle name="Style 485 3 2 4" xfId="30194"/>
    <cellStyle name="Style 485 3 2 5" xfId="22250"/>
    <cellStyle name="Style 485 3 2 6" xfId="40206"/>
    <cellStyle name="Style 485 3 3" xfId="10624"/>
    <cellStyle name="Style 485 3 3 2" xfId="26274"/>
    <cellStyle name="Style 485 3 3 3" xfId="30197"/>
    <cellStyle name="Style 485 3 3 4" xfId="27846"/>
    <cellStyle name="Style 485 3 3 5" xfId="42815"/>
    <cellStyle name="Style 485 3 4" xfId="11979"/>
    <cellStyle name="Style 485 3 4 2" xfId="26275"/>
    <cellStyle name="Style 485 3 4 3" xfId="30198"/>
    <cellStyle name="Style 485 3 4 4" xfId="35274"/>
    <cellStyle name="Style 485 3 4 5" xfId="47286"/>
    <cellStyle name="Style 485 3 5" xfId="14811"/>
    <cellStyle name="Style 485 3 5 2" xfId="30199"/>
    <cellStyle name="Style 485 3 5 3" xfId="36791"/>
    <cellStyle name="Style 485 3 5 4" xfId="48270"/>
    <cellStyle name="Style 485 3 6" xfId="30193"/>
    <cellStyle name="Style 485 3 7" xfId="26719"/>
    <cellStyle name="Style 485 3 8" xfId="41117"/>
    <cellStyle name="Style 485 4" xfId="6900"/>
    <cellStyle name="Style 485 4 2" xfId="9241"/>
    <cellStyle name="Style 485 4 2 2" xfId="13496"/>
    <cellStyle name="Style 485 4 2 2 2" xfId="26279"/>
    <cellStyle name="Style 485 4 2 2 3" xfId="30202"/>
    <cellStyle name="Style 485 4 2 2 4" xfId="32957"/>
    <cellStyle name="Style 485 4 2 2 5" xfId="41478"/>
    <cellStyle name="Style 485 4 2 3" xfId="16251"/>
    <cellStyle name="Style 485 4 2 3 2" xfId="30203"/>
    <cellStyle name="Style 485 4 2 3 3" xfId="23510"/>
    <cellStyle name="Style 485 4 2 3 4" xfId="39911"/>
    <cellStyle name="Style 485 4 2 4" xfId="30201"/>
    <cellStyle name="Style 485 4 2 5" xfId="22350"/>
    <cellStyle name="Style 485 4 2 6" xfId="40258"/>
    <cellStyle name="Style 485 4 3" xfId="10816"/>
    <cellStyle name="Style 485 4 3 2" xfId="26281"/>
    <cellStyle name="Style 485 4 3 3" xfId="30204"/>
    <cellStyle name="Style 485 4 3 4" xfId="37246"/>
    <cellStyle name="Style 485 4 3 5" xfId="42739"/>
    <cellStyle name="Style 485 4 4" xfId="12171"/>
    <cellStyle name="Style 485 4 4 2" xfId="26282"/>
    <cellStyle name="Style 485 4 4 3" xfId="30205"/>
    <cellStyle name="Style 485 4 4 4" xfId="36913"/>
    <cellStyle name="Style 485 4 4 5" xfId="46168"/>
    <cellStyle name="Style 485 4 5" xfId="15003"/>
    <cellStyle name="Style 485 4 5 2" xfId="30206"/>
    <cellStyle name="Style 485 4 5 3" xfId="34776"/>
    <cellStyle name="Style 485 4 5 4" xfId="45242"/>
    <cellStyle name="Style 485 4 6" xfId="30200"/>
    <cellStyle name="Style 485 4 7" xfId="21984"/>
    <cellStyle name="Style 485 4 8" xfId="39465"/>
    <cellStyle name="Style 485 5" xfId="7037"/>
    <cellStyle name="Style 485 5 2" xfId="9378"/>
    <cellStyle name="Style 485 5 2 2" xfId="13633"/>
    <cellStyle name="Style 485 5 2 2 2" xfId="26286"/>
    <cellStyle name="Style 485 5 2 2 3" xfId="30209"/>
    <cellStyle name="Style 485 5 2 2 4" xfId="26137"/>
    <cellStyle name="Style 485 5 2 2 5" xfId="42954"/>
    <cellStyle name="Style 485 5 2 3" xfId="16370"/>
    <cellStyle name="Style 485 5 2 3 2" xfId="30210"/>
    <cellStyle name="Style 485 5 2 3 3" xfId="32093"/>
    <cellStyle name="Style 485 5 2 3 4" xfId="41244"/>
    <cellStyle name="Style 485 5 2 4" xfId="30208"/>
    <cellStyle name="Style 485 5 2 5" xfId="27069"/>
    <cellStyle name="Style 485 5 2 6" xfId="48220"/>
    <cellStyle name="Style 485 5 3" xfId="10953"/>
    <cellStyle name="Style 485 5 3 2" xfId="26288"/>
    <cellStyle name="Style 485 5 3 3" xfId="30211"/>
    <cellStyle name="Style 485 5 3 4" xfId="33354"/>
    <cellStyle name="Style 485 5 3 5" xfId="45825"/>
    <cellStyle name="Style 485 5 4" xfId="12308"/>
    <cellStyle name="Style 485 5 4 2" xfId="26289"/>
    <cellStyle name="Style 485 5 4 3" xfId="30212"/>
    <cellStyle name="Style 485 5 4 4" xfId="38781"/>
    <cellStyle name="Style 485 5 4 5" xfId="46141"/>
    <cellStyle name="Style 485 5 5" xfId="15140"/>
    <cellStyle name="Style 485 5 5 2" xfId="30213"/>
    <cellStyle name="Style 485 5 5 3" xfId="36056"/>
    <cellStyle name="Style 485 5 5 4" xfId="46753"/>
    <cellStyle name="Style 485 5 6" xfId="30207"/>
    <cellStyle name="Style 485 5 7" xfId="23230"/>
    <cellStyle name="Style 485 5 8" xfId="39257"/>
    <cellStyle name="Style 485 6" xfId="6974"/>
    <cellStyle name="Style 485 6 2" xfId="9315"/>
    <cellStyle name="Style 485 6 2 2" xfId="13570"/>
    <cellStyle name="Style 485 6 2 2 2" xfId="26293"/>
    <cellStyle name="Style 485 6 2 2 3" xfId="30216"/>
    <cellStyle name="Style 485 6 2 2 4" xfId="36349"/>
    <cellStyle name="Style 485 6 2 2 5" xfId="47998"/>
    <cellStyle name="Style 485 6 2 3" xfId="16317"/>
    <cellStyle name="Style 485 6 2 3 2" xfId="30217"/>
    <cellStyle name="Style 485 6 2 3 3" xfId="32082"/>
    <cellStyle name="Style 485 6 2 3 4" xfId="47856"/>
    <cellStyle name="Style 485 6 2 4" xfId="30215"/>
    <cellStyle name="Style 485 6 2 5" xfId="26273"/>
    <cellStyle name="Style 485 6 2 6" xfId="43185"/>
    <cellStyle name="Style 485 6 3" xfId="10890"/>
    <cellStyle name="Style 485 6 3 2" xfId="26295"/>
    <cellStyle name="Style 485 6 3 3" xfId="30218"/>
    <cellStyle name="Style 485 6 3 4" xfId="33492"/>
    <cellStyle name="Style 485 6 3 5" xfId="41262"/>
    <cellStyle name="Style 485 6 4" xfId="12245"/>
    <cellStyle name="Style 485 6 4 2" xfId="26296"/>
    <cellStyle name="Style 485 6 4 3" xfId="30219"/>
    <cellStyle name="Style 485 6 4 4" xfId="36146"/>
    <cellStyle name="Style 485 6 4 5" xfId="45829"/>
    <cellStyle name="Style 485 6 5" xfId="15077"/>
    <cellStyle name="Style 485 6 5 2" xfId="30220"/>
    <cellStyle name="Style 485 6 5 3" xfId="38065"/>
    <cellStyle name="Style 485 6 5 4" xfId="46202"/>
    <cellStyle name="Style 485 6 6" xfId="30214"/>
    <cellStyle name="Style 485 6 7" xfId="32404"/>
    <cellStyle name="Style 485 6 8" xfId="45074"/>
    <cellStyle name="Style 485 7" xfId="6742"/>
    <cellStyle name="Style 485 7 2" xfId="9083"/>
    <cellStyle name="Style 485 7 2 2" xfId="13338"/>
    <cellStyle name="Style 485 7 2 2 2" xfId="26299"/>
    <cellStyle name="Style 485 7 2 2 3" xfId="30223"/>
    <cellStyle name="Style 485 7 2 2 4" xfId="38455"/>
    <cellStyle name="Style 485 7 2 2 5" xfId="41579"/>
    <cellStyle name="Style 485 7 2 3" xfId="16111"/>
    <cellStyle name="Style 485 7 2 3 2" xfId="30224"/>
    <cellStyle name="Style 485 7 2 3 3" xfId="32301"/>
    <cellStyle name="Style 485 7 2 3 4" xfId="42258"/>
    <cellStyle name="Style 485 7 2 4" xfId="30222"/>
    <cellStyle name="Style 485 7 2 5" xfId="21651"/>
    <cellStyle name="Style 485 7 2 6" xfId="39054"/>
    <cellStyle name="Style 485 7 3" xfId="10658"/>
    <cellStyle name="Style 485 7 3 2" xfId="26301"/>
    <cellStyle name="Style 485 7 3 3" xfId="30225"/>
    <cellStyle name="Style 485 7 3 4" xfId="35566"/>
    <cellStyle name="Style 485 7 3 5" xfId="45218"/>
    <cellStyle name="Style 485 7 4" xfId="12013"/>
    <cellStyle name="Style 485 7 4 2" xfId="26302"/>
    <cellStyle name="Style 485 7 4 3" xfId="30226"/>
    <cellStyle name="Style 485 7 4 4" xfId="37477"/>
    <cellStyle name="Style 485 7 4 5" xfId="45122"/>
    <cellStyle name="Style 485 7 5" xfId="14845"/>
    <cellStyle name="Style 485 7 5 2" xfId="30227"/>
    <cellStyle name="Style 485 7 5 3" xfId="33493"/>
    <cellStyle name="Style 485 7 5 4" xfId="42353"/>
    <cellStyle name="Style 485 7 6" xfId="30221"/>
    <cellStyle name="Style 485 7 7" xfId="25405"/>
    <cellStyle name="Style 485 7 8" xfId="40207"/>
    <cellStyle name="Style 485 8" xfId="7102"/>
    <cellStyle name="Style 485 8 2" xfId="9443"/>
    <cellStyle name="Style 485 8 2 2" xfId="13698"/>
    <cellStyle name="Style 485 8 2 2 2" xfId="26306"/>
    <cellStyle name="Style 485 8 2 2 3" xfId="30230"/>
    <cellStyle name="Style 485 8 2 2 4" xfId="37530"/>
    <cellStyle name="Style 485 8 2 2 5" xfId="46487"/>
    <cellStyle name="Style 485 8 2 3" xfId="16435"/>
    <cellStyle name="Style 485 8 2 3 2" xfId="30231"/>
    <cellStyle name="Style 485 8 2 3 3" xfId="24464"/>
    <cellStyle name="Style 485 8 2 3 4" xfId="39916"/>
    <cellStyle name="Style 485 8 2 4" xfId="30229"/>
    <cellStyle name="Style 485 8 2 5" xfId="27502"/>
    <cellStyle name="Style 485 8 2 6" xfId="47208"/>
    <cellStyle name="Style 485 8 3" xfId="11018"/>
    <cellStyle name="Style 485 8 3 2" xfId="26308"/>
    <cellStyle name="Style 485 8 3 3" xfId="30232"/>
    <cellStyle name="Style 485 8 3 4" xfId="36012"/>
    <cellStyle name="Style 485 8 3 5" xfId="48298"/>
    <cellStyle name="Style 485 8 4" xfId="12373"/>
    <cellStyle name="Style 485 8 4 2" xfId="26309"/>
    <cellStyle name="Style 485 8 4 3" xfId="30233"/>
    <cellStyle name="Style 485 8 4 4" xfId="34968"/>
    <cellStyle name="Style 485 8 4 5" xfId="43068"/>
    <cellStyle name="Style 485 8 5" xfId="15205"/>
    <cellStyle name="Style 485 8 5 2" xfId="30234"/>
    <cellStyle name="Style 485 8 5 3" xfId="33062"/>
    <cellStyle name="Style 485 8 5 4" xfId="43954"/>
    <cellStyle name="Style 485 8 6" xfId="30228"/>
    <cellStyle name="Style 485 8 7" xfId="21748"/>
    <cellStyle name="Style 485 8 8" xfId="39312"/>
    <cellStyle name="Style 485 9" xfId="8275"/>
    <cellStyle name="Style 485 9 2" xfId="9713"/>
    <cellStyle name="Style 485 9 2 2" xfId="13950"/>
    <cellStyle name="Style 485 9 2 2 2" xfId="26312"/>
    <cellStyle name="Style 485 9 2 2 3" xfId="30237"/>
    <cellStyle name="Style 485 9 2 2 4" xfId="35920"/>
    <cellStyle name="Style 485 9 2 2 5" xfId="41342"/>
    <cellStyle name="Style 485 9 2 3" xfId="16687"/>
    <cellStyle name="Style 485 9 2 3 2" xfId="30238"/>
    <cellStyle name="Style 485 9 2 3 3" xfId="21635"/>
    <cellStyle name="Style 485 9 2 3 4" xfId="39158"/>
    <cellStyle name="Style 485 9 2 4" xfId="30236"/>
    <cellStyle name="Style 485 9 2 5" xfId="36373"/>
    <cellStyle name="Style 485 9 2 6" xfId="44944"/>
    <cellStyle name="Style 485 9 3" xfId="11270"/>
    <cellStyle name="Style 485 9 3 2" xfId="26314"/>
    <cellStyle name="Style 485 9 3 3" xfId="30239"/>
    <cellStyle name="Style 485 9 3 4" xfId="32565"/>
    <cellStyle name="Style 485 9 3 5" xfId="41205"/>
    <cellStyle name="Style 485 9 4" xfId="12625"/>
    <cellStyle name="Style 485 9 4 2" xfId="26315"/>
    <cellStyle name="Style 485 9 4 3" xfId="30240"/>
    <cellStyle name="Style 485 9 4 4" xfId="36540"/>
    <cellStyle name="Style 485 9 4 5" xfId="47676"/>
    <cellStyle name="Style 485 9 5" xfId="15457"/>
    <cellStyle name="Style 485 9 5 2" xfId="30241"/>
    <cellStyle name="Style 485 9 5 3" xfId="38191"/>
    <cellStyle name="Style 485 9 5 4" xfId="42119"/>
    <cellStyle name="Style 485 9 6" xfId="30235"/>
    <cellStyle name="Style 485 9 7" xfId="23789"/>
    <cellStyle name="Style 485 9 8" xfId="39830"/>
    <cellStyle name="Style 486" xfId="102"/>
    <cellStyle name="Style 486 10" xfId="8388"/>
    <cellStyle name="Style 486 10 2" xfId="9826"/>
    <cellStyle name="Style 486 10 2 2" xfId="14063"/>
    <cellStyle name="Style 486 10 2 2 2" xfId="26320"/>
    <cellStyle name="Style 486 10 2 2 3" xfId="30244"/>
    <cellStyle name="Style 486 10 2 2 4" xfId="33150"/>
    <cellStyle name="Style 486 10 2 2 5" xfId="43605"/>
    <cellStyle name="Style 486 10 2 3" xfId="16800"/>
    <cellStyle name="Style 486 10 2 3 2" xfId="30245"/>
    <cellStyle name="Style 486 10 2 3 3" xfId="22077"/>
    <cellStyle name="Style 486 10 2 3 4" xfId="40945"/>
    <cellStyle name="Style 486 10 2 4" xfId="30243"/>
    <cellStyle name="Style 486 10 2 5" xfId="34283"/>
    <cellStyle name="Style 486 10 2 6" xfId="47162"/>
    <cellStyle name="Style 486 10 3" xfId="11383"/>
    <cellStyle name="Style 486 10 3 2" xfId="26322"/>
    <cellStyle name="Style 486 10 3 3" xfId="30246"/>
    <cellStyle name="Style 486 10 3 4" xfId="33863"/>
    <cellStyle name="Style 486 10 3 5" xfId="46332"/>
    <cellStyle name="Style 486 10 4" xfId="12738"/>
    <cellStyle name="Style 486 10 4 2" xfId="26323"/>
    <cellStyle name="Style 486 10 4 3" xfId="30247"/>
    <cellStyle name="Style 486 10 4 4" xfId="35320"/>
    <cellStyle name="Style 486 10 4 5" xfId="40545"/>
    <cellStyle name="Style 486 10 5" xfId="15570"/>
    <cellStyle name="Style 486 10 5 2" xfId="30248"/>
    <cellStyle name="Style 486 10 5 3" xfId="32797"/>
    <cellStyle name="Style 486 10 5 4" xfId="46716"/>
    <cellStyle name="Style 486 10 6" xfId="30242"/>
    <cellStyle name="Style 486 10 7" xfId="38845"/>
    <cellStyle name="Style 486 10 8" xfId="46740"/>
    <cellStyle name="Style 486 11" xfId="8298"/>
    <cellStyle name="Style 486 11 2" xfId="9736"/>
    <cellStyle name="Style 486 11 2 2" xfId="13973"/>
    <cellStyle name="Style 486 11 2 2 2" xfId="26327"/>
    <cellStyle name="Style 486 11 2 2 3" xfId="30251"/>
    <cellStyle name="Style 486 11 2 2 4" xfId="32854"/>
    <cellStyle name="Style 486 11 2 2 5" xfId="43119"/>
    <cellStyle name="Style 486 11 2 3" xfId="16710"/>
    <cellStyle name="Style 486 11 2 3 2" xfId="30252"/>
    <cellStyle name="Style 486 11 2 3 3" xfId="21904"/>
    <cellStyle name="Style 486 11 2 3 4" xfId="47269"/>
    <cellStyle name="Style 486 11 2 4" xfId="30250"/>
    <cellStyle name="Style 486 11 2 5" xfId="35542"/>
    <cellStyle name="Style 486 11 2 6" xfId="44542"/>
    <cellStyle name="Style 486 11 3" xfId="11293"/>
    <cellStyle name="Style 486 11 3 2" xfId="26329"/>
    <cellStyle name="Style 486 11 3 3" xfId="30253"/>
    <cellStyle name="Style 486 11 3 4" xfId="34172"/>
    <cellStyle name="Style 486 11 3 5" xfId="40502"/>
    <cellStyle name="Style 486 11 4" xfId="12648"/>
    <cellStyle name="Style 486 11 4 2" xfId="26330"/>
    <cellStyle name="Style 486 11 4 3" xfId="30254"/>
    <cellStyle name="Style 486 11 4 4" xfId="36472"/>
    <cellStyle name="Style 486 11 4 5" xfId="42620"/>
    <cellStyle name="Style 486 11 5" xfId="15480"/>
    <cellStyle name="Style 486 11 5 2" xfId="30255"/>
    <cellStyle name="Style 486 11 5 3" xfId="33883"/>
    <cellStyle name="Style 486 11 5 4" xfId="45386"/>
    <cellStyle name="Style 486 11 6" xfId="30249"/>
    <cellStyle name="Style 486 11 7" xfId="19569"/>
    <cellStyle name="Style 486 11 8" xfId="42491"/>
    <cellStyle name="Style 486 12" xfId="8565"/>
    <cellStyle name="Style 486 12 2" xfId="10001"/>
    <cellStyle name="Style 486 12 2 2" xfId="14238"/>
    <cellStyle name="Style 486 12 2 2 2" xfId="26334"/>
    <cellStyle name="Style 486 12 2 2 3" xfId="30258"/>
    <cellStyle name="Style 486 12 2 2 4" xfId="35431"/>
    <cellStyle name="Style 486 12 2 2 5" xfId="40828"/>
    <cellStyle name="Style 486 12 2 3" xfId="16975"/>
    <cellStyle name="Style 486 12 2 3 2" xfId="30259"/>
    <cellStyle name="Style 486 12 2 3 3" xfId="36607"/>
    <cellStyle name="Style 486 12 2 3 4" xfId="47209"/>
    <cellStyle name="Style 486 12 2 4" xfId="30257"/>
    <cellStyle name="Style 486 12 2 5" xfId="33521"/>
    <cellStyle name="Style 486 12 2 6" xfId="41453"/>
    <cellStyle name="Style 486 12 3" xfId="11558"/>
    <cellStyle name="Style 486 12 3 2" xfId="26336"/>
    <cellStyle name="Style 486 12 3 3" xfId="30260"/>
    <cellStyle name="Style 486 12 3 4" xfId="37540"/>
    <cellStyle name="Style 486 12 3 5" xfId="40819"/>
    <cellStyle name="Style 486 12 4" xfId="12913"/>
    <cellStyle name="Style 486 12 4 2" xfId="26337"/>
    <cellStyle name="Style 486 12 4 3" xfId="30261"/>
    <cellStyle name="Style 486 12 4 4" xfId="32668"/>
    <cellStyle name="Style 486 12 4 5" xfId="44200"/>
    <cellStyle name="Style 486 12 5" xfId="15745"/>
    <cellStyle name="Style 486 12 5 2" xfId="30262"/>
    <cellStyle name="Style 486 12 5 3" xfId="28088"/>
    <cellStyle name="Style 486 12 5 4" xfId="47410"/>
    <cellStyle name="Style 486 12 6" xfId="30256"/>
    <cellStyle name="Style 486 12 7" xfId="27312"/>
    <cellStyle name="Style 486 12 8" xfId="46159"/>
    <cellStyle name="Style 486 13" xfId="8667"/>
    <cellStyle name="Style 486 13 2" xfId="10103"/>
    <cellStyle name="Style 486 13 2 2" xfId="14340"/>
    <cellStyle name="Style 486 13 2 2 2" xfId="26341"/>
    <cellStyle name="Style 486 13 2 2 3" xfId="30265"/>
    <cellStyle name="Style 486 13 2 2 4" xfId="35856"/>
    <cellStyle name="Style 486 13 2 2 5" xfId="42971"/>
    <cellStyle name="Style 486 13 2 3" xfId="17077"/>
    <cellStyle name="Style 486 13 2 3 2" xfId="30266"/>
    <cellStyle name="Style 486 13 2 3 3" xfId="37153"/>
    <cellStyle name="Style 486 13 2 3 4" xfId="46009"/>
    <cellStyle name="Style 486 13 2 4" xfId="30264"/>
    <cellStyle name="Style 486 13 2 5" xfId="38039"/>
    <cellStyle name="Style 486 13 2 6" xfId="48066"/>
    <cellStyle name="Style 486 13 3" xfId="11660"/>
    <cellStyle name="Style 486 13 3 2" xfId="26343"/>
    <cellStyle name="Style 486 13 3 3" xfId="30267"/>
    <cellStyle name="Style 486 13 3 4" xfId="34600"/>
    <cellStyle name="Style 486 13 3 5" xfId="42349"/>
    <cellStyle name="Style 486 13 4" xfId="13015"/>
    <cellStyle name="Style 486 13 4 2" xfId="26344"/>
    <cellStyle name="Style 486 13 4 3" xfId="30268"/>
    <cellStyle name="Style 486 13 4 4" xfId="35925"/>
    <cellStyle name="Style 486 13 4 5" xfId="44822"/>
    <cellStyle name="Style 486 13 5" xfId="15847"/>
    <cellStyle name="Style 486 13 5 2" xfId="30269"/>
    <cellStyle name="Style 486 13 5 3" xfId="31967"/>
    <cellStyle name="Style 486 13 5 4" xfId="42818"/>
    <cellStyle name="Style 486 13 6" xfId="30263"/>
    <cellStyle name="Style 486 13 7" xfId="27427"/>
    <cellStyle name="Style 486 13 8" xfId="43680"/>
    <cellStyle name="Style 486 14" xfId="8648"/>
    <cellStyle name="Style 486 14 2" xfId="10084"/>
    <cellStyle name="Style 486 14 2 2" xfId="14321"/>
    <cellStyle name="Style 486 14 2 2 2" xfId="26348"/>
    <cellStyle name="Style 486 14 2 2 3" xfId="30272"/>
    <cellStyle name="Style 486 14 2 2 4" xfId="37035"/>
    <cellStyle name="Style 486 14 2 2 5" xfId="44233"/>
    <cellStyle name="Style 486 14 2 3" xfId="17058"/>
    <cellStyle name="Style 486 14 2 3 2" xfId="30273"/>
    <cellStyle name="Style 486 14 2 3 3" xfId="33968"/>
    <cellStyle name="Style 486 14 2 3 4" xfId="43021"/>
    <cellStyle name="Style 486 14 2 4" xfId="30271"/>
    <cellStyle name="Style 486 14 2 5" xfId="35097"/>
    <cellStyle name="Style 486 14 2 6" xfId="47528"/>
    <cellStyle name="Style 486 14 3" xfId="11641"/>
    <cellStyle name="Style 486 14 3 2" xfId="26350"/>
    <cellStyle name="Style 486 14 3 3" xfId="30274"/>
    <cellStyle name="Style 486 14 3 4" xfId="34418"/>
    <cellStyle name="Style 486 14 3 5" xfId="43362"/>
    <cellStyle name="Style 486 14 4" xfId="12996"/>
    <cellStyle name="Style 486 14 4 2" xfId="26351"/>
    <cellStyle name="Style 486 14 4 3" xfId="30275"/>
    <cellStyle name="Style 486 14 4 4" xfId="34599"/>
    <cellStyle name="Style 486 14 4 5" xfId="41258"/>
    <cellStyle name="Style 486 14 5" xfId="15828"/>
    <cellStyle name="Style 486 14 5 2" xfId="30276"/>
    <cellStyle name="Style 486 14 5 3" xfId="38722"/>
    <cellStyle name="Style 486 14 5 4" xfId="41759"/>
    <cellStyle name="Style 486 14 6" xfId="30270"/>
    <cellStyle name="Style 486 14 7" xfId="27400"/>
    <cellStyle name="Style 486 14 8" xfId="47482"/>
    <cellStyle name="Style 486 15" xfId="8886"/>
    <cellStyle name="Style 486 15 2" xfId="13165"/>
    <cellStyle name="Style 486 15 2 2" xfId="26354"/>
    <cellStyle name="Style 486 15 2 3" xfId="30277"/>
    <cellStyle name="Style 486 15 2 4" xfId="36161"/>
    <cellStyle name="Style 486 15 2 5" xfId="48256"/>
    <cellStyle name="Style 486 15 3" xfId="14598"/>
    <cellStyle name="Style 486 15 3 2" xfId="26355"/>
    <cellStyle name="Style 486 15 3 3" xfId="30278"/>
    <cellStyle name="Style 486 15 3 4" xfId="37746"/>
    <cellStyle name="Style 486 15 3 5" xfId="44732"/>
    <cellStyle name="Style 486 15 4" xfId="26353"/>
    <cellStyle name="Style 486 16" xfId="10327"/>
    <cellStyle name="Style 486 16 2" xfId="14564"/>
    <cellStyle name="Style 486 16 2 2" xfId="26357"/>
    <cellStyle name="Style 486 16 2 3" xfId="30280"/>
    <cellStyle name="Style 486 16 2 4" xfId="34181"/>
    <cellStyle name="Style 486 16 2 5" xfId="44209"/>
    <cellStyle name="Style 486 16 3" xfId="17301"/>
    <cellStyle name="Style 486 16 3 2" xfId="30281"/>
    <cellStyle name="Style 486 16 3 3" xfId="33454"/>
    <cellStyle name="Style 486 16 3 4" xfId="47054"/>
    <cellStyle name="Style 486 16 4" xfId="30279"/>
    <cellStyle name="Style 486 16 5" xfId="35939"/>
    <cellStyle name="Style 486 16 6" xfId="44924"/>
    <cellStyle name="Style 486 17" xfId="10377"/>
    <cellStyle name="Style 486 17 2" xfId="26359"/>
    <cellStyle name="Style 486 17 3" xfId="30282"/>
    <cellStyle name="Style 486 17 4" xfId="38516"/>
    <cellStyle name="Style 486 17 5" xfId="45812"/>
    <cellStyle name="Style 486 18" xfId="10485"/>
    <cellStyle name="Style 486 18 2" xfId="26360"/>
    <cellStyle name="Style 486 18 3" xfId="30283"/>
    <cellStyle name="Style 486 18 4" xfId="32433"/>
    <cellStyle name="Style 486 18 5" xfId="41574"/>
    <cellStyle name="Style 486 19" xfId="11818"/>
    <cellStyle name="Style 486 19 2" xfId="26361"/>
    <cellStyle name="Style 486 19 3" xfId="30284"/>
    <cellStyle name="Style 486 19 4" xfId="36366"/>
    <cellStyle name="Style 486 19 5" xfId="44653"/>
    <cellStyle name="Style 486 2" xfId="6811"/>
    <cellStyle name="Style 486 2 2" xfId="10202"/>
    <cellStyle name="Style 486 2 2 2" xfId="11759"/>
    <cellStyle name="Style 486 2 2 2 2" xfId="26364"/>
    <cellStyle name="Style 486 2 2 2 3" xfId="30286"/>
    <cellStyle name="Style 486 2 2 2 4" xfId="38006"/>
    <cellStyle name="Style 486 2 2 2 5" xfId="46443"/>
    <cellStyle name="Style 486 2 2 3" xfId="14439"/>
    <cellStyle name="Style 486 2 2 3 2" xfId="26365"/>
    <cellStyle name="Style 486 2 2 3 3" xfId="30287"/>
    <cellStyle name="Style 486 2 2 3 4" xfId="33768"/>
    <cellStyle name="Style 486 2 2 3 5" xfId="47474"/>
    <cellStyle name="Style 486 2 2 4" xfId="17176"/>
    <cellStyle name="Style 486 2 2 4 2" xfId="30288"/>
    <cellStyle name="Style 486 2 2 4 3" xfId="38234"/>
    <cellStyle name="Style 486 2 2 4 4" xfId="47776"/>
    <cellStyle name="Style 486 2 2 5" xfId="30285"/>
    <cellStyle name="Style 486 2 2 6" xfId="38321"/>
    <cellStyle name="Style 486 2 2 7" xfId="46775"/>
    <cellStyle name="Style 486 2 3" xfId="9152"/>
    <cellStyle name="Style 486 2 3 2" xfId="13407"/>
    <cellStyle name="Style 486 2 3 2 2" xfId="26368"/>
    <cellStyle name="Style 486 2 3 2 3" xfId="30289"/>
    <cellStyle name="Style 486 2 3 2 4" xfId="35853"/>
    <cellStyle name="Style 486 2 3 2 5" xfId="46221"/>
    <cellStyle name="Style 486 2 3 3" xfId="14649"/>
    <cellStyle name="Style 486 2 3 3 2" xfId="26369"/>
    <cellStyle name="Style 486 2 3 3 3" xfId="30290"/>
    <cellStyle name="Style 486 2 3 3 4" xfId="35737"/>
    <cellStyle name="Style 486 2 3 3 5" xfId="42086"/>
    <cellStyle name="Style 486 2 3 4" xfId="26367"/>
    <cellStyle name="Style 486 2 4" xfId="10727"/>
    <cellStyle name="Style 486 2 4 2" xfId="26370"/>
    <cellStyle name="Style 486 2 4 3" xfId="30291"/>
    <cellStyle name="Style 486 2 4 4" xfId="33005"/>
    <cellStyle name="Style 486 2 4 5" xfId="43128"/>
    <cellStyle name="Style 486 2 5" xfId="12082"/>
    <cellStyle name="Style 486 2 5 2" xfId="26371"/>
    <cellStyle name="Style 486 2 5 3" xfId="30292"/>
    <cellStyle name="Style 486 2 5 4" xfId="35651"/>
    <cellStyle name="Style 486 2 5 5" xfId="46485"/>
    <cellStyle name="Style 486 2 6" xfId="14914"/>
    <cellStyle name="Style 486 2 6 2" xfId="30293"/>
    <cellStyle name="Style 486 2 6 3" xfId="35978"/>
    <cellStyle name="Style 486 2 6 4" xfId="46475"/>
    <cellStyle name="Style 486 2 7" xfId="32329"/>
    <cellStyle name="Style 486 2 8" xfId="44887"/>
    <cellStyle name="Style 486 3" xfId="6594"/>
    <cellStyle name="Style 486 3 2" xfId="8935"/>
    <cellStyle name="Style 486 3 2 2" xfId="13190"/>
    <cellStyle name="Style 486 3 2 2 2" xfId="26375"/>
    <cellStyle name="Style 486 3 2 2 3" xfId="30296"/>
    <cellStyle name="Style 486 3 2 2 4" xfId="37822"/>
    <cellStyle name="Style 486 3 2 2 5" xfId="42164"/>
    <cellStyle name="Style 486 3 2 3" xfId="15984"/>
    <cellStyle name="Style 486 3 2 3 2" xfId="30297"/>
    <cellStyle name="Style 486 3 2 3 3" xfId="22770"/>
    <cellStyle name="Style 486 3 2 3 4" xfId="39412"/>
    <cellStyle name="Style 486 3 2 4" xfId="30295"/>
    <cellStyle name="Style 486 3 2 5" xfId="26207"/>
    <cellStyle name="Style 486 3 2 6" xfId="40117"/>
    <cellStyle name="Style 486 3 3" xfId="10510"/>
    <cellStyle name="Style 486 3 3 2" xfId="26377"/>
    <cellStyle name="Style 486 3 3 3" xfId="30298"/>
    <cellStyle name="Style 486 3 3 4" xfId="27713"/>
    <cellStyle name="Style 486 3 3 5" xfId="44577"/>
    <cellStyle name="Style 486 3 4" xfId="11865"/>
    <cellStyle name="Style 486 3 4 2" xfId="26378"/>
    <cellStyle name="Style 486 3 4 3" xfId="30299"/>
    <cellStyle name="Style 486 3 4 4" xfId="33399"/>
    <cellStyle name="Style 486 3 4 5" xfId="46714"/>
    <cellStyle name="Style 486 3 5" xfId="14697"/>
    <cellStyle name="Style 486 3 5 2" xfId="30300"/>
    <cellStyle name="Style 486 3 5 3" xfId="35872"/>
    <cellStyle name="Style 486 3 5 4" xfId="47456"/>
    <cellStyle name="Style 486 3 6" xfId="30294"/>
    <cellStyle name="Style 486 3 7" xfId="22307"/>
    <cellStyle name="Style 486 3 8" xfId="39635"/>
    <cellStyle name="Style 486 4" xfId="6985"/>
    <cellStyle name="Style 486 4 2" xfId="9326"/>
    <cellStyle name="Style 486 4 2 2" xfId="13581"/>
    <cellStyle name="Style 486 4 2 2 2" xfId="26382"/>
    <cellStyle name="Style 486 4 2 2 3" xfId="30303"/>
    <cellStyle name="Style 486 4 2 2 4" xfId="36145"/>
    <cellStyle name="Style 486 4 2 2 5" xfId="42384"/>
    <cellStyle name="Style 486 4 2 3" xfId="16325"/>
    <cellStyle name="Style 486 4 2 3 2" xfId="30304"/>
    <cellStyle name="Style 486 4 2 3 3" xfId="32087"/>
    <cellStyle name="Style 486 4 2 3 4" xfId="39018"/>
    <cellStyle name="Style 486 4 2 4" xfId="30302"/>
    <cellStyle name="Style 486 4 2 5" xfId="26280"/>
    <cellStyle name="Style 486 4 2 6" xfId="48247"/>
    <cellStyle name="Style 486 4 3" xfId="10901"/>
    <cellStyle name="Style 486 4 3 2" xfId="26384"/>
    <cellStyle name="Style 486 4 3 3" xfId="30305"/>
    <cellStyle name="Style 486 4 3 4" xfId="38460"/>
    <cellStyle name="Style 486 4 3 5" xfId="45065"/>
    <cellStyle name="Style 486 4 4" xfId="12256"/>
    <cellStyle name="Style 486 4 4 2" xfId="26385"/>
    <cellStyle name="Style 486 4 4 3" xfId="30306"/>
    <cellStyle name="Style 486 4 4 4" xfId="34837"/>
    <cellStyle name="Style 486 4 4 5" xfId="40494"/>
    <cellStyle name="Style 486 4 5" xfId="15088"/>
    <cellStyle name="Style 486 4 5 2" xfId="30307"/>
    <cellStyle name="Style 486 4 5 3" xfId="36331"/>
    <cellStyle name="Style 486 4 5 4" xfId="46639"/>
    <cellStyle name="Style 486 4 6" xfId="30301"/>
    <cellStyle name="Style 486 4 7" xfId="21624"/>
    <cellStyle name="Style 486 4 8" xfId="42116"/>
    <cellStyle name="Style 486 5" xfId="6729"/>
    <cellStyle name="Style 486 5 2" xfId="9070"/>
    <cellStyle name="Style 486 5 2 2" xfId="13325"/>
    <cellStyle name="Style 486 5 2 2 2" xfId="26389"/>
    <cellStyle name="Style 486 5 2 2 3" xfId="30310"/>
    <cellStyle name="Style 486 5 2 2 4" xfId="37419"/>
    <cellStyle name="Style 486 5 2 2 5" xfId="47731"/>
    <cellStyle name="Style 486 5 2 3" xfId="16098"/>
    <cellStyle name="Style 486 5 2 3 2" xfId="30311"/>
    <cellStyle name="Style 486 5 2 3 3" xfId="21817"/>
    <cellStyle name="Style 486 5 2 3 4" xfId="43125"/>
    <cellStyle name="Style 486 5 2 4" xfId="30309"/>
    <cellStyle name="Style 486 5 2 5" xfId="23633"/>
    <cellStyle name="Style 486 5 2 6" xfId="39041"/>
    <cellStyle name="Style 486 5 3" xfId="10645"/>
    <cellStyle name="Style 486 5 3 2" xfId="26391"/>
    <cellStyle name="Style 486 5 3 3" xfId="30312"/>
    <cellStyle name="Style 486 5 3 4" xfId="27051"/>
    <cellStyle name="Style 486 5 3 5" xfId="40515"/>
    <cellStyle name="Style 486 5 4" xfId="12000"/>
    <cellStyle name="Style 486 5 4 2" xfId="26392"/>
    <cellStyle name="Style 486 5 4 3" xfId="30313"/>
    <cellStyle name="Style 486 5 4 4" xfId="37216"/>
    <cellStyle name="Style 486 5 4 5" xfId="38940"/>
    <cellStyle name="Style 486 5 5" xfId="14832"/>
    <cellStyle name="Style 486 5 5 2" xfId="30314"/>
    <cellStyle name="Style 486 5 5 3" xfId="38597"/>
    <cellStyle name="Style 486 5 5 4" xfId="45546"/>
    <cellStyle name="Style 486 5 6" xfId="30308"/>
    <cellStyle name="Style 486 5 7" xfId="32262"/>
    <cellStyle name="Style 486 5 8" xfId="41383"/>
    <cellStyle name="Style 486 6" xfId="7047"/>
    <cellStyle name="Style 486 6 2" xfId="9388"/>
    <cellStyle name="Style 486 6 2 2" xfId="13643"/>
    <cellStyle name="Style 486 6 2 2 2" xfId="26396"/>
    <cellStyle name="Style 486 6 2 2 3" xfId="30317"/>
    <cellStyle name="Style 486 6 2 2 4" xfId="32907"/>
    <cellStyle name="Style 486 6 2 2 5" xfId="41894"/>
    <cellStyle name="Style 486 6 2 3" xfId="16380"/>
    <cellStyle name="Style 486 6 2 3 2" xfId="30318"/>
    <cellStyle name="Style 486 6 2 3 3" xfId="32103"/>
    <cellStyle name="Style 486 6 2 3 4" xfId="39093"/>
    <cellStyle name="Style 486 6 2 4" xfId="30316"/>
    <cellStyle name="Style 486 6 2 5" xfId="32412"/>
    <cellStyle name="Style 486 6 2 6" xfId="43965"/>
    <cellStyle name="Style 486 6 3" xfId="10963"/>
    <cellStyle name="Style 486 6 3 2" xfId="26397"/>
    <cellStyle name="Style 486 6 3 3" xfId="30319"/>
    <cellStyle name="Style 486 6 3 4" xfId="36903"/>
    <cellStyle name="Style 486 6 3 5" xfId="47374"/>
    <cellStyle name="Style 486 6 4" xfId="12318"/>
    <cellStyle name="Style 486 6 4 2" xfId="26398"/>
    <cellStyle name="Style 486 6 4 3" xfId="30320"/>
    <cellStyle name="Style 486 6 4 4" xfId="36002"/>
    <cellStyle name="Style 486 6 4 5" xfId="43740"/>
    <cellStyle name="Style 486 6 5" xfId="15150"/>
    <cellStyle name="Style 486 6 5 2" xfId="30321"/>
    <cellStyle name="Style 486 6 5 3" xfId="32622"/>
    <cellStyle name="Style 486 6 5 4" xfId="41660"/>
    <cellStyle name="Style 486 6 6" xfId="30315"/>
    <cellStyle name="Style 486 6 7" xfId="24838"/>
    <cellStyle name="Style 486 6 8" xfId="39584"/>
    <cellStyle name="Style 486 7" xfId="6888"/>
    <cellStyle name="Style 486 7 2" xfId="9229"/>
    <cellStyle name="Style 486 7 2 2" xfId="13484"/>
    <cellStyle name="Style 486 7 2 2 2" xfId="26400"/>
    <cellStyle name="Style 486 7 2 2 3" xfId="30324"/>
    <cellStyle name="Style 486 7 2 2 4" xfId="34742"/>
    <cellStyle name="Style 486 7 2 2 5" xfId="46362"/>
    <cellStyle name="Style 486 7 2 3" xfId="16239"/>
    <cellStyle name="Style 486 7 2 3 2" xfId="30325"/>
    <cellStyle name="Style 486 7 2 3 3" xfId="22047"/>
    <cellStyle name="Style 486 7 2 3 4" xfId="48436"/>
    <cellStyle name="Style 486 7 2 4" xfId="30323"/>
    <cellStyle name="Style 486 7 2 5" xfId="31901"/>
    <cellStyle name="Style 486 7 2 6" xfId="39817"/>
    <cellStyle name="Style 486 7 3" xfId="10804"/>
    <cellStyle name="Style 486 7 3 2" xfId="26401"/>
    <cellStyle name="Style 486 7 3 3" xfId="30326"/>
    <cellStyle name="Style 486 7 3 4" xfId="35841"/>
    <cellStyle name="Style 486 7 3 5" xfId="47358"/>
    <cellStyle name="Style 486 7 4" xfId="12159"/>
    <cellStyle name="Style 486 7 4 2" xfId="26402"/>
    <cellStyle name="Style 486 7 4 3" xfId="30327"/>
    <cellStyle name="Style 486 7 4 4" xfId="34540"/>
    <cellStyle name="Style 486 7 4 5" xfId="44027"/>
    <cellStyle name="Style 486 7 5" xfId="14991"/>
    <cellStyle name="Style 486 7 5 2" xfId="30328"/>
    <cellStyle name="Style 486 7 5 3" xfId="34912"/>
    <cellStyle name="Style 486 7 5 4" xfId="41385"/>
    <cellStyle name="Style 486 7 6" xfId="30322"/>
    <cellStyle name="Style 486 7 7" xfId="23125"/>
    <cellStyle name="Style 486 7 8" xfId="39903"/>
    <cellStyle name="Style 486 8" xfId="7103"/>
    <cellStyle name="Style 486 8 2" xfId="9444"/>
    <cellStyle name="Style 486 8 2 2" xfId="13699"/>
    <cellStyle name="Style 486 8 2 2 2" xfId="26404"/>
    <cellStyle name="Style 486 8 2 2 3" xfId="30331"/>
    <cellStyle name="Style 486 8 2 2 4" xfId="35191"/>
    <cellStyle name="Style 486 8 2 2 5" xfId="45207"/>
    <cellStyle name="Style 486 8 2 3" xfId="16436"/>
    <cellStyle name="Style 486 8 2 3 2" xfId="30332"/>
    <cellStyle name="Style 486 8 2 3 3" xfId="38882"/>
    <cellStyle name="Style 486 8 2 3 4" xfId="39625"/>
    <cellStyle name="Style 486 8 2 4" xfId="30330"/>
    <cellStyle name="Style 486 8 2 5" xfId="27504"/>
    <cellStyle name="Style 486 8 2 6" xfId="41544"/>
    <cellStyle name="Style 486 8 3" xfId="11019"/>
    <cellStyle name="Style 486 8 3 2" xfId="26406"/>
    <cellStyle name="Style 486 8 3 3" xfId="30333"/>
    <cellStyle name="Style 486 8 3 4" xfId="37610"/>
    <cellStyle name="Style 486 8 3 5" xfId="43552"/>
    <cellStyle name="Style 486 8 4" xfId="12374"/>
    <cellStyle name="Style 486 8 4 2" xfId="26407"/>
    <cellStyle name="Style 486 8 4 3" xfId="30334"/>
    <cellStyle name="Style 486 8 4 4" xfId="33385"/>
    <cellStyle name="Style 486 8 4 5" xfId="48490"/>
    <cellStyle name="Style 486 8 5" xfId="15206"/>
    <cellStyle name="Style 486 8 5 2" xfId="30335"/>
    <cellStyle name="Style 486 8 5 3" xfId="36225"/>
    <cellStyle name="Style 486 8 5 4" xfId="44311"/>
    <cellStyle name="Style 486 8 6" xfId="30329"/>
    <cellStyle name="Style 486 8 7" xfId="22368"/>
    <cellStyle name="Style 486 8 8" xfId="40056"/>
    <cellStyle name="Style 486 9" xfId="8274"/>
    <cellStyle name="Style 486 9 2" xfId="9712"/>
    <cellStyle name="Style 486 9 2 2" xfId="13949"/>
    <cellStyle name="Style 486 9 2 2 2" xfId="26409"/>
    <cellStyle name="Style 486 9 2 2 3" xfId="30338"/>
    <cellStyle name="Style 486 9 2 2 4" xfId="32757"/>
    <cellStyle name="Style 486 9 2 2 5" xfId="40580"/>
    <cellStyle name="Style 486 9 2 3" xfId="16686"/>
    <cellStyle name="Style 486 9 2 3 2" xfId="30339"/>
    <cellStyle name="Style 486 9 2 3 3" xfId="24326"/>
    <cellStyle name="Style 486 9 2 3 4" xfId="39768"/>
    <cellStyle name="Style 486 9 2 4" xfId="30337"/>
    <cellStyle name="Style 486 9 2 5" xfId="33209"/>
    <cellStyle name="Style 486 9 2 6" xfId="44256"/>
    <cellStyle name="Style 486 9 3" xfId="11269"/>
    <cellStyle name="Style 486 9 3 2" xfId="26410"/>
    <cellStyle name="Style 486 9 3 3" xfId="30340"/>
    <cellStyle name="Style 486 9 3 4" xfId="34146"/>
    <cellStyle name="Style 486 9 3 5" xfId="47886"/>
    <cellStyle name="Style 486 9 4" xfId="12624"/>
    <cellStyle name="Style 486 9 4 2" xfId="26411"/>
    <cellStyle name="Style 486 9 4 3" xfId="30341"/>
    <cellStyle name="Style 486 9 4 4" xfId="33376"/>
    <cellStyle name="Style 486 9 4 5" xfId="48330"/>
    <cellStyle name="Style 486 9 5" xfId="15456"/>
    <cellStyle name="Style 486 9 5 2" xfId="30342"/>
    <cellStyle name="Style 486 9 5 3" xfId="36593"/>
    <cellStyle name="Style 486 9 5 4" xfId="47288"/>
    <cellStyle name="Style 486 9 6" xfId="30336"/>
    <cellStyle name="Style 486 9 7" xfId="22705"/>
    <cellStyle name="Style 486 9 8" xfId="39313"/>
    <cellStyle name="Style 495" xfId="103"/>
    <cellStyle name="Style 495 10" xfId="8386"/>
    <cellStyle name="Style 495 10 2" xfId="9824"/>
    <cellStyle name="Style 495 10 2 2" xfId="14061"/>
    <cellStyle name="Style 495 10 2 2 2" xfId="26415"/>
    <cellStyle name="Style 495 10 2 2 3" xfId="30345"/>
    <cellStyle name="Style 495 10 2 2 4" xfId="36834"/>
    <cellStyle name="Style 495 10 2 2 5" xfId="41975"/>
    <cellStyle name="Style 495 10 2 3" xfId="16798"/>
    <cellStyle name="Style 495 10 2 3 2" xfId="30346"/>
    <cellStyle name="Style 495 10 2 3 3" xfId="23545"/>
    <cellStyle name="Style 495 10 2 3 4" xfId="40292"/>
    <cellStyle name="Style 495 10 2 4" xfId="30344"/>
    <cellStyle name="Style 495 10 2 5" xfId="36386"/>
    <cellStyle name="Style 495 10 2 6" xfId="43815"/>
    <cellStyle name="Style 495 10 3" xfId="11381"/>
    <cellStyle name="Style 495 10 3 2" xfId="26416"/>
    <cellStyle name="Style 495 10 3 3" xfId="30347"/>
    <cellStyle name="Style 495 10 3 4" xfId="38424"/>
    <cellStyle name="Style 495 10 3 5" xfId="41505"/>
    <cellStyle name="Style 495 10 4" xfId="12736"/>
    <cellStyle name="Style 495 10 4 2" xfId="26417"/>
    <cellStyle name="Style 495 10 4 3" xfId="30348"/>
    <cellStyle name="Style 495 10 4 4" xfId="37591"/>
    <cellStyle name="Style 495 10 4 5" xfId="45132"/>
    <cellStyle name="Style 495 10 5" xfId="15568"/>
    <cellStyle name="Style 495 10 5 2" xfId="30349"/>
    <cellStyle name="Style 495 10 5 3" xfId="38080"/>
    <cellStyle name="Style 495 10 5 4" xfId="46448"/>
    <cellStyle name="Style 495 10 6" xfId="30343"/>
    <cellStyle name="Style 495 10 7" xfId="27134"/>
    <cellStyle name="Style 495 10 8" xfId="43331"/>
    <cellStyle name="Style 495 11" xfId="8398"/>
    <cellStyle name="Style 495 11 2" xfId="9836"/>
    <cellStyle name="Style 495 11 2 2" xfId="14073"/>
    <cellStyle name="Style 495 11 2 2 2" xfId="26421"/>
    <cellStyle name="Style 495 11 2 2 3" xfId="30352"/>
    <cellStyle name="Style 495 11 2 2 4" xfId="37038"/>
    <cellStyle name="Style 495 11 2 2 5" xfId="41752"/>
    <cellStyle name="Style 495 11 2 3" xfId="16810"/>
    <cellStyle name="Style 495 11 2 3 2" xfId="30353"/>
    <cellStyle name="Style 495 11 2 3 3" xfId="32128"/>
    <cellStyle name="Style 495 11 2 3 4" xfId="41084"/>
    <cellStyle name="Style 495 11 2 4" xfId="30351"/>
    <cellStyle name="Style 495 11 2 5" xfId="37780"/>
    <cellStyle name="Style 495 11 2 6" xfId="41707"/>
    <cellStyle name="Style 495 11 3" xfId="11393"/>
    <cellStyle name="Style 495 11 3 2" xfId="26422"/>
    <cellStyle name="Style 495 11 3 3" xfId="30354"/>
    <cellStyle name="Style 495 11 3 4" xfId="38628"/>
    <cellStyle name="Style 495 11 3 5" xfId="44667"/>
    <cellStyle name="Style 495 11 4" xfId="12748"/>
    <cellStyle name="Style 495 11 4 2" xfId="26423"/>
    <cellStyle name="Style 495 11 4 3" xfId="30355"/>
    <cellStyle name="Style 495 11 4 4" xfId="37465"/>
    <cellStyle name="Style 495 11 4 5" xfId="41380"/>
    <cellStyle name="Style 495 11 5" xfId="15580"/>
    <cellStyle name="Style 495 11 5 2" xfId="30356"/>
    <cellStyle name="Style 495 11 5 3" xfId="37944"/>
    <cellStyle name="Style 495 11 5 4" xfId="48069"/>
    <cellStyle name="Style 495 11 6" xfId="30350"/>
    <cellStyle name="Style 495 11 7" xfId="27166"/>
    <cellStyle name="Style 495 11 8" xfId="45224"/>
    <cellStyle name="Style 495 12" xfId="8510"/>
    <cellStyle name="Style 495 12 2" xfId="9946"/>
    <cellStyle name="Style 495 12 2 2" xfId="14183"/>
    <cellStyle name="Style 495 12 2 2 2" xfId="26425"/>
    <cellStyle name="Style 495 12 2 2 3" xfId="30359"/>
    <cellStyle name="Style 495 12 2 2 4" xfId="37724"/>
    <cellStyle name="Style 495 12 2 2 5" xfId="43452"/>
    <cellStyle name="Style 495 12 2 3" xfId="16920"/>
    <cellStyle name="Style 495 12 2 3 2" xfId="30360"/>
    <cellStyle name="Style 495 12 2 3 3" xfId="32134"/>
    <cellStyle name="Style 495 12 2 3 4" xfId="40919"/>
    <cellStyle name="Style 495 12 2 4" xfId="30358"/>
    <cellStyle name="Style 495 12 2 5" xfId="37803"/>
    <cellStyle name="Style 495 12 2 6" xfId="47651"/>
    <cellStyle name="Style 495 12 3" xfId="11503"/>
    <cellStyle name="Style 495 12 3 2" xfId="26427"/>
    <cellStyle name="Style 495 12 3 3" xfId="30361"/>
    <cellStyle name="Style 495 12 3 4" xfId="36956"/>
    <cellStyle name="Style 495 12 3 5" xfId="40845"/>
    <cellStyle name="Style 495 12 4" xfId="12858"/>
    <cellStyle name="Style 495 12 4 2" xfId="26428"/>
    <cellStyle name="Style 495 12 4 3" xfId="30362"/>
    <cellStyle name="Style 495 12 4 4" xfId="36712"/>
    <cellStyle name="Style 495 12 4 5" xfId="45501"/>
    <cellStyle name="Style 495 12 5" xfId="15690"/>
    <cellStyle name="Style 495 12 5 2" xfId="30363"/>
    <cellStyle name="Style 495 12 5 3" xfId="32426"/>
    <cellStyle name="Style 495 12 5 4" xfId="45054"/>
    <cellStyle name="Style 495 12 6" xfId="30357"/>
    <cellStyle name="Style 495 12 7" xfId="27218"/>
    <cellStyle name="Style 495 12 8" xfId="44921"/>
    <cellStyle name="Style 495 13" xfId="8527"/>
    <cellStyle name="Style 495 13 2" xfId="9963"/>
    <cellStyle name="Style 495 13 2 2" xfId="14200"/>
    <cellStyle name="Style 495 13 2 2 2" xfId="26430"/>
    <cellStyle name="Style 495 13 2 2 3" xfId="30366"/>
    <cellStyle name="Style 495 13 2 2 4" xfId="38875"/>
    <cellStyle name="Style 495 13 2 2 5" xfId="43894"/>
    <cellStyle name="Style 495 13 2 3" xfId="16937"/>
    <cellStyle name="Style 495 13 2 3 2" xfId="30367"/>
    <cellStyle name="Style 495 13 2 3 3" xfId="32238"/>
    <cellStyle name="Style 495 13 2 3 4" xfId="44516"/>
    <cellStyle name="Style 495 13 2 4" xfId="30365"/>
    <cellStyle name="Style 495 13 2 5" xfId="36049"/>
    <cellStyle name="Style 495 13 2 6" xfId="46654"/>
    <cellStyle name="Style 495 13 3" xfId="11520"/>
    <cellStyle name="Style 495 13 3 2" xfId="26431"/>
    <cellStyle name="Style 495 13 3 3" xfId="30368"/>
    <cellStyle name="Style 495 13 3 4" xfId="32547"/>
    <cellStyle name="Style 495 13 3 5" xfId="41201"/>
    <cellStyle name="Style 495 13 4" xfId="12875"/>
    <cellStyle name="Style 495 13 4 2" xfId="26432"/>
    <cellStyle name="Style 495 13 4 3" xfId="30369"/>
    <cellStyle name="Style 495 13 4 4" xfId="36557"/>
    <cellStyle name="Style 495 13 4 5" xfId="47137"/>
    <cellStyle name="Style 495 13 5" xfId="15707"/>
    <cellStyle name="Style 495 13 5 2" xfId="30370"/>
    <cellStyle name="Style 495 13 5 3" xfId="28056"/>
    <cellStyle name="Style 495 13 5 4" xfId="43224"/>
    <cellStyle name="Style 495 13 6" xfId="30364"/>
    <cellStyle name="Style 495 13 7" xfId="27248"/>
    <cellStyle name="Style 495 13 8" xfId="42528"/>
    <cellStyle name="Style 495 14" xfId="8483"/>
    <cellStyle name="Style 495 14 2" xfId="9919"/>
    <cellStyle name="Style 495 14 2 2" xfId="14156"/>
    <cellStyle name="Style 495 14 2 2 2" xfId="26434"/>
    <cellStyle name="Style 495 14 2 2 3" xfId="30373"/>
    <cellStyle name="Style 495 14 2 2 4" xfId="36986"/>
    <cellStyle name="Style 495 14 2 2 5" xfId="42466"/>
    <cellStyle name="Style 495 14 2 3" xfId="16893"/>
    <cellStyle name="Style 495 14 2 3 2" xfId="30374"/>
    <cellStyle name="Style 495 14 2 3 3" xfId="19463"/>
    <cellStyle name="Style 495 14 2 3 4" xfId="39781"/>
    <cellStyle name="Style 495 14 2 4" xfId="30372"/>
    <cellStyle name="Style 495 14 2 5" xfId="34557"/>
    <cellStyle name="Style 495 14 2 6" xfId="40773"/>
    <cellStyle name="Style 495 14 3" xfId="11476"/>
    <cellStyle name="Style 495 14 3 2" xfId="26435"/>
    <cellStyle name="Style 495 14 3 3" xfId="30375"/>
    <cellStyle name="Style 495 14 3 4" xfId="38613"/>
    <cellStyle name="Style 495 14 3 5" xfId="43375"/>
    <cellStyle name="Style 495 14 4" xfId="12831"/>
    <cellStyle name="Style 495 14 4 2" xfId="26436"/>
    <cellStyle name="Style 495 14 4 3" xfId="30376"/>
    <cellStyle name="Style 495 14 4 4" xfId="37414"/>
    <cellStyle name="Style 495 14 4 5" xfId="44296"/>
    <cellStyle name="Style 495 14 5" xfId="15663"/>
    <cellStyle name="Style 495 14 5 2" xfId="30377"/>
    <cellStyle name="Style 495 14 5 3" xfId="28006"/>
    <cellStyle name="Style 495 14 5 4" xfId="47178"/>
    <cellStyle name="Style 495 14 6" xfId="30371"/>
    <cellStyle name="Style 495 14 7" xfId="32937"/>
    <cellStyle name="Style 495 14 8" xfId="42301"/>
    <cellStyle name="Style 495 15" xfId="10290"/>
    <cellStyle name="Style 495 15 2" xfId="14527"/>
    <cellStyle name="Style 495 15 2 2" xfId="26437"/>
    <cellStyle name="Style 495 15 2 3" xfId="30379"/>
    <cellStyle name="Style 495 15 2 4" xfId="36456"/>
    <cellStyle name="Style 495 15 2 5" xfId="38947"/>
    <cellStyle name="Style 495 15 3" xfId="17264"/>
    <cellStyle name="Style 495 15 3 2" xfId="30380"/>
    <cellStyle name="Style 495 15 3 3" xfId="34536"/>
    <cellStyle name="Style 495 15 3 4" xfId="46813"/>
    <cellStyle name="Style 495 15 4" xfId="30378"/>
    <cellStyle name="Style 495 15 5" xfId="32544"/>
    <cellStyle name="Style 495 15 6" xfId="43454"/>
    <cellStyle name="Style 495 16" xfId="10378"/>
    <cellStyle name="Style 495 16 2" xfId="26439"/>
    <cellStyle name="Style 495 16 3" xfId="30381"/>
    <cellStyle name="Style 495 16 4" xfId="38652"/>
    <cellStyle name="Style 495 16 5" xfId="45355"/>
    <cellStyle name="Style 495 17" xfId="10446"/>
    <cellStyle name="Style 495 17 2" xfId="26440"/>
    <cellStyle name="Style 495 17 3" xfId="30382"/>
    <cellStyle name="Style 495 17 4" xfId="32734"/>
    <cellStyle name="Style 495 17 5" xfId="41562"/>
    <cellStyle name="Style 495 18" xfId="11819"/>
    <cellStyle name="Style 495 18 2" xfId="26441"/>
    <cellStyle name="Style 495 18 3" xfId="30383"/>
    <cellStyle name="Style 495 18 4" xfId="37964"/>
    <cellStyle name="Style 495 18 5" xfId="45946"/>
    <cellStyle name="Style 495 2" xfId="6908"/>
    <cellStyle name="Style 495 2 2" xfId="10213"/>
    <cellStyle name="Style 495 2 2 2" xfId="11770"/>
    <cellStyle name="Style 495 2 2 2 2" xfId="26442"/>
    <cellStyle name="Style 495 2 2 2 3" xfId="30385"/>
    <cellStyle name="Style 495 2 2 2 4" xfId="37802"/>
    <cellStyle name="Style 495 2 2 2 5" xfId="45422"/>
    <cellStyle name="Style 495 2 2 3" xfId="14450"/>
    <cellStyle name="Style 495 2 2 3 2" xfId="26443"/>
    <cellStyle name="Style 495 2 2 3 3" xfId="30386"/>
    <cellStyle name="Style 495 2 2 3 4" xfId="33564"/>
    <cellStyle name="Style 495 2 2 3 5" xfId="45175"/>
    <cellStyle name="Style 495 2 2 4" xfId="17187"/>
    <cellStyle name="Style 495 2 2 4 2" xfId="30387"/>
    <cellStyle name="Style 495 2 2 4 3" xfId="38212"/>
    <cellStyle name="Style 495 2 2 4 4" xfId="45390"/>
    <cellStyle name="Style 495 2 2 5" xfId="30384"/>
    <cellStyle name="Style 495 2 2 6" xfId="37102"/>
    <cellStyle name="Style 495 2 2 7" xfId="41402"/>
    <cellStyle name="Style 495 2 3" xfId="9249"/>
    <cellStyle name="Style 495 2 3 2" xfId="13504"/>
    <cellStyle name="Style 495 2 3 2 2" xfId="26446"/>
    <cellStyle name="Style 495 2 3 2 3" xfId="30388"/>
    <cellStyle name="Style 495 2 3 2 4" xfId="38446"/>
    <cellStyle name="Style 495 2 3 2 5" xfId="44859"/>
    <cellStyle name="Style 495 2 3 3" xfId="14660"/>
    <cellStyle name="Style 495 2 3 3 2" xfId="26447"/>
    <cellStyle name="Style 495 2 3 3 3" xfId="30389"/>
    <cellStyle name="Style 495 2 3 3 4" xfId="32777"/>
    <cellStyle name="Style 495 2 3 3 5" xfId="40461"/>
    <cellStyle name="Style 495 2 3 4" xfId="26445"/>
    <cellStyle name="Style 495 2 4" xfId="10824"/>
    <cellStyle name="Style 495 2 4 2" xfId="26448"/>
    <cellStyle name="Style 495 2 4 3" xfId="30390"/>
    <cellStyle name="Style 495 2 4 4" xfId="36444"/>
    <cellStyle name="Style 495 2 4 5" xfId="47820"/>
    <cellStyle name="Style 495 2 5" xfId="12179"/>
    <cellStyle name="Style 495 2 5 2" xfId="26449"/>
    <cellStyle name="Style 495 2 5 3" xfId="30391"/>
    <cellStyle name="Style 495 2 5 4" xfId="38870"/>
    <cellStyle name="Style 495 2 5 5" xfId="47216"/>
    <cellStyle name="Style 495 2 6" xfId="15011"/>
    <cellStyle name="Style 495 2 6 2" xfId="30392"/>
    <cellStyle name="Style 495 2 6 3" xfId="35094"/>
    <cellStyle name="Style 495 2 6 4" xfId="40517"/>
    <cellStyle name="Style 495 2 7" xfId="22001"/>
    <cellStyle name="Style 495 2 8" xfId="39286"/>
    <cellStyle name="Style 495 3" xfId="7014"/>
    <cellStyle name="Style 495 3 2" xfId="9355"/>
    <cellStyle name="Style 495 3 2 2" xfId="13610"/>
    <cellStyle name="Style 495 3 2 2 2" xfId="26450"/>
    <cellStyle name="Style 495 3 2 2 3" xfId="30395"/>
    <cellStyle name="Style 495 3 2 2 4" xfId="37300"/>
    <cellStyle name="Style 495 3 2 2 5" xfId="38917"/>
    <cellStyle name="Style 495 3 2 3" xfId="16348"/>
    <cellStyle name="Style 495 3 2 3 2" xfId="30396"/>
    <cellStyle name="Style 495 3 2 3 3" xfId="26230"/>
    <cellStyle name="Style 495 3 2 3 4" xfId="40168"/>
    <cellStyle name="Style 495 3 2 4" xfId="30394"/>
    <cellStyle name="Style 495 3 2 5" xfId="35592"/>
    <cellStyle name="Style 495 3 2 6" xfId="47598"/>
    <cellStyle name="Style 495 3 3" xfId="10930"/>
    <cellStyle name="Style 495 3 3 2" xfId="26452"/>
    <cellStyle name="Style 495 3 3 3" xfId="30397"/>
    <cellStyle name="Style 495 3 3 4" xfId="33422"/>
    <cellStyle name="Style 495 3 3 5" xfId="41743"/>
    <cellStyle name="Style 495 3 4" xfId="12285"/>
    <cellStyle name="Style 495 3 4 2" xfId="26453"/>
    <cellStyle name="Style 495 3 4 3" xfId="30398"/>
    <cellStyle name="Style 495 3 4 4" xfId="35546"/>
    <cellStyle name="Style 495 3 4 5" xfId="45766"/>
    <cellStyle name="Style 495 3 5" xfId="15117"/>
    <cellStyle name="Style 495 3 5 2" xfId="30399"/>
    <cellStyle name="Style 495 3 5 3" xfId="37475"/>
    <cellStyle name="Style 495 3 5 4" xfId="47311"/>
    <cellStyle name="Style 495 3 6" xfId="30393"/>
    <cellStyle name="Style 495 3 7" xfId="22229"/>
    <cellStyle name="Style 495 3 8" xfId="40200"/>
    <cellStyle name="Style 495 4" xfId="6680"/>
    <cellStyle name="Style 495 4 2" xfId="9021"/>
    <cellStyle name="Style 495 4 2 2" xfId="13276"/>
    <cellStyle name="Style 495 4 2 2 2" xfId="26456"/>
    <cellStyle name="Style 495 4 2 2 3" xfId="30402"/>
    <cellStyle name="Style 495 4 2 2 4" xfId="35714"/>
    <cellStyle name="Style 495 4 2 2 5" xfId="46465"/>
    <cellStyle name="Style 495 4 2 3" xfId="16060"/>
    <cellStyle name="Style 495 4 2 3 2" xfId="30403"/>
    <cellStyle name="Style 495 4 2 3 3" xfId="24914"/>
    <cellStyle name="Style 495 4 2 3 4" xfId="39596"/>
    <cellStyle name="Style 495 4 2 4" xfId="30401"/>
    <cellStyle name="Style 495 4 2 5" xfId="22094"/>
    <cellStyle name="Style 495 4 2 6" xfId="46919"/>
    <cellStyle name="Style 495 4 3" xfId="10596"/>
    <cellStyle name="Style 495 4 3 2" xfId="26457"/>
    <cellStyle name="Style 495 4 3 3" xfId="30404"/>
    <cellStyle name="Style 495 4 3 4" xfId="27824"/>
    <cellStyle name="Style 495 4 3 5" xfId="43886"/>
    <cellStyle name="Style 495 4 4" xfId="11951"/>
    <cellStyle name="Style 495 4 4 2" xfId="26458"/>
    <cellStyle name="Style 495 4 4 3" xfId="30405"/>
    <cellStyle name="Style 495 4 4 4" xfId="34434"/>
    <cellStyle name="Style 495 4 4 5" xfId="42379"/>
    <cellStyle name="Style 495 4 5" xfId="14783"/>
    <cellStyle name="Style 495 4 5 2" xfId="30406"/>
    <cellStyle name="Style 495 4 5 3" xfId="35924"/>
    <cellStyle name="Style 495 4 5 4" xfId="43705"/>
    <cellStyle name="Style 495 4 6" xfId="30400"/>
    <cellStyle name="Style 495 4 7" xfId="21686"/>
    <cellStyle name="Style 495 4 8" xfId="40984"/>
    <cellStyle name="Style 495 5" xfId="6684"/>
    <cellStyle name="Style 495 5 2" xfId="9025"/>
    <cellStyle name="Style 495 5 2 2" xfId="13280"/>
    <cellStyle name="Style 495 5 2 2 2" xfId="26459"/>
    <cellStyle name="Style 495 5 2 2 3" xfId="30409"/>
    <cellStyle name="Style 495 5 2 2 4" xfId="35476"/>
    <cellStyle name="Style 495 5 2 2 5" xfId="42619"/>
    <cellStyle name="Style 495 5 2 3" xfId="16064"/>
    <cellStyle name="Style 495 5 2 3 2" xfId="30410"/>
    <cellStyle name="Style 495 5 2 3 3" xfId="23355"/>
    <cellStyle name="Style 495 5 2 3 4" xfId="40254"/>
    <cellStyle name="Style 495 5 2 4" xfId="30408"/>
    <cellStyle name="Style 495 5 2 5" xfId="26222"/>
    <cellStyle name="Style 495 5 2 6" xfId="39981"/>
    <cellStyle name="Style 495 5 3" xfId="10600"/>
    <cellStyle name="Style 495 5 3 2" xfId="26461"/>
    <cellStyle name="Style 495 5 3 3" xfId="30411"/>
    <cellStyle name="Style 495 5 3 4" xfId="27830"/>
    <cellStyle name="Style 495 5 3 5" xfId="47394"/>
    <cellStyle name="Style 495 5 4" xfId="11955"/>
    <cellStyle name="Style 495 5 4 2" xfId="26462"/>
    <cellStyle name="Style 495 5 4 3" xfId="30412"/>
    <cellStyle name="Style 495 5 4 4" xfId="35206"/>
    <cellStyle name="Style 495 5 4 5" xfId="47695"/>
    <cellStyle name="Style 495 5 5" xfId="14787"/>
    <cellStyle name="Style 495 5 5 2" xfId="30413"/>
    <cellStyle name="Style 495 5 5 3" xfId="36763"/>
    <cellStyle name="Style 495 5 5 4" xfId="43700"/>
    <cellStyle name="Style 495 5 6" xfId="30407"/>
    <cellStyle name="Style 495 5 7" xfId="21998"/>
    <cellStyle name="Style 495 5 8" xfId="39802"/>
    <cellStyle name="Style 495 6" xfId="7003"/>
    <cellStyle name="Style 495 6 2" xfId="9344"/>
    <cellStyle name="Style 495 6 2 2" xfId="13599"/>
    <cellStyle name="Style 495 6 2 2 2" xfId="26463"/>
    <cellStyle name="Style 495 6 2 2 3" xfId="30416"/>
    <cellStyle name="Style 495 6 2 2 4" xfId="37493"/>
    <cellStyle name="Style 495 6 2 2 5" xfId="42995"/>
    <cellStyle name="Style 495 6 2 3" xfId="16343"/>
    <cellStyle name="Style 495 6 2 3 2" xfId="30417"/>
    <cellStyle name="Style 495 6 2 3 3" xfId="28970"/>
    <cellStyle name="Style 495 6 2 3 4" xfId="44807"/>
    <cellStyle name="Style 495 6 2 4" xfId="30415"/>
    <cellStyle name="Style 495 6 2 5" xfId="27068"/>
    <cellStyle name="Style 495 6 2 6" xfId="45347"/>
    <cellStyle name="Style 495 6 3" xfId="10919"/>
    <cellStyle name="Style 495 6 3 2" xfId="26464"/>
    <cellStyle name="Style 495 6 3 3" xfId="30418"/>
    <cellStyle name="Style 495 6 3 4" xfId="37799"/>
    <cellStyle name="Style 495 6 3 5" xfId="46758"/>
    <cellStyle name="Style 495 6 4" xfId="12274"/>
    <cellStyle name="Style 495 6 4 2" xfId="26465"/>
    <cellStyle name="Style 495 6 4 3" xfId="30419"/>
    <cellStyle name="Style 495 6 4 4" xfId="37301"/>
    <cellStyle name="Style 495 6 4 5" xfId="41242"/>
    <cellStyle name="Style 495 6 5" xfId="15106"/>
    <cellStyle name="Style 495 6 5 2" xfId="30420"/>
    <cellStyle name="Style 495 6 5 3" xfId="38454"/>
    <cellStyle name="Style 495 6 5 4" xfId="47206"/>
    <cellStyle name="Style 495 6 6" xfId="30414"/>
    <cellStyle name="Style 495 6 7" xfId="21939"/>
    <cellStyle name="Style 495 6 8" xfId="39364"/>
    <cellStyle name="Style 495 7" xfId="6635"/>
    <cellStyle name="Style 495 7 2" xfId="8976"/>
    <cellStyle name="Style 495 7 2 2" xfId="13231"/>
    <cellStyle name="Style 495 7 2 2 2" xfId="26466"/>
    <cellStyle name="Style 495 7 2 2 3" xfId="30423"/>
    <cellStyle name="Style 495 7 2 2 4" xfId="38617"/>
    <cellStyle name="Style 495 7 2 2 5" xfId="42123"/>
    <cellStyle name="Style 495 7 2 3" xfId="16016"/>
    <cellStyle name="Style 495 7 2 3 2" xfId="30424"/>
    <cellStyle name="Style 495 7 2 3 3" xfId="21967"/>
    <cellStyle name="Style 495 7 2 3 4" xfId="41630"/>
    <cellStyle name="Style 495 7 2 4" xfId="30422"/>
    <cellStyle name="Style 495 7 2 5" xfId="26248"/>
    <cellStyle name="Style 495 7 2 6" xfId="40155"/>
    <cellStyle name="Style 495 7 3" xfId="10551"/>
    <cellStyle name="Style 495 7 3 2" xfId="26467"/>
    <cellStyle name="Style 495 7 3 3" xfId="30425"/>
    <cellStyle name="Style 495 7 3 4" xfId="32434"/>
    <cellStyle name="Style 495 7 3 5" xfId="42733"/>
    <cellStyle name="Style 495 7 4" xfId="11906"/>
    <cellStyle name="Style 495 7 4 2" xfId="26468"/>
    <cellStyle name="Style 495 7 4 3" xfId="30426"/>
    <cellStyle name="Style 495 7 4 4" xfId="37445"/>
    <cellStyle name="Style 495 7 4 5" xfId="45725"/>
    <cellStyle name="Style 495 7 5" xfId="14738"/>
    <cellStyle name="Style 495 7 5 2" xfId="30427"/>
    <cellStyle name="Style 495 7 5 3" xfId="34938"/>
    <cellStyle name="Style 495 7 5 4" xfId="44032"/>
    <cellStyle name="Style 495 7 6" xfId="30421"/>
    <cellStyle name="Style 495 7 7" xfId="21876"/>
    <cellStyle name="Style 495 7 8" xfId="39962"/>
    <cellStyle name="Style 495 8" xfId="7104"/>
    <cellStyle name="Style 495 8 2" xfId="9445"/>
    <cellStyle name="Style 495 8 2 2" xfId="13700"/>
    <cellStyle name="Style 495 8 2 2 2" xfId="26469"/>
    <cellStyle name="Style 495 8 2 2 3" xfId="30430"/>
    <cellStyle name="Style 495 8 2 2 4" xfId="33608"/>
    <cellStyle name="Style 495 8 2 2 5" xfId="48096"/>
    <cellStyle name="Style 495 8 2 3" xfId="16437"/>
    <cellStyle name="Style 495 8 2 3 2" xfId="30431"/>
    <cellStyle name="Style 495 8 2 3 3" xfId="21959"/>
    <cellStyle name="Style 495 8 2 3 4" xfId="39886"/>
    <cellStyle name="Style 495 8 2 4" xfId="30429"/>
    <cellStyle name="Style 495 8 2 5" xfId="27507"/>
    <cellStyle name="Style 495 8 2 6" xfId="42643"/>
    <cellStyle name="Style 495 8 3" xfId="11020"/>
    <cellStyle name="Style 495 8 3 2" xfId="26470"/>
    <cellStyle name="Style 495 8 3 3" xfId="30432"/>
    <cellStyle name="Style 495 8 3 4" xfId="35203"/>
    <cellStyle name="Style 495 8 3 5" xfId="40704"/>
    <cellStyle name="Style 495 8 4" xfId="12375"/>
    <cellStyle name="Style 495 8 4 2" xfId="26471"/>
    <cellStyle name="Style 495 8 4 3" xfId="30433"/>
    <cellStyle name="Style 495 8 4 4" xfId="36549"/>
    <cellStyle name="Style 495 8 4 5" xfId="44552"/>
    <cellStyle name="Style 495 8 5" xfId="15207"/>
    <cellStyle name="Style 495 8 5 2" xfId="30434"/>
    <cellStyle name="Style 495 8 5 3" xfId="37823"/>
    <cellStyle name="Style 495 8 5 4" xfId="45620"/>
    <cellStyle name="Style 495 8 6" xfId="30428"/>
    <cellStyle name="Style 495 8 7" xfId="23420"/>
    <cellStyle name="Style 495 8 8" xfId="39871"/>
    <cellStyle name="Style 495 9" xfId="8241"/>
    <cellStyle name="Style 495 9 2" xfId="9679"/>
    <cellStyle name="Style 495 9 2 2" xfId="13916"/>
    <cellStyle name="Style 495 9 2 2 2" xfId="26472"/>
    <cellStyle name="Style 495 9 2 2 3" xfId="30437"/>
    <cellStyle name="Style 495 9 2 2 4" xfId="38620"/>
    <cellStyle name="Style 495 9 2 2 5" xfId="43410"/>
    <cellStyle name="Style 495 9 2 3" xfId="16653"/>
    <cellStyle name="Style 495 9 2 3 2" xfId="30438"/>
    <cellStyle name="Style 495 9 2 3 3" xfId="22040"/>
    <cellStyle name="Style 495 9 2 3 4" xfId="45888"/>
    <cellStyle name="Style 495 9 2 4" xfId="30436"/>
    <cellStyle name="Style 495 9 2 5" xfId="34724"/>
    <cellStyle name="Style 495 9 2 6" xfId="44598"/>
    <cellStyle name="Style 495 9 3" xfId="11236"/>
    <cellStyle name="Style 495 9 3 2" xfId="26473"/>
    <cellStyle name="Style 495 9 3 3" xfId="30439"/>
    <cellStyle name="Style 495 9 3 4" xfId="35858"/>
    <cellStyle name="Style 495 9 3 5" xfId="40495"/>
    <cellStyle name="Style 495 9 4" xfId="12591"/>
    <cellStyle name="Style 495 9 4 2" xfId="26474"/>
    <cellStyle name="Style 495 9 4 3" xfId="30440"/>
    <cellStyle name="Style 495 9 4 4" xfId="32474"/>
    <cellStyle name="Style 495 9 4 5" xfId="44767"/>
    <cellStyle name="Style 495 9 5" xfId="15423"/>
    <cellStyle name="Style 495 9 5 2" xfId="30441"/>
    <cellStyle name="Style 495 9 5 3" xfId="37406"/>
    <cellStyle name="Style 495 9 5 4" xfId="44504"/>
    <cellStyle name="Style 495 9 6" xfId="30435"/>
    <cellStyle name="Style 495 9 7" xfId="31592"/>
    <cellStyle name="Style 495 9 8" xfId="47578"/>
    <cellStyle name="Style 496" xfId="104"/>
    <cellStyle name="Style 497" xfId="105"/>
    <cellStyle name="Style 497 10" xfId="8384"/>
    <cellStyle name="Style 497 10 2" xfId="9822"/>
    <cellStyle name="Style 497 10 2 2" xfId="14059"/>
    <cellStyle name="Style 497 10 2 2 2" xfId="26475"/>
    <cellStyle name="Style 497 10 2 2 3" xfId="30444"/>
    <cellStyle name="Style 497 10 2 2 4" xfId="35254"/>
    <cellStyle name="Style 497 10 2 2 5" xfId="41561"/>
    <cellStyle name="Style 497 10 2 3" xfId="16796"/>
    <cellStyle name="Style 497 10 2 3 2" xfId="30445"/>
    <cellStyle name="Style 497 10 2 3 3" xfId="21763"/>
    <cellStyle name="Style 497 10 2 3 4" xfId="42182"/>
    <cellStyle name="Style 497 10 2 4" xfId="30443"/>
    <cellStyle name="Style 497 10 2 5" xfId="34805"/>
    <cellStyle name="Style 497 10 2 6" xfId="45755"/>
    <cellStyle name="Style 497 10 3" xfId="11379"/>
    <cellStyle name="Style 497 10 3 2" xfId="26476"/>
    <cellStyle name="Style 497 10 3 3" xfId="30446"/>
    <cellStyle name="Style 497 10 3 4" xfId="35780"/>
    <cellStyle name="Style 497 10 3 5" xfId="42439"/>
    <cellStyle name="Style 497 10 4" xfId="12734"/>
    <cellStyle name="Style 497 10 4 2" xfId="26477"/>
    <cellStyle name="Style 497 10 4 3" xfId="30447"/>
    <cellStyle name="Style 497 10 4 4" xfId="32830"/>
    <cellStyle name="Style 497 10 4 5" xfId="45742"/>
    <cellStyle name="Style 497 10 5" xfId="15566"/>
    <cellStyle name="Style 497 10 5 2" xfId="30448"/>
    <cellStyle name="Style 497 10 5 3" xfId="33318"/>
    <cellStyle name="Style 497 10 5 4" xfId="45481"/>
    <cellStyle name="Style 497 10 6" xfId="30442"/>
    <cellStyle name="Style 497 10 7" xfId="27132"/>
    <cellStyle name="Style 497 10 8" xfId="45492"/>
    <cellStyle name="Style 497 11" xfId="8420"/>
    <cellStyle name="Style 497 11 2" xfId="9858"/>
    <cellStyle name="Style 497 11 2 2" xfId="14095"/>
    <cellStyle name="Style 497 11 2 2 2" xfId="26478"/>
    <cellStyle name="Style 497 11 2 2 3" xfId="30451"/>
    <cellStyle name="Style 497 11 2 2 4" xfId="33535"/>
    <cellStyle name="Style 497 11 2 2 5" xfId="41678"/>
    <cellStyle name="Style 497 11 2 3" xfId="16832"/>
    <cellStyle name="Style 497 11 2 3 2" xfId="30452"/>
    <cellStyle name="Style 497 11 2 3 3" xfId="21839"/>
    <cellStyle name="Style 497 11 2 3 4" xfId="47529"/>
    <cellStyle name="Style 497 11 2 4" xfId="30450"/>
    <cellStyle name="Style 497 11 2 5" xfId="33604"/>
    <cellStyle name="Style 497 11 2 6" xfId="38951"/>
    <cellStyle name="Style 497 11 3" xfId="11415"/>
    <cellStyle name="Style 497 11 3 2" xfId="26479"/>
    <cellStyle name="Style 497 11 3 3" xfId="30453"/>
    <cellStyle name="Style 497 11 3 4" xfId="37252"/>
    <cellStyle name="Style 497 11 3 5" xfId="42549"/>
    <cellStyle name="Style 497 11 4" xfId="12770"/>
    <cellStyle name="Style 497 11 4 2" xfId="26480"/>
    <cellStyle name="Style 497 11 4 3" xfId="30454"/>
    <cellStyle name="Style 497 11 4 4" xfId="32749"/>
    <cellStyle name="Style 497 11 4 5" xfId="45140"/>
    <cellStyle name="Style 497 11 5" xfId="15602"/>
    <cellStyle name="Style 497 11 5 2" xfId="30455"/>
    <cellStyle name="Style 497 11 5 3" xfId="33250"/>
    <cellStyle name="Style 497 11 5 4" xfId="48112"/>
    <cellStyle name="Style 497 11 6" xfId="30449"/>
    <cellStyle name="Style 497 11 7" xfId="27202"/>
    <cellStyle name="Style 497 11 8" xfId="45358"/>
    <cellStyle name="Style 497 12" xfId="8473"/>
    <cellStyle name="Style 497 12 2" xfId="9909"/>
    <cellStyle name="Style 497 12 2 2" xfId="14146"/>
    <cellStyle name="Style 497 12 2 2 2" xfId="26481"/>
    <cellStyle name="Style 497 12 2 2 3" xfId="30458"/>
    <cellStyle name="Style 497 12 2 2 4" xfId="33098"/>
    <cellStyle name="Style 497 12 2 2 5" xfId="45487"/>
    <cellStyle name="Style 497 12 2 3" xfId="16883"/>
    <cellStyle name="Style 497 12 2 3 2" xfId="30459"/>
    <cellStyle name="Style 497 12 2 3 3" xfId="21809"/>
    <cellStyle name="Style 497 12 2 3 4" xfId="48448"/>
    <cellStyle name="Style 497 12 2 4" xfId="30457"/>
    <cellStyle name="Style 497 12 2 5" xfId="33178"/>
    <cellStyle name="Style 497 12 2 6" xfId="42943"/>
    <cellStyle name="Style 497 12 3" xfId="11466"/>
    <cellStyle name="Style 497 12 3 2" xfId="26482"/>
    <cellStyle name="Style 497 12 3 3" xfId="30460"/>
    <cellStyle name="Style 497 12 3 4" xfId="33848"/>
    <cellStyle name="Style 497 12 3 5" xfId="44933"/>
    <cellStyle name="Style 497 12 4" xfId="12821"/>
    <cellStyle name="Style 497 12 4 2" xfId="26483"/>
    <cellStyle name="Style 497 12 4 3" xfId="30461"/>
    <cellStyle name="Style 497 12 4 4" xfId="35268"/>
    <cellStyle name="Style 497 12 4 5" xfId="41501"/>
    <cellStyle name="Style 497 12 5" xfId="15653"/>
    <cellStyle name="Style 497 12 5 2" xfId="30462"/>
    <cellStyle name="Style 497 12 5 3" xfId="27992"/>
    <cellStyle name="Style 497 12 5 4" xfId="41390"/>
    <cellStyle name="Style 497 12 6" xfId="30456"/>
    <cellStyle name="Style 497 12 7" xfId="35593"/>
    <cellStyle name="Style 497 12 8" xfId="41818"/>
    <cellStyle name="Style 497 13" xfId="8540"/>
    <cellStyle name="Style 497 13 2" xfId="9976"/>
    <cellStyle name="Style 497 13 2 2" xfId="14213"/>
    <cellStyle name="Style 497 13 2 2 2" xfId="26484"/>
    <cellStyle name="Style 497 13 2 2 3" xfId="30465"/>
    <cellStyle name="Style 497 13 2 2 4" xfId="38520"/>
    <cellStyle name="Style 497 13 2 2 5" xfId="47062"/>
    <cellStyle name="Style 497 13 2 3" xfId="16950"/>
    <cellStyle name="Style 497 13 2 3 2" xfId="30466"/>
    <cellStyle name="Style 497 13 2 3 3" xfId="37199"/>
    <cellStyle name="Style 497 13 2 3 4" xfId="45976"/>
    <cellStyle name="Style 497 13 2 4" xfId="30464"/>
    <cellStyle name="Style 497 13 2 5" xfId="38422"/>
    <cellStyle name="Style 497 13 2 6" xfId="44917"/>
    <cellStyle name="Style 497 13 3" xfId="11533"/>
    <cellStyle name="Style 497 13 3 2" xfId="26485"/>
    <cellStyle name="Style 497 13 3 3" xfId="30467"/>
    <cellStyle name="Style 497 13 3 4" xfId="32847"/>
    <cellStyle name="Style 497 13 3 5" xfId="43343"/>
    <cellStyle name="Style 497 13 4" xfId="12888"/>
    <cellStyle name="Style 497 13 4 2" xfId="26486"/>
    <cellStyle name="Style 497 13 4 3" xfId="30468"/>
    <cellStyle name="Style 497 13 4 4" xfId="34182"/>
    <cellStyle name="Style 497 13 4 5" xfId="46510"/>
    <cellStyle name="Style 497 13 5" xfId="15720"/>
    <cellStyle name="Style 497 13 5 2" xfId="30469"/>
    <cellStyle name="Style 497 13 5 3" xfId="36596"/>
    <cellStyle name="Style 497 13 5 4" xfId="41384"/>
    <cellStyle name="Style 497 13 6" xfId="30463"/>
    <cellStyle name="Style 497 13 7" xfId="27277"/>
    <cellStyle name="Style 497 13 8" xfId="41497"/>
    <cellStyle name="Style 497 14" xfId="8626"/>
    <cellStyle name="Style 497 14 2" xfId="10062"/>
    <cellStyle name="Style 497 14 2 2" xfId="14299"/>
    <cellStyle name="Style 497 14 2 2 2" xfId="26487"/>
    <cellStyle name="Style 497 14 2 2 3" xfId="30472"/>
    <cellStyle name="Style 497 14 2 2 4" xfId="35525"/>
    <cellStyle name="Style 497 14 2 2 5" xfId="41308"/>
    <cellStyle name="Style 497 14 2 3" xfId="17036"/>
    <cellStyle name="Style 497 14 2 3 2" xfId="30473"/>
    <cellStyle name="Style 497 14 2 3 3" xfId="32924"/>
    <cellStyle name="Style 497 14 2 3 4" xfId="44290"/>
    <cellStyle name="Style 497 14 2 4" xfId="30471"/>
    <cellStyle name="Style 497 14 2 5" xfId="37017"/>
    <cellStyle name="Style 497 14 2 6" xfId="41706"/>
    <cellStyle name="Style 497 14 3" xfId="11619"/>
    <cellStyle name="Style 497 14 3 2" xfId="26488"/>
    <cellStyle name="Style 497 14 3 3" xfId="30474"/>
    <cellStyle name="Style 497 14 3 4" xfId="36584"/>
    <cellStyle name="Style 497 14 3 5" xfId="43794"/>
    <cellStyle name="Style 497 14 4" xfId="12974"/>
    <cellStyle name="Style 497 14 4 2" xfId="26489"/>
    <cellStyle name="Style 497 14 4 3" xfId="30475"/>
    <cellStyle name="Style 497 14 4 4" xfId="33356"/>
    <cellStyle name="Style 497 14 4 5" xfId="43652"/>
    <cellStyle name="Style 497 14 5" xfId="15806"/>
    <cellStyle name="Style 497 14 5 2" xfId="30476"/>
    <cellStyle name="Style 497 14 5 3" xfId="38718"/>
    <cellStyle name="Style 497 14 5 4" xfId="45435"/>
    <cellStyle name="Style 497 14 6" xfId="30470"/>
    <cellStyle name="Style 497 14 7" xfId="26108"/>
    <cellStyle name="Style 497 14 8" xfId="46497"/>
    <cellStyle name="Style 497 15" xfId="10258"/>
    <cellStyle name="Style 497 15 2" xfId="14495"/>
    <cellStyle name="Style 497 15 2 2" xfId="26491"/>
    <cellStyle name="Style 497 15 2 3" xfId="30478"/>
    <cellStyle name="Style 497 15 2 4" xfId="35982"/>
    <cellStyle name="Style 497 15 2 5" xfId="47491"/>
    <cellStyle name="Style 497 15 3" xfId="17232"/>
    <cellStyle name="Style 497 15 3 2" xfId="30479"/>
    <cellStyle name="Style 497 15 3 3" xfId="33474"/>
    <cellStyle name="Style 497 15 3 4" xfId="44508"/>
    <cellStyle name="Style 497 15 4" xfId="30477"/>
    <cellStyle name="Style 497 15 5" xfId="35114"/>
    <cellStyle name="Style 497 15 6" xfId="46761"/>
    <cellStyle name="Style 497 16" xfId="10379"/>
    <cellStyle name="Style 497 16 2" xfId="26492"/>
    <cellStyle name="Style 497 16 3" xfId="30480"/>
    <cellStyle name="Style 497 16 4" xfId="35495"/>
    <cellStyle name="Style 497 16 5" xfId="48365"/>
    <cellStyle name="Style 497 17" xfId="10417"/>
    <cellStyle name="Style 497 17 2" xfId="26493"/>
    <cellStyle name="Style 497 17 3" xfId="30481"/>
    <cellStyle name="Style 497 17 4" xfId="34770"/>
    <cellStyle name="Style 497 17 5" xfId="47667"/>
    <cellStyle name="Style 497 18" xfId="11820"/>
    <cellStyle name="Style 497 18 2" xfId="26494"/>
    <cellStyle name="Style 497 18 3" xfId="30482"/>
    <cellStyle name="Style 497 18 4" xfId="34263"/>
    <cellStyle name="Style 497 18 5" xfId="41341"/>
    <cellStyle name="Style 497 2" xfId="6842"/>
    <cellStyle name="Style 497 2 2" xfId="10206"/>
    <cellStyle name="Style 497 2 2 2" xfId="11763"/>
    <cellStyle name="Style 497 2 2 2 2" xfId="26496"/>
    <cellStyle name="Style 497 2 2 2 3" xfId="30484"/>
    <cellStyle name="Style 497 2 2 2 4" xfId="37484"/>
    <cellStyle name="Style 497 2 2 2 5" xfId="44034"/>
    <cellStyle name="Style 497 2 2 3" xfId="14443"/>
    <cellStyle name="Style 497 2 2 3 2" xfId="26497"/>
    <cellStyle name="Style 497 2 2 3 3" xfId="30485"/>
    <cellStyle name="Style 497 2 2 3 4" xfId="36410"/>
    <cellStyle name="Style 497 2 2 3 5" xfId="43155"/>
    <cellStyle name="Style 497 2 2 4" xfId="17180"/>
    <cellStyle name="Style 497 2 2 4 2" xfId="30486"/>
    <cellStyle name="Style 497 2 2 4 3" xfId="37712"/>
    <cellStyle name="Style 497 2 2 4 4" xfId="47778"/>
    <cellStyle name="Style 497 2 2 5" xfId="30483"/>
    <cellStyle name="Style 497 2 2 6" xfId="38687"/>
    <cellStyle name="Style 497 2 2 7" xfId="40499"/>
    <cellStyle name="Style 497 2 3" xfId="9183"/>
    <cellStyle name="Style 497 2 3 2" xfId="13438"/>
    <cellStyle name="Style 497 2 3 2 2" xfId="26499"/>
    <cellStyle name="Style 497 2 3 2 3" xfId="30487"/>
    <cellStyle name="Style 497 2 3 2 4" xfId="36226"/>
    <cellStyle name="Style 497 2 3 2 5" xfId="46612"/>
    <cellStyle name="Style 497 2 3 3" xfId="14653"/>
    <cellStyle name="Style 497 2 3 3 2" xfId="26500"/>
    <cellStyle name="Style 497 2 3 3 3" xfId="30488"/>
    <cellStyle name="Style 497 2 3 3 4" xfId="33820"/>
    <cellStyle name="Style 497 2 3 3 5" xfId="44794"/>
    <cellStyle name="Style 497 2 3 4" xfId="26498"/>
    <cellStyle name="Style 497 2 4" xfId="10758"/>
    <cellStyle name="Style 497 2 4 2" xfId="26501"/>
    <cellStyle name="Style 497 2 4 3" xfId="30489"/>
    <cellStyle name="Style 497 2 4 4" xfId="38364"/>
    <cellStyle name="Style 497 2 4 5" xfId="41540"/>
    <cellStyle name="Style 497 2 5" xfId="12113"/>
    <cellStyle name="Style 497 2 5 2" xfId="26502"/>
    <cellStyle name="Style 497 2 5 3" xfId="30490"/>
    <cellStyle name="Style 497 2 5 4" xfId="34947"/>
    <cellStyle name="Style 497 2 5 5" xfId="42997"/>
    <cellStyle name="Style 497 2 6" xfId="14945"/>
    <cellStyle name="Style 497 2 6 2" xfId="30491"/>
    <cellStyle name="Style 497 2 6 3" xfId="33293"/>
    <cellStyle name="Style 497 2 6 4" xfId="44321"/>
    <cellStyle name="Style 497 2 7" xfId="23939"/>
    <cellStyle name="Style 497 2 8" xfId="39410"/>
    <cellStyle name="Style 497 3" xfId="6593"/>
    <cellStyle name="Style 497 3 2" xfId="8934"/>
    <cellStyle name="Style 497 3 2 2" xfId="13189"/>
    <cellStyle name="Style 497 3 2 2 2" xfId="26503"/>
    <cellStyle name="Style 497 3 2 2 3" xfId="30494"/>
    <cellStyle name="Style 497 3 2 2 4" xfId="36224"/>
    <cellStyle name="Style 497 3 2 2 5" xfId="43208"/>
    <cellStyle name="Style 497 3 2 3" xfId="15983"/>
    <cellStyle name="Style 497 3 2 3 2" xfId="30495"/>
    <cellStyle name="Style 497 3 2 3 3" xfId="21902"/>
    <cellStyle name="Style 497 3 2 3 4" xfId="47310"/>
    <cellStyle name="Style 497 3 2 4" xfId="30493"/>
    <cellStyle name="Style 497 3 2 5" xfId="22273"/>
    <cellStyle name="Style 497 3 2 6" xfId="39151"/>
    <cellStyle name="Style 497 3 3" xfId="10509"/>
    <cellStyle name="Style 497 3 3 2" xfId="26504"/>
    <cellStyle name="Style 497 3 3 3" xfId="30496"/>
    <cellStyle name="Style 497 3 3 4" xfId="27710"/>
    <cellStyle name="Style 497 3 3 5" xfId="44135"/>
    <cellStyle name="Style 497 3 4" xfId="11864"/>
    <cellStyle name="Style 497 3 4 2" xfId="26505"/>
    <cellStyle name="Style 497 3 4 3" xfId="30497"/>
    <cellStyle name="Style 497 3 4 4" xfId="34982"/>
    <cellStyle name="Style 497 3 4 5" xfId="43182"/>
    <cellStyle name="Style 497 3 5" xfId="14696"/>
    <cellStyle name="Style 497 3 5 2" xfId="30498"/>
    <cellStyle name="Style 497 3 5 3" xfId="32709"/>
    <cellStyle name="Style 497 3 5 4" xfId="43591"/>
    <cellStyle name="Style 497 3 6" xfId="30492"/>
    <cellStyle name="Style 497 3 7" xfId="21690"/>
    <cellStyle name="Style 497 3 8" xfId="40988"/>
    <cellStyle name="Style 497 4" xfId="7027"/>
    <cellStyle name="Style 497 4 2" xfId="9368"/>
    <cellStyle name="Style 497 4 2 2" xfId="13623"/>
    <cellStyle name="Style 497 4 2 2 2" xfId="26506"/>
    <cellStyle name="Style 497 4 2 2 3" xfId="30501"/>
    <cellStyle name="Style 497 4 2 2 4" xfId="36588"/>
    <cellStyle name="Style 497 4 2 2 5" xfId="42602"/>
    <cellStyle name="Style 497 4 2 3" xfId="16360"/>
    <cellStyle name="Style 497 4 2 3 2" xfId="30502"/>
    <cellStyle name="Style 497 4 2 3 3" xfId="22561"/>
    <cellStyle name="Style 497 4 2 3 4" xfId="39300"/>
    <cellStyle name="Style 497 4 2 4" xfId="30500"/>
    <cellStyle name="Style 497 4 2 5" xfId="35018"/>
    <cellStyle name="Style 497 4 2 6" xfId="48135"/>
    <cellStyle name="Style 497 4 3" xfId="10943"/>
    <cellStyle name="Style 497 4 3 2" xfId="26508"/>
    <cellStyle name="Style 497 4 3 3" xfId="30503"/>
    <cellStyle name="Style 497 4 3 4" xfId="37912"/>
    <cellStyle name="Style 497 4 3 5" xfId="41155"/>
    <cellStyle name="Style 497 4 4" xfId="12298"/>
    <cellStyle name="Style 497 4 4 2" xfId="26509"/>
    <cellStyle name="Style 497 4 4 3" xfId="30504"/>
    <cellStyle name="Style 497 4 4 4" xfId="37110"/>
    <cellStyle name="Style 497 4 4 5" xfId="46203"/>
    <cellStyle name="Style 497 4 5" xfId="15130"/>
    <cellStyle name="Style 497 4 5 2" xfId="30505"/>
    <cellStyle name="Style 497 4 5 3" xfId="38522"/>
    <cellStyle name="Style 497 4 5 4" xfId="43546"/>
    <cellStyle name="Style 497 4 6" xfId="30499"/>
    <cellStyle name="Style 497 4 7" xfId="21962"/>
    <cellStyle name="Style 497 4 8" xfId="40222"/>
    <cellStyle name="Style 497 5" xfId="6919"/>
    <cellStyle name="Style 497 5 2" xfId="9260"/>
    <cellStyle name="Style 497 5 2 2" xfId="13515"/>
    <cellStyle name="Style 497 5 2 2 2" xfId="26511"/>
    <cellStyle name="Style 497 5 2 2 3" xfId="30508"/>
    <cellStyle name="Style 497 5 2 2 4" xfId="38869"/>
    <cellStyle name="Style 497 5 2 2 5" xfId="44914"/>
    <cellStyle name="Style 497 5 2 3" xfId="16265"/>
    <cellStyle name="Style 497 5 2 3 2" xfId="30509"/>
    <cellStyle name="Style 497 5 2 3 3" xfId="23706"/>
    <cellStyle name="Style 497 5 2 3 4" xfId="42615"/>
    <cellStyle name="Style 497 5 2 4" xfId="30507"/>
    <cellStyle name="Style 497 5 2 5" xfId="32285"/>
    <cellStyle name="Style 497 5 2 6" xfId="39964"/>
    <cellStyle name="Style 497 5 3" xfId="10835"/>
    <cellStyle name="Style 497 5 3 2" xfId="26512"/>
    <cellStyle name="Style 497 5 3 3" xfId="30510"/>
    <cellStyle name="Style 497 5 3 4" xfId="36240"/>
    <cellStyle name="Style 497 5 3 5" xfId="46853"/>
    <cellStyle name="Style 497 5 4" xfId="12190"/>
    <cellStyle name="Style 497 5 4 2" xfId="26513"/>
    <cellStyle name="Style 497 5 4 3" xfId="30511"/>
    <cellStyle name="Style 497 5 4 4" xfId="37275"/>
    <cellStyle name="Style 497 5 4 5" xfId="47599"/>
    <cellStyle name="Style 497 5 5" xfId="15022"/>
    <cellStyle name="Style 497 5 5 2" xfId="30512"/>
    <cellStyle name="Style 497 5 5 3" xfId="38276"/>
    <cellStyle name="Style 497 5 5 4" xfId="44533"/>
    <cellStyle name="Style 497 5 6" xfId="30506"/>
    <cellStyle name="Style 497 5 7" xfId="22361"/>
    <cellStyle name="Style 497 5 8" xfId="40347"/>
    <cellStyle name="Style 497 6" xfId="7046"/>
    <cellStyle name="Style 497 6 2" xfId="9387"/>
    <cellStyle name="Style 497 6 2 2" xfId="13642"/>
    <cellStyle name="Style 497 6 2 2 2" xfId="26515"/>
    <cellStyle name="Style 497 6 2 2 3" xfId="30515"/>
    <cellStyle name="Style 497 6 2 2 4" xfId="34489"/>
    <cellStyle name="Style 497 6 2 2 5" xfId="46653"/>
    <cellStyle name="Style 497 6 2 3" xfId="16379"/>
    <cellStyle name="Style 497 6 2 3 2" xfId="30516"/>
    <cellStyle name="Style 497 6 2 3 3" xfId="32102"/>
    <cellStyle name="Style 497 6 2 3 4" xfId="39536"/>
    <cellStyle name="Style 497 6 2 4" xfId="30514"/>
    <cellStyle name="Style 497 6 2 5" xfId="27092"/>
    <cellStyle name="Style 497 6 2 6" xfId="43189"/>
    <cellStyle name="Style 497 6 3" xfId="10962"/>
    <cellStyle name="Style 497 6 3 2" xfId="26516"/>
    <cellStyle name="Style 497 6 3 3" xfId="30517"/>
    <cellStyle name="Style 497 6 3 4" xfId="33740"/>
    <cellStyle name="Style 497 6 3 5" xfId="46087"/>
    <cellStyle name="Style 497 6 4" xfId="12317"/>
    <cellStyle name="Style 497 6 4 2" xfId="26517"/>
    <cellStyle name="Style 497 6 4 3" xfId="30518"/>
    <cellStyle name="Style 497 6 4 4" xfId="32839"/>
    <cellStyle name="Style 497 6 4 5" xfId="40686"/>
    <cellStyle name="Style 497 6 5" xfId="15149"/>
    <cellStyle name="Style 497 6 5 2" xfId="30519"/>
    <cellStyle name="Style 497 6 5 3" xfId="34203"/>
    <cellStyle name="Style 497 6 5 4" xfId="46405"/>
    <cellStyle name="Style 497 6 6" xfId="30513"/>
    <cellStyle name="Style 497 6 7" xfId="22013"/>
    <cellStyle name="Style 497 6 8" xfId="39223"/>
    <cellStyle name="Style 497 7" xfId="7008"/>
    <cellStyle name="Style 497 7 2" xfId="9349"/>
    <cellStyle name="Style 497 7 2 2" xfId="13604"/>
    <cellStyle name="Style 497 7 2 2 2" xfId="26519"/>
    <cellStyle name="Style 497 7 2 2 3" xfId="30522"/>
    <cellStyle name="Style 497 7 2 2 4" xfId="33050"/>
    <cellStyle name="Style 497 7 2 2 5" xfId="47147"/>
    <cellStyle name="Style 497 7 2 3" xfId="16345"/>
    <cellStyle name="Style 497 7 2 3 2" xfId="30523"/>
    <cellStyle name="Style 497 7 2 3 3" xfId="25318"/>
    <cellStyle name="Style 497 7 2 3 4" xfId="40131"/>
    <cellStyle name="Style 497 7 2 4" xfId="30521"/>
    <cellStyle name="Style 497 7 2 5" xfId="34001"/>
    <cellStyle name="Style 497 7 2 6" xfId="46288"/>
    <cellStyle name="Style 497 7 3" xfId="10924"/>
    <cellStyle name="Style 497 7 3 2" xfId="26521"/>
    <cellStyle name="Style 497 7 3 3" xfId="30524"/>
    <cellStyle name="Style 497 7 3 4" xfId="38324"/>
    <cellStyle name="Style 497 7 3 5" xfId="45079"/>
    <cellStyle name="Style 497 7 4" xfId="12279"/>
    <cellStyle name="Style 497 7 4 2" xfId="26522"/>
    <cellStyle name="Style 497 7 4 3" xfId="30525"/>
    <cellStyle name="Style 497 7 4 4" xfId="33938"/>
    <cellStyle name="Style 497 7 4 5" xfId="42067"/>
    <cellStyle name="Style 497 7 5" xfId="15111"/>
    <cellStyle name="Style 497 7 5 2" xfId="30526"/>
    <cellStyle name="Style 497 7 5 3" xfId="33235"/>
    <cellStyle name="Style 497 7 5 4" xfId="48108"/>
    <cellStyle name="Style 497 7 6" xfId="30520"/>
    <cellStyle name="Style 497 7 7" xfId="26043"/>
    <cellStyle name="Style 497 7 8" xfId="45091"/>
    <cellStyle name="Style 497 8" xfId="7105"/>
    <cellStyle name="Style 497 8 2" xfId="9446"/>
    <cellStyle name="Style 497 8 2 2" xfId="13701"/>
    <cellStyle name="Style 497 8 2 2 2" xfId="26524"/>
    <cellStyle name="Style 497 8 2 2 3" xfId="30529"/>
    <cellStyle name="Style 497 8 2 2 4" xfId="36771"/>
    <cellStyle name="Style 497 8 2 2 5" xfId="43586"/>
    <cellStyle name="Style 497 8 2 3" xfId="16438"/>
    <cellStyle name="Style 497 8 2 3 2" xfId="30530"/>
    <cellStyle name="Style 497 8 2 3 3" xfId="24557"/>
    <cellStyle name="Style 497 8 2 3 4" xfId="39161"/>
    <cellStyle name="Style 497 8 2 4" xfId="30528"/>
    <cellStyle name="Style 497 8 2 5" xfId="27508"/>
    <cellStyle name="Style 497 8 2 6" xfId="46080"/>
    <cellStyle name="Style 497 8 3" xfId="11021"/>
    <cellStyle name="Style 497 8 3 2" xfId="26525"/>
    <cellStyle name="Style 497 8 3 3" xfId="30531"/>
    <cellStyle name="Style 497 8 3 4" xfId="33620"/>
    <cellStyle name="Style 497 8 3 5" xfId="42494"/>
    <cellStyle name="Style 497 8 4" xfId="12376"/>
    <cellStyle name="Style 497 8 4 2" xfId="26526"/>
    <cellStyle name="Style 497 8 4 3" xfId="30532"/>
    <cellStyle name="Style 497 8 4 4" xfId="38147"/>
    <cellStyle name="Style 497 8 4 5" xfId="44014"/>
    <cellStyle name="Style 497 8 5" xfId="15208"/>
    <cellStyle name="Style 497 8 5 2" xfId="30533"/>
    <cellStyle name="Style 497 8 5 3" xfId="34122"/>
    <cellStyle name="Style 497 8 5 4" xfId="45700"/>
    <cellStyle name="Style 497 8 6" xfId="30527"/>
    <cellStyle name="Style 497 8 7" xfId="31863"/>
    <cellStyle name="Style 497 8 8" xfId="47876"/>
    <cellStyle name="Style 497 9" xfId="8331"/>
    <cellStyle name="Style 497 9 2" xfId="9769"/>
    <cellStyle name="Style 497 9 2 2" xfId="14006"/>
    <cellStyle name="Style 497 9 2 2 2" xfId="26527"/>
    <cellStyle name="Style 497 9 2 2 3" xfId="30536"/>
    <cellStyle name="Style 497 9 2 2 4" xfId="37933"/>
    <cellStyle name="Style 497 9 2 2 5" xfId="38958"/>
    <cellStyle name="Style 497 9 2 3" xfId="16743"/>
    <cellStyle name="Style 497 9 2 3 2" xfId="30537"/>
    <cellStyle name="Style 497 9 2 3 3" xfId="24833"/>
    <cellStyle name="Style 497 9 2 3 4" xfId="39713"/>
    <cellStyle name="Style 497 9 2 4" xfId="30535"/>
    <cellStyle name="Style 497 9 2 5" xfId="37310"/>
    <cellStyle name="Style 497 9 2 6" xfId="42211"/>
    <cellStyle name="Style 497 9 3" xfId="11326"/>
    <cellStyle name="Style 497 9 3 2" xfId="26528"/>
    <cellStyle name="Style 497 9 3 3" xfId="30538"/>
    <cellStyle name="Style 497 9 3 4" xfId="36140"/>
    <cellStyle name="Style 497 9 3 5" xfId="48046"/>
    <cellStyle name="Style 497 9 4" xfId="12681"/>
    <cellStyle name="Style 497 9 4 2" xfId="26529"/>
    <cellStyle name="Style 497 9 4 3" xfId="30539"/>
    <cellStyle name="Style 497 9 4 4" xfId="36925"/>
    <cellStyle name="Style 497 9 4 5" xfId="43225"/>
    <cellStyle name="Style 497 9 5" xfId="15513"/>
    <cellStyle name="Style 497 9 5 2" xfId="30540"/>
    <cellStyle name="Style 497 9 5 3" xfId="38308"/>
    <cellStyle name="Style 497 9 5 4" xfId="41238"/>
    <cellStyle name="Style 497 9 6" xfId="30534"/>
    <cellStyle name="Style 497 9 7" xfId="22912"/>
    <cellStyle name="Style 497 9 8" xfId="39427"/>
    <cellStyle name="Style 498" xfId="106"/>
    <cellStyle name="Style 498 10" xfId="8404"/>
    <cellStyle name="Style 498 10 2" xfId="9842"/>
    <cellStyle name="Style 498 10 2 2" xfId="14079"/>
    <cellStyle name="Style 498 10 2 2 2" xfId="26531"/>
    <cellStyle name="Style 498 10 2 2 3" xfId="30543"/>
    <cellStyle name="Style 498 10 2 2 4" xfId="32832"/>
    <cellStyle name="Style 498 10 2 2 5" xfId="43568"/>
    <cellStyle name="Style 498 10 2 3" xfId="16816"/>
    <cellStyle name="Style 498 10 2 3 2" xfId="30544"/>
    <cellStyle name="Style 498 10 2 3 3" xfId="25515"/>
    <cellStyle name="Style 498 10 2 3 4" xfId="39865"/>
    <cellStyle name="Style 498 10 2 4" xfId="30542"/>
    <cellStyle name="Style 498 10 2 5" xfId="38509"/>
    <cellStyle name="Style 498 10 2 6" xfId="43139"/>
    <cellStyle name="Style 498 10 3" xfId="11399"/>
    <cellStyle name="Style 498 10 3 2" xfId="26532"/>
    <cellStyle name="Style 498 10 3 3" xfId="30545"/>
    <cellStyle name="Style 498 10 3 4" xfId="36369"/>
    <cellStyle name="Style 498 10 3 5" xfId="42557"/>
    <cellStyle name="Style 498 10 4" xfId="12754"/>
    <cellStyle name="Style 498 10 4 2" xfId="26533"/>
    <cellStyle name="Style 498 10 4 3" xfId="30546"/>
    <cellStyle name="Style 498 10 4 4" xfId="36175"/>
    <cellStyle name="Style 498 10 4 5" xfId="48182"/>
    <cellStyle name="Style 498 10 5" xfId="15586"/>
    <cellStyle name="Style 498 10 5 2" xfId="30547"/>
    <cellStyle name="Style 498 10 5 3" xfId="33501"/>
    <cellStyle name="Style 498 10 5 4" xfId="41283"/>
    <cellStyle name="Style 498 10 6" xfId="30541"/>
    <cellStyle name="Style 498 10 7" xfId="27174"/>
    <cellStyle name="Style 498 10 8" xfId="45382"/>
    <cellStyle name="Style 498 11" xfId="8248"/>
    <cellStyle name="Style 498 11 2" xfId="9686"/>
    <cellStyle name="Style 498 11 2 2" xfId="13923"/>
    <cellStyle name="Style 498 11 2 2 2" xfId="26535"/>
    <cellStyle name="Style 498 11 2 2 3" xfId="30550"/>
    <cellStyle name="Style 498 11 2 2 4" xfId="37959"/>
    <cellStyle name="Style 498 11 2 2 5" xfId="43931"/>
    <cellStyle name="Style 498 11 2 3" xfId="16660"/>
    <cellStyle name="Style 498 11 2 3 2" xfId="30551"/>
    <cellStyle name="Style 498 11 2 3 3" xfId="22052"/>
    <cellStyle name="Style 498 11 2 3 4" xfId="45687"/>
    <cellStyle name="Style 498 11 2 4" xfId="30549"/>
    <cellStyle name="Style 498 11 2 5" xfId="32621"/>
    <cellStyle name="Style 498 11 2 6" xfId="40883"/>
    <cellStyle name="Style 498 11 3" xfId="11243"/>
    <cellStyle name="Style 498 11 3 2" xfId="26536"/>
    <cellStyle name="Style 498 11 3 3" xfId="30552"/>
    <cellStyle name="Style 498 11 3 4" xfId="36176"/>
    <cellStyle name="Style 498 11 3 5" xfId="43800"/>
    <cellStyle name="Style 498 11 4" xfId="12598"/>
    <cellStyle name="Style 498 11 4 2" xfId="26537"/>
    <cellStyle name="Style 498 11 4 3" xfId="30553"/>
    <cellStyle name="Style 498 11 4 4" xfId="36964"/>
    <cellStyle name="Style 498 11 4 5" xfId="42338"/>
    <cellStyle name="Style 498 11 5" xfId="15430"/>
    <cellStyle name="Style 498 11 5 2" xfId="30554"/>
    <cellStyle name="Style 498 11 5 3" xfId="37044"/>
    <cellStyle name="Style 498 11 5 4" xfId="40416"/>
    <cellStyle name="Style 498 11 6" xfId="30548"/>
    <cellStyle name="Style 498 11 7" xfId="18953"/>
    <cellStyle name="Style 498 11 8" xfId="44607"/>
    <cellStyle name="Style 498 12" xfId="8584"/>
    <cellStyle name="Style 498 12 2" xfId="10020"/>
    <cellStyle name="Style 498 12 2 2" xfId="14257"/>
    <cellStyle name="Style 498 12 2 2 2" xfId="26538"/>
    <cellStyle name="Style 498 12 2 2 3" xfId="30557"/>
    <cellStyle name="Style 498 12 2 2 4" xfId="34252"/>
    <cellStyle name="Style 498 12 2 2 5" xfId="44523"/>
    <cellStyle name="Style 498 12 2 3" xfId="16994"/>
    <cellStyle name="Style 498 12 2 3 2" xfId="30558"/>
    <cellStyle name="Style 498 12 2 3 3" xfId="38228"/>
    <cellStyle name="Style 498 12 2 3 4" xfId="43087"/>
    <cellStyle name="Style 498 12 2 4" xfId="30556"/>
    <cellStyle name="Style 498 12 2 5" xfId="34323"/>
    <cellStyle name="Style 498 12 2 6" xfId="41912"/>
    <cellStyle name="Style 498 12 3" xfId="11577"/>
    <cellStyle name="Style 498 12 3 2" xfId="26539"/>
    <cellStyle name="Style 498 12 3 3" xfId="30559"/>
    <cellStyle name="Style 498 12 3 4" xfId="37723"/>
    <cellStyle name="Style 498 12 3 5" xfId="47831"/>
    <cellStyle name="Style 498 12 4" xfId="12932"/>
    <cellStyle name="Style 498 12 4 2" xfId="26540"/>
    <cellStyle name="Style 498 12 4 3" xfId="30560"/>
    <cellStyle name="Style 498 12 4 4" xfId="34839"/>
    <cellStyle name="Style 498 12 4 5" xfId="43987"/>
    <cellStyle name="Style 498 12 5" xfId="15764"/>
    <cellStyle name="Style 498 12 5 2" xfId="30561"/>
    <cellStyle name="Style 498 12 5 3" xfId="37181"/>
    <cellStyle name="Style 498 12 5 4" xfId="40592"/>
    <cellStyle name="Style 498 12 6" xfId="30555"/>
    <cellStyle name="Style 498 12 7" xfId="27346"/>
    <cellStyle name="Style 498 12 8" xfId="47675"/>
    <cellStyle name="Style 498 13" xfId="8633"/>
    <cellStyle name="Style 498 13 2" xfId="10069"/>
    <cellStyle name="Style 498 13 2 2" xfId="14306"/>
    <cellStyle name="Style 498 13 2 2 2" xfId="26542"/>
    <cellStyle name="Style 498 13 2 2 3" xfId="30564"/>
    <cellStyle name="Style 498 13 2 2 4" xfId="37658"/>
    <cellStyle name="Style 498 13 2 2 5" xfId="44035"/>
    <cellStyle name="Style 498 13 2 3" xfId="17043"/>
    <cellStyle name="Style 498 13 2 3 2" xfId="30565"/>
    <cellStyle name="Style 498 13 2 3 3" xfId="32239"/>
    <cellStyle name="Style 498 13 2 3 4" xfId="41616"/>
    <cellStyle name="Style 498 13 2 4" xfId="30563"/>
    <cellStyle name="Style 498 13 2 5" xfId="35974"/>
    <cellStyle name="Style 498 13 2 6" xfId="46829"/>
    <cellStyle name="Style 498 13 3" xfId="11626"/>
    <cellStyle name="Style 498 13 3 2" xfId="26543"/>
    <cellStyle name="Style 498 13 3 3" xfId="30566"/>
    <cellStyle name="Style 498 13 3 4" xfId="33154"/>
    <cellStyle name="Style 498 13 3 5" xfId="42492"/>
    <cellStyle name="Style 498 13 4" xfId="12981"/>
    <cellStyle name="Style 498 13 4 2" xfId="26544"/>
    <cellStyle name="Style 498 13 4 3" xfId="30567"/>
    <cellStyle name="Style 498 13 4 4" xfId="38643"/>
    <cellStyle name="Style 498 13 4 5" xfId="44791"/>
    <cellStyle name="Style 498 13 5" xfId="15813"/>
    <cellStyle name="Style 498 13 5 2" xfId="30568"/>
    <cellStyle name="Style 498 13 5 3" xfId="38720"/>
    <cellStyle name="Style 498 13 5 4" xfId="40557"/>
    <cellStyle name="Style 498 13 6" xfId="30562"/>
    <cellStyle name="Style 498 13 7" xfId="27399"/>
    <cellStyle name="Style 498 13 8" xfId="43095"/>
    <cellStyle name="Style 498 14" xfId="8631"/>
    <cellStyle name="Style 498 14 2" xfId="10067"/>
    <cellStyle name="Style 498 14 2 2" xfId="14304"/>
    <cellStyle name="Style 498 14 2 2 2" xfId="26546"/>
    <cellStyle name="Style 498 14 2 2 3" xfId="30571"/>
    <cellStyle name="Style 498 14 2 2 4" xfId="32897"/>
    <cellStyle name="Style 498 14 2 2 5" xfId="43706"/>
    <cellStyle name="Style 498 14 2 3" xfId="17041"/>
    <cellStyle name="Style 498 14 2 3 2" xfId="30572"/>
    <cellStyle name="Style 498 14 2 3 3" xfId="38738"/>
    <cellStyle name="Style 498 14 2 3 4" xfId="47263"/>
    <cellStyle name="Style 498 14 2 4" xfId="30570"/>
    <cellStyle name="Style 498 14 2 5" xfId="34393"/>
    <cellStyle name="Style 498 14 2 6" xfId="43464"/>
    <cellStyle name="Style 498 14 3" xfId="11624"/>
    <cellStyle name="Style 498 14 3 2" xfId="26548"/>
    <cellStyle name="Style 498 14 3 3" xfId="30573"/>
    <cellStyle name="Style 498 14 3 4" xfId="36838"/>
    <cellStyle name="Style 498 14 3 5" xfId="44375"/>
    <cellStyle name="Style 498 14 4" xfId="12979"/>
    <cellStyle name="Style 498 14 4 2" xfId="26549"/>
    <cellStyle name="Style 498 14 4 3" xfId="30574"/>
    <cellStyle name="Style 498 14 4 4" xfId="35998"/>
    <cellStyle name="Style 498 14 4 5" xfId="44139"/>
    <cellStyle name="Style 498 14 5" xfId="15811"/>
    <cellStyle name="Style 498 14 5 2" xfId="30575"/>
    <cellStyle name="Style 498 14 5 3" xfId="38859"/>
    <cellStyle name="Style 498 14 5 4" xfId="46006"/>
    <cellStyle name="Style 498 14 6" xfId="30569"/>
    <cellStyle name="Style 498 14 7" xfId="38698"/>
    <cellStyle name="Style 498 14 8" xfId="40459"/>
    <cellStyle name="Style 498 15" xfId="8887"/>
    <cellStyle name="Style 498 15 2" xfId="13166"/>
    <cellStyle name="Style 498 15 2 2" xfId="26551"/>
    <cellStyle name="Style 498 15 2 3" xfId="30576"/>
    <cellStyle name="Style 498 15 2 4" xfId="37759"/>
    <cellStyle name="Style 498 15 2 5" xfId="43952"/>
    <cellStyle name="Style 498 15 3" xfId="14599"/>
    <cellStyle name="Style 498 15 3 2" xfId="26552"/>
    <cellStyle name="Style 498 15 3 3" xfId="30577"/>
    <cellStyle name="Style 498 15 3 4" xfId="34045"/>
    <cellStyle name="Style 498 15 3 5" xfId="44637"/>
    <cellStyle name="Style 498 15 4" xfId="26550"/>
    <cellStyle name="Style 498 16" xfId="10259"/>
    <cellStyle name="Style 498 16 2" xfId="14496"/>
    <cellStyle name="Style 498 16 2 2" xfId="26553"/>
    <cellStyle name="Style 498 16 2 3" xfId="30579"/>
    <cellStyle name="Style 498 16 2 4" xfId="37580"/>
    <cellStyle name="Style 498 16 2 5" xfId="43957"/>
    <cellStyle name="Style 498 16 3" xfId="17233"/>
    <cellStyle name="Style 498 16 3 2" xfId="30580"/>
    <cellStyle name="Style 498 16 3 3" xfId="36637"/>
    <cellStyle name="Style 498 16 3 4" xfId="43018"/>
    <cellStyle name="Style 498 16 4" xfId="30578"/>
    <cellStyle name="Style 498 16 5" xfId="33531"/>
    <cellStyle name="Style 498 16 6" xfId="48214"/>
    <cellStyle name="Style 498 17" xfId="10380"/>
    <cellStyle name="Style 498 17 2" xfId="26555"/>
    <cellStyle name="Style 498 17 3" xfId="30581"/>
    <cellStyle name="Style 498 17 4" xfId="33913"/>
    <cellStyle name="Style 498 17 5" xfId="43672"/>
    <cellStyle name="Style 498 18" xfId="10409"/>
    <cellStyle name="Style 498 18 2" xfId="26556"/>
    <cellStyle name="Style 498 18 3" xfId="30582"/>
    <cellStyle name="Style 498 18 4" xfId="34384"/>
    <cellStyle name="Style 498 18 5" xfId="42585"/>
    <cellStyle name="Style 498 19" xfId="11821"/>
    <cellStyle name="Style 498 19 2" xfId="26557"/>
    <cellStyle name="Style 498 19 3" xfId="30583"/>
    <cellStyle name="Style 498 19 4" xfId="32681"/>
    <cellStyle name="Style 498 19 5" xfId="43387"/>
    <cellStyle name="Style 498 2" xfId="6942"/>
    <cellStyle name="Style 498 2 2" xfId="10215"/>
    <cellStyle name="Style 498 2 2 2" xfId="11772"/>
    <cellStyle name="Style 498 2 2 2 2" xfId="26558"/>
    <cellStyle name="Style 498 2 2 2 3" xfId="30585"/>
    <cellStyle name="Style 498 2 2 2 4" xfId="32520"/>
    <cellStyle name="Style 498 2 2 2 5" xfId="41161"/>
    <cellStyle name="Style 498 2 2 3" xfId="14452"/>
    <cellStyle name="Style 498 2 2 3 2" xfId="26559"/>
    <cellStyle name="Style 498 2 2 3 3" xfId="30586"/>
    <cellStyle name="Style 498 2 2 3 4" xfId="34625"/>
    <cellStyle name="Style 498 2 2 3 5" xfId="45078"/>
    <cellStyle name="Style 498 2 2 4" xfId="17189"/>
    <cellStyle name="Style 498 2 2 4 2" xfId="30587"/>
    <cellStyle name="Style 498 2 2 4 3" xfId="32929"/>
    <cellStyle name="Style 498 2 2 4 4" xfId="45804"/>
    <cellStyle name="Style 498 2 2 5" xfId="30584"/>
    <cellStyle name="Style 498 2 2 6" xfId="33417"/>
    <cellStyle name="Style 498 2 2 7" xfId="47720"/>
    <cellStyle name="Style 498 2 3" xfId="9283"/>
    <cellStyle name="Style 498 2 3 2" xfId="13538"/>
    <cellStyle name="Style 498 2 3 2 2" xfId="26561"/>
    <cellStyle name="Style 498 2 3 2 3" xfId="30588"/>
    <cellStyle name="Style 498 2 3 2 4" xfId="32868"/>
    <cellStyle name="Style 498 2 3 2 5" xfId="43254"/>
    <cellStyle name="Style 498 2 3 3" xfId="14662"/>
    <cellStyle name="Style 498 2 3 3 2" xfId="26562"/>
    <cellStyle name="Style 498 2 3 3 3" xfId="30589"/>
    <cellStyle name="Style 498 2 3 3 4" xfId="37538"/>
    <cellStyle name="Style 498 2 3 3 5" xfId="44391"/>
    <cellStyle name="Style 498 2 3 4" xfId="26560"/>
    <cellStyle name="Style 498 2 4" xfId="10858"/>
    <cellStyle name="Style 498 2 4 2" xfId="26563"/>
    <cellStyle name="Style 498 2 4 3" xfId="30590"/>
    <cellStyle name="Style 498 2 4 4" xfId="33106"/>
    <cellStyle name="Style 498 2 4 5" xfId="47747"/>
    <cellStyle name="Style 498 2 5" xfId="12213"/>
    <cellStyle name="Style 498 2 5 2" xfId="26564"/>
    <cellStyle name="Style 498 2 5 3" xfId="30591"/>
    <cellStyle name="Style 498 2 5 4" xfId="32598"/>
    <cellStyle name="Style 498 2 5 5" xfId="43719"/>
    <cellStyle name="Style 498 2 6" xfId="15045"/>
    <cellStyle name="Style 498 2 6 2" xfId="30592"/>
    <cellStyle name="Style 498 2 6 3" xfId="37321"/>
    <cellStyle name="Style 498 2 6 4" xfId="48278"/>
    <cellStyle name="Style 498 2 7" xfId="17410"/>
    <cellStyle name="Style 498 2 8" xfId="44235"/>
    <cellStyle name="Style 498 3" xfId="7013"/>
    <cellStyle name="Style 498 3 2" xfId="9354"/>
    <cellStyle name="Style 498 3 2 2" xfId="13609"/>
    <cellStyle name="Style 498 3 2 2 2" xfId="26565"/>
    <cellStyle name="Style 498 3 2 2 3" xfId="30595"/>
    <cellStyle name="Style 498 3 2 2 4" xfId="35692"/>
    <cellStyle name="Style 498 3 2 2 5" xfId="42967"/>
    <cellStyle name="Style 498 3 2 3" xfId="16347"/>
    <cellStyle name="Style 498 3 2 3 2" xfId="30596"/>
    <cellStyle name="Style 498 3 2 3 3" xfId="22282"/>
    <cellStyle name="Style 498 3 2 3 4" xfId="41838"/>
    <cellStyle name="Style 498 3 2 4" xfId="30594"/>
    <cellStyle name="Style 498 3 2 5" xfId="32429"/>
    <cellStyle name="Style 498 3 2 6" xfId="45783"/>
    <cellStyle name="Style 498 3 3" xfId="10929"/>
    <cellStyle name="Style 498 3 3 2" xfId="26566"/>
    <cellStyle name="Style 498 3 3 3" xfId="30597"/>
    <cellStyle name="Style 498 3 3 4" xfId="35005"/>
    <cellStyle name="Style 498 3 3 5" xfId="43669"/>
    <cellStyle name="Style 498 3 4" xfId="12284"/>
    <cellStyle name="Style 498 3 4 2" xfId="26567"/>
    <cellStyle name="Style 498 3 4 3" xfId="30598"/>
    <cellStyle name="Style 498 3 4 4" xfId="27941"/>
    <cellStyle name="Style 498 3 4 5" xfId="48140"/>
    <cellStyle name="Style 498 3 5" xfId="15116"/>
    <cellStyle name="Style 498 3 5 2" xfId="30599"/>
    <cellStyle name="Style 498 3 5 3" xfId="35877"/>
    <cellStyle name="Style 498 3 5 4" xfId="42063"/>
    <cellStyle name="Style 498 3 6" xfId="30593"/>
    <cellStyle name="Style 498 3 7" xfId="21613"/>
    <cellStyle name="Style 498 3 8" xfId="45084"/>
    <cellStyle name="Style 498 4" xfId="6761"/>
    <cellStyle name="Style 498 4 2" xfId="9102"/>
    <cellStyle name="Style 498 4 2 2" xfId="13357"/>
    <cellStyle name="Style 498 4 2 2 2" xfId="26568"/>
    <cellStyle name="Style 498 4 2 2 3" xfId="30602"/>
    <cellStyle name="Style 498 4 2 2 4" xfId="34093"/>
    <cellStyle name="Style 498 4 2 2 5" xfId="43509"/>
    <cellStyle name="Style 498 4 2 3" xfId="16129"/>
    <cellStyle name="Style 498 4 2 3 2" xfId="30603"/>
    <cellStyle name="Style 498 4 2 3 3" xfId="21631"/>
    <cellStyle name="Style 498 4 2 3 4" xfId="39558"/>
    <cellStyle name="Style 498 4 2 4" xfId="30601"/>
    <cellStyle name="Style 498 4 2 5" xfId="25289"/>
    <cellStyle name="Style 498 4 2 6" xfId="47024"/>
    <cellStyle name="Style 498 4 3" xfId="10677"/>
    <cellStyle name="Style 498 4 3 2" xfId="26569"/>
    <cellStyle name="Style 498 4 3 3" xfId="30604"/>
    <cellStyle name="Style 498 4 3 4" xfId="35516"/>
    <cellStyle name="Style 498 4 3 5" xfId="40665"/>
    <cellStyle name="Style 498 4 4" xfId="12032"/>
    <cellStyle name="Style 498 4 4 2" xfId="26570"/>
    <cellStyle name="Style 498 4 4 3" xfId="30605"/>
    <cellStyle name="Style 498 4 4 4" xfId="36580"/>
    <cellStyle name="Style 498 4 4 5" xfId="41398"/>
    <cellStyle name="Style 498 4 5" xfId="14864"/>
    <cellStyle name="Style 498 4 5 2" xfId="30606"/>
    <cellStyle name="Style 498 4 5 3" xfId="34303"/>
    <cellStyle name="Style 498 4 5 4" xfId="44038"/>
    <cellStyle name="Style 498 4 6" xfId="30600"/>
    <cellStyle name="Style 498 4 7" xfId="21567"/>
    <cellStyle name="Style 498 4 8" xfId="41715"/>
    <cellStyle name="Style 498 5" xfId="7033"/>
    <cellStyle name="Style 498 5 2" xfId="9374"/>
    <cellStyle name="Style 498 5 2 2" xfId="13629"/>
    <cellStyle name="Style 498 5 2 2 2" xfId="26571"/>
    <cellStyle name="Style 498 5 2 2 3" xfId="30609"/>
    <cellStyle name="Style 498 5 2 2 4" xfId="38758"/>
    <cellStyle name="Style 498 5 2 2 5" xfId="47169"/>
    <cellStyle name="Style 498 5 2 3" xfId="16366"/>
    <cellStyle name="Style 498 5 2 3 2" xfId="30610"/>
    <cellStyle name="Style 498 5 2 3 3" xfId="22281"/>
    <cellStyle name="Style 498 5 2 3 4" xfId="47873"/>
    <cellStyle name="Style 498 5 2 4" xfId="30608"/>
    <cellStyle name="Style 498 5 2 5" xfId="36077"/>
    <cellStyle name="Style 498 5 2 6" xfId="47293"/>
    <cellStyle name="Style 498 5 3" xfId="10949"/>
    <cellStyle name="Style 498 5 3 2" xfId="26572"/>
    <cellStyle name="Style 498 5 3 3" xfId="30611"/>
    <cellStyle name="Style 498 5 3 4" xfId="35458"/>
    <cellStyle name="Style 498 5 3 5" xfId="43627"/>
    <cellStyle name="Style 498 5 4" xfId="12304"/>
    <cellStyle name="Style 498 5 4 2" xfId="26573"/>
    <cellStyle name="Style 498 5 4 3" xfId="30612"/>
    <cellStyle name="Style 498 5 4 4" xfId="32904"/>
    <cellStyle name="Style 498 5 4 5" xfId="46806"/>
    <cellStyle name="Style 498 5 5" xfId="15136"/>
    <cellStyle name="Style 498 5 5 2" xfId="30613"/>
    <cellStyle name="Style 498 5 5 3" xfId="36578"/>
    <cellStyle name="Style 498 5 5 4" xfId="45058"/>
    <cellStyle name="Style 498 5 6" xfId="30607"/>
    <cellStyle name="Style 498 5 7" xfId="21968"/>
    <cellStyle name="Style 498 5 8" xfId="39377"/>
    <cellStyle name="Style 498 6" xfId="6719"/>
    <cellStyle name="Style 498 6 2" xfId="9060"/>
    <cellStyle name="Style 498 6 2 2" xfId="13315"/>
    <cellStyle name="Style 498 6 2 2 2" xfId="26576"/>
    <cellStyle name="Style 498 6 2 2 3" xfId="30616"/>
    <cellStyle name="Style 498 6 2 2 4" xfId="35273"/>
    <cellStyle name="Style 498 6 2 2 5" xfId="44988"/>
    <cellStyle name="Style 498 6 2 3" xfId="16090"/>
    <cellStyle name="Style 498 6 2 3 2" xfId="30617"/>
    <cellStyle name="Style 498 6 2 3 3" xfId="21830"/>
    <cellStyle name="Style 498 6 2 3 4" xfId="41064"/>
    <cellStyle name="Style 498 6 2 4" xfId="30615"/>
    <cellStyle name="Style 498 6 2 5" xfId="27476"/>
    <cellStyle name="Style 498 6 2 6" xfId="39114"/>
    <cellStyle name="Style 498 6 3" xfId="10635"/>
    <cellStyle name="Style 498 6 3 2" xfId="26577"/>
    <cellStyle name="Style 498 6 3 3" xfId="30618"/>
    <cellStyle name="Style 498 6 3 4" xfId="27860"/>
    <cellStyle name="Style 498 6 3 5" xfId="41922"/>
    <cellStyle name="Style 498 6 4" xfId="11990"/>
    <cellStyle name="Style 498 6 4 2" xfId="26578"/>
    <cellStyle name="Style 498 6 4 3" xfId="30619"/>
    <cellStyle name="Style 498 6 4 4" xfId="35071"/>
    <cellStyle name="Style 498 6 4 5" xfId="42814"/>
    <cellStyle name="Style 498 6 5" xfId="14822"/>
    <cellStyle name="Style 498 6 5 2" xfId="30620"/>
    <cellStyle name="Style 498 6 5 3" xfId="33832"/>
    <cellStyle name="Style 498 6 5 4" xfId="48274"/>
    <cellStyle name="Style 498 6 6" xfId="30614"/>
    <cellStyle name="Style 498 6 7" xfId="30642"/>
    <cellStyle name="Style 498 6 8" xfId="47150"/>
    <cellStyle name="Style 498 7" xfId="6636"/>
    <cellStyle name="Style 498 7 2" xfId="8977"/>
    <cellStyle name="Style 498 7 2 2" xfId="13232"/>
    <cellStyle name="Style 498 7 2 2 2" xfId="26580"/>
    <cellStyle name="Style 498 7 2 2 3" xfId="30623"/>
    <cellStyle name="Style 498 7 2 2 4" xfId="35299"/>
    <cellStyle name="Style 498 7 2 2 5" xfId="40714"/>
    <cellStyle name="Style 498 7 2 3" xfId="16017"/>
    <cellStyle name="Style 498 7 2 3 2" xfId="30624"/>
    <cellStyle name="Style 498 7 2 3 3" xfId="24591"/>
    <cellStyle name="Style 498 7 2 3 4" xfId="41592"/>
    <cellStyle name="Style 498 7 2 4" xfId="30622"/>
    <cellStyle name="Style 498 7 2 5" xfId="21768"/>
    <cellStyle name="Style 498 7 2 6" xfId="41043"/>
    <cellStyle name="Style 498 7 3" xfId="10552"/>
    <cellStyle name="Style 498 7 3 2" xfId="26581"/>
    <cellStyle name="Style 498 7 3 3" xfId="30625"/>
    <cellStyle name="Style 498 7 3 4" xfId="35597"/>
    <cellStyle name="Style 498 7 3 5" xfId="44003"/>
    <cellStyle name="Style 498 7 4" xfId="11907"/>
    <cellStyle name="Style 498 7 4 2" xfId="26582"/>
    <cellStyle name="Style 498 7 4 3" xfId="30626"/>
    <cellStyle name="Style 498 7 4 4" xfId="35096"/>
    <cellStyle name="Style 498 7 4 5" xfId="45283"/>
    <cellStyle name="Style 498 7 5" xfId="14739"/>
    <cellStyle name="Style 498 7 5 2" xfId="30627"/>
    <cellStyle name="Style 498 7 5 3" xfId="33355"/>
    <cellStyle name="Style 498 7 5 4" xfId="48038"/>
    <cellStyle name="Style 498 7 6" xfId="30621"/>
    <cellStyle name="Style 498 7 7" xfId="22745"/>
    <cellStyle name="Style 498 7 8" xfId="40280"/>
    <cellStyle name="Style 498 8" xfId="7106"/>
    <cellStyle name="Style 498 8 2" xfId="9447"/>
    <cellStyle name="Style 498 8 2 2" xfId="13702"/>
    <cellStyle name="Style 498 8 2 2 2" xfId="26583"/>
    <cellStyle name="Style 498 8 2 2 3" xfId="30630"/>
    <cellStyle name="Style 498 8 2 2 4" xfId="34669"/>
    <cellStyle name="Style 498 8 2 2 5" xfId="43024"/>
    <cellStyle name="Style 498 8 2 3" xfId="16439"/>
    <cellStyle name="Style 498 8 2 3 2" xfId="30631"/>
    <cellStyle name="Style 498 8 2 3 3" xfId="38884"/>
    <cellStyle name="Style 498 8 2 3 4" xfId="39656"/>
    <cellStyle name="Style 498 8 2 4" xfId="30629"/>
    <cellStyle name="Style 498 8 2 5" xfId="27509"/>
    <cellStyle name="Style 498 8 2 6" xfId="48294"/>
    <cellStyle name="Style 498 8 3" xfId="11022"/>
    <cellStyle name="Style 498 8 3 2" xfId="26584"/>
    <cellStyle name="Style 498 8 3 3" xfId="30632"/>
    <cellStyle name="Style 498 8 3 4" xfId="36783"/>
    <cellStyle name="Style 498 8 3 5" xfId="45948"/>
    <cellStyle name="Style 498 8 4" xfId="12377"/>
    <cellStyle name="Style 498 8 4 2" xfId="26585"/>
    <cellStyle name="Style 498 8 4 3" xfId="30633"/>
    <cellStyle name="Style 498 8 4 4" xfId="34446"/>
    <cellStyle name="Style 498 8 4 5" xfId="47099"/>
    <cellStyle name="Style 498 8 5" xfId="15209"/>
    <cellStyle name="Style 498 8 5 2" xfId="30634"/>
    <cellStyle name="Style 498 8 5 3" xfId="32541"/>
    <cellStyle name="Style 498 8 5 4" xfId="42167"/>
    <cellStyle name="Style 498 8 6" xfId="30628"/>
    <cellStyle name="Style 498 8 7" xfId="22062"/>
    <cellStyle name="Style 498 8 8" xfId="39505"/>
    <cellStyle name="Style 498 9" xfId="8377"/>
    <cellStyle name="Style 498 9 2" xfId="9815"/>
    <cellStyle name="Style 498 9 2 2" xfId="14052"/>
    <cellStyle name="Style 498 9 2 2 2" xfId="26586"/>
    <cellStyle name="Style 498 9 2 2 3" xfId="30637"/>
    <cellStyle name="Style 498 9 2 2 4" xfId="33421"/>
    <cellStyle name="Style 498 9 2 2 5" xfId="40432"/>
    <cellStyle name="Style 498 9 2 3" xfId="16789"/>
    <cellStyle name="Style 498 9 2 3 2" xfId="30638"/>
    <cellStyle name="Style 498 9 2 3 3" xfId="21761"/>
    <cellStyle name="Style 498 9 2 3 4" xfId="45396"/>
    <cellStyle name="Style 498 9 2 4" xfId="30636"/>
    <cellStyle name="Style 498 9 2 5" xfId="32837"/>
    <cellStyle name="Style 498 9 2 6" xfId="45909"/>
    <cellStyle name="Style 498 9 3" xfId="11372"/>
    <cellStyle name="Style 498 9 3 2" xfId="26587"/>
    <cellStyle name="Style 498 9 3 3" xfId="30639"/>
    <cellStyle name="Style 498 9 3 4" xfId="36822"/>
    <cellStyle name="Style 498 9 3 5" xfId="47610"/>
    <cellStyle name="Style 498 9 4" xfId="12727"/>
    <cellStyle name="Style 498 9 4 2" xfId="26588"/>
    <cellStyle name="Style 498 9 4 3" xfId="30640"/>
    <cellStyle name="Style 498 9 4 4" xfId="33873"/>
    <cellStyle name="Style 498 9 4 5" xfId="46419"/>
    <cellStyle name="Style 498 9 5" xfId="15559"/>
    <cellStyle name="Style 498 9 5 2" xfId="30641"/>
    <cellStyle name="Style 498 9 5 3" xfId="35757"/>
    <cellStyle name="Style 498 9 5 4" xfId="40755"/>
    <cellStyle name="Style 498 9 6" xfId="30635"/>
    <cellStyle name="Style 498 9 7" xfId="27119"/>
    <cellStyle name="Style 498 9 8" xfId="45222"/>
    <cellStyle name="Style 499" xfId="107"/>
    <cellStyle name="Style 501" xfId="108"/>
    <cellStyle name="Style 501 10" xfId="8293"/>
    <cellStyle name="Style 501 10 2" xfId="9731"/>
    <cellStyle name="Style 501 10 2 2" xfId="13968"/>
    <cellStyle name="Style 501 10 2 2 2" xfId="26590"/>
    <cellStyle name="Style 501 10 2 2 3" xfId="30645"/>
    <cellStyle name="Style 501 10 2 2 4" xfId="34958"/>
    <cellStyle name="Style 501 10 2 2 5" xfId="42073"/>
    <cellStyle name="Style 501 10 2 3" xfId="16705"/>
    <cellStyle name="Style 501 10 2 3 2" xfId="30646"/>
    <cellStyle name="Style 501 10 2 3 3" xfId="32389"/>
    <cellStyle name="Style 501 10 2 3 4" xfId="39130"/>
    <cellStyle name="Style 501 10 2 4" xfId="30644"/>
    <cellStyle name="Style 501 10 2 5" xfId="38496"/>
    <cellStyle name="Style 501 10 2 6" xfId="47508"/>
    <cellStyle name="Style 501 10 3" xfId="11288"/>
    <cellStyle name="Style 501 10 3 2" xfId="26591"/>
    <cellStyle name="Style 501 10 3 3" xfId="30647"/>
    <cellStyle name="Style 501 10 3 4" xfId="36796"/>
    <cellStyle name="Style 501 10 3 5" xfId="42552"/>
    <cellStyle name="Style 501 10 4" xfId="12643"/>
    <cellStyle name="Style 501 10 4 2" xfId="26592"/>
    <cellStyle name="Style 501 10 4 3" xfId="30648"/>
    <cellStyle name="Style 501 10 4 4" xfId="35412"/>
    <cellStyle name="Style 501 10 4 5" xfId="45246"/>
    <cellStyle name="Style 501 10 5" xfId="15475"/>
    <cellStyle name="Style 501 10 5 2" xfId="30649"/>
    <cellStyle name="Style 501 10 5 3" xfId="32637"/>
    <cellStyle name="Style 501 10 5 4" xfId="45149"/>
    <cellStyle name="Style 501 10 6" xfId="30643"/>
    <cellStyle name="Style 501 10 7" xfId="32347"/>
    <cellStyle name="Style 501 10 8" xfId="47526"/>
    <cellStyle name="Style 501 11" xfId="8245"/>
    <cellStyle name="Style 501 11 2" xfId="9683"/>
    <cellStyle name="Style 501 11 2 2" xfId="13920"/>
    <cellStyle name="Style 501 11 2 2 2" xfId="26593"/>
    <cellStyle name="Style 501 11 2 2 3" xfId="30652"/>
    <cellStyle name="Style 501 11 2 2 4" xfId="34780"/>
    <cellStyle name="Style 501 11 2 2 5" xfId="46482"/>
    <cellStyle name="Style 501 11 2 3" xfId="16657"/>
    <cellStyle name="Style 501 11 2 3 2" xfId="30653"/>
    <cellStyle name="Style 501 11 2 3 3" xfId="22357"/>
    <cellStyle name="Style 501 11 2 3 4" xfId="39872"/>
    <cellStyle name="Style 501 11 2 4" xfId="30651"/>
    <cellStyle name="Style 501 11 2 5" xfId="27670"/>
    <cellStyle name="Style 501 11 2 6" xfId="41764"/>
    <cellStyle name="Style 501 11 3" xfId="11240"/>
    <cellStyle name="Style 501 11 3 2" xfId="26594"/>
    <cellStyle name="Style 501 11 3 3" xfId="30654"/>
    <cellStyle name="Style 501 11 3 4" xfId="36697"/>
    <cellStyle name="Style 501 11 3 5" xfId="43844"/>
    <cellStyle name="Style 501 11 4" xfId="12595"/>
    <cellStyle name="Style 501 11 4 2" xfId="26595"/>
    <cellStyle name="Style 501 11 4 3" xfId="30655"/>
    <cellStyle name="Style 501 11 4 4" xfId="38485"/>
    <cellStyle name="Style 501 11 4 5" xfId="45456"/>
    <cellStyle name="Style 501 11 5" xfId="15427"/>
    <cellStyle name="Style 501 11 5 2" xfId="30656"/>
    <cellStyle name="Style 501 11 5 3" xfId="27047"/>
    <cellStyle name="Style 501 11 5 4" xfId="43971"/>
    <cellStyle name="Style 501 11 6" xfId="30650"/>
    <cellStyle name="Style 501 11 7" xfId="21831"/>
    <cellStyle name="Style 501 11 8" xfId="39868"/>
    <cellStyle name="Style 501 12" xfId="8531"/>
    <cellStyle name="Style 501 12 2" xfId="9967"/>
    <cellStyle name="Style 501 12 2 2" xfId="14204"/>
    <cellStyle name="Style 501 12 2 2 2" xfId="26596"/>
    <cellStyle name="Style 501 12 2 2 3" xfId="30659"/>
    <cellStyle name="Style 501 12 2 2 4" xfId="34612"/>
    <cellStyle name="Style 501 12 2 2 5" xfId="47270"/>
    <cellStyle name="Style 501 12 2 3" xfId="16941"/>
    <cellStyle name="Style 501 12 2 3 2" xfId="30660"/>
    <cellStyle name="Style 501 12 2 3 3" xfId="38858"/>
    <cellStyle name="Style 501 12 2 3 4" xfId="45678"/>
    <cellStyle name="Style 501 12 2 4" xfId="30658"/>
    <cellStyle name="Style 501 12 2 5" xfId="36820"/>
    <cellStyle name="Style 501 12 2 6" xfId="41924"/>
    <cellStyle name="Style 501 12 3" xfId="11524"/>
    <cellStyle name="Style 501 12 3 2" xfId="26597"/>
    <cellStyle name="Style 501 12 3 3" xfId="30661"/>
    <cellStyle name="Style 501 12 3 4" xfId="38558"/>
    <cellStyle name="Style 501 12 3 5" xfId="40553"/>
    <cellStyle name="Style 501 12 4" xfId="12879"/>
    <cellStyle name="Style 501 12 4 2" xfId="26598"/>
    <cellStyle name="Style 501 12 4 3" xfId="30662"/>
    <cellStyle name="Style 501 12 4 4" xfId="36035"/>
    <cellStyle name="Style 501 12 4 5" xfId="46197"/>
    <cellStyle name="Style 501 12 5" xfId="15711"/>
    <cellStyle name="Style 501 12 5 2" xfId="30663"/>
    <cellStyle name="Style 501 12 5 3" xfId="37175"/>
    <cellStyle name="Style 501 12 5 4" xfId="41983"/>
    <cellStyle name="Style 501 12 6" xfId="30657"/>
    <cellStyle name="Style 501 12 7" xfId="27258"/>
    <cellStyle name="Style 501 12 8" xfId="44915"/>
    <cellStyle name="Style 501 13" xfId="8563"/>
    <cellStyle name="Style 501 13 2" xfId="9999"/>
    <cellStyle name="Style 501 13 2 2" xfId="14236"/>
    <cellStyle name="Style 501 13 2 2 2" xfId="26600"/>
    <cellStyle name="Style 501 13 2 2 3" xfId="30666"/>
    <cellStyle name="Style 501 13 2 2 4" xfId="37374"/>
    <cellStyle name="Style 501 13 2 2 5" xfId="44048"/>
    <cellStyle name="Style 501 13 2 3" xfId="16973"/>
    <cellStyle name="Style 501 13 2 3 2" xfId="30667"/>
    <cellStyle name="Style 501 13 2 3 3" xfId="35026"/>
    <cellStyle name="Style 501 13 2 3 4" xfId="42005"/>
    <cellStyle name="Style 501 13 2 4" xfId="30665"/>
    <cellStyle name="Style 501 13 2 5" xfId="37453"/>
    <cellStyle name="Style 501 13 2 6" xfId="45840"/>
    <cellStyle name="Style 501 13 3" xfId="11556"/>
    <cellStyle name="Style 501 13 3 2" xfId="26601"/>
    <cellStyle name="Style 501 13 3 3" xfId="30668"/>
    <cellStyle name="Style 501 13 3 4" xfId="32779"/>
    <cellStyle name="Style 501 13 3 5" xfId="45230"/>
    <cellStyle name="Style 501 13 4" xfId="12911"/>
    <cellStyle name="Style 501 13 4 2" xfId="26602"/>
    <cellStyle name="Style 501 13 4 3" xfId="30669"/>
    <cellStyle name="Style 501 13 4 4" xfId="37951"/>
    <cellStyle name="Style 501 13 4 5" xfId="48175"/>
    <cellStyle name="Style 501 13 5" xfId="15743"/>
    <cellStyle name="Style 501 13 5 2" xfId="30670"/>
    <cellStyle name="Style 501 13 5 3" xfId="28086"/>
    <cellStyle name="Style 501 13 5 4" xfId="44778"/>
    <cellStyle name="Style 501 13 6" xfId="30664"/>
    <cellStyle name="Style 501 13 7" xfId="27310"/>
    <cellStyle name="Style 501 13 8" xfId="42719"/>
    <cellStyle name="Style 501 14" xfId="8675"/>
    <cellStyle name="Style 501 14 2" xfId="10111"/>
    <cellStyle name="Style 501 14 2 2" xfId="14348"/>
    <cellStyle name="Style 501 14 2 2 2" xfId="26603"/>
    <cellStyle name="Style 501 14 2 2 3" xfId="30673"/>
    <cellStyle name="Style 501 14 2 2 4" xfId="37772"/>
    <cellStyle name="Style 501 14 2 2 5" xfId="42898"/>
    <cellStyle name="Style 501 14 2 3" xfId="17085"/>
    <cellStyle name="Style 501 14 2 3 2" xfId="30674"/>
    <cellStyle name="Style 501 14 2 3 3" xfId="37709"/>
    <cellStyle name="Style 501 14 2 3 4" xfId="44406"/>
    <cellStyle name="Style 501 14 2 4" xfId="30672"/>
    <cellStyle name="Style 501 14 2 5" xfId="34656"/>
    <cellStyle name="Style 501 14 2 6" xfId="44358"/>
    <cellStyle name="Style 501 14 3" xfId="11668"/>
    <cellStyle name="Style 501 14 3 2" xfId="26604"/>
    <cellStyle name="Style 501 14 3 3" xfId="30675"/>
    <cellStyle name="Style 501 14 3 4" xfId="38304"/>
    <cellStyle name="Style 501 14 3 5" xfId="41310"/>
    <cellStyle name="Style 501 14 4" xfId="13023"/>
    <cellStyle name="Style 501 14 4 2" xfId="26605"/>
    <cellStyle name="Style 501 14 4 3" xfId="30676"/>
    <cellStyle name="Style 501 14 4 4" xfId="37841"/>
    <cellStyle name="Style 501 14 4 5" xfId="40902"/>
    <cellStyle name="Style 501 14 5" xfId="15855"/>
    <cellStyle name="Style 501 14 5 2" xfId="30677"/>
    <cellStyle name="Style 501 14 5 3" xfId="31975"/>
    <cellStyle name="Style 501 14 5 4" xfId="45438"/>
    <cellStyle name="Style 501 14 6" xfId="30671"/>
    <cellStyle name="Style 501 14 7" xfId="27441"/>
    <cellStyle name="Style 501 14 8" xfId="44835"/>
    <cellStyle name="Style 501 15" xfId="8888"/>
    <cellStyle name="Style 501 15 2" xfId="13167"/>
    <cellStyle name="Style 501 15 2 2" xfId="26608"/>
    <cellStyle name="Style 501 15 2 3" xfId="30679"/>
    <cellStyle name="Style 501 15 2 4" xfId="34058"/>
    <cellStyle name="Style 501 15 2 5" xfId="45092"/>
    <cellStyle name="Style 501 15 3" xfId="14600"/>
    <cellStyle name="Style 501 15 3 2" xfId="26609"/>
    <cellStyle name="Style 501 15 3 3" xfId="30680"/>
    <cellStyle name="Style 501 15 3 4" xfId="32464"/>
    <cellStyle name="Style 501 15 3 5" xfId="48071"/>
    <cellStyle name="Style 501 15 4" xfId="26607"/>
    <cellStyle name="Style 501 16" xfId="10317"/>
    <cellStyle name="Style 501 16 2" xfId="14554"/>
    <cellStyle name="Style 501 16 2 2" xfId="26610"/>
    <cellStyle name="Style 501 16 2 3" xfId="30682"/>
    <cellStyle name="Style 501 16 2 4" xfId="32871"/>
    <cellStyle name="Style 501 16 2 5" xfId="40831"/>
    <cellStyle name="Style 501 16 3" xfId="17291"/>
    <cellStyle name="Style 501 16 3 2" xfId="30683"/>
    <cellStyle name="Style 501 16 3 3" xfId="36639"/>
    <cellStyle name="Style 501 16 3 4" xfId="41850"/>
    <cellStyle name="Style 501 16 4" xfId="30681"/>
    <cellStyle name="Style 501 16 5" xfId="38380"/>
    <cellStyle name="Style 501 16 6" xfId="46683"/>
    <cellStyle name="Style 501 17" xfId="10381"/>
    <cellStyle name="Style 501 17 2" xfId="26611"/>
    <cellStyle name="Style 501 17 3" xfId="30684"/>
    <cellStyle name="Style 501 17 4" xfId="37076"/>
    <cellStyle name="Style 501 17 5" xfId="45753"/>
    <cellStyle name="Style 501 18" xfId="10390"/>
    <cellStyle name="Style 501 18 2" xfId="26612"/>
    <cellStyle name="Style 501 18 3" xfId="30685"/>
    <cellStyle name="Style 501 18 4" xfId="35224"/>
    <cellStyle name="Style 501 18 5" xfId="40826"/>
    <cellStyle name="Style 501 19" xfId="11822"/>
    <cellStyle name="Style 501 19 2" xfId="26613"/>
    <cellStyle name="Style 501 19 3" xfId="30686"/>
    <cellStyle name="Style 501 19 4" xfId="35844"/>
    <cellStyle name="Style 501 19 5" xfId="46135"/>
    <cellStyle name="Style 501 2" xfId="6630"/>
    <cellStyle name="Style 501 2 2" xfId="10178"/>
    <cellStyle name="Style 501 2 2 2" xfId="11735"/>
    <cellStyle name="Style 501 2 2 2 2" xfId="26614"/>
    <cellStyle name="Style 501 2 2 2 3" xfId="30688"/>
    <cellStyle name="Style 501 2 2 2 4" xfId="37938"/>
    <cellStyle name="Style 501 2 2 2 5" xfId="43654"/>
    <cellStyle name="Style 501 2 2 3" xfId="14415"/>
    <cellStyle name="Style 501 2 2 3 2" xfId="26615"/>
    <cellStyle name="Style 501 2 2 3 3" xfId="30689"/>
    <cellStyle name="Style 501 2 2 3 4" xfId="33700"/>
    <cellStyle name="Style 501 2 2 3 5" xfId="44555"/>
    <cellStyle name="Style 501 2 2 4" xfId="17152"/>
    <cellStyle name="Style 501 2 2 4 2" xfId="30690"/>
    <cellStyle name="Style 501 2 2 4 3" xfId="35553"/>
    <cellStyle name="Style 501 2 2 4 4" xfId="45566"/>
    <cellStyle name="Style 501 2 2 5" xfId="30687"/>
    <cellStyle name="Style 501 2 2 6" xfId="38253"/>
    <cellStyle name="Style 501 2 2 7" xfId="43111"/>
    <cellStyle name="Style 501 2 3" xfId="8971"/>
    <cellStyle name="Style 501 2 3 2" xfId="13226"/>
    <cellStyle name="Style 501 2 3 2 2" xfId="26618"/>
    <cellStyle name="Style 501 2 3 2 3" xfId="30691"/>
    <cellStyle name="Style 501 2 3 2 4" xfId="38092"/>
    <cellStyle name="Style 501 2 3 2 5" xfId="41168"/>
    <cellStyle name="Style 501 2 3 3" xfId="14625"/>
    <cellStyle name="Style 501 2 3 3 2" xfId="26619"/>
    <cellStyle name="Style 501 2 3 3 3" xfId="30692"/>
    <cellStyle name="Style 501 2 3 3 4" xfId="35708"/>
    <cellStyle name="Style 501 2 3 3 5" xfId="40456"/>
    <cellStyle name="Style 501 2 3 4" xfId="26617"/>
    <cellStyle name="Style 501 2 4" xfId="10546"/>
    <cellStyle name="Style 501 2 4 2" xfId="26620"/>
    <cellStyle name="Style 501 2 4 3" xfId="30693"/>
    <cellStyle name="Style 501 2 4 4" xfId="34015"/>
    <cellStyle name="Style 501 2 4 5" xfId="42984"/>
    <cellStyle name="Style 501 2 5" xfId="11901"/>
    <cellStyle name="Style 501 2 5 2" xfId="26621"/>
    <cellStyle name="Style 501 2 5 3" xfId="30694"/>
    <cellStyle name="Style 501 2 5 4" xfId="36359"/>
    <cellStyle name="Style 501 2 5 5" xfId="44774"/>
    <cellStyle name="Style 501 2 6" xfId="14733"/>
    <cellStyle name="Style 501 2 6 2" xfId="30695"/>
    <cellStyle name="Style 501 2 6 3" xfId="37402"/>
    <cellStyle name="Style 501 2 6 4" xfId="45400"/>
    <cellStyle name="Style 501 2 7" xfId="23898"/>
    <cellStyle name="Style 501 2 8" xfId="39766"/>
    <cellStyle name="Style 501 3" xfId="6877"/>
    <cellStyle name="Style 501 3 2" xfId="9218"/>
    <cellStyle name="Style 501 3 2 2" xfId="13473"/>
    <cellStyle name="Style 501 3 2 2 2" xfId="26624"/>
    <cellStyle name="Style 501 3 2 2 3" xfId="30698"/>
    <cellStyle name="Style 501 3 2 2 4" xfId="33295"/>
    <cellStyle name="Style 501 3 2 2 5" xfId="40648"/>
    <cellStyle name="Style 501 3 2 3" xfId="16228"/>
    <cellStyle name="Style 501 3 2 3 2" xfId="30699"/>
    <cellStyle name="Style 501 3 2 3 3" xfId="21728"/>
    <cellStyle name="Style 501 3 2 3 4" xfId="39458"/>
    <cellStyle name="Style 501 3 2 4" xfId="30697"/>
    <cellStyle name="Style 501 3 2 5" xfId="26606"/>
    <cellStyle name="Style 501 3 2 6" xfId="39997"/>
    <cellStyle name="Style 501 3 3" xfId="10793"/>
    <cellStyle name="Style 501 3 3 2" xfId="26625"/>
    <cellStyle name="Style 501 3 3 3" xfId="30700"/>
    <cellStyle name="Style 501 3 3 4" xfId="37575"/>
    <cellStyle name="Style 501 3 3 5" xfId="47366"/>
    <cellStyle name="Style 501 3 4" xfId="12148"/>
    <cellStyle name="Style 501 3 4 2" xfId="26626"/>
    <cellStyle name="Style 501 3 4 3" xfId="30701"/>
    <cellStyle name="Style 501 3 4 4" xfId="34743"/>
    <cellStyle name="Style 501 3 4 5" xfId="43213"/>
    <cellStyle name="Style 501 3 5" xfId="14980"/>
    <cellStyle name="Style 501 3 5 2" xfId="30702"/>
    <cellStyle name="Style 501 3 5 3" xfId="33126"/>
    <cellStyle name="Style 501 3 5 4" xfId="45629"/>
    <cellStyle name="Style 501 3 6" xfId="30696"/>
    <cellStyle name="Style 501 3 7" xfId="24748"/>
    <cellStyle name="Style 501 3 8" xfId="39244"/>
    <cellStyle name="Style 501 4" xfId="7026"/>
    <cellStyle name="Style 501 4 2" xfId="9367"/>
    <cellStyle name="Style 501 4 2 2" xfId="13622"/>
    <cellStyle name="Style 501 4 2 2 2" xfId="26627"/>
    <cellStyle name="Style 501 4 2 2 3" xfId="30705"/>
    <cellStyle name="Style 501 4 2 2 4" xfId="33424"/>
    <cellStyle name="Style 501 4 2 2 5" xfId="47455"/>
    <cellStyle name="Style 501 4 2 3" xfId="16359"/>
    <cellStyle name="Style 501 4 2 3 2" xfId="30706"/>
    <cellStyle name="Style 501 4 2 3 3" xfId="21780"/>
    <cellStyle name="Style 501 4 2 3 4" xfId="38987"/>
    <cellStyle name="Style 501 4 2 4" xfId="30704"/>
    <cellStyle name="Style 501 4 2 5" xfId="37120"/>
    <cellStyle name="Style 501 4 2 6" xfId="42072"/>
    <cellStyle name="Style 501 4 3" xfId="10942"/>
    <cellStyle name="Style 501 4 3 2" xfId="26628"/>
    <cellStyle name="Style 501 4 3 3" xfId="30707"/>
    <cellStyle name="Style 501 4 3 4" xfId="36314"/>
    <cellStyle name="Style 501 4 3 5" xfId="47751"/>
    <cellStyle name="Style 501 4 4" xfId="12297"/>
    <cellStyle name="Style 501 4 4 2" xfId="26629"/>
    <cellStyle name="Style 501 4 4 3" xfId="30708"/>
    <cellStyle name="Style 501 4 4 4" xfId="33947"/>
    <cellStyle name="Style 501 4 4 5" xfId="46104"/>
    <cellStyle name="Style 501 4 5" xfId="15129"/>
    <cellStyle name="Style 501 4 5 2" xfId="30709"/>
    <cellStyle name="Style 501 4 5 3" xfId="38318"/>
    <cellStyle name="Style 501 4 5 4" xfId="43914"/>
    <cellStyle name="Style 501 4 6" xfId="30703"/>
    <cellStyle name="Style 501 4 7" xfId="38879"/>
    <cellStyle name="Style 501 4 8" xfId="40257"/>
    <cellStyle name="Style 501 5" xfId="6724"/>
    <cellStyle name="Style 501 5 2" xfId="9065"/>
    <cellStyle name="Style 501 5 2 2" xfId="13320"/>
    <cellStyle name="Style 501 5 2 2 2" xfId="26630"/>
    <cellStyle name="Style 501 5 2 2 3" xfId="30712"/>
    <cellStyle name="Style 501 5 2 2 4" xfId="36332"/>
    <cellStyle name="Style 501 5 2 2 5" xfId="40380"/>
    <cellStyle name="Style 501 5 2 3" xfId="16093"/>
    <cellStyle name="Style 501 5 2 3 2" xfId="30713"/>
    <cellStyle name="Style 501 5 2 3 3" xfId="18898"/>
    <cellStyle name="Style 501 5 2 3 4" xfId="40313"/>
    <cellStyle name="Style 501 5 2 4" xfId="30711"/>
    <cellStyle name="Style 501 5 2 5" xfId="21672"/>
    <cellStyle name="Style 501 5 2 6" xfId="39347"/>
    <cellStyle name="Style 501 5 3" xfId="10640"/>
    <cellStyle name="Style 501 5 3 2" xfId="26632"/>
    <cellStyle name="Style 501 5 3 3" xfId="30714"/>
    <cellStyle name="Style 501 5 3 4" xfId="27869"/>
    <cellStyle name="Style 501 5 3 5" xfId="42565"/>
    <cellStyle name="Style 501 5 4" xfId="11995"/>
    <cellStyle name="Style 501 5 4 2" xfId="26633"/>
    <cellStyle name="Style 501 5 4 3" xfId="30715"/>
    <cellStyle name="Style 501 5 4 4" xfId="36130"/>
    <cellStyle name="Style 501 5 4 5" xfId="40835"/>
    <cellStyle name="Style 501 5 5" xfId="14827"/>
    <cellStyle name="Style 501 5 5 2" xfId="30716"/>
    <cellStyle name="Style 501 5 5 3" xfId="38072"/>
    <cellStyle name="Style 501 5 5 4" xfId="48465"/>
    <cellStyle name="Style 501 5 6" xfId="30710"/>
    <cellStyle name="Style 501 5 7" xfId="22605"/>
    <cellStyle name="Style 501 5 8" xfId="39613"/>
    <cellStyle name="Style 501 6" xfId="6799"/>
    <cellStyle name="Style 501 6 2" xfId="9140"/>
    <cellStyle name="Style 501 6 2 2" xfId="13395"/>
    <cellStyle name="Style 501 6 2 2 2" xfId="26634"/>
    <cellStyle name="Style 501 6 2 2 3" xfId="30719"/>
    <cellStyle name="Style 501 6 2 2 4" xfId="35989"/>
    <cellStyle name="Style 501 6 2 2 5" xfId="47739"/>
    <cellStyle name="Style 501 6 2 3" xfId="16164"/>
    <cellStyle name="Style 501 6 2 3 2" xfId="30720"/>
    <cellStyle name="Style 501 6 2 3 3" xfId="31948"/>
    <cellStyle name="Style 501 6 2 3 4" xfId="40219"/>
    <cellStyle name="Style 501 6 2 4" xfId="30718"/>
    <cellStyle name="Style 501 6 2 5" xfId="23657"/>
    <cellStyle name="Style 501 6 2 6" xfId="39500"/>
    <cellStyle name="Style 501 6 3" xfId="10715"/>
    <cellStyle name="Style 501 6 3 2" xfId="26635"/>
    <cellStyle name="Style 501 6 3 3" xfId="30721"/>
    <cellStyle name="Style 501 6 3 4" xfId="34791"/>
    <cellStyle name="Style 501 6 3 5" xfId="48098"/>
    <cellStyle name="Style 501 6 4" xfId="12070"/>
    <cellStyle name="Style 501 6 4 2" xfId="26636"/>
    <cellStyle name="Style 501 6 4 3" xfId="30722"/>
    <cellStyle name="Style 501 6 4 4" xfId="32691"/>
    <cellStyle name="Style 501 6 4 5" xfId="40523"/>
    <cellStyle name="Style 501 6 5" xfId="14902"/>
    <cellStyle name="Style 501 6 5 2" xfId="30723"/>
    <cellStyle name="Style 501 6 5 3" xfId="35775"/>
    <cellStyle name="Style 501 6 5 4" xfId="43642"/>
    <cellStyle name="Style 501 6 6" xfId="30717"/>
    <cellStyle name="Style 501 6 7" xfId="22735"/>
    <cellStyle name="Style 501 6 8" xfId="39304"/>
    <cellStyle name="Style 501 7" xfId="6689"/>
    <cellStyle name="Style 501 7 2" xfId="9030"/>
    <cellStyle name="Style 501 7 2 2" xfId="13285"/>
    <cellStyle name="Style 501 7 2 2 2" xfId="26637"/>
    <cellStyle name="Style 501 7 2 2 3" xfId="30726"/>
    <cellStyle name="Style 501 7 2 2 4" xfId="36536"/>
    <cellStyle name="Style 501 7 2 2 5" xfId="46652"/>
    <cellStyle name="Style 501 7 2 3" xfId="16069"/>
    <cellStyle name="Style 501 7 2 3 2" xfId="30727"/>
    <cellStyle name="Style 501 7 2 3 3" xfId="21734"/>
    <cellStyle name="Style 501 7 2 3 4" xfId="40894"/>
    <cellStyle name="Style 501 7 2 4" xfId="30725"/>
    <cellStyle name="Style 501 7 2 5" xfId="24038"/>
    <cellStyle name="Style 501 7 2 6" xfId="39107"/>
    <cellStyle name="Style 501 7 3" xfId="10605"/>
    <cellStyle name="Style 501 7 3 2" xfId="26638"/>
    <cellStyle name="Style 501 7 3 3" xfId="30728"/>
    <cellStyle name="Style 501 7 3 4" xfId="26093"/>
    <cellStyle name="Style 501 7 3 5" xfId="45926"/>
    <cellStyle name="Style 501 7 4" xfId="11960"/>
    <cellStyle name="Style 501 7 4 2" xfId="26639"/>
    <cellStyle name="Style 501 7 4 3" xfId="30729"/>
    <cellStyle name="Style 501 7 4 4" xfId="36265"/>
    <cellStyle name="Style 501 7 4 5" xfId="46094"/>
    <cellStyle name="Style 501 7 5" xfId="14792"/>
    <cellStyle name="Style 501 7 5 2" xfId="30730"/>
    <cellStyle name="Style 501 7 5 3" xfId="34139"/>
    <cellStyle name="Style 501 7 5 4" xfId="42229"/>
    <cellStyle name="Style 501 7 6" xfId="30724"/>
    <cellStyle name="Style 501 7 7" xfId="23390"/>
    <cellStyle name="Style 501 7 8" xfId="40116"/>
    <cellStyle name="Style 501 8" xfId="7107"/>
    <cellStyle name="Style 501 8 2" xfId="9448"/>
    <cellStyle name="Style 501 8 2 2" xfId="13703"/>
    <cellStyle name="Style 501 8 2 2 2" xfId="26640"/>
    <cellStyle name="Style 501 8 2 2 3" xfId="30733"/>
    <cellStyle name="Style 501 8 2 2 4" xfId="33087"/>
    <cellStyle name="Style 501 8 2 2 5" xfId="44466"/>
    <cellStyle name="Style 501 8 2 3" xfId="16440"/>
    <cellStyle name="Style 501 8 2 3 2" xfId="30734"/>
    <cellStyle name="Style 501 8 2 3 3" xfId="21957"/>
    <cellStyle name="Style 501 8 2 3 4" xfId="42097"/>
    <cellStyle name="Style 501 8 2 4" xfId="30732"/>
    <cellStyle name="Style 501 8 2 5" xfId="27511"/>
    <cellStyle name="Style 501 8 2 6" xfId="43911"/>
    <cellStyle name="Style 501 8 3" xfId="11023"/>
    <cellStyle name="Style 501 8 3 2" xfId="26641"/>
    <cellStyle name="Style 501 8 3 3" xfId="30735"/>
    <cellStyle name="Style 501 8 3 4" xfId="34681"/>
    <cellStyle name="Style 501 8 3 5" xfId="45630"/>
    <cellStyle name="Style 501 8 4" xfId="12378"/>
    <cellStyle name="Style 501 8 4 2" xfId="26642"/>
    <cellStyle name="Style 501 8 4 3" xfId="30736"/>
    <cellStyle name="Style 501 8 4 4" xfId="32864"/>
    <cellStyle name="Style 501 8 4 5" xfId="40644"/>
    <cellStyle name="Style 501 8 5" xfId="15210"/>
    <cellStyle name="Style 501 8 5 2" xfId="30737"/>
    <cellStyle name="Style 501 8 5 3" xfId="35704"/>
    <cellStyle name="Style 501 8 5 4" xfId="46318"/>
    <cellStyle name="Style 501 8 6" xfId="30731"/>
    <cellStyle name="Style 501 8 7" xfId="25073"/>
    <cellStyle name="Style 501 8 8" xfId="39488"/>
    <cellStyle name="Style 501 9" xfId="8349"/>
    <cellStyle name="Style 501 9 2" xfId="9787"/>
    <cellStyle name="Style 501 9 2 2" xfId="14024"/>
    <cellStyle name="Style 501 9 2 2 2" xfId="26644"/>
    <cellStyle name="Style 501 9 2 2 3" xfId="30740"/>
    <cellStyle name="Style 501 9 2 2 4" xfId="35344"/>
    <cellStyle name="Style 501 9 2 2 5" xfId="45740"/>
    <cellStyle name="Style 501 9 2 3" xfId="16761"/>
    <cellStyle name="Style 501 9 2 3 2" xfId="30741"/>
    <cellStyle name="Style 501 9 2 3 3" xfId="23245"/>
    <cellStyle name="Style 501 9 2 3 4" xfId="40141"/>
    <cellStyle name="Style 501 9 2 4" xfId="30739"/>
    <cellStyle name="Style 501 9 2 5" xfId="32221"/>
    <cellStyle name="Style 501 9 2 6" xfId="43005"/>
    <cellStyle name="Style 501 9 3" xfId="11344"/>
    <cellStyle name="Style 501 9 3 2" xfId="26646"/>
    <cellStyle name="Style 501 9 3 3" xfId="30742"/>
    <cellStyle name="Style 501 9 3 4" xfId="37487"/>
    <cellStyle name="Style 501 9 3 5" xfId="43974"/>
    <cellStyle name="Style 501 9 4" xfId="12699"/>
    <cellStyle name="Style 501 9 4 2" xfId="26647"/>
    <cellStyle name="Style 501 9 4 3" xfId="30743"/>
    <cellStyle name="Style 501 9 4 4" xfId="35679"/>
    <cellStyle name="Style 501 9 4 5" xfId="44929"/>
    <cellStyle name="Style 501 9 5" xfId="15531"/>
    <cellStyle name="Style 501 9 5 2" xfId="30744"/>
    <cellStyle name="Style 501 9 5 3" xfId="36251"/>
    <cellStyle name="Style 501 9 5 4" xfId="45724"/>
    <cellStyle name="Style 501 9 6" xfId="30738"/>
    <cellStyle name="Style 501 9 7" xfId="25877"/>
    <cellStyle name="Style 501 9 8" xfId="41159"/>
    <cellStyle name="Style 502" xfId="109"/>
    <cellStyle name="Style 502 10" xfId="8345"/>
    <cellStyle name="Style 502 10 2" xfId="9783"/>
    <cellStyle name="Style 502 10 2 2" xfId="14020"/>
    <cellStyle name="Style 502 10 2 2 2" xfId="26648"/>
    <cellStyle name="Style 502 10 2 2 3" xfId="30747"/>
    <cellStyle name="Style 502 10 2 2 4" xfId="35611"/>
    <cellStyle name="Style 502 10 2 2 5" xfId="44947"/>
    <cellStyle name="Style 502 10 2 3" xfId="16757"/>
    <cellStyle name="Style 502 10 2 3 2" xfId="30748"/>
    <cellStyle name="Style 502 10 2 3 3" xfId="24857"/>
    <cellStyle name="Style 502 10 2 3 4" xfId="40322"/>
    <cellStyle name="Style 502 10 2 4" xfId="30746"/>
    <cellStyle name="Style 502 10 2 5" xfId="38801"/>
    <cellStyle name="Style 502 10 2 6" xfId="40863"/>
    <cellStyle name="Style 502 10 3" xfId="11340"/>
    <cellStyle name="Style 502 10 3 2" xfId="26649"/>
    <cellStyle name="Style 502 10 3 3" xfId="30749"/>
    <cellStyle name="Style 502 10 3 4" xfId="38009"/>
    <cellStyle name="Style 502 10 3 5" xfId="45280"/>
    <cellStyle name="Style 502 10 4" xfId="12695"/>
    <cellStyle name="Style 502 10 4 2" xfId="26650"/>
    <cellStyle name="Style 502 10 4 3" xfId="30750"/>
    <cellStyle name="Style 502 10 4 4" xfId="36200"/>
    <cellStyle name="Style 502 10 4 5" xfId="41801"/>
    <cellStyle name="Style 502 10 5" xfId="15527"/>
    <cellStyle name="Style 502 10 5 2" xfId="30751"/>
    <cellStyle name="Style 502 10 5 3" xfId="33609"/>
    <cellStyle name="Style 502 10 5 4" xfId="43710"/>
    <cellStyle name="Style 502 10 6" xfId="30745"/>
    <cellStyle name="Style 502 10 7" xfId="22789"/>
    <cellStyle name="Style 502 10 8" xfId="40199"/>
    <cellStyle name="Style 502 11" xfId="8280"/>
    <cellStyle name="Style 502 11 2" xfId="9718"/>
    <cellStyle name="Style 502 11 2 2" xfId="13955"/>
    <cellStyle name="Style 502 11 2 2 2" xfId="26652"/>
    <cellStyle name="Style 502 11 2 2 3" xfId="30754"/>
    <cellStyle name="Style 502 11 2 2 4" xfId="34657"/>
    <cellStyle name="Style 502 11 2 2 5" xfId="46658"/>
    <cellStyle name="Style 502 11 2 3" xfId="16692"/>
    <cellStyle name="Style 502 11 2 3 2" xfId="30755"/>
    <cellStyle name="Style 502 11 2 3 3" xfId="22784"/>
    <cellStyle name="Style 502 11 2 3 4" xfId="39126"/>
    <cellStyle name="Style 502 11 2 4" xfId="30753"/>
    <cellStyle name="Style 502 11 2 5" xfId="37459"/>
    <cellStyle name="Style 502 11 2 6" xfId="42355"/>
    <cellStyle name="Style 502 11 3" xfId="11275"/>
    <cellStyle name="Style 502 11 3 2" xfId="26653"/>
    <cellStyle name="Style 502 11 3 3" xfId="30756"/>
    <cellStyle name="Style 502 11 3 4" xfId="35487"/>
    <cellStyle name="Style 502 11 3 5" xfId="48441"/>
    <cellStyle name="Style 502 11 4" xfId="12630"/>
    <cellStyle name="Style 502 11 4 2" xfId="26654"/>
    <cellStyle name="Style 502 11 4 3" xfId="30757"/>
    <cellStyle name="Style 502 11 4 4" xfId="37616"/>
    <cellStyle name="Style 502 11 4 5" xfId="42393"/>
    <cellStyle name="Style 502 11 5" xfId="15462"/>
    <cellStyle name="Style 502 11 5 2" xfId="30758"/>
    <cellStyle name="Style 502 11 5 3" xfId="38765"/>
    <cellStyle name="Style 502 11 5 4" xfId="40852"/>
    <cellStyle name="Style 502 11 6" xfId="30752"/>
    <cellStyle name="Style 502 11 7" xfId="21899"/>
    <cellStyle name="Style 502 11 8" xfId="39417"/>
    <cellStyle name="Style 502 12" xfId="8602"/>
    <cellStyle name="Style 502 12 2" xfId="10038"/>
    <cellStyle name="Style 502 12 2 2" xfId="14275"/>
    <cellStyle name="Style 502 12 2 2 2" xfId="26656"/>
    <cellStyle name="Style 502 12 2 2 3" xfId="30761"/>
    <cellStyle name="Style 502 12 2 2 4" xfId="33779"/>
    <cellStyle name="Style 502 12 2 2 5" xfId="40444"/>
    <cellStyle name="Style 502 12 2 3" xfId="17012"/>
    <cellStyle name="Style 502 12 2 3 2" xfId="30762"/>
    <cellStyle name="Style 502 12 2 3 3" xfId="38737"/>
    <cellStyle name="Style 502 12 2 3 4" xfId="41895"/>
    <cellStyle name="Style 502 12 2 4" xfId="30760"/>
    <cellStyle name="Style 502 12 2 5" xfId="33922"/>
    <cellStyle name="Style 502 12 2 6" xfId="44834"/>
    <cellStyle name="Style 502 12 3" xfId="11595"/>
    <cellStyle name="Style 502 12 3 2" xfId="26658"/>
    <cellStyle name="Style 502 12 3 3" xfId="30763"/>
    <cellStyle name="Style 502 12 3 4" xfId="35133"/>
    <cellStyle name="Style 502 12 3 5" xfId="43593"/>
    <cellStyle name="Style 502 12 4" xfId="12950"/>
    <cellStyle name="Style 502 12 4 2" xfId="26659"/>
    <cellStyle name="Style 502 12 4 3" xfId="30764"/>
    <cellStyle name="Style 502 12 4 4" xfId="37303"/>
    <cellStyle name="Style 502 12 4 5" xfId="47989"/>
    <cellStyle name="Style 502 12 5" xfId="15782"/>
    <cellStyle name="Style 502 12 5 2" xfId="30765"/>
    <cellStyle name="Style 502 12 5 3" xfId="36597"/>
    <cellStyle name="Style 502 12 5 4" xfId="42823"/>
    <cellStyle name="Style 502 12 6" xfId="30759"/>
    <cellStyle name="Style 502 12 7" xfId="27377"/>
    <cellStyle name="Style 502 12 8" xfId="47567"/>
    <cellStyle name="Style 502 13" xfId="8572"/>
    <cellStyle name="Style 502 13 2" xfId="10008"/>
    <cellStyle name="Style 502 13 2 2" xfId="14245"/>
    <cellStyle name="Style 502 13 2 2 2" xfId="26660"/>
    <cellStyle name="Style 502 13 2 2 3" xfId="30768"/>
    <cellStyle name="Style 502 13 2 2 4" xfId="34388"/>
    <cellStyle name="Style 502 13 2 2 5" xfId="44973"/>
    <cellStyle name="Style 502 13 2 3" xfId="16982"/>
    <cellStyle name="Style 502 13 2 3 2" xfId="30769"/>
    <cellStyle name="Style 502 13 2 3 3" xfId="32150"/>
    <cellStyle name="Style 502 13 2 3 4" xfId="43922"/>
    <cellStyle name="Style 502 13 2 4" xfId="30767"/>
    <cellStyle name="Style 502 13 2 5" xfId="32479"/>
    <cellStyle name="Style 502 13 2 6" xfId="47835"/>
    <cellStyle name="Style 502 13 3" xfId="11565"/>
    <cellStyle name="Style 502 13 3 2" xfId="26661"/>
    <cellStyle name="Style 502 13 3 3" xfId="30770"/>
    <cellStyle name="Style 502 13 3 4" xfId="36328"/>
    <cellStyle name="Style 502 13 3 5" xfId="47624"/>
    <cellStyle name="Style 502 13 4" xfId="12920"/>
    <cellStyle name="Style 502 13 4 2" xfId="26662"/>
    <cellStyle name="Style 502 13 4 3" xfId="30771"/>
    <cellStyle name="Style 502 13 4 4" xfId="32986"/>
    <cellStyle name="Style 502 13 4 5" xfId="46673"/>
    <cellStyle name="Style 502 13 5" xfId="15752"/>
    <cellStyle name="Style 502 13 5 2" xfId="30772"/>
    <cellStyle name="Style 502 13 5 3" xfId="26936"/>
    <cellStyle name="Style 502 13 5 4" xfId="41891"/>
    <cellStyle name="Style 502 13 6" xfId="30766"/>
    <cellStyle name="Style 502 13 7" xfId="27325"/>
    <cellStyle name="Style 502 13 8" xfId="46504"/>
    <cellStyle name="Style 502 14" xfId="8518"/>
    <cellStyle name="Style 502 14 2" xfId="9954"/>
    <cellStyle name="Style 502 14 2 2" xfId="14191"/>
    <cellStyle name="Style 502 14 2 2 2" xfId="26663"/>
    <cellStyle name="Style 502 14 2 2 3" xfId="30775"/>
    <cellStyle name="Style 502 14 2 2 4" xfId="33755"/>
    <cellStyle name="Style 502 14 2 2 5" xfId="42749"/>
    <cellStyle name="Style 502 14 2 3" xfId="16928"/>
    <cellStyle name="Style 502 14 2 3 2" xfId="30776"/>
    <cellStyle name="Style 502 14 2 3 3" xfId="32142"/>
    <cellStyle name="Style 502 14 2 3 4" xfId="41686"/>
    <cellStyle name="Style 502 14 2 4" xfId="30774"/>
    <cellStyle name="Style 502 14 2 5" xfId="35511"/>
    <cellStyle name="Style 502 14 2 6" xfId="45531"/>
    <cellStyle name="Style 502 14 3" xfId="11511"/>
    <cellStyle name="Style 502 14 3 2" xfId="26664"/>
    <cellStyle name="Style 502 14 3 3" xfId="30777"/>
    <cellStyle name="Style 502 14 3 4" xfId="37511"/>
    <cellStyle name="Style 502 14 3 5" xfId="42041"/>
    <cellStyle name="Style 502 14 4" xfId="12866"/>
    <cellStyle name="Style 502 14 4 2" xfId="26665"/>
    <cellStyle name="Style 502 14 4 3" xfId="30778"/>
    <cellStyle name="Style 502 14 4 4" xfId="37278"/>
    <cellStyle name="Style 502 14 4 5" xfId="46611"/>
    <cellStyle name="Style 502 14 5" xfId="15698"/>
    <cellStyle name="Style 502 14 5 2" xfId="30779"/>
    <cellStyle name="Style 502 14 5 3" xfId="28041"/>
    <cellStyle name="Style 502 14 5 4" xfId="48375"/>
    <cellStyle name="Style 502 14 6" xfId="30773"/>
    <cellStyle name="Style 502 14 7" xfId="27232"/>
    <cellStyle name="Style 502 14 8" xfId="47285"/>
    <cellStyle name="Style 502 15" xfId="8889"/>
    <cellStyle name="Style 502 15 2" xfId="13168"/>
    <cellStyle name="Style 502 15 2 2" xfId="26667"/>
    <cellStyle name="Style 502 15 2 3" xfId="30780"/>
    <cellStyle name="Style 502 15 2 4" xfId="32477"/>
    <cellStyle name="Style 502 15 2 5" xfId="44566"/>
    <cellStyle name="Style 502 15 3" xfId="14601"/>
    <cellStyle name="Style 502 15 3 2" xfId="26668"/>
    <cellStyle name="Style 502 15 3 3" xfId="30781"/>
    <cellStyle name="Style 502 15 3 4" xfId="35627"/>
    <cellStyle name="Style 502 15 3 5" xfId="42080"/>
    <cellStyle name="Style 502 15 4" xfId="26666"/>
    <cellStyle name="Style 502 16" xfId="10284"/>
    <cellStyle name="Style 502 16 2" xfId="14521"/>
    <cellStyle name="Style 502 16 2 2" xfId="26669"/>
    <cellStyle name="Style 502 16 2 3" xfId="30783"/>
    <cellStyle name="Style 502 16 2 4" xfId="38491"/>
    <cellStyle name="Style 502 16 2 5" xfId="41982"/>
    <cellStyle name="Style 502 16 3" xfId="17258"/>
    <cellStyle name="Style 502 16 3 2" xfId="30784"/>
    <cellStyle name="Style 502 16 3 3" xfId="33996"/>
    <cellStyle name="Style 502 16 3 4" xfId="43241"/>
    <cellStyle name="Style 502 16 4" xfId="30782"/>
    <cellStyle name="Style 502 16 5" xfId="36749"/>
    <cellStyle name="Style 502 16 6" xfId="43397"/>
    <cellStyle name="Style 502 17" xfId="10382"/>
    <cellStyle name="Style 502 17 2" xfId="26671"/>
    <cellStyle name="Style 502 17 3" xfId="30785"/>
    <cellStyle name="Style 502 17 4" xfId="34974"/>
    <cellStyle name="Style 502 17 5" xfId="47530"/>
    <cellStyle name="Style 502 18" xfId="10347"/>
    <cellStyle name="Style 502 18 2" xfId="26672"/>
    <cellStyle name="Style 502 18 3" xfId="30786"/>
    <cellStyle name="Style 502 18 4" xfId="37720"/>
    <cellStyle name="Style 502 18 5" xfId="40849"/>
    <cellStyle name="Style 502 19" xfId="11823"/>
    <cellStyle name="Style 502 19 2" xfId="26673"/>
    <cellStyle name="Style 502 19 3" xfId="30787"/>
    <cellStyle name="Style 502 19 4" xfId="37452"/>
    <cellStyle name="Style 502 19 5" xfId="42396"/>
    <cellStyle name="Style 502 2" xfId="6876"/>
    <cellStyle name="Style 502 2 2" xfId="10209"/>
    <cellStyle name="Style 502 2 2 2" xfId="11766"/>
    <cellStyle name="Style 502 2 2 2 2" xfId="26675"/>
    <cellStyle name="Style 502 2 2 2 3" xfId="30789"/>
    <cellStyle name="Style 502 2 2 2 4" xfId="36725"/>
    <cellStyle name="Style 502 2 2 2 5" xfId="42014"/>
    <cellStyle name="Style 502 2 2 3" xfId="14446"/>
    <cellStyle name="Style 502 2 2 3 2" xfId="26676"/>
    <cellStyle name="Style 502 2 2 3 3" xfId="30790"/>
    <cellStyle name="Style 502 2 2 3 4" xfId="32725"/>
    <cellStyle name="Style 502 2 2 3 5" xfId="44730"/>
    <cellStyle name="Style 502 2 2 4" xfId="17183"/>
    <cellStyle name="Style 502 2 2 4 2" xfId="30791"/>
    <cellStyle name="Style 502 2 2 4 3" xfId="37135"/>
    <cellStyle name="Style 502 2 2 4 4" xfId="42084"/>
    <cellStyle name="Style 502 2 2 5" xfId="30788"/>
    <cellStyle name="Style 502 2 2 6" xfId="36082"/>
    <cellStyle name="Style 502 2 2 7" xfId="41594"/>
    <cellStyle name="Style 502 2 3" xfId="9217"/>
    <cellStyle name="Style 502 2 3 2" xfId="13472"/>
    <cellStyle name="Style 502 2 3 2 2" xfId="26679"/>
    <cellStyle name="Style 502 2 3 2 3" xfId="30792"/>
    <cellStyle name="Style 502 2 3 2 4" xfId="34878"/>
    <cellStyle name="Style 502 2 3 2 5" xfId="45302"/>
    <cellStyle name="Style 502 2 3 3" xfId="14656"/>
    <cellStyle name="Style 502 2 3 3 2" xfId="26680"/>
    <cellStyle name="Style 502 2 3 3 3" xfId="30793"/>
    <cellStyle name="Style 502 2 3 3 4" xfId="33298"/>
    <cellStyle name="Style 502 2 3 3 5" xfId="47646"/>
    <cellStyle name="Style 502 2 3 4" xfId="26678"/>
    <cellStyle name="Style 502 2 4" xfId="10792"/>
    <cellStyle name="Style 502 2 4 2" xfId="26681"/>
    <cellStyle name="Style 502 2 4 3" xfId="30794"/>
    <cellStyle name="Style 502 2 4 4" xfId="35977"/>
    <cellStyle name="Style 502 2 4 5" xfId="44175"/>
    <cellStyle name="Style 502 2 5" xfId="12147"/>
    <cellStyle name="Style 502 2 5 2" xfId="26682"/>
    <cellStyle name="Style 502 2 5 3" xfId="30795"/>
    <cellStyle name="Style 502 2 5 4" xfId="36845"/>
    <cellStyle name="Style 502 2 5 5" xfId="44367"/>
    <cellStyle name="Style 502 2 6" xfId="14979"/>
    <cellStyle name="Style 502 2 6 2" xfId="30796"/>
    <cellStyle name="Style 502 2 6 3" xfId="34708"/>
    <cellStyle name="Style 502 2 6 4" xfId="41539"/>
    <cellStyle name="Style 502 2 7" xfId="21994"/>
    <cellStyle name="Style 502 2 8" xfId="40102"/>
    <cellStyle name="Style 502 3" xfId="6705"/>
    <cellStyle name="Style 502 3 2" xfId="9046"/>
    <cellStyle name="Style 502 3 2 2" xfId="13301"/>
    <cellStyle name="Style 502 3 2 2 2" xfId="26685"/>
    <cellStyle name="Style 502 3 2 2 3" xfId="30799"/>
    <cellStyle name="Style 502 3 2 2 4" xfId="37351"/>
    <cellStyle name="Style 502 3 2 2 5" xfId="47221"/>
    <cellStyle name="Style 502 3 2 3" xfId="16085"/>
    <cellStyle name="Style 502 3 2 3 2" xfId="30800"/>
    <cellStyle name="Style 502 3 2 3 3" xfId="23707"/>
    <cellStyle name="Style 502 3 2 3 4" xfId="39418"/>
    <cellStyle name="Style 502 3 2 4" xfId="30798"/>
    <cellStyle name="Style 502 3 2 5" xfId="22903"/>
    <cellStyle name="Style 502 3 2 6" xfId="39794"/>
    <cellStyle name="Style 502 3 3" xfId="10621"/>
    <cellStyle name="Style 502 3 3 2" xfId="26686"/>
    <cellStyle name="Style 502 3 3 3" xfId="30801"/>
    <cellStyle name="Style 502 3 3 4" xfId="27840"/>
    <cellStyle name="Style 502 3 3 5" xfId="42812"/>
    <cellStyle name="Style 502 3 4" xfId="11976"/>
    <cellStyle name="Style 502 3 4 2" xfId="26687"/>
    <cellStyle name="Style 502 3 4 3" xfId="30802"/>
    <cellStyle name="Style 502 3 4 4" xfId="35947"/>
    <cellStyle name="Style 502 3 4 5" xfId="47189"/>
    <cellStyle name="Style 502 3 5" xfId="14808"/>
    <cellStyle name="Style 502 3 5 2" xfId="30803"/>
    <cellStyle name="Style 502 3 5 3" xfId="37618"/>
    <cellStyle name="Style 502 3 5 4" xfId="48051"/>
    <cellStyle name="Style 502 3 6" xfId="30797"/>
    <cellStyle name="Style 502 3 7" xfId="31870"/>
    <cellStyle name="Style 502 3 8" xfId="44833"/>
    <cellStyle name="Style 502 4" xfId="6884"/>
    <cellStyle name="Style 502 4 2" xfId="9225"/>
    <cellStyle name="Style 502 4 2 2" xfId="13480"/>
    <cellStyle name="Style 502 4 2 2 2" xfId="26688"/>
    <cellStyle name="Style 502 4 2 2 3" xfId="30806"/>
    <cellStyle name="Style 502 4 2 2 4" xfId="38582"/>
    <cellStyle name="Style 502 4 2 2 5" xfId="41878"/>
    <cellStyle name="Style 502 4 2 3" xfId="16235"/>
    <cellStyle name="Style 502 4 2 3 2" xfId="30807"/>
    <cellStyle name="Style 502 4 2 3 3" xfId="21733"/>
    <cellStyle name="Style 502 4 2 3 4" xfId="38977"/>
    <cellStyle name="Style 502 4 2 4" xfId="30805"/>
    <cellStyle name="Style 502 4 2 5" xfId="26460"/>
    <cellStyle name="Style 502 4 2 6" xfId="39837"/>
    <cellStyle name="Style 502 4 3" xfId="10800"/>
    <cellStyle name="Style 502 4 3 2" xfId="26689"/>
    <cellStyle name="Style 502 4 3 3" xfId="30808"/>
    <cellStyle name="Style 502 4 3 4" xfId="36363"/>
    <cellStyle name="Style 502 4 3 5" xfId="45708"/>
    <cellStyle name="Style 502 4 4" xfId="12155"/>
    <cellStyle name="Style 502 4 4 2" xfId="26690"/>
    <cellStyle name="Style 502 4 4 3" xfId="30809"/>
    <cellStyle name="Style 502 4 4 4" xfId="37411"/>
    <cellStyle name="Style 502 4 4 5" xfId="45353"/>
    <cellStyle name="Style 502 4 5" xfId="14987"/>
    <cellStyle name="Style 502 4 5 2" xfId="30810"/>
    <cellStyle name="Style 502 4 5 3" xfId="38412"/>
    <cellStyle name="Style 502 4 5 4" xfId="45913"/>
    <cellStyle name="Style 502 4 6" xfId="30804"/>
    <cellStyle name="Style 502 4 7" xfId="24752"/>
    <cellStyle name="Style 502 4 8" xfId="39140"/>
    <cellStyle name="Style 502 5" xfId="6609"/>
    <cellStyle name="Style 502 5 2" xfId="8950"/>
    <cellStyle name="Style 502 5 2 2" xfId="13205"/>
    <cellStyle name="Style 502 5 2 2 2" xfId="26691"/>
    <cellStyle name="Style 502 5 2 2 3" xfId="30813"/>
    <cellStyle name="Style 502 5 2 2 4" xfId="32877"/>
    <cellStyle name="Style 502 5 2 2 5" xfId="46848"/>
    <cellStyle name="Style 502 5 2 3" xfId="15992"/>
    <cellStyle name="Style 502 5 2 3 2" xfId="30814"/>
    <cellStyle name="Style 502 5 2 3 3" xfId="23906"/>
    <cellStyle name="Style 502 5 2 3 4" xfId="39301"/>
    <cellStyle name="Style 502 5 2 4" xfId="30812"/>
    <cellStyle name="Style 502 5 2 5" xfId="29980"/>
    <cellStyle name="Style 502 5 2 6" xfId="46818"/>
    <cellStyle name="Style 502 5 3" xfId="10525"/>
    <cellStyle name="Style 502 5 3 2" xfId="26692"/>
    <cellStyle name="Style 502 5 3 3" xfId="30815"/>
    <cellStyle name="Style 502 5 3 4" xfId="37147"/>
    <cellStyle name="Style 502 5 3 5" xfId="43562"/>
    <cellStyle name="Style 502 5 4" xfId="11880"/>
    <cellStyle name="Style 502 5 4 2" xfId="26693"/>
    <cellStyle name="Style 502 5 4 3" xfId="30816"/>
    <cellStyle name="Style 502 5 4 4" xfId="32607"/>
    <cellStyle name="Style 502 5 4 5" xfId="47159"/>
    <cellStyle name="Style 502 5 5" xfId="14712"/>
    <cellStyle name="Style 502 5 5 2" xfId="30817"/>
    <cellStyle name="Style 502 5 5 3" xfId="38653"/>
    <cellStyle name="Style 502 5 5 4" xfId="45269"/>
    <cellStyle name="Style 502 5 6" xfId="30811"/>
    <cellStyle name="Style 502 5 7" xfId="23700"/>
    <cellStyle name="Style 502 5 8" xfId="40203"/>
    <cellStyle name="Style 502 6" xfId="6833"/>
    <cellStyle name="Style 502 6 2" xfId="9174"/>
    <cellStyle name="Style 502 6 2 2" xfId="13429"/>
    <cellStyle name="Style 502 6 2 2 2" xfId="26694"/>
    <cellStyle name="Style 502 6 2 2 3" xfId="30820"/>
    <cellStyle name="Style 502 6 2 2 4" xfId="34327"/>
    <cellStyle name="Style 502 6 2 2 5" xfId="44312"/>
    <cellStyle name="Style 502 6 2 3" xfId="16189"/>
    <cellStyle name="Style 502 6 2 3 2" xfId="30821"/>
    <cellStyle name="Style 502 6 2 3 3" xfId="21783"/>
    <cellStyle name="Style 502 6 2 3 4" xfId="39993"/>
    <cellStyle name="Style 502 6 2 4" xfId="30819"/>
    <cellStyle name="Style 502 6 2 5" xfId="21670"/>
    <cellStyle name="Style 502 6 2 6" xfId="39742"/>
    <cellStyle name="Style 502 6 3" xfId="10749"/>
    <cellStyle name="Style 502 6 3 2" xfId="26695"/>
    <cellStyle name="Style 502 6 3 3" xfId="30822"/>
    <cellStyle name="Style 502 6 3 4" xfId="36762"/>
    <cellStyle name="Style 502 6 3 5" xfId="48086"/>
    <cellStyle name="Style 502 6 4" xfId="12104"/>
    <cellStyle name="Style 502 6 4 2" xfId="26696"/>
    <cellStyle name="Style 502 6 4 3" xfId="30823"/>
    <cellStyle name="Style 502 6 4 4" xfId="34124"/>
    <cellStyle name="Style 502 6 4 5" xfId="43524"/>
    <cellStyle name="Style 502 6 5" xfId="14936"/>
    <cellStyle name="Style 502 6 5 2" xfId="30824"/>
    <cellStyle name="Style 502 6 5 3" xfId="32476"/>
    <cellStyle name="Style 502 6 5 4" xfId="44875"/>
    <cellStyle name="Style 502 6 6" xfId="30818"/>
    <cellStyle name="Style 502 6 7" xfId="21880"/>
    <cellStyle name="Style 502 6 8" xfId="39896"/>
    <cellStyle name="Style 502 7" xfId="6752"/>
    <cellStyle name="Style 502 7 2" xfId="9093"/>
    <cellStyle name="Style 502 7 2 2" xfId="13348"/>
    <cellStyle name="Style 502 7 2 2 2" xfId="26698"/>
    <cellStyle name="Style 502 7 2 2 3" xfId="30827"/>
    <cellStyle name="Style 502 7 2 2 4" xfId="35878"/>
    <cellStyle name="Style 502 7 2 2 5" xfId="45518"/>
    <cellStyle name="Style 502 7 2 3" xfId="16120"/>
    <cellStyle name="Style 502 7 2 3 2" xfId="30828"/>
    <cellStyle name="Style 502 7 2 3 3" xfId="22774"/>
    <cellStyle name="Style 502 7 2 3 4" xfId="39185"/>
    <cellStyle name="Style 502 7 2 4" xfId="30826"/>
    <cellStyle name="Style 502 7 2 5" xfId="25329"/>
    <cellStyle name="Style 502 7 2 6" xfId="39416"/>
    <cellStyle name="Style 502 7 3" xfId="10668"/>
    <cellStyle name="Style 502 7 3 2" xfId="26700"/>
    <cellStyle name="Style 502 7 3 3" xfId="30829"/>
    <cellStyle name="Style 502 7 3 4" xfId="27900"/>
    <cellStyle name="Style 502 7 3 5" xfId="47735"/>
    <cellStyle name="Style 502 7 4" xfId="12023"/>
    <cellStyle name="Style 502 7 4 2" xfId="26701"/>
    <cellStyle name="Style 502 7 4 3" xfId="30830"/>
    <cellStyle name="Style 502 7 4 4" xfId="35676"/>
    <cellStyle name="Style 502 7 4 5" xfId="45983"/>
    <cellStyle name="Style 502 7 5" xfId="14855"/>
    <cellStyle name="Style 502 7 5 2" xfId="30831"/>
    <cellStyle name="Style 502 7 5 3" xfId="38257"/>
    <cellStyle name="Style 502 7 5 4" xfId="41883"/>
    <cellStyle name="Style 502 7 6" xfId="30825"/>
    <cellStyle name="Style 502 7 7" xfId="22627"/>
    <cellStyle name="Style 502 7 8" xfId="40282"/>
    <cellStyle name="Style 502 8" xfId="7108"/>
    <cellStyle name="Style 502 8 2" xfId="9449"/>
    <cellStyle name="Style 502 8 2 2" xfId="13704"/>
    <cellStyle name="Style 502 8 2 2 2" xfId="26704"/>
    <cellStyle name="Style 502 8 2 2 3" xfId="30834"/>
    <cellStyle name="Style 502 8 2 2 4" xfId="36250"/>
    <cellStyle name="Style 502 8 2 2 5" xfId="42281"/>
    <cellStyle name="Style 502 8 2 3" xfId="16441"/>
    <cellStyle name="Style 502 8 2 3 2" xfId="30835"/>
    <cellStyle name="Style 502 8 2 3 3" xfId="24550"/>
    <cellStyle name="Style 502 8 2 3 4" xfId="40304"/>
    <cellStyle name="Style 502 8 2 4" xfId="30833"/>
    <cellStyle name="Style 502 8 2 5" xfId="27514"/>
    <cellStyle name="Style 502 8 2 6" xfId="45029"/>
    <cellStyle name="Style 502 8 3" xfId="11024"/>
    <cellStyle name="Style 502 8 3 2" xfId="26705"/>
    <cellStyle name="Style 502 8 3 3" xfId="30836"/>
    <cellStyle name="Style 502 8 3 4" xfId="33099"/>
    <cellStyle name="Style 502 8 3 5" xfId="47709"/>
    <cellStyle name="Style 502 8 4" xfId="12379"/>
    <cellStyle name="Style 502 8 4 2" xfId="26706"/>
    <cellStyle name="Style 502 8 4 3" xfId="30837"/>
    <cellStyle name="Style 502 8 4 4" xfId="36027"/>
    <cellStyle name="Style 502 8 4 5" xfId="46220"/>
    <cellStyle name="Style 502 8 5" xfId="15211"/>
    <cellStyle name="Style 502 8 5 2" xfId="30838"/>
    <cellStyle name="Style 502 8 5 3" xfId="37312"/>
    <cellStyle name="Style 502 8 5 4" xfId="42629"/>
    <cellStyle name="Style 502 8 6" xfId="30832"/>
    <cellStyle name="Style 502 8 7" xfId="26747"/>
    <cellStyle name="Style 502 8 8" xfId="40149"/>
    <cellStyle name="Style 502 9" xfId="8394"/>
    <cellStyle name="Style 502 9 2" xfId="9832"/>
    <cellStyle name="Style 502 9 2 2" xfId="14069"/>
    <cellStyle name="Style 502 9 2 2 2" xfId="26710"/>
    <cellStyle name="Style 502 9 2 2 3" xfId="30841"/>
    <cellStyle name="Style 502 9 2 2 4" xfId="37400"/>
    <cellStyle name="Style 502 9 2 2 5" xfId="40632"/>
    <cellStyle name="Style 502 9 2 3" xfId="16806"/>
    <cellStyle name="Style 502 9 2 3 2" xfId="30842"/>
    <cellStyle name="Style 502 9 2 3 3" xfId="31852"/>
    <cellStyle name="Style 502 9 2 3 4" xfId="39878"/>
    <cellStyle name="Style 502 9 2 4" xfId="30840"/>
    <cellStyle name="Style 502 9 2 5" xfId="36703"/>
    <cellStyle name="Style 502 9 2 6" xfId="42894"/>
    <cellStyle name="Style 502 9 3" xfId="11389"/>
    <cellStyle name="Style 502 9 3 2" xfId="26712"/>
    <cellStyle name="Style 502 9 3 3" xfId="30843"/>
    <cellStyle name="Style 502 9 3 4" xfId="34402"/>
    <cellStyle name="Style 502 9 3 5" xfId="44997"/>
    <cellStyle name="Style 502 9 4" xfId="12744"/>
    <cellStyle name="Style 502 9 4 2" xfId="26713"/>
    <cellStyle name="Style 502 9 4 3" xfId="30844"/>
    <cellStyle name="Style 502 9 4 4" xfId="37977"/>
    <cellStyle name="Style 502 9 4 5" xfId="44015"/>
    <cellStyle name="Style 502 9 5" xfId="15576"/>
    <cellStyle name="Style 502 9 5 2" xfId="30845"/>
    <cellStyle name="Style 502 9 5 3" xfId="36867"/>
    <cellStyle name="Style 502 9 5 4" xfId="46997"/>
    <cellStyle name="Style 502 9 6" xfId="30839"/>
    <cellStyle name="Style 502 9 7" xfId="27152"/>
    <cellStyle name="Style 502 9 8" xfId="44400"/>
    <cellStyle name="Style 503" xfId="110"/>
    <cellStyle name="Style 503 10" xfId="8229"/>
    <cellStyle name="Style 503 10 2" xfId="9667"/>
    <cellStyle name="Style 503 10 2 2" xfId="13904"/>
    <cellStyle name="Style 503 10 2 2 2" xfId="26718"/>
    <cellStyle name="Style 503 10 2 2 3" xfId="30848"/>
    <cellStyle name="Style 503 10 2 2 4" xfId="38416"/>
    <cellStyle name="Style 503 10 2 2 5" xfId="47164"/>
    <cellStyle name="Style 503 10 2 3" xfId="16641"/>
    <cellStyle name="Style 503 10 2 3 2" xfId="30849"/>
    <cellStyle name="Style 503 10 2 3 3" xfId="26518"/>
    <cellStyle name="Style 503 10 2 3 4" xfId="40227"/>
    <cellStyle name="Style 503 10 2 4" xfId="30847"/>
    <cellStyle name="Style 503 10 2 5" xfId="27664"/>
    <cellStyle name="Style 503 10 2 6" xfId="43940"/>
    <cellStyle name="Style 503 10 3" xfId="11224"/>
    <cellStyle name="Style 503 10 3 2" xfId="26720"/>
    <cellStyle name="Style 503 10 3 3" xfId="30850"/>
    <cellStyle name="Style 503 10 3 4" xfId="35994"/>
    <cellStyle name="Style 503 10 3 5" xfId="41741"/>
    <cellStyle name="Style 503 10 4" xfId="12579"/>
    <cellStyle name="Style 503 10 4 2" xfId="26721"/>
    <cellStyle name="Style 503 10 4 3" xfId="30851"/>
    <cellStyle name="Style 503 10 4 4" xfId="34259"/>
    <cellStyle name="Style 503 10 4 5" xfId="44664"/>
    <cellStyle name="Style 503 10 5" xfId="15411"/>
    <cellStyle name="Style 503 10 5 2" xfId="30852"/>
    <cellStyle name="Style 503 10 5 3" xfId="37667"/>
    <cellStyle name="Style 503 10 5 4" xfId="44351"/>
    <cellStyle name="Style 503 10 6" xfId="30846"/>
    <cellStyle name="Style 503 10 7" xfId="25113"/>
    <cellStyle name="Style 503 10 8" xfId="39908"/>
    <cellStyle name="Style 503 11" xfId="8385"/>
    <cellStyle name="Style 503 11 2" xfId="9823"/>
    <cellStyle name="Style 503 11 2 2" xfId="14060"/>
    <cellStyle name="Style 503 11 2 2 2" xfId="26724"/>
    <cellStyle name="Style 503 11 2 2 3" xfId="30855"/>
    <cellStyle name="Style 503 11 2 2 4" xfId="33671"/>
    <cellStyle name="Style 503 11 2 2 5" xfId="43230"/>
    <cellStyle name="Style 503 11 2 3" xfId="16797"/>
    <cellStyle name="Style 503 11 2 3 2" xfId="30856"/>
    <cellStyle name="Style 503 11 2 3 3" xfId="22482"/>
    <cellStyle name="Style 503 11 2 3 4" xfId="40163"/>
    <cellStyle name="Style 503 11 2 4" xfId="30854"/>
    <cellStyle name="Style 503 11 2 5" xfId="33222"/>
    <cellStyle name="Style 503 11 2 6" xfId="43077"/>
    <cellStyle name="Style 503 11 3" xfId="11380"/>
    <cellStyle name="Style 503 11 3 2" xfId="26725"/>
    <cellStyle name="Style 503 11 3 3" xfId="30857"/>
    <cellStyle name="Style 503 11 3 4" xfId="37388"/>
    <cellStyle name="Style 503 11 3 5" xfId="45330"/>
    <cellStyle name="Style 503 11 4" xfId="12735"/>
    <cellStyle name="Style 503 11 4 2" xfId="26726"/>
    <cellStyle name="Style 503 11 4 3" xfId="30858"/>
    <cellStyle name="Style 503 11 4 4" xfId="35993"/>
    <cellStyle name="Style 503 11 4 5" xfId="40430"/>
    <cellStyle name="Style 503 11 5" xfId="15567"/>
    <cellStyle name="Style 503 11 5 2" xfId="30859"/>
    <cellStyle name="Style 503 11 5 3" xfId="36482"/>
    <cellStyle name="Style 503 11 5 4" xfId="43850"/>
    <cellStyle name="Style 503 11 6" xfId="30853"/>
    <cellStyle name="Style 503 11 7" xfId="27133"/>
    <cellStyle name="Style 503 11 8" xfId="47714"/>
    <cellStyle name="Style 503 12" xfId="8663"/>
    <cellStyle name="Style 503 12 2" xfId="10099"/>
    <cellStyle name="Style 503 12 2 2" xfId="14336"/>
    <cellStyle name="Style 503 12 2 2 2" xfId="26728"/>
    <cellStyle name="Style 503 12 2 2 3" xfId="30862"/>
    <cellStyle name="Style 503 12 2 2 4" xfId="36378"/>
    <cellStyle name="Style 503 12 2 2 5" xfId="48198"/>
    <cellStyle name="Style 503 12 2 3" xfId="17073"/>
    <cellStyle name="Style 503 12 2 3 2" xfId="30863"/>
    <cellStyle name="Style 503 12 2 3 3" xfId="38839"/>
    <cellStyle name="Style 503 12 2 3 4" xfId="46914"/>
    <cellStyle name="Style 503 12 2 4" xfId="30861"/>
    <cellStyle name="Style 503 12 2 5" xfId="36962"/>
    <cellStyle name="Style 503 12 2 6" xfId="46862"/>
    <cellStyle name="Style 503 12 3" xfId="11656"/>
    <cellStyle name="Style 503 12 3 2" xfId="26729"/>
    <cellStyle name="Style 503 12 3 3" xfId="30864"/>
    <cellStyle name="Style 503 12 3 4" xfId="37471"/>
    <cellStyle name="Style 503 12 3 5" xfId="47167"/>
    <cellStyle name="Style 503 12 4" xfId="13011"/>
    <cellStyle name="Style 503 12 4 2" xfId="26730"/>
    <cellStyle name="Style 503 12 4 3" xfId="30865"/>
    <cellStyle name="Style 503 12 4 4" xfId="36447"/>
    <cellStyle name="Style 503 12 4 5" xfId="46855"/>
    <cellStyle name="Style 503 12 5" xfId="15843"/>
    <cellStyle name="Style 503 12 5 2" xfId="30866"/>
    <cellStyle name="Style 503 12 5 3" xfId="31963"/>
    <cellStyle name="Style 503 12 5 4" xfId="48446"/>
    <cellStyle name="Style 503 12 6" xfId="30860"/>
    <cellStyle name="Style 503 12 7" xfId="26707"/>
    <cellStyle name="Style 503 12 8" xfId="44996"/>
    <cellStyle name="Style 503 13" xfId="8656"/>
    <cellStyle name="Style 503 13 2" xfId="10092"/>
    <cellStyle name="Style 503 13 2 2" xfId="14329"/>
    <cellStyle name="Style 503 13 2 2 2" xfId="26733"/>
    <cellStyle name="Style 503 13 2 2 3" xfId="30869"/>
    <cellStyle name="Style 503 13 2 2 4" xfId="37590"/>
    <cellStyle name="Style 503 13 2 2 5" xfId="41664"/>
    <cellStyle name="Style 503 13 2 3" xfId="17066"/>
    <cellStyle name="Style 503 13 2 3 2" xfId="30870"/>
    <cellStyle name="Style 503 13 2 3 3" xfId="36088"/>
    <cellStyle name="Style 503 13 2 3 4" xfId="41538"/>
    <cellStyle name="Style 503 13 2 4" xfId="30868"/>
    <cellStyle name="Style 503 13 2 5" xfId="32472"/>
    <cellStyle name="Style 503 13 2 6" xfId="48036"/>
    <cellStyle name="Style 503 13 3" xfId="11649"/>
    <cellStyle name="Style 503 13 3 2" xfId="26734"/>
    <cellStyle name="Style 503 13 3 3" xfId="30871"/>
    <cellStyle name="Style 503 13 3 4" xfId="34804"/>
    <cellStyle name="Style 503 13 3 5" xfId="42313"/>
    <cellStyle name="Style 503 13 4" xfId="13004"/>
    <cellStyle name="Style 503 13 4 2" xfId="26735"/>
    <cellStyle name="Style 503 13 4 3" xfId="30872"/>
    <cellStyle name="Style 503 13 4 4" xfId="38303"/>
    <cellStyle name="Style 503 13 4 5" xfId="38925"/>
    <cellStyle name="Style 503 13 5" xfId="15836"/>
    <cellStyle name="Style 503 13 5 2" xfId="30873"/>
    <cellStyle name="Style 503 13 5 3" xfId="38822"/>
    <cellStyle name="Style 503 13 5 4" xfId="45197"/>
    <cellStyle name="Style 503 13 6" xfId="30867"/>
    <cellStyle name="Style 503 13 7" xfId="27414"/>
    <cellStyle name="Style 503 13 8" xfId="43475"/>
    <cellStyle name="Style 503 14" xfId="8545"/>
    <cellStyle name="Style 503 14 2" xfId="9981"/>
    <cellStyle name="Style 503 14 2 2" xfId="14218"/>
    <cellStyle name="Style 503 14 2 2 2" xfId="26736"/>
    <cellStyle name="Style 503 14 2 2 3" xfId="30876"/>
    <cellStyle name="Style 503 14 2 2 4" xfId="34978"/>
    <cellStyle name="Style 503 14 2 2 5" xfId="40572"/>
    <cellStyle name="Style 503 14 2 3" xfId="16955"/>
    <cellStyle name="Style 503 14 2 3 2" xfId="30877"/>
    <cellStyle name="Style 503 14 2 3 3" xfId="32147"/>
    <cellStyle name="Style 503 14 2 3 4" xfId="45988"/>
    <cellStyle name="Style 503 14 2 4" xfId="30875"/>
    <cellStyle name="Style 503 14 2 5" xfId="33339"/>
    <cellStyle name="Style 503 14 2 6" xfId="45892"/>
    <cellStyle name="Style 503 14 3" xfId="11538"/>
    <cellStyle name="Style 503 14 3 2" xfId="26737"/>
    <cellStyle name="Style 503 14 3 3" xfId="30878"/>
    <cellStyle name="Style 503 14 3 4" xfId="36781"/>
    <cellStyle name="Style 503 14 3 5" xfId="41410"/>
    <cellStyle name="Style 503 14 4" xfId="12893"/>
    <cellStyle name="Style 503 14 4 2" xfId="26738"/>
    <cellStyle name="Style 503 14 4 3" xfId="30879"/>
    <cellStyle name="Style 503 14 4 4" xfId="35429"/>
    <cellStyle name="Style 503 14 4 5" xfId="44223"/>
    <cellStyle name="Style 503 14 5" xfId="15725"/>
    <cellStyle name="Style 503 14 5 2" xfId="30880"/>
    <cellStyle name="Style 503 14 5 3" xfId="32911"/>
    <cellStyle name="Style 503 14 5 4" xfId="46684"/>
    <cellStyle name="Style 503 14 6" xfId="30874"/>
    <cellStyle name="Style 503 14 7" xfId="27283"/>
    <cellStyle name="Style 503 14 8" xfId="48248"/>
    <cellStyle name="Style 503 15" xfId="8890"/>
    <cellStyle name="Style 503 15 2" xfId="13169"/>
    <cellStyle name="Style 503 15 2 2" xfId="26741"/>
    <cellStyle name="Style 503 15 2 3" xfId="30881"/>
    <cellStyle name="Style 503 15 2 4" xfId="35640"/>
    <cellStyle name="Style 503 15 2 5" xfId="47497"/>
    <cellStyle name="Style 503 15 3" xfId="14602"/>
    <cellStyle name="Style 503 15 3 2" xfId="26742"/>
    <cellStyle name="Style 503 15 3 3" xfId="30882"/>
    <cellStyle name="Style 503 15 3 4" xfId="37235"/>
    <cellStyle name="Style 503 15 3 5" xfId="48276"/>
    <cellStyle name="Style 503 15 4" xfId="26740"/>
    <cellStyle name="Style 503 16" xfId="10305"/>
    <cellStyle name="Style 503 16 2" xfId="14542"/>
    <cellStyle name="Style 503 16 2 2" xfId="26743"/>
    <cellStyle name="Style 503 16 2 3" xfId="30884"/>
    <cellStyle name="Style 503 16 2 4" xfId="35731"/>
    <cellStyle name="Style 503 16 2 5" xfId="44310"/>
    <cellStyle name="Style 503 16 3" xfId="17279"/>
    <cellStyle name="Style 503 16 3 2" xfId="30885"/>
    <cellStyle name="Style 503 16 3 3" xfId="32187"/>
    <cellStyle name="Style 503 16 3 4" xfId="43265"/>
    <cellStyle name="Style 503 16 4" xfId="30883"/>
    <cellStyle name="Style 503 16 5" xfId="37605"/>
    <cellStyle name="Style 503 16 6" xfId="46823"/>
    <cellStyle name="Style 503 17" xfId="10383"/>
    <cellStyle name="Style 503 17 2" xfId="26744"/>
    <cellStyle name="Style 503 17 3" xfId="30886"/>
    <cellStyle name="Style 503 17 4" xfId="33391"/>
    <cellStyle name="Style 503 17 5" xfId="44020"/>
    <cellStyle name="Style 503 18" xfId="10490"/>
    <cellStyle name="Style 503 18 2" xfId="26745"/>
    <cellStyle name="Style 503 18 3" xfId="30887"/>
    <cellStyle name="Style 503 18 4" xfId="36625"/>
    <cellStyle name="Style 503 18 5" xfId="44479"/>
    <cellStyle name="Style 503 19" xfId="11824"/>
    <cellStyle name="Style 503 19 2" xfId="26746"/>
    <cellStyle name="Style 503 19 3" xfId="30888"/>
    <cellStyle name="Style 503 19 4" xfId="35103"/>
    <cellStyle name="Style 503 19 5" xfId="45212"/>
    <cellStyle name="Style 503 2" xfId="6979"/>
    <cellStyle name="Style 503 2 2" xfId="10218"/>
    <cellStyle name="Style 503 2 2 2" xfId="11775"/>
    <cellStyle name="Style 503 2 2 2 2" xfId="26748"/>
    <cellStyle name="Style 503 2 2 2 3" xfId="30890"/>
    <cellStyle name="Style 503 2 2 2 4" xfId="38327"/>
    <cellStyle name="Style 503 2 2 2 5" xfId="43146"/>
    <cellStyle name="Style 503 2 2 3" xfId="14455"/>
    <cellStyle name="Style 503 2 2 3 2" xfId="26749"/>
    <cellStyle name="Style 503 2 2 3 3" xfId="30891"/>
    <cellStyle name="Style 503 2 2 3 4" xfId="37804"/>
    <cellStyle name="Style 503 2 2 3 5" xfId="43263"/>
    <cellStyle name="Style 503 2 2 4" xfId="17192"/>
    <cellStyle name="Style 503 2 2 4 2" xfId="30892"/>
    <cellStyle name="Style 503 2 2 4 3" xfId="32178"/>
    <cellStyle name="Style 503 2 2 4 4" xfId="43904"/>
    <cellStyle name="Style 503 2 2 5" xfId="30889"/>
    <cellStyle name="Style 503 2 2 6" xfId="34478"/>
    <cellStyle name="Style 503 2 2 7" xfId="45328"/>
    <cellStyle name="Style 503 2 3" xfId="9320"/>
    <cellStyle name="Style 503 2 3 2" xfId="13575"/>
    <cellStyle name="Style 503 2 3 2 2" xfId="26751"/>
    <cellStyle name="Style 503 2 3 2 3" xfId="30893"/>
    <cellStyle name="Style 503 2 3 2 4" xfId="37435"/>
    <cellStyle name="Style 503 2 3 2 5" xfId="46602"/>
    <cellStyle name="Style 503 2 3 3" xfId="14665"/>
    <cellStyle name="Style 503 2 3 3 2" xfId="26752"/>
    <cellStyle name="Style 503 2 3 3 3" xfId="30894"/>
    <cellStyle name="Style 503 2 3 3 4" xfId="33684"/>
    <cellStyle name="Style 503 2 3 3 5" xfId="47563"/>
    <cellStyle name="Style 503 2 3 4" xfId="26750"/>
    <cellStyle name="Style 503 2 4" xfId="10895"/>
    <cellStyle name="Style 503 2 4 2" xfId="26753"/>
    <cellStyle name="Style 503 2 4 3" xfId="30895"/>
    <cellStyle name="Style 503 2 4 4" xfId="37732"/>
    <cellStyle name="Style 503 2 4 5" xfId="44739"/>
    <cellStyle name="Style 503 2 5" xfId="12250"/>
    <cellStyle name="Style 503 2 5 2" xfId="26754"/>
    <cellStyle name="Style 503 2 5 3" xfId="30896"/>
    <cellStyle name="Style 503 2 5 4" xfId="37233"/>
    <cellStyle name="Style 503 2 5 5" xfId="45930"/>
    <cellStyle name="Style 503 2 6" xfId="15082"/>
    <cellStyle name="Style 503 2 6 2" xfId="30897"/>
    <cellStyle name="Style 503 2 6 3" xfId="38590"/>
    <cellStyle name="Style 503 2 6 4" xfId="45316"/>
    <cellStyle name="Style 503 2 7" xfId="22224"/>
    <cellStyle name="Style 503 2 8" xfId="40113"/>
    <cellStyle name="Style 503 3" xfId="6664"/>
    <cellStyle name="Style 503 3 2" xfId="9005"/>
    <cellStyle name="Style 503 3 2 2" xfId="13260"/>
    <cellStyle name="Style 503 3 2 2 2" xfId="26755"/>
    <cellStyle name="Style 503 3 2 2 3" xfId="30900"/>
    <cellStyle name="Style 503 3 2 2 4" xfId="33275"/>
    <cellStyle name="Style 503 3 2 2 5" xfId="41666"/>
    <cellStyle name="Style 503 3 2 3" xfId="16045"/>
    <cellStyle name="Style 503 3 2 3 2" xfId="30901"/>
    <cellStyle name="Style 503 3 2 3 3" xfId="22009"/>
    <cellStyle name="Style 503 3 2 3 4" xfId="39109"/>
    <cellStyle name="Style 503 3 2 4" xfId="30899"/>
    <cellStyle name="Style 503 3 2 5" xfId="22288"/>
    <cellStyle name="Style 503 3 2 6" xfId="44902"/>
    <cellStyle name="Style 503 3 3" xfId="10580"/>
    <cellStyle name="Style 503 3 3 2" xfId="26756"/>
    <cellStyle name="Style 503 3 3 3" xfId="30902"/>
    <cellStyle name="Style 503 3 3 4" xfId="36105"/>
    <cellStyle name="Style 503 3 3 5" xfId="46048"/>
    <cellStyle name="Style 503 3 4" xfId="11935"/>
    <cellStyle name="Style 503 3 4 2" xfId="26757"/>
    <cellStyle name="Style 503 3 4 3" xfId="30903"/>
    <cellStyle name="Style 503 3 4 4" xfId="33073"/>
    <cellStyle name="Style 503 3 4 5" xfId="46271"/>
    <cellStyle name="Style 503 3 5" xfId="14767"/>
    <cellStyle name="Style 503 3 5 2" xfId="30904"/>
    <cellStyle name="Style 503 3 5 3" xfId="37777"/>
    <cellStyle name="Style 503 3 5 4" xfId="43979"/>
    <cellStyle name="Style 503 3 6" xfId="30898"/>
    <cellStyle name="Style 503 3 7" xfId="21954"/>
    <cellStyle name="Style 503 3 8" xfId="39402"/>
    <cellStyle name="Style 503 4" xfId="7023"/>
    <cellStyle name="Style 503 4 2" xfId="9364"/>
    <cellStyle name="Style 503 4 2 2" xfId="13619"/>
    <cellStyle name="Style 503 4 2 2 2" xfId="26759"/>
    <cellStyle name="Style 503 4 2 2 3" xfId="30907"/>
    <cellStyle name="Style 503 4 2 2 4" xfId="33946"/>
    <cellStyle name="Style 503 4 2 2 5" xfId="42667"/>
    <cellStyle name="Style 503 4 2 3" xfId="16356"/>
    <cellStyle name="Style 503 4 2 3 2" xfId="30908"/>
    <cellStyle name="Style 503 4 2 3 3" xfId="21676"/>
    <cellStyle name="Style 503 4 2 3 4" xfId="44377"/>
    <cellStyle name="Style 503 4 2 4" xfId="30906"/>
    <cellStyle name="Style 503 4 2 5" xfId="37697"/>
    <cellStyle name="Style 503 4 2 6" xfId="48126"/>
    <cellStyle name="Style 503 4 3" xfId="10939"/>
    <cellStyle name="Style 503 4 3 2" xfId="26760"/>
    <cellStyle name="Style 503 4 3 3" xfId="30909"/>
    <cellStyle name="Style 503 4 3 4" xfId="36835"/>
    <cellStyle name="Style 503 4 3 5" xfId="45429"/>
    <cellStyle name="Style 503 4 4" xfId="12294"/>
    <cellStyle name="Style 503 4 4 2" xfId="26761"/>
    <cellStyle name="Style 503 4 4 3" xfId="30910"/>
    <cellStyle name="Style 503 4 4 4" xfId="36084"/>
    <cellStyle name="Style 503 4 4 5" xfId="46255"/>
    <cellStyle name="Style 503 4 5" xfId="15126"/>
    <cellStyle name="Style 503 4 5 2" xfId="30911"/>
    <cellStyle name="Style 503 4 5 3" xfId="32511"/>
    <cellStyle name="Style 503 4 5 4" xfId="45093"/>
    <cellStyle name="Style 503 4 6" xfId="30905"/>
    <cellStyle name="Style 503 4 7" xfId="32371"/>
    <cellStyle name="Style 503 4 8" xfId="45563"/>
    <cellStyle name="Style 503 5" xfId="7032"/>
    <cellStyle name="Style 503 5 2" xfId="9373"/>
    <cellStyle name="Style 503 5 2 2" xfId="13628"/>
    <cellStyle name="Style 503 5 2 2 2" xfId="26762"/>
    <cellStyle name="Style 503 5 2 2 3" xfId="30914"/>
    <cellStyle name="Style 503 5 2 2 4" xfId="37664"/>
    <cellStyle name="Style 503 5 2 2 5" xfId="47899"/>
    <cellStyle name="Style 503 5 2 3" xfId="16365"/>
    <cellStyle name="Style 503 5 2 3 2" xfId="30915"/>
    <cellStyle name="Style 503 5 2 3 3" xfId="21660"/>
    <cellStyle name="Style 503 5 2 3 4" xfId="48205"/>
    <cellStyle name="Style 503 5 2 4" xfId="30913"/>
    <cellStyle name="Style 503 5 2 5" xfId="32914"/>
    <cellStyle name="Style 503 5 2 6" xfId="42607"/>
    <cellStyle name="Style 503 5 3" xfId="10948"/>
    <cellStyle name="Style 503 5 3 2" xfId="26763"/>
    <cellStyle name="Style 503 5 3 3" xfId="30916"/>
    <cellStyle name="Style 503 5 3 4" xfId="38437"/>
    <cellStyle name="Style 503 5 3 5" xfId="42859"/>
    <cellStyle name="Style 503 5 4" xfId="12303"/>
    <cellStyle name="Style 503 5 4 2" xfId="26764"/>
    <cellStyle name="Style 503 5 4 3" xfId="30917"/>
    <cellStyle name="Style 503 5 4 4" xfId="34486"/>
    <cellStyle name="Style 503 5 4 5" xfId="46903"/>
    <cellStyle name="Style 503 5 5" xfId="15135"/>
    <cellStyle name="Style 503 5 5 2" xfId="30918"/>
    <cellStyle name="Style 503 5 5 3" xfId="33414"/>
    <cellStyle name="Style 503 5 5 4" xfId="40728"/>
    <cellStyle name="Style 503 5 6" xfId="30912"/>
    <cellStyle name="Style 503 5 7" xfId="31957"/>
    <cellStyle name="Style 503 5 8" xfId="40931"/>
    <cellStyle name="Style 503 6" xfId="6866"/>
    <cellStyle name="Style 503 6 2" xfId="9207"/>
    <cellStyle name="Style 503 6 2 2" xfId="13462"/>
    <cellStyle name="Style 503 6 2 2 2" xfId="26766"/>
    <cellStyle name="Style 503 6 2 2 3" xfId="30921"/>
    <cellStyle name="Style 503 6 2 2 4" xfId="36255"/>
    <cellStyle name="Style 503 6 2 2 5" xfId="46973"/>
    <cellStyle name="Style 503 6 2 3" xfId="16218"/>
    <cellStyle name="Style 503 6 2 3 2" xfId="30922"/>
    <cellStyle name="Style 503 6 2 3 3" xfId="22018"/>
    <cellStyle name="Style 503 6 2 3 4" xfId="47885"/>
    <cellStyle name="Style 503 6 2 4" xfId="30920"/>
    <cellStyle name="Style 503 6 2 5" xfId="23143"/>
    <cellStyle name="Style 503 6 2 6" xfId="41001"/>
    <cellStyle name="Style 503 6 3" xfId="10782"/>
    <cellStyle name="Style 503 6 3 2" xfId="26767"/>
    <cellStyle name="Style 503 6 3 3" xfId="30923"/>
    <cellStyle name="Style 503 6 3 4" xfId="38418"/>
    <cellStyle name="Style 503 6 3 5" xfId="42530"/>
    <cellStyle name="Style 503 6 4" xfId="12137"/>
    <cellStyle name="Style 503 6 4 2" xfId="26768"/>
    <cellStyle name="Style 503 6 4 3" xfId="30924"/>
    <cellStyle name="Style 503 6 4 4" xfId="33296"/>
    <cellStyle name="Style 503 6 4 5" xfId="41963"/>
    <cellStyle name="Style 503 6 5" xfId="14969"/>
    <cellStyle name="Style 503 6 5 2" xfId="30925"/>
    <cellStyle name="Style 503 6 5 3" xfId="33397"/>
    <cellStyle name="Style 503 6 5 4" xfId="43307"/>
    <cellStyle name="Style 503 6 6" xfId="30919"/>
    <cellStyle name="Style 503 6 7" xfId="22297"/>
    <cellStyle name="Style 503 6 8" xfId="40327"/>
    <cellStyle name="Style 503 7" xfId="6581"/>
    <cellStyle name="Style 503 7 2" xfId="8922"/>
    <cellStyle name="Style 503 7 2 2" xfId="13177"/>
    <cellStyle name="Style 503 7 2 2 2" xfId="26769"/>
    <cellStyle name="Style 503 7 2 2 3" xfId="30928"/>
    <cellStyle name="Style 503 7 2 2 4" xfId="33264"/>
    <cellStyle name="Style 503 7 2 2 5" xfId="48340"/>
    <cellStyle name="Style 503 7 2 3" xfId="15982"/>
    <cellStyle name="Style 503 7 2 3 2" xfId="30929"/>
    <cellStyle name="Style 503 7 2 3 3" xfId="32323"/>
    <cellStyle name="Style 503 7 2 3 4" xfId="40379"/>
    <cellStyle name="Style 503 7 2 4" xfId="30927"/>
    <cellStyle name="Style 503 7 2 5" xfId="22103"/>
    <cellStyle name="Style 503 7 2 6" xfId="39007"/>
    <cellStyle name="Style 503 7 3" xfId="10497"/>
    <cellStyle name="Style 503 7 3 2" xfId="26770"/>
    <cellStyle name="Style 503 7 3 3" xfId="30930"/>
    <cellStyle name="Style 503 7 3 4" xfId="33948"/>
    <cellStyle name="Style 503 7 3 5" xfId="48319"/>
    <cellStyle name="Style 503 7 4" xfId="11852"/>
    <cellStyle name="Style 503 7 4 2" xfId="26771"/>
    <cellStyle name="Style 503 7 4 3" xfId="30931"/>
    <cellStyle name="Style 503 7 4 4" xfId="33082"/>
    <cellStyle name="Style 503 7 4 5" xfId="48405"/>
    <cellStyle name="Style 503 7 5" xfId="14684"/>
    <cellStyle name="Style 503 7 5 2" xfId="30932"/>
    <cellStyle name="Style 503 7 5 3" xfId="35602"/>
    <cellStyle name="Style 503 7 5 4" xfId="48184"/>
    <cellStyle name="Style 503 7 6" xfId="30926"/>
    <cellStyle name="Style 503 7 7" xfId="23117"/>
    <cellStyle name="Style 503 7 8" xfId="40104"/>
    <cellStyle name="Style 503 8" xfId="7109"/>
    <cellStyle name="Style 503 8 2" xfId="9450"/>
    <cellStyle name="Style 503 8 2 2" xfId="13705"/>
    <cellStyle name="Style 503 8 2 2 2" xfId="26773"/>
    <cellStyle name="Style 503 8 2 2 3" xfId="30935"/>
    <cellStyle name="Style 503 8 2 2 4" xfId="37848"/>
    <cellStyle name="Style 503 8 2 2 5" xfId="40884"/>
    <cellStyle name="Style 503 8 2 3" xfId="16442"/>
    <cellStyle name="Style 503 8 2 3 2" xfId="30936"/>
    <cellStyle name="Style 503 8 2 3 3" xfId="31951"/>
    <cellStyle name="Style 503 8 2 3 4" xfId="44644"/>
    <cellStyle name="Style 503 8 2 4" xfId="30934"/>
    <cellStyle name="Style 503 8 2 5" xfId="27515"/>
    <cellStyle name="Style 503 8 2 6" xfId="47328"/>
    <cellStyle name="Style 503 8 3" xfId="11025"/>
    <cellStyle name="Style 503 8 3 2" xfId="26774"/>
    <cellStyle name="Style 503 8 3 3" xfId="30937"/>
    <cellStyle name="Style 503 8 3 4" xfId="36262"/>
    <cellStyle name="Style 503 8 3 5" xfId="47117"/>
    <cellStyle name="Style 503 8 4" xfId="12380"/>
    <cellStyle name="Style 503 8 4 2" xfId="26775"/>
    <cellStyle name="Style 503 8 4 3" xfId="30938"/>
    <cellStyle name="Style 503 8 4 4" xfId="37625"/>
    <cellStyle name="Style 503 8 4 5" xfId="47969"/>
    <cellStyle name="Style 503 8 5" xfId="15212"/>
    <cellStyle name="Style 503 8 5 2" xfId="30939"/>
    <cellStyle name="Style 503 8 5 3" xfId="38348"/>
    <cellStyle name="Style 503 8 5 4" xfId="45517"/>
    <cellStyle name="Style 503 8 6" xfId="30933"/>
    <cellStyle name="Style 503 8 7" xfId="21843"/>
    <cellStyle name="Style 503 8 8" xfId="39555"/>
    <cellStyle name="Style 503 9" xfId="8297"/>
    <cellStyle name="Style 503 9 2" xfId="9735"/>
    <cellStyle name="Style 503 9 2 2" xfId="13972"/>
    <cellStyle name="Style 503 9 2 2 2" xfId="26776"/>
    <cellStyle name="Style 503 9 2 2 3" xfId="30942"/>
    <cellStyle name="Style 503 9 2 2 4" xfId="34436"/>
    <cellStyle name="Style 503 9 2 2 5" xfId="48037"/>
    <cellStyle name="Style 503 9 2 3" xfId="16709"/>
    <cellStyle name="Style 503 9 2 3 2" xfId="30943"/>
    <cellStyle name="Style 503 9 2 3 3" xfId="24459"/>
    <cellStyle name="Style 503 9 2 3 4" xfId="41166"/>
    <cellStyle name="Style 503 9 2 4" xfId="30941"/>
    <cellStyle name="Style 503 9 2 5" xfId="27684"/>
    <cellStyle name="Style 503 9 2 6" xfId="47163"/>
    <cellStyle name="Style 503 9 3" xfId="11292"/>
    <cellStyle name="Style 503 9 3 2" xfId="26777"/>
    <cellStyle name="Style 503 9 3 3" xfId="30944"/>
    <cellStyle name="Style 503 9 3 4" xfId="37873"/>
    <cellStyle name="Style 503 9 3 5" xfId="43748"/>
    <cellStyle name="Style 503 9 4" xfId="12647"/>
    <cellStyle name="Style 503 9 4 2" xfId="26778"/>
    <cellStyle name="Style 503 9 4 3" xfId="30945"/>
    <cellStyle name="Style 503 9 4 4" xfId="33308"/>
    <cellStyle name="Style 503 9 4 5" xfId="46576"/>
    <cellStyle name="Style 503 9 5" xfId="15479"/>
    <cellStyle name="Style 503 9 5 2" xfId="30946"/>
    <cellStyle name="Style 503 9 5 3" xfId="35465"/>
    <cellStyle name="Style 503 9 5 4" xfId="43892"/>
    <cellStyle name="Style 503 9 6" xfId="30940"/>
    <cellStyle name="Style 503 9 7" xfId="23781"/>
    <cellStyle name="Style 503 9 8" xfId="40315"/>
    <cellStyle name="Style 580" xfId="111"/>
    <cellStyle name="Style 580 10" xfId="8346"/>
    <cellStyle name="Style 580 10 2" xfId="9784"/>
    <cellStyle name="Style 580 10 2 2" xfId="14021"/>
    <cellStyle name="Style 580 10 2 2 2" xfId="26779"/>
    <cellStyle name="Style 580 10 2 2 3" xfId="30949"/>
    <cellStyle name="Style 580 10 2 2 4" xfId="37218"/>
    <cellStyle name="Style 580 10 2 2 5" xfId="42420"/>
    <cellStyle name="Style 580 10 2 3" xfId="16758"/>
    <cellStyle name="Style 580 10 2 3 2" xfId="30950"/>
    <cellStyle name="Style 580 10 2 3 3" xfId="26514"/>
    <cellStyle name="Style 580 10 2 3 4" xfId="40305"/>
    <cellStyle name="Style 580 10 2 4" xfId="30948"/>
    <cellStyle name="Style 580 10 2 5" xfId="32209"/>
    <cellStyle name="Style 580 10 2 6" xfId="43324"/>
    <cellStyle name="Style 580 10 3" xfId="11341"/>
    <cellStyle name="Style 580 10 3 2" xfId="26781"/>
    <cellStyle name="Style 580 10 3 3" xfId="30951"/>
    <cellStyle name="Style 580 10 3 4" xfId="34308"/>
    <cellStyle name="Style 580 10 3 5" xfId="48353"/>
    <cellStyle name="Style 580 10 4" xfId="12696"/>
    <cellStyle name="Style 580 10 4 2" xfId="26782"/>
    <cellStyle name="Style 580 10 4 3" xfId="30952"/>
    <cellStyle name="Style 580 10 4 4" xfId="37798"/>
    <cellStyle name="Style 580 10 4 5" xfId="44455"/>
    <cellStyle name="Style 580 10 5" xfId="15528"/>
    <cellStyle name="Style 580 10 5 2" xfId="30953"/>
    <cellStyle name="Style 580 10 5 3" xfId="36772"/>
    <cellStyle name="Style 580 10 5 4" xfId="44705"/>
    <cellStyle name="Style 580 10 6" xfId="30947"/>
    <cellStyle name="Style 580 10 7" xfId="24166"/>
    <cellStyle name="Style 580 10 8" xfId="39012"/>
    <cellStyle name="Style 580 11" xfId="8213"/>
    <cellStyle name="Style 580 11 2" xfId="9651"/>
    <cellStyle name="Style 580 11 2 2" xfId="13888"/>
    <cellStyle name="Style 580 11 2 2 2" xfId="26784"/>
    <cellStyle name="Style 580 11 2 2 3" xfId="30956"/>
    <cellStyle name="Style 580 11 2 2 4" xfId="38163"/>
    <cellStyle name="Style 580 11 2 2 5" xfId="40703"/>
    <cellStyle name="Style 580 11 2 3" xfId="16625"/>
    <cellStyle name="Style 580 11 2 3 2" xfId="30957"/>
    <cellStyle name="Style 580 11 2 3 3" xfId="22035"/>
    <cellStyle name="Style 580 11 2 3 4" xfId="39789"/>
    <cellStyle name="Style 580 11 2 4" xfId="30955"/>
    <cellStyle name="Style 580 11 2 5" xfId="27654"/>
    <cellStyle name="Style 580 11 2 6" xfId="47957"/>
    <cellStyle name="Style 580 11 3" xfId="11208"/>
    <cellStyle name="Style 580 11 3 2" xfId="26785"/>
    <cellStyle name="Style 580 11 3 3" xfId="30958"/>
    <cellStyle name="Style 580 11 3 4" xfId="36312"/>
    <cellStyle name="Style 580 11 3 5" xfId="42082"/>
    <cellStyle name="Style 580 11 4" xfId="12563"/>
    <cellStyle name="Style 580 11 4 2" xfId="26786"/>
    <cellStyle name="Style 580 11 4 3" xfId="30959"/>
    <cellStyle name="Style 580 11 4 4" xfId="34917"/>
    <cellStyle name="Style 580 11 4 5" xfId="44868"/>
    <cellStyle name="Style 580 11 5" xfId="15395"/>
    <cellStyle name="Style 580 11 5 2" xfId="30960"/>
    <cellStyle name="Style 580 11 5 3" xfId="36065"/>
    <cellStyle name="Style 580 11 5 4" xfId="45274"/>
    <cellStyle name="Style 580 11 6" xfId="30954"/>
    <cellStyle name="Style 580 11 7" xfId="22151"/>
    <cellStyle name="Style 580 11 8" xfId="40063"/>
    <cellStyle name="Style 580 12" xfId="8548"/>
    <cellStyle name="Style 580 12 2" xfId="9984"/>
    <cellStyle name="Style 580 12 2 2" xfId="14221"/>
    <cellStyle name="Style 580 12 2 2 2" xfId="26788"/>
    <cellStyle name="Style 580 12 2 2 3" xfId="30963"/>
    <cellStyle name="Style 580 12 2 2 4" xfId="38157"/>
    <cellStyle name="Style 580 12 2 2 5" xfId="42035"/>
    <cellStyle name="Style 580 12 2 3" xfId="16958"/>
    <cellStyle name="Style 580 12 2 3 2" xfId="30964"/>
    <cellStyle name="Style 580 12 2 3 3" xfId="32149"/>
    <cellStyle name="Style 580 12 2 3 4" xfId="42524"/>
    <cellStyle name="Style 580 12 2 4" xfId="30962"/>
    <cellStyle name="Style 580 12 2 5" xfId="34400"/>
    <cellStyle name="Style 580 12 2 6" xfId="48261"/>
    <cellStyle name="Style 580 12 3" xfId="11541"/>
    <cellStyle name="Style 580 12 3 2" xfId="26789"/>
    <cellStyle name="Style 580 12 3 3" xfId="30965"/>
    <cellStyle name="Style 580 12 3 4" xfId="36260"/>
    <cellStyle name="Style 580 12 3 5" xfId="43693"/>
    <cellStyle name="Style 580 12 4" xfId="12896"/>
    <cellStyle name="Style 580 12 4 2" xfId="26790"/>
    <cellStyle name="Style 580 12 4 3" xfId="30966"/>
    <cellStyle name="Style 580 12 4 4" xfId="34908"/>
    <cellStyle name="Style 580 12 4 5" xfId="48015"/>
    <cellStyle name="Style 580 12 5" xfId="15728"/>
    <cellStyle name="Style 580 12 5 2" xfId="30967"/>
    <cellStyle name="Style 580 12 5 3" xfId="38771"/>
    <cellStyle name="Style 580 12 5 4" xfId="45419"/>
    <cellStyle name="Style 580 12 6" xfId="30961"/>
    <cellStyle name="Style 580 12 7" xfId="27289"/>
    <cellStyle name="Style 580 12 8" xfId="47283"/>
    <cellStyle name="Style 580 13" xfId="8536"/>
    <cellStyle name="Style 580 13 2" xfId="9972"/>
    <cellStyle name="Style 580 13 2 2" xfId="14209"/>
    <cellStyle name="Style 580 13 2 2 2" xfId="26791"/>
    <cellStyle name="Style 580 13 2 2 3" xfId="30970"/>
    <cellStyle name="Style 580 13 2 2 4" xfId="32509"/>
    <cellStyle name="Style 580 13 2 2 5" xfId="46954"/>
    <cellStyle name="Style 580 13 2 3" xfId="16946"/>
    <cellStyle name="Style 580 13 2 3 2" xfId="30971"/>
    <cellStyle name="Style 580 13 2 3 3" xfId="38834"/>
    <cellStyle name="Style 580 13 2 3 4" xfId="43504"/>
    <cellStyle name="Style 580 13 2 4" xfId="30969"/>
    <cellStyle name="Style 580 13 2 5" xfId="34196"/>
    <cellStyle name="Style 580 13 2 6" xfId="46427"/>
    <cellStyle name="Style 580 13 3" xfId="11529"/>
    <cellStyle name="Style 580 13 3 2" xfId="26792"/>
    <cellStyle name="Style 580 13 3 3" xfId="30972"/>
    <cellStyle name="Style 580 13 3 4" xfId="33368"/>
    <cellStyle name="Style 580 13 3 5" xfId="46113"/>
    <cellStyle name="Style 580 13 4" xfId="12884"/>
    <cellStyle name="Style 580 13 4 2" xfId="26793"/>
    <cellStyle name="Style 580 13 4 3" xfId="30973"/>
    <cellStyle name="Style 580 13 4 4" xfId="34704"/>
    <cellStyle name="Style 580 13 4 5" xfId="47967"/>
    <cellStyle name="Style 580 13 5" xfId="15716"/>
    <cellStyle name="Style 580 13 5 2" xfId="30974"/>
    <cellStyle name="Style 580 13 5 3" xfId="28064"/>
    <cellStyle name="Style 580 13 5 4" xfId="48486"/>
    <cellStyle name="Style 580 13 6" xfId="30968"/>
    <cellStyle name="Style 580 13 7" xfId="27270"/>
    <cellStyle name="Style 580 13 8" xfId="48302"/>
    <cellStyle name="Style 580 14" xfId="8535"/>
    <cellStyle name="Style 580 14 2" xfId="9971"/>
    <cellStyle name="Style 580 14 2 2" xfId="14208"/>
    <cellStyle name="Style 580 14 2 2 2" xfId="26794"/>
    <cellStyle name="Style 580 14 2 2 3" xfId="30977"/>
    <cellStyle name="Style 580 14 2 2 4" xfId="34090"/>
    <cellStyle name="Style 580 14 2 2 5" xfId="42237"/>
    <cellStyle name="Style 580 14 2 3" xfId="16945"/>
    <cellStyle name="Style 580 14 2 3 2" xfId="30978"/>
    <cellStyle name="Style 580 14 2 3 3" xfId="26175"/>
    <cellStyle name="Style 580 14 2 3 4" xfId="42210"/>
    <cellStyle name="Style 580 14 2 4" xfId="30976"/>
    <cellStyle name="Style 580 14 2 5" xfId="37897"/>
    <cellStyle name="Style 580 14 2 6" xfId="41530"/>
    <cellStyle name="Style 580 14 3" xfId="11528"/>
    <cellStyle name="Style 580 14 3 2" xfId="26795"/>
    <cellStyle name="Style 580 14 3 3" xfId="30979"/>
    <cellStyle name="Style 580 14 3 4" xfId="34951"/>
    <cellStyle name="Style 580 14 3 5" xfId="42064"/>
    <cellStyle name="Style 580 14 4" xfId="12883"/>
    <cellStyle name="Style 580 14 4 2" xfId="26796"/>
    <cellStyle name="Style 580 14 4 3" xfId="30980"/>
    <cellStyle name="Style 580 14 4 4" xfId="36806"/>
    <cellStyle name="Style 580 14 4 5" xfId="42970"/>
    <cellStyle name="Style 580 14 5" xfId="15715"/>
    <cellStyle name="Style 580 14 5 2" xfId="30981"/>
    <cellStyle name="Style 580 14 5 3" xfId="28066"/>
    <cellStyle name="Style 580 14 5 4" xfId="46416"/>
    <cellStyle name="Style 580 14 6" xfId="30975"/>
    <cellStyle name="Style 580 14 7" xfId="27269"/>
    <cellStyle name="Style 580 14 8" xfId="46088"/>
    <cellStyle name="Style 580 15" xfId="10320"/>
    <cellStyle name="Style 580 15 2" xfId="14557"/>
    <cellStyle name="Style 580 15 2 2" xfId="26797"/>
    <cellStyle name="Style 580 15 2 3" xfId="30983"/>
    <cellStyle name="Style 580 15 2 4" xfId="35225"/>
    <cellStyle name="Style 580 15 2 5" xfId="42142"/>
    <cellStyle name="Style 580 15 3" xfId="17294"/>
    <cellStyle name="Style 580 15 3 2" xfId="30984"/>
    <cellStyle name="Style 580 15 3 3" xfId="32955"/>
    <cellStyle name="Style 580 15 3 4" xfId="44898"/>
    <cellStyle name="Style 580 15 4" xfId="30982"/>
    <cellStyle name="Style 580 15 5" xfId="36982"/>
    <cellStyle name="Style 580 15 6" xfId="43665"/>
    <cellStyle name="Style 580 16" xfId="10384"/>
    <cellStyle name="Style 580 16 2" xfId="26798"/>
    <cellStyle name="Style 580 16 3" xfId="30985"/>
    <cellStyle name="Style 580 16 4" xfId="36555"/>
    <cellStyle name="Style 580 16 5" xfId="43713"/>
    <cellStyle name="Style 580 17" xfId="10469"/>
    <cellStyle name="Style 580 17 2" xfId="26799"/>
    <cellStyle name="Style 580 17 3" xfId="30986"/>
    <cellStyle name="Style 580 17 4" xfId="37125"/>
    <cellStyle name="Style 580 17 5" xfId="43484"/>
    <cellStyle name="Style 580 18" xfId="11825"/>
    <cellStyle name="Style 580 18 2" xfId="26800"/>
    <cellStyle name="Style 580 18 3" xfId="30987"/>
    <cellStyle name="Style 580 18 4" xfId="33520"/>
    <cellStyle name="Style 580 18 5" xfId="47211"/>
    <cellStyle name="Style 580 2" xfId="6774"/>
    <cellStyle name="Style 580 2 2" xfId="10193"/>
    <cellStyle name="Style 580 2 2 2" xfId="11750"/>
    <cellStyle name="Style 580 2 2 2 2" xfId="26801"/>
    <cellStyle name="Style 580 2 2 2 3" xfId="30989"/>
    <cellStyle name="Style 580 2 2 2 4" xfId="37223"/>
    <cellStyle name="Style 580 2 2 2 5" xfId="47116"/>
    <cellStyle name="Style 580 2 2 3" xfId="14430"/>
    <cellStyle name="Style 580 2 2 3 2" xfId="26802"/>
    <cellStyle name="Style 580 2 2 3 3" xfId="30990"/>
    <cellStyle name="Style 580 2 2 3 4" xfId="36139"/>
    <cellStyle name="Style 580 2 2 3 5" xfId="45833"/>
    <cellStyle name="Style 580 2 2 4" xfId="17167"/>
    <cellStyle name="Style 580 2 2 4 2" xfId="30991"/>
    <cellStyle name="Style 580 2 2 4 3" xfId="32233"/>
    <cellStyle name="Style 580 2 2 4 4" xfId="42838"/>
    <cellStyle name="Style 580 2 2 5" xfId="30988"/>
    <cellStyle name="Style 580 2 2 6" xfId="36719"/>
    <cellStyle name="Style 580 2 2 7" xfId="45368"/>
    <cellStyle name="Style 580 2 3" xfId="9115"/>
    <cellStyle name="Style 580 2 3 2" xfId="13370"/>
    <cellStyle name="Style 580 2 3 2 2" xfId="26804"/>
    <cellStyle name="Style 580 2 3 2 3" xfId="30992"/>
    <cellStyle name="Style 580 2 3 2 4" xfId="34476"/>
    <cellStyle name="Style 580 2 3 2 5" xfId="44039"/>
    <cellStyle name="Style 580 2 3 3" xfId="14640"/>
    <cellStyle name="Style 580 2 3 3 2" xfId="26805"/>
    <cellStyle name="Style 580 2 3 3 3" xfId="30993"/>
    <cellStyle name="Style 580 2 3 3 4" xfId="35199"/>
    <cellStyle name="Style 580 2 3 3 5" xfId="47588"/>
    <cellStyle name="Style 580 2 3 4" xfId="26803"/>
    <cellStyle name="Style 580 2 4" xfId="10690"/>
    <cellStyle name="Style 580 2 4 2" xfId="26806"/>
    <cellStyle name="Style 580 2 4 3" xfId="30994"/>
    <cellStyle name="Style 580 2 4 4" xfId="36825"/>
    <cellStyle name="Style 580 2 4 5" xfId="46625"/>
    <cellStyle name="Style 580 2 5" xfId="12045"/>
    <cellStyle name="Style 580 2 5 2" xfId="26807"/>
    <cellStyle name="Style 580 2 5 3" xfId="30995"/>
    <cellStyle name="Style 580 2 5 4" xfId="34205"/>
    <cellStyle name="Style 580 2 5 5" xfId="41921"/>
    <cellStyle name="Style 580 2 6" xfId="14877"/>
    <cellStyle name="Style 580 2 6 2" xfId="30996"/>
    <cellStyle name="Style 580 2 6 3" xfId="35681"/>
    <cellStyle name="Style 580 2 6 4" xfId="41541"/>
    <cellStyle name="Style 580 2 7" xfId="22766"/>
    <cellStyle name="Style 580 2 8" xfId="39956"/>
    <cellStyle name="Style 580 3" xfId="6770"/>
    <cellStyle name="Style 580 3 2" xfId="9111"/>
    <cellStyle name="Style 580 3 2 2" xfId="13366"/>
    <cellStyle name="Style 580 3 2 2 2" xfId="26808"/>
    <cellStyle name="Style 580 3 2 2 3" xfId="30999"/>
    <cellStyle name="Style 580 3 2 2 4" xfId="34998"/>
    <cellStyle name="Style 580 3 2 2 5" xfId="46972"/>
    <cellStyle name="Style 580 3 2 3" xfId="16138"/>
    <cellStyle name="Style 580 3 2 3 2" xfId="31000"/>
    <cellStyle name="Style 580 3 2 3 3" xfId="25990"/>
    <cellStyle name="Style 580 3 2 3 4" xfId="39035"/>
    <cellStyle name="Style 580 3 2 4" xfId="30998"/>
    <cellStyle name="Style 580 3 2 5" xfId="28623"/>
    <cellStyle name="Style 580 3 2 6" xfId="42478"/>
    <cellStyle name="Style 580 3 3" xfId="10686"/>
    <cellStyle name="Style 580 3 3 2" xfId="26809"/>
    <cellStyle name="Style 580 3 3 3" xfId="31001"/>
    <cellStyle name="Style 580 3 3 4" xfId="36054"/>
    <cellStyle name="Style 580 3 3 5" xfId="43344"/>
    <cellStyle name="Style 580 3 4" xfId="12041"/>
    <cellStyle name="Style 580 3 4 2" xfId="26810"/>
    <cellStyle name="Style 580 3 4 3" xfId="31002"/>
    <cellStyle name="Style 580 3 4 4" xfId="34727"/>
    <cellStyle name="Style 580 3 4 5" xfId="45003"/>
    <cellStyle name="Style 580 3 5" xfId="14873"/>
    <cellStyle name="Style 580 3 5 2" xfId="31003"/>
    <cellStyle name="Style 580 3 5 3" xfId="36202"/>
    <cellStyle name="Style 580 3 5 4" xfId="47510"/>
    <cellStyle name="Style 580 3 6" xfId="30997"/>
    <cellStyle name="Style 580 3 7" xfId="25592"/>
    <cellStyle name="Style 580 3 8" xfId="39342"/>
    <cellStyle name="Style 580 4" xfId="6655"/>
    <cellStyle name="Style 580 4 2" xfId="8996"/>
    <cellStyle name="Style 580 4 2 2" xfId="13251"/>
    <cellStyle name="Style 580 4 2 2 2" xfId="26811"/>
    <cellStyle name="Style 580 4 2 2 3" xfId="31006"/>
    <cellStyle name="Style 580 4 2 2 4" xfId="32470"/>
    <cellStyle name="Style 580 4 2 2 5" xfId="42378"/>
    <cellStyle name="Style 580 4 2 3" xfId="16036"/>
    <cellStyle name="Style 580 4 2 3 2" xfId="31007"/>
    <cellStyle name="Style 580 4 2 3 3" xfId="23209"/>
    <cellStyle name="Style 580 4 2 3 4" xfId="39319"/>
    <cellStyle name="Style 580 4 2 4" xfId="31005"/>
    <cellStyle name="Style 580 4 2 5" xfId="26972"/>
    <cellStyle name="Style 580 4 2 6" xfId="41931"/>
    <cellStyle name="Style 580 4 3" xfId="10571"/>
    <cellStyle name="Style 580 4 3 2" xfId="26812"/>
    <cellStyle name="Style 580 4 3 3" xfId="31008"/>
    <cellStyle name="Style 580 4 3 4" xfId="27793"/>
    <cellStyle name="Style 580 4 3 5" xfId="45031"/>
    <cellStyle name="Style 580 4 4" xfId="11926"/>
    <cellStyle name="Style 580 4 4 2" xfId="26813"/>
    <cellStyle name="Style 580 4 4 3" xfId="31009"/>
    <cellStyle name="Style 580 4 4 4" xfId="38038"/>
    <cellStyle name="Style 580 4 4 5" xfId="45851"/>
    <cellStyle name="Style 580 4 5" xfId="14758"/>
    <cellStyle name="Style 580 4 5 2" xfId="31010"/>
    <cellStyle name="Style 580 4 5 3" xfId="32698"/>
    <cellStyle name="Style 580 4 5 4" xfId="40830"/>
    <cellStyle name="Style 580 4 6" xfId="31004"/>
    <cellStyle name="Style 580 4 7" xfId="31942"/>
    <cellStyle name="Style 580 4 8" xfId="40016"/>
    <cellStyle name="Style 580 5" xfId="6601"/>
    <cellStyle name="Style 580 5 2" xfId="8942"/>
    <cellStyle name="Style 580 5 2 2" xfId="13197"/>
    <cellStyle name="Style 580 5 2 2 2" xfId="26814"/>
    <cellStyle name="Style 580 5 2 2 3" xfId="31013"/>
    <cellStyle name="Style 580 5 2 2 4" xfId="38696"/>
    <cellStyle name="Style 580 5 2 2 5" xfId="40457"/>
    <cellStyle name="Style 580 5 2 3" xfId="15988"/>
    <cellStyle name="Style 580 5 2 3 2" xfId="31014"/>
    <cellStyle name="Style 580 5 2 3 3" xfId="25807"/>
    <cellStyle name="Style 580 5 2 3 4" xfId="39344"/>
    <cellStyle name="Style 580 5 2 4" xfId="31012"/>
    <cellStyle name="Style 580 5 2 5" xfId="22105"/>
    <cellStyle name="Style 580 5 2 6" xfId="38982"/>
    <cellStyle name="Style 580 5 3" xfId="10517"/>
    <cellStyle name="Style 580 5 3 2" xfId="26815"/>
    <cellStyle name="Style 580 5 3 3" xfId="31015"/>
    <cellStyle name="Style 580 5 3 4" xfId="27723"/>
    <cellStyle name="Style 580 5 3 5" xfId="44815"/>
    <cellStyle name="Style 580 5 4" xfId="11872"/>
    <cellStyle name="Style 580 5 4 2" xfId="26816"/>
    <cellStyle name="Style 580 5 4 3" xfId="31016"/>
    <cellStyle name="Style 580 5 4 4" xfId="35232"/>
    <cellStyle name="Style 580 5 4 5" xfId="42363"/>
    <cellStyle name="Style 580 5 5" xfId="14704"/>
    <cellStyle name="Style 580 5 5 2" xfId="31017"/>
    <cellStyle name="Style 580 5 5 3" xfId="36190"/>
    <cellStyle name="Style 580 5 5 4" xfId="44012"/>
    <cellStyle name="Style 580 5 6" xfId="31011"/>
    <cellStyle name="Style 580 5 7" xfId="22364"/>
    <cellStyle name="Style 580 5 8" xfId="40112"/>
    <cellStyle name="Style 580 6" xfId="7042"/>
    <cellStyle name="Style 580 6 2" xfId="9383"/>
    <cellStyle name="Style 580 6 2 2" xfId="13638"/>
    <cellStyle name="Style 580 6 2 2 2" xfId="26817"/>
    <cellStyle name="Style 580 6 2 2 3" xfId="31020"/>
    <cellStyle name="Style 580 6 2 2 4" xfId="35011"/>
    <cellStyle name="Style 580 6 2 2 5" xfId="47990"/>
    <cellStyle name="Style 580 6 2 3" xfId="16375"/>
    <cellStyle name="Style 580 6 2 3 2" xfId="31021"/>
    <cellStyle name="Style 580 6 2 3 3" xfId="32098"/>
    <cellStyle name="Style 580 6 2 3 4" xfId="44722"/>
    <cellStyle name="Style 580 6 2 4" xfId="31019"/>
    <cellStyle name="Style 580 6 2 5" xfId="27085"/>
    <cellStyle name="Style 580 6 2 6" xfId="41596"/>
    <cellStyle name="Style 580 6 3" xfId="10958"/>
    <cellStyle name="Style 580 6 3 2" xfId="26818"/>
    <cellStyle name="Style 580 6 3 3" xfId="31022"/>
    <cellStyle name="Style 580 6 3 4" xfId="35996"/>
    <cellStyle name="Style 580 6 3 5" xfId="47453"/>
    <cellStyle name="Style 580 6 4" xfId="12313"/>
    <cellStyle name="Style 580 6 4 2" xfId="26819"/>
    <cellStyle name="Style 580 6 4 3" xfId="31023"/>
    <cellStyle name="Style 580 6 4 4" xfId="33360"/>
    <cellStyle name="Style 580 6 4 5" xfId="42590"/>
    <cellStyle name="Style 580 6 5" xfId="15145"/>
    <cellStyle name="Style 580 6 5 2" xfId="31024"/>
    <cellStyle name="Style 580 6 5 3" xfId="34725"/>
    <cellStyle name="Style 580 6 5 4" xfId="48267"/>
    <cellStyle name="Style 580 6 6" xfId="31018"/>
    <cellStyle name="Style 580 6 7" xfId="21700"/>
    <cellStyle name="Style 580 6 8" xfId="40910"/>
    <cellStyle name="Style 580 7" xfId="6954"/>
    <cellStyle name="Style 580 7 2" xfId="9295"/>
    <cellStyle name="Style 580 7 2 2" xfId="13550"/>
    <cellStyle name="Style 580 7 2 2 2" xfId="26820"/>
    <cellStyle name="Style 580 7 2 2 3" xfId="31027"/>
    <cellStyle name="Style 580 7 2 2 4" xfId="35760"/>
    <cellStyle name="Style 580 7 2 2 5" xfId="47741"/>
    <cellStyle name="Style 580 7 2 3" xfId="16297"/>
    <cellStyle name="Style 580 7 2 3 2" xfId="31028"/>
    <cellStyle name="Style 580 7 2 3 3" xfId="32064"/>
    <cellStyle name="Style 580 7 2 3 4" xfId="45656"/>
    <cellStyle name="Style 580 7 2 4" xfId="31026"/>
    <cellStyle name="Style 580 7 2 5" xfId="25358"/>
    <cellStyle name="Style 580 7 2 6" xfId="39862"/>
    <cellStyle name="Style 580 7 3" xfId="10870"/>
    <cellStyle name="Style 580 7 3 2" xfId="26821"/>
    <cellStyle name="Style 580 7 3 3" xfId="31029"/>
    <cellStyle name="Style 580 7 3 4" xfId="33309"/>
    <cellStyle name="Style 580 7 3 5" xfId="40510"/>
    <cellStyle name="Style 580 7 4" xfId="12225"/>
    <cellStyle name="Style 580 7 4 2" xfId="26822"/>
    <cellStyle name="Style 580 7 4 3" xfId="31030"/>
    <cellStyle name="Style 580 7 4 4" xfId="32801"/>
    <cellStyle name="Style 580 7 4 5" xfId="47438"/>
    <cellStyle name="Style 580 7 5" xfId="15057"/>
    <cellStyle name="Style 580 7 5 2" xfId="31031"/>
    <cellStyle name="Style 580 7 5 3" xfId="36013"/>
    <cellStyle name="Style 580 7 5 4" xfId="43915"/>
    <cellStyle name="Style 580 7 6" xfId="31025"/>
    <cellStyle name="Style 580 7 7" xfId="22618"/>
    <cellStyle name="Style 580 7 8" xfId="39396"/>
    <cellStyle name="Style 580 8" xfId="7110"/>
    <cellStyle name="Style 580 8 2" xfId="9451"/>
    <cellStyle name="Style 580 8 2 2" xfId="13706"/>
    <cellStyle name="Style 580 8 2 2 2" xfId="26823"/>
    <cellStyle name="Style 580 8 2 2 3" xfId="31034"/>
    <cellStyle name="Style 580 8 2 2 4" xfId="34147"/>
    <cellStyle name="Style 580 8 2 2 5" xfId="43502"/>
    <cellStyle name="Style 580 8 2 3" xfId="16443"/>
    <cellStyle name="Style 580 8 2 3 2" xfId="31035"/>
    <cellStyle name="Style 580 8 2 3 3" xfId="21974"/>
    <cellStyle name="Style 580 8 2 3 4" xfId="39976"/>
    <cellStyle name="Style 580 8 2 4" xfId="31033"/>
    <cellStyle name="Style 580 8 2 5" xfId="27516"/>
    <cellStyle name="Style 580 8 2 6" xfId="41476"/>
    <cellStyle name="Style 580 8 3" xfId="11026"/>
    <cellStyle name="Style 580 8 3 2" xfId="26824"/>
    <cellStyle name="Style 580 8 3 3" xfId="31036"/>
    <cellStyle name="Style 580 8 3 4" xfId="37860"/>
    <cellStyle name="Style 580 8 3 5" xfId="44806"/>
    <cellStyle name="Style 580 8 4" xfId="12381"/>
    <cellStyle name="Style 580 8 4 2" xfId="26825"/>
    <cellStyle name="Style 580 8 4 3" xfId="31037"/>
    <cellStyle name="Style 580 8 4 4" xfId="35218"/>
    <cellStyle name="Style 580 8 4 5" xfId="41848"/>
    <cellStyle name="Style 580 8 5" xfId="15213"/>
    <cellStyle name="Style 580 8 5 2" xfId="31038"/>
    <cellStyle name="Style 580 8 5 3" xfId="38552"/>
    <cellStyle name="Style 580 8 5 4" xfId="41696"/>
    <cellStyle name="Style 580 8 6" xfId="31032"/>
    <cellStyle name="Style 580 8 7" xfId="22697"/>
    <cellStyle name="Style 580 8 8" xfId="40190"/>
    <cellStyle name="Style 580 9" xfId="8257"/>
    <cellStyle name="Style 580 9 2" xfId="9695"/>
    <cellStyle name="Style 580 9 2 2" xfId="13932"/>
    <cellStyle name="Style 580 9 2 2 2" xfId="26826"/>
    <cellStyle name="Style 580 9 2 2 3" xfId="31041"/>
    <cellStyle name="Style 580 9 2 2 4" xfId="32994"/>
    <cellStyle name="Style 580 9 2 2 5" xfId="40588"/>
    <cellStyle name="Style 580 9 2 3" xfId="16669"/>
    <cellStyle name="Style 580 9 2 3 2" xfId="31042"/>
    <cellStyle name="Style 580 9 2 3 3" xfId="32369"/>
    <cellStyle name="Style 580 9 2 3 4" xfId="44641"/>
    <cellStyle name="Style 580 9 2 4" xfId="31040"/>
    <cellStyle name="Style 580 9 2 5" xfId="34928"/>
    <cellStyle name="Style 580 9 2 6" xfId="45651"/>
    <cellStyle name="Style 580 9 3" xfId="11252"/>
    <cellStyle name="Style 580 9 3 2" xfId="26828"/>
    <cellStyle name="Style 580 9 3 3" xfId="31043"/>
    <cellStyle name="Style 580 9 3 4" xfId="33811"/>
    <cellStyle name="Style 580 9 3 5" xfId="43637"/>
    <cellStyle name="Style 580 9 4" xfId="12607"/>
    <cellStyle name="Style 580 9 4 2" xfId="26829"/>
    <cellStyle name="Style 580 9 4 3" xfId="31044"/>
    <cellStyle name="Style 580 9 4 4" xfId="35180"/>
    <cellStyle name="Style 580 9 4 5" xfId="43985"/>
    <cellStyle name="Style 580 9 5" xfId="15439"/>
    <cellStyle name="Style 580 9 5 2" xfId="31045"/>
    <cellStyle name="Style 580 9 5 3" xfId="38646"/>
    <cellStyle name="Style 580 9 5 4" xfId="41695"/>
    <cellStyle name="Style 580 9 6" xfId="31039"/>
    <cellStyle name="Style 580 9 7" xfId="25473"/>
    <cellStyle name="Style 580 9 8" xfId="41069"/>
    <cellStyle name="Style 581" xfId="112"/>
    <cellStyle name="Style 582" xfId="113"/>
    <cellStyle name="Style 582 10" xfId="8344"/>
    <cellStyle name="Style 582 10 2" xfId="9782"/>
    <cellStyle name="Style 582 10 2 2" xfId="14019"/>
    <cellStyle name="Style 582 10 2 2 2" xfId="26830"/>
    <cellStyle name="Style 582 10 2 2 3" xfId="31049"/>
    <cellStyle name="Style 582 10 2 2 4" xfId="32448"/>
    <cellStyle name="Style 582 10 2 2 5" xfId="42032"/>
    <cellStyle name="Style 582 10 2 3" xfId="16756"/>
    <cellStyle name="Style 582 10 2 3 2" xfId="31050"/>
    <cellStyle name="Style 582 10 2 3 3" xfId="22016"/>
    <cellStyle name="Style 582 10 2 3 4" xfId="40940"/>
    <cellStyle name="Style 582 10 2 4" xfId="31048"/>
    <cellStyle name="Style 582 10 2 5" xfId="37144"/>
    <cellStyle name="Style 582 10 2 6" xfId="47426"/>
    <cellStyle name="Style 582 10 3" xfId="11339"/>
    <cellStyle name="Style 582 10 3 2" xfId="26831"/>
    <cellStyle name="Style 582 10 3 3" xfId="31051"/>
    <cellStyle name="Style 582 10 3 4" xfId="36411"/>
    <cellStyle name="Style 582 10 3 5" xfId="44255"/>
    <cellStyle name="Style 582 10 4" xfId="12694"/>
    <cellStyle name="Style 582 10 4 2" xfId="26832"/>
    <cellStyle name="Style 582 10 4 3" xfId="31052"/>
    <cellStyle name="Style 582 10 4 4" xfId="33037"/>
    <cellStyle name="Style 582 10 4 5" xfId="41282"/>
    <cellStyle name="Style 582 10 5" xfId="15526"/>
    <cellStyle name="Style 582 10 5 2" xfId="31053"/>
    <cellStyle name="Style 582 10 5 3" xfId="35192"/>
    <cellStyle name="Style 582 10 5 4" xfId="47461"/>
    <cellStyle name="Style 582 10 6" xfId="31047"/>
    <cellStyle name="Style 582 10 7" xfId="21914"/>
    <cellStyle name="Style 582 10 8" xfId="39525"/>
    <cellStyle name="Style 582 11" xfId="8214"/>
    <cellStyle name="Style 582 11 2" xfId="9652"/>
    <cellStyle name="Style 582 11 2 2" xfId="13889"/>
    <cellStyle name="Style 582 11 2 2 2" xfId="26834"/>
    <cellStyle name="Style 582 11 2 2 3" xfId="31056"/>
    <cellStyle name="Style 582 11 2 2 4" xfId="34462"/>
    <cellStyle name="Style 582 11 2 2 5" xfId="42631"/>
    <cellStyle name="Style 582 11 2 3" xfId="16626"/>
    <cellStyle name="Style 582 11 2 3 2" xfId="31057"/>
    <cellStyle name="Style 582 11 2 3 3" xfId="24967"/>
    <cellStyle name="Style 582 11 2 3 4" xfId="39122"/>
    <cellStyle name="Style 582 11 2 4" xfId="31055"/>
    <cellStyle name="Style 582 11 2 5" xfId="27655"/>
    <cellStyle name="Style 582 11 2 6" xfId="47748"/>
    <cellStyle name="Style 582 11 3" xfId="11209"/>
    <cellStyle name="Style 582 11 3 2" xfId="26835"/>
    <cellStyle name="Style 582 11 3 3" xfId="31058"/>
    <cellStyle name="Style 582 11 3 4" xfId="37910"/>
    <cellStyle name="Style 582 11 3 5" xfId="46922"/>
    <cellStyle name="Style 582 11 4" xfId="12564"/>
    <cellStyle name="Style 582 11 4 2" xfId="26836"/>
    <cellStyle name="Style 582 11 4 3" xfId="31059"/>
    <cellStyle name="Style 582 11 4 4" xfId="33334"/>
    <cellStyle name="Style 582 11 4 5" xfId="43426"/>
    <cellStyle name="Style 582 11 5" xfId="15396"/>
    <cellStyle name="Style 582 11 5 2" xfId="31060"/>
    <cellStyle name="Style 582 11 5 3" xfId="37663"/>
    <cellStyle name="Style 582 11 5 4" xfId="46506"/>
    <cellStyle name="Style 582 11 6" xfId="31054"/>
    <cellStyle name="Style 582 11 7" xfId="25470"/>
    <cellStyle name="Style 582 11 8" xfId="39900"/>
    <cellStyle name="Style 582 12" xfId="8622"/>
    <cellStyle name="Style 582 12 2" xfId="10058"/>
    <cellStyle name="Style 582 12 2 2" xfId="14295"/>
    <cellStyle name="Style 582 12 2 2 2" xfId="26837"/>
    <cellStyle name="Style 582 12 2 2 3" xfId="31063"/>
    <cellStyle name="Style 582 12 2 2 4" xfId="37304"/>
    <cellStyle name="Style 582 12 2 2 5" xfId="44720"/>
    <cellStyle name="Style 582 12 2 3" xfId="17032"/>
    <cellStyle name="Style 582 12 2 3 2" xfId="31064"/>
    <cellStyle name="Style 582 12 2 3 3" xfId="33445"/>
    <cellStyle name="Style 582 12 2 3 4" xfId="38943"/>
    <cellStyle name="Style 582 12 2 4" xfId="31062"/>
    <cellStyle name="Style 582 12 2 5" xfId="37379"/>
    <cellStyle name="Style 582 12 2 6" xfId="48398"/>
    <cellStyle name="Style 582 12 3" xfId="11615"/>
    <cellStyle name="Style 582 12 3 2" xfId="26838"/>
    <cellStyle name="Style 582 12 3 3" xfId="31065"/>
    <cellStyle name="Style 582 12 3 4" xfId="33942"/>
    <cellStyle name="Style 582 12 3 5" xfId="43880"/>
    <cellStyle name="Style 582 12 4" xfId="12970"/>
    <cellStyle name="Style 582 12 4 2" xfId="26839"/>
    <cellStyle name="Style 582 12 4 3" xfId="31066"/>
    <cellStyle name="Style 582 12 4 4" xfId="35460"/>
    <cellStyle name="Style 582 12 4 5" xfId="47051"/>
    <cellStyle name="Style 582 12 5" xfId="15802"/>
    <cellStyle name="Style 582 12 5 2" xfId="31067"/>
    <cellStyle name="Style 582 12 5 3" xfId="38817"/>
    <cellStyle name="Style 582 12 5 4" xfId="43525"/>
    <cellStyle name="Style 582 12 6" xfId="31061"/>
    <cellStyle name="Style 582 12 7" xfId="34522"/>
    <cellStyle name="Style 582 12 8" xfId="43975"/>
    <cellStyle name="Style 582 13" xfId="8575"/>
    <cellStyle name="Style 582 13 2" xfId="10011"/>
    <cellStyle name="Style 582 13 2 2" xfId="14248"/>
    <cellStyle name="Style 582 13 2 2 2" xfId="26841"/>
    <cellStyle name="Style 582 13 2 2 3" xfId="31070"/>
    <cellStyle name="Style 582 13 2 2 4" xfId="37567"/>
    <cellStyle name="Style 582 13 2 2 5" xfId="44844"/>
    <cellStyle name="Style 582 13 2 3" xfId="16985"/>
    <cellStyle name="Style 582 13 2 3 2" xfId="31071"/>
    <cellStyle name="Style 582 13 2 3 3" xfId="32232"/>
    <cellStyle name="Style 582 13 2 3 4" xfId="41477"/>
    <cellStyle name="Style 582 13 2 4" xfId="31069"/>
    <cellStyle name="Style 582 13 2 5" xfId="38286"/>
    <cellStyle name="Style 582 13 2 6" xfId="40543"/>
    <cellStyle name="Style 582 13 3" xfId="11568"/>
    <cellStyle name="Style 582 13 3 2" xfId="26843"/>
    <cellStyle name="Style 582 13 3 3" xfId="31072"/>
    <cellStyle name="Style 582 13 3 4" xfId="32644"/>
    <cellStyle name="Style 582 13 3 5" xfId="41671"/>
    <cellStyle name="Style 582 13 4" xfId="12923"/>
    <cellStyle name="Style 582 13 4 2" xfId="26844"/>
    <cellStyle name="Style 582 13 4 3" xfId="31073"/>
    <cellStyle name="Style 582 13 4 4" xfId="34046"/>
    <cellStyle name="Style 582 13 4 5" xfId="46938"/>
    <cellStyle name="Style 582 13 5" xfId="15755"/>
    <cellStyle name="Style 582 13 5 2" xfId="31074"/>
    <cellStyle name="Style 582 13 5 3" xfId="33977"/>
    <cellStyle name="Style 582 13 5 4" xfId="41674"/>
    <cellStyle name="Style 582 13 6" xfId="31068"/>
    <cellStyle name="Style 582 13 7" xfId="27329"/>
    <cellStyle name="Style 582 13 8" xfId="42693"/>
    <cellStyle name="Style 582 14" xfId="8668"/>
    <cellStyle name="Style 582 14 2" xfId="10104"/>
    <cellStyle name="Style 582 14 2 2" xfId="14341"/>
    <cellStyle name="Style 582 14 2 2 2" xfId="26845"/>
    <cellStyle name="Style 582 14 2 2 3" xfId="31077"/>
    <cellStyle name="Style 582 14 2 2 4" xfId="37464"/>
    <cellStyle name="Style 582 14 2 2 5" xfId="47049"/>
    <cellStyle name="Style 582 14 2 3" xfId="17078"/>
    <cellStyle name="Style 582 14 2 3 2" xfId="31078"/>
    <cellStyle name="Style 582 14 2 3 3" xfId="35052"/>
    <cellStyle name="Style 582 14 2 3 4" xfId="40795"/>
    <cellStyle name="Style 582 14 2 4" xfId="31076"/>
    <cellStyle name="Style 582 14 2 5" xfId="34338"/>
    <cellStyle name="Style 582 14 2 6" xfId="45552"/>
    <cellStyle name="Style 582 14 3" xfId="11661"/>
    <cellStyle name="Style 582 14 3 2" xfId="26846"/>
    <cellStyle name="Style 582 14 3 3" xfId="31079"/>
    <cellStyle name="Style 582 14 3 4" xfId="33018"/>
    <cellStyle name="Style 582 14 3 5" xfId="47523"/>
    <cellStyle name="Style 582 14 4" xfId="13016"/>
    <cellStyle name="Style 582 14 4 2" xfId="26847"/>
    <cellStyle name="Style 582 14 4 3" xfId="31080"/>
    <cellStyle name="Style 582 14 4 4" xfId="37523"/>
    <cellStyle name="Style 582 14 4 5" xfId="46633"/>
    <cellStyle name="Style 582 14 5" xfId="15848"/>
    <cellStyle name="Style 582 14 5 2" xfId="31081"/>
    <cellStyle name="Style 582 14 5 3" xfId="31968"/>
    <cellStyle name="Style 582 14 5 4" xfId="46260"/>
    <cellStyle name="Style 582 14 6" xfId="31075"/>
    <cellStyle name="Style 582 14 7" xfId="27428"/>
    <cellStyle name="Style 582 14 8" xfId="44797"/>
    <cellStyle name="Style 582 15" xfId="10267"/>
    <cellStyle name="Style 582 15 2" xfId="14504"/>
    <cellStyle name="Style 582 15 2 2" xfId="26848"/>
    <cellStyle name="Style 582 15 2 3" xfId="31083"/>
    <cellStyle name="Style 582 15 2 4" xfId="37966"/>
    <cellStyle name="Style 582 15 2 5" xfId="43775"/>
    <cellStyle name="Style 582 15 3" xfId="17241"/>
    <cellStyle name="Style 582 15 3 2" xfId="31084"/>
    <cellStyle name="Style 582 15 3 3" xfId="37137"/>
    <cellStyle name="Style 582 15 3 4" xfId="45129"/>
    <cellStyle name="Style 582 15 4" xfId="31082"/>
    <cellStyle name="Style 582 15 5" xfId="35652"/>
    <cellStyle name="Style 582 15 6" xfId="40766"/>
    <cellStyle name="Style 582 16" xfId="10385"/>
    <cellStyle name="Style 582 16 2" xfId="26849"/>
    <cellStyle name="Style 582 16 3" xfId="31085"/>
    <cellStyle name="Style 582 16 4" xfId="38153"/>
    <cellStyle name="Style 582 16 5" xfId="43269"/>
    <cellStyle name="Style 582 17" xfId="10454"/>
    <cellStyle name="Style 582 17 2" xfId="26850"/>
    <cellStyle name="Style 582 17 3" xfId="31086"/>
    <cellStyle name="Style 582 17 4" xfId="36215"/>
    <cellStyle name="Style 582 17 5" xfId="45176"/>
    <cellStyle name="Style 582 18" xfId="11826"/>
    <cellStyle name="Style 582 18 2" xfId="26851"/>
    <cellStyle name="Style 582 18 3" xfId="31087"/>
    <cellStyle name="Style 582 18 4" xfId="36683"/>
    <cellStyle name="Style 582 18 5" xfId="43927"/>
    <cellStyle name="Style 582 2" xfId="6605"/>
    <cellStyle name="Style 582 2 2" xfId="10177"/>
    <cellStyle name="Style 582 2 2 2" xfId="11734"/>
    <cellStyle name="Style 582 2 2 2 2" xfId="26853"/>
    <cellStyle name="Style 582 2 2 2 3" xfId="31089"/>
    <cellStyle name="Style 582 2 2 2 4" xfId="36340"/>
    <cellStyle name="Style 582 2 2 2 5" xfId="42153"/>
    <cellStyle name="Style 582 2 2 3" xfId="14414"/>
    <cellStyle name="Style 582 2 2 3 2" xfId="26854"/>
    <cellStyle name="Style 582 2 2 3 3" xfId="31090"/>
    <cellStyle name="Style 582 2 2 3 4" xfId="35283"/>
    <cellStyle name="Style 582 2 2 3 5" xfId="44023"/>
    <cellStyle name="Style 582 2 2 4" xfId="17151"/>
    <cellStyle name="Style 582 2 2 4 2" xfId="31091"/>
    <cellStyle name="Style 582 2 2 4 3" xfId="37711"/>
    <cellStyle name="Style 582 2 2 4 4" xfId="47623"/>
    <cellStyle name="Style 582 2 2 5" xfId="31088"/>
    <cellStyle name="Style 582 2 2 6" xfId="37217"/>
    <cellStyle name="Style 582 2 2 7" xfId="41330"/>
    <cellStyle name="Style 582 2 3" xfId="8946"/>
    <cellStyle name="Style 582 2 3 2" xfId="13201"/>
    <cellStyle name="Style 582 2 3 2 2" xfId="26856"/>
    <cellStyle name="Style 582 2 3 2 3" xfId="31092"/>
    <cellStyle name="Style 582 2 3 2 4" xfId="33398"/>
    <cellStyle name="Style 582 2 3 2 5" xfId="44414"/>
    <cellStyle name="Style 582 2 3 3" xfId="14624"/>
    <cellStyle name="Style 582 2 3 3 2" xfId="26857"/>
    <cellStyle name="Style 582 2 3 3 3" xfId="31093"/>
    <cellStyle name="Style 582 2 3 3 4" xfId="32545"/>
    <cellStyle name="Style 582 2 3 3 5" xfId="44564"/>
    <cellStyle name="Style 582 2 3 4" xfId="26855"/>
    <cellStyle name="Style 582 2 4" xfId="10521"/>
    <cellStyle name="Style 582 2 4 2" xfId="26858"/>
    <cellStyle name="Style 582 2 4 3" xfId="31094"/>
    <cellStyle name="Style 582 2 4 4" xfId="27730"/>
    <cellStyle name="Style 582 2 4 5" xfId="41202"/>
    <cellStyle name="Style 582 2 5" xfId="11876"/>
    <cellStyle name="Style 582 2 5 2" xfId="26859"/>
    <cellStyle name="Style 582 2 5 3" xfId="31095"/>
    <cellStyle name="Style 582 2 5 4" xfId="33128"/>
    <cellStyle name="Style 582 2 5 5" xfId="43460"/>
    <cellStyle name="Style 582 2 6" xfId="14708"/>
    <cellStyle name="Style 582 2 6 2" xfId="31096"/>
    <cellStyle name="Style 582 2 6 3" xfId="35669"/>
    <cellStyle name="Style 582 2 6 4" xfId="45980"/>
    <cellStyle name="Style 582 2 7" xfId="25061"/>
    <cellStyle name="Style 582 2 8" xfId="39528"/>
    <cellStyle name="Style 582 3" xfId="6690"/>
    <cellStyle name="Style 582 3 2" xfId="9031"/>
    <cellStyle name="Style 582 3 2 2" xfId="13286"/>
    <cellStyle name="Style 582 3 2 2 2" xfId="26860"/>
    <cellStyle name="Style 582 3 2 2 3" xfId="31099"/>
    <cellStyle name="Style 582 3 2 2 4" xfId="38134"/>
    <cellStyle name="Style 582 3 2 2 5" xfId="46069"/>
    <cellStyle name="Style 582 3 2 3" xfId="16070"/>
    <cellStyle name="Style 582 3 2 3 2" xfId="31100"/>
    <cellStyle name="Style 582 3 2 3 3" xfId="22353"/>
    <cellStyle name="Style 582 3 2 3 4" xfId="39527"/>
    <cellStyle name="Style 582 3 2 4" xfId="31098"/>
    <cellStyle name="Style 582 3 2 5" xfId="32354"/>
    <cellStyle name="Style 582 3 2 6" xfId="40930"/>
    <cellStyle name="Style 582 3 3" xfId="10606"/>
    <cellStyle name="Style 582 3 3 2" xfId="26861"/>
    <cellStyle name="Style 582 3 3 3" xfId="31101"/>
    <cellStyle name="Style 582 3 3 4" xfId="27835"/>
    <cellStyle name="Style 582 3 3 5" xfId="42324"/>
    <cellStyle name="Style 582 3 4" xfId="11961"/>
    <cellStyle name="Style 582 3 4 2" xfId="26862"/>
    <cellStyle name="Style 582 3 4 3" xfId="31102"/>
    <cellStyle name="Style 582 3 4 4" xfId="37863"/>
    <cellStyle name="Style 582 3 4 5" xfId="42464"/>
    <cellStyle name="Style 582 3 5" xfId="14793"/>
    <cellStyle name="Style 582 3 5 2" xfId="31103"/>
    <cellStyle name="Style 582 3 5 3" xfId="32558"/>
    <cellStyle name="Style 582 3 5 4" xfId="45775"/>
    <cellStyle name="Style 582 3 6" xfId="31097"/>
    <cellStyle name="Style 582 3 7" xfId="31872"/>
    <cellStyle name="Style 582 3 8" xfId="48102"/>
    <cellStyle name="Style 582 4" xfId="6858"/>
    <cellStyle name="Style 582 4 2" xfId="9199"/>
    <cellStyle name="Style 582 4 2 2" xfId="13454"/>
    <cellStyle name="Style 582 4 2 2 2" xfId="26863"/>
    <cellStyle name="Style 582 4 2 2 3" xfId="31106"/>
    <cellStyle name="Style 582 4 2 2 4" xfId="32842"/>
    <cellStyle name="Style 582 4 2 2 5" xfId="46400"/>
    <cellStyle name="Style 582 4 2 3" xfId="16210"/>
    <cellStyle name="Style 582 4 2 3 2" xfId="31107"/>
    <cellStyle name="Style 582 4 2 3 3" xfId="31898"/>
    <cellStyle name="Style 582 4 2 3 4" xfId="39429"/>
    <cellStyle name="Style 582 4 2 4" xfId="31105"/>
    <cellStyle name="Style 582 4 2 5" xfId="22590"/>
    <cellStyle name="Style 582 4 2 6" xfId="40629"/>
    <cellStyle name="Style 582 4 3" xfId="10774"/>
    <cellStyle name="Style 582 4 3 2" xfId="26865"/>
    <cellStyle name="Style 582 4 3 3" xfId="31108"/>
    <cellStyle name="Style 582 4 3 4" xfId="34714"/>
    <cellStyle name="Style 582 4 3 5" xfId="47322"/>
    <cellStyle name="Style 582 4 4" xfId="12129"/>
    <cellStyle name="Style 582 4 4 2" xfId="26866"/>
    <cellStyle name="Style 582 4 4 3" xfId="31109"/>
    <cellStyle name="Style 582 4 4 4" xfId="32572"/>
    <cellStyle name="Style 582 4 4 5" xfId="40813"/>
    <cellStyle name="Style 582 4 5" xfId="14961"/>
    <cellStyle name="Style 582 4 5 2" xfId="31110"/>
    <cellStyle name="Style 582 4 5 3" xfId="35732"/>
    <cellStyle name="Style 582 4 5 4" xfId="47726"/>
    <cellStyle name="Style 582 4 6" xfId="31104"/>
    <cellStyle name="Style 582 4 7" xfId="21679"/>
    <cellStyle name="Style 582 4 8" xfId="40977"/>
    <cellStyle name="Style 582 5" xfId="6696"/>
    <cellStyle name="Style 582 5 2" xfId="9037"/>
    <cellStyle name="Style 582 5 2 2" xfId="13292"/>
    <cellStyle name="Style 582 5 2 2 2" xfId="26869"/>
    <cellStyle name="Style 582 5 2 2 3" xfId="31113"/>
    <cellStyle name="Style 582 5 2 2 4" xfId="33622"/>
    <cellStyle name="Style 582 5 2 2 5" xfId="48147"/>
    <cellStyle name="Style 582 5 2 3" xfId="16076"/>
    <cellStyle name="Style 582 5 2 3 2" xfId="31114"/>
    <cellStyle name="Style 582 5 2 3 3" xfId="21756"/>
    <cellStyle name="Style 582 5 2 3 4" xfId="42933"/>
    <cellStyle name="Style 582 5 2 4" xfId="31112"/>
    <cellStyle name="Style 582 5 2 5" xfId="21964"/>
    <cellStyle name="Style 582 5 2 6" xfId="39452"/>
    <cellStyle name="Style 582 5 3" xfId="10612"/>
    <cellStyle name="Style 582 5 3 2" xfId="26870"/>
    <cellStyle name="Style 582 5 3 3" xfId="31115"/>
    <cellStyle name="Style 582 5 3 4" xfId="38203"/>
    <cellStyle name="Style 582 5 3 5" xfId="46841"/>
    <cellStyle name="Style 582 5 4" xfId="11967"/>
    <cellStyle name="Style 582 5 4 2" xfId="26871"/>
    <cellStyle name="Style 582 5 4 3" xfId="31116"/>
    <cellStyle name="Style 582 5 4 4" xfId="35409"/>
    <cellStyle name="Style 582 5 4 5" xfId="46756"/>
    <cellStyle name="Style 582 5 5" xfId="14799"/>
    <cellStyle name="Style 582 5 5 2" xfId="31117"/>
    <cellStyle name="Style 582 5 5 3" xfId="33900"/>
    <cellStyle name="Style 582 5 5 4" xfId="44274"/>
    <cellStyle name="Style 582 5 6" xfId="31111"/>
    <cellStyle name="Style 582 5 7" xfId="23401"/>
    <cellStyle name="Style 582 5 8" xfId="40185"/>
    <cellStyle name="Style 582 6" xfId="6881"/>
    <cellStyle name="Style 582 6 2" xfId="9222"/>
    <cellStyle name="Style 582 6 2 2" xfId="13477"/>
    <cellStyle name="Style 582 6 2 2 2" xfId="26872"/>
    <cellStyle name="Style 582 6 2 2 3" xfId="31120"/>
    <cellStyle name="Style 582 6 2 2 4" xfId="32774"/>
    <cellStyle name="Style 582 6 2 2 5" xfId="43192"/>
    <cellStyle name="Style 582 6 2 3" xfId="16232"/>
    <cellStyle name="Style 582 6 2 3 2" xfId="31121"/>
    <cellStyle name="Style 582 6 2 3 3" xfId="22043"/>
    <cellStyle name="Style 582 6 2 3 4" xfId="41353"/>
    <cellStyle name="Style 582 6 2 4" xfId="31119"/>
    <cellStyle name="Style 582 6 2 5" xfId="31915"/>
    <cellStyle name="Style 582 6 2 6" xfId="39053"/>
    <cellStyle name="Style 582 6 3" xfId="10797"/>
    <cellStyle name="Style 582 6 3 2" xfId="26873"/>
    <cellStyle name="Style 582 6 3 3" xfId="31122"/>
    <cellStyle name="Style 582 6 3 4" xfId="36884"/>
    <cellStyle name="Style 582 6 3 5" xfId="42558"/>
    <cellStyle name="Style 582 6 4" xfId="12152"/>
    <cellStyle name="Style 582 6 4 2" xfId="26874"/>
    <cellStyle name="Style 582 6 4 3" xfId="31123"/>
    <cellStyle name="Style 582 6 4 4" xfId="34221"/>
    <cellStyle name="Style 582 6 4 5" xfId="45300"/>
    <cellStyle name="Style 582 6 5" xfId="14984"/>
    <cellStyle name="Style 582 6 5 2" xfId="31124"/>
    <cellStyle name="Style 582 6 5 3" xfId="32605"/>
    <cellStyle name="Style 582 6 5 4" xfId="43739"/>
    <cellStyle name="Style 582 6 6" xfId="31118"/>
    <cellStyle name="Style 582 6 7" xfId="23115"/>
    <cellStyle name="Style 582 6 8" xfId="39422"/>
    <cellStyle name="Style 582 7" xfId="6930"/>
    <cellStyle name="Style 582 7 2" xfId="9271"/>
    <cellStyle name="Style 582 7 2 2" xfId="13526"/>
    <cellStyle name="Style 582 7 2 2 2" xfId="26875"/>
    <cellStyle name="Style 582 7 2 2 3" xfId="31127"/>
    <cellStyle name="Style 582 7 2 2 4" xfId="37274"/>
    <cellStyle name="Style 582 7 2 2 5" xfId="45365"/>
    <cellStyle name="Style 582 7 2 3" xfId="16276"/>
    <cellStyle name="Style 582 7 2 3 2" xfId="31128"/>
    <cellStyle name="Style 582 7 2 3 3" xfId="32056"/>
    <cellStyle name="Style 582 7 2 3 4" xfId="42118"/>
    <cellStyle name="Style 582 7 2 4" xfId="31126"/>
    <cellStyle name="Style 582 7 2 5" xfId="22597"/>
    <cellStyle name="Style 582 7 2 6" xfId="40020"/>
    <cellStyle name="Style 582 7 3" xfId="10846"/>
    <cellStyle name="Style 582 7 3 2" xfId="26876"/>
    <cellStyle name="Style 582 7 3 3" xfId="31129"/>
    <cellStyle name="Style 582 7 3 4" xfId="34960"/>
    <cellStyle name="Style 582 7 3 5" xfId="47742"/>
    <cellStyle name="Style 582 7 4" xfId="12201"/>
    <cellStyle name="Style 582 7 4 2" xfId="26877"/>
    <cellStyle name="Style 582 7 4 3" xfId="31130"/>
    <cellStyle name="Style 582 7 4 4" xfId="34451"/>
    <cellStyle name="Style 582 7 4 5" xfId="43741"/>
    <cellStyle name="Style 582 7 5" xfId="15033"/>
    <cellStyle name="Style 582 7 5 2" xfId="31131"/>
    <cellStyle name="Style 582 7 5 3" xfId="35916"/>
    <cellStyle name="Style 582 7 5 4" xfId="44656"/>
    <cellStyle name="Style 582 7 6" xfId="31125"/>
    <cellStyle name="Style 582 7 7" xfId="25062"/>
    <cellStyle name="Style 582 7 8" xfId="40231"/>
    <cellStyle name="Style 582 8" xfId="7111"/>
    <cellStyle name="Style 582 8 2" xfId="9452"/>
    <cellStyle name="Style 582 8 2 2" xfId="13707"/>
    <cellStyle name="Style 582 8 2 2 2" xfId="26879"/>
    <cellStyle name="Style 582 8 2 2 3" xfId="31134"/>
    <cellStyle name="Style 582 8 2 2 4" xfId="32566"/>
    <cellStyle name="Style 582 8 2 2 5" xfId="42296"/>
    <cellStyle name="Style 582 8 2 3" xfId="16444"/>
    <cellStyle name="Style 582 8 2 3 2" xfId="31135"/>
    <cellStyle name="Style 582 8 2 3 3" xfId="24630"/>
    <cellStyle name="Style 582 8 2 3 4" xfId="39183"/>
    <cellStyle name="Style 582 8 2 4" xfId="31133"/>
    <cellStyle name="Style 582 8 2 5" xfId="27518"/>
    <cellStyle name="Style 582 8 2 6" xfId="45233"/>
    <cellStyle name="Style 582 8 3" xfId="11027"/>
    <cellStyle name="Style 582 8 3 2" xfId="26880"/>
    <cellStyle name="Style 582 8 3 3" xfId="31136"/>
    <cellStyle name="Style 582 8 3 4" xfId="34159"/>
    <cellStyle name="Style 582 8 3 5" xfId="41397"/>
    <cellStyle name="Style 582 8 4" xfId="12382"/>
    <cellStyle name="Style 582 8 4 2" xfId="26881"/>
    <cellStyle name="Style 582 8 4 3" xfId="31137"/>
    <cellStyle name="Style 582 8 4 4" xfId="33635"/>
    <cellStyle name="Style 582 8 4 5" xfId="45958"/>
    <cellStyle name="Style 582 8 5" xfId="15214"/>
    <cellStyle name="Style 582 8 5 2" xfId="31138"/>
    <cellStyle name="Style 582 8 5 3" xfId="35466"/>
    <cellStyle name="Style 582 8 5 4" xfId="45010"/>
    <cellStyle name="Style 582 8 6" xfId="31132"/>
    <cellStyle name="Style 582 8 7" xfId="23779"/>
    <cellStyle name="Style 582 8 8" xfId="39256"/>
    <cellStyle name="Style 582 9" xfId="8406"/>
    <cellStyle name="Style 582 9 2" xfId="9844"/>
    <cellStyle name="Style 582 9 2 2" xfId="14081"/>
    <cellStyle name="Style 582 9 2 2 2" xfId="26882"/>
    <cellStyle name="Style 582 9 2 2 3" xfId="31141"/>
    <cellStyle name="Style 582 9 2 2 4" xfId="37593"/>
    <cellStyle name="Style 582 9 2 2 5" xfId="42845"/>
    <cellStyle name="Style 582 9 2 3" xfId="16818"/>
    <cellStyle name="Style 582 9 2 3 2" xfId="31142"/>
    <cellStyle name="Style 582 9 2 3 3" xfId="21828"/>
    <cellStyle name="Style 582 9 2 3 4" xfId="45323"/>
    <cellStyle name="Style 582 9 2 4" xfId="31140"/>
    <cellStyle name="Style 582 9 2 5" xfId="25362"/>
    <cellStyle name="Style 582 9 2 6" xfId="45844"/>
    <cellStyle name="Style 582 9 3" xfId="11401"/>
    <cellStyle name="Style 582 9 3 2" xfId="26883"/>
    <cellStyle name="Style 582 9 3 3" xfId="31143"/>
    <cellStyle name="Style 582 9 3 4" xfId="34266"/>
    <cellStyle name="Style 582 9 3 5" xfId="48090"/>
    <cellStyle name="Style 582 9 4" xfId="12756"/>
    <cellStyle name="Style 582 9 4 2" xfId="26884"/>
    <cellStyle name="Style 582 9 4 3" xfId="31144"/>
    <cellStyle name="Style 582 9 4 4" xfId="34072"/>
    <cellStyle name="Style 582 9 4 5" xfId="45695"/>
    <cellStyle name="Style 582 9 5" xfId="15588"/>
    <cellStyle name="Style 582 9 5 2" xfId="31145"/>
    <cellStyle name="Style 582 9 5 3" xfId="34562"/>
    <cellStyle name="Style 582 9 5 4" xfId="44487"/>
    <cellStyle name="Style 582 9 6" xfId="31139"/>
    <cellStyle name="Style 582 9 7" xfId="33952"/>
    <cellStyle name="Style 582 9 8" xfId="40834"/>
    <cellStyle name="Style 583" xfId="114"/>
    <cellStyle name="Style 583 10" xfId="8305"/>
    <cellStyle name="Style 583 10 2" xfId="9743"/>
    <cellStyle name="Style 583 10 2 2" xfId="13980"/>
    <cellStyle name="Style 583 10 2 2 2" xfId="26886"/>
    <cellStyle name="Style 583 10 2 2 3" xfId="31148"/>
    <cellStyle name="Style 583 10 2 2 4" xfId="33104"/>
    <cellStyle name="Style 583 10 2 2 5" xfId="42078"/>
    <cellStyle name="Style 583 10 2 3" xfId="16717"/>
    <cellStyle name="Style 583 10 2 3 2" xfId="31149"/>
    <cellStyle name="Style 583 10 2 3 3" xfId="32124"/>
    <cellStyle name="Style 583 10 2 3 4" xfId="40170"/>
    <cellStyle name="Style 583 10 2 4" xfId="31147"/>
    <cellStyle name="Style 583 10 2 5" xfId="34499"/>
    <cellStyle name="Style 583 10 2 6" xfId="45245"/>
    <cellStyle name="Style 583 10 3" xfId="11300"/>
    <cellStyle name="Style 583 10 3 2" xfId="26887"/>
    <cellStyle name="Style 583 10 3 3" xfId="31150"/>
    <cellStyle name="Style 583 10 3 4" xfId="37000"/>
    <cellStyle name="Style 583 10 3 5" xfId="42606"/>
    <cellStyle name="Style 583 10 4" xfId="12655"/>
    <cellStyle name="Style 583 10 4 2" xfId="26888"/>
    <cellStyle name="Style 583 10 4 3" xfId="31151"/>
    <cellStyle name="Style 583 10 4 4" xfId="35277"/>
    <cellStyle name="Style 583 10 4 5" xfId="48471"/>
    <cellStyle name="Style 583 10 5" xfId="15487"/>
    <cellStyle name="Style 583 10 5 2" xfId="31152"/>
    <cellStyle name="Style 583 10 5 3" xfId="32840"/>
    <cellStyle name="Style 583 10 5 4" xfId="44854"/>
    <cellStyle name="Style 583 10 6" xfId="31146"/>
    <cellStyle name="Style 583 10 7" xfId="19266"/>
    <cellStyle name="Style 583 10 8" xfId="44719"/>
    <cellStyle name="Style 583 11" xfId="8419"/>
    <cellStyle name="Style 583 11 2" xfId="9857"/>
    <cellStyle name="Style 583 11 2 2" xfId="14094"/>
    <cellStyle name="Style 583 11 2 2 2" xfId="26889"/>
    <cellStyle name="Style 583 11 2 2 3" xfId="31155"/>
    <cellStyle name="Style 583 11 2 2 4" xfId="35118"/>
    <cellStyle name="Style 583 11 2 2 5" xfId="47774"/>
    <cellStyle name="Style 583 11 2 3" xfId="16831"/>
    <cellStyle name="Style 583 11 2 3 2" xfId="31156"/>
    <cellStyle name="Style 583 11 2 3 3" xfId="32286"/>
    <cellStyle name="Style 583 11 2 3 4" xfId="39693"/>
    <cellStyle name="Style 583 11 2 4" xfId="31154"/>
    <cellStyle name="Style 583 11 2 5" xfId="35187"/>
    <cellStyle name="Style 583 11 2 6" xfId="44138"/>
    <cellStyle name="Style 583 11 3" xfId="11414"/>
    <cellStyle name="Style 583 11 3 2" xfId="26890"/>
    <cellStyle name="Style 583 11 3 3" xfId="31157"/>
    <cellStyle name="Style 583 11 3 4" xfId="35644"/>
    <cellStyle name="Style 583 11 3 5" xfId="46389"/>
    <cellStyle name="Style 583 11 4" xfId="12769"/>
    <cellStyle name="Style 583 11 4 2" xfId="26891"/>
    <cellStyle name="Style 583 11 4 3" xfId="31158"/>
    <cellStyle name="Style 583 11 4 4" xfId="34331"/>
    <cellStyle name="Style 583 11 4 5" xfId="45196"/>
    <cellStyle name="Style 583 11 5" xfId="15601"/>
    <cellStyle name="Style 583 11 5 2" xfId="31159"/>
    <cellStyle name="Style 583 11 5 3" xfId="34833"/>
    <cellStyle name="Style 583 11 5 4" xfId="48460"/>
    <cellStyle name="Style 583 11 6" xfId="31153"/>
    <cellStyle name="Style 583 11 7" xfId="26135"/>
    <cellStyle name="Style 583 11 8" xfId="41930"/>
    <cellStyle name="Style 583 12" xfId="8681"/>
    <cellStyle name="Style 583 12 2" xfId="10117"/>
    <cellStyle name="Style 583 12 2 2" xfId="14354"/>
    <cellStyle name="Style 583 12 2 2 2" xfId="26892"/>
    <cellStyle name="Style 583 12 2 2 3" xfId="31162"/>
    <cellStyle name="Style 583 12 2 2 4" xfId="38501"/>
    <cellStyle name="Style 583 12 2 2 5" xfId="47768"/>
    <cellStyle name="Style 583 12 2 3" xfId="17091"/>
    <cellStyle name="Style 583 12 2 3 2" xfId="31163"/>
    <cellStyle name="Style 583 12 2 3 3" xfId="36611"/>
    <cellStyle name="Style 583 12 2 3 4" xfId="38936"/>
    <cellStyle name="Style 583 12 2 4" xfId="31161"/>
    <cellStyle name="Style 583 12 2 5" xfId="35716"/>
    <cellStyle name="Style 583 12 2 6" xfId="41798"/>
    <cellStyle name="Style 583 12 3" xfId="11674"/>
    <cellStyle name="Style 583 12 3 2" xfId="26893"/>
    <cellStyle name="Style 583 12 3 3" xfId="31164"/>
    <cellStyle name="Style 583 12 3 4" xfId="33284"/>
    <cellStyle name="Style 583 12 3 5" xfId="40607"/>
    <cellStyle name="Style 583 12 4" xfId="13029"/>
    <cellStyle name="Style 583 12 4 2" xfId="26894"/>
    <cellStyle name="Style 583 12 4 3" xfId="31165"/>
    <cellStyle name="Style 583 12 4 4" xfId="38570"/>
    <cellStyle name="Style 583 12 4 5" xfId="43252"/>
    <cellStyle name="Style 583 12 5" xfId="15861"/>
    <cellStyle name="Style 583 12 5 2" xfId="31166"/>
    <cellStyle name="Style 583 12 5 3" xfId="31981"/>
    <cellStyle name="Style 583 12 5 4" xfId="41766"/>
    <cellStyle name="Style 583 12 6" xfId="31160"/>
    <cellStyle name="Style 583 12 7" xfId="26305"/>
    <cellStyle name="Style 583 12 8" xfId="41876"/>
    <cellStyle name="Style 583 13" xfId="8481"/>
    <cellStyle name="Style 583 13 2" xfId="9917"/>
    <cellStyle name="Style 583 13 2 2" xfId="14154"/>
    <cellStyle name="Style 583 13 2 2 2" xfId="26896"/>
    <cellStyle name="Style 583 13 2 2 3" xfId="31169"/>
    <cellStyle name="Style 583 13 2 2 4" xfId="35405"/>
    <cellStyle name="Style 583 13 2 2 5" xfId="45507"/>
    <cellStyle name="Style 583 13 2 3" xfId="16891"/>
    <cellStyle name="Style 583 13 2 3 2" xfId="31170"/>
    <cellStyle name="Style 583 13 2 3 3" xfId="22692"/>
    <cellStyle name="Style 583 13 2 3 4" xfId="39486"/>
    <cellStyle name="Style 583 13 2 4" xfId="31168"/>
    <cellStyle name="Style 583 13 2 5" xfId="33496"/>
    <cellStyle name="Style 583 13 2 6" xfId="43623"/>
    <cellStyle name="Style 583 13 3" xfId="11474"/>
    <cellStyle name="Style 583 13 3 2" xfId="26897"/>
    <cellStyle name="Style 583 13 3 3" xfId="31171"/>
    <cellStyle name="Style 583 13 3 4" xfId="35968"/>
    <cellStyle name="Style 583 13 3 5" xfId="47744"/>
    <cellStyle name="Style 583 13 4" xfId="12829"/>
    <cellStyle name="Style 583 13 4 2" xfId="26898"/>
    <cellStyle name="Style 583 13 4 3" xfId="31172"/>
    <cellStyle name="Style 583 13 4 4" xfId="32643"/>
    <cellStyle name="Style 583 13 4 5" xfId="47284"/>
    <cellStyle name="Style 583 13 5" xfId="15661"/>
    <cellStyle name="Style 583 13 5 2" xfId="31173"/>
    <cellStyle name="Style 583 13 5 3" xfId="28005"/>
    <cellStyle name="Style 583 13 5 4" xfId="46270"/>
    <cellStyle name="Style 583 13 6" xfId="31167"/>
    <cellStyle name="Style 583 13 7" xfId="38220"/>
    <cellStyle name="Style 583 13 8" xfId="47594"/>
    <cellStyle name="Style 583 14" xfId="8599"/>
    <cellStyle name="Style 583 14 2" xfId="10035"/>
    <cellStyle name="Style 583 14 2 2" xfId="14272"/>
    <cellStyle name="Style 583 14 2 2 2" xfId="26899"/>
    <cellStyle name="Style 583 14 2 2 3" xfId="31176"/>
    <cellStyle name="Style 583 14 2 2 4" xfId="38274"/>
    <cellStyle name="Style 583 14 2 2 5" xfId="45275"/>
    <cellStyle name="Style 583 14 2 3" xfId="17009"/>
    <cellStyle name="Style 583 14 2 3 2" xfId="31177"/>
    <cellStyle name="Style 583 14 2 3 3" xfId="37684"/>
    <cellStyle name="Style 583 14 2 3 4" xfId="47462"/>
    <cellStyle name="Style 583 14 2 4" xfId="31175"/>
    <cellStyle name="Style 583 14 2 5" xfId="38345"/>
    <cellStyle name="Style 583 14 2 6" xfId="43683"/>
    <cellStyle name="Style 583 14 3" xfId="11592"/>
    <cellStyle name="Style 583 14 3 2" xfId="26900"/>
    <cellStyle name="Style 583 14 3 3" xfId="31178"/>
    <cellStyle name="Style 583 14 3 4" xfId="32711"/>
    <cellStyle name="Style 583 14 3 5" xfId="47016"/>
    <cellStyle name="Style 583 14 4" xfId="12947"/>
    <cellStyle name="Style 583 14 4 2" xfId="26901"/>
    <cellStyle name="Style 583 14 4 3" xfId="31179"/>
    <cellStyle name="Style 583 14 4 4" xfId="34113"/>
    <cellStyle name="Style 583 14 4 5" xfId="43512"/>
    <cellStyle name="Style 583 14 5" xfId="15779"/>
    <cellStyle name="Style 583 14 5 2" xfId="31180"/>
    <cellStyle name="Style 583 14 5 3" xfId="37118"/>
    <cellStyle name="Style 583 14 5 4" xfId="46199"/>
    <cellStyle name="Style 583 14 6" xfId="31174"/>
    <cellStyle name="Style 583 14 7" xfId="27371"/>
    <cellStyle name="Style 583 14 8" xfId="40558"/>
    <cellStyle name="Style 583 15" xfId="8891"/>
    <cellStyle name="Style 583 15 2" xfId="13170"/>
    <cellStyle name="Style 583 15 2 2" xfId="26903"/>
    <cellStyle name="Style 583 15 2 3" xfId="31181"/>
    <cellStyle name="Style 583 15 2 4" xfId="37248"/>
    <cellStyle name="Style 583 15 2 5" xfId="44936"/>
    <cellStyle name="Style 583 15 3" xfId="14603"/>
    <cellStyle name="Style 583 15 3 2" xfId="26904"/>
    <cellStyle name="Style 583 15 3 3" xfId="31182"/>
    <cellStyle name="Style 583 15 3 4" xfId="38271"/>
    <cellStyle name="Style 583 15 3 5" xfId="40820"/>
    <cellStyle name="Style 583 15 4" xfId="26902"/>
    <cellStyle name="Style 583 16" xfId="10309"/>
    <cellStyle name="Style 583 16 2" xfId="14546"/>
    <cellStyle name="Style 583 16 2 2" xfId="26905"/>
    <cellStyle name="Style 583 16 2 3" xfId="31184"/>
    <cellStyle name="Style 583 16 2 4" xfId="38700"/>
    <cellStyle name="Style 583 16 2 5" xfId="41712"/>
    <cellStyle name="Style 583 16 3" xfId="17283"/>
    <cellStyle name="Style 583 16 3 2" xfId="31185"/>
    <cellStyle name="Style 583 16 3 3" xfId="32246"/>
    <cellStyle name="Style 583 16 3 4" xfId="39000"/>
    <cellStyle name="Style 583 16 4" xfId="31183"/>
    <cellStyle name="Style 583 16 5" xfId="34676"/>
    <cellStyle name="Style 583 16 6" xfId="43058"/>
    <cellStyle name="Style 583 17" xfId="10386"/>
    <cellStyle name="Style 583 17 2" xfId="26906"/>
    <cellStyle name="Style 583 17 3" xfId="31186"/>
    <cellStyle name="Style 583 17 4" xfId="34452"/>
    <cellStyle name="Style 583 17 5" xfId="44855"/>
    <cellStyle name="Style 583 18" xfId="10434"/>
    <cellStyle name="Style 583 18 2" xfId="26907"/>
    <cellStyle name="Style 583 18 3" xfId="31187"/>
    <cellStyle name="Style 583 18 4" xfId="35626"/>
    <cellStyle name="Style 583 18 5" xfId="41692"/>
    <cellStyle name="Style 583 19" xfId="11827"/>
    <cellStyle name="Style 583 19 2" xfId="26908"/>
    <cellStyle name="Style 583 19 3" xfId="31188"/>
    <cellStyle name="Style 583 19 4" xfId="34581"/>
    <cellStyle name="Style 583 19 5" xfId="43399"/>
    <cellStyle name="Style 583 2" xfId="6813"/>
    <cellStyle name="Style 583 2 2" xfId="10203"/>
    <cellStyle name="Style 583 2 2 2" xfId="11760"/>
    <cellStyle name="Style 583 2 2 2 2" xfId="26909"/>
    <cellStyle name="Style 583 2 2 2 3" xfId="31190"/>
    <cellStyle name="Style 583 2 2 2 4" xfId="34305"/>
    <cellStyle name="Style 583 2 2 2 5" xfId="42699"/>
    <cellStyle name="Style 583 2 2 3" xfId="14440"/>
    <cellStyle name="Style 583 2 2 3 2" xfId="26910"/>
    <cellStyle name="Style 583 2 2 3 3" xfId="31191"/>
    <cellStyle name="Style 583 2 2 3 4" xfId="36931"/>
    <cellStyle name="Style 583 2 2 3 5" xfId="47554"/>
    <cellStyle name="Style 583 2 2 4" xfId="17177"/>
    <cellStyle name="Style 583 2 2 4 2" xfId="31192"/>
    <cellStyle name="Style 583 2 2 4 3" xfId="34533"/>
    <cellStyle name="Style 583 2 2 4 4" xfId="45180"/>
    <cellStyle name="Style 583 2 2 5" xfId="31189"/>
    <cellStyle name="Style 583 2 2 6" xfId="38525"/>
    <cellStyle name="Style 583 2 2 7" xfId="42654"/>
    <cellStyle name="Style 583 2 3" xfId="9154"/>
    <cellStyle name="Style 583 2 3 2" xfId="13409"/>
    <cellStyle name="Style 583 2 3 2 2" xfId="26912"/>
    <cellStyle name="Style 583 2 3 2 3" xfId="31193"/>
    <cellStyle name="Style 583 2 3 2 4" xfId="35112"/>
    <cellStyle name="Style 583 2 3 2 5" xfId="43352"/>
    <cellStyle name="Style 583 2 3 3" xfId="14650"/>
    <cellStyle name="Style 583 2 3 3 2" xfId="26913"/>
    <cellStyle name="Style 583 2 3 3 3" xfId="31194"/>
    <cellStyle name="Style 583 2 3 3 4" xfId="37345"/>
    <cellStyle name="Style 583 2 3 3 5" xfId="41435"/>
    <cellStyle name="Style 583 2 3 4" xfId="26911"/>
    <cellStyle name="Style 583 2 4" xfId="10729"/>
    <cellStyle name="Style 583 2 4 2" xfId="26914"/>
    <cellStyle name="Style 583 2 4 3" xfId="31195"/>
    <cellStyle name="Style 583 2 4 4" xfId="37766"/>
    <cellStyle name="Style 583 2 4 5" xfId="43879"/>
    <cellStyle name="Style 583 2 5" xfId="12084"/>
    <cellStyle name="Style 583 2 5 2" xfId="26915"/>
    <cellStyle name="Style 583 2 5 3" xfId="31196"/>
    <cellStyle name="Style 583 2 5 4" xfId="38295"/>
    <cellStyle name="Style 583 2 5 5" xfId="44250"/>
    <cellStyle name="Style 583 2 6" xfId="14916"/>
    <cellStyle name="Style 583 2 6 2" xfId="31197"/>
    <cellStyle name="Style 583 2 6 3" xfId="38623"/>
    <cellStyle name="Style 583 2 6 4" xfId="41188"/>
    <cellStyle name="Style 583 2 7" xfId="22740"/>
    <cellStyle name="Style 583 2 8" xfId="39765"/>
    <cellStyle name="Style 583 3" xfId="6967"/>
    <cellStyle name="Style 583 3 2" xfId="9308"/>
    <cellStyle name="Style 583 3 2 2" xfId="13563"/>
    <cellStyle name="Style 583 3 2 2 2" xfId="26917"/>
    <cellStyle name="Style 583 3 2 2 3" xfId="31200"/>
    <cellStyle name="Style 583 3 2 2 4" xfId="37561"/>
    <cellStyle name="Style 583 3 2 2 5" xfId="46993"/>
    <cellStyle name="Style 583 3 2 3" xfId="16310"/>
    <cellStyle name="Style 583 3 2 3 2" xfId="31201"/>
    <cellStyle name="Style 583 3 2 3 3" xfId="32077"/>
    <cellStyle name="Style 583 3 2 3 4" xfId="46547"/>
    <cellStyle name="Style 583 3 2 4" xfId="31199"/>
    <cellStyle name="Style 583 3 2 5" xfId="26997"/>
    <cellStyle name="Style 583 3 2 6" xfId="44348"/>
    <cellStyle name="Style 583 3 3" xfId="10883"/>
    <cellStyle name="Style 583 3 3 2" xfId="26919"/>
    <cellStyle name="Style 583 3 3 3" xfId="31202"/>
    <cellStyle name="Style 583 3 3 4" xfId="36337"/>
    <cellStyle name="Style 583 3 3 5" xfId="44089"/>
    <cellStyle name="Style 583 3 4" xfId="12238"/>
    <cellStyle name="Style 583 3 4 2" xfId="26920"/>
    <cellStyle name="Style 583 3 4 3" xfId="31203"/>
    <cellStyle name="Style 583 3 4 4" xfId="35828"/>
    <cellStyle name="Style 583 3 4 5" xfId="41387"/>
    <cellStyle name="Style 583 3 5" xfId="15070"/>
    <cellStyle name="Style 583 3 5 2" xfId="31204"/>
    <cellStyle name="Style 583 3 5 3" xfId="38386"/>
    <cellStyle name="Style 583 3 5 4" xfId="44521"/>
    <cellStyle name="Style 583 3 6" xfId="31198"/>
    <cellStyle name="Style 583 3 7" xfId="21863"/>
    <cellStyle name="Style 583 3 8" xfId="40130"/>
    <cellStyle name="Style 583 4" xfId="7020"/>
    <cellStyle name="Style 583 4 2" xfId="9361"/>
    <cellStyle name="Style 583 4 2 2" xfId="13616"/>
    <cellStyle name="Style 583 4 2 2 2" xfId="26921"/>
    <cellStyle name="Style 583 4 2 2 3" xfId="31207"/>
    <cellStyle name="Style 583 4 2 2 4" xfId="37100"/>
    <cellStyle name="Style 583 4 2 2 5" xfId="42813"/>
    <cellStyle name="Style 583 4 2 3" xfId="16353"/>
    <cellStyle name="Style 583 4 2 3 2" xfId="31208"/>
    <cellStyle name="Style 583 4 2 3 3" xfId="28147"/>
    <cellStyle name="Style 583 4 2 3 4" xfId="39933"/>
    <cellStyle name="Style 583 4 2 4" xfId="31206"/>
    <cellStyle name="Style 583 4 2 5" xfId="34518"/>
    <cellStyle name="Style 583 4 2 6" xfId="44852"/>
    <cellStyle name="Style 583 4 3" xfId="10936"/>
    <cellStyle name="Style 583 4 3 2" xfId="26922"/>
    <cellStyle name="Style 583 4 3 3" xfId="31209"/>
    <cellStyle name="Style 583 4 3 4" xfId="37662"/>
    <cellStyle name="Style 583 4 3 5" xfId="46143"/>
    <cellStyle name="Style 583 4 4" xfId="12291"/>
    <cellStyle name="Style 583 4 4 2" xfId="26923"/>
    <cellStyle name="Style 583 4 4 3" xfId="31210"/>
    <cellStyle name="Style 583 4 4 4" xfId="38204"/>
    <cellStyle name="Style 583 4 4 5" xfId="43105"/>
    <cellStyle name="Style 583 4 5" xfId="15123"/>
    <cellStyle name="Style 583 4 5 2" xfId="31211"/>
    <cellStyle name="Style 583 4 5 3" xfId="36195"/>
    <cellStyle name="Style 583 4 5 4" xfId="46366"/>
    <cellStyle name="Style 583 4 6" xfId="31205"/>
    <cellStyle name="Style 583 4 7" xfId="21612"/>
    <cellStyle name="Style 583 4 8" xfId="45674"/>
    <cellStyle name="Style 583 5" xfId="6938"/>
    <cellStyle name="Style 583 5 2" xfId="9279"/>
    <cellStyle name="Style 583 5 2 2" xfId="13534"/>
    <cellStyle name="Style 583 5 2 2 2" xfId="26924"/>
    <cellStyle name="Style 583 5 2 2 3" xfId="31214"/>
    <cellStyle name="Style 583 5 2 2 4" xfId="33389"/>
    <cellStyle name="Style 583 5 2 2 5" xfId="40698"/>
    <cellStyle name="Style 583 5 2 3" xfId="16284"/>
    <cellStyle name="Style 583 5 2 3 2" xfId="31215"/>
    <cellStyle name="Style 583 5 2 3 3" xfId="38861"/>
    <cellStyle name="Style 583 5 2 3 4" xfId="43876"/>
    <cellStyle name="Style 583 5 2 4" xfId="31213"/>
    <cellStyle name="Style 583 5 2 5" xfId="21784"/>
    <cellStyle name="Style 583 5 2 6" xfId="41053"/>
    <cellStyle name="Style 583 5 3" xfId="10854"/>
    <cellStyle name="Style 583 5 3 2" xfId="26925"/>
    <cellStyle name="Style 583 5 3 3" xfId="31216"/>
    <cellStyle name="Style 583 5 3 4" xfId="35210"/>
    <cellStyle name="Style 583 5 3 5" xfId="40422"/>
    <cellStyle name="Style 583 5 4" xfId="12209"/>
    <cellStyle name="Style 583 5 4 2" xfId="26926"/>
    <cellStyle name="Style 583 5 4 3" xfId="31217"/>
    <cellStyle name="Style 583 5 4 4" xfId="33119"/>
    <cellStyle name="Style 583 5 4 5" xfId="45191"/>
    <cellStyle name="Style 583 5 5" xfId="15041"/>
    <cellStyle name="Style 583 5 5 2" xfId="31218"/>
    <cellStyle name="Style 583 5 5 3" xfId="37832"/>
    <cellStyle name="Style 583 5 5 4" xfId="43709"/>
    <cellStyle name="Style 583 5 6" xfId="31212"/>
    <cellStyle name="Style 583 5 7" xfId="32261"/>
    <cellStyle name="Style 583 5 8" xfId="47301"/>
    <cellStyle name="Style 583 6" xfId="7025"/>
    <cellStyle name="Style 583 6 2" xfId="9366"/>
    <cellStyle name="Style 583 6 2 2" xfId="13621"/>
    <cellStyle name="Style 583 6 2 2 2" xfId="26927"/>
    <cellStyle name="Style 583 6 2 2 3" xfId="31221"/>
    <cellStyle name="Style 583 6 2 2 4" xfId="35007"/>
    <cellStyle name="Style 583 6 2 2 5" xfId="47093"/>
    <cellStyle name="Style 583 6 2 3" xfId="16358"/>
    <cellStyle name="Style 583 6 2 3 2" xfId="31222"/>
    <cellStyle name="Style 583 6 2 3 3" xfId="26379"/>
    <cellStyle name="Style 583 6 2 3 4" xfId="41049"/>
    <cellStyle name="Style 583 6 2 4" xfId="31220"/>
    <cellStyle name="Style 583 6 2 5" xfId="33957"/>
    <cellStyle name="Style 583 6 2 6" xfId="44076"/>
    <cellStyle name="Style 583 6 3" xfId="10941"/>
    <cellStyle name="Style 583 6 3 2" xfId="26928"/>
    <cellStyle name="Style 583 6 3 3" xfId="31223"/>
    <cellStyle name="Style 583 6 3 4" xfId="33151"/>
    <cellStyle name="Style 583 6 3 5" xfId="44723"/>
    <cellStyle name="Style 583 6 4" xfId="12296"/>
    <cellStyle name="Style 583 6 4 2" xfId="26929"/>
    <cellStyle name="Style 583 6 4 3" xfId="31224"/>
    <cellStyle name="Style 583 6 4 4" xfId="35529"/>
    <cellStyle name="Style 583 6 4 5" xfId="46451"/>
    <cellStyle name="Style 583 6 5" xfId="15128"/>
    <cellStyle name="Style 583 6 5 2" xfId="31225"/>
    <cellStyle name="Style 583 6 5 3" xfId="37282"/>
    <cellStyle name="Style 583 6 5 4" xfId="43533"/>
    <cellStyle name="Style 583 6 6" xfId="31219"/>
    <cellStyle name="Style 583 6 7" xfId="24442"/>
    <cellStyle name="Style 583 6 8" xfId="40188"/>
    <cellStyle name="Style 583 7" xfId="6928"/>
    <cellStyle name="Style 583 7 2" xfId="9269"/>
    <cellStyle name="Style 583 7 2 2" xfId="13524"/>
    <cellStyle name="Style 583 7 2 2 2" xfId="26930"/>
    <cellStyle name="Style 583 7 2 2 3" xfId="31228"/>
    <cellStyle name="Style 583 7 2 2 4" xfId="32503"/>
    <cellStyle name="Style 583 7 2 2 5" xfId="47414"/>
    <cellStyle name="Style 583 7 2 3" xfId="16274"/>
    <cellStyle name="Style 583 7 2 3 2" xfId="31229"/>
    <cellStyle name="Style 583 7 2 3 3" xfId="32055"/>
    <cellStyle name="Style 583 7 2 3 4" xfId="42243"/>
    <cellStyle name="Style 583 7 2 4" xfId="31227"/>
    <cellStyle name="Style 583 7 2 5" xfId="32254"/>
    <cellStyle name="Style 583 7 2 6" xfId="39134"/>
    <cellStyle name="Style 583 7 3" xfId="10844"/>
    <cellStyle name="Style 583 7 3 2" xfId="26931"/>
    <cellStyle name="Style 583 7 3 3" xfId="31230"/>
    <cellStyle name="Style 583 7 3 4" xfId="33899"/>
    <cellStyle name="Style 583 7 3 5" xfId="43175"/>
    <cellStyle name="Style 583 7 4" xfId="12199"/>
    <cellStyle name="Style 583 7 4 2" xfId="26932"/>
    <cellStyle name="Style 583 7 4 3" xfId="31231"/>
    <cellStyle name="Style 583 7 4 4" xfId="36554"/>
    <cellStyle name="Style 583 7 4 5" xfId="48099"/>
    <cellStyle name="Style 583 7 5" xfId="15031"/>
    <cellStyle name="Style 583 7 5 2" xfId="31232"/>
    <cellStyle name="Style 583 7 5 3" xfId="34335"/>
    <cellStyle name="Style 583 7 5 4" xfId="46434"/>
    <cellStyle name="Style 583 7 6" xfId="31226"/>
    <cellStyle name="Style 583 7 7" xfId="31865"/>
    <cellStyle name="Style 583 7 8" xfId="40876"/>
    <cellStyle name="Style 583 8" xfId="7112"/>
    <cellStyle name="Style 583 8 2" xfId="9453"/>
    <cellStyle name="Style 583 8 2 2" xfId="13708"/>
    <cellStyle name="Style 583 8 2 2 2" xfId="26933"/>
    <cellStyle name="Style 583 8 2 2 3" xfId="31235"/>
    <cellStyle name="Style 583 8 2 2 4" xfId="35729"/>
    <cellStyle name="Style 583 8 2 2 5" xfId="43098"/>
    <cellStyle name="Style 583 8 2 3" xfId="16445"/>
    <cellStyle name="Style 583 8 2 3 2" xfId="31236"/>
    <cellStyle name="Style 583 8 2 3 3" xfId="21641"/>
    <cellStyle name="Style 583 8 2 3 4" xfId="40095"/>
    <cellStyle name="Style 583 8 2 4" xfId="31234"/>
    <cellStyle name="Style 583 8 2 5" xfId="27521"/>
    <cellStyle name="Style 583 8 2 6" xfId="42574"/>
    <cellStyle name="Style 583 8 3" xfId="11028"/>
    <cellStyle name="Style 583 8 3 2" xfId="26934"/>
    <cellStyle name="Style 583 8 3 3" xfId="31237"/>
    <cellStyle name="Style 583 8 3 4" xfId="32578"/>
    <cellStyle name="Style 583 8 3 5" xfId="46830"/>
    <cellStyle name="Style 583 8 4" xfId="12383"/>
    <cellStyle name="Style 583 8 4 2" xfId="26935"/>
    <cellStyle name="Style 583 8 4 3" xfId="31238"/>
    <cellStyle name="Style 583 8 4 4" xfId="36798"/>
    <cellStyle name="Style 583 8 4 5" xfId="48204"/>
    <cellStyle name="Style 583 8 5" xfId="15215"/>
    <cellStyle name="Style 583 8 5 2" xfId="31239"/>
    <cellStyle name="Style 583 8 5 3" xfId="33884"/>
    <cellStyle name="Style 583 8 5 4" xfId="47617"/>
    <cellStyle name="Style 583 8 6" xfId="31233"/>
    <cellStyle name="Style 583 8 7" xfId="19510"/>
    <cellStyle name="Style 583 8 8" xfId="47151"/>
    <cellStyle name="Style 583 9" xfId="8311"/>
    <cellStyle name="Style 583 9 2" xfId="9749"/>
    <cellStyle name="Style 583 9 2 2" xfId="13986"/>
    <cellStyle name="Style 583 9 2 2 2" xfId="26937"/>
    <cellStyle name="Style 583 9 2 2 3" xfId="31242"/>
    <cellStyle name="Style 583 9 2 2 4" xfId="37354"/>
    <cellStyle name="Style 583 9 2 2 5" xfId="45949"/>
    <cellStyle name="Style 583 9 2 3" xfId="16723"/>
    <cellStyle name="Style 583 9 2 3 2" xfId="31243"/>
    <cellStyle name="Style 583 9 2 3 3" xfId="21958"/>
    <cellStyle name="Style 583 9 2 3 4" xfId="39598"/>
    <cellStyle name="Style 583 9 2 4" xfId="31241"/>
    <cellStyle name="Style 583 9 2 5" xfId="36948"/>
    <cellStyle name="Style 583 9 2 6" xfId="46650"/>
    <cellStyle name="Style 583 9 3" xfId="11306"/>
    <cellStyle name="Style 583 9 3 2" xfId="26938"/>
    <cellStyle name="Style 583 9 3 3" xfId="31244"/>
    <cellStyle name="Style 583 9 3 4" xfId="32794"/>
    <cellStyle name="Style 583 9 3 5" xfId="47691"/>
    <cellStyle name="Style 583 9 4" xfId="12661"/>
    <cellStyle name="Style 583 9 4 2" xfId="26939"/>
    <cellStyle name="Style 583 9 4 3" xfId="31245"/>
    <cellStyle name="Style 583 9 4 4" xfId="37934"/>
    <cellStyle name="Style 583 9 4 5" xfId="41292"/>
    <cellStyle name="Style 583 9 5" xfId="15493"/>
    <cellStyle name="Style 583 9 5 2" xfId="31246"/>
    <cellStyle name="Style 583 9 5 3" xfId="36910"/>
    <cellStyle name="Style 583 9 5 4" xfId="40554"/>
    <cellStyle name="Style 583 9 6" xfId="31240"/>
    <cellStyle name="Style 583 9 7" xfId="23738"/>
    <cellStyle name="Style 583 9 8" xfId="39967"/>
    <cellStyle name="Style 584" xfId="115"/>
    <cellStyle name="Style 586" xfId="116"/>
    <cellStyle name="Style 586 10" xfId="8334"/>
    <cellStyle name="Style 586 10 2" xfId="9772"/>
    <cellStyle name="Style 586 10 2 2" xfId="14009"/>
    <cellStyle name="Style 586 10 2 2 2" xfId="26942"/>
    <cellStyle name="Style 586 10 2 2 3" xfId="31249"/>
    <cellStyle name="Style 586 10 2 2 4" xfId="35814"/>
    <cellStyle name="Style 586 10 2 2 5" xfId="38921"/>
    <cellStyle name="Style 586 10 2 3" xfId="16746"/>
    <cellStyle name="Style 586 10 2 3 2" xfId="31250"/>
    <cellStyle name="Style 586 10 2 3 3" xfId="22314"/>
    <cellStyle name="Style 586 10 2 3 4" xfId="38989"/>
    <cellStyle name="Style 586 10 2 4" xfId="31248"/>
    <cellStyle name="Style 586 10 2 5" xfId="32227"/>
    <cellStyle name="Style 586 10 2 6" xfId="43496"/>
    <cellStyle name="Style 586 10 3" xfId="11329"/>
    <cellStyle name="Style 586 10 3 2" xfId="26944"/>
    <cellStyle name="Style 586 10 3 3" xfId="31251"/>
    <cellStyle name="Style 586 10 3 4" xfId="32456"/>
    <cellStyle name="Style 586 10 3 5" xfId="45508"/>
    <cellStyle name="Style 586 10 4" xfId="12684"/>
    <cellStyle name="Style 586 10 4 2" xfId="26945"/>
    <cellStyle name="Style 586 10 4 3" xfId="31252"/>
    <cellStyle name="Style 586 10 4 4" xfId="36404"/>
    <cellStyle name="Style 586 10 4 5" xfId="44259"/>
    <cellStyle name="Style 586 10 5" xfId="15516"/>
    <cellStyle name="Style 586 10 5 2" xfId="31253"/>
    <cellStyle name="Style 586 10 5 3" xfId="33813"/>
    <cellStyle name="Style 586 10 5 4" xfId="47060"/>
    <cellStyle name="Style 586 10 6" xfId="31247"/>
    <cellStyle name="Style 586 10 7" xfId="22253"/>
    <cellStyle name="Style 586 10 8" xfId="39381"/>
    <cellStyle name="Style 586 11" xfId="8336"/>
    <cellStyle name="Style 586 11 2" xfId="9774"/>
    <cellStyle name="Style 586 11 2 2" xfId="14011"/>
    <cellStyle name="Style 586 11 2 2 2" xfId="26947"/>
    <cellStyle name="Style 586 11 2 2 3" xfId="31256"/>
    <cellStyle name="Style 586 11 2 2 4" xfId="35073"/>
    <cellStyle name="Style 586 11 2 2 5" xfId="48463"/>
    <cellStyle name="Style 586 11 2 3" xfId="16748"/>
    <cellStyle name="Style 586 11 2 3 2" xfId="31257"/>
    <cellStyle name="Style 586 11 2 3 3" xfId="31916"/>
    <cellStyle name="Style 586 11 2 3 4" xfId="42223"/>
    <cellStyle name="Style 586 11 2 4" xfId="31255"/>
    <cellStyle name="Style 586 11 2 5" xfId="27688"/>
    <cellStyle name="Style 586 11 2 6" xfId="46916"/>
    <cellStyle name="Style 586 11 3" xfId="11331"/>
    <cellStyle name="Style 586 11 3 2" xfId="26948"/>
    <cellStyle name="Style 586 11 3 3" xfId="31258"/>
    <cellStyle name="Style 586 11 3 4" xfId="37226"/>
    <cellStyle name="Style 586 11 3 5" xfId="45896"/>
    <cellStyle name="Style 586 11 4" xfId="12686"/>
    <cellStyle name="Style 586 11 4 2" xfId="26949"/>
    <cellStyle name="Style 586 11 4 3" xfId="31259"/>
    <cellStyle name="Style 586 11 4 4" xfId="34301"/>
    <cellStyle name="Style 586 11 4 5" xfId="42861"/>
    <cellStyle name="Style 586 11 5" xfId="15518"/>
    <cellStyle name="Style 586 11 5 2" xfId="31260"/>
    <cellStyle name="Style 586 11 5 3" xfId="34874"/>
    <cellStyle name="Style 586 11 5 4" xfId="44133"/>
    <cellStyle name="Style 586 11 6" xfId="31254"/>
    <cellStyle name="Style 586 11 7" xfId="32396"/>
    <cellStyle name="Style 586 11 8" xfId="44029"/>
    <cellStyle name="Style 586 12" xfId="8508"/>
    <cellStyle name="Style 586 12 2" xfId="9944"/>
    <cellStyle name="Style 586 12 2 2" xfId="14181"/>
    <cellStyle name="Style 586 12 2 2 2" xfId="26950"/>
    <cellStyle name="Style 586 12 2 2 3" xfId="31263"/>
    <cellStyle name="Style 586 12 2 2 4" xfId="32963"/>
    <cellStyle name="Style 586 12 2 2 5" xfId="47264"/>
    <cellStyle name="Style 586 12 2 3" xfId="16918"/>
    <cellStyle name="Style 586 12 2 3 2" xfId="31264"/>
    <cellStyle name="Style 586 12 2 3 3" xfId="32132"/>
    <cellStyle name="Style 586 12 2 3 4" xfId="48177"/>
    <cellStyle name="Style 586 12 2 4" xfId="31262"/>
    <cellStyle name="Style 586 12 2 5" xfId="33042"/>
    <cellStyle name="Style 586 12 2 6" xfId="44761"/>
    <cellStyle name="Style 586 12 3" xfId="11501"/>
    <cellStyle name="Style 586 12 3 2" xfId="26952"/>
    <cellStyle name="Style 586 12 3 3" xfId="31265"/>
    <cellStyle name="Style 586 12 3 4" xfId="35375"/>
    <cellStyle name="Style 586 12 3 5" xfId="47202"/>
    <cellStyle name="Style 586 12 4" xfId="12856"/>
    <cellStyle name="Style 586 12 4 2" xfId="26953"/>
    <cellStyle name="Style 586 12 4 3" xfId="31266"/>
    <cellStyle name="Style 586 12 4 4" xfId="35132"/>
    <cellStyle name="Style 586 12 4 5" xfId="47980"/>
    <cellStyle name="Style 586 12 5" xfId="15688"/>
    <cellStyle name="Style 586 12 5 2" xfId="31267"/>
    <cellStyle name="Style 586 12 5 3" xfId="32408"/>
    <cellStyle name="Style 586 12 5 4" xfId="47379"/>
    <cellStyle name="Style 586 12 6" xfId="31261"/>
    <cellStyle name="Style 586 12 7" xfId="38798"/>
    <cellStyle name="Style 586 12 8" xfId="48187"/>
    <cellStyle name="Style 586 13" xfId="8541"/>
    <cellStyle name="Style 586 13 2" xfId="9977"/>
    <cellStyle name="Style 586 13 2 2" xfId="14214"/>
    <cellStyle name="Style 586 13 2 2 2" xfId="26954"/>
    <cellStyle name="Style 586 13 2 2 3" xfId="31270"/>
    <cellStyle name="Style 586 13 2 2 4" xfId="38656"/>
    <cellStyle name="Style 586 13 2 2 5" xfId="46600"/>
    <cellStyle name="Style 586 13 2 3" xfId="16951"/>
    <cellStyle name="Style 586 13 2 3 2" xfId="31271"/>
    <cellStyle name="Style 586 13 2 3 3" xfId="32143"/>
    <cellStyle name="Style 586 13 2 3 4" xfId="41451"/>
    <cellStyle name="Style 586 13 2 4" xfId="31269"/>
    <cellStyle name="Style 586 13 2 5" xfId="35443"/>
    <cellStyle name="Style 586 13 2 6" xfId="44713"/>
    <cellStyle name="Style 586 13 3" xfId="11534"/>
    <cellStyle name="Style 586 13 3 2" xfId="26956"/>
    <cellStyle name="Style 586 13 3 3" xfId="31272"/>
    <cellStyle name="Style 586 13 3 4" xfId="36010"/>
    <cellStyle name="Style 586 13 3 5" xfId="42647"/>
    <cellStyle name="Style 586 13 4" xfId="12889"/>
    <cellStyle name="Style 586 13 4 2" xfId="26957"/>
    <cellStyle name="Style 586 13 4 3" xfId="31273"/>
    <cellStyle name="Style 586 13 4 4" xfId="32601"/>
    <cellStyle name="Style 586 13 4 5" xfId="41372"/>
    <cellStyle name="Style 586 13 5" xfId="15721"/>
    <cellStyle name="Style 586 13 5 2" xfId="31274"/>
    <cellStyle name="Style 586 13 5 3" xfId="38194"/>
    <cellStyle name="Style 586 13 5 4" xfId="43212"/>
    <cellStyle name="Style 586 13 6" xfId="31268"/>
    <cellStyle name="Style 586 13 7" xfId="27279"/>
    <cellStyle name="Style 586 13 8" xfId="42596"/>
    <cellStyle name="Style 586 14" xfId="8554"/>
    <cellStyle name="Style 586 14 2" xfId="9990"/>
    <cellStyle name="Style 586 14 2 2" xfId="14227"/>
    <cellStyle name="Style 586 14 2 2 2" xfId="26959"/>
    <cellStyle name="Style 586 14 2 2 3" xfId="31277"/>
    <cellStyle name="Style 586 14 2 2 4" xfId="33645"/>
    <cellStyle name="Style 586 14 2 2 5" xfId="48442"/>
    <cellStyle name="Style 586 14 2 3" xfId="16964"/>
    <cellStyle name="Style 586 14 2 3 2" xfId="31278"/>
    <cellStyle name="Style 586 14 2 3 3" xfId="36628"/>
    <cellStyle name="Style 586 14 2 3 4" xfId="41705"/>
    <cellStyle name="Style 586 14 2 4" xfId="31276"/>
    <cellStyle name="Style 586 14 2 5" xfId="33725"/>
    <cellStyle name="Style 586 14 2 6" xfId="42589"/>
    <cellStyle name="Style 586 14 3" xfId="11547"/>
    <cellStyle name="Style 586 14 3 2" xfId="26961"/>
    <cellStyle name="Style 586 14 3 3" xfId="31279"/>
    <cellStyle name="Style 586 14 3 4" xfId="38383"/>
    <cellStyle name="Style 586 14 3 5" xfId="45580"/>
    <cellStyle name="Style 586 14 4" xfId="12902"/>
    <cellStyle name="Style 586 14 4 2" xfId="26962"/>
    <cellStyle name="Style 586 14 4 3" xfId="31280"/>
    <cellStyle name="Style 586 14 4 4" xfId="35967"/>
    <cellStyle name="Style 586 14 4 5" xfId="45530"/>
    <cellStyle name="Style 586 14 5" xfId="15734"/>
    <cellStyle name="Style 586 14 5 2" xfId="31281"/>
    <cellStyle name="Style 586 14 5 3" xfId="28080"/>
    <cellStyle name="Style 586 14 5 4" xfId="41598"/>
    <cellStyle name="Style 586 14 6" xfId="31275"/>
    <cellStyle name="Style 586 14 7" xfId="27298"/>
    <cellStyle name="Style 586 14 8" xfId="48444"/>
    <cellStyle name="Style 586 15" xfId="8892"/>
    <cellStyle name="Style 586 15 2" xfId="13171"/>
    <cellStyle name="Style 586 15 2 2" xfId="26965"/>
    <cellStyle name="Style 586 15 2 3" xfId="31282"/>
    <cellStyle name="Style 586 15 2 4" xfId="38284"/>
    <cellStyle name="Style 586 15 2 5" xfId="45309"/>
    <cellStyle name="Style 586 15 3" xfId="14604"/>
    <cellStyle name="Style 586 15 3 2" xfId="26966"/>
    <cellStyle name="Style 586 15 3 3" xfId="31283"/>
    <cellStyle name="Style 586 15 3 4" xfId="38475"/>
    <cellStyle name="Style 586 15 3 5" xfId="46515"/>
    <cellStyle name="Style 586 15 4" xfId="26964"/>
    <cellStyle name="Style 586 16" xfId="10288"/>
    <cellStyle name="Style 586 16 2" xfId="14525"/>
    <cellStyle name="Style 586 16 2 2" xfId="26967"/>
    <cellStyle name="Style 586 16 2 3" xfId="31285"/>
    <cellStyle name="Style 586 16 2 4" xfId="34875"/>
    <cellStyle name="Style 586 16 2 5" xfId="46431"/>
    <cellStyle name="Style 586 16 3" xfId="17262"/>
    <cellStyle name="Style 586 16 3 2" xfId="31286"/>
    <cellStyle name="Style 586 16 3 3" xfId="36638"/>
    <cellStyle name="Style 586 16 3 4" xfId="47306"/>
    <cellStyle name="Style 586 16 4" xfId="31284"/>
    <cellStyle name="Style 586 16 5" xfId="37826"/>
    <cellStyle name="Style 586 16 6" xfId="44561"/>
    <cellStyle name="Style 586 17" xfId="10387"/>
    <cellStyle name="Style 586 17 2" xfId="26968"/>
    <cellStyle name="Style 586 17 3" xfId="31287"/>
    <cellStyle name="Style 586 17 4" xfId="32870"/>
    <cellStyle name="Style 586 17 5" xfId="46659"/>
    <cellStyle name="Style 586 18" xfId="10487"/>
    <cellStyle name="Style 586 18 2" xfId="26969"/>
    <cellStyle name="Style 586 18 3" xfId="31288"/>
    <cellStyle name="Style 586 18 4" xfId="37203"/>
    <cellStyle name="Style 586 18 5" xfId="40730"/>
    <cellStyle name="Style 586 19" xfId="11828"/>
    <cellStyle name="Style 586 19 2" xfId="26970"/>
    <cellStyle name="Style 586 19 3" xfId="31289"/>
    <cellStyle name="Style 586 19 4" xfId="32999"/>
    <cellStyle name="Style 586 19 5" xfId="44300"/>
    <cellStyle name="Style 586 2" xfId="6721"/>
    <cellStyle name="Style 586 2 2" xfId="10190"/>
    <cellStyle name="Style 586 2 2 2" xfId="11747"/>
    <cellStyle name="Style 586 2 2 2 2" xfId="26973"/>
    <cellStyle name="Style 586 2 2 2 3" xfId="31291"/>
    <cellStyle name="Style 586 2 2 2 4" xfId="34034"/>
    <cellStyle name="Style 586 2 2 2 5" xfId="43505"/>
    <cellStyle name="Style 586 2 2 3" xfId="14427"/>
    <cellStyle name="Style 586 2 2 3 2" xfId="26974"/>
    <cellStyle name="Style 586 2 2 3 3" xfId="31292"/>
    <cellStyle name="Style 586 2 2 3 4" xfId="36660"/>
    <cellStyle name="Style 586 2 2 3 5" xfId="45714"/>
    <cellStyle name="Style 586 2 2 4" xfId="17164"/>
    <cellStyle name="Style 586 2 2 4 2" xfId="31293"/>
    <cellStyle name="Style 586 2 2 4 3" xfId="32174"/>
    <cellStyle name="Style 586 2 2 4 4" xfId="48287"/>
    <cellStyle name="Style 586 2 2 5" xfId="31290"/>
    <cellStyle name="Style 586 2 2 6" xfId="37478"/>
    <cellStyle name="Style 586 2 2 7" xfId="46291"/>
    <cellStyle name="Style 586 2 3" xfId="9062"/>
    <cellStyle name="Style 586 2 3 2" xfId="13317"/>
    <cellStyle name="Style 586 2 3 2 2" xfId="26976"/>
    <cellStyle name="Style 586 2 3 2 3" xfId="31295"/>
    <cellStyle name="Style 586 2 3 2 4" xfId="36853"/>
    <cellStyle name="Style 586 2 3 2 5" xfId="46532"/>
    <cellStyle name="Style 586 2 3 3" xfId="14637"/>
    <cellStyle name="Style 586 2 3 3 2" xfId="26977"/>
    <cellStyle name="Style 586 2 3 3 3" xfId="31296"/>
    <cellStyle name="Style 586 2 3 3 4" xfId="32845"/>
    <cellStyle name="Style 586 2 3 3 5" xfId="45503"/>
    <cellStyle name="Style 586 2 3 4" xfId="26975"/>
    <cellStyle name="Style 586 2 4" xfId="10637"/>
    <cellStyle name="Style 586 2 4 2" xfId="26978"/>
    <cellStyle name="Style 586 2 4 3" xfId="31297"/>
    <cellStyle name="Style 586 2 4 4" xfId="27864"/>
    <cellStyle name="Style 586 2 4 5" xfId="44146"/>
    <cellStyle name="Style 586 2 5" xfId="11992"/>
    <cellStyle name="Style 586 2 5 2" xfId="26979"/>
    <cellStyle name="Style 586 2 5 3" xfId="31298"/>
    <cellStyle name="Style 586 2 5 4" xfId="36651"/>
    <cellStyle name="Style 586 2 5 5" xfId="40815"/>
    <cellStyle name="Style 586 2 6" xfId="14824"/>
    <cellStyle name="Style 586 2 6 2" xfId="31299"/>
    <cellStyle name="Style 586 2 6 3" xfId="34893"/>
    <cellStyle name="Style 586 2 6 4" xfId="48061"/>
    <cellStyle name="Style 586 2 7" xfId="25253"/>
    <cellStyle name="Style 586 2 8" xfId="39850"/>
    <cellStyle name="Style 586 3" xfId="6997"/>
    <cellStyle name="Style 586 3 2" xfId="9338"/>
    <cellStyle name="Style 586 3 2 2" xfId="13593"/>
    <cellStyle name="Style 586 3 2 2 2" xfId="26982"/>
    <cellStyle name="Style 586 3 2 2 3" xfId="31302"/>
    <cellStyle name="Style 586 3 2 2 4" xfId="33253"/>
    <cellStyle name="Style 586 3 2 2 5" xfId="47148"/>
    <cellStyle name="Style 586 3 2 3" xfId="16337"/>
    <cellStyle name="Style 586 3 2 3 2" xfId="31303"/>
    <cellStyle name="Style 586 3 2 3 3" xfId="21677"/>
    <cellStyle name="Style 586 3 2 3 4" xfId="46677"/>
    <cellStyle name="Style 586 3 2 4" xfId="31301"/>
    <cellStyle name="Style 586 3 2 5" xfId="26290"/>
    <cellStyle name="Style 586 3 2 6" xfId="44953"/>
    <cellStyle name="Style 586 3 3" xfId="10913"/>
    <cellStyle name="Style 586 3 3 2" xfId="26983"/>
    <cellStyle name="Style 586 3 3 3" xfId="31304"/>
    <cellStyle name="Style 586 3 3 4" xfId="35142"/>
    <cellStyle name="Style 586 3 3 5" xfId="44733"/>
    <cellStyle name="Style 586 3 4" xfId="12268"/>
    <cellStyle name="Style 586 3 4 2" xfId="26984"/>
    <cellStyle name="Style 586 3 4 3" xfId="31305"/>
    <cellStyle name="Style 586 3 4 4" xfId="33051"/>
    <cellStyle name="Style 586 3 4 5" xfId="41580"/>
    <cellStyle name="Style 586 3 5" xfId="15100"/>
    <cellStyle name="Style 586 3 5 2" xfId="31306"/>
    <cellStyle name="Style 586 3 5 3" xfId="37726"/>
    <cellStyle name="Style 586 3 5 4" xfId="46866"/>
    <cellStyle name="Style 586 3 6" xfId="31300"/>
    <cellStyle name="Style 586 3 7" xfId="22761"/>
    <cellStyle name="Style 586 3 8" xfId="39800"/>
    <cellStyle name="Style 586 4" xfId="6608"/>
    <cellStyle name="Style 586 4 2" xfId="8949"/>
    <cellStyle name="Style 586 4 2 2" xfId="13204"/>
    <cellStyle name="Style 586 4 2 2 2" xfId="26986"/>
    <cellStyle name="Style 586 4 2 2 3" xfId="31309"/>
    <cellStyle name="Style 586 4 2 2 4" xfId="34459"/>
    <cellStyle name="Style 586 4 2 2 5" xfId="44981"/>
    <cellStyle name="Style 586 4 2 3" xfId="15991"/>
    <cellStyle name="Style 586 4 2 3 2" xfId="31310"/>
    <cellStyle name="Style 586 4 2 3 3" xfId="22744"/>
    <cellStyle name="Style 586 4 2 3 4" xfId="39058"/>
    <cellStyle name="Style 586 4 2 4" xfId="31308"/>
    <cellStyle name="Style 586 4 2 5" xfId="23595"/>
    <cellStyle name="Style 586 4 2 6" xfId="39135"/>
    <cellStyle name="Style 586 4 3" xfId="10524"/>
    <cellStyle name="Style 586 4 3 2" xfId="26988"/>
    <cellStyle name="Style 586 4 3 3" xfId="31311"/>
    <cellStyle name="Style 586 4 3 4" xfId="33984"/>
    <cellStyle name="Style 586 4 3 5" xfId="47949"/>
    <cellStyle name="Style 586 4 4" xfId="11879"/>
    <cellStyle name="Style 586 4 4 2" xfId="26989"/>
    <cellStyle name="Style 586 4 4 3" xfId="31312"/>
    <cellStyle name="Style 586 4 4 4" xfId="34188"/>
    <cellStyle name="Style 586 4 4 5" xfId="44270"/>
    <cellStyle name="Style 586 4 5" xfId="14711"/>
    <cellStyle name="Style 586 4 5 2" xfId="31313"/>
    <cellStyle name="Style 586 4 5 3" xfId="38517"/>
    <cellStyle name="Style 586 4 5 4" xfId="45776"/>
    <cellStyle name="Style 586 4 6" xfId="31307"/>
    <cellStyle name="Style 586 4 7" xfId="22623"/>
    <cellStyle name="Style 586 4 8" xfId="39235"/>
    <cellStyle name="Style 586 5" xfId="6766"/>
    <cellStyle name="Style 586 5 2" xfId="9107"/>
    <cellStyle name="Style 586 5 2 2" xfId="13362"/>
    <cellStyle name="Style 586 5 2 2 2" xfId="26993"/>
    <cellStyle name="Style 586 5 2 2 3" xfId="31316"/>
    <cellStyle name="Style 586 5 2 2 4" xfId="38523"/>
    <cellStyle name="Style 586 5 2 2 5" xfId="44665"/>
    <cellStyle name="Style 586 5 2 3" xfId="16134"/>
    <cellStyle name="Style 586 5 2 3 2" xfId="31317"/>
    <cellStyle name="Style 586 5 2 3 3" xfId="22885"/>
    <cellStyle name="Style 586 5 2 3 4" xfId="40352"/>
    <cellStyle name="Style 586 5 2 4" xfId="31315"/>
    <cellStyle name="Style 586 5 2 5" xfId="27002"/>
    <cellStyle name="Style 586 5 2 6" xfId="39771"/>
    <cellStyle name="Style 586 5 3" xfId="10682"/>
    <cellStyle name="Style 586 5 3 2" xfId="26995"/>
    <cellStyle name="Style 586 5 3 3" xfId="31318"/>
    <cellStyle name="Style 586 5 3 4" xfId="36576"/>
    <cellStyle name="Style 586 5 3 5" xfId="48323"/>
    <cellStyle name="Style 586 5 4" xfId="12037"/>
    <cellStyle name="Style 586 5 4 2" xfId="26996"/>
    <cellStyle name="Style 586 5 4 3" xfId="31319"/>
    <cellStyle name="Style 586 5 4 4" xfId="37656"/>
    <cellStyle name="Style 586 5 4 5" xfId="42857"/>
    <cellStyle name="Style 586 5 5" xfId="14869"/>
    <cellStyle name="Style 586 5 5 2" xfId="31320"/>
    <cellStyle name="Style 586 5 5 3" xfId="33560"/>
    <cellStyle name="Style 586 5 5 4" xfId="44460"/>
    <cellStyle name="Style 586 5 6" xfId="31314"/>
    <cellStyle name="Style 586 5 7" xfId="22736"/>
    <cellStyle name="Style 586 5 8" xfId="39655"/>
    <cellStyle name="Style 586 6" xfId="6657"/>
    <cellStyle name="Style 586 6 2" xfId="8998"/>
    <cellStyle name="Style 586 6 2 2" xfId="13253"/>
    <cellStyle name="Style 586 6 2 2 2" xfId="26999"/>
    <cellStyle name="Style 586 6 2 2 3" xfId="31323"/>
    <cellStyle name="Style 586 6 2 2 4" xfId="37241"/>
    <cellStyle name="Style 586 6 2 2 5" xfId="48432"/>
    <cellStyle name="Style 586 6 2 3" xfId="16038"/>
    <cellStyle name="Style 586 6 2 3 2" xfId="31324"/>
    <cellStyle name="Style 586 6 2 3 3" xfId="22015"/>
    <cellStyle name="Style 586 6 2 3 4" xfId="47719"/>
    <cellStyle name="Style 586 6 2 4" xfId="31322"/>
    <cellStyle name="Style 586 6 2 5" xfId="21792"/>
    <cellStyle name="Style 586 6 2 6" xfId="39760"/>
    <cellStyle name="Style 586 6 3" xfId="10573"/>
    <cellStyle name="Style 586 6 3 2" xfId="27000"/>
    <cellStyle name="Style 586 6 3 3" xfId="31325"/>
    <cellStyle name="Style 586 6 3 4" xfId="27795"/>
    <cellStyle name="Style 586 6 3 5" xfId="41512"/>
    <cellStyle name="Style 586 6 4" xfId="11928"/>
    <cellStyle name="Style 586 6 4 2" xfId="27001"/>
    <cellStyle name="Style 586 6 4 3" xfId="31326"/>
    <cellStyle name="Style 586 6 4 4" xfId="32755"/>
    <cellStyle name="Style 586 6 4 5" xfId="42978"/>
    <cellStyle name="Style 586 6 5" xfId="14760"/>
    <cellStyle name="Style 586 6 5 2" xfId="31327"/>
    <cellStyle name="Style 586 6 5 3" xfId="37469"/>
    <cellStyle name="Style 586 6 5 4" xfId="43747"/>
    <cellStyle name="Style 586 6 6" xfId="31321"/>
    <cellStyle name="Style 586 6 7" xfId="23039"/>
    <cellStyle name="Style 586 6 8" xfId="40093"/>
    <cellStyle name="Style 586 7" xfId="6961"/>
    <cellStyle name="Style 586 7 2" xfId="9302"/>
    <cellStyle name="Style 586 7 2 2" xfId="13557"/>
    <cellStyle name="Style 586 7 2 2 2" xfId="27003"/>
    <cellStyle name="Style 586 7 2 2 3" xfId="31330"/>
    <cellStyle name="Style 586 7 2 2 4" xfId="33321"/>
    <cellStyle name="Style 586 7 2 2 5" xfId="44428"/>
    <cellStyle name="Style 586 7 2 3" xfId="16304"/>
    <cellStyle name="Style 586 7 2 3 2" xfId="31331"/>
    <cellStyle name="Style 586 7 2 3 3" xfId="32071"/>
    <cellStyle name="Style 586 7 2 3 4" xfId="43144"/>
    <cellStyle name="Style 586 7 2 4" xfId="31329"/>
    <cellStyle name="Style 586 7 2 5" xfId="28863"/>
    <cellStyle name="Style 586 7 2 6" xfId="42463"/>
    <cellStyle name="Style 586 7 3" xfId="10877"/>
    <cellStyle name="Style 586 7 3 2" xfId="27004"/>
    <cellStyle name="Style 586 7 3 3" xfId="31332"/>
    <cellStyle name="Style 586 7 3 4" xfId="38596"/>
    <cellStyle name="Style 586 7 3 5" xfId="42092"/>
    <cellStyle name="Style 586 7 4" xfId="12232"/>
    <cellStyle name="Style 586 7 4 2" xfId="27005"/>
    <cellStyle name="Style 586 7 4 3" xfId="31333"/>
    <cellStyle name="Style 586 7 4 4" xfId="34769"/>
    <cellStyle name="Style 586 7 4 5" xfId="45443"/>
    <cellStyle name="Style 586 7 5" xfId="15064"/>
    <cellStyle name="Style 586 7 5 2" xfId="31334"/>
    <cellStyle name="Style 586 7 5 3" xfId="36263"/>
    <cellStyle name="Style 586 7 5 4" xfId="41558"/>
    <cellStyle name="Style 586 7 6" xfId="31328"/>
    <cellStyle name="Style 586 7 7" xfId="22626"/>
    <cellStyle name="Style 586 7 8" xfId="39582"/>
    <cellStyle name="Style 586 8" xfId="7113"/>
    <cellStyle name="Style 586 8 2" xfId="9454"/>
    <cellStyle name="Style 586 8 2 2" xfId="13709"/>
    <cellStyle name="Style 586 8 2 2 2" xfId="27008"/>
    <cellStyle name="Style 586 8 2 2 3" xfId="31337"/>
    <cellStyle name="Style 586 8 2 2 4" xfId="37337"/>
    <cellStyle name="Style 586 8 2 2 5" xfId="40694"/>
    <cellStyle name="Style 586 8 2 3" xfId="16446"/>
    <cellStyle name="Style 586 8 2 3 2" xfId="31338"/>
    <cellStyle name="Style 586 8 2 3 3" xfId="22261"/>
    <cellStyle name="Style 586 8 2 3 4" xfId="48260"/>
    <cellStyle name="Style 586 8 2 4" xfId="31336"/>
    <cellStyle name="Style 586 8 2 5" xfId="27522"/>
    <cellStyle name="Style 586 8 2 6" xfId="42760"/>
    <cellStyle name="Style 586 8 3" xfId="11029"/>
    <cellStyle name="Style 586 8 3 2" xfId="27009"/>
    <cellStyle name="Style 586 8 3 3" xfId="31339"/>
    <cellStyle name="Style 586 8 3 4" xfId="35741"/>
    <cellStyle name="Style 586 8 3 5" xfId="44486"/>
    <cellStyle name="Style 586 8 4" xfId="12384"/>
    <cellStyle name="Style 586 8 4 2" xfId="27010"/>
    <cellStyle name="Style 586 8 4 3" xfId="31340"/>
    <cellStyle name="Style 586 8 4 4" xfId="34696"/>
    <cellStyle name="Style 586 8 4 5" xfId="45826"/>
    <cellStyle name="Style 586 8 5" xfId="15216"/>
    <cellStyle name="Style 586 8 5 2" xfId="31341"/>
    <cellStyle name="Style 586 8 5 3" xfId="37047"/>
    <cellStyle name="Style 586 8 5 4" xfId="47440"/>
    <cellStyle name="Style 586 8 6" xfId="31335"/>
    <cellStyle name="Style 586 8 7" xfId="22161"/>
    <cellStyle name="Style 586 8 8" xfId="39777"/>
    <cellStyle name="Style 586 9" xfId="8239"/>
    <cellStyle name="Style 586 9 2" xfId="9677"/>
    <cellStyle name="Style 586 9 2 2" xfId="13914"/>
    <cellStyle name="Style 586 9 2 2 2" xfId="27013"/>
    <cellStyle name="Style 586 9 2 2 3" xfId="31344"/>
    <cellStyle name="Style 586 9 2 2 4" xfId="35975"/>
    <cellStyle name="Style 586 9 2 2 5" xfId="47488"/>
    <cellStyle name="Style 586 9 2 3" xfId="16651"/>
    <cellStyle name="Style 586 9 2 3 2" xfId="31345"/>
    <cellStyle name="Style 586 9 2 3 3" xfId="23343"/>
    <cellStyle name="Style 586 9 2 3 4" xfId="39697"/>
    <cellStyle name="Style 586 9 2 4" xfId="31343"/>
    <cellStyle name="Style 586 9 2 5" xfId="33663"/>
    <cellStyle name="Style 586 9 2 6" xfId="47441"/>
    <cellStyle name="Style 586 9 3" xfId="11234"/>
    <cellStyle name="Style 586 9 3 2" xfId="27014"/>
    <cellStyle name="Style 586 9 3 3" xfId="31346"/>
    <cellStyle name="Style 586 9 3 4" xfId="34277"/>
    <cellStyle name="Style 586 9 3 5" xfId="41375"/>
    <cellStyle name="Style 586 9 4" xfId="12589"/>
    <cellStyle name="Style 586 9 4 2" xfId="27015"/>
    <cellStyle name="Style 586 9 4 3" xfId="31347"/>
    <cellStyle name="Style 586 9 4 4" xfId="37756"/>
    <cellStyle name="Style 586 9 4 5" xfId="42683"/>
    <cellStyle name="Style 586 9 5" xfId="15421"/>
    <cellStyle name="Style 586 9 5 2" xfId="31348"/>
    <cellStyle name="Style 586 9 5 3" xfId="32635"/>
    <cellStyle name="Style 586 9 5 4" xfId="39153"/>
    <cellStyle name="Style 586 9 6" xfId="31342"/>
    <cellStyle name="Style 586 9 7" xfId="22473"/>
    <cellStyle name="Style 586 9 8" xfId="39574"/>
    <cellStyle name="Style 587" xfId="117"/>
    <cellStyle name="Style 587 10" xfId="8403"/>
    <cellStyle name="Style 587 10 2" xfId="9841"/>
    <cellStyle name="Style 587 10 2 2" xfId="14078"/>
    <cellStyle name="Style 587 10 2 2 2" xfId="27018"/>
    <cellStyle name="Style 587 10 2 2 3" xfId="31351"/>
    <cellStyle name="Style 587 10 2 2 4" xfId="34414"/>
    <cellStyle name="Style 587 10 2 2 5" xfId="48406"/>
    <cellStyle name="Style 587 10 2 3" xfId="16815"/>
    <cellStyle name="Style 587 10 2 3 2" xfId="31352"/>
    <cellStyle name="Style 587 10 2 3 3" xfId="22171"/>
    <cellStyle name="Style 587 10 2 3 4" xfId="40891"/>
    <cellStyle name="Style 587 10 2 4" xfId="31350"/>
    <cellStyle name="Style 587 10 2 5" xfId="38305"/>
    <cellStyle name="Style 587 10 2 6" xfId="44706"/>
    <cellStyle name="Style 587 10 3" xfId="11398"/>
    <cellStyle name="Style 587 10 3 2" xfId="27020"/>
    <cellStyle name="Style 587 10 3 3" xfId="31353"/>
    <cellStyle name="Style 587 10 3 4" xfId="33205"/>
    <cellStyle name="Style 587 10 3 5" xfId="41859"/>
    <cellStyle name="Style 587 10 4" xfId="12753"/>
    <cellStyle name="Style 587 10 4 2" xfId="27021"/>
    <cellStyle name="Style 587 10 4 3" xfId="31354"/>
    <cellStyle name="Style 587 10 4 4" xfId="33012"/>
    <cellStyle name="Style 587 10 4 5" xfId="43142"/>
    <cellStyle name="Style 587 10 5" xfId="15585"/>
    <cellStyle name="Style 587 10 5 2" xfId="31355"/>
    <cellStyle name="Style 587 10 5 3" xfId="35084"/>
    <cellStyle name="Style 587 10 5 4" xfId="46349"/>
    <cellStyle name="Style 587 10 6" xfId="31349"/>
    <cellStyle name="Style 587 10 7" xfId="27173"/>
    <cellStyle name="Style 587 10 8" xfId="46464"/>
    <cellStyle name="Style 587 11" xfId="8236"/>
    <cellStyle name="Style 587 11 2" xfId="9674"/>
    <cellStyle name="Style 587 11 2 2" xfId="13911"/>
    <cellStyle name="Style 587 11 2 2 2" xfId="27024"/>
    <cellStyle name="Style 587 11 2 2 3" xfId="31358"/>
    <cellStyle name="Style 587 11 2 2 4" xfId="38095"/>
    <cellStyle name="Style 587 11 2 2 5" xfId="47412"/>
    <cellStyle name="Style 587 11 2 3" xfId="16648"/>
    <cellStyle name="Style 587 11 2 3 2" xfId="31359"/>
    <cellStyle name="Style 587 11 2 3 3" xfId="26429"/>
    <cellStyle name="Style 587 11 2 3 4" xfId="39778"/>
    <cellStyle name="Style 587 11 2 4" xfId="31357"/>
    <cellStyle name="Style 587 11 2 5" xfId="27667"/>
    <cellStyle name="Style 587 11 2 6" xfId="44450"/>
    <cellStyle name="Style 587 11 3" xfId="11231"/>
    <cellStyle name="Style 587 11 3 2" xfId="27026"/>
    <cellStyle name="Style 587 11 3 3" xfId="31360"/>
    <cellStyle name="Style 587 11 3 4" xfId="33216"/>
    <cellStyle name="Style 587 11 3 5" xfId="44180"/>
    <cellStyle name="Style 587 11 4" xfId="12586"/>
    <cellStyle name="Style 587 11 4 2" xfId="27027"/>
    <cellStyle name="Style 587 11 4 3" xfId="31361"/>
    <cellStyle name="Style 587 11 4 4" xfId="34577"/>
    <cellStyle name="Style 587 11 4 5" xfId="40793"/>
    <cellStyle name="Style 587 11 5" xfId="15418"/>
    <cellStyle name="Style 587 11 5 2" xfId="31362"/>
    <cellStyle name="Style 587 11 5 3" xfId="36319"/>
    <cellStyle name="Style 587 11 5 4" xfId="42090"/>
    <cellStyle name="Style 587 11 6" xfId="31356"/>
    <cellStyle name="Style 587 11 7" xfId="25231"/>
    <cellStyle name="Style 587 11 8" xfId="40166"/>
    <cellStyle name="Style 587 12" xfId="8478"/>
    <cellStyle name="Style 587 12 2" xfId="9914"/>
    <cellStyle name="Style 587 12 2 2" xfId="14151"/>
    <cellStyle name="Style 587 12 2 2 2" xfId="27029"/>
    <cellStyle name="Style 587 12 2 2 3" xfId="31365"/>
    <cellStyle name="Style 587 12 2 2 4" xfId="35740"/>
    <cellStyle name="Style 587 12 2 2 5" xfId="43380"/>
    <cellStyle name="Style 587 12 2 3" xfId="16888"/>
    <cellStyle name="Style 587 12 2 3 2" xfId="31366"/>
    <cellStyle name="Style 587 12 2 3 3" xfId="25414"/>
    <cellStyle name="Style 587 12 2 3 4" xfId="39444"/>
    <cellStyle name="Style 587 12 2 4" xfId="31364"/>
    <cellStyle name="Style 587 12 2 5" xfId="35820"/>
    <cellStyle name="Style 587 12 2 6" xfId="44808"/>
    <cellStyle name="Style 587 12 3" xfId="11471"/>
    <cellStyle name="Style 587 12 3 2" xfId="27031"/>
    <cellStyle name="Style 587 12 3 3" xfId="31367"/>
    <cellStyle name="Style 587 12 3 4" xfId="38088"/>
    <cellStyle name="Style 587 12 3 5" xfId="47903"/>
    <cellStyle name="Style 587 12 4" xfId="12826"/>
    <cellStyle name="Style 587 12 4 2" xfId="27032"/>
    <cellStyle name="Style 587 12 4 3" xfId="31368"/>
    <cellStyle name="Style 587 12 4 4" xfId="36327"/>
    <cellStyle name="Style 587 12 4 5" xfId="45393"/>
    <cellStyle name="Style 587 12 5" xfId="15658"/>
    <cellStyle name="Style 587 12 5 2" xfId="31369"/>
    <cellStyle name="Style 587 12 5 3" xfId="27999"/>
    <cellStyle name="Style 587 12 5 4" xfId="43758"/>
    <cellStyle name="Style 587 12 6" xfId="31363"/>
    <cellStyle name="Style 587 12 7" xfId="35041"/>
    <cellStyle name="Style 587 12 8" xfId="44037"/>
    <cellStyle name="Style 587 13" xfId="8612"/>
    <cellStyle name="Style 587 13 2" xfId="10048"/>
    <cellStyle name="Style 587 13 2 2" xfId="14285"/>
    <cellStyle name="Style 587 13 2 2 2" xfId="27036"/>
    <cellStyle name="Style 587 13 2 2 3" xfId="31372"/>
    <cellStyle name="Style 587 13 2 2 4" xfId="35158"/>
    <cellStyle name="Style 587 13 2 2 5" xfId="41557"/>
    <cellStyle name="Style 587 13 2 3" xfId="17022"/>
    <cellStyle name="Style 587 13 2 3 2" xfId="31373"/>
    <cellStyle name="Style 587 13 2 3 3" xfId="36630"/>
    <cellStyle name="Style 587 13 2 3 4" xfId="44187"/>
    <cellStyle name="Style 587 13 2 4" xfId="31371"/>
    <cellStyle name="Style 587 13 2 5" xfId="35233"/>
    <cellStyle name="Style 587 13 2 6" xfId="45807"/>
    <cellStyle name="Style 587 13 3" xfId="11605"/>
    <cellStyle name="Style 587 13 3 2" xfId="27038"/>
    <cellStyle name="Style 587 13 3 3" xfId="31374"/>
    <cellStyle name="Style 587 13 3 4" xfId="37279"/>
    <cellStyle name="Style 587 13 3 5" xfId="42264"/>
    <cellStyle name="Style 587 13 4" xfId="12960"/>
    <cellStyle name="Style 587 13 4 2" xfId="27039"/>
    <cellStyle name="Style 587 13 4 3" xfId="31375"/>
    <cellStyle name="Style 587 13 4 4" xfId="36837"/>
    <cellStyle name="Style 587 13 4 5" xfId="43270"/>
    <cellStyle name="Style 587 13 5" xfId="15792"/>
    <cellStyle name="Style 587 13 5 2" xfId="31376"/>
    <cellStyle name="Style 587 13 5 3" xfId="38794"/>
    <cellStyle name="Style 587 13 5 4" xfId="42714"/>
    <cellStyle name="Style 587 13 6" xfId="31370"/>
    <cellStyle name="Style 587 13 7" xfId="37202"/>
    <cellStyle name="Style 587 13 8" xfId="43167"/>
    <cellStyle name="Style 587 14" xfId="8504"/>
    <cellStyle name="Style 587 14 2" xfId="9940"/>
    <cellStyle name="Style 587 14 2 2" xfId="14177"/>
    <cellStyle name="Style 587 14 2 2 2" xfId="27043"/>
    <cellStyle name="Style 587 14 2 2 3" xfId="31379"/>
    <cellStyle name="Style 587 14 2 2 4" xfId="35067"/>
    <cellStyle name="Style 587 14 2 2 5" xfId="47205"/>
    <cellStyle name="Style 587 14 2 3" xfId="16914"/>
    <cellStyle name="Style 587 14 2 3 2" xfId="31380"/>
    <cellStyle name="Style 587 14 2 3 3" xfId="37194"/>
    <cellStyle name="Style 587 14 2 3 4" xfId="43921"/>
    <cellStyle name="Style 587 14 2 4" xfId="31378"/>
    <cellStyle name="Style 587 14 2 5" xfId="35146"/>
    <cellStyle name="Style 587 14 2 6" xfId="45794"/>
    <cellStyle name="Style 587 14 3" xfId="11497"/>
    <cellStyle name="Style 587 14 3 2" xfId="27045"/>
    <cellStyle name="Style 587 14 3 3" xfId="31381"/>
    <cellStyle name="Style 587 14 3 4" xfId="35629"/>
    <cellStyle name="Style 587 14 3 5" xfId="47749"/>
    <cellStyle name="Style 587 14 4" xfId="12852"/>
    <cellStyle name="Style 587 14 4 2" xfId="27046"/>
    <cellStyle name="Style 587 14 4 3" xfId="31382"/>
    <cellStyle name="Style 587 14 4 4" xfId="34292"/>
    <cellStyle name="Style 587 14 4 5" xfId="42633"/>
    <cellStyle name="Style 587 14 5" xfId="15684"/>
    <cellStyle name="Style 587 14 5 2" xfId="31383"/>
    <cellStyle name="Style 587 14 5 3" xfId="32417"/>
    <cellStyle name="Style 587 14 5 4" xfId="41978"/>
    <cellStyle name="Style 587 14 6" xfId="31377"/>
    <cellStyle name="Style 587 14 7" xfId="38691"/>
    <cellStyle name="Style 587 14 8" xfId="40886"/>
    <cellStyle name="Style 587 15" xfId="8893"/>
    <cellStyle name="Style 587 15 2" xfId="13172"/>
    <cellStyle name="Style 587 15 2 2" xfId="27049"/>
    <cellStyle name="Style 587 15 2 3" xfId="31384"/>
    <cellStyle name="Style 587 15 2 4" xfId="38488"/>
    <cellStyle name="Style 587 15 2 5" xfId="41817"/>
    <cellStyle name="Style 587 15 3" xfId="14605"/>
    <cellStyle name="Style 587 15 3 2" xfId="27050"/>
    <cellStyle name="Style 587 15 3 3" xfId="31385"/>
    <cellStyle name="Style 587 15 3 4" xfId="35373"/>
    <cellStyle name="Style 587 15 3 5" xfId="43782"/>
    <cellStyle name="Style 587 15 4" xfId="27048"/>
    <cellStyle name="Style 587 16" xfId="10270"/>
    <cellStyle name="Style 587 16 2" xfId="14507"/>
    <cellStyle name="Style 587 16 2 2" xfId="27052"/>
    <cellStyle name="Style 587 16 2 3" xfId="31387"/>
    <cellStyle name="Style 587 16 2 4" xfId="35846"/>
    <cellStyle name="Style 587 16 2 5" xfId="43964"/>
    <cellStyle name="Style 587 16 3" xfId="17244"/>
    <cellStyle name="Style 587 16 3 2" xfId="31388"/>
    <cellStyle name="Style 587 16 3 3" xfId="36616"/>
    <cellStyle name="Style 587 16 3 4" xfId="47194"/>
    <cellStyle name="Style 587 16 4" xfId="31386"/>
    <cellStyle name="Style 587 16 5" xfId="38500"/>
    <cellStyle name="Style 587 16 6" xfId="44214"/>
    <cellStyle name="Style 587 17" xfId="10388"/>
    <cellStyle name="Style 587 17 2" xfId="27054"/>
    <cellStyle name="Style 587 17 3" xfId="31389"/>
    <cellStyle name="Style 587 17 4" xfId="36033"/>
    <cellStyle name="Style 587 17 5" xfId="42756"/>
    <cellStyle name="Style 587 18" xfId="10450"/>
    <cellStyle name="Style 587 18 2" xfId="27055"/>
    <cellStyle name="Style 587 18 3" xfId="31390"/>
    <cellStyle name="Style 587 18 4" xfId="33573"/>
    <cellStyle name="Style 587 18 5" xfId="43151"/>
    <cellStyle name="Style 587 19" xfId="11829"/>
    <cellStyle name="Style 587 19 2" xfId="27056"/>
    <cellStyle name="Style 587 19 3" xfId="31391"/>
    <cellStyle name="Style 587 19 4" xfId="36162"/>
    <cellStyle name="Style 587 19 5" xfId="43874"/>
    <cellStyle name="Style 587 2" xfId="6844"/>
    <cellStyle name="Style 587 2 2" xfId="10207"/>
    <cellStyle name="Style 587 2 2 2" xfId="11764"/>
    <cellStyle name="Style 587 2 2 2 2" xfId="27059"/>
    <cellStyle name="Style 587 2 2 2 3" xfId="31393"/>
    <cellStyle name="Style 587 2 2 2 4" xfId="35145"/>
    <cellStyle name="Style 587 2 2 2 5" xfId="42351"/>
    <cellStyle name="Style 587 2 2 3" xfId="14444"/>
    <cellStyle name="Style 587 2 2 3 2" xfId="27060"/>
    <cellStyle name="Style 587 2 2 3 3" xfId="31394"/>
    <cellStyle name="Style 587 2 2 3 4" xfId="38008"/>
    <cellStyle name="Style 587 2 2 3 5" xfId="41824"/>
    <cellStyle name="Style 587 2 2 4" xfId="17181"/>
    <cellStyle name="Style 587 2 2 4 2" xfId="31395"/>
    <cellStyle name="Style 587 2 2 4 3" xfId="35554"/>
    <cellStyle name="Style 587 2 2 4 4" xfId="45194"/>
    <cellStyle name="Style 587 2 2 5" xfId="31392"/>
    <cellStyle name="Style 587 2 2 6" xfId="34501"/>
    <cellStyle name="Style 587 2 2 7" xfId="42333"/>
    <cellStyle name="Style 587 2 3" xfId="9185"/>
    <cellStyle name="Style 587 2 3 2" xfId="13440"/>
    <cellStyle name="Style 587 2 3 2 2" xfId="27063"/>
    <cellStyle name="Style 587 2 3 2 3" xfId="31396"/>
    <cellStyle name="Style 587 2 3 2 4" xfId="34123"/>
    <cellStyle name="Style 587 2 3 2 5" xfId="47912"/>
    <cellStyle name="Style 587 2 3 3" xfId="14654"/>
    <cellStyle name="Style 587 2 3 3 2" xfId="27064"/>
    <cellStyle name="Style 587 2 3 3 3" xfId="31397"/>
    <cellStyle name="Style 587 2 3 3 4" xfId="36983"/>
    <cellStyle name="Style 587 2 3 3 5" xfId="44783"/>
    <cellStyle name="Style 587 2 3 4" xfId="27062"/>
    <cellStyle name="Style 587 2 4" xfId="10760"/>
    <cellStyle name="Style 587 2 4 2" xfId="27065"/>
    <cellStyle name="Style 587 2 4 3" xfId="31398"/>
    <cellStyle name="Style 587 2 4 4" xfId="38705"/>
    <cellStyle name="Style 587 2 4 5" xfId="44166"/>
    <cellStyle name="Style 587 2 5" xfId="12115"/>
    <cellStyle name="Style 587 2 5 2" xfId="27066"/>
    <cellStyle name="Style 587 2 5 3" xfId="31399"/>
    <cellStyle name="Style 587 2 5 4" xfId="36528"/>
    <cellStyle name="Style 587 2 5 5" xfId="44188"/>
    <cellStyle name="Style 587 2 6" xfId="14947"/>
    <cellStyle name="Style 587 2 6 2" xfId="31400"/>
    <cellStyle name="Style 587 2 6 3" xfId="38055"/>
    <cellStyle name="Style 587 2 6 4" xfId="44871"/>
    <cellStyle name="Style 587 2 7" xfId="22200"/>
    <cellStyle name="Style 587 2 8" xfId="40021"/>
    <cellStyle name="Style 587 3" xfId="6619"/>
    <cellStyle name="Style 587 3 2" xfId="8960"/>
    <cellStyle name="Style 587 3 2 2" xfId="13215"/>
    <cellStyle name="Style 587 3 2 2 2" xfId="27070"/>
    <cellStyle name="Style 587 3 2 2 3" xfId="31403"/>
    <cellStyle name="Style 587 3 2 2 4" xfId="34187"/>
    <cellStyle name="Style 587 3 2 2 5" xfId="43171"/>
    <cellStyle name="Style 587 3 2 3" xfId="16002"/>
    <cellStyle name="Style 587 3 2 3 2" xfId="31404"/>
    <cellStyle name="Style 587 3 2 3 3" xfId="25632"/>
    <cellStyle name="Style 587 3 2 3 4" xfId="39556"/>
    <cellStyle name="Style 587 3 2 4" xfId="31402"/>
    <cellStyle name="Style 587 3 2 5" xfId="29463"/>
    <cellStyle name="Style 587 3 2 6" xfId="43498"/>
    <cellStyle name="Style 587 3 3" xfId="10535"/>
    <cellStyle name="Style 587 3 3 2" xfId="27072"/>
    <cellStyle name="Style 587 3 3 3" xfId="31405"/>
    <cellStyle name="Style 587 3 3 4" xfId="27749"/>
    <cellStyle name="Style 587 3 3 5" xfId="48017"/>
    <cellStyle name="Style 587 3 4" xfId="11890"/>
    <cellStyle name="Style 587 3 4 2" xfId="27073"/>
    <cellStyle name="Style 587 3 4 3" xfId="31406"/>
    <cellStyle name="Style 587 3 4 4" xfId="38093"/>
    <cellStyle name="Style 587 3 4 5" xfId="41644"/>
    <cellStyle name="Style 587 3 5" xfId="14722"/>
    <cellStyle name="Style 587 3 5 2" xfId="31407"/>
    <cellStyle name="Style 587 3 5 3" xfId="38752"/>
    <cellStyle name="Style 587 3 5 4" xfId="48357"/>
    <cellStyle name="Style 587 3 6" xfId="31401"/>
    <cellStyle name="Style 587 3 7" xfId="25589"/>
    <cellStyle name="Style 587 3 8" xfId="40148"/>
    <cellStyle name="Style 587 4" xfId="6861"/>
    <cellStyle name="Style 587 4 2" xfId="9202"/>
    <cellStyle name="Style 587 4 2 2" xfId="13457"/>
    <cellStyle name="Style 587 4 2 2 2" xfId="27077"/>
    <cellStyle name="Style 587 4 2 2 3" xfId="31410"/>
    <cellStyle name="Style 587 4 2 2 4" xfId="35196"/>
    <cellStyle name="Style 587 4 2 2 5" xfId="40586"/>
    <cellStyle name="Style 587 4 2 3" xfId="16213"/>
    <cellStyle name="Style 587 4 2 3 2" xfId="31411"/>
    <cellStyle name="Style 587 4 2 3 3" xfId="26579"/>
    <cellStyle name="Style 587 4 2 3 4" xfId="39799"/>
    <cellStyle name="Style 587 4 2 4" xfId="31409"/>
    <cellStyle name="Style 587 4 2 5" xfId="21643"/>
    <cellStyle name="Style 587 4 2 6" xfId="39858"/>
    <cellStyle name="Style 587 4 3" xfId="10777"/>
    <cellStyle name="Style 587 4 3 2" xfId="27079"/>
    <cellStyle name="Style 587 4 3 3" xfId="31412"/>
    <cellStyle name="Style 587 4 3 4" xfId="37893"/>
    <cellStyle name="Style 587 4 3 5" xfId="48173"/>
    <cellStyle name="Style 587 4 4" xfId="12132"/>
    <cellStyle name="Style 587 4 4 2" xfId="27080"/>
    <cellStyle name="Style 587 4 4 3" xfId="31413"/>
    <cellStyle name="Style 587 4 4 4" xfId="38379"/>
    <cellStyle name="Style 587 4 4 5" xfId="44383"/>
    <cellStyle name="Style 587 4 5" xfId="14964"/>
    <cellStyle name="Style 587 4 5 2" xfId="31414"/>
    <cellStyle name="Style 587 4 5 3" xfId="38580"/>
    <cellStyle name="Style 587 4 5 4" xfId="41941"/>
    <cellStyle name="Style 587 4 6" xfId="31408"/>
    <cellStyle name="Style 587 4 7" xfId="31936"/>
    <cellStyle name="Style 587 4 8" xfId="40934"/>
    <cellStyle name="Style 587 5" xfId="6890"/>
    <cellStyle name="Style 587 5 2" xfId="9231"/>
    <cellStyle name="Style 587 5 2 2" xfId="13486"/>
    <cellStyle name="Style 587 5 2 2 2" xfId="27084"/>
    <cellStyle name="Style 587 5 2 2 3" xfId="31417"/>
    <cellStyle name="Style 587 5 2 2 4" xfId="36323"/>
    <cellStyle name="Style 587 5 2 2 5" xfId="44489"/>
    <cellStyle name="Style 587 5 2 3" xfId="16241"/>
    <cellStyle name="Style 587 5 2 3 2" xfId="31418"/>
    <cellStyle name="Style 587 5 2 3 3" xfId="26702"/>
    <cellStyle name="Style 587 5 2 3 4" xfId="40057"/>
    <cellStyle name="Style 587 5 2 4" xfId="31416"/>
    <cellStyle name="Style 587 5 2 5" xfId="24894"/>
    <cellStyle name="Style 587 5 2 6" xfId="44617"/>
    <cellStyle name="Style 587 5 3" xfId="10806"/>
    <cellStyle name="Style 587 5 3 2" xfId="27086"/>
    <cellStyle name="Style 587 5 3 3" xfId="31419"/>
    <cellStyle name="Style 587 5 3 4" xfId="35100"/>
    <cellStyle name="Style 587 5 3 5" xfId="46525"/>
    <cellStyle name="Style 587 5 4" xfId="12161"/>
    <cellStyle name="Style 587 5 4 2" xfId="27087"/>
    <cellStyle name="Style 587 5 4 3" xfId="31420"/>
    <cellStyle name="Style 587 5 4 4" xfId="36121"/>
    <cellStyle name="Style 587 5 4 5" xfId="44279"/>
    <cellStyle name="Style 587 5 5" xfId="14993"/>
    <cellStyle name="Style 587 5 5 2" xfId="31421"/>
    <cellStyle name="Style 587 5 5 3" xfId="36493"/>
    <cellStyle name="Style 587 5 5 4" xfId="46230"/>
    <cellStyle name="Style 587 5 6" xfId="31415"/>
    <cellStyle name="Style 587 5 7" xfId="21999"/>
    <cellStyle name="Style 587 5 8" xfId="39354"/>
    <cellStyle name="Style 587 6" xfId="6773"/>
    <cellStyle name="Style 587 6 2" xfId="9114"/>
    <cellStyle name="Style 587 6 2 2" xfId="13369"/>
    <cellStyle name="Style 587 6 2 2 2" xfId="27091"/>
    <cellStyle name="Style 587 6 2 2 3" xfId="31424"/>
    <cellStyle name="Style 587 6 2 2 4" xfId="38177"/>
    <cellStyle name="Style 587 6 2 2 5" xfId="40561"/>
    <cellStyle name="Style 587 6 2 3" xfId="16141"/>
    <cellStyle name="Style 587 6 2 3 2" xfId="31425"/>
    <cellStyle name="Style 587 6 2 3 3" xfId="22911"/>
    <cellStyle name="Style 587 6 2 3 4" xfId="41051"/>
    <cellStyle name="Style 587 6 2 4" xfId="31423"/>
    <cellStyle name="Style 587 6 2 5" xfId="21667"/>
    <cellStyle name="Style 587 6 2 6" xfId="40331"/>
    <cellStyle name="Style 587 6 3" xfId="10689"/>
    <cellStyle name="Style 587 6 3 2" xfId="27093"/>
    <cellStyle name="Style 587 6 3 3" xfId="31426"/>
    <cellStyle name="Style 587 6 3 4" xfId="33662"/>
    <cellStyle name="Style 587 6 3 5" xfId="45185"/>
    <cellStyle name="Style 587 6 4" xfId="12044"/>
    <cellStyle name="Style 587 6 4 2" xfId="27094"/>
    <cellStyle name="Style 587 6 4 3" xfId="31427"/>
    <cellStyle name="Style 587 6 4 4" xfId="37906"/>
    <cellStyle name="Style 587 6 4 5" xfId="47419"/>
    <cellStyle name="Style 587 6 5" xfId="14876"/>
    <cellStyle name="Style 587 6 5 2" xfId="31428"/>
    <cellStyle name="Style 587 6 5 3" xfId="32518"/>
    <cellStyle name="Style 587 6 5 4" xfId="46927"/>
    <cellStyle name="Style 587 6 6" xfId="31422"/>
    <cellStyle name="Style 587 6 7" xfId="21897"/>
    <cellStyle name="Style 587 6 8" xfId="40338"/>
    <cellStyle name="Style 587 7" xfId="6901"/>
    <cellStyle name="Style 587 7 2" xfId="9242"/>
    <cellStyle name="Style 587 7 2 2" xfId="13497"/>
    <cellStyle name="Style 587 7 2 2 2" xfId="27098"/>
    <cellStyle name="Style 587 7 2 2 3" xfId="31431"/>
    <cellStyle name="Style 587 7 2 2 4" xfId="36120"/>
    <cellStyle name="Style 587 7 2 2 5" xfId="43180"/>
    <cellStyle name="Style 587 7 2 3" xfId="16252"/>
    <cellStyle name="Style 587 7 2 3 2" xfId="31432"/>
    <cellStyle name="Style 587 7 2 3 3" xfId="31853"/>
    <cellStyle name="Style 587 7 2 3 4" xfId="40079"/>
    <cellStyle name="Style 587 7 2 4" xfId="31430"/>
    <cellStyle name="Style 587 7 2 5" xfId="23374"/>
    <cellStyle name="Style 587 7 2 6" xfId="39831"/>
    <cellStyle name="Style 587 7 3" xfId="10817"/>
    <cellStyle name="Style 587 7 3 2" xfId="27100"/>
    <cellStyle name="Style 587 7 3 3" xfId="31433"/>
    <cellStyle name="Style 587 7 3 4" xfId="38282"/>
    <cellStyle name="Style 587 7 3 5" xfId="43555"/>
    <cellStyle name="Style 587 7 4" xfId="12172"/>
    <cellStyle name="Style 587 7 4 2" xfId="27101"/>
    <cellStyle name="Style 587 7 4 3" xfId="31434"/>
    <cellStyle name="Style 587 7 4 4" xfId="34811"/>
    <cellStyle name="Style 587 7 4 5" xfId="42537"/>
    <cellStyle name="Style 587 7 5" xfId="15004"/>
    <cellStyle name="Style 587 7 5 2" xfId="31435"/>
    <cellStyle name="Style 587 7 5 3" xfId="33193"/>
    <cellStyle name="Style 587 7 5 4" xfId="47685"/>
    <cellStyle name="Style 587 7 6" xfId="31429"/>
    <cellStyle name="Style 587 7 7" xfId="23040"/>
    <cellStyle name="Style 587 7 8" xfId="39225"/>
    <cellStyle name="Style 587 8" xfId="7114"/>
    <cellStyle name="Style 587 8 2" xfId="9455"/>
    <cellStyle name="Style 587 8 2 2" xfId="13710"/>
    <cellStyle name="Style 587 8 2 2 2" xfId="27104"/>
    <cellStyle name="Style 587 8 2 2 3" xfId="31438"/>
    <cellStyle name="Style 587 8 2 2 4" xfId="38373"/>
    <cellStyle name="Style 587 8 2 2 5" xfId="47940"/>
    <cellStyle name="Style 587 8 2 3" xfId="16447"/>
    <cellStyle name="Style 587 8 2 3 2" xfId="31439"/>
    <cellStyle name="Style 587 8 2 3 3" xfId="26129"/>
    <cellStyle name="Style 587 8 2 3 4" xfId="39131"/>
    <cellStyle name="Style 587 8 2 4" xfId="31437"/>
    <cellStyle name="Style 587 8 2 5" xfId="27523"/>
    <cellStyle name="Style 587 8 2 6" xfId="46015"/>
    <cellStyle name="Style 587 8 3" xfId="11030"/>
    <cellStyle name="Style 587 8 3 2" xfId="27105"/>
    <cellStyle name="Style 587 8 3 3" xfId="31440"/>
    <cellStyle name="Style 587 8 3 4" xfId="37349"/>
    <cellStyle name="Style 587 8 3 5" xfId="43803"/>
    <cellStyle name="Style 587 8 4" xfId="12385"/>
    <cellStyle name="Style 587 8 4 2" xfId="27106"/>
    <cellStyle name="Style 587 8 4 3" xfId="31441"/>
    <cellStyle name="Style 587 8 4 4" xfId="33114"/>
    <cellStyle name="Style 587 8 4 5" xfId="43153"/>
    <cellStyle name="Style 587 8 5" xfId="15217"/>
    <cellStyle name="Style 587 8 5 2" xfId="31442"/>
    <cellStyle name="Style 587 8 5 3" xfId="34945"/>
    <cellStyle name="Style 587 8 5 4" xfId="45159"/>
    <cellStyle name="Style 587 8 6" xfId="31436"/>
    <cellStyle name="Style 587 8 7" xfId="25496"/>
    <cellStyle name="Style 587 8 8" xfId="41074"/>
    <cellStyle name="Style 587 9" xfId="8240"/>
    <cellStyle name="Style 587 9 2" xfId="9678"/>
    <cellStyle name="Style 587 9 2 2" xfId="13915"/>
    <cellStyle name="Style 587 9 2 2 2" xfId="27107"/>
    <cellStyle name="Style 587 9 2 2 3" xfId="31445"/>
    <cellStyle name="Style 587 9 2 2 4" xfId="37573"/>
    <cellStyle name="Style 587 9 2 2 5" xfId="43951"/>
    <cellStyle name="Style 587 9 2 3" xfId="16652"/>
    <cellStyle name="Style 587 9 2 3 2" xfId="31446"/>
    <cellStyle name="Style 587 9 2 3 3" xfId="31886"/>
    <cellStyle name="Style 587 9 2 3 4" xfId="39432"/>
    <cellStyle name="Style 587 9 2 4" xfId="31444"/>
    <cellStyle name="Style 587 9 2 5" xfId="36826"/>
    <cellStyle name="Style 587 9 2 6" xfId="43480"/>
    <cellStyle name="Style 587 9 3" xfId="11235"/>
    <cellStyle name="Style 587 9 3 2" xfId="27108"/>
    <cellStyle name="Style 587 9 3 3" xfId="31447"/>
    <cellStyle name="Style 587 9 3 4" xfId="32695"/>
    <cellStyle name="Style 587 9 3 5" xfId="43130"/>
    <cellStyle name="Style 587 9 4" xfId="12590"/>
    <cellStyle name="Style 587 9 4 2" xfId="27109"/>
    <cellStyle name="Style 587 9 4 3" xfId="31448"/>
    <cellStyle name="Style 587 9 4 4" xfId="34055"/>
    <cellStyle name="Style 587 9 4 5" xfId="44649"/>
    <cellStyle name="Style 587 9 5" xfId="15422"/>
    <cellStyle name="Style 587 9 5 2" xfId="31449"/>
    <cellStyle name="Style 587 9 5 3" xfId="35798"/>
    <cellStyle name="Style 587 9 5 4" xfId="41467"/>
    <cellStyle name="Style 587 9 6" xfId="31443"/>
    <cellStyle name="Style 587 9 7" xfId="23536"/>
    <cellStyle name="Style 587 9 8" xfId="39023"/>
    <cellStyle name="Style 588" xfId="118"/>
    <cellStyle name="Style 588 10" xfId="8373"/>
    <cellStyle name="Style 588 10 2" xfId="9811"/>
    <cellStyle name="Style 588 10 2 2" xfId="14048"/>
    <cellStyle name="Style 588 10 2 2 2" xfId="27114"/>
    <cellStyle name="Style 588 10 2 2 3" xfId="31452"/>
    <cellStyle name="Style 588 10 2 2 4" xfId="38662"/>
    <cellStyle name="Style 588 10 2 2 5" xfId="45211"/>
    <cellStyle name="Style 588 10 2 3" xfId="16785"/>
    <cellStyle name="Style 588 10 2 3 2" xfId="31453"/>
    <cellStyle name="Style 588 10 2 3 3" xfId="31876"/>
    <cellStyle name="Style 588 10 2 3 4" xfId="39571"/>
    <cellStyle name="Style 588 10 2 4" xfId="31451"/>
    <cellStyle name="Style 588 10 2 5" xfId="33358"/>
    <cellStyle name="Style 588 10 2 6" xfId="47075"/>
    <cellStyle name="Style 588 10 3" xfId="11368"/>
    <cellStyle name="Style 588 10 3 2" xfId="27116"/>
    <cellStyle name="Style 588 10 3 3" xfId="31454"/>
    <cellStyle name="Style 588 10 3 4" xfId="36051"/>
    <cellStyle name="Style 588 10 3 5" xfId="42050"/>
    <cellStyle name="Style 588 10 4" xfId="12723"/>
    <cellStyle name="Style 588 10 4 2" xfId="27117"/>
    <cellStyle name="Style 588 10 4 3" xfId="31455"/>
    <cellStyle name="Style 588 10 4 4" xfId="35790"/>
    <cellStyle name="Style 588 10 4 5" xfId="43567"/>
    <cellStyle name="Style 588 10 5" xfId="15555"/>
    <cellStyle name="Style 588 10 5 2" xfId="31456"/>
    <cellStyle name="Style 588 10 5 3" xfId="36278"/>
    <cellStyle name="Style 588 10 5 4" xfId="42554"/>
    <cellStyle name="Style 588 10 6" xfId="31450"/>
    <cellStyle name="Style 588 10 7" xfId="27115"/>
    <cellStyle name="Style 588 10 8" xfId="40453"/>
    <cellStyle name="Style 588 11" xfId="8312"/>
    <cellStyle name="Style 588 11 2" xfId="9750"/>
    <cellStyle name="Style 588 11 2 2" xfId="13987"/>
    <cellStyle name="Style 588 11 2 2 2" xfId="27121"/>
    <cellStyle name="Style 588 11 2 2 3" xfId="31459"/>
    <cellStyle name="Style 588 11 2 2 4" xfId="38390"/>
    <cellStyle name="Style 588 11 2 2 5" xfId="45721"/>
    <cellStyle name="Style 588 11 2 3" xfId="16724"/>
    <cellStyle name="Style 588 11 2 3 2" xfId="31460"/>
    <cellStyle name="Style 588 11 2 3 3" xfId="24553"/>
    <cellStyle name="Style 588 11 2 3 4" xfId="41152"/>
    <cellStyle name="Style 588 11 2 4" xfId="31458"/>
    <cellStyle name="Style 588 11 2 5" xfId="34846"/>
    <cellStyle name="Style 588 11 2 6" xfId="44201"/>
    <cellStyle name="Style 588 11 3" xfId="11307"/>
    <cellStyle name="Style 588 11 3 2" xfId="27123"/>
    <cellStyle name="Style 588 11 3 3" xfId="31461"/>
    <cellStyle name="Style 588 11 3 4" xfId="35957"/>
    <cellStyle name="Style 588 11 3 5" xfId="46187"/>
    <cellStyle name="Style 588 11 4" xfId="12662"/>
    <cellStyle name="Style 588 11 4 2" xfId="27124"/>
    <cellStyle name="Style 588 11 4 3" xfId="31462"/>
    <cellStyle name="Style 588 11 4 4" xfId="34233"/>
    <cellStyle name="Style 588 11 4 5" xfId="40774"/>
    <cellStyle name="Style 588 11 5" xfId="15494"/>
    <cellStyle name="Style 588 11 5 2" xfId="31463"/>
    <cellStyle name="Style 588 11 5 3" xfId="34808"/>
    <cellStyle name="Style 588 11 5 4" xfId="44700"/>
    <cellStyle name="Style 588 11 6" xfId="31457"/>
    <cellStyle name="Style 588 11 7" xfId="18649"/>
    <cellStyle name="Style 588 11 8" xfId="41601"/>
    <cellStyle name="Style 588 12" xfId="8586"/>
    <cellStyle name="Style 588 12 2" xfId="10022"/>
    <cellStyle name="Style 588 12 2 2" xfId="14259"/>
    <cellStyle name="Style 588 12 2 2 2" xfId="27128"/>
    <cellStyle name="Style 588 12 2 2 3" xfId="31466"/>
    <cellStyle name="Style 588 12 2 2 4" xfId="35833"/>
    <cellStyle name="Style 588 12 2 2 5" xfId="44870"/>
    <cellStyle name="Style 588 12 2 3" xfId="16996"/>
    <cellStyle name="Style 588 12 2 3 2" xfId="31467"/>
    <cellStyle name="Style 588 12 2 3 3" xfId="32945"/>
    <cellStyle name="Style 588 12 2 3 4" xfId="43942"/>
    <cellStyle name="Style 588 12 2 4" xfId="31465"/>
    <cellStyle name="Style 588 12 2 5" xfId="35904"/>
    <cellStyle name="Style 588 12 2 6" xfId="40818"/>
    <cellStyle name="Style 588 12 3" xfId="11579"/>
    <cellStyle name="Style 588 12 3 2" xfId="27130"/>
    <cellStyle name="Style 588 12 3 3" xfId="31468"/>
    <cellStyle name="Style 588 12 3 4" xfId="32441"/>
    <cellStyle name="Style 588 12 3 5" xfId="41914"/>
    <cellStyle name="Style 588 12 4" xfId="12934"/>
    <cellStyle name="Style 588 12 4 2" xfId="27131"/>
    <cellStyle name="Style 588 12 4 3" xfId="31469"/>
    <cellStyle name="Style 588 12 4 4" xfId="36420"/>
    <cellStyle name="Style 588 12 4 5" xfId="40400"/>
    <cellStyle name="Style 588 12 5" xfId="15766"/>
    <cellStyle name="Style 588 12 5 2" xfId="31470"/>
    <cellStyle name="Style 588 12 5 3" xfId="33455"/>
    <cellStyle name="Style 588 12 5 4" xfId="44752"/>
    <cellStyle name="Style 588 12 6" xfId="31464"/>
    <cellStyle name="Style 588 12 7" xfId="27348"/>
    <cellStyle name="Style 588 12 8" xfId="44289"/>
    <cellStyle name="Style 588 13" xfId="8653"/>
    <cellStyle name="Style 588 13 2" xfId="10089"/>
    <cellStyle name="Style 588 13 2 2" xfId="14326"/>
    <cellStyle name="Style 588 13 2 2 2" xfId="27135"/>
    <cellStyle name="Style 588 13 2 2 3" xfId="31473"/>
    <cellStyle name="Style 588 13 2 2 4" xfId="34411"/>
    <cellStyle name="Style 588 13 2 2 5" xfId="42755"/>
    <cellStyle name="Style 588 13 2 3" xfId="17063"/>
    <cellStyle name="Style 588 13 2 3 2" xfId="31474"/>
    <cellStyle name="Style 588 13 2 3 3" xfId="38208"/>
    <cellStyle name="Style 588 13 2 3 4" xfId="47017"/>
    <cellStyle name="Style 588 13 2 4" xfId="31472"/>
    <cellStyle name="Style 588 13 2 5" xfId="36156"/>
    <cellStyle name="Style 588 13 2 6" xfId="44715"/>
    <cellStyle name="Style 588 13 3" xfId="11646"/>
    <cellStyle name="Style 588 13 3 2" xfId="27137"/>
    <cellStyle name="Style 588 13 3 3" xfId="31475"/>
    <cellStyle name="Style 588 13 3 4" xfId="35326"/>
    <cellStyle name="Style 588 13 3 5" xfId="46555"/>
    <cellStyle name="Style 588 13 4" xfId="13001"/>
    <cellStyle name="Style 588 13 4 2" xfId="27138"/>
    <cellStyle name="Style 588 13 4 3" xfId="31476"/>
    <cellStyle name="Style 588 13 4 4" xfId="32496"/>
    <cellStyle name="Style 588 13 4 5" xfId="45761"/>
    <cellStyle name="Style 588 13 5" xfId="15833"/>
    <cellStyle name="Style 588 13 5 2" xfId="31477"/>
    <cellStyle name="Style 588 13 5 3" xfId="38766"/>
    <cellStyle name="Style 588 13 5 4" xfId="46457"/>
    <cellStyle name="Style 588 13 6" xfId="31471"/>
    <cellStyle name="Style 588 13 7" xfId="27409"/>
    <cellStyle name="Style 588 13 8" xfId="42192"/>
    <cellStyle name="Style 588 14" xfId="8654"/>
    <cellStyle name="Style 588 14 2" xfId="10090"/>
    <cellStyle name="Style 588 14 2 2" xfId="14327"/>
    <cellStyle name="Style 588 14 2 2 2" xfId="27142"/>
    <cellStyle name="Style 588 14 2 2 3" xfId="31480"/>
    <cellStyle name="Style 588 14 2 2 4" xfId="32829"/>
    <cellStyle name="Style 588 14 2 2 5" xfId="42299"/>
    <cellStyle name="Style 588 14 2 3" xfId="17064"/>
    <cellStyle name="Style 588 14 2 3 2" xfId="31481"/>
    <cellStyle name="Style 588 14 2 3 3" xfId="34507"/>
    <cellStyle name="Style 588 14 2 3 4" xfId="46593"/>
    <cellStyle name="Style 588 14 2 4" xfId="31479"/>
    <cellStyle name="Style 588 14 2 5" xfId="37754"/>
    <cellStyle name="Style 588 14 2 6" xfId="47356"/>
    <cellStyle name="Style 588 14 3" xfId="11647"/>
    <cellStyle name="Style 588 14 3 2" xfId="27144"/>
    <cellStyle name="Style 588 14 3 3" xfId="31482"/>
    <cellStyle name="Style 588 14 3 4" xfId="33743"/>
    <cellStyle name="Style 588 14 3 5" xfId="45036"/>
    <cellStyle name="Style 588 14 4" xfId="13002"/>
    <cellStyle name="Style 588 14 4 2" xfId="27145"/>
    <cellStyle name="Style 588 14 4 3" xfId="31483"/>
    <cellStyle name="Style 588 14 4 4" xfId="35659"/>
    <cellStyle name="Style 588 14 4 5" xfId="41842"/>
    <cellStyle name="Style 588 14 5" xfId="15834"/>
    <cellStyle name="Style 588 14 5 2" xfId="31484"/>
    <cellStyle name="Style 588 14 5 3" xfId="38767"/>
    <cellStyle name="Style 588 14 5 4" xfId="40428"/>
    <cellStyle name="Style 588 14 6" xfId="31478"/>
    <cellStyle name="Style 588 14 7" xfId="27412"/>
    <cellStyle name="Style 588 14 8" xfId="45645"/>
    <cellStyle name="Style 588 15" xfId="8894"/>
    <cellStyle name="Style 588 15 2" xfId="13173"/>
    <cellStyle name="Style 588 15 2 2" xfId="27148"/>
    <cellStyle name="Style 588 15 2 3" xfId="31485"/>
    <cellStyle name="Style 588 15 2 4" xfId="35368"/>
    <cellStyle name="Style 588 15 2 5" xfId="47239"/>
    <cellStyle name="Style 588 15 3" xfId="14606"/>
    <cellStyle name="Style 588 15 3 2" xfId="27149"/>
    <cellStyle name="Style 588 15 3 3" xfId="31486"/>
    <cellStyle name="Style 588 15 3 4" xfId="33791"/>
    <cellStyle name="Style 588 15 3 5" xfId="44327"/>
    <cellStyle name="Style 588 15 4" xfId="27147"/>
    <cellStyle name="Style 588 16" xfId="10263"/>
    <cellStyle name="Style 588 16 2" xfId="14500"/>
    <cellStyle name="Style 588 16 2 2" xfId="27151"/>
    <cellStyle name="Style 588 16 2 3" xfId="31488"/>
    <cellStyle name="Style 588 16 2 4" xfId="36889"/>
    <cellStyle name="Style 588 16 2 5" xfId="47246"/>
    <cellStyle name="Style 588 16 3" xfId="17237"/>
    <cellStyle name="Style 588 16 3 2" xfId="31489"/>
    <cellStyle name="Style 588 16 3 3" xfId="36116"/>
    <cellStyle name="Style 588 16 3 4" xfId="43032"/>
    <cellStyle name="Style 588 16 4" xfId="31487"/>
    <cellStyle name="Style 588 16 5" xfId="36173"/>
    <cellStyle name="Style 588 16 6" xfId="42529"/>
    <cellStyle name="Style 588 17" xfId="10389"/>
    <cellStyle name="Style 588 17 2" xfId="27153"/>
    <cellStyle name="Style 588 17 3" xfId="31490"/>
    <cellStyle name="Style 588 17 4" xfId="37631"/>
    <cellStyle name="Style 588 17 5" xfId="45915"/>
    <cellStyle name="Style 588 18" xfId="10430"/>
    <cellStyle name="Style 588 18 2" xfId="27154"/>
    <cellStyle name="Style 588 18 3" xfId="31491"/>
    <cellStyle name="Style 588 18 4" xfId="36147"/>
    <cellStyle name="Style 588 18 5" xfId="48042"/>
    <cellStyle name="Style 588 19" xfId="11830"/>
    <cellStyle name="Style 588 19 2" xfId="27155"/>
    <cellStyle name="Style 588 19 3" xfId="31492"/>
    <cellStyle name="Style 588 19 4" xfId="37760"/>
    <cellStyle name="Style 588 19 5" xfId="45070"/>
    <cellStyle name="Style 588 2" xfId="6945"/>
    <cellStyle name="Style 588 2 2" xfId="10216"/>
    <cellStyle name="Style 588 2 2 2" xfId="11773"/>
    <cellStyle name="Style 588 2 2 2 2" xfId="27158"/>
    <cellStyle name="Style 588 2 2 2 3" xfId="31494"/>
    <cellStyle name="Style 588 2 2 2 4" xfId="35683"/>
    <cellStyle name="Style 588 2 2 2 5" xfId="46077"/>
    <cellStyle name="Style 588 2 2 3" xfId="14453"/>
    <cellStyle name="Style 588 2 2 3 2" xfId="27159"/>
    <cellStyle name="Style 588 2 2 3 3" xfId="31495"/>
    <cellStyle name="Style 588 2 2 3 4" xfId="33043"/>
    <cellStyle name="Style 588 2 2 3 5" xfId="47067"/>
    <cellStyle name="Style 588 2 2 4" xfId="17190"/>
    <cellStyle name="Style 588 2 2 4 2" xfId="31496"/>
    <cellStyle name="Style 588 2 2 4 3" xfId="36092"/>
    <cellStyle name="Style 588 2 2 4 4" xfId="47514"/>
    <cellStyle name="Style 588 2 2 5" xfId="31493"/>
    <cellStyle name="Style 588 2 2 6" xfId="36581"/>
    <cellStyle name="Style 588 2 2 7" xfId="42496"/>
    <cellStyle name="Style 588 2 3" xfId="9286"/>
    <cellStyle name="Style 588 2 3 2" xfId="13541"/>
    <cellStyle name="Style 588 2 3 2 2" xfId="27162"/>
    <cellStyle name="Style 588 2 3 2 3" xfId="31497"/>
    <cellStyle name="Style 588 2 3 2 4" xfId="35222"/>
    <cellStyle name="Style 588 2 3 2 5" xfId="44245"/>
    <cellStyle name="Style 588 2 3 3" xfId="14663"/>
    <cellStyle name="Style 588 2 3 3 2" xfId="27163"/>
    <cellStyle name="Style 588 2 3 3 3" xfId="31498"/>
    <cellStyle name="Style 588 2 3 3 4" xfId="38585"/>
    <cellStyle name="Style 588 2 3 3 5" xfId="43176"/>
    <cellStyle name="Style 588 2 3 4" xfId="27161"/>
    <cellStyle name="Style 588 2 4" xfId="10861"/>
    <cellStyle name="Style 588 2 4 2" xfId="27164"/>
    <cellStyle name="Style 588 2 4 3" xfId="31499"/>
    <cellStyle name="Style 588 2 4 4" xfId="34166"/>
    <cellStyle name="Style 588 2 4 5" xfId="42793"/>
    <cellStyle name="Style 588 2 5" xfId="12216"/>
    <cellStyle name="Style 588 2 5 2" xfId="27165"/>
    <cellStyle name="Style 588 2 5 3" xfId="31500"/>
    <cellStyle name="Style 588 2 5 4" xfId="38405"/>
    <cellStyle name="Style 588 2 5 5" xfId="45886"/>
    <cellStyle name="Style 588 2 6" xfId="15048"/>
    <cellStyle name="Style 588 2 6 2" xfId="31501"/>
    <cellStyle name="Style 588 2 6 3" xfId="35475"/>
    <cellStyle name="Style 588 2 6 4" xfId="41522"/>
    <cellStyle name="Style 588 2 7" xfId="32263"/>
    <cellStyle name="Style 588 2 8" xfId="42480"/>
    <cellStyle name="Style 588 3" xfId="6662"/>
    <cellStyle name="Style 588 3 2" xfId="9003"/>
    <cellStyle name="Style 588 3 2 2" xfId="13258"/>
    <cellStyle name="Style 588 3 2 2 2" xfId="27169"/>
    <cellStyle name="Style 588 3 2 2 3" xfId="31504"/>
    <cellStyle name="Style 588 3 2 2 4" xfId="36960"/>
    <cellStyle name="Style 588 3 2 2 5" xfId="43448"/>
    <cellStyle name="Style 588 3 2 3" xfId="16043"/>
    <cellStyle name="Style 588 3 2 3 2" xfId="31505"/>
    <cellStyle name="Style 588 3 2 3 3" xfId="23152"/>
    <cellStyle name="Style 588 3 2 3 4" xfId="39949"/>
    <cellStyle name="Style 588 3 2 4" xfId="31503"/>
    <cellStyle name="Style 588 3 2 5" xfId="25343"/>
    <cellStyle name="Style 588 3 2 6" xfId="39629"/>
    <cellStyle name="Style 588 3 3" xfId="10578"/>
    <cellStyle name="Style 588 3 3 2" xfId="27171"/>
    <cellStyle name="Style 588 3 3 3" xfId="31506"/>
    <cellStyle name="Style 588 3 3 4" xfId="27803"/>
    <cellStyle name="Style 588 3 3 5" xfId="46055"/>
    <cellStyle name="Style 588 3 4" xfId="11933"/>
    <cellStyle name="Style 588 3 4 2" xfId="27172"/>
    <cellStyle name="Style 588 3 4 3" xfId="31507"/>
    <cellStyle name="Style 588 3 4 4" xfId="36757"/>
    <cellStyle name="Style 588 3 4 5" xfId="44557"/>
    <cellStyle name="Style 588 3 5" xfId="14765"/>
    <cellStyle name="Style 588 3 5 2" xfId="31508"/>
    <cellStyle name="Style 588 3 5 3" xfId="33016"/>
    <cellStyle name="Style 588 3 5 4" xfId="41823"/>
    <cellStyle name="Style 588 3 6" xfId="31502"/>
    <cellStyle name="Style 588 3 7" xfId="24386"/>
    <cellStyle name="Style 588 3 8" xfId="39795"/>
    <cellStyle name="Style 588 4" xfId="6797"/>
    <cellStyle name="Style 588 4 2" xfId="9138"/>
    <cellStyle name="Style 588 4 2 2" xfId="13393"/>
    <cellStyle name="Style 588 4 2 2 2" xfId="27176"/>
    <cellStyle name="Style 588 4 2 2 3" xfId="31511"/>
    <cellStyle name="Style 588 4 2 2 4" xfId="34408"/>
    <cellStyle name="Style 588 4 2 2 5" xfId="42916"/>
    <cellStyle name="Style 588 4 2 3" xfId="16162"/>
    <cellStyle name="Style 588 4 2 3 2" xfId="31512"/>
    <cellStyle name="Style 588 4 2 3 3" xfId="21960"/>
    <cellStyle name="Style 588 4 2 3 4" xfId="40015"/>
    <cellStyle name="Style 588 4 2 4" xfId="31510"/>
    <cellStyle name="Style 588 4 2 5" xfId="21789"/>
    <cellStyle name="Style 588 4 2 6" xfId="39535"/>
    <cellStyle name="Style 588 4 3" xfId="10713"/>
    <cellStyle name="Style 588 4 3 2" xfId="27178"/>
    <cellStyle name="Style 588 4 3 3" xfId="31513"/>
    <cellStyle name="Style 588 4 3 4" xfId="33730"/>
    <cellStyle name="Style 588 4 3 5" xfId="47276"/>
    <cellStyle name="Style 588 4 4" xfId="12068"/>
    <cellStyle name="Style 588 4 4 2" xfId="27179"/>
    <cellStyle name="Style 588 4 4 3" xfId="31514"/>
    <cellStyle name="Style 588 4 4 4" xfId="37974"/>
    <cellStyle name="Style 588 4 4 5" xfId="44077"/>
    <cellStyle name="Style 588 4 5" xfId="14900"/>
    <cellStyle name="Style 588 4 5 2" xfId="31515"/>
    <cellStyle name="Style 588 4 5 3" xfId="34193"/>
    <cellStyle name="Style 588 4 5 4" xfId="47445"/>
    <cellStyle name="Style 588 4 6" xfId="31509"/>
    <cellStyle name="Style 588 4 7" xfId="32388"/>
    <cellStyle name="Style 588 4 8" xfId="48113"/>
    <cellStyle name="Style 588 5" xfId="6653"/>
    <cellStyle name="Style 588 5 2" xfId="8994"/>
    <cellStyle name="Style 588 5 2 2" xfId="13249"/>
    <cellStyle name="Style 588 5 2 2 2" xfId="27183"/>
    <cellStyle name="Style 588 5 2 2 3" xfId="31518"/>
    <cellStyle name="Style 588 5 2 2 4" xfId="37752"/>
    <cellStyle name="Style 588 5 2 2 5" xfId="43941"/>
    <cellStyle name="Style 588 5 2 3" xfId="16034"/>
    <cellStyle name="Style 588 5 2 3 2" xfId="31519"/>
    <cellStyle name="Style 588 5 2 3 3" xfId="21702"/>
    <cellStyle name="Style 588 5 2 3 4" xfId="41093"/>
    <cellStyle name="Style 588 5 2 4" xfId="31517"/>
    <cellStyle name="Style 588 5 2 5" xfId="22277"/>
    <cellStyle name="Style 588 5 2 6" xfId="39102"/>
    <cellStyle name="Style 588 5 3" xfId="10569"/>
    <cellStyle name="Style 588 5 3 2" xfId="27185"/>
    <cellStyle name="Style 588 5 3 3" xfId="31520"/>
    <cellStyle name="Style 588 5 3 4" xfId="27789"/>
    <cellStyle name="Style 588 5 3 5" xfId="42045"/>
    <cellStyle name="Style 588 5 4" xfId="11924"/>
    <cellStyle name="Style 588 5 4 2" xfId="27186"/>
    <cellStyle name="Style 588 5 4 3" xfId="31521"/>
    <cellStyle name="Style 588 5 4 4" xfId="33276"/>
    <cellStyle name="Style 588 5 4 5" xfId="45134"/>
    <cellStyle name="Style 588 5 5" xfId="14756"/>
    <cellStyle name="Style 588 5 5 2" xfId="31522"/>
    <cellStyle name="Style 588 5 5 3" xfId="37981"/>
    <cellStyle name="Style 588 5 5 4" xfId="45430"/>
    <cellStyle name="Style 588 5 6" xfId="31516"/>
    <cellStyle name="Style 588 5 7" xfId="22199"/>
    <cellStyle name="Style 588 5 8" xfId="39346"/>
    <cellStyle name="Style 588 6" xfId="6852"/>
    <cellStyle name="Style 588 6 2" xfId="9193"/>
    <cellStyle name="Style 588 6 2 2" xfId="13448"/>
    <cellStyle name="Style 588 6 2 2 2" xfId="27190"/>
    <cellStyle name="Style 588 6 2 2 3" xfId="31525"/>
    <cellStyle name="Style 588 6 2 2 4" xfId="37048"/>
    <cellStyle name="Style 588 6 2 2 5" xfId="43022"/>
    <cellStyle name="Style 588 6 2 3" xfId="16204"/>
    <cellStyle name="Style 588 6 2 3 2" xfId="31526"/>
    <cellStyle name="Style 588 6 2 3 3" xfId="22019"/>
    <cellStyle name="Style 588 6 2 3 4" xfId="38896"/>
    <cellStyle name="Style 588 6 2 4" xfId="31524"/>
    <cellStyle name="Style 588 6 2 5" xfId="21657"/>
    <cellStyle name="Style 588 6 2 6" xfId="39951"/>
    <cellStyle name="Style 588 6 3" xfId="10768"/>
    <cellStyle name="Style 588 6 3 2" xfId="27192"/>
    <cellStyle name="Style 588 6 3 3" xfId="31527"/>
    <cellStyle name="Style 588 6 3 4" xfId="32882"/>
    <cellStyle name="Style 588 6 3 5" xfId="43590"/>
    <cellStyle name="Style 588 6 4" xfId="12123"/>
    <cellStyle name="Style 588 6 4 2" xfId="27193"/>
    <cellStyle name="Style 588 6 4 3" xfId="31528"/>
    <cellStyle name="Style 588 6 4 4" xfId="36777"/>
    <cellStyle name="Style 588 6 4 5" xfId="47993"/>
    <cellStyle name="Style 588 6 5" xfId="14955"/>
    <cellStyle name="Style 588 6 5 2" xfId="31529"/>
    <cellStyle name="Style 588 6 5 3" xfId="34672"/>
    <cellStyle name="Style 588 6 5 4" xfId="40450"/>
    <cellStyle name="Style 588 6 6" xfId="31523"/>
    <cellStyle name="Style 588 6 7" xfId="38886"/>
    <cellStyle name="Style 588 6 8" xfId="40928"/>
    <cellStyle name="Style 588 7" xfId="6613"/>
    <cellStyle name="Style 588 7 2" xfId="8954"/>
    <cellStyle name="Style 588 7 2 2" xfId="13209"/>
    <cellStyle name="Style 588 7 2 2 2" xfId="27197"/>
    <cellStyle name="Style 588 7 2 2 3" xfId="31532"/>
    <cellStyle name="Style 588 7 2 2 4" xfId="33648"/>
    <cellStyle name="Style 588 7 2 2 5" xfId="44069"/>
    <cellStyle name="Style 588 7 2 3" xfId="15996"/>
    <cellStyle name="Style 588 7 2 3 2" xfId="31533"/>
    <cellStyle name="Style 588 7 2 3 3" xfId="32336"/>
    <cellStyle name="Style 588 7 2 3 4" xfId="47395"/>
    <cellStyle name="Style 588 7 2 4" xfId="31531"/>
    <cellStyle name="Style 588 7 2 5" xfId="22267"/>
    <cellStyle name="Style 588 7 2 6" xfId="41020"/>
    <cellStyle name="Style 588 7 3" xfId="10529"/>
    <cellStyle name="Style 588 7 3 2" xfId="27199"/>
    <cellStyle name="Style 588 7 3 3" xfId="31534"/>
    <cellStyle name="Style 588 7 3 4" xfId="27740"/>
    <cellStyle name="Style 588 7 3 5" xfId="41270"/>
    <cellStyle name="Style 588 7 4" xfId="11884"/>
    <cellStyle name="Style 588 7 4 2" xfId="27200"/>
    <cellStyle name="Style 588 7 4 3" xfId="31535"/>
    <cellStyle name="Style 588 7 4 4" xfId="35435"/>
    <cellStyle name="Style 588 7 4 5" xfId="43431"/>
    <cellStyle name="Style 588 7 5" xfId="14716"/>
    <cellStyle name="Style 588 7 5 2" xfId="31536"/>
    <cellStyle name="Style 588 7 5 3" xfId="33940"/>
    <cellStyle name="Style 588 7 5 4" xfId="46050"/>
    <cellStyle name="Style 588 7 6" xfId="31530"/>
    <cellStyle name="Style 588 7 7" xfId="32273"/>
    <cellStyle name="Style 588 7 8" xfId="46259"/>
    <cellStyle name="Style 588 8" xfId="7115"/>
    <cellStyle name="Style 588 8 2" xfId="9456"/>
    <cellStyle name="Style 588 8 2 2" xfId="13711"/>
    <cellStyle name="Style 588 8 2 2 2" xfId="27204"/>
    <cellStyle name="Style 588 8 2 2 3" xfId="31539"/>
    <cellStyle name="Style 588 8 2 2 4" xfId="38577"/>
    <cellStyle name="Style 588 8 2 2 5" xfId="45477"/>
    <cellStyle name="Style 588 8 2 3" xfId="16448"/>
    <cellStyle name="Style 588 8 2 3 2" xfId="31540"/>
    <cellStyle name="Style 588 8 2 3 3" xfId="21903"/>
    <cellStyle name="Style 588 8 2 3 4" xfId="41143"/>
    <cellStyle name="Style 588 8 2 4" xfId="31538"/>
    <cellStyle name="Style 588 8 2 5" xfId="27524"/>
    <cellStyle name="Style 588 8 2 6" xfId="48227"/>
    <cellStyle name="Style 588 8 3" xfId="11031"/>
    <cellStyle name="Style 588 8 3 2" xfId="27206"/>
    <cellStyle name="Style 588 8 3 3" xfId="31541"/>
    <cellStyle name="Style 588 8 3 4" xfId="38385"/>
    <cellStyle name="Style 588 8 3 5" xfId="43411"/>
    <cellStyle name="Style 588 8 4" xfId="12386"/>
    <cellStyle name="Style 588 8 4 2" xfId="27207"/>
    <cellStyle name="Style 588 8 4 3" xfId="31542"/>
    <cellStyle name="Style 588 8 4 4" xfId="36277"/>
    <cellStyle name="Style 588 8 4 5" xfId="41456"/>
    <cellStyle name="Style 588 8 5" xfId="15218"/>
    <cellStyle name="Style 588 8 5 2" xfId="31543"/>
    <cellStyle name="Style 588 8 5 3" xfId="33362"/>
    <cellStyle name="Style 588 8 5 4" xfId="48242"/>
    <cellStyle name="Style 588 8 6" xfId="31537"/>
    <cellStyle name="Style 588 8 7" xfId="32304"/>
    <cellStyle name="Style 588 8 8" xfId="42036"/>
    <cellStyle name="Style 588 9" xfId="8326"/>
    <cellStyle name="Style 588 9 2" xfId="9764"/>
    <cellStyle name="Style 588 9 2 2" xfId="14001"/>
    <cellStyle name="Style 588 9 2 2 2" xfId="27211"/>
    <cellStyle name="Style 588 9 2 2 3" xfId="31546"/>
    <cellStyle name="Style 588 9 2 2 4" xfId="33693"/>
    <cellStyle name="Style 588 9 2 2 5" xfId="44372"/>
    <cellStyle name="Style 588 9 2 3" xfId="16738"/>
    <cellStyle name="Style 588 9 2 3 2" xfId="31547"/>
    <cellStyle name="Style 588 9 2 3 3" xfId="21699"/>
    <cellStyle name="Style 588 9 2 3 4" xfId="41096"/>
    <cellStyle name="Style 588 9 2 4" xfId="31545"/>
    <cellStyle name="Style 588 9 2 5" xfId="36223"/>
    <cellStyle name="Style 588 9 2 6" xfId="47601"/>
    <cellStyle name="Style 588 9 3" xfId="11321"/>
    <cellStyle name="Style 588 9 3 2" xfId="27213"/>
    <cellStyle name="Style 588 9 3 3" xfId="31548"/>
    <cellStyle name="Style 588 9 3 4" xfId="35081"/>
    <cellStyle name="Style 588 9 3 5" xfId="48378"/>
    <cellStyle name="Style 588 9 4" xfId="12676"/>
    <cellStyle name="Style 588 9 4 2" xfId="27214"/>
    <cellStyle name="Style 588 9 4 3" xfId="31549"/>
    <cellStyle name="Style 588 9 4 4" xfId="37219"/>
    <cellStyle name="Style 588 9 4 5" xfId="45864"/>
    <cellStyle name="Style 588 9 5" xfId="15508"/>
    <cellStyle name="Style 588 9 5 2" xfId="31550"/>
    <cellStyle name="Style 588 9 5 3" xfId="37783"/>
    <cellStyle name="Style 588 9 5 4" xfId="43003"/>
    <cellStyle name="Style 588 9 6" xfId="31544"/>
    <cellStyle name="Style 588 9 7" xfId="21575"/>
    <cellStyle name="Style 588 9 8" xfId="47848"/>
    <cellStyle name="Style 73" xfId="125"/>
    <cellStyle name="Style 73 10" xfId="8367"/>
    <cellStyle name="Style 73 10 2" xfId="9805"/>
    <cellStyle name="Style 73 10 2 2" xfId="14042"/>
    <cellStyle name="Style 73 10 2 2 2" xfId="27219"/>
    <cellStyle name="Style 73 10 2 2 3" xfId="31553"/>
    <cellStyle name="Style 73 10 2 2 4" xfId="34096"/>
    <cellStyle name="Style 73 10 2 2 5" xfId="41150"/>
    <cellStyle name="Style 73 10 2 3" xfId="16779"/>
    <cellStyle name="Style 73 10 2 3 2" xfId="31554"/>
    <cellStyle name="Style 73 10 2 3 3" xfId="32127"/>
    <cellStyle name="Style 73 10 2 3 4" xfId="47100"/>
    <cellStyle name="Style 73 10 2 4" xfId="31552"/>
    <cellStyle name="Style 73 10 2 5" xfId="38441"/>
    <cellStyle name="Style 73 10 2 6" xfId="44345"/>
    <cellStyle name="Style 73 10 3" xfId="11362"/>
    <cellStyle name="Style 73 10 3 2" xfId="27221"/>
    <cellStyle name="Style 73 10 3 3" xfId="31555"/>
    <cellStyle name="Style 73 10 3 4" xfId="34992"/>
    <cellStyle name="Style 73 10 3 5" xfId="41189"/>
    <cellStyle name="Style 73 10 4" xfId="12717"/>
    <cellStyle name="Style 73 10 4 2" xfId="27222"/>
    <cellStyle name="Style 73 10 4 3" xfId="31556"/>
    <cellStyle name="Style 73 10 4 4" xfId="34730"/>
    <cellStyle name="Style 73 10 4 5" xfId="46242"/>
    <cellStyle name="Style 73 10 5" xfId="15549"/>
    <cellStyle name="Style 73 10 5 2" xfId="31557"/>
    <cellStyle name="Style 73 10 5 3" xfId="37626"/>
    <cellStyle name="Style 73 10 5 4" xfId="43582"/>
    <cellStyle name="Style 73 10 6" xfId="31551"/>
    <cellStyle name="Style 73 10 7" xfId="38707"/>
    <cellStyle name="Style 73 10 8" xfId="47898"/>
    <cellStyle name="Style 73 11" xfId="8258"/>
    <cellStyle name="Style 73 11 2" xfId="9696"/>
    <cellStyle name="Style 73 11 2 2" xfId="13933"/>
    <cellStyle name="Style 73 11 2 2 2" xfId="27226"/>
    <cellStyle name="Style 73 11 2 2 3" xfId="31560"/>
    <cellStyle name="Style 73 11 2 2 4" xfId="36157"/>
    <cellStyle name="Style 73 11 2 2 5" xfId="47021"/>
    <cellStyle name="Style 73 11 2 3" xfId="16670"/>
    <cellStyle name="Style 73 11 2 3 2" xfId="31561"/>
    <cellStyle name="Style 73 11 2 3 3" xfId="21919"/>
    <cellStyle name="Style 73 11 2 3 4" xfId="44615"/>
    <cellStyle name="Style 73 11 2 4" xfId="31559"/>
    <cellStyle name="Style 73 11 2 5" xfId="33345"/>
    <cellStyle name="Style 73 11 2 6" xfId="40527"/>
    <cellStyle name="Style 73 11 3" xfId="11253"/>
    <cellStyle name="Style 73 11 3 2" xfId="27228"/>
    <cellStyle name="Style 73 11 3 3" xfId="31562"/>
    <cellStyle name="Style 73 11 3 4" xfId="36974"/>
    <cellStyle name="Style 73 11 3 5" xfId="47972"/>
    <cellStyle name="Style 73 11 4" xfId="12608"/>
    <cellStyle name="Style 73 11 4 2" xfId="27229"/>
    <cellStyle name="Style 73 11 4 3" xfId="31563"/>
    <cellStyle name="Style 73 11 4 4" xfId="33597"/>
    <cellStyle name="Style 73 11 4 5" xfId="41198"/>
    <cellStyle name="Style 73 11 5" xfId="15440"/>
    <cellStyle name="Style 73 11 5 2" xfId="31564"/>
    <cellStyle name="Style 73 11 5 3" xfId="38846"/>
    <cellStyle name="Style 73 11 5 4" xfId="46111"/>
    <cellStyle name="Style 73 11 6" xfId="31558"/>
    <cellStyle name="Style 73 11 7" xfId="32295"/>
    <cellStyle name="Style 73 11 8" xfId="45478"/>
    <cellStyle name="Style 73 12" xfId="8624"/>
    <cellStyle name="Style 73 12 2" xfId="10060"/>
    <cellStyle name="Style 73 12 2 2" xfId="14297"/>
    <cellStyle name="Style 73 12 2 2 2" xfId="27233"/>
    <cellStyle name="Style 73 12 2 2 3" xfId="31567"/>
    <cellStyle name="Style 73 12 2 2 4" xfId="38544"/>
    <cellStyle name="Style 73 12 2 2 5" xfId="43133"/>
    <cellStyle name="Style 73 12 2 3" xfId="17034"/>
    <cellStyle name="Style 73 12 2 3 2" xfId="31568"/>
    <cellStyle name="Style 73 12 2 3 3" xfId="38207"/>
    <cellStyle name="Style 73 12 2 3 4" xfId="47177"/>
    <cellStyle name="Style 73 12 2 4" xfId="31566"/>
    <cellStyle name="Style 73 12 2 5" xfId="35436"/>
    <cellStyle name="Style 73 12 2 6" xfId="44541"/>
    <cellStyle name="Style 73 12 3" xfId="11617"/>
    <cellStyle name="Style 73 12 3 2" xfId="27235"/>
    <cellStyle name="Style 73 12 3 3" xfId="31569"/>
    <cellStyle name="Style 73 12 3 4" xfId="35003"/>
    <cellStyle name="Style 73 12 3 5" xfId="47636"/>
    <cellStyle name="Style 73 12 4" xfId="12972"/>
    <cellStyle name="Style 73 12 4 2" xfId="27236"/>
    <cellStyle name="Style 73 12 4 3" xfId="31570"/>
    <cellStyle name="Style 73 12 4 4" xfId="37041"/>
    <cellStyle name="Style 73 12 4 5" xfId="43048"/>
    <cellStyle name="Style 73 12 5" xfId="15804"/>
    <cellStyle name="Style 73 12 5 2" xfId="31571"/>
    <cellStyle name="Style 73 12 5 3" xfId="32237"/>
    <cellStyle name="Style 73 12 5 4" xfId="44646"/>
    <cellStyle name="Style 73 12 6" xfId="31565"/>
    <cellStyle name="Style 73 12 7" xfId="36103"/>
    <cellStyle name="Style 73 12 8" xfId="43373"/>
    <cellStyle name="Style 73 13" xfId="8646"/>
    <cellStyle name="Style 73 13 2" xfId="10082"/>
    <cellStyle name="Style 73 13 2 2" xfId="14319"/>
    <cellStyle name="Style 73 13 2 2 2" xfId="27240"/>
    <cellStyle name="Style 73 13 2 2 3" xfId="31574"/>
    <cellStyle name="Style 73 13 2 2 4" xfId="35454"/>
    <cellStyle name="Style 73 13 2 2 5" xfId="41266"/>
    <cellStyle name="Style 73 13 2 3" xfId="17056"/>
    <cellStyle name="Style 73 13 2 3 2" xfId="31575"/>
    <cellStyle name="Style 73 13 2 3 3" xfId="37708"/>
    <cellStyle name="Style 73 13 2 3 4" xfId="43909"/>
    <cellStyle name="Style 73 13 2 4" xfId="31573"/>
    <cellStyle name="Style 73 13 2 5" xfId="35838"/>
    <cellStyle name="Style 73 13 2 6" xfId="48327"/>
    <cellStyle name="Style 73 13 3" xfId="11639"/>
    <cellStyle name="Style 73 13 3 2" xfId="27242"/>
    <cellStyle name="Style 73 13 3 3" xfId="31576"/>
    <cellStyle name="Style 73 13 3 4" xfId="36521"/>
    <cellStyle name="Style 73 13 3 5" xfId="44332"/>
    <cellStyle name="Style 73 13 4" xfId="12994"/>
    <cellStyle name="Style 73 13 4 2" xfId="27243"/>
    <cellStyle name="Style 73 13 4 3" xfId="31577"/>
    <cellStyle name="Style 73 13 4 4" xfId="33538"/>
    <cellStyle name="Style 73 13 4 5" xfId="42806"/>
    <cellStyle name="Style 73 13 5" xfId="15826"/>
    <cellStyle name="Style 73 13 5 2" xfId="31578"/>
    <cellStyle name="Style 73 13 5 3" xfId="28096"/>
    <cellStyle name="Style 73 13 5 4" xfId="45101"/>
    <cellStyle name="Style 73 13 6" xfId="31572"/>
    <cellStyle name="Style 73 13 7" xfId="38848"/>
    <cellStyle name="Style 73 13 8" xfId="47492"/>
    <cellStyle name="Style 73 14" xfId="8537"/>
    <cellStyle name="Style 73 14 2" xfId="9973"/>
    <cellStyle name="Style 73 14 2 2" xfId="14210"/>
    <cellStyle name="Style 73 14 2 2 2" xfId="27247"/>
    <cellStyle name="Style 73 14 2 2 3" xfId="31581"/>
    <cellStyle name="Style 73 14 2 2 4" xfId="35672"/>
    <cellStyle name="Style 73 14 2 2 5" xfId="44926"/>
    <cellStyle name="Style 73 14 2 3" xfId="16947"/>
    <cellStyle name="Style 73 14 2 3 2" xfId="31582"/>
    <cellStyle name="Style 73 14 2 3 3" xfId="38735"/>
    <cellStyle name="Style 73 14 2 3 4" xfId="45685"/>
    <cellStyle name="Style 73 14 2 4" xfId="31580"/>
    <cellStyle name="Style 73 14 2 5" xfId="32615"/>
    <cellStyle name="Style 73 14 2 6" xfId="41457"/>
    <cellStyle name="Style 73 14 3" xfId="11530"/>
    <cellStyle name="Style 73 14 3 2" xfId="27249"/>
    <cellStyle name="Style 73 14 3 3" xfId="31583"/>
    <cellStyle name="Style 73 14 3 4" xfId="36532"/>
    <cellStyle name="Style 73 14 3 5" xfId="45406"/>
    <cellStyle name="Style 73 14 4" xfId="12885"/>
    <cellStyle name="Style 73 14 4 2" xfId="27250"/>
    <cellStyle name="Style 73 14 4 3" xfId="31584"/>
    <cellStyle name="Style 73 14 4 4" xfId="33122"/>
    <cellStyle name="Style 73 14 4 5" xfId="44131"/>
    <cellStyle name="Style 73 14 5" xfId="15717"/>
    <cellStyle name="Style 73 14 5 2" xfId="31585"/>
    <cellStyle name="Style 73 14 5 3" xfId="37176"/>
    <cellStyle name="Style 73 14 5 4" xfId="47662"/>
    <cellStyle name="Style 73 14 6" xfId="31579"/>
    <cellStyle name="Style 73 14 7" xfId="27272"/>
    <cellStyle name="Style 73 14 8" xfId="43919"/>
    <cellStyle name="Style 73 15" xfId="10268"/>
    <cellStyle name="Style 73 15 2" xfId="14505"/>
    <cellStyle name="Style 73 15 2 2" xfId="27253"/>
    <cellStyle name="Style 73 15 2 3" xfId="31587"/>
    <cellStyle name="Style 73 15 2 4" xfId="34265"/>
    <cellStyle name="Style 73 15 2 5" xfId="45876"/>
    <cellStyle name="Style 73 15 3" xfId="17242"/>
    <cellStyle name="Style 73 15 3 2" xfId="31588"/>
    <cellStyle name="Style 73 15 3 3" xfId="35035"/>
    <cellStyle name="Style 73 15 3 4" xfId="47032"/>
    <cellStyle name="Style 73 15 4" xfId="31586"/>
    <cellStyle name="Style 73 15 5" xfId="37260"/>
    <cellStyle name="Style 73 15 6" xfId="46062"/>
    <cellStyle name="Style 73 16" xfId="10394"/>
    <cellStyle name="Style 73 16 2" xfId="27255"/>
    <cellStyle name="Style 73 16 3" xfId="31589"/>
    <cellStyle name="Style 73 16 4" xfId="33120"/>
    <cellStyle name="Style 73 16 5" xfId="47447"/>
    <cellStyle name="Style 73 17" xfId="10441"/>
    <cellStyle name="Style 73 17 2" xfId="27256"/>
    <cellStyle name="Style 73 17 3" xfId="31590"/>
    <cellStyle name="Style 73 17 4" xfId="34838"/>
    <cellStyle name="Style 73 17 5" xfId="42717"/>
    <cellStyle name="Style 73 18" xfId="11834"/>
    <cellStyle name="Style 73 18 2" xfId="27257"/>
    <cellStyle name="Style 73 18 3" xfId="31591"/>
    <cellStyle name="Style 73 18 4" xfId="37249"/>
    <cellStyle name="Style 73 18 5" xfId="45372"/>
    <cellStyle name="Style 73 2" xfId="6602"/>
    <cellStyle name="Style 73 2 2" xfId="10174"/>
    <cellStyle name="Style 73 2 2 2" xfId="11731"/>
    <cellStyle name="Style 73 2 2 2 2" xfId="27260"/>
    <cellStyle name="Style 73 2 2 2 3" xfId="31594"/>
    <cellStyle name="Style 73 2 2 2 4" xfId="36861"/>
    <cellStyle name="Style 73 2 2 2 5" xfId="41213"/>
    <cellStyle name="Style 73 2 2 3" xfId="14411"/>
    <cellStyle name="Style 73 2 2 3 2" xfId="27261"/>
    <cellStyle name="Style 73 2 2 3 3" xfId="31595"/>
    <cellStyle name="Style 73 2 2 3 4" xfId="35956"/>
    <cellStyle name="Style 73 2 2 3 5" xfId="44016"/>
    <cellStyle name="Style 73 2 2 4" xfId="17148"/>
    <cellStyle name="Style 73 2 2 4 2" xfId="31596"/>
    <cellStyle name="Style 73 2 2 4 3" xfId="34532"/>
    <cellStyle name="Style 73 2 2 4 4" xfId="45564"/>
    <cellStyle name="Style 73 2 2 5" xfId="31593"/>
    <cellStyle name="Style 73 2 2 6" xfId="34028"/>
    <cellStyle name="Style 73 2 2 7" xfId="41617"/>
    <cellStyle name="Style 73 2 3" xfId="8943"/>
    <cellStyle name="Style 73 2 3 2" xfId="13198"/>
    <cellStyle name="Style 73 2 3 2 2" xfId="27264"/>
    <cellStyle name="Style 73 2 3 2 3" xfId="31597"/>
    <cellStyle name="Style 73 2 3 2 4" xfId="33920"/>
    <cellStyle name="Style 73 2 3 2 5" xfId="48103"/>
    <cellStyle name="Style 73 2 3 3" xfId="14621"/>
    <cellStyle name="Style 73 2 3 3 2" xfId="27265"/>
    <cellStyle name="Style 73 2 3 3 3" xfId="31598"/>
    <cellStyle name="Style 73 2 3 3 4" xfId="36229"/>
    <cellStyle name="Style 73 2 3 3 5" xfId="45296"/>
    <cellStyle name="Style 73 2 3 4" xfId="27263"/>
    <cellStyle name="Style 73 2 4" xfId="10518"/>
    <cellStyle name="Style 73 2 4 2" xfId="27266"/>
    <cellStyle name="Style 73 2 4 3" xfId="31599"/>
    <cellStyle name="Style 73 2 4 4" xfId="27725"/>
    <cellStyle name="Style 73 2 4 5" xfId="47122"/>
    <cellStyle name="Style 73 2 5" xfId="11873"/>
    <cellStyle name="Style 73 2 5 2" xfId="27267"/>
    <cellStyle name="Style 73 2 5 3" xfId="31600"/>
    <cellStyle name="Style 73 2 5 4" xfId="33649"/>
    <cellStyle name="Style 73 2 5 5" xfId="40606"/>
    <cellStyle name="Style 73 2 6" xfId="14705"/>
    <cellStyle name="Style 73 2 6 2" xfId="31601"/>
    <cellStyle name="Style 73 2 6 3" xfId="37788"/>
    <cellStyle name="Style 73 2 6 4" xfId="45474"/>
    <cellStyle name="Style 73 2 7" xfId="23408"/>
    <cellStyle name="Style 73 2 8" xfId="40059"/>
    <cellStyle name="Style 73 3" xfId="6615"/>
    <cellStyle name="Style 73 3 2" xfId="8956"/>
    <cellStyle name="Style 73 3 2 2" xfId="13211"/>
    <cellStyle name="Style 73 3 2 2 2" xfId="27271"/>
    <cellStyle name="Style 73 3 2 2 3" xfId="31604"/>
    <cellStyle name="Style 73 3 2 2 4" xfId="34709"/>
    <cellStyle name="Style 73 3 2 2 5" xfId="42637"/>
    <cellStyle name="Style 73 3 2 3" xfId="15998"/>
    <cellStyle name="Style 73 3 2 3 2" xfId="31605"/>
    <cellStyle name="Style 73 3 2 3 3" xfId="22747"/>
    <cellStyle name="Style 73 3 2 3 4" xfId="39207"/>
    <cellStyle name="Style 73 3 2 4" xfId="31603"/>
    <cellStyle name="Style 73 3 2 5" xfId="26941"/>
    <cellStyle name="Style 73 3 2 6" xfId="40115"/>
    <cellStyle name="Style 73 3 3" xfId="10531"/>
    <cellStyle name="Style 73 3 3 2" xfId="27273"/>
    <cellStyle name="Style 73 3 3 3" xfId="31606"/>
    <cellStyle name="Style 73 3 3 4" xfId="27745"/>
    <cellStyle name="Style 73 3 3 5" xfId="45805"/>
    <cellStyle name="Style 73 3 4" xfId="11886"/>
    <cellStyle name="Style 73 3 4 2" xfId="27274"/>
    <cellStyle name="Style 73 3 4 3" xfId="31607"/>
    <cellStyle name="Style 73 3 4 4" xfId="37016"/>
    <cellStyle name="Style 73 3 4 5" xfId="48362"/>
    <cellStyle name="Style 73 3 5" xfId="14718"/>
    <cellStyle name="Style 73 3 5 2" xfId="31608"/>
    <cellStyle name="Style 73 3 5 3" xfId="35001"/>
    <cellStyle name="Style 73 3 5 4" xfId="41953"/>
    <cellStyle name="Style 73 3 6" xfId="31602"/>
    <cellStyle name="Style 73 3 7" xfId="22734"/>
    <cellStyle name="Style 73 3 8" xfId="39097"/>
    <cellStyle name="Style 73 4" xfId="6959"/>
    <cellStyle name="Style 73 4 2" xfId="9300"/>
    <cellStyle name="Style 73 4 2 2" xfId="13555"/>
    <cellStyle name="Style 73 4 2 2 2" xfId="27278"/>
    <cellStyle name="Style 73 4 2 2 3" xfId="31611"/>
    <cellStyle name="Style 73 4 2 2 4" xfId="37006"/>
    <cellStyle name="Style 73 4 2 2 5" xfId="42763"/>
    <cellStyle name="Style 73 4 2 3" xfId="16302"/>
    <cellStyle name="Style 73 4 2 3 2" xfId="31612"/>
    <cellStyle name="Style 73 4 2 3 3" xfId="32069"/>
    <cellStyle name="Style 73 4 2 3 4" xfId="40873"/>
    <cellStyle name="Style 73 4 2 4" xfId="31610"/>
    <cellStyle name="Style 73 4 2 5" xfId="22570"/>
    <cellStyle name="Style 73 4 2 6" xfId="39327"/>
    <cellStyle name="Style 73 4 3" xfId="10875"/>
    <cellStyle name="Style 73 4 3 2" xfId="27280"/>
    <cellStyle name="Style 73 4 3 3" xfId="31613"/>
    <cellStyle name="Style 73 4 3 4" xfId="35951"/>
    <cellStyle name="Style 73 4 3 5" xfId="42882"/>
    <cellStyle name="Style 73 4 4" xfId="12230"/>
    <cellStyle name="Style 73 4 4 2" xfId="27281"/>
    <cellStyle name="Style 73 4 4 3" xfId="31614"/>
    <cellStyle name="Style 73 4 4 4" xfId="33708"/>
    <cellStyle name="Style 73 4 4 5" xfId="46983"/>
    <cellStyle name="Style 73 4 5" xfId="15062"/>
    <cellStyle name="Style 73 4 5 2" xfId="31615"/>
    <cellStyle name="Style 73 4 5 3" xfId="34682"/>
    <cellStyle name="Style 73 4 5 4" xfId="47840"/>
    <cellStyle name="Style 73 4 6" xfId="31609"/>
    <cellStyle name="Style 73 4 7" xfId="32269"/>
    <cellStyle name="Style 73 4 8" xfId="42799"/>
    <cellStyle name="Style 73 5" xfId="6859"/>
    <cellStyle name="Style 73 5 2" xfId="9200"/>
    <cellStyle name="Style 73 5 2 2" xfId="13455"/>
    <cellStyle name="Style 73 5 2 2 2" xfId="27285"/>
    <cellStyle name="Style 73 5 2 2 3" xfId="31618"/>
    <cellStyle name="Style 73 5 2 2 4" xfId="36005"/>
    <cellStyle name="Style 73 5 2 2 5" xfId="48137"/>
    <cellStyle name="Style 73 5 2 3" xfId="16211"/>
    <cellStyle name="Style 73 5 2 3 2" xfId="31619"/>
    <cellStyle name="Style 73 5 2 3 3" xfId="22028"/>
    <cellStyle name="Style 73 5 2 3 4" xfId="40915"/>
    <cellStyle name="Style 73 5 2 4" xfId="31617"/>
    <cellStyle name="Style 73 5 2 5" xfId="27019"/>
    <cellStyle name="Style 73 5 2 6" xfId="40991"/>
    <cellStyle name="Style 73 5 3" xfId="10775"/>
    <cellStyle name="Style 73 5 3 2" xfId="27287"/>
    <cellStyle name="Style 73 5 3 3" xfId="31620"/>
    <cellStyle name="Style 73 5 3 4" xfId="33132"/>
    <cellStyle name="Style 73 5 3 5" xfId="42341"/>
    <cellStyle name="Style 73 5 4" xfId="12130"/>
    <cellStyle name="Style 73 5 4 2" xfId="27288"/>
    <cellStyle name="Style 73 5 4 3" xfId="31621"/>
    <cellStyle name="Style 73 5 4 4" xfId="35735"/>
    <cellStyle name="Style 73 5 4 5" xfId="46399"/>
    <cellStyle name="Style 73 5 5" xfId="14962"/>
    <cellStyle name="Style 73 5 5 2" xfId="31622"/>
    <cellStyle name="Style 73 5 5 3" xfId="37340"/>
    <cellStyle name="Style 73 5 5 4" xfId="45529"/>
    <cellStyle name="Style 73 5 6" xfId="31616"/>
    <cellStyle name="Style 73 5 7" xfId="22296"/>
    <cellStyle name="Style 73 5 8" xfId="39779"/>
    <cellStyle name="Style 73 6" xfId="6868"/>
    <cellStyle name="Style 73 6 2" xfId="9209"/>
    <cellStyle name="Style 73 6 2 2" xfId="13464"/>
    <cellStyle name="Style 73 6 2 2 2" xfId="27292"/>
    <cellStyle name="Style 73 6 2 2 3" xfId="31625"/>
    <cellStyle name="Style 73 6 2 2 4" xfId="34152"/>
    <cellStyle name="Style 73 6 2 2 5" xfId="41559"/>
    <cellStyle name="Style 73 6 2 3" xfId="16220"/>
    <cellStyle name="Style 73 6 2 3 2" xfId="31626"/>
    <cellStyle name="Style 73 6 2 3 3" xfId="26520"/>
    <cellStyle name="Style 73 6 2 3 4" xfId="39589"/>
    <cellStyle name="Style 73 6 2 4" xfId="31624"/>
    <cellStyle name="Style 73 6 2 5" xfId="22006"/>
    <cellStyle name="Style 73 6 2 6" xfId="39982"/>
    <cellStyle name="Style 73 6 3" xfId="10784"/>
    <cellStyle name="Style 73 6 3 2" xfId="27294"/>
    <cellStyle name="Style 73 6 3 3" xfId="31627"/>
    <cellStyle name="Style 73 6 3 4" xfId="33857"/>
    <cellStyle name="Style 73 6 3 5" xfId="42710"/>
    <cellStyle name="Style 73 6 4" xfId="12139"/>
    <cellStyle name="Style 73 6 4 2" xfId="27295"/>
    <cellStyle name="Style 73 6 4 3" xfId="31628"/>
    <cellStyle name="Style 73 6 4 4" xfId="38058"/>
    <cellStyle name="Style 73 6 4 5" xfId="41956"/>
    <cellStyle name="Style 73 6 5" xfId="14971"/>
    <cellStyle name="Style 73 6 5 2" xfId="31629"/>
    <cellStyle name="Style 73 6 5 3" xfId="38159"/>
    <cellStyle name="Style 73 6 5 4" xfId="47711"/>
    <cellStyle name="Style 73 6 6" xfId="31623"/>
    <cellStyle name="Style 73 6 7" xfId="31935"/>
    <cellStyle name="Style 73 6 8" xfId="39322"/>
    <cellStyle name="Style 73 7" xfId="6793"/>
    <cellStyle name="Style 73 7 2" xfId="9134"/>
    <cellStyle name="Style 73 7 2 2" xfId="13389"/>
    <cellStyle name="Style 73 7 2 2 2" xfId="27299"/>
    <cellStyle name="Style 73 7 2 2 3" xfId="31632"/>
    <cellStyle name="Style 73 7 2 2 4" xfId="34930"/>
    <cellStyle name="Style 73 7 2 2 5" xfId="43916"/>
    <cellStyle name="Style 73 7 2 3" xfId="16158"/>
    <cellStyle name="Style 73 7 2 3 2" xfId="31633"/>
    <cellStyle name="Style 73 7 2 3 3" xfId="23034"/>
    <cellStyle name="Style 73 7 2 3 4" xfId="39015"/>
    <cellStyle name="Style 73 7 2 4" xfId="31631"/>
    <cellStyle name="Style 73 7 2 5" xfId="22274"/>
    <cellStyle name="Style 73 7 2 6" xfId="39826"/>
    <cellStyle name="Style 73 7 3" xfId="10709"/>
    <cellStyle name="Style 73 7 3 2" xfId="27301"/>
    <cellStyle name="Style 73 7 3 3" xfId="31634"/>
    <cellStyle name="Style 73 7 3 4" xfId="35986"/>
    <cellStyle name="Style 73 7 3 5" xfId="40750"/>
    <cellStyle name="Style 73 7 4" xfId="12064"/>
    <cellStyle name="Style 73 7 4 2" xfId="27302"/>
    <cellStyle name="Style 73 7 4 3" xfId="31635"/>
    <cellStyle name="Style 73 7 4 4" xfId="36897"/>
    <cellStyle name="Style 73 7 4 5" xfId="41590"/>
    <cellStyle name="Style 73 7 5" xfId="14896"/>
    <cellStyle name="Style 73 7 5 2" xfId="31636"/>
    <cellStyle name="Style 73 7 5 3" xfId="34715"/>
    <cellStyle name="Style 73 7 5 4" xfId="41406"/>
    <cellStyle name="Style 73 7 6" xfId="31630"/>
    <cellStyle name="Style 73 7 7" xfId="31938"/>
    <cellStyle name="Style 73 7 8" xfId="39338"/>
    <cellStyle name="Style 73 8" xfId="7119"/>
    <cellStyle name="Style 73 8 2" xfId="9460"/>
    <cellStyle name="Style 73 8 2 2" xfId="13715"/>
    <cellStyle name="Style 73 8 2 2 2" xfId="27306"/>
    <cellStyle name="Style 73 8 2 2 3" xfId="31639"/>
    <cellStyle name="Style 73 8 2 2 4" xfId="34967"/>
    <cellStyle name="Style 73 8 2 2 5" xfId="47483"/>
    <cellStyle name="Style 73 8 2 3" xfId="16452"/>
    <cellStyle name="Style 73 8 2 3 2" xfId="31640"/>
    <cellStyle name="Style 73 8 2 3 3" xfId="22220"/>
    <cellStyle name="Style 73 8 2 3 4" xfId="39642"/>
    <cellStyle name="Style 73 8 2 4" xfId="31638"/>
    <cellStyle name="Style 73 8 2 5" xfId="27526"/>
    <cellStyle name="Style 73 8 2 6" xfId="39331"/>
    <cellStyle name="Style 73 8 3" xfId="11035"/>
    <cellStyle name="Style 73 8 3 2" xfId="27308"/>
    <cellStyle name="Style 73 8 3 3" xfId="31641"/>
    <cellStyle name="Style 73 8 3 4" xfId="34885"/>
    <cellStyle name="Style 73 8 3 5" xfId="45631"/>
    <cellStyle name="Style 73 8 4" xfId="12390"/>
    <cellStyle name="Style 73 8 4 2" xfId="27309"/>
    <cellStyle name="Style 73 8 4 3" xfId="31642"/>
    <cellStyle name="Style 73 8 4 4" xfId="35756"/>
    <cellStyle name="Style 73 8 4 5" xfId="46803"/>
    <cellStyle name="Style 73 8 5" xfId="15222"/>
    <cellStyle name="Style 73 8 5 2" xfId="31643"/>
    <cellStyle name="Style 73 8 5 3" xfId="32841"/>
    <cellStyle name="Style 73 8 5 4" xfId="44102"/>
    <cellStyle name="Style 73 8 6" xfId="31637"/>
    <cellStyle name="Style 73 8 7" xfId="18376"/>
    <cellStyle name="Style 73 8 8" xfId="40953"/>
    <cellStyle name="Style 73 9" xfId="8362"/>
    <cellStyle name="Style 73 9 2" xfId="9800"/>
    <cellStyle name="Style 73 9 2 2" xfId="14037"/>
    <cellStyle name="Style 73 9 2 2 2" xfId="27313"/>
    <cellStyle name="Style 73 9 2 2 3" xfId="31646"/>
    <cellStyle name="Style 73 9 2 2 4" xfId="36720"/>
    <cellStyle name="Style 73 9 2 2 5" xfId="47603"/>
    <cellStyle name="Style 73 9 2 3" xfId="16774"/>
    <cellStyle name="Style 73 9 2 3 2" xfId="31647"/>
    <cellStyle name="Style 73 9 2 3 3" xfId="22764"/>
    <cellStyle name="Style 73 9 2 3 4" xfId="40575"/>
    <cellStyle name="Style 73 9 2 4" xfId="31645"/>
    <cellStyle name="Style 73 9 2 5" xfId="37916"/>
    <cellStyle name="Style 73 9 2 6" xfId="42244"/>
    <cellStyle name="Style 73 9 3" xfId="11357"/>
    <cellStyle name="Style 73 9 3 2" xfId="27315"/>
    <cellStyle name="Style 73 9 3 3" xfId="31648"/>
    <cellStyle name="Style 73 9 3 4" xfId="38534"/>
    <cellStyle name="Style 73 9 3 5" xfId="47324"/>
    <cellStyle name="Style 73 9 4" xfId="12712"/>
    <cellStyle name="Style 73 9 4 2" xfId="27316"/>
    <cellStyle name="Style 73 9 4 3" xfId="31649"/>
    <cellStyle name="Style 73 9 4 4" xfId="36061"/>
    <cellStyle name="Style 73 9 4 5" xfId="43330"/>
    <cellStyle name="Style 73 9 5" xfId="15544"/>
    <cellStyle name="Style 73 9 5 2" xfId="31650"/>
    <cellStyle name="Style 73 9 5 3" xfId="36550"/>
    <cellStyle name="Style 73 9 5 4" xfId="46856"/>
    <cellStyle name="Style 73 9 6" xfId="31644"/>
    <cellStyle name="Style 73 9 7" xfId="22242"/>
    <cellStyle name="Style 73 9 8" xfId="39882"/>
    <cellStyle name="Style 76" xfId="127"/>
    <cellStyle name="Style 76 10" xfId="8411"/>
    <cellStyle name="Style 76 10 2" xfId="9849"/>
    <cellStyle name="Style 76 10 2 2" xfId="14086"/>
    <cellStyle name="Style 76 10 2 2 2" xfId="27321"/>
    <cellStyle name="Style 76 10 2 2 3" xfId="31653"/>
    <cellStyle name="Style 76 10 2 2 4" xfId="34800"/>
    <cellStyle name="Style 76 10 2 2 5" xfId="43583"/>
    <cellStyle name="Style 76 10 2 3" xfId="16823"/>
    <cellStyle name="Style 76 10 2 3 2" xfId="31654"/>
    <cellStyle name="Style 76 10 2 3 3" xfId="25454"/>
    <cellStyle name="Style 76 10 2 3 4" xfId="39092"/>
    <cellStyle name="Style 76 10 2 4" xfId="31652"/>
    <cellStyle name="Style 76 10 2 5" xfId="34869"/>
    <cellStyle name="Style 76 10 2 6" xfId="40425"/>
    <cellStyle name="Style 76 10 3" xfId="11406"/>
    <cellStyle name="Style 76 10 3 2" xfId="27323"/>
    <cellStyle name="Style 76 10 3 3" xfId="31655"/>
    <cellStyle name="Style 76 10 3 4" xfId="33523"/>
    <cellStyle name="Style 76 10 3 5" xfId="45990"/>
    <cellStyle name="Style 76 10 4" xfId="12761"/>
    <cellStyle name="Style 76 10 4 2" xfId="27324"/>
    <cellStyle name="Style 76 10 4 3" xfId="31656"/>
    <cellStyle name="Style 76 10 4 4" xfId="38502"/>
    <cellStyle name="Style 76 10 4 5" xfId="40528"/>
    <cellStyle name="Style 76 10 5" xfId="15593"/>
    <cellStyle name="Style 76 10 5 2" xfId="31657"/>
    <cellStyle name="Style 76 10 5 3" xfId="32459"/>
    <cellStyle name="Style 76 10 5 4" xfId="44454"/>
    <cellStyle name="Style 76 10 6" xfId="31651"/>
    <cellStyle name="Style 76 10 7" xfId="38192"/>
    <cellStyle name="Style 76 10 8" xfId="40590"/>
    <cellStyle name="Style 76 11" xfId="8387"/>
    <cellStyle name="Style 76 11 2" xfId="9825"/>
    <cellStyle name="Style 76 11 2 2" xfId="14062"/>
    <cellStyle name="Style 76 11 2 2 2" xfId="27328"/>
    <cellStyle name="Style 76 11 2 2 3" xfId="31660"/>
    <cellStyle name="Style 76 11 2 2 4" xfId="34732"/>
    <cellStyle name="Style 76 11 2 2 5" xfId="42910"/>
    <cellStyle name="Style 76 11 2 3" xfId="16799"/>
    <cellStyle name="Style 76 11 2 3 2" xfId="31661"/>
    <cellStyle name="Style 76 11 2 3 3" xfId="31294"/>
    <cellStyle name="Style 76 11 2 3 4" xfId="39283"/>
    <cellStyle name="Style 76 11 2 4" xfId="31659"/>
    <cellStyle name="Style 76 11 2 5" xfId="37984"/>
    <cellStyle name="Style 76 11 2 6" xfId="44376"/>
    <cellStyle name="Style 76 11 3" xfId="11382"/>
    <cellStyle name="Style 76 11 3 2" xfId="27330"/>
    <cellStyle name="Style 76 11 3 3" xfId="31662"/>
    <cellStyle name="Style 76 11 3 4" xfId="35445"/>
    <cellStyle name="Style 76 11 3 5" xfId="38934"/>
    <cellStyle name="Style 76 11 4" xfId="12737"/>
    <cellStyle name="Style 76 11 4 2" xfId="27331"/>
    <cellStyle name="Style 76 11 4 3" xfId="31663"/>
    <cellStyle name="Style 76 11 4 4" xfId="38638"/>
    <cellStyle name="Style 76 11 4 5" xfId="41312"/>
    <cellStyle name="Style 76 11 5" xfId="15569"/>
    <cellStyle name="Style 76 11 5 2" xfId="31664"/>
    <cellStyle name="Style 76 11 5 3" xfId="34379"/>
    <cellStyle name="Style 76 11 5 4" xfId="48089"/>
    <cellStyle name="Style 76 11 6" xfId="31658"/>
    <cellStyle name="Style 76 11 7" xfId="27136"/>
    <cellStyle name="Style 76 11 8" xfId="44611"/>
    <cellStyle name="Style 76 12" xfId="8564"/>
    <cellStyle name="Style 76 12 2" xfId="10000"/>
    <cellStyle name="Style 76 12 2 2" xfId="14237"/>
    <cellStyle name="Style 76 12 2 2 2" xfId="27335"/>
    <cellStyle name="Style 76 12 2 2 3" xfId="31667"/>
    <cellStyle name="Style 76 12 2 2 4" xfId="38410"/>
    <cellStyle name="Style 76 12 2 2 5" xfId="41377"/>
    <cellStyle name="Style 76 12 2 3" xfId="16974"/>
    <cellStyle name="Style 76 12 2 3 2" xfId="31668"/>
    <cellStyle name="Style 76 12 2 3 3" xfId="33443"/>
    <cellStyle name="Style 76 12 2 3 4" xfId="41725"/>
    <cellStyle name="Style 76 12 2 4" xfId="31666"/>
    <cellStyle name="Style 76 12 2 5" xfId="35104"/>
    <cellStyle name="Style 76 12 2 6" xfId="47466"/>
    <cellStyle name="Style 76 12 3" xfId="11557"/>
    <cellStyle name="Style 76 12 3 2" xfId="27337"/>
    <cellStyle name="Style 76 12 3 3" xfId="31669"/>
    <cellStyle name="Style 76 12 3 4" xfId="35942"/>
    <cellStyle name="Style 76 12 3 5" xfId="42498"/>
    <cellStyle name="Style 76 12 4" xfId="12912"/>
    <cellStyle name="Style 76 12 4 2" xfId="27338"/>
    <cellStyle name="Style 76 12 4 3" xfId="31670"/>
    <cellStyle name="Style 76 12 4 4" xfId="34250"/>
    <cellStyle name="Style 76 12 4 5" xfId="47792"/>
    <cellStyle name="Style 76 12 5" xfId="15744"/>
    <cellStyle name="Style 76 12 5 2" xfId="31671"/>
    <cellStyle name="Style 76 12 5 3" xfId="28087"/>
    <cellStyle name="Style 76 12 5 4" xfId="43033"/>
    <cellStyle name="Style 76 12 6" xfId="31665"/>
    <cellStyle name="Style 76 12 7" xfId="27311"/>
    <cellStyle name="Style 76 12 8" xfId="43989"/>
    <cellStyle name="Style 76 13" xfId="8611"/>
    <cellStyle name="Style 76 13 2" xfId="10047"/>
    <cellStyle name="Style 76 13 2 2" xfId="14284"/>
    <cellStyle name="Style 76 13 2 2 2" xfId="27342"/>
    <cellStyle name="Style 76 13 2 2 3" xfId="31674"/>
    <cellStyle name="Style 76 13 2 2 4" xfId="37497"/>
    <cellStyle name="Style 76 13 2 2 5" xfId="41729"/>
    <cellStyle name="Style 76 13 2 3" xfId="17021"/>
    <cellStyle name="Style 76 13 2 3 2" xfId="31675"/>
    <cellStyle name="Style 76 13 2 3 3" xfId="33467"/>
    <cellStyle name="Style 76 13 2 3 4" xfId="41470"/>
    <cellStyle name="Style 76 13 2 4" xfId="31673"/>
    <cellStyle name="Style 76 13 2 5" xfId="37640"/>
    <cellStyle name="Style 76 13 2 6" xfId="43835"/>
    <cellStyle name="Style 76 13 3" xfId="11604"/>
    <cellStyle name="Style 76 13 3 2" xfId="27344"/>
    <cellStyle name="Style 76 13 3 3" xfId="31676"/>
    <cellStyle name="Style 76 13 3 4" xfId="35671"/>
    <cellStyle name="Style 76 13 3 5" xfId="43810"/>
    <cellStyle name="Style 76 13 4" xfId="12959"/>
    <cellStyle name="Style 76 13 4 2" xfId="27345"/>
    <cellStyle name="Style 76 13 4 3" xfId="31677"/>
    <cellStyle name="Style 76 13 4 4" xfId="33674"/>
    <cellStyle name="Style 76 13 4 5" xfId="40646"/>
    <cellStyle name="Style 76 13 5" xfId="15791"/>
    <cellStyle name="Style 76 13 5 2" xfId="31678"/>
    <cellStyle name="Style 76 13 5 3" xfId="32410"/>
    <cellStyle name="Style 76 13 5 4" xfId="41682"/>
    <cellStyle name="Style 76 13 6" xfId="31672"/>
    <cellStyle name="Style 76 13 7" xfId="35595"/>
    <cellStyle name="Style 76 13 8" xfId="40570"/>
    <cellStyle name="Style 76 14" xfId="8674"/>
    <cellStyle name="Style 76 14 2" xfId="10110"/>
    <cellStyle name="Style 76 14 2 2" xfId="14347"/>
    <cellStyle name="Style 76 14 2 2 2" xfId="27349"/>
    <cellStyle name="Style 76 14 2 2 3" xfId="31681"/>
    <cellStyle name="Style 76 14 2 2 4" xfId="36174"/>
    <cellStyle name="Style 76 14 2 2 5" xfId="45969"/>
    <cellStyle name="Style 76 14 2 3" xfId="17084"/>
    <cellStyle name="Style 76 14 2 3 2" xfId="31682"/>
    <cellStyle name="Style 76 14 2 3 3" xfId="36111"/>
    <cellStyle name="Style 76 14 2 3 4" xfId="45027"/>
    <cellStyle name="Style 76 14 2 4" xfId="31680"/>
    <cellStyle name="Style 76 14 2 5" xfId="36758"/>
    <cellStyle name="Style 76 14 2 6" xfId="46861"/>
    <cellStyle name="Style 76 14 3" xfId="11667"/>
    <cellStyle name="Style 76 14 3 2" xfId="27351"/>
    <cellStyle name="Style 76 14 3 3" xfId="31683"/>
    <cellStyle name="Style 76 14 3 4" xfId="37268"/>
    <cellStyle name="Style 76 14 3 5" xfId="41917"/>
    <cellStyle name="Style 76 14 4" xfId="13022"/>
    <cellStyle name="Style 76 14 4 2" xfId="27352"/>
    <cellStyle name="Style 76 14 4 3" xfId="31684"/>
    <cellStyle name="Style 76 14 4 4" xfId="36243"/>
    <cellStyle name="Style 76 14 4 5" xfId="45874"/>
    <cellStyle name="Style 76 14 5" xfId="15854"/>
    <cellStyle name="Style 76 14 5 2" xfId="31685"/>
    <cellStyle name="Style 76 14 5 3" xfId="31974"/>
    <cellStyle name="Style 76 14 5 4" xfId="41984"/>
    <cellStyle name="Style 76 14 6" xfId="31679"/>
    <cellStyle name="Style 76 14 7" xfId="27438"/>
    <cellStyle name="Style 76 14 8" xfId="43718"/>
    <cellStyle name="Style 76 15" xfId="10326"/>
    <cellStyle name="Style 76 15 2" xfId="14563"/>
    <cellStyle name="Style 76 15 2 2" xfId="27355"/>
    <cellStyle name="Style 76 15 2 3" xfId="31687"/>
    <cellStyle name="Style 76 15 2 4" xfId="37882"/>
    <cellStyle name="Style 76 15 2 5" xfId="47200"/>
    <cellStyle name="Style 76 15 3" xfId="17300"/>
    <cellStyle name="Style 76 15 3 2" xfId="31688"/>
    <cellStyle name="Style 76 15 3 3" xfId="35037"/>
    <cellStyle name="Style 76 15 3 4" xfId="46210"/>
    <cellStyle name="Style 76 15 4" xfId="31686"/>
    <cellStyle name="Style 76 15 5" xfId="32776"/>
    <cellStyle name="Style 76 15 6" xfId="46595"/>
    <cellStyle name="Style 76 16" xfId="10396"/>
    <cellStyle name="Style 76 16 2" xfId="27357"/>
    <cellStyle name="Style 76 16 3" xfId="31689"/>
    <cellStyle name="Style 76 16 4" xfId="37881"/>
    <cellStyle name="Style 76 16 5" xfId="44895"/>
    <cellStyle name="Style 76 17" xfId="10465"/>
    <cellStyle name="Style 76 17 2" xfId="27358"/>
    <cellStyle name="Style 76 17 3" xfId="31690"/>
    <cellStyle name="Style 76 17 4" xfId="38678"/>
    <cellStyle name="Style 76 17 5" xfId="46590"/>
    <cellStyle name="Style 76 18" xfId="11836"/>
    <cellStyle name="Style 76 18 2" xfId="27359"/>
    <cellStyle name="Style 76 18 3" xfId="31691"/>
    <cellStyle name="Style 76 18 4" xfId="38489"/>
    <cellStyle name="Style 76 18 5" xfId="42101"/>
    <cellStyle name="Style 76 2" xfId="6810"/>
    <cellStyle name="Style 76 2 2" xfId="10201"/>
    <cellStyle name="Style 76 2 2 2" xfId="11758"/>
    <cellStyle name="Style 76 2 2 2 2" xfId="27362"/>
    <cellStyle name="Style 76 2 2 2 3" xfId="31693"/>
    <cellStyle name="Style 76 2 2 2 4" xfId="36408"/>
    <cellStyle name="Style 76 2 2 2 5" xfId="45314"/>
    <cellStyle name="Style 76 2 2 3" xfId="14438"/>
    <cellStyle name="Style 76 2 2 3 2" xfId="27363"/>
    <cellStyle name="Style 76 2 2 3 3" xfId="31694"/>
    <cellStyle name="Style 76 2 2 3 4" xfId="35351"/>
    <cellStyle name="Style 76 2 2 3 5" xfId="45821"/>
    <cellStyle name="Style 76 2 2 4" xfId="17175"/>
    <cellStyle name="Style 76 2 2 4 2" xfId="31695"/>
    <cellStyle name="Style 76 2 2 4 3" xfId="36635"/>
    <cellStyle name="Style 76 2 2 4 4" xfId="44956"/>
    <cellStyle name="Style 76 2 2 5" xfId="31692"/>
    <cellStyle name="Style 76 2 2 6" xfId="37285"/>
    <cellStyle name="Style 76 2 2 7" xfId="41622"/>
    <cellStyle name="Style 76 2 3" xfId="9151"/>
    <cellStyle name="Style 76 2 3 2" xfId="13406"/>
    <cellStyle name="Style 76 2 3 2 2" xfId="27366"/>
    <cellStyle name="Style 76 2 3 2 3" xfId="31696"/>
    <cellStyle name="Style 76 2 3 2 4" xfId="32690"/>
    <cellStyle name="Style 76 2 3 2 5" xfId="46742"/>
    <cellStyle name="Style 76 2 3 3" xfId="14648"/>
    <cellStyle name="Style 76 2 3 3 2" xfId="27367"/>
    <cellStyle name="Style 76 2 3 3 3" xfId="31697"/>
    <cellStyle name="Style 76 2 3 3 4" xfId="32574"/>
    <cellStyle name="Style 76 2 3 3 5" xfId="45585"/>
    <cellStyle name="Style 76 2 3 4" xfId="27365"/>
    <cellStyle name="Style 76 2 4" xfId="10726"/>
    <cellStyle name="Style 76 2 4 2" xfId="27368"/>
    <cellStyle name="Style 76 2 4 3" xfId="31698"/>
    <cellStyle name="Style 76 2 4 4" xfId="34587"/>
    <cellStyle name="Style 76 2 4 5" xfId="47780"/>
    <cellStyle name="Style 76 2 5" xfId="12081"/>
    <cellStyle name="Style 76 2 5 2" xfId="27369"/>
    <cellStyle name="Style 76 2 5 3" xfId="31699"/>
    <cellStyle name="Style 76 2 5 4" xfId="32488"/>
    <cellStyle name="Style 76 2 5 5" xfId="42413"/>
    <cellStyle name="Style 76 2 6" xfId="14913"/>
    <cellStyle name="Style 76 2 6 2" xfId="31700"/>
    <cellStyle name="Style 76 2 6 3" xfId="32815"/>
    <cellStyle name="Style 76 2 6 4" xfId="47930"/>
    <cellStyle name="Style 76 2 7" xfId="25595"/>
    <cellStyle name="Style 76 2 8" xfId="39680"/>
    <cellStyle name="Style 76 3" xfId="6717"/>
    <cellStyle name="Style 76 3 2" xfId="9058"/>
    <cellStyle name="Style 76 3 2 2" xfId="13313"/>
    <cellStyle name="Style 76 3 2 2 2" xfId="27373"/>
    <cellStyle name="Style 76 3 2 2 3" xfId="31703"/>
    <cellStyle name="Style 76 3 2 2 4" xfId="37544"/>
    <cellStyle name="Style 76 3 2 2 5" xfId="43422"/>
    <cellStyle name="Style 76 3 2 3" xfId="16089"/>
    <cellStyle name="Style 76 3 2 3 2" xfId="31704"/>
    <cellStyle name="Style 76 3 2 3 3" xfId="32277"/>
    <cellStyle name="Style 76 3 2 3 4" xfId="39464"/>
    <cellStyle name="Style 76 3 2 4" xfId="31702"/>
    <cellStyle name="Style 76 3 2 5" xfId="22110"/>
    <cellStyle name="Style 76 3 2 6" xfId="39014"/>
    <cellStyle name="Style 76 3 3" xfId="10633"/>
    <cellStyle name="Style 76 3 3 2" xfId="27375"/>
    <cellStyle name="Style 76 3 3 3" xfId="31705"/>
    <cellStyle name="Style 76 3 3 4" xfId="27872"/>
    <cellStyle name="Style 76 3 3 5" xfId="42918"/>
    <cellStyle name="Style 76 3 4" xfId="11988"/>
    <cellStyle name="Style 76 3 4 2" xfId="27376"/>
    <cellStyle name="Style 76 3 4 3" xfId="31706"/>
    <cellStyle name="Style 76 3 4 4" xfId="35812"/>
    <cellStyle name="Style 76 3 4 5" xfId="44657"/>
    <cellStyle name="Style 76 3 5" xfId="14820"/>
    <cellStyle name="Style 76 3 5 2" xfId="31707"/>
    <cellStyle name="Style 76 3 5 3" xfId="38393"/>
    <cellStyle name="Style 76 3 5 4" xfId="44666"/>
    <cellStyle name="Style 76 3 6" xfId="31701"/>
    <cellStyle name="Style 76 3 7" xfId="22507"/>
    <cellStyle name="Style 76 3 8" xfId="40366"/>
    <cellStyle name="Style 76 4" xfId="6829"/>
    <cellStyle name="Style 76 4 2" xfId="9170"/>
    <cellStyle name="Style 76 4 2 2" xfId="13425"/>
    <cellStyle name="Style 76 4 2 2 2" xfId="27380"/>
    <cellStyle name="Style 76 4 2 2 3" xfId="31710"/>
    <cellStyle name="Style 76 4 2 2 4" xfId="34849"/>
    <cellStyle name="Style 76 4 2 2 5" xfId="41797"/>
    <cellStyle name="Style 76 4 2 3" xfId="16185"/>
    <cellStyle name="Style 76 4 2 3 2" xfId="31711"/>
    <cellStyle name="Style 76 4 2 3 3" xfId="28156"/>
    <cellStyle name="Style 76 4 2 3 4" xfId="41239"/>
    <cellStyle name="Style 76 4 2 4" xfId="31709"/>
    <cellStyle name="Style 76 4 2 5" xfId="23662"/>
    <cellStyle name="Style 76 4 2 6" xfId="40065"/>
    <cellStyle name="Style 76 4 3" xfId="10745"/>
    <cellStyle name="Style 76 4 3 2" xfId="27382"/>
    <cellStyle name="Style 76 4 3 3" xfId="31712"/>
    <cellStyle name="Style 76 4 3 4" xfId="35923"/>
    <cellStyle name="Style 76 4 3 5" xfId="48091"/>
    <cellStyle name="Style 76 4 4" xfId="12100"/>
    <cellStyle name="Style 76 4 4 2" xfId="27383"/>
    <cellStyle name="Style 76 4 4 3" xfId="31713"/>
    <cellStyle name="Style 76 4 4 4" xfId="34646"/>
    <cellStyle name="Style 76 4 4 5" xfId="45277"/>
    <cellStyle name="Style 76 4 5" xfId="14932"/>
    <cellStyle name="Style 76 4 5 2" xfId="31714"/>
    <cellStyle name="Style 76 4 5 3" xfId="32997"/>
    <cellStyle name="Style 76 4 5 4" xfId="47590"/>
    <cellStyle name="Style 76 4 6" xfId="31708"/>
    <cellStyle name="Style 76 4 7" xfId="21580"/>
    <cellStyle name="Style 76 4 8" xfId="40960"/>
    <cellStyle name="Style 76 5" xfId="6925"/>
    <cellStyle name="Style 76 5 2" xfId="9266"/>
    <cellStyle name="Style 76 5 2 2" xfId="13521"/>
    <cellStyle name="Style 76 5 2 2 2" xfId="27387"/>
    <cellStyle name="Style 76 5 2 2 3" xfId="31717"/>
    <cellStyle name="Style 76 5 2 2 4" xfId="36187"/>
    <cellStyle name="Style 76 5 2 2 5" xfId="44063"/>
    <cellStyle name="Style 76 5 2 3" xfId="16271"/>
    <cellStyle name="Style 76 5 2 3 2" xfId="31718"/>
    <cellStyle name="Style 76 5 2 3 3" xfId="32255"/>
    <cellStyle name="Style 76 5 2 3 4" xfId="43885"/>
    <cellStyle name="Style 76 5 2 4" xfId="31716"/>
    <cellStyle name="Style 76 5 2 5" xfId="25410"/>
    <cellStyle name="Style 76 5 2 6" xfId="39870"/>
    <cellStyle name="Style 76 5 3" xfId="10841"/>
    <cellStyle name="Style 76 5 3 2" xfId="27389"/>
    <cellStyle name="Style 76 5 3 3" xfId="31719"/>
    <cellStyle name="Style 76 5 3 4" xfId="38363"/>
    <cellStyle name="Style 76 5 3 5" xfId="47803"/>
    <cellStyle name="Style 76 5 4" xfId="12196"/>
    <cellStyle name="Style 76 5 4 2" xfId="27390"/>
    <cellStyle name="Style 76 5 4 3" xfId="31720"/>
    <cellStyle name="Style 76 5 4 4" xfId="37075"/>
    <cellStyle name="Style 76 5 4 5" xfId="42311"/>
    <cellStyle name="Style 76 5 5" xfId="15028"/>
    <cellStyle name="Style 76 5 5 2" xfId="31721"/>
    <cellStyle name="Style 76 5 5 3" xfId="33274"/>
    <cellStyle name="Style 76 5 5 4" xfId="47299"/>
    <cellStyle name="Style 76 5 6" xfId="31715"/>
    <cellStyle name="Style 76 5 7" xfId="21746"/>
    <cellStyle name="Style 76 5 8" xfId="39934"/>
    <cellStyle name="Style 76 6" xfId="6865"/>
    <cellStyle name="Style 76 6 2" xfId="9206"/>
    <cellStyle name="Style 76 6 2 2" xfId="13461"/>
    <cellStyle name="Style 76 6 2 2 2" xfId="27394"/>
    <cellStyle name="Style 76 6 2 2 3" xfId="31724"/>
    <cellStyle name="Style 76 6 2 2 4" xfId="33092"/>
    <cellStyle name="Style 76 6 2 2 5" xfId="47664"/>
    <cellStyle name="Style 76 6 2 3" xfId="16217"/>
    <cellStyle name="Style 76 6 2 3 2" xfId="31725"/>
    <cellStyle name="Style 76 6 2 3 3" xfId="31908"/>
    <cellStyle name="Style 76 6 2 3 4" xfId="39178"/>
    <cellStyle name="Style 76 6 2 4" xfId="31723"/>
    <cellStyle name="Style 76 6 2 5" xfId="22310"/>
    <cellStyle name="Style 76 6 2 6" xfId="41092"/>
    <cellStyle name="Style 76 6 3" xfId="10781"/>
    <cellStyle name="Style 76 6 3 2" xfId="27396"/>
    <cellStyle name="Style 76 6 3 3" xfId="31726"/>
    <cellStyle name="Style 76 6 3 4" xfId="37382"/>
    <cellStyle name="Style 76 6 3 5" xfId="46371"/>
    <cellStyle name="Style 76 6 4" xfId="12136"/>
    <cellStyle name="Style 76 6 4 2" xfId="27397"/>
    <cellStyle name="Style 76 6 4 3" xfId="31727"/>
    <cellStyle name="Style 76 6 4 4" xfId="34879"/>
    <cellStyle name="Style 76 6 4 5" xfId="47548"/>
    <cellStyle name="Style 76 6 5" xfId="14968"/>
    <cellStyle name="Style 76 6 5 2" xfId="31728"/>
    <cellStyle name="Style 76 6 5 3" xfId="34980"/>
    <cellStyle name="Style 76 6 5 4" xfId="45340"/>
    <cellStyle name="Style 76 6 6" xfId="31722"/>
    <cellStyle name="Style 76 6 7" xfId="21680"/>
    <cellStyle name="Style 76 6 8" xfId="40978"/>
    <cellStyle name="Style 76 7" xfId="6762"/>
    <cellStyle name="Style 76 7 2" xfId="9103"/>
    <cellStyle name="Style 76 7 2 2" xfId="13358"/>
    <cellStyle name="Style 76 7 2 2 2" xfId="27401"/>
    <cellStyle name="Style 76 7 2 2 3" xfId="31731"/>
    <cellStyle name="Style 76 7 2 2 4" xfId="32512"/>
    <cellStyle name="Style 76 7 2 2 5" xfId="47391"/>
    <cellStyle name="Style 76 7 2 3" xfId="16130"/>
    <cellStyle name="Style 76 7 2 3 2" xfId="31732"/>
    <cellStyle name="Style 76 7 2 3 3" xfId="22251"/>
    <cellStyle name="Style 76 7 2 3 4" xfId="41405"/>
    <cellStyle name="Style 76 7 2 4" xfId="31730"/>
    <cellStyle name="Style 76 7 2 5" xfId="21652"/>
    <cellStyle name="Style 76 7 2 6" xfId="40368"/>
    <cellStyle name="Style 76 7 3" xfId="10678"/>
    <cellStyle name="Style 76 7 3 2" xfId="27403"/>
    <cellStyle name="Style 76 7 3 3" xfId="31733"/>
    <cellStyle name="Style 76 7 3 4" xfId="33934"/>
    <cellStyle name="Style 76 7 3 5" xfId="48222"/>
    <cellStyle name="Style 76 7 4" xfId="12033"/>
    <cellStyle name="Style 76 7 4 2" xfId="27404"/>
    <cellStyle name="Style 76 7 4 3" xfId="31734"/>
    <cellStyle name="Style 76 7 4 4" xfId="38178"/>
    <cellStyle name="Style 76 7 4 5" xfId="41872"/>
    <cellStyle name="Style 76 7 5" xfId="14865"/>
    <cellStyle name="Style 76 7 5 2" xfId="31735"/>
    <cellStyle name="Style 76 7 5 3" xfId="32721"/>
    <cellStyle name="Style 76 7 5 4" xfId="42343"/>
    <cellStyle name="Style 76 7 6" xfId="31729"/>
    <cellStyle name="Style 76 7 7" xfId="22182"/>
    <cellStyle name="Style 76 7 8" xfId="39156"/>
    <cellStyle name="Style 76 8" xfId="7121"/>
    <cellStyle name="Style 76 8 2" xfId="9462"/>
    <cellStyle name="Style 76 8 2 2" xfId="13717"/>
    <cellStyle name="Style 76 8 2 2 2" xfId="27408"/>
    <cellStyle name="Style 76 8 2 2 3" xfId="31738"/>
    <cellStyle name="Style 76 8 2 2 4" xfId="36548"/>
    <cellStyle name="Style 76 8 2 2 5" xfId="43442"/>
    <cellStyle name="Style 76 8 2 3" xfId="16454"/>
    <cellStyle name="Style 76 8 2 3 2" xfId="31739"/>
    <cellStyle name="Style 76 8 2 3 3" xfId="32363"/>
    <cellStyle name="Style 76 8 2 3 4" xfId="40230"/>
    <cellStyle name="Style 76 8 2 4" xfId="31737"/>
    <cellStyle name="Style 76 8 2 5" xfId="27529"/>
    <cellStyle name="Style 76 8 2 6" xfId="40464"/>
    <cellStyle name="Style 76 8 3" xfId="11037"/>
    <cellStyle name="Style 76 8 3 2" xfId="27410"/>
    <cellStyle name="Style 76 8 3 3" xfId="31740"/>
    <cellStyle name="Style 76 8 3 4" xfId="36466"/>
    <cellStyle name="Style 76 8 3 5" xfId="45709"/>
    <cellStyle name="Style 76 8 4" xfId="12392"/>
    <cellStyle name="Style 76 8 4 2" xfId="27411"/>
    <cellStyle name="Style 76 8 4 3" xfId="31741"/>
    <cellStyle name="Style 76 8 4 4" xfId="38400"/>
    <cellStyle name="Style 76 8 4 5" xfId="43557"/>
    <cellStyle name="Style 76 8 5" xfId="15224"/>
    <cellStyle name="Style 76 8 5 2" xfId="31742"/>
    <cellStyle name="Style 76 8 5 3" xfId="37602"/>
    <cellStyle name="Style 76 8 5 4" xfId="47788"/>
    <cellStyle name="Style 76 8 6" xfId="31736"/>
    <cellStyle name="Style 76 8 7" xfId="25440"/>
    <cellStyle name="Style 76 8 8" xfId="41065"/>
    <cellStyle name="Style 76 9" xfId="8310"/>
    <cellStyle name="Style 76 9 2" xfId="9748"/>
    <cellStyle name="Style 76 9 2 2" xfId="13985"/>
    <cellStyle name="Style 76 9 2 2 2" xfId="27415"/>
    <cellStyle name="Style 76 9 2 2 3" xfId="31745"/>
    <cellStyle name="Style 76 9 2 2 4" xfId="35746"/>
    <cellStyle name="Style 76 9 2 2 5" xfId="47666"/>
    <cellStyle name="Style 76 9 2 3" xfId="16722"/>
    <cellStyle name="Style 76 9 2 3 2" xfId="31746"/>
    <cellStyle name="Style 76 9 2 3 3" xfId="38883"/>
    <cellStyle name="Style 76 9 2 3 4" xfId="40782"/>
    <cellStyle name="Style 76 9 2 4" xfId="31744"/>
    <cellStyle name="Style 76 9 2 5" xfId="33785"/>
    <cellStyle name="Style 76 9 2 6" xfId="46453"/>
    <cellStyle name="Style 76 9 3" xfId="11305"/>
    <cellStyle name="Style 76 9 3 2" xfId="27417"/>
    <cellStyle name="Style 76 9 3 3" xfId="31747"/>
    <cellStyle name="Style 76 9 3 4" xfId="34376"/>
    <cellStyle name="Style 76 9 3 5" xfId="41340"/>
    <cellStyle name="Style 76 9 4" xfId="12660"/>
    <cellStyle name="Style 76 9 4 2" xfId="27418"/>
    <cellStyle name="Style 76 9 4 3" xfId="31748"/>
    <cellStyle name="Style 76 9 4 4" xfId="36336"/>
    <cellStyle name="Style 76 9 4 5" xfId="42986"/>
    <cellStyle name="Style 76 9 5" xfId="15492"/>
    <cellStyle name="Style 76 9 5 2" xfId="31749"/>
    <cellStyle name="Style 76 9 5 3" xfId="33747"/>
    <cellStyle name="Style 76 9 5 4" xfId="46317"/>
    <cellStyle name="Style 76 9 6" xfId="31743"/>
    <cellStyle name="Style 76 9 7" xfId="22655"/>
    <cellStyle name="Style 76 9 8" xfId="40090"/>
    <cellStyle name="Style 77" xfId="126"/>
    <cellStyle name="Style 77 10" xfId="8380"/>
    <cellStyle name="Style 77 10 2" xfId="9818"/>
    <cellStyle name="Style 77 10 2 2" xfId="14055"/>
    <cellStyle name="Style 77 10 2 2 2" xfId="27423"/>
    <cellStyle name="Style 77 10 2 2 3" xfId="31752"/>
    <cellStyle name="Style 77 10 2 2 4" xfId="34482"/>
    <cellStyle name="Style 77 10 2 2 5" xfId="41693"/>
    <cellStyle name="Style 77 10 2 3" xfId="16792"/>
    <cellStyle name="Style 77 10 2 3 2" xfId="31753"/>
    <cellStyle name="Style 77 10 2 3 3" xfId="31849"/>
    <cellStyle name="Style 77 10 2 3 4" xfId="39424"/>
    <cellStyle name="Style 77 10 2 4" xfId="31751"/>
    <cellStyle name="Style 77 10 2 5" xfId="38645"/>
    <cellStyle name="Style 77 10 2 6" xfId="41378"/>
    <cellStyle name="Style 77 10 3" xfId="11375"/>
    <cellStyle name="Style 77 10 3 2" xfId="27425"/>
    <cellStyle name="Style 77 10 3 3" xfId="31754"/>
    <cellStyle name="Style 77 10 3 4" xfId="36301"/>
    <cellStyle name="Style 77 10 3 5" xfId="43338"/>
    <cellStyle name="Style 77 10 4" xfId="12730"/>
    <cellStyle name="Style 77 10 4 2" xfId="27426"/>
    <cellStyle name="Style 77 10 4 3" xfId="31755"/>
    <cellStyle name="Style 77 10 4 4" xfId="33351"/>
    <cellStyle name="Style 77 10 4 5" xfId="47090"/>
    <cellStyle name="Style 77 10 5" xfId="15562"/>
    <cellStyle name="Style 77 10 5 2" xfId="31756"/>
    <cellStyle name="Style 77 10 5 3" xfId="35422"/>
    <cellStyle name="Style 77 10 5 4" xfId="44366"/>
    <cellStyle name="Style 77 10 6" xfId="31750"/>
    <cellStyle name="Style 77 10 7" xfId="27125"/>
    <cellStyle name="Style 77 10 8" xfId="44162"/>
    <cellStyle name="Style 77 11" xfId="8300"/>
    <cellStyle name="Style 77 11 2" xfId="9738"/>
    <cellStyle name="Style 77 11 2 2" xfId="13975"/>
    <cellStyle name="Style 77 11 2 2 2" xfId="27430"/>
    <cellStyle name="Style 77 11 2 2 3" xfId="31759"/>
    <cellStyle name="Style 77 11 2 2 4" xfId="37615"/>
    <cellStyle name="Style 77 11 2 2 5" xfId="41303"/>
    <cellStyle name="Style 77 11 2 3" xfId="16712"/>
    <cellStyle name="Style 77 11 2 3 2" xfId="31760"/>
    <cellStyle name="Style 77 11 2 3 3" xfId="24111"/>
    <cellStyle name="Style 77 11 2 3 4" xfId="46781"/>
    <cellStyle name="Style 77 11 2 4" xfId="31758"/>
    <cellStyle name="Style 77 11 2 5" xfId="37123"/>
    <cellStyle name="Style 77 11 2 6" xfId="43366"/>
    <cellStyle name="Style 77 11 3" xfId="11295"/>
    <cellStyle name="Style 77 11 3 2" xfId="27432"/>
    <cellStyle name="Style 77 11 3 3" xfId="31761"/>
    <cellStyle name="Style 77 11 3 4" xfId="35754"/>
    <cellStyle name="Style 77 11 3 5" xfId="43393"/>
    <cellStyle name="Style 77 11 4" xfId="12650"/>
    <cellStyle name="Style 77 11 4 2" xfId="27433"/>
    <cellStyle name="Style 77 11 4 3" xfId="31762"/>
    <cellStyle name="Style 77 11 4 4" xfId="34369"/>
    <cellStyle name="Style 77 11 4 5" xfId="41284"/>
    <cellStyle name="Style 77 11 5" xfId="15482"/>
    <cellStyle name="Style 77 11 5 2" xfId="31763"/>
    <cellStyle name="Style 77 11 5 3" xfId="34944"/>
    <cellStyle name="Style 77 11 5 4" xfId="41701"/>
    <cellStyle name="Style 77 11 6" xfId="31757"/>
    <cellStyle name="Style 77 11 7" xfId="25497"/>
    <cellStyle name="Style 77 11 8" xfId="41075"/>
    <cellStyle name="Style 77 12" xfId="8683"/>
    <cellStyle name="Style 77 12 2" xfId="10119"/>
    <cellStyle name="Style 77 12 2 2" xfId="14356"/>
    <cellStyle name="Style 77 12 2 2 2" xfId="27437"/>
    <cellStyle name="Style 77 12 2 2 3" xfId="31766"/>
    <cellStyle name="Style 77 12 2 2 4" xfId="33809"/>
    <cellStyle name="Style 77 12 2 2 5" xfId="45810"/>
    <cellStyle name="Style 77 12 2 3" xfId="17093"/>
    <cellStyle name="Style 77 12 2 3 2" xfId="31767"/>
    <cellStyle name="Style 77 12 2 3 3" xfId="34508"/>
    <cellStyle name="Style 77 12 2 3 4" xfId="46447"/>
    <cellStyle name="Style 77 12 2 4" xfId="31765"/>
    <cellStyle name="Style 77 12 2 5" xfId="38360"/>
    <cellStyle name="Style 77 12 2 6" xfId="40821"/>
    <cellStyle name="Style 77 12 3" xfId="11676"/>
    <cellStyle name="Style 77 12 3 2" xfId="27439"/>
    <cellStyle name="Style 77 12 3 3" xfId="31768"/>
    <cellStyle name="Style 77 12 3 4" xfId="38046"/>
    <cellStyle name="Style 77 12 3 5" xfId="48074"/>
    <cellStyle name="Style 77 12 4" xfId="13031"/>
    <cellStyle name="Style 77 12 4 2" xfId="27440"/>
    <cellStyle name="Style 77 12 4 3" xfId="31769"/>
    <cellStyle name="Style 77 12 4 4" xfId="33901"/>
    <cellStyle name="Style 77 12 4 5" xfId="46578"/>
    <cellStyle name="Style 77 12 5" xfId="15863"/>
    <cellStyle name="Style 77 12 5 2" xfId="31770"/>
    <cellStyle name="Style 77 12 5 3" xfId="31983"/>
    <cellStyle name="Style 77 12 5 4" xfId="47477"/>
    <cellStyle name="Style 77 12 6" xfId="31764"/>
    <cellStyle name="Style 77 12 7" xfId="26307"/>
    <cellStyle name="Style 77 12 8" xfId="45332"/>
    <cellStyle name="Style 77 13" xfId="8699"/>
    <cellStyle name="Style 77 13 2" xfId="10135"/>
    <cellStyle name="Style 77 13 2 2" xfId="14372"/>
    <cellStyle name="Style 77 13 2 2 2" xfId="27444"/>
    <cellStyle name="Style 77 13 2 2 3" xfId="31773"/>
    <cellStyle name="Style 77 13 2 2 4" xfId="37845"/>
    <cellStyle name="Style 77 13 2 2 5" xfId="43497"/>
    <cellStyle name="Style 77 13 2 3" xfId="17109"/>
    <cellStyle name="Style 77 13 2 3 2" xfId="31774"/>
    <cellStyle name="Style 77 13 2 3 3" xfId="36633"/>
    <cellStyle name="Style 77 13 2 3 4" xfId="45392"/>
    <cellStyle name="Style 77 13 2 4" xfId="31772"/>
    <cellStyle name="Style 77 13 2 5" xfId="34685"/>
    <cellStyle name="Style 77 13 2 6" xfId="46875"/>
    <cellStyle name="Style 77 13 3" xfId="11692"/>
    <cellStyle name="Style 77 13 3 2" xfId="27446"/>
    <cellStyle name="Style 77 13 3 3" xfId="31775"/>
    <cellStyle name="Style 77 13 3 4" xfId="38367"/>
    <cellStyle name="Style 77 13 3 5" xfId="46838"/>
    <cellStyle name="Style 77 13 4" xfId="13047"/>
    <cellStyle name="Style 77 13 4 2" xfId="27447"/>
    <cellStyle name="Style 77 13 4 3" xfId="31776"/>
    <cellStyle name="Style 77 13 4 4" xfId="37869"/>
    <cellStyle name="Style 77 13 4 5" xfId="41381"/>
    <cellStyle name="Style 77 13 5" xfId="15879"/>
    <cellStyle name="Style 77 13 5 2" xfId="31777"/>
    <cellStyle name="Style 77 13 5 3" xfId="31999"/>
    <cellStyle name="Style 77 13 5 4" xfId="43483"/>
    <cellStyle name="Style 77 13 6" xfId="31771"/>
    <cellStyle name="Style 77 13 7" xfId="27466"/>
    <cellStyle name="Style 77 13 8" xfId="44920"/>
    <cellStyle name="Style 77 14" xfId="8610"/>
    <cellStyle name="Style 77 14 2" xfId="10046"/>
    <cellStyle name="Style 77 14 2 2" xfId="14283"/>
    <cellStyle name="Style 77 14 2 2 2" xfId="27451"/>
    <cellStyle name="Style 77 14 2 2 3" xfId="31780"/>
    <cellStyle name="Style 77 14 2 2 4" xfId="35899"/>
    <cellStyle name="Style 77 14 2 2 5" xfId="45398"/>
    <cellStyle name="Style 77 14 2 3" xfId="17020"/>
    <cellStyle name="Style 77 14 2 3 2" xfId="31781"/>
    <cellStyle name="Style 77 14 2 3 3" xfId="35050"/>
    <cellStyle name="Style 77 14 2 3 4" xfId="46329"/>
    <cellStyle name="Style 77 14 2 4" xfId="31779"/>
    <cellStyle name="Style 77 14 2 5" xfId="36042"/>
    <cellStyle name="Style 77 14 2 6" xfId="46772"/>
    <cellStyle name="Style 77 14 3" xfId="11603"/>
    <cellStyle name="Style 77 14 3 2" xfId="27453"/>
    <cellStyle name="Style 77 14 3 3" xfId="31782"/>
    <cellStyle name="Style 77 14 3 4" xfId="32508"/>
    <cellStyle name="Style 77 14 3 5" xfId="44650"/>
    <cellStyle name="Style 77 14 4" xfId="12958"/>
    <cellStyle name="Style 77 14 4 2" xfId="27454"/>
    <cellStyle name="Style 77 14 4 3" xfId="31783"/>
    <cellStyle name="Style 77 14 4 4" xfId="35257"/>
    <cellStyle name="Style 77 14 4 5" xfId="48311"/>
    <cellStyle name="Style 77 14 5" xfId="15790"/>
    <cellStyle name="Style 77 14 5 2" xfId="31784"/>
    <cellStyle name="Style 77 14 5 3" xfId="27044"/>
    <cellStyle name="Style 77 14 5 4" xfId="45250"/>
    <cellStyle name="Style 77 14 6" xfId="31778"/>
    <cellStyle name="Style 77 14 7" xfId="32432"/>
    <cellStyle name="Style 77 14 8" xfId="48289"/>
    <cellStyle name="Style 77 15" xfId="10310"/>
    <cellStyle name="Style 77 15 2" xfId="14547"/>
    <cellStyle name="Style 77 15 2 2" xfId="27457"/>
    <cellStyle name="Style 77 15 2 3" xfId="31786"/>
    <cellStyle name="Style 77 15 2 4" xfId="33914"/>
    <cellStyle name="Style 77 15 2 5" xfId="44790"/>
    <cellStyle name="Style 77 15 3" xfId="17284"/>
    <cellStyle name="Style 77 15 3 2" xfId="31787"/>
    <cellStyle name="Style 77 15 3 3" xfId="38850"/>
    <cellStyle name="Style 77 15 3 4" xfId="44370"/>
    <cellStyle name="Style 77 15 4" xfId="31785"/>
    <cellStyle name="Style 77 15 5" xfId="33094"/>
    <cellStyle name="Style 77 15 6" xfId="44387"/>
    <cellStyle name="Style 77 16" xfId="10395"/>
    <cellStyle name="Style 77 16 2" xfId="27459"/>
    <cellStyle name="Style 77 16 3" xfId="31788"/>
    <cellStyle name="Style 77 16 4" xfId="36283"/>
    <cellStyle name="Style 77 16 5" xfId="47242"/>
    <cellStyle name="Style 77 17" xfId="10419"/>
    <cellStyle name="Style 77 17 2" xfId="27460"/>
    <cellStyle name="Style 77 17 3" xfId="31789"/>
    <cellStyle name="Style 77 17 4" xfId="36351"/>
    <cellStyle name="Style 77 17 5" xfId="44729"/>
    <cellStyle name="Style 77 18" xfId="11835"/>
    <cellStyle name="Style 77 18 2" xfId="27461"/>
    <cellStyle name="Style 77 18 3" xfId="31790"/>
    <cellStyle name="Style 77 18 4" xfId="38285"/>
    <cellStyle name="Style 77 18 5" xfId="42400"/>
    <cellStyle name="Style 77 2" xfId="6598"/>
    <cellStyle name="Style 77 2 2" xfId="10173"/>
    <cellStyle name="Style 77 2 2 2" xfId="11730"/>
    <cellStyle name="Style 77 2 2 2 2" xfId="27464"/>
    <cellStyle name="Style 77 2 2 2 3" xfId="31792"/>
    <cellStyle name="Style 77 2 2 2 4" xfId="33698"/>
    <cellStyle name="Style 77 2 2 2 5" xfId="47824"/>
    <cellStyle name="Style 77 2 2 3" xfId="14410"/>
    <cellStyle name="Style 77 2 2 3 2" xfId="27465"/>
    <cellStyle name="Style 77 2 2 3 3" xfId="31793"/>
    <cellStyle name="Style 77 2 2 3 4" xfId="32793"/>
    <cellStyle name="Style 77 2 2 3 5" xfId="45469"/>
    <cellStyle name="Style 77 2 2 4" xfId="17147"/>
    <cellStyle name="Style 77 2 2 4 2" xfId="31794"/>
    <cellStyle name="Style 77 2 2 4 3" xfId="38233"/>
    <cellStyle name="Style 77 2 2 4 4" xfId="43839"/>
    <cellStyle name="Style 77 2 2 5" xfId="31791"/>
    <cellStyle name="Style 77 2 2 6" xfId="37729"/>
    <cellStyle name="Style 77 2 2 7" xfId="45795"/>
    <cellStyle name="Style 77 2 3" xfId="8939"/>
    <cellStyle name="Style 77 2 3 2" xfId="13194"/>
    <cellStyle name="Style 77 2 3 2 2" xfId="27468"/>
    <cellStyle name="Style 77 2 3 2 3" xfId="31795"/>
    <cellStyle name="Style 77 2 3 2 4" xfId="37311"/>
    <cellStyle name="Style 77 2 3 2 5" xfId="47743"/>
    <cellStyle name="Style 77 2 3 3" xfId="14620"/>
    <cellStyle name="Style 77 2 3 3 2" xfId="27469"/>
    <cellStyle name="Style 77 2 3 3 3" xfId="31796"/>
    <cellStyle name="Style 77 2 3 3 4" xfId="33066"/>
    <cellStyle name="Style 77 2 3 3 5" xfId="42556"/>
    <cellStyle name="Style 77 2 3 4" xfId="27467"/>
    <cellStyle name="Style 77 2 4" xfId="10514"/>
    <cellStyle name="Style 77 2 4 2" xfId="27470"/>
    <cellStyle name="Style 77 2 4 3" xfId="31797"/>
    <cellStyle name="Style 77 2 4 4" xfId="37180"/>
    <cellStyle name="Style 77 2 4 5" xfId="45870"/>
    <cellStyle name="Style 77 2 5" xfId="11869"/>
    <cellStyle name="Style 77 2 5 2" xfId="27471"/>
    <cellStyle name="Style 77 2 5 3" xfId="31798"/>
    <cellStyle name="Style 77 2 5 4" xfId="32878"/>
    <cellStyle name="Style 77 2 5 5" xfId="41230"/>
    <cellStyle name="Style 77 2 6" xfId="14701"/>
    <cellStyle name="Style 77 2 6 2" xfId="31799"/>
    <cellStyle name="Style 77 2 6 3" xfId="36711"/>
    <cellStyle name="Style 77 2 6 4" xfId="42047"/>
    <cellStyle name="Style 77 2 7" xfId="24767"/>
    <cellStyle name="Style 77 2 8" xfId="39181"/>
    <cellStyle name="Style 77 3" xfId="6953"/>
    <cellStyle name="Style 77 3 2" xfId="9294"/>
    <cellStyle name="Style 77 3 2 2" xfId="13549"/>
    <cellStyle name="Style 77 3 2 2 2" xfId="27475"/>
    <cellStyle name="Style 77 3 2 2 3" xfId="31802"/>
    <cellStyle name="Style 77 3 2 2 4" xfId="32597"/>
    <cellStyle name="Style 77 3 2 2 5" xfId="48105"/>
    <cellStyle name="Style 77 3 2 3" xfId="16296"/>
    <cellStyle name="Style 77 3 2 3 2" xfId="31803"/>
    <cellStyle name="Style 77 3 2 3 3" xfId="32063"/>
    <cellStyle name="Style 77 3 2 3 4" xfId="42203"/>
    <cellStyle name="Style 77 3 2 4" xfId="31801"/>
    <cellStyle name="Style 77 3 2 5" xfId="22111"/>
    <cellStyle name="Style 77 3 2 6" xfId="39387"/>
    <cellStyle name="Style 77 3 3" xfId="10869"/>
    <cellStyle name="Style 77 3 3 2" xfId="27477"/>
    <cellStyle name="Style 77 3 3 3" xfId="31804"/>
    <cellStyle name="Style 77 3 3 4" xfId="34892"/>
    <cellStyle name="Style 77 3 3 5" xfId="45847"/>
    <cellStyle name="Style 77 3 4" xfId="12224"/>
    <cellStyle name="Style 77 3 4 2" xfId="27478"/>
    <cellStyle name="Style 77 3 4 3" xfId="31805"/>
    <cellStyle name="Style 77 3 4 4" xfId="34383"/>
    <cellStyle name="Style 77 3 4 5" xfId="41487"/>
    <cellStyle name="Style 77 3 5" xfId="15056"/>
    <cellStyle name="Style 77 3 5 2" xfId="31806"/>
    <cellStyle name="Style 77 3 5 3" xfId="32850"/>
    <cellStyle name="Style 77 3 5 4" xfId="40512"/>
    <cellStyle name="Style 77 3 6" xfId="31800"/>
    <cellStyle name="Style 77 3 7" xfId="21807"/>
    <cellStyle name="Style 77 3 8" xfId="39373"/>
    <cellStyle name="Style 77 4" xfId="6991"/>
    <cellStyle name="Style 77 4 2" xfId="9332"/>
    <cellStyle name="Style 77 4 2 2" xfId="13587"/>
    <cellStyle name="Style 77 4 2 2 2" xfId="27482"/>
    <cellStyle name="Style 77 4 2 2 3" xfId="31809"/>
    <cellStyle name="Style 77 4 2 2 4" xfId="38268"/>
    <cellStyle name="Style 77 4 2 2 5" xfId="44248"/>
    <cellStyle name="Style 77 4 2 3" xfId="16331"/>
    <cellStyle name="Style 77 4 2 3 2" xfId="31810"/>
    <cellStyle name="Style 77 4 2 3 3" xfId="21798"/>
    <cellStyle name="Style 77 4 2 3 4" xfId="39683"/>
    <cellStyle name="Style 77 4 2 4" xfId="31808"/>
    <cellStyle name="Style 77 4 2 5" xfId="27025"/>
    <cellStyle name="Style 77 4 2 6" xfId="46588"/>
    <cellStyle name="Style 77 4 3" xfId="10907"/>
    <cellStyle name="Style 77 4 3 2" xfId="27484"/>
    <cellStyle name="Style 77 4 3 3" xfId="31811"/>
    <cellStyle name="Style 77 4 3 4" xfId="36405"/>
    <cellStyle name="Style 77 4 3 5" xfId="46562"/>
    <cellStyle name="Style 77 4 4" xfId="12262"/>
    <cellStyle name="Style 77 4 4 2" xfId="27485"/>
    <cellStyle name="Style 77 4 4 3" xfId="31812"/>
    <cellStyle name="Style 77 4 4 4" xfId="35896"/>
    <cellStyle name="Style 77 4 4 5" xfId="46412"/>
    <cellStyle name="Style 77 4 5" xfId="15094"/>
    <cellStyle name="Style 77 4 5 2" xfId="31813"/>
    <cellStyle name="Style 77 4 5 3" xfId="35069"/>
    <cellStyle name="Style 77 4 5 4" xfId="45136"/>
    <cellStyle name="Style 77 4 6" xfId="31807"/>
    <cellStyle name="Style 77 4 7" xfId="23953"/>
    <cellStyle name="Style 77 4 8" xfId="40353"/>
    <cellStyle name="Style 77 5" xfId="6897"/>
    <cellStyle name="Style 77 5 2" xfId="9238"/>
    <cellStyle name="Style 77 5 2 2" xfId="13493"/>
    <cellStyle name="Style 77 5 2 2 2" xfId="27489"/>
    <cellStyle name="Style 77 5 2 2 3" xfId="31816"/>
    <cellStyle name="Style 77 5 2 2 4" xfId="33478"/>
    <cellStyle name="Style 77 5 2 2 5" xfId="40680"/>
    <cellStyle name="Style 77 5 2 3" xfId="16248"/>
    <cellStyle name="Style 77 5 2 3 2" xfId="31817"/>
    <cellStyle name="Style 77 5 2 3 3" xfId="26711"/>
    <cellStyle name="Style 77 5 2 3 4" xfId="40224"/>
    <cellStyle name="Style 77 5 2 4" xfId="31815"/>
    <cellStyle name="Style 77 5 2 5" xfId="25020"/>
    <cellStyle name="Style 77 5 2 6" xfId="41315"/>
    <cellStyle name="Style 77 5 3" xfId="10813"/>
    <cellStyle name="Style 77 5 3 2" xfId="27491"/>
    <cellStyle name="Style 77 5 3 3" xfId="31818"/>
    <cellStyle name="Style 77 5 3 4" xfId="34056"/>
    <cellStyle name="Style 77 5 3 5" xfId="46953"/>
    <cellStyle name="Style 77 5 4" xfId="12168"/>
    <cellStyle name="Style 77 5 4 2" xfId="27492"/>
    <cellStyle name="Style 77 5 4 3" xfId="31819"/>
    <cellStyle name="Style 77 5 4 4" xfId="38447"/>
    <cellStyle name="Style 77 5 4 5" xfId="47165"/>
    <cellStyle name="Style 77 5 5" xfId="15000"/>
    <cellStyle name="Style 77 5 5 2" xfId="31820"/>
    <cellStyle name="Style 77 5 5 3" xfId="35298"/>
    <cellStyle name="Style 77 5 5 4" xfId="46718"/>
    <cellStyle name="Style 77 5 6" xfId="31814"/>
    <cellStyle name="Style 77 5 7" xfId="22201"/>
    <cellStyle name="Style 77 5 8" xfId="39038"/>
    <cellStyle name="Style 77 6" xfId="6937"/>
    <cellStyle name="Style 77 6 2" xfId="9278"/>
    <cellStyle name="Style 77 6 2 2" xfId="13533"/>
    <cellStyle name="Style 77 6 2 2 2" xfId="27496"/>
    <cellStyle name="Style 77 6 2 2 3" xfId="31823"/>
    <cellStyle name="Style 77 6 2 2 4" xfId="34972"/>
    <cellStyle name="Style 77 6 2 2 5" xfId="41828"/>
    <cellStyle name="Style 77 6 2 3" xfId="16283"/>
    <cellStyle name="Style 77 6 2 3 2" xfId="31824"/>
    <cellStyle name="Style 77 6 2 3 3" xfId="38726"/>
    <cellStyle name="Style 77 6 2 3 4" xfId="45052"/>
    <cellStyle name="Style 77 6 2 4" xfId="31822"/>
    <cellStyle name="Style 77 6 2 5" xfId="26316"/>
    <cellStyle name="Style 77 6 2 6" xfId="40364"/>
    <cellStyle name="Style 77 6 3" xfId="10853"/>
    <cellStyle name="Style 77 6 3 2" xfId="27498"/>
    <cellStyle name="Style 77 6 3 3" xfId="31825"/>
    <cellStyle name="Style 77 6 3 4" xfId="37617"/>
    <cellStyle name="Style 77 6 3 5" xfId="45837"/>
    <cellStyle name="Style 77 6 4" xfId="12208"/>
    <cellStyle name="Style 77 6 4 2" xfId="27499"/>
    <cellStyle name="Style 77 6 4 3" xfId="31826"/>
    <cellStyle name="Style 77 6 4 4" xfId="34701"/>
    <cellStyle name="Style 77 6 4 5" xfId="41220"/>
    <cellStyle name="Style 77 6 5" xfId="15040"/>
    <cellStyle name="Style 77 6 5 2" xfId="31827"/>
    <cellStyle name="Style 77 6 5 3" xfId="36234"/>
    <cellStyle name="Style 77 6 5 4" xfId="40836"/>
    <cellStyle name="Style 77 6 6" xfId="31821"/>
    <cellStyle name="Style 77 6 7" xfId="25397"/>
    <cellStyle name="Style 77 6 8" xfId="39619"/>
    <cellStyle name="Style 77 7" xfId="6803"/>
    <cellStyle name="Style 77 7 2" xfId="9144"/>
    <cellStyle name="Style 77 7 2 2" xfId="13399"/>
    <cellStyle name="Style 77 7 2 2 2" xfId="27503"/>
    <cellStyle name="Style 77 7 2 2 3" xfId="31830"/>
    <cellStyle name="Style 77 7 2 2 4" xfId="33733"/>
    <cellStyle name="Style 77 7 2 2 5" xfId="46086"/>
    <cellStyle name="Style 77 7 2 3" xfId="16168"/>
    <cellStyle name="Style 77 7 2 3 2" xfId="31831"/>
    <cellStyle name="Style 77 7 2 3 3" xfId="21981"/>
    <cellStyle name="Style 77 7 2 3 4" xfId="45303"/>
    <cellStyle name="Style 77 7 2 4" xfId="31829"/>
    <cellStyle name="Style 77 7 2 5" xfId="21668"/>
    <cellStyle name="Style 77 7 2 6" xfId="40214"/>
    <cellStyle name="Style 77 7 3" xfId="10719"/>
    <cellStyle name="Style 77 7 3 2" xfId="27505"/>
    <cellStyle name="Style 77 7 3 3" xfId="31832"/>
    <cellStyle name="Style 77 7 3 4" xfId="34269"/>
    <cellStyle name="Style 77 7 3 5" xfId="47128"/>
    <cellStyle name="Style 77 7 4" xfId="12074"/>
    <cellStyle name="Style 77 7 4 2" xfId="27506"/>
    <cellStyle name="Style 77 7 4 3" xfId="31833"/>
    <cellStyle name="Style 77 7 4 4" xfId="33530"/>
    <cellStyle name="Style 77 7 4 5" xfId="46001"/>
    <cellStyle name="Style 77 7 5" xfId="14906"/>
    <cellStyle name="Style 77 7 5 2" xfId="31834"/>
    <cellStyle name="Style 77 7 5 3" xfId="33858"/>
    <cellStyle name="Style 77 7 5 4" xfId="43980"/>
    <cellStyle name="Style 77 7 6" xfId="31828"/>
    <cellStyle name="Style 77 7 7" xfId="25590"/>
    <cellStyle name="Style 77 7 8" xfId="39793"/>
    <cellStyle name="Style 77 8" xfId="7120"/>
    <cellStyle name="Style 77 8 2" xfId="9461"/>
    <cellStyle name="Style 77 8 2 2" xfId="13716"/>
    <cellStyle name="Style 77 8 2 2 2" xfId="27510"/>
    <cellStyle name="Style 77 8 2 2 3" xfId="31837"/>
    <cellStyle name="Style 77 8 2 2 4" xfId="33384"/>
    <cellStyle name="Style 77 8 2 2 5" xfId="46284"/>
    <cellStyle name="Style 77 8 2 3" xfId="16453"/>
    <cellStyle name="Style 77 8 2 3 2" xfId="31838"/>
    <cellStyle name="Style 77 8 2 3 3" xfId="25810"/>
    <cellStyle name="Style 77 8 2 3 4" xfId="40936"/>
    <cellStyle name="Style 77 8 2 4" xfId="31836"/>
    <cellStyle name="Style 77 8 2 5" xfId="27527"/>
    <cellStyle name="Style 77 8 2 6" xfId="46201"/>
    <cellStyle name="Style 77 8 3" xfId="11036"/>
    <cellStyle name="Style 77 8 3 2" xfId="27512"/>
    <cellStyle name="Style 77 8 3 3" xfId="31839"/>
    <cellStyle name="Style 77 8 3 4" xfId="33302"/>
    <cellStyle name="Style 77 8 3 5" xfId="40564"/>
    <cellStyle name="Style 77 8 4" xfId="12391"/>
    <cellStyle name="Style 77 8 4 2" xfId="27513"/>
    <cellStyle name="Style 77 8 4 3" xfId="31840"/>
    <cellStyle name="Style 77 8 4 4" xfId="37364"/>
    <cellStyle name="Style 77 8 4 5" xfId="44865"/>
    <cellStyle name="Style 77 8 5" xfId="15223"/>
    <cellStyle name="Style 77 8 5 2" xfId="31841"/>
    <cellStyle name="Style 77 8 5 3" xfId="36004"/>
    <cellStyle name="Style 77 8 5 4" xfId="45923"/>
    <cellStyle name="Style 77 8 6" xfId="31835"/>
    <cellStyle name="Style 77 8 7" xfId="22138"/>
    <cellStyle name="Style 77 8 8" xfId="42221"/>
    <cellStyle name="Style 77 9" xfId="8402"/>
    <cellStyle name="Style 77 9 2" xfId="9840"/>
    <cellStyle name="Style 77 9 2 2" xfId="14077"/>
    <cellStyle name="Style 77 9 2 2 2" xfId="27517"/>
    <cellStyle name="Style 77 9 2 2 3" xfId="31844"/>
    <cellStyle name="Style 77 9 2 2 4" xfId="38115"/>
    <cellStyle name="Style 77 9 2 2 5" xfId="47403"/>
    <cellStyle name="Style 77 9 2 3" xfId="16814"/>
    <cellStyle name="Style 77 9 2 3 2" xfId="31845"/>
    <cellStyle name="Style 77 9 2 3 3" xfId="20014"/>
    <cellStyle name="Style 77 9 2 3 4" xfId="40097"/>
    <cellStyle name="Style 77 9 2 4" xfId="31843"/>
    <cellStyle name="Style 77 9 2 5" xfId="37269"/>
    <cellStyle name="Style 77 9 2 6" xfId="47845"/>
    <cellStyle name="Style 77 9 3" xfId="11397"/>
    <cellStyle name="Style 77 9 3 2" xfId="27519"/>
    <cellStyle name="Style 77 9 3 3" xfId="31846"/>
    <cellStyle name="Style 77 9 3 4" xfId="34788"/>
    <cellStyle name="Style 77 9 3 5" xfId="41349"/>
    <cellStyle name="Style 77 9 4" xfId="12752"/>
    <cellStyle name="Style 77 9 4 2" xfId="27520"/>
    <cellStyle name="Style 77 9 4 3" xfId="31847"/>
    <cellStyle name="Style 77 9 4 4" xfId="34594"/>
    <cellStyle name="Style 77 9 4 5" xfId="45806"/>
    <cellStyle name="Style 77 9 5" xfId="15584"/>
    <cellStyle name="Style 77 9 5 2" xfId="31848"/>
    <cellStyle name="Style 77 9 5 3" xfId="37433"/>
    <cellStyle name="Style 77 9 5 4" xfId="47591"/>
    <cellStyle name="Style 77 9 6" xfId="31842"/>
    <cellStyle name="Style 77 9 7" xfId="32416"/>
    <cellStyle name="Style 77 9 8" xfId="44164"/>
    <cellStyle name="Titel" xfId="7223" builtinId="15" customBuiltin="1"/>
    <cellStyle name="Titel 2" xfId="234"/>
    <cellStyle name="Titel 2 2" xfId="8100"/>
    <cellStyle name="Title 2" xfId="8101"/>
    <cellStyle name="Total" xfId="7236" builtinId="25" customBuiltin="1"/>
    <cellStyle name="Total 2" xfId="65"/>
    <cellStyle name="Total 2 10" xfId="7203"/>
    <cellStyle name="Total 2 10 2" xfId="9544"/>
    <cellStyle name="Total 2 10 2 2" xfId="13799"/>
    <cellStyle name="Total 2 10 2 2 2" xfId="27528"/>
    <cellStyle name="Total 2 10 2 2 3" xfId="35514"/>
    <cellStyle name="Total 2 10 2 2 4" xfId="44476"/>
    <cellStyle name="Total 2 10 2 3" xfId="16536"/>
    <cellStyle name="Total 2 10 2 3 2" xfId="32112"/>
    <cellStyle name="Total 2 10 2 3 3" xfId="41137"/>
    <cellStyle name="Total 2 10 2 4" xfId="37004"/>
    <cellStyle name="Total 2 10 2 5" xfId="46895"/>
    <cellStyle name="Total 2 10 3" xfId="11119"/>
    <cellStyle name="Total 2 10 3 2" xfId="27530"/>
    <cellStyle name="Total 2 10 3 3" xfId="34911"/>
    <cellStyle name="Total 2 10 3 4" xfId="47053"/>
    <cellStyle name="Total 2 10 4" xfId="12474"/>
    <cellStyle name="Total 2 10 4 2" xfId="27531"/>
    <cellStyle name="Total 2 10 4 3" xfId="35782"/>
    <cellStyle name="Total 2 10 4 4" xfId="48097"/>
    <cellStyle name="Total 2 10 5" xfId="15306"/>
    <cellStyle name="Total 2 10 5 2" xfId="32867"/>
    <cellStyle name="Total 2 10 5 3" xfId="47642"/>
    <cellStyle name="Total 2 10 6" xfId="23073"/>
    <cellStyle name="Total 2 10 7" xfId="40372"/>
    <cellStyle name="Total 2 11" xfId="7175"/>
    <cellStyle name="Total 2 11 2" xfId="9516"/>
    <cellStyle name="Total 2 11 2 2" xfId="13771"/>
    <cellStyle name="Total 2 11 2 2 2" xfId="27535"/>
    <cellStyle name="Total 2 11 2 2 3" xfId="35353"/>
    <cellStyle name="Total 2 11 2 2 4" xfId="43648"/>
    <cellStyle name="Total 2 11 2 3" xfId="16508"/>
    <cellStyle name="Total 2 11 2 3 2" xfId="22073"/>
    <cellStyle name="Total 2 11 2 3 3" xfId="40255"/>
    <cellStyle name="Total 2 11 2 4" xfId="27592"/>
    <cellStyle name="Total 2 11 2 5" xfId="43521"/>
    <cellStyle name="Total 2 11 3" xfId="11091"/>
    <cellStyle name="Total 2 11 3 2" xfId="27537"/>
    <cellStyle name="Total 2 11 3 3" xfId="38521"/>
    <cellStyle name="Total 2 11 3 4" xfId="41322"/>
    <cellStyle name="Total 2 11 4" xfId="12446"/>
    <cellStyle name="Total 2 11 4 2" xfId="27538"/>
    <cellStyle name="Total 2 11 4 3" xfId="37807"/>
    <cellStyle name="Total 2 11 4 4" xfId="40689"/>
    <cellStyle name="Total 2 11 5" xfId="15278"/>
    <cellStyle name="Total 2 11 5 2" xfId="36390"/>
    <cellStyle name="Total 2 11 5 3" xfId="46275"/>
    <cellStyle name="Total 2 11 6" xfId="24132"/>
    <cellStyle name="Total 2 11 7" xfId="39821"/>
    <cellStyle name="Total 2 12" xfId="8381"/>
    <cellStyle name="Total 2 12 2" xfId="9819"/>
    <cellStyle name="Total 2 12 2 2" xfId="14056"/>
    <cellStyle name="Total 2 12 2 2 2" xfId="27542"/>
    <cellStyle name="Total 2 12 2 2 3" xfId="32900"/>
    <cellStyle name="Total 2 12 2 2 4" xfId="41426"/>
    <cellStyle name="Total 2 12 2 3" xfId="16793"/>
    <cellStyle name="Total 2 12 2 3 2" xfId="22075"/>
    <cellStyle name="Total 2 12 2 3 3" xfId="46441"/>
    <cellStyle name="Total 2 12 2 4" xfId="35327"/>
    <cellStyle name="Total 2 12 2 5" xfId="40827"/>
    <cellStyle name="Total 2 12 3" xfId="11376"/>
    <cellStyle name="Total 2 12 3 2" xfId="27544"/>
    <cellStyle name="Total 2 12 3 3" xfId="37899"/>
    <cellStyle name="Total 2 12 3 4" xfId="46065"/>
    <cellStyle name="Total 2 12 4" xfId="12731"/>
    <cellStyle name="Total 2 12 4 2" xfId="27545"/>
    <cellStyle name="Total 2 12 4 3" xfId="36515"/>
    <cellStyle name="Total 2 12 4 4" xfId="46484"/>
    <cellStyle name="Total 2 12 5" xfId="15563"/>
    <cellStyle name="Total 2 12 5 2" xfId="33840"/>
    <cellStyle name="Total 2 12 5 3" xfId="43910"/>
    <cellStyle name="Total 2 12 6" xfId="27126"/>
    <cellStyle name="Total 2 12 7" xfId="46462"/>
    <cellStyle name="Total 2 13" xfId="8443"/>
    <cellStyle name="Total 2 13 2" xfId="9879"/>
    <cellStyle name="Total 2 13 2 2" xfId="14116"/>
    <cellStyle name="Total 2 13 2 2 2" xfId="27549"/>
    <cellStyle name="Total 2 13 2 2 3" xfId="35914"/>
    <cellStyle name="Total 2 13 2 2 4" xfId="47924"/>
    <cellStyle name="Total 2 13 2 3" xfId="16853"/>
    <cellStyle name="Total 2 13 2 3 2" xfId="26739"/>
    <cellStyle name="Total 2 13 2 3 3" xfId="39807"/>
    <cellStyle name="Total 2 13 2 4" xfId="36023"/>
    <cellStyle name="Total 2 13 2 5" xfId="41663"/>
    <cellStyle name="Total 2 13 3" xfId="11436"/>
    <cellStyle name="Total 2 13 3 2" xfId="27551"/>
    <cellStyle name="Total 2 13 3 3" xfId="34117"/>
    <cellStyle name="Total 2 13 3 4" xfId="41164"/>
    <cellStyle name="Total 2 13 4" xfId="12791"/>
    <cellStyle name="Total 2 13 4 2" xfId="27552"/>
    <cellStyle name="Total 2 13 4 3" xfId="36531"/>
    <cellStyle name="Total 2 13 4 4" xfId="41952"/>
    <cellStyle name="Total 2 13 5" xfId="15623"/>
    <cellStyle name="Total 2 13 5 2" xfId="25376"/>
    <cellStyle name="Total 2 13 5 3" xfId="41441"/>
    <cellStyle name="Total 2 13 6" xfId="32935"/>
    <cellStyle name="Total 2 13 7" xfId="47058"/>
    <cellStyle name="Total 2 14" xfId="8456"/>
    <cellStyle name="Total 2 14 2" xfId="9892"/>
    <cellStyle name="Total 2 14 2 2" xfId="14129"/>
    <cellStyle name="Total 2 14 2 2 2" xfId="27556"/>
    <cellStyle name="Total 2 14 2 2 3" xfId="38355"/>
    <cellStyle name="Total 2 14 2 2 4" xfId="45483"/>
    <cellStyle name="Total 2 14 2 3" xfId="16866"/>
    <cellStyle name="Total 2 14 2 3 2" xfId="25247"/>
    <cellStyle name="Total 2 14 2 3 3" xfId="46738"/>
    <cellStyle name="Total 2 14 2 4" xfId="38396"/>
    <cellStyle name="Total 2 14 2 5" xfId="41197"/>
    <cellStyle name="Total 2 14 3" xfId="11449"/>
    <cellStyle name="Total 2 14 3 2" xfId="27558"/>
    <cellStyle name="Total 2 14 3 3" xfId="34455"/>
    <cellStyle name="Total 2 14 3 4" xfId="42593"/>
    <cellStyle name="Total 2 14 4" xfId="12804"/>
    <cellStyle name="Total 2 14 4 2" xfId="27559"/>
    <cellStyle name="Total 2 14 4 3" xfId="34156"/>
    <cellStyle name="Total 2 14 4 4" xfId="43926"/>
    <cellStyle name="Total 2 14 5" xfId="15636"/>
    <cellStyle name="Total 2 14 5 2" xfId="27964"/>
    <cellStyle name="Total 2 14 5 3" xfId="44882"/>
    <cellStyle name="Total 2 14 6" xfId="38196"/>
    <cellStyle name="Total 2 14 7" xfId="48409"/>
    <cellStyle name="Total 2 15" xfId="8496"/>
    <cellStyle name="Total 2 15 2" xfId="9932"/>
    <cellStyle name="Total 2 15 2 2" xfId="14169"/>
    <cellStyle name="Total 2 15 2 2 2" xfId="27563"/>
    <cellStyle name="Total 2 15 2 2 3" xfId="34748"/>
    <cellStyle name="Total 2 15 2 2 4" xfId="45399"/>
    <cellStyle name="Total 2 15 2 3" xfId="16906"/>
    <cellStyle name="Total 2 15 2 3 2" xfId="23975"/>
    <cellStyle name="Total 2 15 2 3 3" xfId="48383"/>
    <cellStyle name="Total 2 15 2 4" xfId="34828"/>
    <cellStyle name="Total 2 15 2 5" xfId="43833"/>
    <cellStyle name="Total 2 15 3" xfId="11489"/>
    <cellStyle name="Total 2 15 3 2" xfId="27565"/>
    <cellStyle name="Total 2 15 3 3" xfId="33508"/>
    <cellStyle name="Total 2 15 3 4" xfId="42375"/>
    <cellStyle name="Total 2 15 4" xfId="12844"/>
    <cellStyle name="Total 2 15 4 2" xfId="27566"/>
    <cellStyle name="Total 2 15 4 3" xfId="38450"/>
    <cellStyle name="Total 2 15 4 4" xfId="45957"/>
    <cellStyle name="Total 2 15 5" xfId="15676"/>
    <cellStyle name="Total 2 15 5 2" xfId="28024"/>
    <cellStyle name="Total 2 15 5 3" xfId="48438"/>
    <cellStyle name="Total 2 15 6" xfId="38198"/>
    <cellStyle name="Total 2 15 7" xfId="45527"/>
    <cellStyle name="Total 2 16" xfId="8680"/>
    <cellStyle name="Total 2 16 2" xfId="10116"/>
    <cellStyle name="Total 2 16 2 2" xfId="14353"/>
    <cellStyle name="Total 2 16 2 2 2" xfId="27570"/>
    <cellStyle name="Total 2 16 2 2 3" xfId="38297"/>
    <cellStyle name="Total 2 16 2 2 4" xfId="48058"/>
    <cellStyle name="Total 2 16 2 3" xfId="17090"/>
    <cellStyle name="Total 2 16 2 3 2" xfId="33447"/>
    <cellStyle name="Total 2 16 2 3 3" xfId="42504"/>
    <cellStyle name="Total 2 16 2 4" xfId="32553"/>
    <cellStyle name="Total 2 16 2 5" xfId="46985"/>
    <cellStyle name="Total 2 16 3" xfId="11673"/>
    <cellStyle name="Total 2 16 3 2" xfId="27572"/>
    <cellStyle name="Total 2 16 3 3" xfId="34867"/>
    <cellStyle name="Total 2 16 3 4" xfId="44483"/>
    <cellStyle name="Total 2 16 4" xfId="13028"/>
    <cellStyle name="Total 2 16 4 2" xfId="27573"/>
    <cellStyle name="Total 2 16 4 3" xfId="38366"/>
    <cellStyle name="Total 2 16 4 4" xfId="44534"/>
    <cellStyle name="Total 2 16 5" xfId="15860"/>
    <cellStyle name="Total 2 16 5 2" xfId="31980"/>
    <cellStyle name="Total 2 16 5 3" xfId="40454"/>
    <cellStyle name="Total 2 16 6" xfId="38857"/>
    <cellStyle name="Total 2 16 7" xfId="45822"/>
    <cellStyle name="Total 2 17" xfId="8507"/>
    <cellStyle name="Total 2 17 2" xfId="9943"/>
    <cellStyle name="Total 2 17 2 2" xfId="14180"/>
    <cellStyle name="Total 2 17 2 2 2" xfId="27577"/>
    <cellStyle name="Total 2 17 2 2 3" xfId="34545"/>
    <cellStyle name="Total 2 17 2 2 4" xfId="46381"/>
    <cellStyle name="Total 2 17 2 3" xfId="16917"/>
    <cellStyle name="Total 2 17 2 3 2" xfId="32131"/>
    <cellStyle name="Total 2 17 2 3 3" xfId="44286"/>
    <cellStyle name="Total 2 17 2 4" xfId="34624"/>
    <cellStyle name="Total 2 17 2 5" xfId="43960"/>
    <cellStyle name="Total 2 17 3" xfId="11500"/>
    <cellStyle name="Total 2 17 3 2" xfId="27579"/>
    <cellStyle name="Total 2 17 3 3" xfId="38477"/>
    <cellStyle name="Total 2 17 3 4" xfId="41837"/>
    <cellStyle name="Total 2 17 4" xfId="12855"/>
    <cellStyle name="Total 2 17 4 2" xfId="27580"/>
    <cellStyle name="Total 2 17 4 3" xfId="38873"/>
    <cellStyle name="Total 2 17 4 4" xfId="46063"/>
    <cellStyle name="Total 2 17 5" xfId="15687"/>
    <cellStyle name="Total 2 17 5 2" xfId="28038"/>
    <cellStyle name="Total 2 17 5 3" xfId="46646"/>
    <cellStyle name="Total 2 17 6" xfId="32411"/>
    <cellStyle name="Total 2 17 7" xfId="43749"/>
    <cellStyle name="Total 2 18" xfId="8632"/>
    <cellStyle name="Total 2 18 2" xfId="10068"/>
    <cellStyle name="Total 2 18 2 2" xfId="14305"/>
    <cellStyle name="Total 2 18 2 2 2" xfId="27584"/>
    <cellStyle name="Total 2 18 2 2 3" xfId="36060"/>
    <cellStyle name="Total 2 18 2 2 4" xfId="47713"/>
    <cellStyle name="Total 2 18 2 3" xfId="17042"/>
    <cellStyle name="Total 2 18 2 3 2" xfId="38784"/>
    <cellStyle name="Total 2 18 2 3 3" xfId="44963"/>
    <cellStyle name="Total 2 18 2 4" xfId="32811"/>
    <cellStyle name="Total 2 18 2 5" xfId="48240"/>
    <cellStyle name="Total 2 18 3" xfId="11625"/>
    <cellStyle name="Total 2 18 3 2" xfId="27586"/>
    <cellStyle name="Total 2 18 3 3" xfId="34736"/>
    <cellStyle name="Total 2 18 3 4" xfId="42738"/>
    <cellStyle name="Total 2 18 4" xfId="12980"/>
    <cellStyle name="Total 2 18 4 2" xfId="27587"/>
    <cellStyle name="Total 2 18 4 3" xfId="37596"/>
    <cellStyle name="Total 2 18 4 4" xfId="42870"/>
    <cellStyle name="Total 2 18 5" xfId="15812"/>
    <cellStyle name="Total 2 18 5 2" xfId="38820"/>
    <cellStyle name="Total 2 18 5 3" xfId="46624"/>
    <cellStyle name="Total 2 18 6" xfId="27398"/>
    <cellStyle name="Total 2 18 7" xfId="41771"/>
    <cellStyle name="Total 2 19" xfId="8867"/>
    <cellStyle name="Total 2 19 2" xfId="13146"/>
    <cellStyle name="Total 2 19 2 2" xfId="27590"/>
    <cellStyle name="Total 2 19 2 3" xfId="35979"/>
    <cellStyle name="Total 2 19 2 4" xfId="40469"/>
    <cellStyle name="Total 2 19 3" xfId="15978"/>
    <cellStyle name="Total 2 19 3 2" xfId="23872"/>
    <cellStyle name="Total 2 19 3 3" xfId="39580"/>
    <cellStyle name="Total 2 19 4" xfId="21599"/>
    <cellStyle name="Total 2 19 5" xfId="39146"/>
    <cellStyle name="Total 2 2" xfId="6885"/>
    <cellStyle name="Total 2 2 10" xfId="46879"/>
    <cellStyle name="Total 2 2 2" xfId="8151"/>
    <cellStyle name="Total 2 2 2 10" xfId="12503"/>
    <cellStyle name="Total 2 2 2 10 2" xfId="27594"/>
    <cellStyle name="Total 2 2 2 10 3" xfId="34586"/>
    <cellStyle name="Total 2 2 2 10 4" xfId="45568"/>
    <cellStyle name="Total 2 2 2 11" xfId="15335"/>
    <cellStyle name="Total 2 2 2 11 2" xfId="36869"/>
    <cellStyle name="Total 2 2 2 11 3" xfId="41325"/>
    <cellStyle name="Total 2 2 2 12" xfId="24697"/>
    <cellStyle name="Total 2 2 2 13" xfId="39043"/>
    <cellStyle name="Total 2 2 2 2" xfId="8155"/>
    <cellStyle name="Total 2 2 2 2 10" xfId="39552"/>
    <cellStyle name="Total 2 2 2 2 2" xfId="8182"/>
    <cellStyle name="Total 2 2 2 2 2 2" xfId="8825"/>
    <cellStyle name="Total 2 2 2 2 2 2 2" xfId="13111"/>
    <cellStyle name="Total 2 2 2 2 2 2 2 2" xfId="27599"/>
    <cellStyle name="Total 2 2 2 2 2 2 2 3" xfId="38326"/>
    <cellStyle name="Total 2 2 2 2 2 2 2 4" xfId="47551"/>
    <cellStyle name="Total 2 2 2 2 2 2 3" xfId="15943"/>
    <cellStyle name="Total 2 2 2 2 2 2 3 2" xfId="32047"/>
    <cellStyle name="Total 2 2 2 2 2 2 3 3" xfId="42304"/>
    <cellStyle name="Total 2 2 2 2 2 2 4" xfId="22064"/>
    <cellStyle name="Total 2 2 2 2 2 2 5" xfId="39937"/>
    <cellStyle name="Total 2 2 2 2 2 3" xfId="9621"/>
    <cellStyle name="Total 2 2 2 2 2 3 2" xfId="13858"/>
    <cellStyle name="Total 2 2 2 2 2 3 2 2" xfId="27602"/>
    <cellStyle name="Total 2 2 2 2 2 3 2 3" xfId="35365"/>
    <cellStyle name="Total 2 2 2 2 2 3 2 4" xfId="48203"/>
    <cellStyle name="Total 2 2 2 2 2 3 3" xfId="16595"/>
    <cellStyle name="Total 2 2 2 2 2 3 3 2" xfId="24580"/>
    <cellStyle name="Total 2 2 2 2 2 3 3 3" xfId="46911"/>
    <cellStyle name="Total 2 2 2 2 2 3 4" xfId="38808"/>
    <cellStyle name="Total 2 2 2 2 2 3 5" xfId="45505"/>
    <cellStyle name="Total 2 2 2 2 2 4" xfId="11178"/>
    <cellStyle name="Total 2 2 2 2 2 4 2" xfId="27604"/>
    <cellStyle name="Total 2 2 2 2 2 4 3" xfId="33944"/>
    <cellStyle name="Total 2 2 2 2 2 4 4" xfId="46541"/>
    <cellStyle name="Total 2 2 2 2 2 5" xfId="12533"/>
    <cellStyle name="Total 2 2 2 2 2 5 2" xfId="27605"/>
    <cellStyle name="Total 2 2 2 2 2 5 3" xfId="35698"/>
    <cellStyle name="Total 2 2 2 2 2 5 4" xfId="42130"/>
    <cellStyle name="Total 2 2 2 2 2 6" xfId="15365"/>
    <cellStyle name="Total 2 2 2 2 2 6 2" xfId="32731"/>
    <cellStyle name="Total 2 2 2 2 2 6 3" xfId="43841"/>
    <cellStyle name="Total 2 2 2 2 2 7" xfId="22621"/>
    <cellStyle name="Total 2 2 2 2 2 8" xfId="39013"/>
    <cellStyle name="Total 2 2 2 2 3" xfId="8202"/>
    <cellStyle name="Total 2 2 2 2 3 2" xfId="8845"/>
    <cellStyle name="Total 2 2 2 2 3 2 2" xfId="13131"/>
    <cellStyle name="Total 2 2 2 2 3 2 2 2" xfId="27609"/>
    <cellStyle name="Total 2 2 2 2 3 2 2 3" xfId="37895"/>
    <cellStyle name="Total 2 2 2 2 3 2 2 4" xfId="44906"/>
    <cellStyle name="Total 2 2 2 2 3 2 3" xfId="15963"/>
    <cellStyle name="Total 2 2 2 2 3 2 3 2" xfId="22680"/>
    <cellStyle name="Total 2 2 2 2 3 2 3 3" xfId="39438"/>
    <cellStyle name="Total 2 2 2 2 3 2 4" xfId="23714"/>
    <cellStyle name="Total 2 2 2 2 3 2 5" xfId="39606"/>
    <cellStyle name="Total 2 2 2 2 3 3" xfId="9641"/>
    <cellStyle name="Total 2 2 2 2 3 3 2" xfId="13878"/>
    <cellStyle name="Total 2 2 2 2 3 3 2 2" xfId="27612"/>
    <cellStyle name="Total 2 2 2 2 3 3 2 3" xfId="35700"/>
    <cellStyle name="Total 2 2 2 2 3 3 2 4" xfId="40814"/>
    <cellStyle name="Total 2 2 2 2 3 3 3" xfId="16615"/>
    <cellStyle name="Total 2 2 2 2 3 3 3 2" xfId="22338"/>
    <cellStyle name="Total 2 2 2 2 3 3 3 3" xfId="40376"/>
    <cellStyle name="Total 2 2 2 2 3 3 4" xfId="33460"/>
    <cellStyle name="Total 2 2 2 2 3 3 5" xfId="44682"/>
    <cellStyle name="Total 2 2 2 2 3 4" xfId="11198"/>
    <cellStyle name="Total 2 2 2 2 3 4 2" xfId="27614"/>
    <cellStyle name="Total 2 2 2 2 3 4 3" xfId="38714"/>
    <cellStyle name="Total 2 2 2 2 3 4 4" xfId="44269"/>
    <cellStyle name="Total 2 2 2 2 3 5" xfId="12553"/>
    <cellStyle name="Total 2 2 2 2 3 5 2" xfId="27615"/>
    <cellStyle name="Total 2 2 2 2 3 5 3" xfId="36294"/>
    <cellStyle name="Total 2 2 2 2 3 5 4" xfId="42751"/>
    <cellStyle name="Total 2 2 2 2 3 6" xfId="15385"/>
    <cellStyle name="Total 2 2 2 2 3 6 2" xfId="38748"/>
    <cellStyle name="Total 2 2 2 2 3 6 3" xfId="44697"/>
    <cellStyle name="Total 2 2 2 2 3 7" xfId="21842"/>
    <cellStyle name="Total 2 2 2 2 3 8" xfId="39208"/>
    <cellStyle name="Total 2 2 2 2 4" xfId="8799"/>
    <cellStyle name="Total 2 2 2 2 4 2" xfId="13085"/>
    <cellStyle name="Total 2 2 2 2 4 2 2" xfId="27616"/>
    <cellStyle name="Total 2 2 2 2 4 2 3" xfId="35615"/>
    <cellStyle name="Total 2 2 2 2 4 2 4" xfId="46296"/>
    <cellStyle name="Total 2 2 2 2 4 3" xfId="15917"/>
    <cellStyle name="Total 2 2 2 2 4 3 2" xfId="32034"/>
    <cellStyle name="Total 2 2 2 2 4 3 3" xfId="44690"/>
    <cellStyle name="Total 2 2 2 2 4 4" xfId="26534"/>
    <cellStyle name="Total 2 2 2 2 4 5" xfId="39144"/>
    <cellStyle name="Total 2 2 2 2 5" xfId="9595"/>
    <cellStyle name="Total 2 2 2 2 5 2" xfId="13832"/>
    <cellStyle name="Total 2 2 2 2 5 2 2" xfId="27618"/>
    <cellStyle name="Total 2 2 2 2 5 2 3" xfId="37582"/>
    <cellStyle name="Total 2 2 2 2 5 2 4" xfId="47373"/>
    <cellStyle name="Total 2 2 2 2 5 3" xfId="16569"/>
    <cellStyle name="Total 2 2 2 2 5 3 2" xfId="32116"/>
    <cellStyle name="Total 2 2 2 2 5 3 3" xfId="39423"/>
    <cellStyle name="Total 2 2 2 2 5 4" xfId="34312"/>
    <cellStyle name="Total 2 2 2 2 5 5" xfId="42990"/>
    <cellStyle name="Total 2 2 2 2 6" xfId="11152"/>
    <cellStyle name="Total 2 2 2 2 6 2" xfId="27620"/>
    <cellStyle name="Total 2 2 2 2 6 3" xfId="35362"/>
    <cellStyle name="Total 2 2 2 2 6 4" xfId="41454"/>
    <cellStyle name="Total 2 2 2 2 7" xfId="12507"/>
    <cellStyle name="Total 2 2 2 2 7 2" xfId="27621"/>
    <cellStyle name="Total 2 2 2 2 7 3" xfId="34064"/>
    <cellStyle name="Total 2 2 2 2 7 4" xfId="44624"/>
    <cellStyle name="Total 2 2 2 2 8" xfId="15339"/>
    <cellStyle name="Total 2 2 2 2 8 2" xfId="37946"/>
    <cellStyle name="Total 2 2 2 2 8 3" xfId="44799"/>
    <cellStyle name="Total 2 2 2 2 9" xfId="23246"/>
    <cellStyle name="Total 2 2 2 3" xfId="8159"/>
    <cellStyle name="Total 2 2 2 3 10" xfId="41103"/>
    <cellStyle name="Total 2 2 2 3 2" xfId="8186"/>
    <cellStyle name="Total 2 2 2 3 2 2" xfId="8829"/>
    <cellStyle name="Total 2 2 2 3 2 2 2" xfId="13115"/>
    <cellStyle name="Total 2 2 2 3 2 2 2 2" xfId="27626"/>
    <cellStyle name="Total 2 2 2 3 2 2 2 3" xfId="33927"/>
    <cellStyle name="Total 2 2 2 3 2 2 2 4" xfId="48081"/>
    <cellStyle name="Total 2 2 2 3 2 2 3" xfId="15947"/>
    <cellStyle name="Total 2 2 2 3 2 2 3 2" xfId="26349"/>
    <cellStyle name="Total 2 2 2 3 2 2 3 3" xfId="46648"/>
    <cellStyle name="Total 2 2 2 3 2 2 4" xfId="22700"/>
    <cellStyle name="Total 2 2 2 3 2 2 5" xfId="43329"/>
    <cellStyle name="Total 2 2 2 3 2 3" xfId="9625"/>
    <cellStyle name="Total 2 2 2 3 2 3 2" xfId="13862"/>
    <cellStyle name="Total 2 2 2 3 2 3 2 2" xfId="27629"/>
    <cellStyle name="Total 2 2 2 3 2 3 2 3" xfId="33261"/>
    <cellStyle name="Total 2 2 2 3 2 3 2 4" xfId="41588"/>
    <cellStyle name="Total 2 2 2 3 2 3 3" xfId="16599"/>
    <cellStyle name="Total 2 2 2 3 2 3 3 2" xfId="21594"/>
    <cellStyle name="Total 2 2 2 3 2 3 3 3" xfId="39214"/>
    <cellStyle name="Total 2 2 2 3 2 3 4" xfId="32198"/>
    <cellStyle name="Total 2 2 2 3 2 3 5" xfId="47444"/>
    <cellStyle name="Total 2 2 2 3 2 4" xfId="11182"/>
    <cellStyle name="Total 2 2 2 3 2 4 2" xfId="27631"/>
    <cellStyle name="Total 2 2 2 3 2 4 3" xfId="25366"/>
    <cellStyle name="Total 2 2 2 3 2 4 4" xfId="45461"/>
    <cellStyle name="Total 2 2 2 3 2 5" xfId="12537"/>
    <cellStyle name="Total 2 2 2 3 2 5 2" xfId="27632"/>
    <cellStyle name="Total 2 2 2 3 2 5 3" xfId="38704"/>
    <cellStyle name="Total 2 2 2 3 2 5 4" xfId="43065"/>
    <cellStyle name="Total 2 2 2 3 2 6" xfId="15369"/>
    <cellStyle name="Total 2 2 2 3 2 6 2" xfId="33570"/>
    <cellStyle name="Total 2 2 2 3 2 6 3" xfId="41854"/>
    <cellStyle name="Total 2 2 2 3 2 7" xfId="25417"/>
    <cellStyle name="Total 2 2 2 3 2 8" xfId="41061"/>
    <cellStyle name="Total 2 2 2 3 3" xfId="8206"/>
    <cellStyle name="Total 2 2 2 3 3 2" xfId="8849"/>
    <cellStyle name="Total 2 2 2 3 3 2 2" xfId="13135"/>
    <cellStyle name="Total 2 2 2 3 3 2 2 2" xfId="27636"/>
    <cellStyle name="Total 2 2 2 3 3 2 2 3" xfId="37384"/>
    <cellStyle name="Total 2 2 2 3 3 2 2 4" xfId="44380"/>
    <cellStyle name="Total 2 2 2 3 3 2 3" xfId="15967"/>
    <cellStyle name="Total 2 2 2 3 3 2 3 2" xfId="25480"/>
    <cellStyle name="Total 2 2 2 3 3 2 3 3" xfId="40316"/>
    <cellStyle name="Total 2 2 2 3 3 2 4" xfId="32280"/>
    <cellStyle name="Total 2 2 2 3 3 2 5" xfId="40191"/>
    <cellStyle name="Total 2 2 2 3 3 3" xfId="9645"/>
    <cellStyle name="Total 2 2 2 3 3 3 2" xfId="13882"/>
    <cellStyle name="Total 2 2 2 3 3 3 2 2" xfId="27639"/>
    <cellStyle name="Total 2 2 2 3 3 3 2 3" xfId="38703"/>
    <cellStyle name="Total 2 2 2 3 3 3 2 4" xfId="47480"/>
    <cellStyle name="Total 2 2 2 3 3 3 3" xfId="16619"/>
    <cellStyle name="Total 2 2 2 3 3 3 3 2" xfId="24959"/>
    <cellStyle name="Total 2 2 2 3 3 3 3 3" xfId="39551"/>
    <cellStyle name="Total 2 2 2 3 3 3 4" xfId="27646"/>
    <cellStyle name="Total 2 2 2 3 3 3 5" xfId="44304"/>
    <cellStyle name="Total 2 2 2 3 3 4" xfId="11202"/>
    <cellStyle name="Total 2 2 2 3 3 4 2" xfId="27641"/>
    <cellStyle name="Total 2 2 2 3 3 4 3" xfId="37660"/>
    <cellStyle name="Total 2 2 2 3 3 4 4" xfId="42703"/>
    <cellStyle name="Total 2 2 2 3 3 5" xfId="12557"/>
    <cellStyle name="Total 2 2 2 3 3 5 2" xfId="27642"/>
    <cellStyle name="Total 2 2 2 3 3 5 3" xfId="35773"/>
    <cellStyle name="Total 2 2 2 3 3 5 4" xfId="45815"/>
    <cellStyle name="Total 2 2 2 3 3 6" xfId="15389"/>
    <cellStyle name="Total 2 2 2 3 3 6 2" xfId="35006"/>
    <cellStyle name="Total 2 2 2 3 3 6 3" xfId="44787"/>
    <cellStyle name="Total 2 2 2 3 3 7" xfId="22160"/>
    <cellStyle name="Total 2 2 2 3 3 8" xfId="40135"/>
    <cellStyle name="Total 2 2 2 3 4" xfId="8803"/>
    <cellStyle name="Total 2 2 2 3 4 2" xfId="13089"/>
    <cellStyle name="Total 2 2 2 3 4 2 2" xfId="27645"/>
    <cellStyle name="Total 2 2 2 3 4 2 3" xfId="35348"/>
    <cellStyle name="Total 2 2 2 3 4 2 4" xfId="46990"/>
    <cellStyle name="Total 2 2 2 3 4 3" xfId="15921"/>
    <cellStyle name="Total 2 2 2 3 4 3 2" xfId="33953"/>
    <cellStyle name="Total 2 2 2 3 4 3 3" xfId="42758"/>
    <cellStyle name="Total 2 2 2 3 4 4" xfId="31919"/>
    <cellStyle name="Total 2 2 2 3 4 5" xfId="40179"/>
    <cellStyle name="Total 2 2 2 3 5" xfId="9599"/>
    <cellStyle name="Total 2 2 2 3 5 2" xfId="13836"/>
    <cellStyle name="Total 2 2 2 3 5 2 2" xfId="27648"/>
    <cellStyle name="Total 2 2 2 3 5 2 3" xfId="36891"/>
    <cellStyle name="Total 2 2 2 3 5 2 4" xfId="42580"/>
    <cellStyle name="Total 2 2 2 3 5 3" xfId="16573"/>
    <cellStyle name="Total 2 2 2 3 5 3 2" xfId="24093"/>
    <cellStyle name="Total 2 2 2 3 5 3 3" xfId="47383"/>
    <cellStyle name="Total 2 2 2 3 5 4" xfId="35152"/>
    <cellStyle name="Total 2 2 2 3 5 5" xfId="42544"/>
    <cellStyle name="Total 2 2 2 3 6" xfId="11156"/>
    <cellStyle name="Total 2 2 2 3 6 2" xfId="27650"/>
    <cellStyle name="Total 2 2 2 3 6 3" xfId="33258"/>
    <cellStyle name="Total 2 2 2 3 6 4" xfId="43949"/>
    <cellStyle name="Total 2 2 2 3 7" xfId="12511"/>
    <cellStyle name="Total 2 2 2 3 7 2" xfId="27651"/>
    <cellStyle name="Total 2 2 2 3 7 3" xfId="38290"/>
    <cellStyle name="Total 2 2 2 3 7 4" xfId="43116"/>
    <cellStyle name="Total 2 2 2 3 8" xfId="15343"/>
    <cellStyle name="Total 2 2 2 3 8 2" xfId="37434"/>
    <cellStyle name="Total 2 2 2 3 8 3" xfId="44301"/>
    <cellStyle name="Total 2 2 2 3 9" xfId="26547"/>
    <cellStyle name="Total 2 2 2 4" xfId="8163"/>
    <cellStyle name="Total 2 2 2 4 10" xfId="42626"/>
    <cellStyle name="Total 2 2 2 4 2" xfId="8190"/>
    <cellStyle name="Total 2 2 2 4 2 2" xfId="8833"/>
    <cellStyle name="Total 2 2 2 4 2 2 2" xfId="13119"/>
    <cellStyle name="Total 2 2 2 4 2 2 2 2" xfId="27656"/>
    <cellStyle name="Total 2 2 2 4 2 2 2 3" xfId="36569"/>
    <cellStyle name="Total 2 2 2 4 2 2 2 4" xfId="48109"/>
    <cellStyle name="Total 2 2 2 4 2 2 3" xfId="15951"/>
    <cellStyle name="Total 2 2 2 4 2 2 3 2" xfId="26352"/>
    <cellStyle name="Total 2 2 2 4 2 2 3 3" xfId="39654"/>
    <cellStyle name="Total 2 2 2 4 2 2 4" xfId="25499"/>
    <cellStyle name="Total 2 2 2 4 2 2 5" xfId="43283"/>
    <cellStyle name="Total 2 2 2 4 2 3" xfId="9629"/>
    <cellStyle name="Total 2 2 2 4 2 3 2" xfId="13866"/>
    <cellStyle name="Total 2 2 2 4 2 3 2 2" xfId="27659"/>
    <cellStyle name="Total 2 2 2 4 2 3 2 3" xfId="32740"/>
    <cellStyle name="Total 2 2 2 4 2 3 2 4" xfId="47346"/>
    <cellStyle name="Total 2 2 2 4 2 3 3" xfId="16603"/>
    <cellStyle name="Total 2 2 2 4 2 3 3 2" xfId="32121"/>
    <cellStyle name="Total 2 2 2 4 2 3 3 3" xfId="39507"/>
    <cellStyle name="Total 2 2 2 4 2 3 4" xfId="32204"/>
    <cellStyle name="Total 2 2 2 4 2 3 5" xfId="43589"/>
    <cellStyle name="Total 2 2 2 4 2 4" xfId="11186"/>
    <cellStyle name="Total 2 2 2 4 2 4 2" xfId="27661"/>
    <cellStyle name="Total 2 2 2 4 2 4 3" xfId="27916"/>
    <cellStyle name="Total 2 2 2 4 2 4 4" xfId="46708"/>
    <cellStyle name="Total 2 2 2 4 2 5" xfId="12541"/>
    <cellStyle name="Total 2 2 2 4 2 5 2" xfId="27662"/>
    <cellStyle name="Total 2 2 2 4 2 5 3" xfId="33402"/>
    <cellStyle name="Total 2 2 2 4 2 5 4" xfId="45496"/>
    <cellStyle name="Total 2 2 2 4 2 6" xfId="15373"/>
    <cellStyle name="Total 2 2 2 4 2 6 2" xfId="36212"/>
    <cellStyle name="Total 2 2 2 4 2 6 3" xfId="46655"/>
    <cellStyle name="Total 2 2 2 4 2 7" xfId="23793"/>
    <cellStyle name="Total 2 2 2 4 2 8" xfId="39724"/>
    <cellStyle name="Total 2 2 2 4 3" xfId="8210"/>
    <cellStyle name="Total 2 2 2 4 3 2" xfId="8853"/>
    <cellStyle name="Total 2 2 2 4 3 2 2" xfId="13139"/>
    <cellStyle name="Total 2 2 2 4 3 2 2 2" xfId="27666"/>
    <cellStyle name="Total 2 2 2 4 3 2 2 3" xfId="37022"/>
    <cellStyle name="Total 2 2 2 4 3 2 2 4" xfId="46403"/>
    <cellStyle name="Total 2 2 2 4 3 2 3" xfId="15971"/>
    <cellStyle name="Total 2 2 2 4 3 2 3 2" xfId="23718"/>
    <cellStyle name="Total 2 2 2 4 3 2 3 3" xfId="39638"/>
    <cellStyle name="Total 2 2 2 4 3 2 4" xfId="19059"/>
    <cellStyle name="Total 2 2 2 4 3 2 5" xfId="40180"/>
    <cellStyle name="Total 2 2 2 4 3 3" xfId="9649"/>
    <cellStyle name="Total 2 2 2 4 3 3 2" xfId="13886"/>
    <cellStyle name="Total 2 2 2 4 3 3 2 2" xfId="27669"/>
    <cellStyle name="Total 2 2 2 4 3 3 2 3" xfId="33401"/>
    <cellStyle name="Total 2 2 2 4 3 3 2 4" xfId="42042"/>
    <cellStyle name="Total 2 2 2 4 3 3 3" xfId="16623"/>
    <cellStyle name="Total 2 2 2 4 3 3 3 2" xfId="23316"/>
    <cellStyle name="Total 2 2 2 4 3 3 3 3" xfId="39921"/>
    <cellStyle name="Total 2 2 2 4 3 3 4" xfId="27653"/>
    <cellStyle name="Total 2 2 2 4 3 3 5" xfId="43305"/>
    <cellStyle name="Total 2 2 2 4 3 4" xfId="11206"/>
    <cellStyle name="Total 2 2 2 4 3 4 2" xfId="27671"/>
    <cellStyle name="Total 2 2 2 4 3 4 3" xfId="34731"/>
    <cellStyle name="Total 2 2 2 4 3 4 4" xfId="48449"/>
    <cellStyle name="Total 2 2 2 4 3 5" xfId="12561"/>
    <cellStyle name="Total 2 2 2 4 3 5 2" xfId="27672"/>
    <cellStyle name="Total 2 2 2 4 3 5 3" xfId="33856"/>
    <cellStyle name="Total 2 2 2 4 3 5 4" xfId="40401"/>
    <cellStyle name="Total 2 2 2 4 3 6" xfId="15393"/>
    <cellStyle name="Total 2 2 2 4 3 6 2" xfId="34484"/>
    <cellStyle name="Total 2 2 2 4 3 6 3" xfId="46406"/>
    <cellStyle name="Total 2 2 2 4 3 7" xfId="22675"/>
    <cellStyle name="Total 2 2 2 4 3 8" xfId="39989"/>
    <cellStyle name="Total 2 2 2 4 4" xfId="8807"/>
    <cellStyle name="Total 2 2 2 4 4 2" xfId="13093"/>
    <cellStyle name="Total 2 2 2 4 4 2 2" xfId="27675"/>
    <cellStyle name="Total 2 2 2 4 4 2 3" xfId="33243"/>
    <cellStyle name="Total 2 2 2 4 4 2 4" xfId="47975"/>
    <cellStyle name="Total 2 2 2 4 4 3" xfId="15925"/>
    <cellStyle name="Total 2 2 2 4 4 3 2" xfId="36595"/>
    <cellStyle name="Total 2 2 2 4 4 3 3" xfId="47605"/>
    <cellStyle name="Total 2 2 2 4 4 4" xfId="21729"/>
    <cellStyle name="Total 2 2 2 4 4 5" xfId="40291"/>
    <cellStyle name="Total 2 2 2 4 5" xfId="9603"/>
    <cellStyle name="Total 2 2 2 4 5 2" xfId="13840"/>
    <cellStyle name="Total 2 2 2 4 5 2 2" xfId="27678"/>
    <cellStyle name="Total 2 2 2 4 5 2 3" xfId="37968"/>
    <cellStyle name="Total 2 2 2 4 5 2 4" xfId="47195"/>
    <cellStyle name="Total 2 2 2 4 5 3" xfId="16577"/>
    <cellStyle name="Total 2 2 2 4 5 3 2" xfId="32118"/>
    <cellStyle name="Total 2 2 2 4 5 3 3" xfId="44994"/>
    <cellStyle name="Total 2 2 2 4 5 4" xfId="33048"/>
    <cellStyle name="Total 2 2 2 4 5 5" xfId="43726"/>
    <cellStyle name="Total 2 2 2 4 6" xfId="11160"/>
    <cellStyle name="Total 2 2 2 4 6 2" xfId="27680"/>
    <cellStyle name="Total 2 2 2 4 6 3" xfId="32737"/>
    <cellStyle name="Total 2 2 2 4 6 4" xfId="48312"/>
    <cellStyle name="Total 2 2 2 4 7" xfId="12515"/>
    <cellStyle name="Total 2 2 2 4 7 2" xfId="27681"/>
    <cellStyle name="Total 2 2 2 4 7 3" xfId="36944"/>
    <cellStyle name="Total 2 2 2 4 7 4" xfId="45404"/>
    <cellStyle name="Total 2 2 2 4 8" xfId="15347"/>
    <cellStyle name="Total 2 2 2 4 8 2" xfId="34563"/>
    <cellStyle name="Total 2 2 2 4 8 3" xfId="40780"/>
    <cellStyle name="Total 2 2 2 4 9" xfId="31856"/>
    <cellStyle name="Total 2 2 2 5" xfId="8167"/>
    <cellStyle name="Total 2 2 2 5 2" xfId="8194"/>
    <cellStyle name="Total 2 2 2 5 2 2" xfId="8837"/>
    <cellStyle name="Total 2 2 2 5 2 2 2" xfId="13123"/>
    <cellStyle name="Total 2 2 2 5 2 2 2 2" xfId="27686"/>
    <cellStyle name="Total 2 2 2 5 2 2 2 3" xfId="36047"/>
    <cellStyle name="Total 2 2 2 5 2 2 2 4" xfId="43249"/>
    <cellStyle name="Total 2 2 2 5 2 2 3" xfId="15955"/>
    <cellStyle name="Total 2 2 2 5 2 2 3 2" xfId="32049"/>
    <cellStyle name="Total 2 2 2 5 2 2 3 3" xfId="44425"/>
    <cellStyle name="Total 2 2 2 5 2 2 4" xfId="23709"/>
    <cellStyle name="Total 2 2 2 5 2 2 5" xfId="41748"/>
    <cellStyle name="Total 2 2 2 5 2 3" xfId="9633"/>
    <cellStyle name="Total 2 2 2 5 2 3 2" xfId="13870"/>
    <cellStyle name="Total 2 2 2 5 2 3 2 2" xfId="27689"/>
    <cellStyle name="Total 2 2 2 5 2 3 2 3" xfId="33579"/>
    <cellStyle name="Total 2 2 2 5 2 3 2 4" xfId="47470"/>
    <cellStyle name="Total 2 2 2 5 2 3 3" xfId="16607"/>
    <cellStyle name="Total 2 2 2 5 2 3 3 2" xfId="24614"/>
    <cellStyle name="Total 2 2 2 5 2 3 3 3" xfId="46946"/>
    <cellStyle name="Total 2 2 2 5 2 3 4" xfId="27638"/>
    <cellStyle name="Total 2 2 2 5 2 3 5" xfId="42294"/>
    <cellStyle name="Total 2 2 2 5 2 4" xfId="11190"/>
    <cellStyle name="Total 2 2 2 5 2 4 2" xfId="27691"/>
    <cellStyle name="Total 2 2 2 5 2 4 3" xfId="27923"/>
    <cellStyle name="Total 2 2 2 5 2 4 4" xfId="47543"/>
    <cellStyle name="Total 2 2 2 5 2 5" xfId="12545"/>
    <cellStyle name="Total 2 2 2 5 2 5 2" xfId="27692"/>
    <cellStyle name="Total 2 2 2 5 2 5 3" xfId="32881"/>
    <cellStyle name="Total 2 2 2 5 2 5 4" xfId="47977"/>
    <cellStyle name="Total 2 2 2 5 2 6" xfId="15377"/>
    <cellStyle name="Total 2 2 2 5 2 6 2" xfId="35691"/>
    <cellStyle name="Total 2 2 2 5 2 6 3" xfId="42905"/>
    <cellStyle name="Total 2 2 2 5 2 7" xfId="32311"/>
    <cellStyle name="Total 2 2 2 5 2 8" xfId="47779"/>
    <cellStyle name="Total 2 2 2 5 3" xfId="8811"/>
    <cellStyle name="Total 2 2 2 5 3 2" xfId="13097"/>
    <cellStyle name="Total 2 2 2 5 3 2 2" xfId="27695"/>
    <cellStyle name="Total 2 2 2 5 3 2 3" xfId="32722"/>
    <cellStyle name="Total 2 2 2 5 3 2 4" xfId="45786"/>
    <cellStyle name="Total 2 2 2 5 3 3" xfId="15929"/>
    <cellStyle name="Total 2 2 2 5 3 3 2" xfId="32039"/>
    <cellStyle name="Total 2 2 2 5 3 3 3" xfId="43708"/>
    <cellStyle name="Total 2 2 2 5 3 4" xfId="22044"/>
    <cellStyle name="Total 2 2 2 5 3 5" xfId="39293"/>
    <cellStyle name="Total 2 2 2 5 4" xfId="9607"/>
    <cellStyle name="Total 2 2 2 5 4 2" xfId="13844"/>
    <cellStyle name="Total 2 2 2 5 4 2 2" xfId="27698"/>
    <cellStyle name="Total 2 2 2 5 4 2 3" xfId="37456"/>
    <cellStyle name="Total 2 2 2 5 4 2 4" xfId="44785"/>
    <cellStyle name="Total 2 2 2 5 4 3" xfId="16581"/>
    <cellStyle name="Total 2 2 2 5 4 3 2" xfId="22776"/>
    <cellStyle name="Total 2 2 2 5 4 3 3" xfId="41484"/>
    <cellStyle name="Total 2 2 2 5 4 4" xfId="32527"/>
    <cellStyle name="Total 2 2 2 5 4 5" xfId="45800"/>
    <cellStyle name="Total 2 2 2 5 5" xfId="11164"/>
    <cellStyle name="Total 2 2 2 5 5 2" xfId="27700"/>
    <cellStyle name="Total 2 2 2 5 5 3" xfId="33576"/>
    <cellStyle name="Total 2 2 2 5 5 4" xfId="40447"/>
    <cellStyle name="Total 2 2 2 5 6" xfId="12519"/>
    <cellStyle name="Total 2 2 2 5 6 2" xfId="27701"/>
    <cellStyle name="Total 2 2 2 5 6 3" xfId="38021"/>
    <cellStyle name="Total 2 2 2 5 6 4" xfId="40850"/>
    <cellStyle name="Total 2 2 2 5 7" xfId="15351"/>
    <cellStyle name="Total 2 2 2 5 7 2" xfId="34041"/>
    <cellStyle name="Total 2 2 2 5 7 3" xfId="42247"/>
    <cellStyle name="Total 2 2 2 5 8" xfId="21760"/>
    <cellStyle name="Total 2 2 2 5 9" xfId="39518"/>
    <cellStyle name="Total 2 2 2 6" xfId="8178"/>
    <cellStyle name="Total 2 2 2 6 2" xfId="8198"/>
    <cellStyle name="Total 2 2 2 6 2 2" xfId="8841"/>
    <cellStyle name="Total 2 2 2 6 2 2 2" xfId="13127"/>
    <cellStyle name="Total 2 2 2 6 2 2 2 2" xfId="27706"/>
    <cellStyle name="Total 2 2 2 6 2 2 2 3" xfId="36818"/>
    <cellStyle name="Total 2 2 2 6 2 2 2 4" xfId="46471"/>
    <cellStyle name="Total 2 2 2 6 2 2 3" xfId="15959"/>
    <cellStyle name="Total 2 2 2 6 2 2 3 2" xfId="38797"/>
    <cellStyle name="Total 2 2 2 6 2 2 3 3" xfId="45490"/>
    <cellStyle name="Total 2 2 2 6 2 2 4" xfId="32278"/>
    <cellStyle name="Total 2 2 2 6 2 2 5" xfId="40721"/>
    <cellStyle name="Total 2 2 2 6 2 3" xfId="9637"/>
    <cellStyle name="Total 2 2 2 6 2 3 2" xfId="13874"/>
    <cellStyle name="Total 2 2 2 6 2 3 2 2" xfId="27709"/>
    <cellStyle name="Total 2 2 2 6 2 3 2 3" xfId="36221"/>
    <cellStyle name="Total 2 2 2 6 2 3 2 4" xfId="41911"/>
    <cellStyle name="Total 2 2 2 6 2 3 3" xfId="16611"/>
    <cellStyle name="Total 2 2 2 6 2 3 3 2" xfId="21642"/>
    <cellStyle name="Total 2 2 2 6 2 3 3 3" xfId="40944"/>
    <cellStyle name="Total 2 2 2 6 2 3 4" xfId="37201"/>
    <cellStyle name="Total 2 2 2 6 2 3 5" xfId="44727"/>
    <cellStyle name="Total 2 2 2 6 2 4" xfId="11194"/>
    <cellStyle name="Total 2 2 2 6 2 4 2" xfId="27711"/>
    <cellStyle name="Total 2 2 2 6 2 4 3" xfId="27930"/>
    <cellStyle name="Total 2 2 2 6 2 4 4" xfId="48153"/>
    <cellStyle name="Total 2 2 2 6 2 5" xfId="12549"/>
    <cellStyle name="Total 2 2 2 6 2 5 2" xfId="27712"/>
    <cellStyle name="Total 2 2 2 6 2 5 3" xfId="33652"/>
    <cellStyle name="Total 2 2 2 6 2 5 4" xfId="46181"/>
    <cellStyle name="Total 2 2 2 6 2 6" xfId="15381"/>
    <cellStyle name="Total 2 2 2 6 2 6 2" xfId="38675"/>
    <cellStyle name="Total 2 2 2 6 2 6 3" xfId="45265"/>
    <cellStyle name="Total 2 2 2 6 2 7" xfId="18558"/>
    <cellStyle name="Total 2 2 2 6 2 8" xfId="40956"/>
    <cellStyle name="Total 2 2 2 6 3" xfId="8821"/>
    <cellStyle name="Total 2 2 2 6 3 2" xfId="13107"/>
    <cellStyle name="Total 2 2 2 6 3 2 2" xfId="27715"/>
    <cellStyle name="Total 2 2 2 6 3 2 3" xfId="34100"/>
    <cellStyle name="Total 2 2 2 6 3 2 4" xfId="47406"/>
    <cellStyle name="Total 2 2 2 6 3 3" xfId="15939"/>
    <cellStyle name="Total 2 2 2 6 3 3 2" xfId="38770"/>
    <cellStyle name="Total 2 2 2 6 3 3 3" xfId="40537"/>
    <cellStyle name="Total 2 2 2 6 3 4" xfId="21750"/>
    <cellStyle name="Total 2 2 2 6 3 5" xfId="39540"/>
    <cellStyle name="Total 2 2 2 6 4" xfId="9617"/>
    <cellStyle name="Total 2 2 2 6 4 2" xfId="13854"/>
    <cellStyle name="Total 2 2 2 6 4 2 2" xfId="27718"/>
    <cellStyle name="Total 2 2 2 6 4 2 3" xfId="35645"/>
    <cellStyle name="Total 2 2 2 6 4 2 4" xfId="40476"/>
    <cellStyle name="Total 2 2 2 6 4 3" xfId="16591"/>
    <cellStyle name="Total 2 2 2 6 4 3 2" xfId="24402"/>
    <cellStyle name="Total 2 2 2 6 4 3 3" xfId="40241"/>
    <cellStyle name="Total 2 2 2 6 4 4" xfId="27627"/>
    <cellStyle name="Total 2 2 2 6 4 5" xfId="44432"/>
    <cellStyle name="Total 2 2 2 6 5" xfId="11174"/>
    <cellStyle name="Total 2 2 2 6 5 2" xfId="27720"/>
    <cellStyle name="Total 2 2 2 6 5 3" xfId="38341"/>
    <cellStyle name="Total 2 2 2 6 5 4" xfId="46511"/>
    <cellStyle name="Total 2 2 2 6 6" xfId="12529"/>
    <cellStyle name="Total 2 2 2 6 6 2" xfId="27721"/>
    <cellStyle name="Total 2 2 2 6 6 3" xfId="36219"/>
    <cellStyle name="Total 2 2 2 6 6 4" xfId="46414"/>
    <cellStyle name="Total 2 2 2 6 7" xfId="15361"/>
    <cellStyle name="Total 2 2 2 6 7 2" xfId="33252"/>
    <cellStyle name="Total 2 2 2 6 7 3" xfId="44843"/>
    <cellStyle name="Total 2 2 2 6 8" xfId="22065"/>
    <cellStyle name="Total 2 2 2 6 9" xfId="40213"/>
    <cellStyle name="Total 2 2 2 7" xfId="8795"/>
    <cellStyle name="Total 2 2 2 7 2" xfId="13081"/>
    <cellStyle name="Total 2 2 2 7 2 2" xfId="27724"/>
    <cellStyle name="Total 2 2 2 7 2 3" xfId="36136"/>
    <cellStyle name="Total 2 2 2 7 2 4" xfId="46852"/>
    <cellStyle name="Total 2 2 2 7 3" xfId="15913"/>
    <cellStyle name="Total 2 2 2 7 3 2" xfId="32031"/>
    <cellStyle name="Total 2 2 2 7 3 3" xfId="44118"/>
    <cellStyle name="Total 2 2 2 7 4" xfId="23232"/>
    <cellStyle name="Total 2 2 2 7 5" xfId="40992"/>
    <cellStyle name="Total 2 2 2 8" xfId="9591"/>
    <cellStyle name="Total 2 2 2 8 2" xfId="13828"/>
    <cellStyle name="Total 2 2 2 8 2 2" xfId="27727"/>
    <cellStyle name="Total 2 2 2 8 2 3" xfId="38104"/>
    <cellStyle name="Total 2 2 2 8 2 4" xfId="47389"/>
    <cellStyle name="Total 2 2 2 8 3" xfId="16565"/>
    <cellStyle name="Total 2 2 2 8 3 2" xfId="22238"/>
    <cellStyle name="Total 2 2 2 8 3 3" xfId="40027"/>
    <cellStyle name="Total 2 2 2 8 4" xfId="34834"/>
    <cellStyle name="Total 2 2 2 8 5" xfId="42909"/>
    <cellStyle name="Total 2 2 2 9" xfId="11148"/>
    <cellStyle name="Total 2 2 2 9 2" xfId="27729"/>
    <cellStyle name="Total 2 2 2 9 3" xfId="35631"/>
    <cellStyle name="Total 2 2 2 9 4" xfId="42988"/>
    <cellStyle name="Total 2 2 3" xfId="8102"/>
    <cellStyle name="Total 2 2 3 2" xfId="9586"/>
    <cellStyle name="Total 2 2 3 2 2" xfId="13825"/>
    <cellStyle name="Total 2 2 3 2 2 2" xfId="27732"/>
    <cellStyle name="Total 2 2 3 2 2 3" xfId="34925"/>
    <cellStyle name="Total 2 2 3 2 2 4" xfId="47266"/>
    <cellStyle name="Total 2 2 3 2 3" xfId="16562"/>
    <cellStyle name="Total 2 2 3 2 3 2" xfId="22824"/>
    <cellStyle name="Total 2 2 3 2 3 3" xfId="39270"/>
    <cellStyle name="Total 2 2 3 2 4" xfId="27617"/>
    <cellStyle name="Total 2 2 3 2 5" xfId="47553"/>
    <cellStyle name="Total 2 2 3 3" xfId="11145"/>
    <cellStyle name="Total 2 2 3 3 2" xfId="27734"/>
    <cellStyle name="Total 2 2 3 3 3" xfId="37750"/>
    <cellStyle name="Total 2 2 3 3 4" xfId="46110"/>
    <cellStyle name="Total 2 2 3 4" xfId="12500"/>
    <cellStyle name="Total 2 2 3 4 2" xfId="27735"/>
    <cellStyle name="Total 2 2 3 4 3" xfId="35108"/>
    <cellStyle name="Total 2 2 3 4 4" xfId="40743"/>
    <cellStyle name="Total 2 2 3 5" xfId="15332"/>
    <cellStyle name="Total 2 2 3 5 2" xfId="38607"/>
    <cellStyle name="Total 2 2 3 5 3" xfId="44172"/>
    <cellStyle name="Total 2 2 3 6" xfId="21963"/>
    <cellStyle name="Total 2 2 3 7" xfId="39468"/>
    <cellStyle name="Total 2 2 4" xfId="8773"/>
    <cellStyle name="Total 2 2 4 2" xfId="13078"/>
    <cellStyle name="Total 2 2 4 2 2" xfId="27738"/>
    <cellStyle name="Total 2 2 4 2 3" xfId="36657"/>
    <cellStyle name="Total 2 2 4 2 4" xfId="46832"/>
    <cellStyle name="Total 2 2 4 3" xfId="15910"/>
    <cellStyle name="Total 2 2 4 3 2" xfId="32029"/>
    <cellStyle name="Total 2 2 4 3 3" xfId="42150"/>
    <cellStyle name="Total 2 2 4 4" xfId="22231"/>
    <cellStyle name="Total 2 2 4 5" xfId="41944"/>
    <cellStyle name="Total 2 2 5" xfId="9226"/>
    <cellStyle name="Total 2 2 5 2" xfId="13481"/>
    <cellStyle name="Total 2 2 5 2 2" xfId="27741"/>
    <cellStyle name="Total 2 2 5 2 3" xfId="35264"/>
    <cellStyle name="Total 2 2 5 2 4" xfId="48246"/>
    <cellStyle name="Total 2 2 5 3" xfId="16236"/>
    <cellStyle name="Total 2 2 5 3 2" xfId="22352"/>
    <cellStyle name="Total 2 2 5 3 3" xfId="40073"/>
    <cellStyle name="Total 2 2 5 4" xfId="21710"/>
    <cellStyle name="Total 2 2 5 5" xfId="39825"/>
    <cellStyle name="Total 2 2 6" xfId="10801"/>
    <cellStyle name="Total 2 2 6 2" xfId="27743"/>
    <cellStyle name="Total 2 2 6 3" xfId="37961"/>
    <cellStyle name="Total 2 2 6 4" xfId="47348"/>
    <cellStyle name="Total 2 2 7" xfId="12156"/>
    <cellStyle name="Total 2 2 7 2" xfId="27744"/>
    <cellStyle name="Total 2 2 7 3" xfId="35062"/>
    <cellStyle name="Total 2 2 7 4" xfId="42515"/>
    <cellStyle name="Total 2 2 8" xfId="14988"/>
    <cellStyle name="Total 2 2 8 2" xfId="35433"/>
    <cellStyle name="Total 2 2 8 3" xfId="45600"/>
    <cellStyle name="Total 2 2 9" xfId="26412"/>
    <cellStyle name="Total 2 20" xfId="10233"/>
    <cellStyle name="Total 2 20 2" xfId="14470"/>
    <cellStyle name="Total 2 20 2 2" xfId="27747"/>
    <cellStyle name="Total 2 20 2 3" xfId="34469"/>
    <cellStyle name="Total 2 20 2 4" xfId="45126"/>
    <cellStyle name="Total 2 20 3" xfId="17207"/>
    <cellStyle name="Total 2 20 3 2" xfId="32952"/>
    <cellStyle name="Total 2 20 3 3" xfId="44338"/>
    <cellStyle name="Total 2 20 4" xfId="37396"/>
    <cellStyle name="Total 2 20 5" xfId="47503"/>
    <cellStyle name="Total 2 21" xfId="10246"/>
    <cellStyle name="Total 2 21 2" xfId="14483"/>
    <cellStyle name="Total 2 21 2 2" xfId="27750"/>
    <cellStyle name="Total 2 21 2 3" xfId="35779"/>
    <cellStyle name="Total 2 21 2 4" xfId="41348"/>
    <cellStyle name="Total 2 21 3" xfId="17220"/>
    <cellStyle name="Total 2 21 3 2" xfId="37691"/>
    <cellStyle name="Total 2 21 3 3" xfId="45022"/>
    <cellStyle name="Total 2 21 4" xfId="38636"/>
    <cellStyle name="Total 2 21 5" xfId="44755"/>
    <cellStyle name="Total 2 22" xfId="10300"/>
    <cellStyle name="Total 2 22 2" xfId="14537"/>
    <cellStyle name="Total 2 22 2 2" xfId="27753"/>
    <cellStyle name="Total 2 22 2 3" xfId="33089"/>
    <cellStyle name="Total 2 22 2 4" xfId="40670"/>
    <cellStyle name="Total 2 22 3" xfId="17274"/>
    <cellStyle name="Total 2 22 3 2" xfId="38215"/>
    <cellStyle name="Total 2 22 3 3" xfId="46509"/>
    <cellStyle name="Total 2 22 4" xfId="36529"/>
    <cellStyle name="Total 2 22 5" xfId="46489"/>
    <cellStyle name="Total 2 23" xfId="10349"/>
    <cellStyle name="Total 2 23 2" xfId="27755"/>
    <cellStyle name="Total 2 23 3" xfId="32438"/>
    <cellStyle name="Total 2 23 4" xfId="44402"/>
    <cellStyle name="Total 2 24" xfId="10480"/>
    <cellStyle name="Total 2 24 2" xfId="27756"/>
    <cellStyle name="Total 2 24 3" xfId="34005"/>
    <cellStyle name="Total 2 24 4" xfId="48495"/>
    <cellStyle name="Total 2 25" xfId="11790"/>
    <cellStyle name="Total 2 25 2" xfId="27757"/>
    <cellStyle name="Total 2 25 3" xfId="33656"/>
    <cellStyle name="Total 2 25 4" xfId="46364"/>
    <cellStyle name="Total 2 26" xfId="14680"/>
    <cellStyle name="Total 2 26 2" xfId="36123"/>
    <cellStyle name="Total 2 26 3" xfId="40474"/>
    <cellStyle name="Total 2 3" xfId="6647"/>
    <cellStyle name="Total 2 3 10" xfId="10563"/>
    <cellStyle name="Total 2 3 10 2" xfId="27760"/>
    <cellStyle name="Total 2 3 10 3" xfId="27784"/>
    <cellStyle name="Total 2 3 10 4" xfId="44288"/>
    <cellStyle name="Total 2 3 11" xfId="11918"/>
    <cellStyle name="Total 2 3 11 2" xfId="27761"/>
    <cellStyle name="Total 2 3 11 3" xfId="38278"/>
    <cellStyle name="Total 2 3 11 4" xfId="41195"/>
    <cellStyle name="Total 2 3 12" xfId="14750"/>
    <cellStyle name="Total 2 3 12 2" xfId="35324"/>
    <cellStyle name="Total 2 3 12 3" xfId="43152"/>
    <cellStyle name="Total 2 3 13" xfId="25638"/>
    <cellStyle name="Total 2 3 14" xfId="38968"/>
    <cellStyle name="Total 2 3 2" xfId="8156"/>
    <cellStyle name="Total 2 3 2 10" xfId="38973"/>
    <cellStyle name="Total 2 3 2 2" xfId="8183"/>
    <cellStyle name="Total 2 3 2 2 2" xfId="8826"/>
    <cellStyle name="Total 2 3 2 2 2 2" xfId="13112"/>
    <cellStyle name="Total 2 3 2 2 2 2 2" xfId="27766"/>
    <cellStyle name="Total 2 3 2 2 2 2 3" xfId="38530"/>
    <cellStyle name="Total 2 3 2 2 2 2 4" xfId="46076"/>
    <cellStyle name="Total 2 3 2 2 2 3" xfId="15944"/>
    <cellStyle name="Total 2 3 2 2 2 3 2" xfId="32046"/>
    <cellStyle name="Total 2 3 2 2 2 3 3" xfId="45746"/>
    <cellStyle name="Total 2 3 2 2 2 4" xfId="25095"/>
    <cellStyle name="Total 2 3 2 2 2 5" xfId="45931"/>
    <cellStyle name="Total 2 3 2 2 3" xfId="9622"/>
    <cellStyle name="Total 2 3 2 2 3 2" xfId="13859"/>
    <cellStyle name="Total 2 3 2 2 3 2 2" xfId="27769"/>
    <cellStyle name="Total 2 3 2 2 3 2 3" xfId="33783"/>
    <cellStyle name="Total 2 3 2 2 3 2 4" xfId="43051"/>
    <cellStyle name="Total 2 3 2 2 3 3" xfId="16596"/>
    <cellStyle name="Total 2 3 2 2 3 3 2" xfId="21894"/>
    <cellStyle name="Total 2 3 2 2 3 3 3" xfId="48234"/>
    <cellStyle name="Total 2 3 2 2 3 4" xfId="32195"/>
    <cellStyle name="Total 2 3 2 2 3 5" xfId="47725"/>
    <cellStyle name="Total 2 3 2 2 4" xfId="11179"/>
    <cellStyle name="Total 2 3 2 2 4 2" xfId="27771"/>
    <cellStyle name="Total 2 3 2 2 4 3" xfId="37107"/>
    <cellStyle name="Total 2 3 2 2 4 4" xfId="46764"/>
    <cellStyle name="Total 2 3 2 2 5" xfId="12534"/>
    <cellStyle name="Total 2 3 2 2 5 2" xfId="27772"/>
    <cellStyle name="Total 2 3 2 2 5 3" xfId="37306"/>
    <cellStyle name="Total 2 3 2 2 5 4" xfId="40539"/>
    <cellStyle name="Total 2 3 2 2 6" xfId="15366"/>
    <cellStyle name="Total 2 3 2 2 6 2" xfId="35894"/>
    <cellStyle name="Total 2 3 2 2 6 3" xfId="43012"/>
    <cellStyle name="Total 2 3 2 2 7" xfId="23699"/>
    <cellStyle name="Total 2 3 2 2 8" xfId="39509"/>
    <cellStyle name="Total 2 3 2 3" xfId="8203"/>
    <cellStyle name="Total 2 3 2 3 2" xfId="8846"/>
    <cellStyle name="Total 2 3 2 3 2 2" xfId="13132"/>
    <cellStyle name="Total 2 3 2 3 2 2 2" xfId="27776"/>
    <cellStyle name="Total 2 3 2 3 2 2 3" xfId="34194"/>
    <cellStyle name="Total 2 3 2 3 2 2 4" xfId="43027"/>
    <cellStyle name="Total 2 3 2 3 2 3" xfId="15964"/>
    <cellStyle name="Total 2 3 2 3 2 3 2" xfId="23764"/>
    <cellStyle name="Total 2 3 2 3 2 3 3" xfId="40051"/>
    <cellStyle name="Total 2 3 2 3 2 4" xfId="18169"/>
    <cellStyle name="Total 2 3 2 3 2 5" xfId="39298"/>
    <cellStyle name="Total 2 3 2 3 3" xfId="9642"/>
    <cellStyle name="Total 2 3 2 3 3 2" xfId="13879"/>
    <cellStyle name="Total 2 3 2 3 3 2 2" xfId="27779"/>
    <cellStyle name="Total 2 3 2 3 3 2 3" xfId="37308"/>
    <cellStyle name="Total 2 3 2 3 3 2 4" xfId="46777"/>
    <cellStyle name="Total 2 3 2 3 3 3" xfId="16616"/>
    <cellStyle name="Total 2 3 2 3 3 3 2" xfId="23304"/>
    <cellStyle name="Total 2 3 2 3 3 3 3" xfId="40128"/>
    <cellStyle name="Total 2 3 2 3 3 4" xfId="36623"/>
    <cellStyle name="Total 2 3 2 3 3 5" xfId="46987"/>
    <cellStyle name="Total 2 3 2 3 4" xfId="11199"/>
    <cellStyle name="Total 2 3 2 3 4 2" xfId="27781"/>
    <cellStyle name="Total 2 3 2 3 4 3" xfId="34481"/>
    <cellStyle name="Total 2 3 2 3 4 4" xfId="48352"/>
    <cellStyle name="Total 2 3 2 3 5" xfId="12554"/>
    <cellStyle name="Total 2 3 2 3 5 2" xfId="27782"/>
    <cellStyle name="Total 2 3 2 3 5 3" xfId="37892"/>
    <cellStyle name="Total 2 3 2 3 5 4" xfId="45961"/>
    <cellStyle name="Total 2 3 2 3 6" xfId="15386"/>
    <cellStyle name="Total 2 3 2 3 6 2" xfId="35527"/>
    <cellStyle name="Total 2 3 2 3 6 3" xfId="43049"/>
    <cellStyle name="Total 2 3 2 3 7" xfId="22694"/>
    <cellStyle name="Total 2 3 2 3 8" xfId="39499"/>
    <cellStyle name="Total 2 3 2 4" xfId="8800"/>
    <cellStyle name="Total 2 3 2 4 2" xfId="13086"/>
    <cellStyle name="Total 2 3 2 4 2 2" xfId="27785"/>
    <cellStyle name="Total 2 3 2 4 2 3" xfId="37222"/>
    <cellStyle name="Total 2 3 2 4 2 4" xfId="44809"/>
    <cellStyle name="Total 2 3 2 4 3" xfId="15918"/>
    <cellStyle name="Total 2 3 2 4 3 2" xfId="35535"/>
    <cellStyle name="Total 2 3 2 4 3 3" xfId="46995"/>
    <cellStyle name="Total 2 3 2 4 4" xfId="21694"/>
    <cellStyle name="Total 2 3 2 4 5" xfId="39804"/>
    <cellStyle name="Total 2 3 2 5" xfId="9596"/>
    <cellStyle name="Total 2 3 2 5 2" xfId="13833"/>
    <cellStyle name="Total 2 3 2 5 2 2" xfId="27788"/>
    <cellStyle name="Total 2 3 2 5 2 3" xfId="38629"/>
    <cellStyle name="Total 2 3 2 5 2 4" xfId="46971"/>
    <cellStyle name="Total 2 3 2 5 3" xfId="16570"/>
    <cellStyle name="Total 2 3 2 5 3 2" xfId="32381"/>
    <cellStyle name="Total 2 3 2 5 3 3" xfId="41652"/>
    <cellStyle name="Total 2 3 2 5 4" xfId="32730"/>
    <cellStyle name="Total 2 3 2 5 5" xfId="48223"/>
    <cellStyle name="Total 2 3 2 6" xfId="11153"/>
    <cellStyle name="Total 2 3 2 6 2" xfId="27790"/>
    <cellStyle name="Total 2 3 2 6 3" xfId="33780"/>
    <cellStyle name="Total 2 3 2 6 4" xfId="41755"/>
    <cellStyle name="Total 2 3 2 7" xfId="12508"/>
    <cellStyle name="Total 2 3 2 7 2" xfId="27791"/>
    <cellStyle name="Total 2 3 2 7 3" xfId="32483"/>
    <cellStyle name="Total 2 3 2 7 4" xfId="40853"/>
    <cellStyle name="Total 2 3 2 8" xfId="15340"/>
    <cellStyle name="Total 2 3 2 8 2" xfId="34245"/>
    <cellStyle name="Total 2 3 2 8 3" xfId="44319"/>
    <cellStyle name="Total 2 3 2 9" xfId="31902"/>
    <cellStyle name="Total 2 3 3" xfId="8160"/>
    <cellStyle name="Total 2 3 3 10" xfId="40358"/>
    <cellStyle name="Total 2 3 3 2" xfId="8187"/>
    <cellStyle name="Total 2 3 3 2 2" xfId="8830"/>
    <cellStyle name="Total 2 3 3 2 2 2" xfId="13116"/>
    <cellStyle name="Total 2 3 3 2 2 2 2" xfId="27796"/>
    <cellStyle name="Total 2 3 3 2 2 2 3" xfId="37090"/>
    <cellStyle name="Total 2 3 3 2 2 2 4" xfId="45905"/>
    <cellStyle name="Total 2 3 3 2 2 3" xfId="15948"/>
    <cellStyle name="Total 2 3 3 2 2 3 2" xfId="25382"/>
    <cellStyle name="Total 2 3 3 2 2 3 3" xfId="40771"/>
    <cellStyle name="Total 2 3 3 2 2 4" xfId="23784"/>
    <cellStyle name="Total 2 3 3 2 2 5" xfId="40223"/>
    <cellStyle name="Total 2 3 3 2 3" xfId="9626"/>
    <cellStyle name="Total 2 3 3 2 3 2" xfId="13863"/>
    <cellStyle name="Total 2 3 3 2 3 2 2" xfId="27799"/>
    <cellStyle name="Total 2 3 3 2 3 2 3" xfId="36425"/>
    <cellStyle name="Total 2 3 3 2 3 2 4" xfId="44109"/>
    <cellStyle name="Total 2 3 3 2 3 3" xfId="16600"/>
    <cellStyle name="Total 2 3 3 2 3 3 2" xfId="22211"/>
    <cellStyle name="Total 2 3 3 2 3 3 3" xfId="39659"/>
    <cellStyle name="Total 2 3 3 2 3 4" xfId="32199"/>
    <cellStyle name="Total 2 3 3 2 3 5" xfId="46687"/>
    <cellStyle name="Total 2 3 3 2 4" xfId="11183"/>
    <cellStyle name="Total 2 3 3 2 4 2" xfId="27801"/>
    <cellStyle name="Total 2 3 3 2 4 3" xfId="27937"/>
    <cellStyle name="Total 2 3 3 2 4 4" xfId="47686"/>
    <cellStyle name="Total 2 3 3 2 5" xfId="12538"/>
    <cellStyle name="Total 2 3 3 2 5 2" xfId="27802"/>
    <cellStyle name="Total 2 3 3 2 5 3" xfId="33924"/>
    <cellStyle name="Total 2 3 3 2 5 4" xfId="41333"/>
    <cellStyle name="Total 2 3 3 2 6" xfId="15370"/>
    <cellStyle name="Total 2 3 3 2 6 2" xfId="36733"/>
    <cellStyle name="Total 2 3 3 2 6 3" xfId="45335"/>
    <cellStyle name="Total 2 3 3 2 7" xfId="32272"/>
    <cellStyle name="Total 2 3 3 2 8" xfId="42817"/>
    <cellStyle name="Total 2 3 3 3" xfId="8207"/>
    <cellStyle name="Total 2 3 3 3 2" xfId="8850"/>
    <cellStyle name="Total 2 3 3 3 2 2" xfId="13136"/>
    <cellStyle name="Total 2 3 3 3 2 2 2" xfId="27806"/>
    <cellStyle name="Total 2 3 3 3 2 2 3" xfId="38420"/>
    <cellStyle name="Total 2 3 3 3 2 2 4" xfId="48183"/>
    <cellStyle name="Total 2 3 3 3 2 3" xfId="15968"/>
    <cellStyle name="Total 2 3 3 3 2 3 2" xfId="32297"/>
    <cellStyle name="Total 2 3 3 3 2 3 3" xfId="39891"/>
    <cellStyle name="Total 2 3 3 3 2 4" xfId="21832"/>
    <cellStyle name="Total 2 3 3 3 2 5" xfId="39230"/>
    <cellStyle name="Total 2 3 3 3 3" xfId="9646"/>
    <cellStyle name="Total 2 3 3 3 3 2" xfId="13883"/>
    <cellStyle name="Total 2 3 3 3 3 2 2" xfId="27809"/>
    <cellStyle name="Total 2 3 3 3 3 2 3" xfId="33923"/>
    <cellStyle name="Total 2 3 3 3 3 2 4" xfId="47140"/>
    <cellStyle name="Total 2 3 3 3 3 3" xfId="16620"/>
    <cellStyle name="Total 2 3 3 3 3 3 2" xfId="26623"/>
    <cellStyle name="Total 2 3 3 3 3 3 3" xfId="39537"/>
    <cellStyle name="Total 2 3 3 3 3 4" xfId="27647"/>
    <cellStyle name="Total 2 3 3 3 3 5" xfId="42011"/>
    <cellStyle name="Total 2 3 3 3 4" xfId="11203"/>
    <cellStyle name="Total 2 3 3 3 4 2" xfId="27811"/>
    <cellStyle name="Total 2 3 3 3 4 3" xfId="35253"/>
    <cellStyle name="Total 2 3 3 3 4 4" xfId="47081"/>
    <cellStyle name="Total 2 3 3 3 5" xfId="12558"/>
    <cellStyle name="Total 2 3 3 3 5 2" xfId="27812"/>
    <cellStyle name="Total 2 3 3 3 5 3" xfId="37381"/>
    <cellStyle name="Total 2 3 3 3 5 4" xfId="45433"/>
    <cellStyle name="Total 2 3 3 3 6" xfId="15390"/>
    <cellStyle name="Total 2 3 3 3 6 2" xfId="33423"/>
    <cellStyle name="Total 2 3 3 3 6 3" xfId="45201"/>
    <cellStyle name="Total 2 3 3 3 7" xfId="25493"/>
    <cellStyle name="Total 2 3 3 3 8" xfId="41073"/>
    <cellStyle name="Total 2 3 3 4" xfId="8804"/>
    <cellStyle name="Total 2 3 3 4 2" xfId="13090"/>
    <cellStyle name="Total 2 3 3 4 2 2" xfId="27815"/>
    <cellStyle name="Total 2 3 3 4 2 3" xfId="33765"/>
    <cellStyle name="Total 2 3 3 4 2 4" xfId="40451"/>
    <cellStyle name="Total 2 3 3 4 3" xfId="15922"/>
    <cellStyle name="Total 2 3 3 4 3 2" xfId="37116"/>
    <cellStyle name="Total 2 3 3 4 3 3" xfId="45880"/>
    <cellStyle name="Total 2 3 3 4 4" xfId="22007"/>
    <cellStyle name="Total 2 3 3 4 5" xfId="39526"/>
    <cellStyle name="Total 2 3 3 5" xfId="9600"/>
    <cellStyle name="Total 2 3 3 5 2" xfId="13837"/>
    <cellStyle name="Total 2 3 3 5 2 2" xfId="27818"/>
    <cellStyle name="Total 2 3 3 5 2 3" xfId="34789"/>
    <cellStyle name="Total 2 3 3 5 2 4" xfId="42440"/>
    <cellStyle name="Total 2 3 3 5 3" xfId="16574"/>
    <cellStyle name="Total 2 3 3 5 3 2" xfId="21602"/>
    <cellStyle name="Total 2 3 3 5 3 3" xfId="39104"/>
    <cellStyle name="Total 2 3 3 5 4" xfId="33569"/>
    <cellStyle name="Total 2 3 3 5 5" xfId="40544"/>
    <cellStyle name="Total 2 3 3 6" xfId="11157"/>
    <cellStyle name="Total 2 3 3 6 2" xfId="27820"/>
    <cellStyle name="Total 2 3 3 6 3" xfId="36422"/>
    <cellStyle name="Total 2 3 3 6 4" xfId="45168"/>
    <cellStyle name="Total 2 3 3 7" xfId="12512"/>
    <cellStyle name="Total 2 3 3 7 2" xfId="27821"/>
    <cellStyle name="Total 2 3 3 7 3" xfId="38494"/>
    <cellStyle name="Total 2 3 3 7 4" xfId="46324"/>
    <cellStyle name="Total 2 3 3 8" xfId="15344"/>
    <cellStyle name="Total 2 3 3 8 2" xfId="35085"/>
    <cellStyle name="Total 2 3 3 8 3" xfId="44236"/>
    <cellStyle name="Total 2 3 3 9" xfId="21755"/>
    <cellStyle name="Total 2 3 4" xfId="8164"/>
    <cellStyle name="Total 2 3 4 10" xfId="39844"/>
    <cellStyle name="Total 2 3 4 2" xfId="8191"/>
    <cellStyle name="Total 2 3 4 2 2" xfId="8834"/>
    <cellStyle name="Total 2 3 4 2 2 2" xfId="13120"/>
    <cellStyle name="Total 2 3 4 2 2 2 2" xfId="27826"/>
    <cellStyle name="Total 2 3 4 2 2 2 3" xfId="38167"/>
    <cellStyle name="Total 2 3 4 2 2 2 4" xfId="43312"/>
    <cellStyle name="Total 2 3 4 2 2 3" xfId="15952"/>
    <cellStyle name="Total 2 3 4 2 2 3 2" xfId="38693"/>
    <cellStyle name="Total 2 3 4 2 2 3 3" xfId="47988"/>
    <cellStyle name="Total 2 3 4 2 2 4" xfId="32306"/>
    <cellStyle name="Total 2 3 4 2 2 5" xfId="39897"/>
    <cellStyle name="Total 2 3 4 2 3" xfId="9630"/>
    <cellStyle name="Total 2 3 4 2 3 2" xfId="13867"/>
    <cellStyle name="Total 2 3 4 2 3 2 2" xfId="27829"/>
    <cellStyle name="Total 2 3 4 2 3 2 3" xfId="35903"/>
    <cellStyle name="Total 2 3 4 2 3 2 4" xfId="46643"/>
    <cellStyle name="Total 2 3 4 2 3 3" xfId="16604"/>
    <cellStyle name="Total 2 3 4 2 3 3 2" xfId="32355"/>
    <cellStyle name="Total 2 3 4 2 3 3 3" xfId="40360"/>
    <cellStyle name="Total 2 3 4 2 3 4" xfId="32207"/>
    <cellStyle name="Total 2 3 4 2 3 5" xfId="44708"/>
    <cellStyle name="Total 2 3 4 2 4" xfId="11187"/>
    <cellStyle name="Total 2 3 4 2 4 2" xfId="27831"/>
    <cellStyle name="Total 2 3 4 2 4 3" xfId="27919"/>
    <cellStyle name="Total 2 3 4 2 4 4" xfId="40531"/>
    <cellStyle name="Total 2 3 4 2 5" xfId="12542"/>
    <cellStyle name="Total 2 3 4 2 5 2" xfId="27832"/>
    <cellStyle name="Total 2 3 4 2 5 3" xfId="36566"/>
    <cellStyle name="Total 2 3 4 2 5 4" xfId="41360"/>
    <cellStyle name="Total 2 3 4 2 6" xfId="15374"/>
    <cellStyle name="Total 2 3 4 2 6 2" xfId="37810"/>
    <cellStyle name="Total 2 3 4 2 6 3" xfId="47683"/>
    <cellStyle name="Total 2 3 4 2 7" xfId="19877"/>
    <cellStyle name="Total 2 3 4 2 8" xfId="46026"/>
    <cellStyle name="Total 2 3 4 3" xfId="8211"/>
    <cellStyle name="Total 2 3 4 3 2" xfId="8854"/>
    <cellStyle name="Total 2 3 4 3 2 2" xfId="13140"/>
    <cellStyle name="Total 2 3 4 3 2 2 2" xfId="27836"/>
    <cellStyle name="Total 2 3 4 3 2 2 3" xfId="34920"/>
    <cellStyle name="Total 2 3 4 3 2 2 4" xfId="42578"/>
    <cellStyle name="Total 2 3 4 3 2 3" xfId="15972"/>
    <cellStyle name="Total 2 3 4 3 2 3 2" xfId="18239"/>
    <cellStyle name="Total 2 3 4 3 2 3 3" xfId="40218"/>
    <cellStyle name="Total 2 3 4 3 2 4" xfId="22150"/>
    <cellStyle name="Total 2 3 4 3 2 5" xfId="39247"/>
    <cellStyle name="Total 2 3 4 3 3" xfId="9650"/>
    <cellStyle name="Total 2 3 4 3 3 2" xfId="13887"/>
    <cellStyle name="Total 2 3 4 3 3 2 2" xfId="27839"/>
    <cellStyle name="Total 2 3 4 3 3 2 3" xfId="36565"/>
    <cellStyle name="Total 2 3 4 3 3 2 4" xfId="47042"/>
    <cellStyle name="Total 2 3 4 3 3 3" xfId="16624"/>
    <cellStyle name="Total 2 3 4 3 3 3 2" xfId="31891"/>
    <cellStyle name="Total 2 3 4 3 3 3 3" xfId="39747"/>
    <cellStyle name="Total 2 3 4 3 3 4" xfId="34521"/>
    <cellStyle name="Total 2 3 4 3 3 5" xfId="42705"/>
    <cellStyle name="Total 2 3 4 3 4" xfId="11207"/>
    <cellStyle name="Total 2 3 4 3 4 2" xfId="27841"/>
    <cellStyle name="Total 2 3 4 3 4 3" xfId="33149"/>
    <cellStyle name="Total 2 3 4 3 4 4" xfId="47992"/>
    <cellStyle name="Total 2 3 4 3 5" xfId="12562"/>
    <cellStyle name="Total 2 3 4 3 5 2" xfId="27842"/>
    <cellStyle name="Total 2 3 4 3 5 3" xfId="37019"/>
    <cellStyle name="Total 2 3 4 3 5 4" xfId="46330"/>
    <cellStyle name="Total 2 3 4 3 6" xfId="15394"/>
    <cellStyle name="Total 2 3 4 3 6 2" xfId="32902"/>
    <cellStyle name="Total 2 3 4 3 6 3" xfId="42239"/>
    <cellStyle name="Total 2 3 4 3 7" xfId="23758"/>
    <cellStyle name="Total 2 3 4 3 8" xfId="39008"/>
    <cellStyle name="Total 2 3 4 4" xfId="8808"/>
    <cellStyle name="Total 2 3 4 4 2" xfId="13094"/>
    <cellStyle name="Total 2 3 4 4 2 2" xfId="27845"/>
    <cellStyle name="Total 2 3 4 4 2 3" xfId="36407"/>
    <cellStyle name="Total 2 3 4 4 2 4" xfId="41858"/>
    <cellStyle name="Total 2 3 4 4 3" xfId="15926"/>
    <cellStyle name="Total 2 3 4 4 3 2" xfId="38193"/>
    <cellStyle name="Total 2 3 4 4 3 3" xfId="45144"/>
    <cellStyle name="Total 2 3 4 4 4" xfId="22348"/>
    <cellStyle name="Total 2 3 4 4 5" xfId="38976"/>
    <cellStyle name="Total 2 3 4 5" xfId="9604"/>
    <cellStyle name="Total 2 3 4 5 2" xfId="13841"/>
    <cellStyle name="Total 2 3 4 5 2 2" xfId="27848"/>
    <cellStyle name="Total 2 3 4 5 2 3" xfId="34267"/>
    <cellStyle name="Total 2 3 4 5 2 4" xfId="43704"/>
    <cellStyle name="Total 2 3 4 5 3" xfId="16578"/>
    <cellStyle name="Total 2 3 4 5 3 2" xfId="32117"/>
    <cellStyle name="Total 2 3 4 5 3 3" xfId="39251"/>
    <cellStyle name="Total 2 3 4 5 4" xfId="36211"/>
    <cellStyle name="Total 2 3 4 5 5" xfId="44355"/>
    <cellStyle name="Total 2 3 4 6" xfId="11161"/>
    <cellStyle name="Total 2 3 4 6 2" xfId="27850"/>
    <cellStyle name="Total 2 3 4 6 3" xfId="35900"/>
    <cellStyle name="Total 2 3 4 6 4" xfId="47628"/>
    <cellStyle name="Total 2 3 4 7" xfId="12516"/>
    <cellStyle name="Total 2 3 4 7 2" xfId="27851"/>
    <cellStyle name="Total 2 3 4 7 3" xfId="34842"/>
    <cellStyle name="Total 2 3 4 7 4" xfId="41805"/>
    <cellStyle name="Total 2 3 4 8" xfId="15348"/>
    <cellStyle name="Total 2 3 4 8 2" xfId="32981"/>
    <cellStyle name="Total 2 3 4 8 3" xfId="41973"/>
    <cellStyle name="Total 2 3 4 9" xfId="22069"/>
    <cellStyle name="Total 2 3 5" xfId="8168"/>
    <cellStyle name="Total 2 3 5 2" xfId="8195"/>
    <cellStyle name="Total 2 3 5 2 2" xfId="8838"/>
    <cellStyle name="Total 2 3 5 2 2 2" xfId="13124"/>
    <cellStyle name="Total 2 3 5 2 2 2 2" xfId="27856"/>
    <cellStyle name="Total 2 3 5 2 2 2 3" xfId="37645"/>
    <cellStyle name="Total 2 3 5 2 2 2 4" xfId="45933"/>
    <cellStyle name="Total 2 3 5 2 2 3" xfId="15956"/>
    <cellStyle name="Total 2 3 5 2 2 3 2" xfId="32050"/>
    <cellStyle name="Total 2 3 5 2 2 3 3" xfId="39229"/>
    <cellStyle name="Total 2 3 5 2 2 4" xfId="18017"/>
    <cellStyle name="Total 2 3 5 2 2 5" xfId="40099"/>
    <cellStyle name="Total 2 3 5 2 3" xfId="9634"/>
    <cellStyle name="Total 2 3 5 2 3 2" xfId="13871"/>
    <cellStyle name="Total 2 3 5 2 3 2 2" xfId="27859"/>
    <cellStyle name="Total 2 3 5 2 3 2 3" xfId="36742"/>
    <cellStyle name="Total 2 3 5 2 3 2 4" xfId="43318"/>
    <cellStyle name="Total 2 3 5 2 3 3" xfId="16608"/>
    <cellStyle name="Total 2 3 5 2 3 3 2" xfId="31950"/>
    <cellStyle name="Total 2 3 5 2 3 3 3" xfId="41004"/>
    <cellStyle name="Total 2 3 5 2 3 4" xfId="27634"/>
    <cellStyle name="Total 2 3 5 2 3 5" xfId="45737"/>
    <cellStyle name="Total 2 3 5 2 4" xfId="11191"/>
    <cellStyle name="Total 2 3 5 2 4 2" xfId="27861"/>
    <cellStyle name="Total 2 3 5 2 4 3" xfId="27926"/>
    <cellStyle name="Total 2 3 5 2 4 4" xfId="43138"/>
    <cellStyle name="Total 2 3 5 2 5" xfId="12546"/>
    <cellStyle name="Total 2 3 5 2 5 2" xfId="27862"/>
    <cellStyle name="Total 2 3 5 2 5 3" xfId="36044"/>
    <cellStyle name="Total 2 3 5 2 5 4" xfId="41954"/>
    <cellStyle name="Total 2 3 5 2 6" xfId="15378"/>
    <cellStyle name="Total 2 3 5 2 6 2" xfId="37299"/>
    <cellStyle name="Total 2 3 5 2 6 3" xfId="46964"/>
    <cellStyle name="Total 2 3 5 2 7" xfId="21825"/>
    <cellStyle name="Total 2 3 5 2 8" xfId="40029"/>
    <cellStyle name="Total 2 3 5 3" xfId="8812"/>
    <cellStyle name="Total 2 3 5 3 2" xfId="13098"/>
    <cellStyle name="Total 2 3 5 3 2 2" xfId="27865"/>
    <cellStyle name="Total 2 3 5 3 2 3" xfId="35885"/>
    <cellStyle name="Total 2 3 5 3 2 4" xfId="45462"/>
    <cellStyle name="Total 2 3 5 3 3" xfId="15930"/>
    <cellStyle name="Total 2 3 5 3 3 2" xfId="32040"/>
    <cellStyle name="Total 2 3 5 3 3 3" xfId="41623"/>
    <cellStyle name="Total 2 3 5 3 4" xfId="25019"/>
    <cellStyle name="Total 2 3 5 3 5" xfId="42405"/>
    <cellStyle name="Total 2 3 5 4" xfId="9608"/>
    <cellStyle name="Total 2 3 5 4 2" xfId="13845"/>
    <cellStyle name="Total 2 3 5 4 2 2" xfId="27868"/>
    <cellStyle name="Total 2 3 5 4 2 3" xfId="35107"/>
    <cellStyle name="Total 2 3 5 4 2 4" xfId="46452"/>
    <cellStyle name="Total 2 3 5 4 3" xfId="16582"/>
    <cellStyle name="Total 2 3 5 4 3 2" xfId="24121"/>
    <cellStyle name="Total 2 3 5 4 3 3" xfId="42096"/>
    <cellStyle name="Total 2 3 5 4 4" xfId="35690"/>
    <cellStyle name="Total 2 3 5 4 5" xfId="48012"/>
    <cellStyle name="Total 2 3 5 5" xfId="11165"/>
    <cellStyle name="Total 2 3 5 5 2" xfId="27870"/>
    <cellStyle name="Total 2 3 5 5 3" xfId="36739"/>
    <cellStyle name="Total 2 3 5 5 4" xfId="42025"/>
    <cellStyle name="Total 2 3 5 6" xfId="12520"/>
    <cellStyle name="Total 2 3 5 6 2" xfId="27871"/>
    <cellStyle name="Total 2 3 5 6 3" xfId="34320"/>
    <cellStyle name="Total 2 3 5 6 4" xfId="44369"/>
    <cellStyle name="Total 2 3 5 7" xfId="15352"/>
    <cellStyle name="Total 2 3 5 7 2" xfId="32460"/>
    <cellStyle name="Total 2 3 5 7 3" xfId="40676"/>
    <cellStyle name="Total 2 3 5 8" xfId="22465"/>
    <cellStyle name="Total 2 3 5 9" xfId="39636"/>
    <cellStyle name="Total 2 3 6" xfId="8179"/>
    <cellStyle name="Total 2 3 6 2" xfId="8199"/>
    <cellStyle name="Total 2 3 6 2 2" xfId="8842"/>
    <cellStyle name="Total 2 3 6 2 2 2" xfId="13128"/>
    <cellStyle name="Total 2 3 6 2 2 2 2" xfId="27876"/>
    <cellStyle name="Total 2 3 6 2 2 2 3" xfId="34716"/>
    <cellStyle name="Total 2 3 6 2 2 2 4" xfId="42503"/>
    <cellStyle name="Total 2 3 6 2 2 3" xfId="15960"/>
    <cellStyle name="Total 2 3 6 2 2 3 2" xfId="37187"/>
    <cellStyle name="Total 2 3 6 2 2 3 3" xfId="39349"/>
    <cellStyle name="Total 2 3 6 2 2 4" xfId="38806"/>
    <cellStyle name="Total 2 3 6 2 2 5" xfId="40153"/>
    <cellStyle name="Total 2 3 6 2 3" xfId="9638"/>
    <cellStyle name="Total 2 3 6 2 3 2" xfId="13875"/>
    <cellStyle name="Total 2 3 6 2 3 2 2" xfId="27879"/>
    <cellStyle name="Total 2 3 6 2 3 2 3" xfId="37819"/>
    <cellStyle name="Total 2 3 6 2 3 2 4" xfId="44283"/>
    <cellStyle name="Total 2 3 6 2 3 3" xfId="16612"/>
    <cellStyle name="Total 2 3 6 2 3 3 2" xfId="22262"/>
    <cellStyle name="Total 2 3 6 2 3 3 3" xfId="40070"/>
    <cellStyle name="Total 2 3 6 2 3 4" xfId="27640"/>
    <cellStyle name="Total 2 3 6 2 3 5" xfId="46609"/>
    <cellStyle name="Total 2 3 6 2 4" xfId="11195"/>
    <cellStyle name="Total 2 3 6 2 4 2" xfId="27881"/>
    <cellStyle name="Total 2 3 6 2 4 3" xfId="27933"/>
    <cellStyle name="Total 2 3 6 2 4 4" xfId="45842"/>
    <cellStyle name="Total 2 3 6 2 5" xfId="12550"/>
    <cellStyle name="Total 2 3 6 2 5 2" xfId="27882"/>
    <cellStyle name="Total 2 3 6 2 5 3" xfId="36815"/>
    <cellStyle name="Total 2 3 6 2 5 4" xfId="46338"/>
    <cellStyle name="Total 2 3 6 2 6" xfId="15382"/>
    <cellStyle name="Total 2 3 6 2 6 2" xfId="35518"/>
    <cellStyle name="Total 2 3 6 2 6 3" xfId="41335"/>
    <cellStyle name="Total 2 3 6 2 7" xfId="22142"/>
    <cellStyle name="Total 2 3 6 2 8" xfId="39299"/>
    <cellStyle name="Total 2 3 6 3" xfId="8822"/>
    <cellStyle name="Total 2 3 6 3 2" xfId="13108"/>
    <cellStyle name="Total 2 3 6 3 2 2" xfId="27885"/>
    <cellStyle name="Total 2 3 6 3 2 3" xfId="32519"/>
    <cellStyle name="Total 2 3 6 3 2 4" xfId="41149"/>
    <cellStyle name="Total 2 3 6 3 3" xfId="15940"/>
    <cellStyle name="Total 2 3 6 3 3 2" xfId="32226"/>
    <cellStyle name="Total 2 3 6 3 3 3" xfId="43510"/>
    <cellStyle name="Total 2 3 6 3 4" xfId="22381"/>
    <cellStyle name="Total 2 3 6 3 5" xfId="41122"/>
    <cellStyle name="Total 2 3 6 4" xfId="9618"/>
    <cellStyle name="Total 2 3 6 4 2" xfId="13855"/>
    <cellStyle name="Total 2 3 6 4 2 2" xfId="27888"/>
    <cellStyle name="Total 2 3 6 4 2 3" xfId="37253"/>
    <cellStyle name="Total 2 3 6 4 2 4" xfId="45989"/>
    <cellStyle name="Total 2 3 6 4 3" xfId="16592"/>
    <cellStyle name="Total 2 3 6 4 3 2" xfId="24466"/>
    <cellStyle name="Total 2 3 6 4 3 3" xfId="39246"/>
    <cellStyle name="Total 2 3 6 4 4" xfId="27628"/>
    <cellStyle name="Total 2 3 6 4 5" xfId="46732"/>
    <cellStyle name="Total 2 3 6 5" xfId="11175"/>
    <cellStyle name="Total 2 3 6 5 2" xfId="27890"/>
    <cellStyle name="Total 2 3 6 5 3" xfId="38545"/>
    <cellStyle name="Total 2 3 6 5 4" xfId="44232"/>
    <cellStyle name="Total 2 3 6 6" xfId="12530"/>
    <cellStyle name="Total 2 3 6 6 2" xfId="27891"/>
    <cellStyle name="Total 2 3 6 6 3" xfId="37817"/>
    <cellStyle name="Total 2 3 6 6 4" xfId="47584"/>
    <cellStyle name="Total 2 3 6 7" xfId="15362"/>
    <cellStyle name="Total 2 3 6 7 2" xfId="36416"/>
    <cellStyle name="Total 2 3 6 7 3" xfId="47469"/>
    <cellStyle name="Total 2 3 6 8" xfId="25103"/>
    <cellStyle name="Total 2 3 6 9" xfId="39940"/>
    <cellStyle name="Total 2 3 7" xfId="8152"/>
    <cellStyle name="Total 2 3 7 2" xfId="9592"/>
    <cellStyle name="Total 2 3 7 2 2" xfId="13829"/>
    <cellStyle name="Total 2 3 7 2 2 2" xfId="27895"/>
    <cellStyle name="Total 2 3 7 2 2 3" xfId="34403"/>
    <cellStyle name="Total 2 3 7 2 2 4" xfId="47294"/>
    <cellStyle name="Total 2 3 7 2 3" xfId="16566"/>
    <cellStyle name="Total 2 3 7 2 3 2" xfId="25921"/>
    <cellStyle name="Total 2 3 7 2 3 3" xfId="40050"/>
    <cellStyle name="Total 2 3 7 2 4" xfId="33251"/>
    <cellStyle name="Total 2 3 7 2 5" xfId="43727"/>
    <cellStyle name="Total 2 3 7 3" xfId="11149"/>
    <cellStyle name="Total 2 3 7 3 2" xfId="27897"/>
    <cellStyle name="Total 2 3 7 3 3" xfId="37239"/>
    <cellStyle name="Total 2 3 7 3 4" xfId="47181"/>
    <cellStyle name="Total 2 3 7 4" xfId="12504"/>
    <cellStyle name="Total 2 3 7 4 2" xfId="27898"/>
    <cellStyle name="Total 2 3 7 4 3" xfId="33004"/>
    <cellStyle name="Total 2 3 7 4 4" xfId="47532"/>
    <cellStyle name="Total 2 3 7 5" xfId="15336"/>
    <cellStyle name="Total 2 3 7 5 2" xfId="34767"/>
    <cellStyle name="Total 2 3 7 5 3" xfId="40673"/>
    <cellStyle name="Total 2 3 7 6" xfId="32372"/>
    <cellStyle name="Total 2 3 7 7" xfId="44512"/>
    <cellStyle name="Total 2 3 8" xfId="8796"/>
    <cellStyle name="Total 2 3 8 2" xfId="13082"/>
    <cellStyle name="Total 2 3 8 2 2" xfId="27901"/>
    <cellStyle name="Total 2 3 8 2 3" xfId="37734"/>
    <cellStyle name="Total 2 3 8 2 4" xfId="38956"/>
    <cellStyle name="Total 2 3 8 3" xfId="15914"/>
    <cellStyle name="Total 2 3 8 3 2" xfId="32032"/>
    <cellStyle name="Total 2 3 8 3 3" xfId="46280"/>
    <cellStyle name="Total 2 3 8 4" xfId="31905"/>
    <cellStyle name="Total 2 3 8 5" xfId="39125"/>
    <cellStyle name="Total 2 3 9" xfId="8988"/>
    <cellStyle name="Total 2 3 9 2" xfId="13243"/>
    <cellStyle name="Total 2 3 9 2 2" xfId="27904"/>
    <cellStyle name="Total 2 3 9 2 3" xfId="35095"/>
    <cellStyle name="Total 2 3 9 2 4" xfId="41827"/>
    <cellStyle name="Total 2 3 9 3" xfId="16028"/>
    <cellStyle name="Total 2 3 9 3 2" xfId="22249"/>
    <cellStyle name="Total 2 3 9 3 3" xfId="40994"/>
    <cellStyle name="Total 2 3 9 4" xfId="22550"/>
    <cellStyle name="Total 2 3 9 5" xfId="39325"/>
    <cellStyle name="Total 2 4" xfId="6931"/>
    <cellStyle name="Total 2 4 2" xfId="9272"/>
    <cellStyle name="Total 2 4 2 2" xfId="13527"/>
    <cellStyle name="Total 2 4 2 2 2" xfId="27908"/>
    <cellStyle name="Total 2 4 2 2 3" xfId="38310"/>
    <cellStyle name="Total 2 4 2 2 4" xfId="42009"/>
    <cellStyle name="Total 2 4 2 3" xfId="16277"/>
    <cellStyle name="Total 2 4 2 3 2" xfId="32057"/>
    <cellStyle name="Total 2 4 2 3 3" xfId="44305"/>
    <cellStyle name="Total 2 4 2 4" xfId="23672"/>
    <cellStyle name="Total 2 4 2 5" xfId="39550"/>
    <cellStyle name="Total 2 4 3" xfId="10847"/>
    <cellStyle name="Total 2 4 3 2" xfId="27910"/>
    <cellStyle name="Total 2 4 3 3" xfId="33377"/>
    <cellStyle name="Total 2 4 3 4" xfId="43946"/>
    <cellStyle name="Total 2 4 4" xfId="12202"/>
    <cellStyle name="Total 2 4 4 2" xfId="27911"/>
    <cellStyle name="Total 2 4 4 3" xfId="32869"/>
    <cellStyle name="Total 2 4 4 4" xfId="44359"/>
    <cellStyle name="Total 2 4 5" xfId="15034"/>
    <cellStyle name="Total 2 4 5 2" xfId="37514"/>
    <cellStyle name="Total 2 4 5 3" xfId="43334"/>
    <cellStyle name="Total 2 4 6" xfId="26732"/>
    <cellStyle name="Total 2 4 7" xfId="41681"/>
    <cellStyle name="Total 2 5" xfId="6745"/>
    <cellStyle name="Total 2 5 2" xfId="9086"/>
    <cellStyle name="Total 2 5 2 2" xfId="13341"/>
    <cellStyle name="Total 2 5 2 2 2" xfId="27915"/>
    <cellStyle name="Total 2 5 2 2 3" xfId="36921"/>
    <cellStyle name="Total 2 5 2 2 4" xfId="40616"/>
    <cellStyle name="Total 2 5 2 3" xfId="16114"/>
    <cellStyle name="Total 2 5 2 3 2" xfId="23871"/>
    <cellStyle name="Total 2 5 2 3 3" xfId="39644"/>
    <cellStyle name="Total 2 5 2 4" xfId="26951"/>
    <cellStyle name="Total 2 5 2 5" xfId="46386"/>
    <cellStyle name="Total 2 5 3" xfId="10661"/>
    <cellStyle name="Total 2 5 3 2" xfId="27917"/>
    <cellStyle name="Total 2 5 3 3" xfId="27892"/>
    <cellStyle name="Total 2 5 3 4" xfId="46943"/>
    <cellStyle name="Total 2 5 4" xfId="12016"/>
    <cellStyle name="Total 2 5 4 2" xfId="27918"/>
    <cellStyle name="Total 2 5 4 3" xfId="36718"/>
    <cellStyle name="Total 2 5 4 4" xfId="41913"/>
    <cellStyle name="Total 2 5 5" xfId="14848"/>
    <cellStyle name="Total 2 5 5 2" xfId="32972"/>
    <cellStyle name="Total 2 5 5 3" xfId="46244"/>
    <cellStyle name="Total 2 5 6" xfId="22619"/>
    <cellStyle name="Total 2 5 7" xfId="40076"/>
    <cellStyle name="Total 2 6" xfId="6738"/>
    <cellStyle name="Total 2 6 2" xfId="9079"/>
    <cellStyle name="Total 2 6 2 2" xfId="13334"/>
    <cellStyle name="Total 2 6 2 2 2" xfId="27922"/>
    <cellStyle name="Total 2 6 2 2 3" xfId="32445"/>
    <cellStyle name="Total 2 6 2 2 4" xfId="44315"/>
    <cellStyle name="Total 2 6 2 3" xfId="16107"/>
    <cellStyle name="Total 2 6 2 3 2" xfId="23773"/>
    <cellStyle name="Total 2 6 2 3 3" xfId="39362"/>
    <cellStyle name="Total 2 6 2 4" xfId="23608"/>
    <cellStyle name="Total 2 6 2 5" xfId="39965"/>
    <cellStyle name="Total 2 6 3" xfId="10654"/>
    <cellStyle name="Total 2 6 3 2" xfId="27924"/>
    <cellStyle name="Total 2 6 3 3" xfId="32415"/>
    <cellStyle name="Total 2 6 3 4" xfId="39003"/>
    <cellStyle name="Total 2 6 4" xfId="12009"/>
    <cellStyle name="Total 2 6 4 2" xfId="27925"/>
    <cellStyle name="Total 2 6 4 3" xfId="37999"/>
    <cellStyle name="Total 2 6 4 4" xfId="46493"/>
    <cellStyle name="Total 2 6 5" xfId="14841"/>
    <cellStyle name="Total 2 6 5 2" xfId="32654"/>
    <cellStyle name="Total 2 6 5 3" xfId="42712"/>
    <cellStyle name="Total 2 6 6" xfId="22612"/>
    <cellStyle name="Total 2 6 7" xfId="39506"/>
    <cellStyle name="Total 2 7" xfId="7075"/>
    <cellStyle name="Total 2 7 2" xfId="9416"/>
    <cellStyle name="Total 2 7 2 2" xfId="13671"/>
    <cellStyle name="Total 2 7 2 2 2" xfId="27929"/>
    <cellStyle name="Total 2 7 2 2 3" xfId="34284"/>
    <cellStyle name="Total 2 7 2 2 4" xfId="41532"/>
    <cellStyle name="Total 2 7 2 3" xfId="16408"/>
    <cellStyle name="Total 2 7 2 3 2" xfId="22259"/>
    <cellStyle name="Total 2 7 2 3 3" xfId="39508"/>
    <cellStyle name="Total 2 7 2 4" xfId="38199"/>
    <cellStyle name="Total 2 7 2 5" xfId="42201"/>
    <cellStyle name="Total 2 7 3" xfId="10991"/>
    <cellStyle name="Total 2 7 3 2" xfId="27931"/>
    <cellStyle name="Total 2 7 3 3" xfId="38035"/>
    <cellStyle name="Total 2 7 3 4" xfId="38960"/>
    <cellStyle name="Total 2 7 4" xfId="12346"/>
    <cellStyle name="Total 2 7 4 2" xfId="27932"/>
    <cellStyle name="Total 2 7 4 3" xfId="35392"/>
    <cellStyle name="Total 2 7 4 4" xfId="46352"/>
    <cellStyle name="Total 2 7 5" xfId="15178"/>
    <cellStyle name="Total 2 7 5 2" xfId="33528"/>
    <cellStyle name="Total 2 7 5 3" xfId="41462"/>
    <cellStyle name="Total 2 7 6" xfId="25961"/>
    <cellStyle name="Total 2 7 7" xfId="47887"/>
    <cellStyle name="Total 2 8" xfId="7159"/>
    <cellStyle name="Total 2 8 2" xfId="9500"/>
    <cellStyle name="Total 2 8 2 2" xfId="13755"/>
    <cellStyle name="Total 2 8 2 2 2" xfId="27936"/>
    <cellStyle name="Total 2 8 2 2 3" xfId="32660"/>
    <cellStyle name="Total 2 8 2 2 4" xfId="46334"/>
    <cellStyle name="Total 2 8 2 3" xfId="16492"/>
    <cellStyle name="Total 2 8 2 3 2" xfId="23342"/>
    <cellStyle name="Total 2 8 2 3 3" xfId="39297"/>
    <cellStyle name="Total 2 8 2 4" xfId="27576"/>
    <cellStyle name="Total 2 8 2 5" xfId="40866"/>
    <cellStyle name="Total 2 8 3" xfId="11075"/>
    <cellStyle name="Total 2 8 3 2" xfId="27938"/>
    <cellStyle name="Total 2 8 3 3" xfId="34295"/>
    <cellStyle name="Total 2 8 3 4" xfId="43901"/>
    <cellStyle name="Total 2 8 4" xfId="12430"/>
    <cellStyle name="Total 2 8 4 2" xfId="27939"/>
    <cellStyle name="Total 2 8 4 3" xfId="33771"/>
    <cellStyle name="Total 2 8 4 4" xfId="46460"/>
    <cellStyle name="Total 2 8 5" xfId="15262"/>
    <cellStyle name="Total 2 8 5 2" xfId="36640"/>
    <cellStyle name="Total 2 8 5 3" xfId="47620"/>
    <cellStyle name="Total 2 8 6" xfId="21922"/>
    <cellStyle name="Total 2 8 7" xfId="40139"/>
    <cellStyle name="Total 2 9" xfId="7177"/>
    <cellStyle name="Total 2 9 2" xfId="9518"/>
    <cellStyle name="Total 2 9 2 2" xfId="13773"/>
    <cellStyle name="Total 2 9 2 2 2" xfId="27943"/>
    <cellStyle name="Total 2 9 2 2 3" xfId="36933"/>
    <cellStyle name="Total 2 9 2 2 4" xfId="44249"/>
    <cellStyle name="Total 2 9 2 3" xfId="16510"/>
    <cellStyle name="Total 2 9 2 3 2" xfId="26864"/>
    <cellStyle name="Total 2 9 2 3 3" xfId="40173"/>
    <cellStyle name="Total 2 9 2 4" xfId="32866"/>
    <cellStyle name="Total 2 9 2 5" xfId="46885"/>
    <cellStyle name="Total 2 9 3" xfId="11093"/>
    <cellStyle name="Total 2 9 3 2" xfId="27945"/>
    <cellStyle name="Total 2 9 3 3" xfId="35500"/>
    <cellStyle name="Total 2 9 3 4" xfId="44111"/>
    <cellStyle name="Total 2 9 4" xfId="12448"/>
    <cellStyle name="Total 2 9 4 2" xfId="27946"/>
    <cellStyle name="Total 2 9 4 3" xfId="32525"/>
    <cellStyle name="Total 2 9 4 4" xfId="45696"/>
    <cellStyle name="Total 2 9 5" xfId="15280"/>
    <cellStyle name="Total 2 9 5 2" xfId="34287"/>
    <cellStyle name="Total 2 9 5 3" xfId="48281"/>
    <cellStyle name="Total 2 9 6" xfId="22227"/>
    <cellStyle name="Total 2 9 7" xfId="39305"/>
    <cellStyle name="Total 3" xfId="64"/>
    <cellStyle name="Total 3 10" xfId="7185"/>
    <cellStyle name="Total 3 10 2" xfId="9526"/>
    <cellStyle name="Total 3 10 2 2" xfId="13781"/>
    <cellStyle name="Total 3 10 2 2 2" xfId="27951"/>
    <cellStyle name="Total 3 10 2 2 3" xfId="37488"/>
    <cellStyle name="Total 3 10 2 2 4" xfId="46144"/>
    <cellStyle name="Total 3 10 2 3" xfId="16518"/>
    <cellStyle name="Total 3 10 2 3 2" xfId="21827"/>
    <cellStyle name="Total 3 10 2 3 3" xfId="39970"/>
    <cellStyle name="Total 3 10 2 4" xfId="36800"/>
    <cellStyle name="Total 3 10 2 5" xfId="40880"/>
    <cellStyle name="Total 3 10 3" xfId="11101"/>
    <cellStyle name="Total 3 10 3 2" xfId="27953"/>
    <cellStyle name="Total 3 10 3 3" xfId="32875"/>
    <cellStyle name="Total 3 10 3 4" xfId="43434"/>
    <cellStyle name="Total 3 10 4" xfId="12456"/>
    <cellStyle name="Total 3 10 4 2" xfId="27954"/>
    <cellStyle name="Total 3 10 4 3" xfId="37096"/>
    <cellStyle name="Total 3 10 4 4" xfId="42664"/>
    <cellStyle name="Total 3 10 5" xfId="15288"/>
    <cellStyle name="Total 3 10 5 2" xfId="33023"/>
    <cellStyle name="Total 3 10 5 3" xfId="42172"/>
    <cellStyle name="Total 3 10 6" xfId="25898"/>
    <cellStyle name="Total 3 10 7" xfId="41171"/>
    <cellStyle name="Total 3 11" xfId="7184"/>
    <cellStyle name="Total 3 11 2" xfId="9525"/>
    <cellStyle name="Total 3 11 2 2" xfId="13780"/>
    <cellStyle name="Total 3 11 2 2 2" xfId="27958"/>
    <cellStyle name="Total 3 11 2 2 3" xfId="35890"/>
    <cellStyle name="Total 3 11 2 2 4" xfId="40406"/>
    <cellStyle name="Total 3 11 2 3" xfId="16517"/>
    <cellStyle name="Total 3 11 2 3 2" xfId="32316"/>
    <cellStyle name="Total 3 11 2 3 3" xfId="39193"/>
    <cellStyle name="Total 3 11 2 4" xfId="33637"/>
    <cellStyle name="Total 3 11 2 5" xfId="43788"/>
    <cellStyle name="Total 3 11 3" xfId="11100"/>
    <cellStyle name="Total 3 11 3 2" xfId="27960"/>
    <cellStyle name="Total 3 11 3 3" xfId="34457"/>
    <cellStyle name="Total 3 11 3 4" xfId="48245"/>
    <cellStyle name="Total 3 11 4" xfId="12455"/>
    <cellStyle name="Total 3 11 4 2" xfId="27961"/>
    <cellStyle name="Total 3 11 4 3" xfId="33933"/>
    <cellStyle name="Total 3 11 4 4" xfId="46010"/>
    <cellStyle name="Total 3 11 5" xfId="15287"/>
    <cellStyle name="Total 3 11 5 2" xfId="34605"/>
    <cellStyle name="Total 3 11 5 3" xfId="47043"/>
    <cellStyle name="Total 3 11 6" xfId="22236"/>
    <cellStyle name="Total 3 11 7" xfId="39961"/>
    <cellStyle name="Total 3 12" xfId="8302"/>
    <cellStyle name="Total 3 12 2" xfId="9740"/>
    <cellStyle name="Total 3 12 2 2" xfId="13977"/>
    <cellStyle name="Total 3 12 2 2 2" xfId="27965"/>
    <cellStyle name="Total 3 12 2 2 3" xfId="33625"/>
    <cellStyle name="Total 3 12 2 2 4" xfId="47185"/>
    <cellStyle name="Total 3 12 2 3" xfId="16714"/>
    <cellStyle name="Total 3 12 2 3 2" xfId="22221"/>
    <cellStyle name="Total 3 12 2 3 3" xfId="39999"/>
    <cellStyle name="Total 3 12 2 4" xfId="33438"/>
    <cellStyle name="Total 3 12 2 5" xfId="47806"/>
    <cellStyle name="Total 3 12 3" xfId="11297"/>
    <cellStyle name="Total 3 12 3 2" xfId="27967"/>
    <cellStyle name="Total 3 12 3 3" xfId="38398"/>
    <cellStyle name="Total 3 12 3 4" xfId="45731"/>
    <cellStyle name="Total 3 12 4" xfId="12652"/>
    <cellStyle name="Total 3 12 4 2" xfId="27968"/>
    <cellStyle name="Total 3 12 4 3" xfId="35950"/>
    <cellStyle name="Total 3 12 4 4" xfId="48457"/>
    <cellStyle name="Total 3 12 5" xfId="15484"/>
    <cellStyle name="Total 3 12 5 2" xfId="36525"/>
    <cellStyle name="Total 3 12 5 3" xfId="45249"/>
    <cellStyle name="Total 3 12 6" xfId="21838"/>
    <cellStyle name="Total 3 12 7" xfId="39726"/>
    <cellStyle name="Total 3 13" xfId="8442"/>
    <cellStyle name="Total 3 13 2" xfId="9878"/>
    <cellStyle name="Total 3 13 2 2" xfId="14115"/>
    <cellStyle name="Total 3 13 2 2 2" xfId="27972"/>
    <cellStyle name="Total 3 13 2 2 3" xfId="32751"/>
    <cellStyle name="Total 3 13 2 2 4" xfId="42840"/>
    <cellStyle name="Total 3 13 2 3" xfId="16852"/>
    <cellStyle name="Total 3 13 2 3 2" xfId="25069"/>
    <cellStyle name="Total 3 13 2 3 3" xfId="39042"/>
    <cellStyle name="Total 3 13 2 4" xfId="32860"/>
    <cellStyle name="Total 3 13 2 5" xfId="47770"/>
    <cellStyle name="Total 3 13 3" xfId="11435"/>
    <cellStyle name="Total 3 13 3 2" xfId="27974"/>
    <cellStyle name="Total 3 13 3 3" xfId="37818"/>
    <cellStyle name="Total 3 13 3 4" xfId="43183"/>
    <cellStyle name="Total 3 13 4" xfId="12790"/>
    <cellStyle name="Total 3 13 4 2" xfId="27975"/>
    <cellStyle name="Total 3 13 4 3" xfId="33367"/>
    <cellStyle name="Total 3 13 4 4" xfId="42675"/>
    <cellStyle name="Total 3 13 5" xfId="15622"/>
    <cellStyle name="Total 3 13 5 2" xfId="26338"/>
    <cellStyle name="Total 3 13 5 3" xfId="40695"/>
    <cellStyle name="Total 3 13 6" xfId="34517"/>
    <cellStyle name="Total 3 13 7" xfId="42855"/>
    <cellStyle name="Total 3 14" xfId="8457"/>
    <cellStyle name="Total 3 14 2" xfId="9893"/>
    <cellStyle name="Total 3 14 2 2" xfId="14130"/>
    <cellStyle name="Total 3 14 2 2 2" xfId="27979"/>
    <cellStyle name="Total 3 14 2 2 3" xfId="38559"/>
    <cellStyle name="Total 3 14 2 2 4" xfId="41863"/>
    <cellStyle name="Total 3 14 2 3" xfId="16867"/>
    <cellStyle name="Total 3 14 2 3 2" xfId="26916"/>
    <cellStyle name="Total 3 14 2 3 3" xfId="41014"/>
    <cellStyle name="Total 3 14 2 4" xfId="35417"/>
    <cellStyle name="Total 3 14 2 5" xfId="40651"/>
    <cellStyle name="Total 3 14 3" xfId="11450"/>
    <cellStyle name="Total 3 14 3 2" xfId="27981"/>
    <cellStyle name="Total 3 14 3 3" xfId="32873"/>
    <cellStyle name="Total 3 14 3 4" xfId="45603"/>
    <cellStyle name="Total 3 14 4" xfId="12805"/>
    <cellStyle name="Total 3 14 4 2" xfId="27982"/>
    <cellStyle name="Total 3 14 4 3" xfId="32575"/>
    <cellStyle name="Total 3 14 4 4" xfId="47795"/>
    <cellStyle name="Total 3 14 5" xfId="15637"/>
    <cellStyle name="Total 3 14 5 2" xfId="27966"/>
    <cellStyle name="Total 3 14 5 3" xfId="47188"/>
    <cellStyle name="Total 3 14 6" xfId="34495"/>
    <cellStyle name="Total 3 14 7" xfId="45921"/>
    <cellStyle name="Total 3 15" xfId="8658"/>
    <cellStyle name="Total 3 15 2" xfId="10094"/>
    <cellStyle name="Total 3 15 2 2" xfId="14331"/>
    <cellStyle name="Total 3 15 2 2 2" xfId="27986"/>
    <cellStyle name="Total 3 15 2 2 3" xfId="35319"/>
    <cellStyle name="Total 3 15 2 2 4" xfId="46796"/>
    <cellStyle name="Total 3 15 2 3" xfId="17068"/>
    <cellStyle name="Total 3 15 2 3 2" xfId="32160"/>
    <cellStyle name="Total 3 15 2 3 3" xfId="46360"/>
    <cellStyle name="Total 3 15 2 4" xfId="37243"/>
    <cellStyle name="Total 3 15 2 5" xfId="42917"/>
    <cellStyle name="Total 3 15 3" xfId="11651"/>
    <cellStyle name="Total 3 15 3 2" xfId="27988"/>
    <cellStyle name="Total 3 15 3 3" xfId="36385"/>
    <cellStyle name="Total 3 15 3 4" xfId="48197"/>
    <cellStyle name="Total 3 15 4" xfId="13006"/>
    <cellStyle name="Total 3 15 4 2" xfId="27989"/>
    <cellStyle name="Total 3 15 4 3" xfId="35387"/>
    <cellStyle name="Total 3 15 4 4" xfId="43999"/>
    <cellStyle name="Total 3 15 5" xfId="15838"/>
    <cellStyle name="Total 3 15 5 2" xfId="32251"/>
    <cellStyle name="Total 3 15 5 3" xfId="43035"/>
    <cellStyle name="Total 3 15 6" xfId="27419"/>
    <cellStyle name="Total 3 15 7" xfId="46893"/>
    <cellStyle name="Total 3 16" xfId="8661"/>
    <cellStyle name="Total 3 16 2" xfId="10097"/>
    <cellStyle name="Total 3 16 2 2" xfId="14334"/>
    <cellStyle name="Total 3 16 2 2 2" xfId="27993"/>
    <cellStyle name="Total 3 16 2 2 3" xfId="34797"/>
    <cellStyle name="Total 3 16 2 2 4" xfId="42315"/>
    <cellStyle name="Total 3 16 2 3" xfId="17071"/>
    <cellStyle name="Total 3 16 2 3 2" xfId="38785"/>
    <cellStyle name="Total 3 16 2 3 3" xfId="45087"/>
    <cellStyle name="Total 3 16 2 4" xfId="35381"/>
    <cellStyle name="Total 3 16 2 5" xfId="48484"/>
    <cellStyle name="Total 3 16 3" xfId="11654"/>
    <cellStyle name="Total 3 16 3 2" xfId="27995"/>
    <cellStyle name="Total 3 16 3 3" xfId="32700"/>
    <cellStyle name="Total 3 16 3 4" xfId="45602"/>
    <cellStyle name="Total 3 16 4" xfId="13009"/>
    <cellStyle name="Total 3 16 4 2" xfId="27996"/>
    <cellStyle name="Total 3 16 4 3" xfId="34866"/>
    <cellStyle name="Total 3 16 4 4" xfId="43377"/>
    <cellStyle name="Total 3 16 5" xfId="15841"/>
    <cellStyle name="Total 3 16 5 2" xfId="31961"/>
    <cellStyle name="Total 3 16 5 3" xfId="42797"/>
    <cellStyle name="Total 3 16 6" xfId="27422"/>
    <cellStyle name="Total 3 16 7" xfId="41687"/>
    <cellStyle name="Total 3 17" xfId="8552"/>
    <cellStyle name="Total 3 17 2" xfId="9988"/>
    <cellStyle name="Total 3 17 2 2" xfId="14225"/>
    <cellStyle name="Total 3 17 2 2 2" xfId="28000"/>
    <cellStyle name="Total 3 17 2 2 3" xfId="37635"/>
    <cellStyle name="Total 3 17 2 2 4" xfId="47166"/>
    <cellStyle name="Total 3 17 2 3" xfId="16962"/>
    <cellStyle name="Total 3 17 2 3 2" xfId="35048"/>
    <cellStyle name="Total 3 17 2 3 3" xfId="44935"/>
    <cellStyle name="Total 3 17 2 4" xfId="38626"/>
    <cellStyle name="Total 3 17 2 5" xfId="47935"/>
    <cellStyle name="Total 3 17 3" xfId="11545"/>
    <cellStyle name="Total 3 17 3 2" xfId="28002"/>
    <cellStyle name="Total 3 17 3 3" xfId="35739"/>
    <cellStyle name="Total 3 17 3 4" xfId="47755"/>
    <cellStyle name="Total 3 17 4" xfId="12900"/>
    <cellStyle name="Total 3 17 4 2" xfId="28003"/>
    <cellStyle name="Total 3 17 4 3" xfId="34386"/>
    <cellStyle name="Total 3 17 4 4" xfId="48237"/>
    <cellStyle name="Total 3 17 5" xfId="15732"/>
    <cellStyle name="Total 3 17 5 2" xfId="28077"/>
    <cellStyle name="Total 3 17 5 3" xfId="44365"/>
    <cellStyle name="Total 3 17 6" xfId="27296"/>
    <cellStyle name="Total 3 17 7" xfId="42794"/>
    <cellStyle name="Total 3 18" xfId="8628"/>
    <cellStyle name="Total 3 18 2" xfId="10064"/>
    <cellStyle name="Total 3 18 2 2" xfId="14301"/>
    <cellStyle name="Total 3 18 2 2 2" xfId="28007"/>
    <cellStyle name="Total 3 18 2 2 3" xfId="37106"/>
    <cellStyle name="Total 3 18 2 2 4" xfId="45936"/>
    <cellStyle name="Total 3 18 2 3" xfId="17038"/>
    <cellStyle name="Total 3 18 2 3 2" xfId="37685"/>
    <cellStyle name="Total 3 18 2 3 3" xfId="47339"/>
    <cellStyle name="Total 3 18 2 4" xfId="33332"/>
    <cellStyle name="Total 3 18 2 5" xfId="45595"/>
    <cellStyle name="Total 3 18 3" xfId="11621"/>
    <cellStyle name="Total 3 18 3 2" xfId="28009"/>
    <cellStyle name="Total 3 18 3 3" xfId="38754"/>
    <cellStyle name="Total 3 18 3 4" xfId="45156"/>
    <cellStyle name="Total 3 18 4" xfId="12976"/>
    <cellStyle name="Total 3 18 4 2" xfId="28010"/>
    <cellStyle name="Total 3 18 4 3" xfId="38118"/>
    <cellStyle name="Total 3 18 4 4" xfId="47905"/>
    <cellStyle name="Total 3 18 5" xfId="15808"/>
    <cellStyle name="Total 3 18 5 2" xfId="26170"/>
    <cellStyle name="Total 3 18 5 3" xfId="44324"/>
    <cellStyle name="Total 3 18 6" xfId="27391"/>
    <cellStyle name="Total 3 18 7" xfId="43096"/>
    <cellStyle name="Total 3 19" xfId="8866"/>
    <cellStyle name="Total 3 19 2" xfId="13145"/>
    <cellStyle name="Total 3 19 2 2" xfId="28013"/>
    <cellStyle name="Total 3 19 2 3" xfId="32816"/>
    <cellStyle name="Total 3 19 2 4" xfId="43543"/>
    <cellStyle name="Total 3 19 3" xfId="15977"/>
    <cellStyle name="Total 3 19 3 2" xfId="22731"/>
    <cellStyle name="Total 3 19 3 3" xfId="40334"/>
    <cellStyle name="Total 3 19 4" xfId="24074"/>
    <cellStyle name="Total 3 19 5" xfId="40317"/>
    <cellStyle name="Total 3 2" xfId="6639"/>
    <cellStyle name="Total 3 2 2" xfId="8980"/>
    <cellStyle name="Total 3 2 2 2" xfId="13235"/>
    <cellStyle name="Total 3 2 2 2 2" xfId="28017"/>
    <cellStyle name="Total 3 2 2 2 3" xfId="34777"/>
    <cellStyle name="Total 3 2 2 2 4" xfId="47494"/>
    <cellStyle name="Total 3 2 2 3" xfId="16020"/>
    <cellStyle name="Total 3 2 2 3 2" xfId="24638"/>
    <cellStyle name="Total 3 2 2 3 3" xfId="47627"/>
    <cellStyle name="Total 3 2 2 4" xfId="29877"/>
    <cellStyle name="Total 3 2 2 5" xfId="47863"/>
    <cellStyle name="Total 3 2 3" xfId="10555"/>
    <cellStyle name="Total 3 2 3 2" xfId="28019"/>
    <cellStyle name="Total 3 2 3 3" xfId="27773"/>
    <cellStyle name="Total 3 2 3 4" xfId="41791"/>
    <cellStyle name="Total 3 2 4" xfId="11910"/>
    <cellStyle name="Total 3 2 4 2" xfId="28020"/>
    <cellStyle name="Total 3 2 4 3" xfId="34574"/>
    <cellStyle name="Total 3 2 4 4" xfId="43395"/>
    <cellStyle name="Total 3 2 5" xfId="14742"/>
    <cellStyle name="Total 3 2 5 2" xfId="34416"/>
    <cellStyle name="Total 3 2 5 3" xfId="43934"/>
    <cellStyle name="Total 3 2 6" xfId="22194"/>
    <cellStyle name="Total 3 2 7" xfId="39893"/>
    <cellStyle name="Total 3 20" xfId="10232"/>
    <cellStyle name="Total 3 20 2" xfId="14469"/>
    <cellStyle name="Total 3 20 2 2" xfId="28023"/>
    <cellStyle name="Total 3 20 2 3" xfId="38170"/>
    <cellStyle name="Total 3 20 2 4" xfId="40744"/>
    <cellStyle name="Total 3 20 3" xfId="17206"/>
    <cellStyle name="Total 3 20 3 2" xfId="34534"/>
    <cellStyle name="Total 3 20 3 3" xfId="43890"/>
    <cellStyle name="Total 3 20 4" xfId="35788"/>
    <cellStyle name="Total 3 20 5" xfId="45741"/>
    <cellStyle name="Total 3 21" xfId="10247"/>
    <cellStyle name="Total 3 21 2" xfId="14484"/>
    <cellStyle name="Total 3 21 2 2" xfId="28026"/>
    <cellStyle name="Total 3 21 2 3" xfId="37387"/>
    <cellStyle name="Total 3 21 2 4" xfId="41874"/>
    <cellStyle name="Total 3 21 3" xfId="17221"/>
    <cellStyle name="Total 3 21 3 2" xfId="32181"/>
    <cellStyle name="Total 3 21 3 3" xfId="42364"/>
    <cellStyle name="Total 3 21 4" xfId="35318"/>
    <cellStyle name="Total 3 21 5" xfId="44492"/>
    <cellStyle name="Total 3 22" xfId="10286"/>
    <cellStyle name="Total 3 22 2" xfId="14523"/>
    <cellStyle name="Total 3 22 2 2" xfId="28029"/>
    <cellStyle name="Total 3 22 2 3" xfId="33814"/>
    <cellStyle name="Total 3 22 2 4" xfId="38955"/>
    <cellStyle name="Total 3 22 3" xfId="17260"/>
    <cellStyle name="Total 3 22 3 2" xfId="35058"/>
    <cellStyle name="Total 3 22 3 3" xfId="46811"/>
    <cellStyle name="Total 3 22 4" xfId="33065"/>
    <cellStyle name="Total 3 22 5" xfId="41458"/>
    <cellStyle name="Total 3 23" xfId="10348"/>
    <cellStyle name="Total 3 23 2" xfId="28031"/>
    <cellStyle name="Total 3 23 3" xfId="34019"/>
    <cellStyle name="Total 3 23 4" xfId="41643"/>
    <cellStyle name="Total 3 24" xfId="10463"/>
    <cellStyle name="Total 3 24 2" xfId="28032"/>
    <cellStyle name="Total 3 24 3" xfId="25365"/>
    <cellStyle name="Total 3 24 4" xfId="48172"/>
    <cellStyle name="Total 3 25" xfId="11789"/>
    <cellStyle name="Total 3 25 2" xfId="28033"/>
    <cellStyle name="Total 3 25 3" xfId="35239"/>
    <cellStyle name="Total 3 25 4" xfId="38932"/>
    <cellStyle name="Total 3 26" xfId="14679"/>
    <cellStyle name="Total 3 26 2" xfId="32960"/>
    <cellStyle name="Total 3 26 3" xfId="48229"/>
    <cellStyle name="Total 3 3" xfId="6782"/>
    <cellStyle name="Total 3 3 2" xfId="9123"/>
    <cellStyle name="Total 3 3 2 2" xfId="13378"/>
    <cellStyle name="Total 3 3 2 2 2" xfId="28037"/>
    <cellStyle name="Total 3 3 2 2 3" xfId="33144"/>
    <cellStyle name="Total 3 3 2 2 4" xfId="44786"/>
    <cellStyle name="Total 3 3 2 3" xfId="16147"/>
    <cellStyle name="Total 3 3 2 3 2" xfId="22283"/>
    <cellStyle name="Total 3 3 2 3 3" xfId="39669"/>
    <cellStyle name="Total 3 3 2 4" xfId="21646"/>
    <cellStyle name="Total 3 3 2 5" xfId="39569"/>
    <cellStyle name="Total 3 3 3" xfId="10698"/>
    <cellStyle name="Total 3 3 3 2" xfId="28039"/>
    <cellStyle name="Total 3 3 3 3" xfId="37391"/>
    <cellStyle name="Total 3 3 3 4" xfId="44271"/>
    <cellStyle name="Total 3 3 4" xfId="12053"/>
    <cellStyle name="Total 3 3 4 2" xfId="28040"/>
    <cellStyle name="Total 3 3 4 3" xfId="34931"/>
    <cellStyle name="Total 3 3 4 4" xfId="45034"/>
    <cellStyle name="Total 3 3 5" xfId="14885"/>
    <cellStyle name="Total 3 3 5 2" xfId="34987"/>
    <cellStyle name="Total 3 3 5 3" xfId="45576"/>
    <cellStyle name="Total 3 3 6" xfId="24277"/>
    <cellStyle name="Total 3 3 7" xfId="41029"/>
    <cellStyle name="Total 3 4" xfId="6644"/>
    <cellStyle name="Total 3 4 2" xfId="8985"/>
    <cellStyle name="Total 3 4 2 2" xfId="13240"/>
    <cellStyle name="Total 3 4 2 2 2" xfId="28044"/>
    <cellStyle name="Total 3 4 2 2 3" xfId="32673"/>
    <cellStyle name="Total 3 4 2 2 4" xfId="47654"/>
    <cellStyle name="Total 3 4 2 3" xfId="16025"/>
    <cellStyle name="Total 3 4 2 3 2" xfId="22889"/>
    <cellStyle name="Total 3 4 2 3 3" xfId="39646"/>
    <cellStyle name="Total 3 4 2 4" xfId="26191"/>
    <cellStyle name="Total 3 4 2 5" xfId="46237"/>
    <cellStyle name="Total 3 4 3" xfId="10560"/>
    <cellStyle name="Total 3 4 3 2" xfId="28046"/>
    <cellStyle name="Total 3 4 3 3" xfId="35046"/>
    <cellStyle name="Total 3 4 3 4" xfId="48354"/>
    <cellStyle name="Total 3 4 4" xfId="11915"/>
    <cellStyle name="Total 3 4 4 2" xfId="28047"/>
    <cellStyle name="Total 3 4 4 3" xfId="32471"/>
    <cellStyle name="Total 3 4 4 4" xfId="45823"/>
    <cellStyle name="Total 3 4 5" xfId="14747"/>
    <cellStyle name="Total 3 4 5 2" xfId="26297"/>
    <cellStyle name="Total 3 4 5 3" xfId="43037"/>
    <cellStyle name="Total 3 4 6" xfId="23922"/>
    <cellStyle name="Total 3 4 7" xfId="39808"/>
    <cellStyle name="Total 3 5" xfId="6697"/>
    <cellStyle name="Total 3 5 2" xfId="9038"/>
    <cellStyle name="Total 3 5 2 2" xfId="13293"/>
    <cellStyle name="Total 3 5 2 2 2" xfId="28051"/>
    <cellStyle name="Total 3 5 2 2 3" xfId="36785"/>
    <cellStyle name="Total 3 5 2 2 4" xfId="43777"/>
    <cellStyle name="Total 3 5 2 3" xfId="16077"/>
    <cellStyle name="Total 3 5 2 3 2" xfId="22440"/>
    <cellStyle name="Total 3 5 2 3 3" xfId="40242"/>
    <cellStyle name="Total 3 5 2 4" xfId="24577"/>
    <cellStyle name="Total 3 5 2 5" xfId="39744"/>
    <cellStyle name="Total 3 5 3" xfId="10613"/>
    <cellStyle name="Total 3 5 3 2" xfId="28053"/>
    <cellStyle name="Total 3 5 3 3" xfId="27837"/>
    <cellStyle name="Total 3 5 3 4" xfId="44006"/>
    <cellStyle name="Total 3 5 4" xfId="11968"/>
    <cellStyle name="Total 3 5 4 2" xfId="28054"/>
    <cellStyle name="Total 3 5 4 3" xfId="33827"/>
    <cellStyle name="Total 3 5 4 4" xfId="44695"/>
    <cellStyle name="Total 3 5 5" xfId="14800"/>
    <cellStyle name="Total 3 5 5 2" xfId="37063"/>
    <cellStyle name="Total 3 5 5 3" xfId="44529"/>
    <cellStyle name="Total 3 5 6" xfId="31867"/>
    <cellStyle name="Total 3 5 7" xfId="47843"/>
    <cellStyle name="Total 3 6" xfId="6912"/>
    <cellStyle name="Total 3 6 2" xfId="9253"/>
    <cellStyle name="Total 3 6 2 2" xfId="13508"/>
    <cellStyle name="Total 3 6 2 2 2" xfId="28058"/>
    <cellStyle name="Total 3 6 2 2 3" xfId="34810"/>
    <cellStyle name="Total 3 6 2 2 4" xfId="41439"/>
    <cellStyle name="Total 3 6 2 3" xfId="16258"/>
    <cellStyle name="Total 3 6 2 3 2" xfId="23747"/>
    <cellStyle name="Total 3 6 2 3 3" xfId="44940"/>
    <cellStyle name="Total 3 6 2 4" xfId="26840"/>
    <cellStyle name="Total 3 6 2 5" xfId="39040"/>
    <cellStyle name="Total 3 6 3" xfId="10828"/>
    <cellStyle name="Total 3 6 3 2" xfId="28060"/>
    <cellStyle name="Total 3 6 3 3" xfId="35922"/>
    <cellStyle name="Total 3 6 3 4" xfId="45877"/>
    <cellStyle name="Total 3 6 4" xfId="12183"/>
    <cellStyle name="Total 3 6 4 2" xfId="28061"/>
    <cellStyle name="Total 3 6 4 3" xfId="34607"/>
    <cellStyle name="Total 3 6 4 4" xfId="42583"/>
    <cellStyle name="Total 3 6 5" xfId="15015"/>
    <cellStyle name="Total 3 6 5 2" xfId="32990"/>
    <cellStyle name="Total 3 6 5 3" xfId="47489"/>
    <cellStyle name="Total 3 6 6" xfId="22359"/>
    <cellStyle name="Total 3 6 7" xfId="39088"/>
    <cellStyle name="Total 3 7" xfId="7074"/>
    <cellStyle name="Total 3 7 2" xfId="9415"/>
    <cellStyle name="Total 3 7 2 2" xfId="13670"/>
    <cellStyle name="Total 3 7 2 2 2" xfId="28065"/>
    <cellStyle name="Total 3 7 2 2 3" xfId="37985"/>
    <cellStyle name="Total 3 7 2 2 4" xfId="46676"/>
    <cellStyle name="Total 3 7 2 3" xfId="16407"/>
    <cellStyle name="Total 3 7 2 3 2" xfId="21639"/>
    <cellStyle name="Total 3 7 2 3 3" xfId="39272"/>
    <cellStyle name="Total 3 7 2 4" xfId="36601"/>
    <cellStyle name="Total 3 7 2 5" xfId="42934"/>
    <cellStyle name="Total 3 7 3" xfId="10990"/>
    <cellStyle name="Total 3 7 3 2" xfId="28067"/>
    <cellStyle name="Total 3 7 3 3" xfId="36437"/>
    <cellStyle name="Total 3 7 3 4" xfId="47697"/>
    <cellStyle name="Total 3 7 4" xfId="12345"/>
    <cellStyle name="Total 3 7 4 2" xfId="28068"/>
    <cellStyle name="Total 3 7 4 3" xfId="38511"/>
    <cellStyle name="Total 3 7 4 4" xfId="43392"/>
    <cellStyle name="Total 3 7 5" xfId="15177"/>
    <cellStyle name="Total 3 7 5 2" xfId="35111"/>
    <cellStyle name="Total 3 7 5 3" xfId="47732"/>
    <cellStyle name="Total 3 7 6" xfId="22243"/>
    <cellStyle name="Total 3 7 7" xfId="39407"/>
    <cellStyle name="Total 3 8" xfId="7198"/>
    <cellStyle name="Total 3 8 2" xfId="9539"/>
    <cellStyle name="Total 3 8 2 2" xfId="13794"/>
    <cellStyle name="Total 3 8 2 2 2" xfId="28072"/>
    <cellStyle name="Total 3 8 2 2 3" xfId="38535"/>
    <cellStyle name="Total 3 8 2 2 4" xfId="47325"/>
    <cellStyle name="Total 3 8 2 3" xfId="16531"/>
    <cellStyle name="Total 3 8 2 3 2" xfId="26383"/>
    <cellStyle name="Total 3 8 2 3 3" xfId="40293"/>
    <cellStyle name="Total 3 8 2 4" xfId="27600"/>
    <cellStyle name="Total 3 8 2 5" xfId="42070"/>
    <cellStyle name="Total 3 8 3" xfId="11114"/>
    <cellStyle name="Total 3 8 3 2" xfId="28074"/>
    <cellStyle name="Total 3 8 3 3" xfId="37375"/>
    <cellStyle name="Total 3 8 3 4" xfId="40664"/>
    <cellStyle name="Total 3 8 4" xfId="12469"/>
    <cellStyle name="Total 3 8 4 2" xfId="28075"/>
    <cellStyle name="Total 3 8 4 3" xfId="33140"/>
    <cellStyle name="Total 3 8 4 4" xfId="42397"/>
    <cellStyle name="Total 3 8 5" xfId="15301"/>
    <cellStyle name="Total 3 8 5 2" xfId="34971"/>
    <cellStyle name="Total 3 8 5 3" xfId="40519"/>
    <cellStyle name="Total 3 8 6" xfId="21951"/>
    <cellStyle name="Total 3 8 7" xfId="39578"/>
    <cellStyle name="Total 3 9" xfId="7197"/>
    <cellStyle name="Total 3 9 2" xfId="9538"/>
    <cellStyle name="Total 3 9 2 2" xfId="13793"/>
    <cellStyle name="Total 3 9 2 2 2" xfId="28079"/>
    <cellStyle name="Total 3 9 2 2 3" xfId="38331"/>
    <cellStyle name="Total 3 9 2 2 4" xfId="42251"/>
    <cellStyle name="Total 3 9 2 3" xfId="16530"/>
    <cellStyle name="Total 3 9 2 3 2" xfId="32108"/>
    <cellStyle name="Total 3 9 2 3 3" xfId="41344"/>
    <cellStyle name="Total 3 9 2 4" xfId="27598"/>
    <cellStyle name="Total 3 9 2 5" xfId="42447"/>
    <cellStyle name="Total 3 9 3" xfId="11113"/>
    <cellStyle name="Total 3 9 3 2" xfId="28081"/>
    <cellStyle name="Total 3 9 3 3" xfId="35767"/>
    <cellStyle name="Total 3 9 3 4" xfId="47815"/>
    <cellStyle name="Total 3 9 4" xfId="12468"/>
    <cellStyle name="Total 3 9 4 2" xfId="28082"/>
    <cellStyle name="Total 3 9 4 3" xfId="34722"/>
    <cellStyle name="Total 3 9 4 4" xfId="41517"/>
    <cellStyle name="Total 3 9 5" xfId="15300"/>
    <cellStyle name="Total 3 9 5 2" xfId="37073"/>
    <cellStyle name="Total 3 9 5 3" xfId="38920"/>
    <cellStyle name="Total 3 9 6" xfId="24242"/>
    <cellStyle name="Total 3 9 7" xfId="41028"/>
    <cellStyle name="Ugyldig" xfId="7229" builtinId="27" customBuiltin="1"/>
    <cellStyle name="Ugyldig 2" xfId="235"/>
    <cellStyle name="Uncertain" xfId="8103"/>
    <cellStyle name="Valuta 2" xfId="171"/>
    <cellStyle name="Valuta 2 2" xfId="242"/>
    <cellStyle name="Valuta 2 2 2" xfId="8908"/>
    <cellStyle name="Valuta 2 3" xfId="8898"/>
    <cellStyle name="Valuta 3" xfId="180"/>
    <cellStyle name="Valuta 3 2" xfId="247"/>
    <cellStyle name="Valuta 3 2 2" xfId="8910"/>
    <cellStyle name="Valuta 3 3" xfId="8900"/>
    <cellStyle name="Valuta 4" xfId="241"/>
    <cellStyle name="Valuta 4 2" xfId="8907"/>
    <cellStyle name="Valuta 5" xfId="170"/>
    <cellStyle name="Valuta 5 2" xfId="8897"/>
    <cellStyle name="Warning Text 2" xfId="8104"/>
    <cellStyle name="X08_Total Oil" xfId="7257"/>
    <cellStyle name="X12_Total Figs 1 dec" xfId="7258"/>
    <cellStyle name="Years" xfId="8105"/>
    <cellStyle name="Обычный_2++" xfId="1775"/>
  </cellStyles>
  <dxfs count="17">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00B050"/>
      <color rgb="FFFFEEA7"/>
      <color rgb="FFCC493E"/>
      <color rgb="FF000000"/>
      <color rgb="FFCBA9E5"/>
      <color rgb="FFD3D3D3"/>
      <color rgb="FFA0CD92"/>
      <color rgb="FF84CCD8"/>
      <color rgb="FFDADADA"/>
      <color rgb="FFF9AF3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'Brændselspriser og CO2-kvoter'!$B$50</c:f>
              <c:strCache>
                <c:ptCount val="1"/>
                <c:pt idx="0">
                  <c:v>CO2-kvoter</c:v>
                </c:pt>
              </c:strCache>
            </c:strRef>
          </c:tx>
          <c:spPr>
            <a:ln w="19050">
              <a:solidFill>
                <a:srgbClr val="0097A7"/>
              </a:solidFill>
              <a:prstDash val="solid"/>
            </a:ln>
          </c:spPr>
          <c:marker>
            <c:symbol val="none"/>
          </c:marker>
          <c:cat>
            <c:numRef>
              <c:f>'Brændselspriser og CO2-kvoter'!$G$49:$AA$49</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f>'Brændselspriser og CO2-kvoter'!$G$50:$AA$50</c:f>
              <c:numCache>
                <c:formatCode>0</c:formatCode>
                <c:ptCount val="21"/>
                <c:pt idx="0">
                  <c:v>214.42575100000002</c:v>
                </c:pt>
                <c:pt idx="1">
                  <c:v>220.80004550000001</c:v>
                </c:pt>
                <c:pt idx="2">
                  <c:v>227.36394250000001</c:v>
                </c:pt>
                <c:pt idx="3">
                  <c:v>234.12288050000001</c:v>
                </c:pt>
                <c:pt idx="4">
                  <c:v>241.08274500000002</c:v>
                </c:pt>
                <c:pt idx="5">
                  <c:v>248.24957050000003</c:v>
                </c:pt>
                <c:pt idx="6">
                  <c:v>255.6293915</c:v>
                </c:pt>
                <c:pt idx="7">
                  <c:v>263.22861500000005</c:v>
                </c:pt>
                <c:pt idx="8">
                  <c:v>271.05372249999999</c:v>
                </c:pt>
                <c:pt idx="9">
                  <c:v>279.11149349999999</c:v>
                </c:pt>
                <c:pt idx="10">
                  <c:v>287.40878200000003</c:v>
                </c:pt>
                <c:pt idx="11">
                  <c:v>295.95274000000001</c:v>
                </c:pt>
                <c:pt idx="12">
                  <c:v>304.75066849999996</c:v>
                </c:pt>
                <c:pt idx="13">
                  <c:v>313.81016649999998</c:v>
                </c:pt>
                <c:pt idx="14">
                  <c:v>323.13898200000006</c:v>
                </c:pt>
                <c:pt idx="15">
                  <c:v>332.74508650000001</c:v>
                </c:pt>
                <c:pt idx="16">
                  <c:v>342.63674950000001</c:v>
                </c:pt>
                <c:pt idx="17">
                  <c:v>352.82246399999997</c:v>
                </c:pt>
                <c:pt idx="18">
                  <c:v>363.31102099999998</c:v>
                </c:pt>
                <c:pt idx="19">
                  <c:v>374.11136049999999</c:v>
                </c:pt>
                <c:pt idx="20">
                  <c:v>385.23279500000001</c:v>
                </c:pt>
              </c:numCache>
            </c:numRef>
          </c:val>
          <c:smooth val="0"/>
          <c:extLst>
            <c:ext xmlns:c16="http://schemas.microsoft.com/office/drawing/2014/chart" uri="{C3380CC4-5D6E-409C-BE32-E72D297353CC}">
              <c16:uniqueId val="{00000000-6739-4F86-B01E-85D784FCD717}"/>
            </c:ext>
          </c:extLst>
        </c:ser>
        <c:ser>
          <c:idx val="1"/>
          <c:order val="1"/>
          <c:tx>
            <c:v>AF 18</c:v>
          </c:tx>
          <c:spPr>
            <a:ln w="19050">
              <a:solidFill>
                <a:srgbClr val="000000"/>
              </a:solidFill>
              <a:prstDash val="dash"/>
            </a:ln>
          </c:spPr>
          <c:marker>
            <c:symbol val="none"/>
          </c:marker>
          <c:cat>
            <c:numRef>
              <c:f>'Brændselspriser og CO2-kvoter'!$G$49:$AA$49</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f>'Brændselspriser og CO2-kvoter'!$G$79:$AA$79</c:f>
              <c:numCache>
                <c:formatCode>#.##00</c:formatCode>
                <c:ptCount val="21"/>
                <c:pt idx="0">
                  <c:v>122.51770021735103</c:v>
                </c:pt>
                <c:pt idx="1">
                  <c:v>126.6376164582107</c:v>
                </c:pt>
                <c:pt idx="2">
                  <c:v>131.30536842369307</c:v>
                </c:pt>
                <c:pt idx="3">
                  <c:v>136.518</c:v>
                </c:pt>
                <c:pt idx="4">
                  <c:v>142.27950815230184</c:v>
                </c:pt>
                <c:pt idx="5">
                  <c:v>148.60208737214003</c:v>
                </c:pt>
                <c:pt idx="6">
                  <c:v>155.50471528441923</c:v>
                </c:pt>
                <c:pt idx="7">
                  <c:v>163.01121529943481</c:v>
                </c:pt>
                <c:pt idx="8">
                  <c:v>171.14822049624476</c:v>
                </c:pt>
                <c:pt idx="9">
                  <c:v>179.94319393160126</c:v>
                </c:pt>
                <c:pt idx="10">
                  <c:v>189.42251372328508</c:v>
                </c:pt>
                <c:pt idx="11">
                  <c:v>199.40119946346465</c:v>
                </c:pt>
                <c:pt idx="12">
                  <c:v>209.90555750702589</c:v>
                </c:pt>
                <c:pt idx="13">
                  <c:v>220.96328001481416</c:v>
                </c:pt>
                <c:pt idx="14">
                  <c:v>232.60351795721715</c:v>
                </c:pt>
                <c:pt idx="15">
                  <c:v>244.85695796354076</c:v>
                </c:pt>
                <c:pt idx="16">
                  <c:v>257.7559032197729</c:v>
                </c:pt>
                <c:pt idx="17">
                  <c:v>271.33435862800178</c:v>
                </c:pt>
                <c:pt idx="18">
                  <c:v>285.62812045199121</c:v>
                </c:pt>
                <c:pt idx="19">
                  <c:v>300.67487068524088</c:v>
                </c:pt>
                <c:pt idx="20">
                  <c:v>316.51427639031004</c:v>
                </c:pt>
              </c:numCache>
            </c:numRef>
          </c:val>
          <c:smooth val="0"/>
          <c:extLst>
            <c:ext xmlns:c16="http://schemas.microsoft.com/office/drawing/2014/chart" uri="{C3380CC4-5D6E-409C-BE32-E72D297353CC}">
              <c16:uniqueId val="{00000000-0D54-47C2-A3FE-59551D32CC14}"/>
            </c:ext>
          </c:extLst>
        </c:ser>
        <c:dLbls>
          <c:showLegendKey val="0"/>
          <c:showVal val="0"/>
          <c:showCatName val="0"/>
          <c:showSerName val="0"/>
          <c:showPercent val="0"/>
          <c:showBubbleSize val="0"/>
        </c:dLbls>
        <c:smooth val="0"/>
        <c:axId val="39944192"/>
        <c:axId val="39945728"/>
      </c:lineChart>
      <c:catAx>
        <c:axId val="39944192"/>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da-DK"/>
          </a:p>
        </c:txPr>
        <c:crossAx val="39945728"/>
        <c:crosses val="autoZero"/>
        <c:auto val="1"/>
        <c:lblAlgn val="ctr"/>
        <c:lblOffset val="100"/>
        <c:noMultiLvlLbl val="0"/>
      </c:catAx>
      <c:valAx>
        <c:axId val="39945728"/>
        <c:scaling>
          <c:orientation val="minMax"/>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strRef>
              <c:f>'Brændselspriser og CO2-kvoter'!$B$131</c:f>
              <c:strCache>
                <c:ptCount val="1"/>
                <c:pt idx="0">
                  <c:v>kr./ton (2019-priser)</c:v>
                </c:pt>
              </c:strCache>
            </c:strRef>
          </c:tx>
          <c:overlay val="0"/>
          <c:txPr>
            <a:bodyPr rot="-5400000" vert="horz"/>
            <a:lstStyle/>
            <a:p>
              <a:pPr>
                <a:defRPr sz="900" b="1">
                  <a:solidFill>
                    <a:srgbClr val="000000"/>
                  </a:solidFill>
                </a:defRPr>
              </a:pPr>
              <a:endParaRPr lang="da-DK"/>
            </a:p>
          </c:txPr>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da-DK"/>
          </a:p>
        </c:txPr>
        <c:crossAx val="39944192"/>
        <c:crosses val="autoZero"/>
        <c:crossBetween val="midCat"/>
      </c:valAx>
      <c:spPr>
        <a:noFill/>
        <a:extLst>
          <a:ext uri="{909E8E84-426E-40DD-AFC4-6F175D3DCCD1}">
            <a14:hiddenFill xmlns:a14="http://schemas.microsoft.com/office/drawing/2010/main">
              <a:solidFill>
                <a:sysClr val="window" lastClr="FFFFFF"/>
              </a:solidFill>
            </a14:hiddenFill>
          </a:ext>
        </a:extLst>
      </c:spPr>
    </c:plotArea>
    <c:legend>
      <c:legendPos val="b"/>
      <c:overlay val="0"/>
      <c:txPr>
        <a:bodyPr/>
        <a:lstStyle/>
        <a:p>
          <a:pPr>
            <a:defRPr sz="900">
              <a:solidFill>
                <a:srgbClr val="000000"/>
              </a:solidFill>
            </a:defRPr>
          </a:pPr>
          <a:endParaRPr lang="da-DK"/>
        </a:p>
      </c:txPr>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rgbClr val="000000"/>
                </a:solidFill>
              </a:defRPr>
            </a:pPr>
            <a:r>
              <a:rPr lang="da-DK"/>
              <a:t>Elkapacitet for elkedler</a:t>
            </a:r>
          </a:p>
        </c:rich>
      </c:tx>
      <c:overlay val="0"/>
    </c:title>
    <c:autoTitleDeleted val="0"/>
    <c:plotArea>
      <c:layout/>
      <c:areaChart>
        <c:grouping val="stacked"/>
        <c:varyColors val="0"/>
        <c:ser>
          <c:idx val="0"/>
          <c:order val="0"/>
          <c:tx>
            <c:v>DK1</c:v>
          </c:tx>
          <c:spPr>
            <a:solidFill>
              <a:srgbClr val="0097A7"/>
            </a:solidFill>
            <a:ln>
              <a:noFill/>
              <a:round/>
            </a:ln>
            <a:effectLst/>
            <a:extLst>
              <a:ext uri="{91240B29-F687-4F45-9708-019B960494DF}">
                <a14:hiddenLine xmlns:a14="http://schemas.microsoft.com/office/drawing/2010/main">
                  <a:solidFill>
                    <a:srgbClr val="0097A7"/>
                  </a:solidFill>
                  <a:round/>
                </a14:hiddenLine>
              </a:ext>
            </a:extLst>
          </c:spPr>
          <c:cat>
            <c:numRef>
              <c:f>Elforbrug!$E$136:$Z$136</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Elforbrug!$E$137:$Z$137</c:f>
              <c:numCache>
                <c:formatCode>0</c:formatCode>
                <c:ptCount val="22"/>
                <c:pt idx="0">
                  <c:v>583.29999999999995</c:v>
                </c:pt>
                <c:pt idx="1">
                  <c:v>679.3</c:v>
                </c:pt>
                <c:pt idx="2">
                  <c:v>717.3</c:v>
                </c:pt>
                <c:pt idx="3">
                  <c:v>740.48928571428564</c:v>
                </c:pt>
                <c:pt idx="4">
                  <c:v>763.67857142857133</c:v>
                </c:pt>
                <c:pt idx="5">
                  <c:v>786.86785714285702</c:v>
                </c:pt>
                <c:pt idx="6">
                  <c:v>810.05714285714271</c:v>
                </c:pt>
                <c:pt idx="7">
                  <c:v>833.2464285714284</c:v>
                </c:pt>
                <c:pt idx="8">
                  <c:v>856.43571428571408</c:v>
                </c:pt>
                <c:pt idx="9">
                  <c:v>879.62499999999977</c:v>
                </c:pt>
                <c:pt idx="10">
                  <c:v>902.81428571428546</c:v>
                </c:pt>
                <c:pt idx="11">
                  <c:v>926.00357142857115</c:v>
                </c:pt>
                <c:pt idx="12">
                  <c:v>949.19285714285684</c:v>
                </c:pt>
                <c:pt idx="13">
                  <c:v>972.38214285714253</c:v>
                </c:pt>
                <c:pt idx="14">
                  <c:v>995.57142857142821</c:v>
                </c:pt>
                <c:pt idx="15">
                  <c:v>1018.7607142857139</c:v>
                </c:pt>
                <c:pt idx="16">
                  <c:v>1041.9499999999996</c:v>
                </c:pt>
                <c:pt idx="17">
                  <c:v>1065.1392857142853</c:v>
                </c:pt>
                <c:pt idx="18">
                  <c:v>1088.328571428571</c:v>
                </c:pt>
                <c:pt idx="19">
                  <c:v>1111.5178571428567</c:v>
                </c:pt>
                <c:pt idx="20">
                  <c:v>1134.7071428571423</c:v>
                </c:pt>
                <c:pt idx="21">
                  <c:v>1157.896428571428</c:v>
                </c:pt>
              </c:numCache>
            </c:numRef>
          </c:val>
          <c:extLst>
            <c:ext xmlns:c16="http://schemas.microsoft.com/office/drawing/2014/chart" uri="{C3380CC4-5D6E-409C-BE32-E72D297353CC}">
              <c16:uniqueId val="{00000000-D4CB-4F98-906C-FA149787188D}"/>
            </c:ext>
          </c:extLst>
        </c:ser>
        <c:ser>
          <c:idx val="1"/>
          <c:order val="1"/>
          <c:tx>
            <c:v>DK2</c:v>
          </c:tx>
          <c:spPr>
            <a:solidFill>
              <a:srgbClr val="1D4C57"/>
            </a:solidFill>
            <a:ln>
              <a:noFill/>
              <a:round/>
            </a:ln>
            <a:effectLst/>
            <a:extLst>
              <a:ext uri="{91240B29-F687-4F45-9708-019B960494DF}">
                <a14:hiddenLine xmlns:a14="http://schemas.microsoft.com/office/drawing/2010/main">
                  <a:solidFill>
                    <a:srgbClr val="1D4C57"/>
                  </a:solidFill>
                  <a:round/>
                </a14:hiddenLine>
              </a:ext>
            </a:extLst>
          </c:spPr>
          <c:cat>
            <c:numRef>
              <c:f>Elforbrug!$E$136:$Z$136</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Elforbrug!$E$138:$Z$138</c:f>
              <c:numCache>
                <c:formatCode>0</c:formatCode>
                <c:ptCount val="22"/>
                <c:pt idx="0">
                  <c:v>176.9</c:v>
                </c:pt>
                <c:pt idx="1">
                  <c:v>296.89999999999998</c:v>
                </c:pt>
                <c:pt idx="2">
                  <c:v>296.89999999999998</c:v>
                </c:pt>
                <c:pt idx="3">
                  <c:v>304.28928571428571</c:v>
                </c:pt>
                <c:pt idx="4">
                  <c:v>311.67857142857144</c:v>
                </c:pt>
                <c:pt idx="5">
                  <c:v>319.06785714285718</c:v>
                </c:pt>
                <c:pt idx="6">
                  <c:v>326.45714285714291</c:v>
                </c:pt>
                <c:pt idx="7">
                  <c:v>333.84642857142865</c:v>
                </c:pt>
                <c:pt idx="8">
                  <c:v>341.23571428571438</c:v>
                </c:pt>
                <c:pt idx="9">
                  <c:v>348.62500000000011</c:v>
                </c:pt>
                <c:pt idx="10">
                  <c:v>356.01428571428585</c:v>
                </c:pt>
                <c:pt idx="11">
                  <c:v>363.40357142857158</c:v>
                </c:pt>
                <c:pt idx="12">
                  <c:v>370.79285714285732</c:v>
                </c:pt>
                <c:pt idx="13">
                  <c:v>378.18214285714305</c:v>
                </c:pt>
                <c:pt idx="14">
                  <c:v>385.57142857142878</c:v>
                </c:pt>
                <c:pt idx="15">
                  <c:v>392.96071428571452</c:v>
                </c:pt>
                <c:pt idx="16">
                  <c:v>400.35000000000025</c:v>
                </c:pt>
                <c:pt idx="17">
                  <c:v>407.73928571428598</c:v>
                </c:pt>
                <c:pt idx="18">
                  <c:v>415.12857142857172</c:v>
                </c:pt>
                <c:pt idx="19">
                  <c:v>422.51785714285745</c:v>
                </c:pt>
                <c:pt idx="20">
                  <c:v>429.90714285714319</c:v>
                </c:pt>
                <c:pt idx="21">
                  <c:v>437.29642857142892</c:v>
                </c:pt>
              </c:numCache>
            </c:numRef>
          </c:val>
          <c:extLst>
            <c:ext xmlns:c16="http://schemas.microsoft.com/office/drawing/2014/chart" uri="{C3380CC4-5D6E-409C-BE32-E72D297353CC}">
              <c16:uniqueId val="{00000001-D4CB-4F98-906C-FA149787188D}"/>
            </c:ext>
          </c:extLst>
        </c:ser>
        <c:dLbls>
          <c:showLegendKey val="0"/>
          <c:showVal val="0"/>
          <c:showCatName val="0"/>
          <c:showSerName val="0"/>
          <c:showPercent val="0"/>
          <c:showBubbleSize val="0"/>
        </c:dLbls>
        <c:axId val="43062400"/>
        <c:axId val="43063936"/>
      </c:areaChart>
      <c:lineChart>
        <c:grouping val="standard"/>
        <c:varyColors val="0"/>
        <c:ser>
          <c:idx val="4"/>
          <c:order val="2"/>
          <c:tx>
            <c:strRef>
              <c:f>Elforbrug!$B$382</c:f>
              <c:strCache>
                <c:ptCount val="1"/>
                <c:pt idx="0">
                  <c:v>AF18</c:v>
                </c:pt>
              </c:strCache>
            </c:strRef>
          </c:tx>
          <c:spPr>
            <a:ln w="19050">
              <a:solidFill>
                <a:srgbClr val="000000"/>
              </a:solidFill>
              <a:prstDash val="dash"/>
            </a:ln>
          </c:spPr>
          <c:marker>
            <c:symbol val="none"/>
          </c:marker>
          <c:val>
            <c:numRef>
              <c:f>Elforbrug!$E$379:$Z$379</c:f>
            </c:numRef>
          </c:val>
          <c:smooth val="0"/>
          <c:extLst>
            <c:ext xmlns:c16="http://schemas.microsoft.com/office/drawing/2014/chart" uri="{C3380CC4-5D6E-409C-BE32-E72D297353CC}">
              <c16:uniqueId val="{00000000-4CEB-4440-91AE-E6A5AF2C7CB2}"/>
            </c:ext>
          </c:extLst>
        </c:ser>
        <c:dLbls>
          <c:showLegendKey val="0"/>
          <c:showVal val="0"/>
          <c:showCatName val="0"/>
          <c:showSerName val="0"/>
          <c:showPercent val="0"/>
          <c:showBubbleSize val="0"/>
        </c:dLbls>
        <c:marker val="1"/>
        <c:smooth val="0"/>
        <c:axId val="43062400"/>
        <c:axId val="43063936"/>
      </c:lineChart>
      <c:catAx>
        <c:axId val="43062400"/>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da-DK"/>
          </a:p>
        </c:txPr>
        <c:crossAx val="43063936"/>
        <c:crosses val="autoZero"/>
        <c:auto val="1"/>
        <c:lblAlgn val="ctr"/>
        <c:lblOffset val="100"/>
        <c:tickLblSkip val="1"/>
        <c:noMultiLvlLbl val="0"/>
      </c:catAx>
      <c:valAx>
        <c:axId val="43063936"/>
        <c:scaling>
          <c:orientation val="minMax"/>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da-DK"/>
          </a:p>
        </c:txPr>
        <c:crossAx val="43062400"/>
        <c:crosses val="autoZero"/>
        <c:crossBetween val="midCat"/>
      </c:valAx>
      <c:spPr>
        <a:noFill/>
        <a:extLst>
          <a:ext uri="{909E8E84-426E-40DD-AFC4-6F175D3DCCD1}">
            <a14:hiddenFill xmlns:a14="http://schemas.microsoft.com/office/drawing/2010/main">
              <a:solidFill>
                <a:sysClr val="window" lastClr="FFFFFF"/>
              </a:solidFill>
            </a14:hiddenFill>
          </a:ext>
        </a:extLst>
      </c:spPr>
    </c:plotArea>
    <c:legend>
      <c:legendPos val="b"/>
      <c:overlay val="0"/>
      <c:txPr>
        <a:bodyPr/>
        <a:lstStyle/>
        <a:p>
          <a:pPr>
            <a:defRPr sz="900">
              <a:solidFill>
                <a:srgbClr val="000000"/>
              </a:solidFill>
            </a:defRPr>
          </a:pPr>
          <a:endParaRPr lang="da-DK"/>
        </a:p>
      </c:txPr>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900"/>
      </a:pPr>
      <a:endParaRPr lang="da-DK"/>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00"/>
                </a:solidFill>
              </a:defRPr>
            </a:pPr>
            <a:r>
              <a:rPr lang="da-DK"/>
              <a:t>Nettoelforbrug for let transport</a:t>
            </a:r>
          </a:p>
        </c:rich>
      </c:tx>
      <c:overlay val="0"/>
    </c:title>
    <c:autoTitleDeleted val="0"/>
    <c:plotArea>
      <c:layout/>
      <c:areaChart>
        <c:grouping val="stacked"/>
        <c:varyColors val="0"/>
        <c:ser>
          <c:idx val="0"/>
          <c:order val="0"/>
          <c:tx>
            <c:v>DK1</c:v>
          </c:tx>
          <c:spPr>
            <a:solidFill>
              <a:srgbClr val="0097A7"/>
            </a:solidFill>
            <a:ln>
              <a:noFill/>
              <a:round/>
            </a:ln>
            <a:effectLst/>
            <a:extLst>
              <a:ext uri="{91240B29-F687-4F45-9708-019B960494DF}">
                <a14:hiddenLine xmlns:a14="http://schemas.microsoft.com/office/drawing/2010/main">
                  <a:solidFill>
                    <a:srgbClr val="0097A7"/>
                  </a:solidFill>
                  <a:round/>
                </a14:hiddenLine>
              </a:ext>
            </a:extLst>
          </c:spPr>
          <c:cat>
            <c:numRef>
              <c:f>Elforbrug!$E$207:$Z$207</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Elforbrug!$E$166:$Z$166</c:f>
              <c:numCache>
                <c:formatCode>#,##0</c:formatCode>
                <c:ptCount val="22"/>
                <c:pt idx="0">
                  <c:v>32.76033517641887</c:v>
                </c:pt>
                <c:pt idx="1">
                  <c:v>53.777304625177464</c:v>
                </c:pt>
                <c:pt idx="2">
                  <c:v>82.785576773584935</c:v>
                </c:pt>
                <c:pt idx="3">
                  <c:v>118.77959001149483</c:v>
                </c:pt>
                <c:pt idx="4">
                  <c:v>161.1441945609383</c:v>
                </c:pt>
                <c:pt idx="5">
                  <c:v>212.55410587634648</c:v>
                </c:pt>
                <c:pt idx="6">
                  <c:v>280.63364326561157</c:v>
                </c:pt>
                <c:pt idx="7">
                  <c:v>374.3666248958653</c:v>
                </c:pt>
                <c:pt idx="8">
                  <c:v>502.52135885817171</c:v>
                </c:pt>
                <c:pt idx="9">
                  <c:v>674.78358169504077</c:v>
                </c:pt>
                <c:pt idx="10">
                  <c:v>901.98168642050177</c:v>
                </c:pt>
                <c:pt idx="11">
                  <c:v>1194.8031610285555</c:v>
                </c:pt>
                <c:pt idx="12">
                  <c:v>1497.5108074969507</c:v>
                </c:pt>
                <c:pt idx="13">
                  <c:v>1812.1793056446004</c:v>
                </c:pt>
                <c:pt idx="14">
                  <c:v>2138.8086554715037</c:v>
                </c:pt>
                <c:pt idx="15">
                  <c:v>2477.3988569776611</c:v>
                </c:pt>
                <c:pt idx="16">
                  <c:v>2827.9499101630722</c:v>
                </c:pt>
                <c:pt idx="17">
                  <c:v>3128.1432067249939</c:v>
                </c:pt>
                <c:pt idx="18">
                  <c:v>3428.3365032869156</c:v>
                </c:pt>
                <c:pt idx="19">
                  <c:v>3728.5297998488372</c:v>
                </c:pt>
                <c:pt idx="20">
                  <c:v>4028.7230964107589</c:v>
                </c:pt>
                <c:pt idx="21">
                  <c:v>4328.9163929726801</c:v>
                </c:pt>
              </c:numCache>
            </c:numRef>
          </c:val>
          <c:extLst>
            <c:ext xmlns:c16="http://schemas.microsoft.com/office/drawing/2014/chart" uri="{C3380CC4-5D6E-409C-BE32-E72D297353CC}">
              <c16:uniqueId val="{00000000-499B-4EB4-8F4E-714CFA53AD33}"/>
            </c:ext>
          </c:extLst>
        </c:ser>
        <c:ser>
          <c:idx val="1"/>
          <c:order val="1"/>
          <c:tx>
            <c:v>DK2</c:v>
          </c:tx>
          <c:spPr>
            <a:solidFill>
              <a:srgbClr val="1D4C57"/>
            </a:solidFill>
            <a:ln w="25400">
              <a:noFill/>
            </a:ln>
          </c:spPr>
          <c:cat>
            <c:numRef>
              <c:f>Elforbrug!$E$207:$Z$207</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Elforbrug!$E$172:$Z$172</c:f>
              <c:numCache>
                <c:formatCode>#,##0</c:formatCode>
                <c:ptCount val="22"/>
                <c:pt idx="0">
                  <c:v>50.040820285886703</c:v>
                </c:pt>
                <c:pt idx="1">
                  <c:v>78.28202299826421</c:v>
                </c:pt>
                <c:pt idx="2">
                  <c:v>114.89201879559344</c:v>
                </c:pt>
                <c:pt idx="3">
                  <c:v>157.22031008712602</c:v>
                </c:pt>
                <c:pt idx="4">
                  <c:v>203.4922836594163</c:v>
                </c:pt>
                <c:pt idx="5">
                  <c:v>256.14170918994063</c:v>
                </c:pt>
                <c:pt idx="6">
                  <c:v>322.78707260300644</c:v>
                </c:pt>
                <c:pt idx="7">
                  <c:v>411.05957916898609</c:v>
                </c:pt>
                <c:pt idx="8">
                  <c:v>526.78948249221878</c:v>
                </c:pt>
                <c:pt idx="9">
                  <c:v>675.37342189116657</c:v>
                </c:pt>
                <c:pt idx="10">
                  <c:v>861.93491550249632</c:v>
                </c:pt>
                <c:pt idx="11">
                  <c:v>1090.057129986418</c:v>
                </c:pt>
                <c:pt idx="12">
                  <c:v>1304.2359259592627</c:v>
                </c:pt>
                <c:pt idx="13">
                  <c:v>1506.4538702528534</c:v>
                </c:pt>
                <c:pt idx="14">
                  <c:v>1696.7109628671906</c:v>
                </c:pt>
                <c:pt idx="15">
                  <c:v>1875.0072038022736</c:v>
                </c:pt>
                <c:pt idx="16">
                  <c:v>2041.3425930581022</c:v>
                </c:pt>
                <c:pt idx="17">
                  <c:v>2258.0357389374208</c:v>
                </c:pt>
                <c:pt idx="18">
                  <c:v>2474.7288848167395</c:v>
                </c:pt>
                <c:pt idx="19">
                  <c:v>2691.4220306960583</c:v>
                </c:pt>
                <c:pt idx="20">
                  <c:v>2908.1151765753771</c:v>
                </c:pt>
                <c:pt idx="21">
                  <c:v>3124.8083224546958</c:v>
                </c:pt>
              </c:numCache>
            </c:numRef>
          </c:val>
          <c:extLst>
            <c:ext xmlns:c16="http://schemas.microsoft.com/office/drawing/2014/chart" uri="{C3380CC4-5D6E-409C-BE32-E72D297353CC}">
              <c16:uniqueId val="{00000001-499B-4EB4-8F4E-714CFA53AD33}"/>
            </c:ext>
          </c:extLst>
        </c:ser>
        <c:dLbls>
          <c:showLegendKey val="0"/>
          <c:showVal val="0"/>
          <c:showCatName val="0"/>
          <c:showSerName val="0"/>
          <c:showPercent val="0"/>
          <c:showBubbleSize val="0"/>
        </c:dLbls>
        <c:axId val="43100032"/>
        <c:axId val="43101568"/>
      </c:areaChart>
      <c:lineChart>
        <c:grouping val="standard"/>
        <c:varyColors val="0"/>
        <c:ser>
          <c:idx val="2"/>
          <c:order val="2"/>
          <c:tx>
            <c:v>AF18</c:v>
          </c:tx>
          <c:spPr>
            <a:ln w="19050">
              <a:solidFill>
                <a:srgbClr val="000000"/>
              </a:solidFill>
              <a:prstDash val="dash"/>
            </a:ln>
          </c:spPr>
          <c:marker>
            <c:symbol val="none"/>
          </c:marker>
          <c:val>
            <c:numRef>
              <c:f>Elforbrug!$E$362:$Z$362</c:f>
            </c:numRef>
          </c:val>
          <c:smooth val="0"/>
          <c:extLst>
            <c:ext xmlns:c16="http://schemas.microsoft.com/office/drawing/2014/chart" uri="{C3380CC4-5D6E-409C-BE32-E72D297353CC}">
              <c16:uniqueId val="{00000002-499B-4EB4-8F4E-714CFA53AD33}"/>
            </c:ext>
          </c:extLst>
        </c:ser>
        <c:dLbls>
          <c:showLegendKey val="0"/>
          <c:showVal val="0"/>
          <c:showCatName val="0"/>
          <c:showSerName val="0"/>
          <c:showPercent val="0"/>
          <c:showBubbleSize val="0"/>
        </c:dLbls>
        <c:marker val="1"/>
        <c:smooth val="0"/>
        <c:axId val="43100032"/>
        <c:axId val="43101568"/>
      </c:lineChart>
      <c:catAx>
        <c:axId val="43100032"/>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da-DK"/>
          </a:p>
        </c:txPr>
        <c:crossAx val="43101568"/>
        <c:crosses val="autoZero"/>
        <c:auto val="1"/>
        <c:lblAlgn val="ctr"/>
        <c:lblOffset val="100"/>
        <c:noMultiLvlLbl val="0"/>
      </c:catAx>
      <c:valAx>
        <c:axId val="43101568"/>
        <c:scaling>
          <c:orientation val="minMax"/>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a:defRPr sz="900" b="1">
                    <a:solidFill>
                      <a:srgbClr val="000000"/>
                    </a:solidFill>
                  </a:defRPr>
                </a:pPr>
                <a:r>
                  <a:rPr lang="da-DK"/>
                  <a:t>GWh</a:t>
                </a:r>
              </a:p>
            </c:rich>
          </c:tx>
          <c:overlay val="0"/>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da-DK"/>
          </a:p>
        </c:txPr>
        <c:crossAx val="43100032"/>
        <c:crosses val="autoZero"/>
        <c:crossBetween val="midCat"/>
      </c:valAx>
      <c:spPr>
        <a:noFill/>
        <a:extLst>
          <a:ext uri="{909E8E84-426E-40DD-AFC4-6F175D3DCCD1}">
            <a14:hiddenFill xmlns:a14="http://schemas.microsoft.com/office/drawing/2010/main">
              <a:solidFill>
                <a:sysClr val="window" lastClr="FFFFFF"/>
              </a:solidFill>
            </a14:hiddenFill>
          </a:ext>
        </a:extLst>
      </c:spPr>
    </c:plotArea>
    <c:legend>
      <c:legendPos val="b"/>
      <c:overlay val="0"/>
      <c:txPr>
        <a:bodyPr/>
        <a:lstStyle/>
        <a:p>
          <a:pPr>
            <a:defRPr sz="900">
              <a:solidFill>
                <a:srgbClr val="000000"/>
              </a:solidFill>
            </a:defRPr>
          </a:pPr>
          <a:endParaRPr lang="da-DK"/>
        </a:p>
      </c:txPr>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900"/>
      </a:pPr>
      <a:endParaRPr lang="da-DK"/>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00"/>
                </a:solidFill>
              </a:defRPr>
            </a:pPr>
            <a:r>
              <a:rPr lang="da-DK"/>
              <a:t>Nettoelforbrug for tung transport</a:t>
            </a:r>
          </a:p>
        </c:rich>
      </c:tx>
      <c:overlay val="0"/>
    </c:title>
    <c:autoTitleDeleted val="0"/>
    <c:plotArea>
      <c:layout/>
      <c:areaChart>
        <c:grouping val="stacked"/>
        <c:varyColors val="0"/>
        <c:ser>
          <c:idx val="0"/>
          <c:order val="0"/>
          <c:tx>
            <c:v>DK1</c:v>
          </c:tx>
          <c:spPr>
            <a:solidFill>
              <a:srgbClr val="0097A7"/>
            </a:solidFill>
            <a:ln>
              <a:noFill/>
              <a:round/>
            </a:ln>
            <a:effectLst/>
            <a:extLst>
              <a:ext uri="{91240B29-F687-4F45-9708-019B960494DF}">
                <a14:hiddenLine xmlns:a14="http://schemas.microsoft.com/office/drawing/2010/main">
                  <a:solidFill>
                    <a:srgbClr val="0097A7"/>
                  </a:solidFill>
                  <a:round/>
                </a14:hiddenLine>
              </a:ext>
            </a:extLst>
          </c:spPr>
          <c:cat>
            <c:numRef>
              <c:f>Elforbrug!$E$164:$Z$164</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Elforbrug!$E$167:$Z$167</c:f>
              <c:numCache>
                <c:formatCode>#,##0</c:formatCode>
                <c:ptCount val="22"/>
                <c:pt idx="0">
                  <c:v>2.2102509649397475</c:v>
                </c:pt>
                <c:pt idx="1">
                  <c:v>5.2681116587515824</c:v>
                </c:pt>
                <c:pt idx="2">
                  <c:v>9.3198846862333067</c:v>
                </c:pt>
                <c:pt idx="3">
                  <c:v>14.350113848296303</c:v>
                </c:pt>
                <c:pt idx="4">
                  <c:v>20.433235274552803</c:v>
                </c:pt>
                <c:pt idx="5">
                  <c:v>27.683904101695742</c:v>
                </c:pt>
                <c:pt idx="6">
                  <c:v>36.177101786605718</c:v>
                </c:pt>
                <c:pt idx="7">
                  <c:v>45.988859545541544</c:v>
                </c:pt>
                <c:pt idx="8">
                  <c:v>57.188096085614319</c:v>
                </c:pt>
                <c:pt idx="9">
                  <c:v>69.66701473562037</c:v>
                </c:pt>
                <c:pt idx="10">
                  <c:v>83.29634485586854</c:v>
                </c:pt>
                <c:pt idx="11">
                  <c:v>98.106045179331744</c:v>
                </c:pt>
                <c:pt idx="12">
                  <c:v>121.59647942090594</c:v>
                </c:pt>
                <c:pt idx="13">
                  <c:v>147.34146748005557</c:v>
                </c:pt>
                <c:pt idx="14">
                  <c:v>176.16263478906458</c:v>
                </c:pt>
                <c:pt idx="15">
                  <c:v>208.03580040215274</c:v>
                </c:pt>
                <c:pt idx="16">
                  <c:v>241.99804041647781</c:v>
                </c:pt>
                <c:pt idx="17">
                  <c:v>265.55360802635659</c:v>
                </c:pt>
                <c:pt idx="18">
                  <c:v>288.54911125596919</c:v>
                </c:pt>
                <c:pt idx="19">
                  <c:v>311.01766802363403</c:v>
                </c:pt>
                <c:pt idx="20">
                  <c:v>333.02362923067739</c:v>
                </c:pt>
                <c:pt idx="21">
                  <c:v>354.64137826769985</c:v>
                </c:pt>
              </c:numCache>
            </c:numRef>
          </c:val>
          <c:extLst>
            <c:ext xmlns:c16="http://schemas.microsoft.com/office/drawing/2014/chart" uri="{C3380CC4-5D6E-409C-BE32-E72D297353CC}">
              <c16:uniqueId val="{00000000-799F-4880-90D1-B6948444D028}"/>
            </c:ext>
          </c:extLst>
        </c:ser>
        <c:ser>
          <c:idx val="1"/>
          <c:order val="1"/>
          <c:tx>
            <c:v>DK2</c:v>
          </c:tx>
          <c:spPr>
            <a:solidFill>
              <a:srgbClr val="1D4C57"/>
            </a:solidFill>
            <a:ln w="25400">
              <a:noFill/>
            </a:ln>
          </c:spPr>
          <c:cat>
            <c:numRef>
              <c:f>Elforbrug!$E$164:$Z$164</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Elforbrug!$E$173:$Z$173</c:f>
              <c:numCache>
                <c:formatCode>#,##0</c:formatCode>
                <c:ptCount val="22"/>
                <c:pt idx="0">
                  <c:v>10.753557782739374</c:v>
                </c:pt>
                <c:pt idx="1">
                  <c:v>21.320953644623163</c:v>
                </c:pt>
                <c:pt idx="2">
                  <c:v>31.960999362363619</c:v>
                </c:pt>
                <c:pt idx="3">
                  <c:v>42.279192460468281</c:v>
                </c:pt>
                <c:pt idx="4">
                  <c:v>52.27224956626398</c:v>
                </c:pt>
                <c:pt idx="5">
                  <c:v>62.001480655188566</c:v>
                </c:pt>
                <c:pt idx="6">
                  <c:v>71.392063451987752</c:v>
                </c:pt>
                <c:pt idx="7">
                  <c:v>80.370961909788079</c:v>
                </c:pt>
                <c:pt idx="8">
                  <c:v>88.853243713710754</c:v>
                </c:pt>
                <c:pt idx="9">
                  <c:v>96.513386118945448</c:v>
                </c:pt>
                <c:pt idx="10">
                  <c:v>103.10648230160172</c:v>
                </c:pt>
                <c:pt idx="11">
                  <c:v>108.65114453347948</c:v>
                </c:pt>
                <c:pt idx="12">
                  <c:v>120.56215199022374</c:v>
                </c:pt>
                <c:pt idx="13">
                  <c:v>130.7807114177742</c:v>
                </c:pt>
                <c:pt idx="14">
                  <c:v>139.87559590459458</c:v>
                </c:pt>
                <c:pt idx="15">
                  <c:v>147.5529534845486</c:v>
                </c:pt>
                <c:pt idx="16">
                  <c:v>152.98287416492855</c:v>
                </c:pt>
                <c:pt idx="17">
                  <c:v>167.87389737050398</c:v>
                </c:pt>
                <c:pt idx="18">
                  <c:v>182.41086705373246</c:v>
                </c:pt>
                <c:pt idx="19">
                  <c:v>196.61471922848409</c:v>
                </c:pt>
                <c:pt idx="20">
                  <c:v>210.52613433094368</c:v>
                </c:pt>
                <c:pt idx="21">
                  <c:v>224.19213499346239</c:v>
                </c:pt>
              </c:numCache>
            </c:numRef>
          </c:val>
          <c:extLst>
            <c:ext xmlns:c16="http://schemas.microsoft.com/office/drawing/2014/chart" uri="{C3380CC4-5D6E-409C-BE32-E72D297353CC}">
              <c16:uniqueId val="{00000001-799F-4880-90D1-B6948444D028}"/>
            </c:ext>
          </c:extLst>
        </c:ser>
        <c:dLbls>
          <c:showLegendKey val="0"/>
          <c:showVal val="0"/>
          <c:showCatName val="0"/>
          <c:showSerName val="0"/>
          <c:showPercent val="0"/>
          <c:showBubbleSize val="0"/>
        </c:dLbls>
        <c:axId val="108026880"/>
        <c:axId val="108032768"/>
      </c:areaChart>
      <c:lineChart>
        <c:grouping val="standard"/>
        <c:varyColors val="0"/>
        <c:ser>
          <c:idx val="2"/>
          <c:order val="2"/>
          <c:tx>
            <c:v>AF18</c:v>
          </c:tx>
          <c:spPr>
            <a:ln w="19050">
              <a:solidFill>
                <a:srgbClr val="000000"/>
              </a:solidFill>
              <a:prstDash val="dash"/>
            </a:ln>
          </c:spPr>
          <c:marker>
            <c:symbol val="none"/>
          </c:marker>
          <c:val>
            <c:numRef>
              <c:f>Elforbrug!$E$363:$Z$363</c:f>
            </c:numRef>
          </c:val>
          <c:smooth val="0"/>
          <c:extLst>
            <c:ext xmlns:c16="http://schemas.microsoft.com/office/drawing/2014/chart" uri="{C3380CC4-5D6E-409C-BE32-E72D297353CC}">
              <c16:uniqueId val="{00000002-799F-4880-90D1-B6948444D028}"/>
            </c:ext>
          </c:extLst>
        </c:ser>
        <c:dLbls>
          <c:showLegendKey val="0"/>
          <c:showVal val="0"/>
          <c:showCatName val="0"/>
          <c:showSerName val="0"/>
          <c:showPercent val="0"/>
          <c:showBubbleSize val="0"/>
        </c:dLbls>
        <c:marker val="1"/>
        <c:smooth val="0"/>
        <c:axId val="108026880"/>
        <c:axId val="108032768"/>
      </c:lineChart>
      <c:catAx>
        <c:axId val="108026880"/>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da-DK"/>
          </a:p>
        </c:txPr>
        <c:crossAx val="108032768"/>
        <c:crosses val="autoZero"/>
        <c:auto val="1"/>
        <c:lblAlgn val="ctr"/>
        <c:lblOffset val="100"/>
        <c:noMultiLvlLbl val="0"/>
      </c:catAx>
      <c:valAx>
        <c:axId val="108032768"/>
        <c:scaling>
          <c:orientation val="minMax"/>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a:defRPr sz="900" b="1">
                    <a:solidFill>
                      <a:srgbClr val="000000"/>
                    </a:solidFill>
                  </a:defRPr>
                </a:pPr>
                <a:r>
                  <a:rPr lang="da-DK"/>
                  <a:t>GWh</a:t>
                </a:r>
              </a:p>
            </c:rich>
          </c:tx>
          <c:overlay val="0"/>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da-DK"/>
          </a:p>
        </c:txPr>
        <c:crossAx val="108026880"/>
        <c:crosses val="autoZero"/>
        <c:crossBetween val="midCat"/>
      </c:valAx>
      <c:spPr>
        <a:noFill/>
        <a:extLst>
          <a:ext uri="{909E8E84-426E-40DD-AFC4-6F175D3DCCD1}">
            <a14:hiddenFill xmlns:a14="http://schemas.microsoft.com/office/drawing/2010/main">
              <a:solidFill>
                <a:sysClr val="window" lastClr="FFFFFF"/>
              </a:solidFill>
            </a14:hiddenFill>
          </a:ext>
        </a:extLst>
      </c:spPr>
    </c:plotArea>
    <c:legend>
      <c:legendPos val="b"/>
      <c:overlay val="0"/>
      <c:txPr>
        <a:bodyPr/>
        <a:lstStyle/>
        <a:p>
          <a:pPr>
            <a:defRPr sz="900">
              <a:solidFill>
                <a:srgbClr val="000000"/>
              </a:solidFill>
            </a:defRPr>
          </a:pPr>
          <a:endParaRPr lang="da-DK"/>
        </a:p>
      </c:txPr>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900"/>
      </a:pPr>
      <a:endParaRPr lang="da-DK"/>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00"/>
                </a:solidFill>
              </a:defRPr>
            </a:pPr>
            <a:r>
              <a:rPr lang="da-DK"/>
              <a:t>Nettoelforbrug for banetransport</a:t>
            </a:r>
          </a:p>
        </c:rich>
      </c:tx>
      <c:overlay val="0"/>
    </c:title>
    <c:autoTitleDeleted val="0"/>
    <c:plotArea>
      <c:layout/>
      <c:areaChart>
        <c:grouping val="stacked"/>
        <c:varyColors val="0"/>
        <c:ser>
          <c:idx val="3"/>
          <c:order val="0"/>
          <c:tx>
            <c:strRef>
              <c:f>Elforbrug!$B$223</c:f>
              <c:strCache>
                <c:ptCount val="1"/>
                <c:pt idx="0">
                  <c:v>Letbaner, S-tog og Metro</c:v>
                </c:pt>
              </c:strCache>
            </c:strRef>
          </c:tx>
          <c:spPr>
            <a:solidFill>
              <a:srgbClr val="0097A7"/>
            </a:solidFill>
            <a:ln>
              <a:noFill/>
              <a:round/>
            </a:ln>
            <a:effectLst/>
            <a:extLst>
              <a:ext uri="{91240B29-F687-4F45-9708-019B960494DF}">
                <a14:hiddenLine xmlns:a14="http://schemas.microsoft.com/office/drawing/2010/main">
                  <a:solidFill>
                    <a:srgbClr val="0097A7"/>
                  </a:solidFill>
                  <a:round/>
                </a14:hiddenLine>
              </a:ext>
            </a:extLst>
          </c:spPr>
          <c:val>
            <c:numRef>
              <c:f>Elforbrug!$E$223:$Z$223</c:f>
              <c:numCache>
                <c:formatCode>#,##0</c:formatCode>
                <c:ptCount val="22"/>
                <c:pt idx="0">
                  <c:v>165.63319343689787</c:v>
                </c:pt>
                <c:pt idx="1">
                  <c:v>176.27006182760184</c:v>
                </c:pt>
                <c:pt idx="2">
                  <c:v>181.02816172582502</c:v>
                </c:pt>
                <c:pt idx="3">
                  <c:v>180.55391011652898</c:v>
                </c:pt>
                <c:pt idx="4">
                  <c:v>185.91299650723292</c:v>
                </c:pt>
                <c:pt idx="5">
                  <c:v>199.52584511048875</c:v>
                </c:pt>
                <c:pt idx="6">
                  <c:v>199.05159350119266</c:v>
                </c:pt>
                <c:pt idx="7">
                  <c:v>198.57734189189657</c:v>
                </c:pt>
                <c:pt idx="8">
                  <c:v>198.10309028260053</c:v>
                </c:pt>
                <c:pt idx="9">
                  <c:v>197.6288386733045</c:v>
                </c:pt>
                <c:pt idx="10">
                  <c:v>197.1545870640085</c:v>
                </c:pt>
                <c:pt idx="11">
                  <c:v>201.95811745471244</c:v>
                </c:pt>
                <c:pt idx="12">
                  <c:v>201.95811745471244</c:v>
                </c:pt>
                <c:pt idx="13">
                  <c:v>201.95811745471244</c:v>
                </c:pt>
                <c:pt idx="14">
                  <c:v>201.95811745471244</c:v>
                </c:pt>
                <c:pt idx="15">
                  <c:v>201.95811745471244</c:v>
                </c:pt>
                <c:pt idx="16">
                  <c:v>201.95811745471244</c:v>
                </c:pt>
                <c:pt idx="17">
                  <c:v>201.95811745471244</c:v>
                </c:pt>
                <c:pt idx="18">
                  <c:v>201.95811745471244</c:v>
                </c:pt>
                <c:pt idx="19">
                  <c:v>201.95811745471244</c:v>
                </c:pt>
                <c:pt idx="20">
                  <c:v>201.95811745471244</c:v>
                </c:pt>
                <c:pt idx="21">
                  <c:v>201.95811745471244</c:v>
                </c:pt>
              </c:numCache>
            </c:numRef>
          </c:val>
          <c:extLst>
            <c:ext xmlns:c16="http://schemas.microsoft.com/office/drawing/2014/chart" uri="{C3380CC4-5D6E-409C-BE32-E72D297353CC}">
              <c16:uniqueId val="{00000000-AA91-4933-B7A5-F972838748F2}"/>
            </c:ext>
          </c:extLst>
        </c:ser>
        <c:ser>
          <c:idx val="0"/>
          <c:order val="1"/>
          <c:tx>
            <c:strRef>
              <c:f>Elforbrug!$B$221</c:f>
              <c:strCache>
                <c:ptCount val="1"/>
                <c:pt idx="0">
                  <c:v>Fjern- og regionaltog</c:v>
                </c:pt>
              </c:strCache>
            </c:strRef>
          </c:tx>
          <c:spPr>
            <a:solidFill>
              <a:srgbClr val="673AB7"/>
            </a:solidFill>
            <a:ln>
              <a:noFill/>
              <a:round/>
            </a:ln>
            <a:effectLst/>
            <a:extLst>
              <a:ext uri="{91240B29-F687-4F45-9708-019B960494DF}">
                <a14:hiddenLine xmlns:a14="http://schemas.microsoft.com/office/drawing/2010/main">
                  <a:solidFill>
                    <a:srgbClr val="673AB7"/>
                  </a:solidFill>
                  <a:round/>
                </a14:hiddenLine>
              </a:ext>
            </a:extLst>
          </c:spPr>
          <c:cat>
            <c:numRef>
              <c:f>Elforbrug!$E$207:$Z$207</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Elforbrug!$E$221:$Z$221</c:f>
              <c:numCache>
                <c:formatCode>#,##0</c:formatCode>
                <c:ptCount val="22"/>
                <c:pt idx="0">
                  <c:v>138.33163552166172</c:v>
                </c:pt>
                <c:pt idx="1">
                  <c:v>138.58045370449261</c:v>
                </c:pt>
                <c:pt idx="2">
                  <c:v>138.8292718873235</c:v>
                </c:pt>
                <c:pt idx="3">
                  <c:v>139.07809007015439</c:v>
                </c:pt>
                <c:pt idx="4">
                  <c:v>139.32843063228066</c:v>
                </c:pt>
                <c:pt idx="5">
                  <c:v>217.49168021699012</c:v>
                </c:pt>
                <c:pt idx="6">
                  <c:v>217.88316524138071</c:v>
                </c:pt>
                <c:pt idx="7">
                  <c:v>218.27535493881516</c:v>
                </c:pt>
                <c:pt idx="8">
                  <c:v>654.82606481644564</c:v>
                </c:pt>
                <c:pt idx="9">
                  <c:v>687.56736805726814</c:v>
                </c:pt>
                <c:pt idx="10">
                  <c:v>721.94573646013134</c:v>
                </c:pt>
                <c:pt idx="11">
                  <c:v>723.44109664452026</c:v>
                </c:pt>
                <c:pt idx="12">
                  <c:v>723.44109664452026</c:v>
                </c:pt>
                <c:pt idx="13">
                  <c:v>723.44109664452026</c:v>
                </c:pt>
                <c:pt idx="14">
                  <c:v>723.44109664452026</c:v>
                </c:pt>
                <c:pt idx="15">
                  <c:v>723.44109664452026</c:v>
                </c:pt>
                <c:pt idx="16">
                  <c:v>723.44109664452026</c:v>
                </c:pt>
                <c:pt idx="17">
                  <c:v>723.44109664452026</c:v>
                </c:pt>
                <c:pt idx="18">
                  <c:v>723.44109664452026</c:v>
                </c:pt>
                <c:pt idx="19">
                  <c:v>723.44109664452026</c:v>
                </c:pt>
                <c:pt idx="20">
                  <c:v>723.44109664452026</c:v>
                </c:pt>
                <c:pt idx="21">
                  <c:v>723.44109664452026</c:v>
                </c:pt>
              </c:numCache>
            </c:numRef>
          </c:val>
          <c:extLst>
            <c:ext xmlns:c16="http://schemas.microsoft.com/office/drawing/2014/chart" uri="{C3380CC4-5D6E-409C-BE32-E72D297353CC}">
              <c16:uniqueId val="{00000000-4FC3-4221-9916-3CB51DAFF5B8}"/>
            </c:ext>
          </c:extLst>
        </c:ser>
        <c:ser>
          <c:idx val="1"/>
          <c:order val="2"/>
          <c:tx>
            <c:strRef>
              <c:f>Elforbrug!$B$222</c:f>
              <c:strCache>
                <c:ptCount val="1"/>
                <c:pt idx="0">
                  <c:v>Godstog</c:v>
                </c:pt>
              </c:strCache>
            </c:strRef>
          </c:tx>
          <c:spPr>
            <a:solidFill>
              <a:srgbClr val="FF5252"/>
            </a:solidFill>
            <a:ln>
              <a:noFill/>
              <a:round/>
            </a:ln>
            <a:effectLst/>
            <a:extLst>
              <a:ext uri="{91240B29-F687-4F45-9708-019B960494DF}">
                <a14:hiddenLine xmlns:a14="http://schemas.microsoft.com/office/drawing/2010/main">
                  <a:solidFill>
                    <a:srgbClr val="FF5252"/>
                  </a:solidFill>
                  <a:round/>
                </a14:hiddenLine>
              </a:ext>
            </a:extLst>
          </c:spPr>
          <c:cat>
            <c:numRef>
              <c:f>Elforbrug!$E$207:$Z$207</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Elforbrug!$E$222:$Z$222</c:f>
              <c:numCache>
                <c:formatCode>#,##0</c:formatCode>
                <c:ptCount val="22"/>
                <c:pt idx="0">
                  <c:v>127.19856203654601</c:v>
                </c:pt>
                <c:pt idx="1">
                  <c:v>127.32576059858252</c:v>
                </c:pt>
                <c:pt idx="2">
                  <c:v>127.4530863591811</c:v>
                </c:pt>
                <c:pt idx="3">
                  <c:v>127.58053944554027</c:v>
                </c:pt>
                <c:pt idx="4">
                  <c:v>127.70811998498579</c:v>
                </c:pt>
                <c:pt idx="5">
                  <c:v>127.83582810497076</c:v>
                </c:pt>
                <c:pt idx="6">
                  <c:v>127.96366393307571</c:v>
                </c:pt>
                <c:pt idx="7">
                  <c:v>128.09162759700877</c:v>
                </c:pt>
                <c:pt idx="8">
                  <c:v>128.21971922460577</c:v>
                </c:pt>
                <c:pt idx="9">
                  <c:v>130.78411360909791</c:v>
                </c:pt>
                <c:pt idx="10">
                  <c:v>133.39979588127989</c:v>
                </c:pt>
                <c:pt idx="11">
                  <c:v>136.06779179890549</c:v>
                </c:pt>
                <c:pt idx="12">
                  <c:v>136.06779179890549</c:v>
                </c:pt>
                <c:pt idx="13">
                  <c:v>136.06779179890549</c:v>
                </c:pt>
                <c:pt idx="14">
                  <c:v>136.06779179890549</c:v>
                </c:pt>
                <c:pt idx="15">
                  <c:v>136.06779179890549</c:v>
                </c:pt>
                <c:pt idx="16">
                  <c:v>136.06779179890549</c:v>
                </c:pt>
                <c:pt idx="17">
                  <c:v>136.06779179890549</c:v>
                </c:pt>
                <c:pt idx="18">
                  <c:v>136.06779179890549</c:v>
                </c:pt>
                <c:pt idx="19">
                  <c:v>136.06779179890549</c:v>
                </c:pt>
                <c:pt idx="20">
                  <c:v>136.06779179890549</c:v>
                </c:pt>
                <c:pt idx="21">
                  <c:v>136.06779179890549</c:v>
                </c:pt>
              </c:numCache>
            </c:numRef>
          </c:val>
          <c:extLst>
            <c:ext xmlns:c16="http://schemas.microsoft.com/office/drawing/2014/chart" uri="{C3380CC4-5D6E-409C-BE32-E72D297353CC}">
              <c16:uniqueId val="{00000001-4FC3-4221-9916-3CB51DAFF5B8}"/>
            </c:ext>
          </c:extLst>
        </c:ser>
        <c:dLbls>
          <c:showLegendKey val="0"/>
          <c:showVal val="0"/>
          <c:showCatName val="0"/>
          <c:showSerName val="0"/>
          <c:showPercent val="0"/>
          <c:showBubbleSize val="0"/>
        </c:dLbls>
        <c:axId val="108091264"/>
        <c:axId val="108092800"/>
      </c:areaChart>
      <c:lineChart>
        <c:grouping val="standard"/>
        <c:varyColors val="0"/>
        <c:ser>
          <c:idx val="2"/>
          <c:order val="3"/>
          <c:tx>
            <c:v>AF18</c:v>
          </c:tx>
          <c:spPr>
            <a:ln w="19050">
              <a:solidFill>
                <a:srgbClr val="000000"/>
              </a:solidFill>
              <a:prstDash val="dash"/>
            </a:ln>
          </c:spPr>
          <c:marker>
            <c:symbol val="none"/>
          </c:marker>
          <c:val>
            <c:numRef>
              <c:f>Elforbrug!$E$364:$Z$364</c:f>
            </c:numRef>
          </c:val>
          <c:smooth val="0"/>
          <c:extLst>
            <c:ext xmlns:c16="http://schemas.microsoft.com/office/drawing/2014/chart" uri="{C3380CC4-5D6E-409C-BE32-E72D297353CC}">
              <c16:uniqueId val="{00000002-4FC3-4221-9916-3CB51DAFF5B8}"/>
            </c:ext>
          </c:extLst>
        </c:ser>
        <c:dLbls>
          <c:showLegendKey val="0"/>
          <c:showVal val="0"/>
          <c:showCatName val="0"/>
          <c:showSerName val="0"/>
          <c:showPercent val="0"/>
          <c:showBubbleSize val="0"/>
        </c:dLbls>
        <c:marker val="1"/>
        <c:smooth val="0"/>
        <c:axId val="108091264"/>
        <c:axId val="108092800"/>
      </c:lineChart>
      <c:catAx>
        <c:axId val="108091264"/>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da-DK"/>
          </a:p>
        </c:txPr>
        <c:crossAx val="108092800"/>
        <c:crosses val="autoZero"/>
        <c:auto val="1"/>
        <c:lblAlgn val="ctr"/>
        <c:lblOffset val="100"/>
        <c:noMultiLvlLbl val="0"/>
      </c:catAx>
      <c:valAx>
        <c:axId val="108092800"/>
        <c:scaling>
          <c:orientation val="minMax"/>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a:defRPr sz="900" b="1">
                    <a:solidFill>
                      <a:srgbClr val="000000"/>
                    </a:solidFill>
                  </a:defRPr>
                </a:pPr>
                <a:r>
                  <a:rPr lang="da-DK"/>
                  <a:t>GWh</a:t>
                </a:r>
              </a:p>
            </c:rich>
          </c:tx>
          <c:overlay val="0"/>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da-DK"/>
          </a:p>
        </c:txPr>
        <c:crossAx val="108091264"/>
        <c:crosses val="autoZero"/>
        <c:crossBetween val="midCat"/>
      </c:valAx>
      <c:spPr>
        <a:noFill/>
        <a:extLst>
          <a:ext uri="{909E8E84-426E-40DD-AFC4-6F175D3DCCD1}">
            <a14:hiddenFill xmlns:a14="http://schemas.microsoft.com/office/drawing/2010/main">
              <a:solidFill>
                <a:sysClr val="window" lastClr="FFFFFF"/>
              </a:solidFill>
            </a14:hiddenFill>
          </a:ext>
        </a:extLst>
      </c:spPr>
    </c:plotArea>
    <c:legend>
      <c:legendPos val="b"/>
      <c:overlay val="0"/>
      <c:txPr>
        <a:bodyPr/>
        <a:lstStyle/>
        <a:p>
          <a:pPr>
            <a:defRPr sz="900">
              <a:solidFill>
                <a:srgbClr val="000000"/>
              </a:solidFill>
            </a:defRPr>
          </a:pPr>
          <a:endParaRPr lang="da-DK"/>
        </a:p>
      </c:txPr>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00"/>
                </a:solidFill>
              </a:defRPr>
            </a:pPr>
            <a:r>
              <a:rPr lang="da-DK"/>
              <a:t>Nettoelforbrug for banetransport</a:t>
            </a:r>
          </a:p>
        </c:rich>
      </c:tx>
      <c:overlay val="0"/>
    </c:title>
    <c:autoTitleDeleted val="0"/>
    <c:plotArea>
      <c:layout/>
      <c:areaChart>
        <c:grouping val="stacked"/>
        <c:varyColors val="0"/>
        <c:ser>
          <c:idx val="0"/>
          <c:order val="0"/>
          <c:tx>
            <c:v>DK1</c:v>
          </c:tx>
          <c:spPr>
            <a:solidFill>
              <a:srgbClr val="0097A7"/>
            </a:solidFill>
            <a:ln>
              <a:noFill/>
              <a:round/>
            </a:ln>
            <a:effectLst/>
            <a:extLst>
              <a:ext uri="{91240B29-F687-4F45-9708-019B960494DF}">
                <a14:hiddenLine xmlns:a14="http://schemas.microsoft.com/office/drawing/2010/main">
                  <a:solidFill>
                    <a:srgbClr val="0097A7"/>
                  </a:solidFill>
                  <a:round/>
                </a14:hiddenLine>
              </a:ext>
            </a:extLst>
          </c:spPr>
          <c:cat>
            <c:numRef>
              <c:f>Elforbrug!$E$207:$Z$207</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Elforbrug!$E$212:$Z$212</c:f>
              <c:numCache>
                <c:formatCode>#,##0</c:formatCode>
                <c:ptCount val="22"/>
                <c:pt idx="0">
                  <c:v>167.15531608954811</c:v>
                </c:pt>
                <c:pt idx="1">
                  <c:v>167.37097340915528</c:v>
                </c:pt>
                <c:pt idx="2">
                  <c:v>172.81905855541896</c:v>
                </c:pt>
                <c:pt idx="3">
                  <c:v>173.03486858961978</c:v>
                </c:pt>
                <c:pt idx="4">
                  <c:v>173.25160762807778</c:v>
                </c:pt>
                <c:pt idx="5">
                  <c:v>217.05447699304509</c:v>
                </c:pt>
                <c:pt idx="6">
                  <c:v>217.35041010356682</c:v>
                </c:pt>
                <c:pt idx="7">
                  <c:v>217.64681453248994</c:v>
                </c:pt>
                <c:pt idx="8">
                  <c:v>462.19206704052124</c:v>
                </c:pt>
                <c:pt idx="9">
                  <c:v>429.34691372511901</c:v>
                </c:pt>
                <c:pt idx="10">
                  <c:v>449.04562243488897</c:v>
                </c:pt>
                <c:pt idx="11">
                  <c:v>450.44979275502578</c:v>
                </c:pt>
                <c:pt idx="12">
                  <c:v>450.44979275502578</c:v>
                </c:pt>
                <c:pt idx="13">
                  <c:v>450.44979275502578</c:v>
                </c:pt>
                <c:pt idx="14">
                  <c:v>450.44979275502578</c:v>
                </c:pt>
                <c:pt idx="15">
                  <c:v>450.44979275502578</c:v>
                </c:pt>
                <c:pt idx="16">
                  <c:v>450.44979275502578</c:v>
                </c:pt>
                <c:pt idx="17">
                  <c:v>450.44979275502578</c:v>
                </c:pt>
                <c:pt idx="18">
                  <c:v>450.44979275502578</c:v>
                </c:pt>
                <c:pt idx="19">
                  <c:v>450.44979275502578</c:v>
                </c:pt>
                <c:pt idx="20">
                  <c:v>450.44979275502578</c:v>
                </c:pt>
                <c:pt idx="21">
                  <c:v>450.44979275502578</c:v>
                </c:pt>
              </c:numCache>
            </c:numRef>
          </c:val>
          <c:extLst>
            <c:ext xmlns:c16="http://schemas.microsoft.com/office/drawing/2014/chart" uri="{C3380CC4-5D6E-409C-BE32-E72D297353CC}">
              <c16:uniqueId val="{00000000-4FC3-4221-9916-3CB51DAFF5B8}"/>
            </c:ext>
          </c:extLst>
        </c:ser>
        <c:ser>
          <c:idx val="1"/>
          <c:order val="1"/>
          <c:tx>
            <c:v>DK2</c:v>
          </c:tx>
          <c:spPr>
            <a:solidFill>
              <a:srgbClr val="1D4C57"/>
            </a:solidFill>
            <a:ln>
              <a:noFill/>
              <a:round/>
            </a:ln>
            <a:effectLst/>
            <a:extLst>
              <a:ext uri="{91240B29-F687-4F45-9708-019B960494DF}">
                <a14:hiddenLine xmlns:a14="http://schemas.microsoft.com/office/drawing/2010/main">
                  <a:solidFill>
                    <a:srgbClr val="1D4C57"/>
                  </a:solidFill>
                  <a:round/>
                </a14:hiddenLine>
              </a:ext>
            </a:extLst>
          </c:spPr>
          <c:cat>
            <c:numRef>
              <c:f>Elforbrug!$E$207:$Z$207</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Elforbrug!$E$218:$Z$218</c:f>
              <c:numCache>
                <c:formatCode>#,##0</c:formatCode>
                <c:ptCount val="22"/>
                <c:pt idx="0">
                  <c:v>264.00807490555752</c:v>
                </c:pt>
                <c:pt idx="1">
                  <c:v>274.80530272152168</c:v>
                </c:pt>
                <c:pt idx="2">
                  <c:v>274.49146141691062</c:v>
                </c:pt>
                <c:pt idx="3">
                  <c:v>274.17767104260383</c:v>
                </c:pt>
                <c:pt idx="4">
                  <c:v>279.69793949642155</c:v>
                </c:pt>
                <c:pt idx="5">
                  <c:v>327.79887643940452</c:v>
                </c:pt>
                <c:pt idx="6">
                  <c:v>327.54801257208226</c:v>
                </c:pt>
                <c:pt idx="7">
                  <c:v>327.29750989523058</c:v>
                </c:pt>
                <c:pt idx="8">
                  <c:v>518.95680728313073</c:v>
                </c:pt>
                <c:pt idx="9">
                  <c:v>586.6334066145514</c:v>
                </c:pt>
                <c:pt idx="10">
                  <c:v>603.45449697053073</c:v>
                </c:pt>
                <c:pt idx="11">
                  <c:v>611.01721314311249</c:v>
                </c:pt>
                <c:pt idx="12">
                  <c:v>611.01721314311249</c:v>
                </c:pt>
                <c:pt idx="13">
                  <c:v>611.01721314311249</c:v>
                </c:pt>
                <c:pt idx="14">
                  <c:v>611.01721314311249</c:v>
                </c:pt>
                <c:pt idx="15">
                  <c:v>611.01721314311249</c:v>
                </c:pt>
                <c:pt idx="16">
                  <c:v>611.01721314311249</c:v>
                </c:pt>
                <c:pt idx="17">
                  <c:v>611.01721314311249</c:v>
                </c:pt>
                <c:pt idx="18">
                  <c:v>611.01721314311249</c:v>
                </c:pt>
                <c:pt idx="19">
                  <c:v>611.01721314311249</c:v>
                </c:pt>
                <c:pt idx="20">
                  <c:v>611.01721314311249</c:v>
                </c:pt>
                <c:pt idx="21">
                  <c:v>611.01721314311249</c:v>
                </c:pt>
              </c:numCache>
            </c:numRef>
          </c:val>
          <c:extLst>
            <c:ext xmlns:c16="http://schemas.microsoft.com/office/drawing/2014/chart" uri="{C3380CC4-5D6E-409C-BE32-E72D297353CC}">
              <c16:uniqueId val="{00000001-4FC3-4221-9916-3CB51DAFF5B8}"/>
            </c:ext>
          </c:extLst>
        </c:ser>
        <c:dLbls>
          <c:showLegendKey val="0"/>
          <c:showVal val="0"/>
          <c:showCatName val="0"/>
          <c:showSerName val="0"/>
          <c:showPercent val="0"/>
          <c:showBubbleSize val="0"/>
        </c:dLbls>
        <c:axId val="108132992"/>
        <c:axId val="107942272"/>
      </c:areaChart>
      <c:lineChart>
        <c:grouping val="standard"/>
        <c:varyColors val="0"/>
        <c:ser>
          <c:idx val="2"/>
          <c:order val="2"/>
          <c:tx>
            <c:v>AF18</c:v>
          </c:tx>
          <c:spPr>
            <a:ln w="19050">
              <a:solidFill>
                <a:srgbClr val="000000"/>
              </a:solidFill>
              <a:prstDash val="dash"/>
            </a:ln>
          </c:spPr>
          <c:marker>
            <c:symbol val="none"/>
          </c:marker>
          <c:val>
            <c:numRef>
              <c:f>Elforbrug!$E$364:$Z$364</c:f>
            </c:numRef>
          </c:val>
          <c:smooth val="0"/>
          <c:extLst>
            <c:ext xmlns:c16="http://schemas.microsoft.com/office/drawing/2014/chart" uri="{C3380CC4-5D6E-409C-BE32-E72D297353CC}">
              <c16:uniqueId val="{00000000-BF00-4016-AB0F-20958C0B293D}"/>
            </c:ext>
          </c:extLst>
        </c:ser>
        <c:dLbls>
          <c:showLegendKey val="0"/>
          <c:showVal val="0"/>
          <c:showCatName val="0"/>
          <c:showSerName val="0"/>
          <c:showPercent val="0"/>
          <c:showBubbleSize val="0"/>
        </c:dLbls>
        <c:marker val="1"/>
        <c:smooth val="0"/>
        <c:axId val="108132992"/>
        <c:axId val="107942272"/>
      </c:lineChart>
      <c:catAx>
        <c:axId val="108132992"/>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da-DK"/>
          </a:p>
        </c:txPr>
        <c:crossAx val="107942272"/>
        <c:crosses val="autoZero"/>
        <c:auto val="1"/>
        <c:lblAlgn val="ctr"/>
        <c:lblOffset val="100"/>
        <c:noMultiLvlLbl val="0"/>
      </c:catAx>
      <c:valAx>
        <c:axId val="107942272"/>
        <c:scaling>
          <c:orientation val="minMax"/>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a:defRPr sz="900" b="1">
                    <a:solidFill>
                      <a:srgbClr val="000000"/>
                    </a:solidFill>
                  </a:defRPr>
                </a:pPr>
                <a:r>
                  <a:rPr lang="da-DK"/>
                  <a:t>GWh</a:t>
                </a:r>
              </a:p>
            </c:rich>
          </c:tx>
          <c:overlay val="0"/>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da-DK"/>
          </a:p>
        </c:txPr>
        <c:crossAx val="108132992"/>
        <c:crosses val="autoZero"/>
        <c:crossBetween val="midCat"/>
      </c:valAx>
      <c:spPr>
        <a:noFill/>
        <a:extLst>
          <a:ext uri="{909E8E84-426E-40DD-AFC4-6F175D3DCCD1}">
            <a14:hiddenFill xmlns:a14="http://schemas.microsoft.com/office/drawing/2010/main">
              <a:solidFill>
                <a:sysClr val="window" lastClr="FFFFFF"/>
              </a:solidFill>
            </a14:hiddenFill>
          </a:ext>
        </a:extLst>
      </c:spPr>
    </c:plotArea>
    <c:legend>
      <c:legendPos val="b"/>
      <c:overlay val="0"/>
      <c:txPr>
        <a:bodyPr/>
        <a:lstStyle/>
        <a:p>
          <a:pPr>
            <a:defRPr sz="900">
              <a:solidFill>
                <a:srgbClr val="000000"/>
              </a:solidFill>
            </a:defRPr>
          </a:pPr>
          <a:endParaRPr lang="da-DK"/>
        </a:p>
      </c:txPr>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00"/>
                </a:solidFill>
              </a:defRPr>
            </a:pPr>
            <a:r>
              <a:rPr lang="da-DK"/>
              <a:t>Elforbrug til søtransport</a:t>
            </a:r>
          </a:p>
        </c:rich>
      </c:tx>
      <c:overlay val="0"/>
    </c:title>
    <c:autoTitleDeleted val="0"/>
    <c:plotArea>
      <c:layout/>
      <c:areaChart>
        <c:grouping val="stacked"/>
        <c:varyColors val="0"/>
        <c:ser>
          <c:idx val="1"/>
          <c:order val="0"/>
          <c:tx>
            <c:v>DK1</c:v>
          </c:tx>
          <c:spPr>
            <a:solidFill>
              <a:srgbClr val="0097A7"/>
            </a:solidFill>
            <a:ln w="25400">
              <a:noFill/>
            </a:ln>
          </c:spPr>
          <c:cat>
            <c:numRef>
              <c:f>Elforbrug!$E$164:$Z$164</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Elforbrug!$E$168:$Z$168</c:f>
              <c:numCache>
                <c:formatCode>0</c:formatCode>
                <c:ptCount val="22"/>
                <c:pt idx="0">
                  <c:v>2.3754853776856968</c:v>
                </c:pt>
                <c:pt idx="1">
                  <c:v>3.563228066528545</c:v>
                </c:pt>
                <c:pt idx="2">
                  <c:v>4.7509707553713936</c:v>
                </c:pt>
                <c:pt idx="3">
                  <c:v>5.9387134442142431</c:v>
                </c:pt>
                <c:pt idx="4">
                  <c:v>7.1264561330570899</c:v>
                </c:pt>
                <c:pt idx="5">
                  <c:v>8.3141988218999394</c:v>
                </c:pt>
                <c:pt idx="6">
                  <c:v>9.5019415107427871</c:v>
                </c:pt>
                <c:pt idx="7">
                  <c:v>10.689684199585638</c:v>
                </c:pt>
                <c:pt idx="8">
                  <c:v>11.877426888428486</c:v>
                </c:pt>
                <c:pt idx="9">
                  <c:v>13.065169577271334</c:v>
                </c:pt>
                <c:pt idx="10">
                  <c:v>14.252912266114183</c:v>
                </c:pt>
                <c:pt idx="11">
                  <c:v>15.440654954957029</c:v>
                </c:pt>
                <c:pt idx="12">
                  <c:v>18.107338128702782</c:v>
                </c:pt>
                <c:pt idx="13">
                  <c:v>20.774021302448542</c:v>
                </c:pt>
                <c:pt idx="14">
                  <c:v>23.440704476194345</c:v>
                </c:pt>
                <c:pt idx="15">
                  <c:v>26.107387649940094</c:v>
                </c:pt>
                <c:pt idx="16">
                  <c:v>28.774070823685854</c:v>
                </c:pt>
                <c:pt idx="17">
                  <c:v>31.440753997431607</c:v>
                </c:pt>
                <c:pt idx="18">
                  <c:v>34.107437171177367</c:v>
                </c:pt>
                <c:pt idx="19">
                  <c:v>36.774120344923169</c:v>
                </c:pt>
                <c:pt idx="20">
                  <c:v>39.440803518668922</c:v>
                </c:pt>
                <c:pt idx="21">
                  <c:v>42.107486692414675</c:v>
                </c:pt>
              </c:numCache>
            </c:numRef>
          </c:val>
          <c:extLst>
            <c:ext xmlns:c16="http://schemas.microsoft.com/office/drawing/2014/chart" uri="{C3380CC4-5D6E-409C-BE32-E72D297353CC}">
              <c16:uniqueId val="{00000001-8705-4FEA-8EBC-F3EBF8B89E16}"/>
            </c:ext>
          </c:extLst>
        </c:ser>
        <c:ser>
          <c:idx val="0"/>
          <c:order val="1"/>
          <c:tx>
            <c:v>DK2</c:v>
          </c:tx>
          <c:spPr>
            <a:solidFill>
              <a:srgbClr val="1D4C57"/>
            </a:solidFill>
            <a:ln w="25400">
              <a:noFill/>
            </a:ln>
          </c:spPr>
          <c:cat>
            <c:numRef>
              <c:f>Elforbrug!$E$164:$Z$164</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Elforbrug!$E$174:$Z$174</c:f>
              <c:numCache>
                <c:formatCode>0</c:formatCode>
                <c:ptCount val="22"/>
                <c:pt idx="0">
                  <c:v>94.380884120105435</c:v>
                </c:pt>
                <c:pt idx="1">
                  <c:v>89.571326180158167</c:v>
                </c:pt>
                <c:pt idx="2">
                  <c:v>89.761768240210841</c:v>
                </c:pt>
                <c:pt idx="3">
                  <c:v>89.952210300263587</c:v>
                </c:pt>
                <c:pt idx="4">
                  <c:v>90.142652360316291</c:v>
                </c:pt>
                <c:pt idx="5">
                  <c:v>90.333094420369008</c:v>
                </c:pt>
                <c:pt idx="6">
                  <c:v>89.523536480421726</c:v>
                </c:pt>
                <c:pt idx="7">
                  <c:v>89.713978540474429</c:v>
                </c:pt>
                <c:pt idx="8">
                  <c:v>89.904420600527146</c:v>
                </c:pt>
                <c:pt idx="9">
                  <c:v>90.094862660579864</c:v>
                </c:pt>
                <c:pt idx="10">
                  <c:v>90.285304720632567</c:v>
                </c:pt>
                <c:pt idx="11">
                  <c:v>90.475746780685284</c:v>
                </c:pt>
                <c:pt idx="12">
                  <c:v>90.90332140765338</c:v>
                </c:pt>
                <c:pt idx="13">
                  <c:v>91.330896034621446</c:v>
                </c:pt>
                <c:pt idx="14">
                  <c:v>91.758470661589556</c:v>
                </c:pt>
                <c:pt idx="15">
                  <c:v>92.186045288557636</c:v>
                </c:pt>
                <c:pt idx="16">
                  <c:v>92.613619915525717</c:v>
                </c:pt>
                <c:pt idx="17">
                  <c:v>93.041194542493812</c:v>
                </c:pt>
                <c:pt idx="18">
                  <c:v>93.468769169461893</c:v>
                </c:pt>
                <c:pt idx="19">
                  <c:v>93.896343796429989</c:v>
                </c:pt>
                <c:pt idx="20">
                  <c:v>94.323918423398069</c:v>
                </c:pt>
                <c:pt idx="21">
                  <c:v>93.75149305036615</c:v>
                </c:pt>
              </c:numCache>
            </c:numRef>
          </c:val>
          <c:extLst>
            <c:ext xmlns:c16="http://schemas.microsoft.com/office/drawing/2014/chart" uri="{C3380CC4-5D6E-409C-BE32-E72D297353CC}">
              <c16:uniqueId val="{00000000-8705-4FEA-8EBC-F3EBF8B89E16}"/>
            </c:ext>
          </c:extLst>
        </c:ser>
        <c:dLbls>
          <c:showLegendKey val="0"/>
          <c:showVal val="0"/>
          <c:showCatName val="0"/>
          <c:showSerName val="0"/>
          <c:showPercent val="0"/>
          <c:showBubbleSize val="0"/>
        </c:dLbls>
        <c:axId val="107980672"/>
        <c:axId val="107982208"/>
      </c:areaChart>
      <c:catAx>
        <c:axId val="107980672"/>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da-DK"/>
          </a:p>
        </c:txPr>
        <c:crossAx val="107982208"/>
        <c:crosses val="autoZero"/>
        <c:auto val="1"/>
        <c:lblAlgn val="ctr"/>
        <c:lblOffset val="100"/>
        <c:noMultiLvlLbl val="0"/>
      </c:catAx>
      <c:valAx>
        <c:axId val="107982208"/>
        <c:scaling>
          <c:orientation val="minMax"/>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a:defRPr sz="900" b="1">
                    <a:solidFill>
                      <a:srgbClr val="000000"/>
                    </a:solidFill>
                  </a:defRPr>
                </a:pPr>
                <a:r>
                  <a:rPr lang="da-DK"/>
                  <a:t>GWh</a:t>
                </a:r>
              </a:p>
            </c:rich>
          </c:tx>
          <c:overlay val="0"/>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da-DK"/>
          </a:p>
        </c:txPr>
        <c:crossAx val="107980672"/>
        <c:crosses val="autoZero"/>
        <c:crossBetween val="midCat"/>
      </c:valAx>
      <c:spPr>
        <a:noFill/>
        <a:extLst>
          <a:ext uri="{909E8E84-426E-40DD-AFC4-6F175D3DCCD1}">
            <a14:hiddenFill xmlns:a14="http://schemas.microsoft.com/office/drawing/2010/main">
              <a:solidFill>
                <a:sysClr val="window" lastClr="FFFFFF"/>
              </a:solidFill>
            </a14:hiddenFill>
          </a:ext>
        </a:extLst>
      </c:spPr>
    </c:plotArea>
    <c:legend>
      <c:legendPos val="b"/>
      <c:overlay val="0"/>
      <c:txPr>
        <a:bodyPr/>
        <a:lstStyle/>
        <a:p>
          <a:pPr>
            <a:defRPr sz="900">
              <a:solidFill>
                <a:srgbClr val="000000"/>
              </a:solidFill>
            </a:defRPr>
          </a:pPr>
          <a:endParaRPr lang="da-DK"/>
        </a:p>
      </c:txPr>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00"/>
                </a:solidFill>
              </a:defRPr>
            </a:pPr>
            <a:r>
              <a:rPr lang="da-DK"/>
              <a:t>Nettoelforbrug for erhverv og husholdninger (klassisk)</a:t>
            </a:r>
          </a:p>
        </c:rich>
      </c:tx>
      <c:overlay val="0"/>
    </c:title>
    <c:autoTitleDeleted val="0"/>
    <c:plotArea>
      <c:layout/>
      <c:areaChart>
        <c:grouping val="stacked"/>
        <c:varyColors val="0"/>
        <c:ser>
          <c:idx val="0"/>
          <c:order val="0"/>
          <c:tx>
            <c:v>DK1</c:v>
          </c:tx>
          <c:spPr>
            <a:solidFill>
              <a:srgbClr val="0097A7"/>
            </a:solidFill>
            <a:ln>
              <a:noFill/>
              <a:round/>
            </a:ln>
            <a:effectLst/>
            <a:extLst>
              <a:ext uri="{91240B29-F687-4F45-9708-019B960494DF}">
                <a14:hiddenLine xmlns:a14="http://schemas.microsoft.com/office/drawing/2010/main">
                  <a:solidFill>
                    <a:srgbClr val="0097A7"/>
                  </a:solidFill>
                  <a:round/>
                </a14:hiddenLine>
              </a:ext>
            </a:extLst>
          </c:spPr>
          <c:cat>
            <c:numRef>
              <c:f>Elforbrug!$E$267:$Z$267</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Elforbrug!$E$269:$Z$269</c:f>
              <c:numCache>
                <c:formatCode>#,##0</c:formatCode>
                <c:ptCount val="22"/>
                <c:pt idx="0">
                  <c:v>18119.320284357767</c:v>
                </c:pt>
                <c:pt idx="1">
                  <c:v>18153.795847283749</c:v>
                </c:pt>
                <c:pt idx="2">
                  <c:v>18251.642430971711</c:v>
                </c:pt>
                <c:pt idx="3">
                  <c:v>18349.489014659666</c:v>
                </c:pt>
                <c:pt idx="4">
                  <c:v>18447.335598347614</c:v>
                </c:pt>
                <c:pt idx="5">
                  <c:v>18545.182182035591</c:v>
                </c:pt>
                <c:pt idx="6">
                  <c:v>18643.028765723524</c:v>
                </c:pt>
                <c:pt idx="7">
                  <c:v>18670.121784603798</c:v>
                </c:pt>
                <c:pt idx="8">
                  <c:v>18697.214803484101</c:v>
                </c:pt>
                <c:pt idx="9">
                  <c:v>18724.307822364361</c:v>
                </c:pt>
                <c:pt idx="10">
                  <c:v>18751.400841244656</c:v>
                </c:pt>
                <c:pt idx="11">
                  <c:v>18778.493860124912</c:v>
                </c:pt>
                <c:pt idx="12">
                  <c:v>18871.379009087043</c:v>
                </c:pt>
                <c:pt idx="13">
                  <c:v>18964.264158049125</c:v>
                </c:pt>
                <c:pt idx="14">
                  <c:v>19057.149307011259</c:v>
                </c:pt>
                <c:pt idx="15">
                  <c:v>19150.034455973364</c:v>
                </c:pt>
                <c:pt idx="16">
                  <c:v>19242.919604935465</c:v>
                </c:pt>
                <c:pt idx="17">
                  <c:v>19366.911457992825</c:v>
                </c:pt>
                <c:pt idx="18">
                  <c:v>19490.903311050217</c:v>
                </c:pt>
                <c:pt idx="19">
                  <c:v>19614.895164107569</c:v>
                </c:pt>
                <c:pt idx="20">
                  <c:v>19738.887017164936</c:v>
                </c:pt>
                <c:pt idx="21">
                  <c:v>19862.878870222263</c:v>
                </c:pt>
              </c:numCache>
            </c:numRef>
          </c:val>
          <c:extLst>
            <c:ext xmlns:c16="http://schemas.microsoft.com/office/drawing/2014/chart" uri="{C3380CC4-5D6E-409C-BE32-E72D297353CC}">
              <c16:uniqueId val="{00000000-9B94-4F13-B4ED-1450363A5C4A}"/>
            </c:ext>
          </c:extLst>
        </c:ser>
        <c:ser>
          <c:idx val="1"/>
          <c:order val="1"/>
          <c:tx>
            <c:v>DK2</c:v>
          </c:tx>
          <c:spPr>
            <a:solidFill>
              <a:srgbClr val="1D4C57"/>
            </a:solidFill>
            <a:ln>
              <a:noFill/>
              <a:round/>
            </a:ln>
            <a:effectLst/>
            <a:extLst>
              <a:ext uri="{91240B29-F687-4F45-9708-019B960494DF}">
                <a14:hiddenLine xmlns:a14="http://schemas.microsoft.com/office/drawing/2010/main">
                  <a:solidFill>
                    <a:srgbClr val="1D4C57"/>
                  </a:solidFill>
                  <a:round/>
                </a14:hiddenLine>
              </a:ext>
            </a:extLst>
          </c:spPr>
          <c:cat>
            <c:numRef>
              <c:f>Elforbrug!$E$267:$Z$267</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Elforbrug!$E$279:$Z$279</c:f>
              <c:numCache>
                <c:formatCode>#,##0</c:formatCode>
                <c:ptCount val="22"/>
                <c:pt idx="0">
                  <c:v>12144.653985017256</c:v>
                </c:pt>
                <c:pt idx="1">
                  <c:v>12187.009977301257</c:v>
                </c:pt>
                <c:pt idx="2">
                  <c:v>12259.214037701047</c:v>
                </c:pt>
                <c:pt idx="3">
                  <c:v>12331.418098100852</c:v>
                </c:pt>
                <c:pt idx="4">
                  <c:v>12403.622158500653</c:v>
                </c:pt>
                <c:pt idx="5">
                  <c:v>12475.826218900464</c:v>
                </c:pt>
                <c:pt idx="6">
                  <c:v>12548.030279300243</c:v>
                </c:pt>
                <c:pt idx="7">
                  <c:v>12562.499230524689</c:v>
                </c:pt>
                <c:pt idx="8">
                  <c:v>12576.968181749136</c:v>
                </c:pt>
                <c:pt idx="9">
                  <c:v>12591.437132973575</c:v>
                </c:pt>
                <c:pt idx="10">
                  <c:v>12605.906084198021</c:v>
                </c:pt>
                <c:pt idx="11">
                  <c:v>12620.375035422468</c:v>
                </c:pt>
                <c:pt idx="12">
                  <c:v>12671.944234010505</c:v>
                </c:pt>
                <c:pt idx="13">
                  <c:v>12723.513432598545</c:v>
                </c:pt>
                <c:pt idx="14">
                  <c:v>12775.082631186586</c:v>
                </c:pt>
                <c:pt idx="15">
                  <c:v>12826.651829774633</c:v>
                </c:pt>
                <c:pt idx="16">
                  <c:v>12878.221028362666</c:v>
                </c:pt>
                <c:pt idx="17">
                  <c:v>12948.926802760279</c:v>
                </c:pt>
                <c:pt idx="18">
                  <c:v>13019.632577157903</c:v>
                </c:pt>
                <c:pt idx="19">
                  <c:v>13090.338351555514</c:v>
                </c:pt>
                <c:pt idx="20">
                  <c:v>13161.044125953129</c:v>
                </c:pt>
                <c:pt idx="21">
                  <c:v>13231.749900350742</c:v>
                </c:pt>
              </c:numCache>
            </c:numRef>
          </c:val>
          <c:extLst>
            <c:ext xmlns:c16="http://schemas.microsoft.com/office/drawing/2014/chart" uri="{C3380CC4-5D6E-409C-BE32-E72D297353CC}">
              <c16:uniqueId val="{00000001-9B94-4F13-B4ED-1450363A5C4A}"/>
            </c:ext>
          </c:extLst>
        </c:ser>
        <c:dLbls>
          <c:showLegendKey val="0"/>
          <c:showVal val="0"/>
          <c:showCatName val="0"/>
          <c:showSerName val="0"/>
          <c:showPercent val="0"/>
          <c:showBubbleSize val="0"/>
        </c:dLbls>
        <c:axId val="111443328"/>
        <c:axId val="111453312"/>
      </c:areaChart>
      <c:lineChart>
        <c:grouping val="standard"/>
        <c:varyColors val="0"/>
        <c:ser>
          <c:idx val="2"/>
          <c:order val="2"/>
          <c:tx>
            <c:v>AF18</c:v>
          </c:tx>
          <c:spPr>
            <a:ln w="19050">
              <a:solidFill>
                <a:srgbClr val="000000"/>
              </a:solidFill>
              <a:prstDash val="dash"/>
            </a:ln>
          </c:spPr>
          <c:marker>
            <c:symbol val="none"/>
          </c:marker>
          <c:val>
            <c:numRef>
              <c:f>Elforbrug!$E$358:$Z$358</c:f>
            </c:numRef>
          </c:val>
          <c:smooth val="0"/>
          <c:extLst>
            <c:ext xmlns:c16="http://schemas.microsoft.com/office/drawing/2014/chart" uri="{C3380CC4-5D6E-409C-BE32-E72D297353CC}">
              <c16:uniqueId val="{00000000-DDD9-40AD-9F4F-C27DC828E75A}"/>
            </c:ext>
          </c:extLst>
        </c:ser>
        <c:dLbls>
          <c:showLegendKey val="0"/>
          <c:showVal val="0"/>
          <c:showCatName val="0"/>
          <c:showSerName val="0"/>
          <c:showPercent val="0"/>
          <c:showBubbleSize val="0"/>
        </c:dLbls>
        <c:marker val="1"/>
        <c:smooth val="0"/>
        <c:axId val="111443328"/>
        <c:axId val="111453312"/>
      </c:lineChart>
      <c:catAx>
        <c:axId val="111443328"/>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da-DK"/>
          </a:p>
        </c:txPr>
        <c:crossAx val="111453312"/>
        <c:crosses val="autoZero"/>
        <c:auto val="1"/>
        <c:lblAlgn val="ctr"/>
        <c:lblOffset val="100"/>
        <c:noMultiLvlLbl val="0"/>
      </c:catAx>
      <c:valAx>
        <c:axId val="111453312"/>
        <c:scaling>
          <c:orientation val="minMax"/>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a:defRPr sz="900" b="1">
                    <a:solidFill>
                      <a:srgbClr val="000000"/>
                    </a:solidFill>
                  </a:defRPr>
                </a:pPr>
                <a:r>
                  <a:rPr lang="da-DK"/>
                  <a:t>GWh</a:t>
                </a:r>
              </a:p>
            </c:rich>
          </c:tx>
          <c:overlay val="0"/>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da-DK"/>
          </a:p>
        </c:txPr>
        <c:crossAx val="111443328"/>
        <c:crosses val="autoZero"/>
        <c:crossBetween val="midCat"/>
      </c:valAx>
      <c:spPr>
        <a:noFill/>
        <a:extLst>
          <a:ext uri="{909E8E84-426E-40DD-AFC4-6F175D3DCCD1}">
            <a14:hiddenFill xmlns:a14="http://schemas.microsoft.com/office/drawing/2010/main">
              <a:solidFill>
                <a:sysClr val="window" lastClr="FFFFFF"/>
              </a:solidFill>
            </a14:hiddenFill>
          </a:ext>
        </a:extLst>
      </c:spPr>
    </c:plotArea>
    <c:legend>
      <c:legendPos val="b"/>
      <c:overlay val="0"/>
      <c:txPr>
        <a:bodyPr/>
        <a:lstStyle/>
        <a:p>
          <a:pPr>
            <a:defRPr sz="900">
              <a:solidFill>
                <a:srgbClr val="000000"/>
              </a:solidFill>
            </a:defRPr>
          </a:pPr>
          <a:endParaRPr lang="da-DK"/>
        </a:p>
      </c:txPr>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900"/>
      </a:pPr>
      <a:endParaRPr lang="da-DK"/>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00"/>
                </a:solidFill>
              </a:defRPr>
            </a:pPr>
            <a:r>
              <a:rPr lang="da-DK"/>
              <a:t>Nettoelforbrug for store datacentre</a:t>
            </a:r>
          </a:p>
        </c:rich>
      </c:tx>
      <c:overlay val="0"/>
    </c:title>
    <c:autoTitleDeleted val="0"/>
    <c:plotArea>
      <c:layout/>
      <c:lineChart>
        <c:grouping val="standard"/>
        <c:varyColors val="0"/>
        <c:ser>
          <c:idx val="1"/>
          <c:order val="0"/>
          <c:tx>
            <c:strRef>
              <c:f>Elforbrug!$B$260</c:f>
              <c:strCache>
                <c:ptCount val="1"/>
                <c:pt idx="0">
                  <c:v>Danmark fravælges</c:v>
                </c:pt>
              </c:strCache>
            </c:strRef>
          </c:tx>
          <c:spPr>
            <a:ln w="19050">
              <a:solidFill>
                <a:srgbClr val="0097A7"/>
              </a:solidFill>
              <a:prstDash val="solid"/>
            </a:ln>
          </c:spPr>
          <c:marker>
            <c:symbol val="none"/>
          </c:marker>
          <c:cat>
            <c:numRef>
              <c:f>Elforbrug!$E$259:$Z$259</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Elforbrug!$E$260:$Z$260</c:f>
              <c:numCache>
                <c:formatCode>#,##0</c:formatCode>
                <c:ptCount val="22"/>
                <c:pt idx="0">
                  <c:v>219.8395878081391</c:v>
                </c:pt>
                <c:pt idx="1">
                  <c:v>879.35835123255572</c:v>
                </c:pt>
                <c:pt idx="2">
                  <c:v>1319.0375268488335</c:v>
                </c:pt>
                <c:pt idx="3">
                  <c:v>1319.0375268488335</c:v>
                </c:pt>
                <c:pt idx="4">
                  <c:v>1319.0375268488335</c:v>
                </c:pt>
                <c:pt idx="5">
                  <c:v>1319.0375268488335</c:v>
                </c:pt>
                <c:pt idx="6">
                  <c:v>1319.0375268488335</c:v>
                </c:pt>
                <c:pt idx="7">
                  <c:v>1319.0375268488335</c:v>
                </c:pt>
                <c:pt idx="8">
                  <c:v>1319.0375268488335</c:v>
                </c:pt>
                <c:pt idx="9">
                  <c:v>1319.0375268488335</c:v>
                </c:pt>
                <c:pt idx="10">
                  <c:v>1319.0375268488335</c:v>
                </c:pt>
                <c:pt idx="11">
                  <c:v>1319.0375268488335</c:v>
                </c:pt>
                <c:pt idx="12">
                  <c:v>1319.0375268488335</c:v>
                </c:pt>
                <c:pt idx="13">
                  <c:v>1319.0375268488335</c:v>
                </c:pt>
                <c:pt idx="14">
                  <c:v>1319.0375268488335</c:v>
                </c:pt>
                <c:pt idx="15">
                  <c:v>1319.0375268488335</c:v>
                </c:pt>
                <c:pt idx="16">
                  <c:v>1319.0375268488335</c:v>
                </c:pt>
                <c:pt idx="17">
                  <c:v>1319.0375268488335</c:v>
                </c:pt>
                <c:pt idx="18">
                  <c:v>1319.0375268488335</c:v>
                </c:pt>
                <c:pt idx="19">
                  <c:v>1319.0375268488335</c:v>
                </c:pt>
                <c:pt idx="20">
                  <c:v>1319.0375268488335</c:v>
                </c:pt>
                <c:pt idx="21">
                  <c:v>1319.0375268488335</c:v>
                </c:pt>
              </c:numCache>
            </c:numRef>
          </c:val>
          <c:smooth val="0"/>
          <c:extLst>
            <c:ext xmlns:c16="http://schemas.microsoft.com/office/drawing/2014/chart" uri="{C3380CC4-5D6E-409C-BE32-E72D297353CC}">
              <c16:uniqueId val="{00000000-1F0B-4928-A9EC-1A3B59C89108}"/>
            </c:ext>
          </c:extLst>
        </c:ser>
        <c:ser>
          <c:idx val="3"/>
          <c:order val="1"/>
          <c:tx>
            <c:strRef>
              <c:f>Elforbrug!$B$261</c:f>
              <c:strCache>
                <c:ptCount val="1"/>
                <c:pt idx="0">
                  <c:v>Disruption</c:v>
                </c:pt>
              </c:strCache>
            </c:strRef>
          </c:tx>
          <c:spPr>
            <a:ln w="19050">
              <a:solidFill>
                <a:srgbClr val="673AB7"/>
              </a:solidFill>
              <a:prstDash val="solid"/>
            </a:ln>
          </c:spPr>
          <c:marker>
            <c:symbol val="none"/>
          </c:marker>
          <c:cat>
            <c:numRef>
              <c:f>Elforbrug!$E$259:$Z$259</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Elforbrug!$E$261:$Z$261</c:f>
              <c:numCache>
                <c:formatCode>#,##0</c:formatCode>
                <c:ptCount val="22"/>
                <c:pt idx="0">
                  <c:v>219.8395878081391</c:v>
                </c:pt>
                <c:pt idx="1">
                  <c:v>879.35835123255572</c:v>
                </c:pt>
                <c:pt idx="2">
                  <c:v>1758.7167024651098</c:v>
                </c:pt>
                <c:pt idx="3">
                  <c:v>2616.0910949168483</c:v>
                </c:pt>
                <c:pt idx="4">
                  <c:v>3407.5136110261465</c:v>
                </c:pt>
                <c:pt idx="5">
                  <c:v>3425.8335766768255</c:v>
                </c:pt>
                <c:pt idx="6">
                  <c:v>3151.0340919166533</c:v>
                </c:pt>
                <c:pt idx="7">
                  <c:v>2506.1713010127801</c:v>
                </c:pt>
                <c:pt idx="8">
                  <c:v>1670.7808673418531</c:v>
                </c:pt>
                <c:pt idx="9">
                  <c:v>1670.7808673418531</c:v>
                </c:pt>
                <c:pt idx="10">
                  <c:v>1670.7808673418531</c:v>
                </c:pt>
                <c:pt idx="11">
                  <c:v>1670.7808673418531</c:v>
                </c:pt>
                <c:pt idx="12">
                  <c:v>1670.7808673418531</c:v>
                </c:pt>
                <c:pt idx="13">
                  <c:v>1670.7808673418531</c:v>
                </c:pt>
                <c:pt idx="14">
                  <c:v>1670.7808673418531</c:v>
                </c:pt>
                <c:pt idx="15">
                  <c:v>1670.7808673418531</c:v>
                </c:pt>
                <c:pt idx="16">
                  <c:v>1670.7808673418531</c:v>
                </c:pt>
                <c:pt idx="17">
                  <c:v>1670.7808673418531</c:v>
                </c:pt>
                <c:pt idx="18">
                  <c:v>1670.7808673418531</c:v>
                </c:pt>
                <c:pt idx="19">
                  <c:v>1670.7808673418531</c:v>
                </c:pt>
                <c:pt idx="20">
                  <c:v>1670.7808673418531</c:v>
                </c:pt>
                <c:pt idx="21">
                  <c:v>1670.7808673418531</c:v>
                </c:pt>
              </c:numCache>
            </c:numRef>
          </c:val>
          <c:smooth val="0"/>
          <c:extLst>
            <c:ext xmlns:c16="http://schemas.microsoft.com/office/drawing/2014/chart" uri="{C3380CC4-5D6E-409C-BE32-E72D297353CC}">
              <c16:uniqueId val="{00000001-1F0B-4928-A9EC-1A3B59C89108}"/>
            </c:ext>
          </c:extLst>
        </c:ser>
        <c:ser>
          <c:idx val="0"/>
          <c:order val="2"/>
          <c:tx>
            <c:v>Lineær vækst</c:v>
          </c:tx>
          <c:spPr>
            <a:ln w="19050">
              <a:solidFill>
                <a:srgbClr val="FFDA06"/>
              </a:solidFill>
              <a:prstDash val="solid"/>
            </a:ln>
          </c:spPr>
          <c:marker>
            <c:symbol val="none"/>
          </c:marker>
          <c:cat>
            <c:numRef>
              <c:f>Elforbrug!$E$259:$Z$259</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Elforbrug!$E$252:$Z$252</c:f>
              <c:numCache>
                <c:formatCode>#,##0</c:formatCode>
                <c:ptCount val="22"/>
                <c:pt idx="0">
                  <c:v>219.8395878081391</c:v>
                </c:pt>
                <c:pt idx="1">
                  <c:v>879.35835123255572</c:v>
                </c:pt>
                <c:pt idx="2">
                  <c:v>1758.7167024651098</c:v>
                </c:pt>
                <c:pt idx="3">
                  <c:v>2616.0910949168483</c:v>
                </c:pt>
                <c:pt idx="4">
                  <c:v>3407.5136110261465</c:v>
                </c:pt>
                <c:pt idx="5">
                  <c:v>4111.0002920121897</c:v>
                </c:pt>
                <c:pt idx="6">
                  <c:v>4726.5511378749788</c:v>
                </c:pt>
                <c:pt idx="7">
                  <c:v>5254.1661486145103</c:v>
                </c:pt>
                <c:pt idx="8">
                  <c:v>5715.8292830116006</c:v>
                </c:pt>
                <c:pt idx="9">
                  <c:v>6155.5084586278772</c:v>
                </c:pt>
                <c:pt idx="10">
                  <c:v>6595.1876342441547</c:v>
                </c:pt>
                <c:pt idx="11">
                  <c:v>7034.8668098604294</c:v>
                </c:pt>
                <c:pt idx="12">
                  <c:v>7474.5459854767059</c:v>
                </c:pt>
                <c:pt idx="13">
                  <c:v>7914.2251610929816</c:v>
                </c:pt>
                <c:pt idx="14">
                  <c:v>8353.9043367092563</c:v>
                </c:pt>
                <c:pt idx="15">
                  <c:v>8793.5835123255347</c:v>
                </c:pt>
                <c:pt idx="16">
                  <c:v>9233.2626879418112</c:v>
                </c:pt>
                <c:pt idx="17">
                  <c:v>9672.941863558086</c:v>
                </c:pt>
                <c:pt idx="18">
                  <c:v>10112.621039174361</c:v>
                </c:pt>
                <c:pt idx="19">
                  <c:v>10552</c:v>
                </c:pt>
                <c:pt idx="20">
                  <c:v>10992</c:v>
                </c:pt>
                <c:pt idx="21">
                  <c:v>11432</c:v>
                </c:pt>
              </c:numCache>
            </c:numRef>
          </c:val>
          <c:smooth val="0"/>
          <c:extLst>
            <c:ext xmlns:c16="http://schemas.microsoft.com/office/drawing/2014/chart" uri="{C3380CC4-5D6E-409C-BE32-E72D297353CC}">
              <c16:uniqueId val="{00000002-1F0B-4928-A9EC-1A3B59C89108}"/>
            </c:ext>
          </c:extLst>
        </c:ser>
        <c:ser>
          <c:idx val="4"/>
          <c:order val="3"/>
          <c:tx>
            <c:strRef>
              <c:f>Elforbrug!$B$262</c:f>
              <c:strCache>
                <c:ptCount val="1"/>
                <c:pt idx="0">
                  <c:v>Eksponentiel vækst</c:v>
                </c:pt>
              </c:strCache>
            </c:strRef>
          </c:tx>
          <c:spPr>
            <a:ln w="19050">
              <a:solidFill>
                <a:srgbClr val="0091EA"/>
              </a:solidFill>
              <a:prstDash val="solid"/>
            </a:ln>
          </c:spPr>
          <c:marker>
            <c:symbol val="none"/>
          </c:marker>
          <c:cat>
            <c:numRef>
              <c:f>Elforbrug!$E$259:$Z$259</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Elforbrug!$E$262:$Z$262</c:f>
              <c:numCache>
                <c:formatCode>#,##0</c:formatCode>
                <c:ptCount val="22"/>
                <c:pt idx="0">
                  <c:v>381.8266525088722</c:v>
                </c:pt>
                <c:pt idx="1">
                  <c:v>1353.7490407132739</c:v>
                </c:pt>
                <c:pt idx="2">
                  <c:v>2379.3164957990871</c:v>
                </c:pt>
                <c:pt idx="3">
                  <c:v>3265.062530574738</c:v>
                </c:pt>
                <c:pt idx="4">
                  <c:v>4154.7204564695976</c:v>
                </c:pt>
                <c:pt idx="5">
                  <c:v>5016.8955691196898</c:v>
                </c:pt>
                <c:pt idx="6">
                  <c:v>5839.2384485474995</c:v>
                </c:pt>
                <c:pt idx="7">
                  <c:v>6607.3814563766537</c:v>
                </c:pt>
                <c:pt idx="8">
                  <c:v>7342.9690826963042</c:v>
                </c:pt>
                <c:pt idx="9">
                  <c:v>8110.3243465951309</c:v>
                </c:pt>
                <c:pt idx="10">
                  <c:v>8947.4391799393052</c:v>
                </c:pt>
                <c:pt idx="11">
                  <c:v>9860.6553617693135</c:v>
                </c:pt>
                <c:pt idx="12">
                  <c:v>10856.891196492959</c:v>
                </c:pt>
                <c:pt idx="13">
                  <c:v>11943.693925282389</c:v>
                </c:pt>
                <c:pt idx="14">
                  <c:v>13129.296902143586</c:v>
                </c:pt>
                <c:pt idx="15">
                  <c:v>14422.681967810346</c:v>
                </c:pt>
                <c:pt idx="16">
                  <c:v>15833.647493992265</c:v>
                </c:pt>
                <c:pt idx="17">
                  <c:v>17372.882613463447</c:v>
                </c:pt>
                <c:pt idx="18">
                  <c:v>19052.048198341105</c:v>
                </c:pt>
                <c:pt idx="19">
                  <c:v>20883.865200025819</c:v>
                </c:pt>
                <c:pt idx="20">
                  <c:v>22882.21102004551</c:v>
                </c:pt>
                <c:pt idx="21">
                  <c:v>25062.224641885172</c:v>
                </c:pt>
              </c:numCache>
            </c:numRef>
          </c:val>
          <c:smooth val="0"/>
          <c:extLst>
            <c:ext xmlns:c16="http://schemas.microsoft.com/office/drawing/2014/chart" uri="{C3380CC4-5D6E-409C-BE32-E72D297353CC}">
              <c16:uniqueId val="{00000003-1F0B-4928-A9EC-1A3B59C89108}"/>
            </c:ext>
          </c:extLst>
        </c:ser>
        <c:ser>
          <c:idx val="2"/>
          <c:order val="4"/>
          <c:tx>
            <c:v>AF18</c:v>
          </c:tx>
          <c:spPr>
            <a:ln w="19050">
              <a:solidFill>
                <a:srgbClr val="000000"/>
              </a:solidFill>
              <a:prstDash val="dash"/>
            </a:ln>
          </c:spPr>
          <c:marker>
            <c:symbol val="none"/>
          </c:marker>
          <c:cat>
            <c:numRef>
              <c:f>Elforbrug!$E$259:$Z$259</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Elforbrug!$E$365:$Z$365</c:f>
            </c:numRef>
          </c:val>
          <c:smooth val="0"/>
          <c:extLst>
            <c:ext xmlns:c16="http://schemas.microsoft.com/office/drawing/2014/chart" uri="{C3380CC4-5D6E-409C-BE32-E72D297353CC}">
              <c16:uniqueId val="{00000001-ADE1-4103-BB4B-EBCC10091136}"/>
            </c:ext>
          </c:extLst>
        </c:ser>
        <c:dLbls>
          <c:showLegendKey val="0"/>
          <c:showVal val="0"/>
          <c:showCatName val="0"/>
          <c:showSerName val="0"/>
          <c:showPercent val="0"/>
          <c:showBubbleSize val="0"/>
        </c:dLbls>
        <c:smooth val="0"/>
        <c:axId val="111649920"/>
        <c:axId val="111651456"/>
      </c:lineChart>
      <c:catAx>
        <c:axId val="111649920"/>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da-DK"/>
          </a:p>
        </c:txPr>
        <c:crossAx val="111651456"/>
        <c:crosses val="autoZero"/>
        <c:auto val="1"/>
        <c:lblAlgn val="ctr"/>
        <c:lblOffset val="100"/>
        <c:noMultiLvlLbl val="0"/>
      </c:catAx>
      <c:valAx>
        <c:axId val="111651456"/>
        <c:scaling>
          <c:orientation val="minMax"/>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a:defRPr sz="900" b="1">
                    <a:solidFill>
                      <a:srgbClr val="000000"/>
                    </a:solidFill>
                  </a:defRPr>
                </a:pPr>
                <a:r>
                  <a:rPr lang="da-DK"/>
                  <a:t>GWh</a:t>
                </a:r>
              </a:p>
            </c:rich>
          </c:tx>
          <c:overlay val="0"/>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da-DK"/>
          </a:p>
        </c:txPr>
        <c:crossAx val="111649920"/>
        <c:crosses val="autoZero"/>
        <c:crossBetween val="midCat"/>
      </c:valAx>
      <c:spPr>
        <a:noFill/>
        <a:extLst>
          <a:ext uri="{909E8E84-426E-40DD-AFC4-6F175D3DCCD1}">
            <a14:hiddenFill xmlns:a14="http://schemas.microsoft.com/office/drawing/2010/main">
              <a:solidFill>
                <a:sysClr val="window" lastClr="FFFFFF"/>
              </a:solidFill>
            </a14:hiddenFill>
          </a:ext>
        </a:extLst>
      </c:spPr>
    </c:plotArea>
    <c:legend>
      <c:legendPos val="b"/>
      <c:overlay val="0"/>
      <c:txPr>
        <a:bodyPr/>
        <a:lstStyle/>
        <a:p>
          <a:pPr>
            <a:defRPr sz="900">
              <a:solidFill>
                <a:srgbClr val="000000"/>
              </a:solidFill>
            </a:defRPr>
          </a:pPr>
          <a:endParaRPr lang="da-DK"/>
        </a:p>
      </c:txPr>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000"/>
      </a:pPr>
      <a:endParaRPr lang="da-DK"/>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00"/>
                </a:solidFill>
              </a:defRPr>
            </a:pPr>
            <a:r>
              <a:rPr lang="da-DK"/>
              <a:t>Maksimaleffekt  i Vestdanmark (DK1)</a:t>
            </a:r>
          </a:p>
        </c:rich>
      </c:tx>
      <c:overlay val="0"/>
    </c:title>
    <c:autoTitleDeleted val="0"/>
    <c:plotArea>
      <c:layout/>
      <c:barChart>
        <c:barDir val="col"/>
        <c:grouping val="stacked"/>
        <c:varyColors val="0"/>
        <c:ser>
          <c:idx val="0"/>
          <c:order val="0"/>
          <c:tx>
            <c:strRef>
              <c:f>Maksimaleffekt!$B$59</c:f>
              <c:strCache>
                <c:ptCount val="1"/>
                <c:pt idx="0">
                  <c:v>Klassisk elforbrug</c:v>
                </c:pt>
              </c:strCache>
            </c:strRef>
          </c:tx>
          <c:spPr>
            <a:solidFill>
              <a:srgbClr val="0097A7"/>
            </a:solidFill>
            <a:ln>
              <a:noFill/>
              <a:round/>
            </a:ln>
            <a:effectLst/>
            <a:extLst>
              <a:ext uri="{91240B29-F687-4F45-9708-019B960494DF}">
                <a14:hiddenLine xmlns:a14="http://schemas.microsoft.com/office/drawing/2010/main">
                  <a:solidFill>
                    <a:srgbClr val="0097A7"/>
                  </a:solidFill>
                  <a:round/>
                </a14:hiddenLine>
              </a:ext>
            </a:extLst>
          </c:spPr>
          <c:invertIfNegative val="0"/>
          <c:cat>
            <c:numRef>
              <c:f>Maksimaleffekt!$E$57:$Z$57</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Maksimaleffekt!$E$59:$Z$59</c:f>
              <c:numCache>
                <c:formatCode>#,##0</c:formatCode>
                <c:ptCount val="22"/>
                <c:pt idx="0">
                  <c:v>3571.5055369962197</c:v>
                </c:pt>
                <c:pt idx="1">
                  <c:v>3578.3010272215065</c:v>
                </c:pt>
                <c:pt idx="2">
                  <c:v>3597.5876014380578</c:v>
                </c:pt>
                <c:pt idx="3">
                  <c:v>3616.8741756546083</c:v>
                </c:pt>
                <c:pt idx="4">
                  <c:v>3636.1607498711551</c:v>
                </c:pt>
                <c:pt idx="5">
                  <c:v>3655.4473240877091</c:v>
                </c:pt>
                <c:pt idx="6">
                  <c:v>3674.7338983042537</c:v>
                </c:pt>
                <c:pt idx="7">
                  <c:v>3680.0742126994005</c:v>
                </c:pt>
                <c:pt idx="8">
                  <c:v>3685.4145270945546</c:v>
                </c:pt>
                <c:pt idx="9">
                  <c:v>3690.7548414896987</c:v>
                </c:pt>
                <c:pt idx="10">
                  <c:v>3696.0951558848506</c:v>
                </c:pt>
                <c:pt idx="11">
                  <c:v>3701.4354702799947</c:v>
                </c:pt>
                <c:pt idx="12">
                  <c:v>3719.7440943683582</c:v>
                </c:pt>
                <c:pt idx="13">
                  <c:v>3738.0527184567122</c:v>
                </c:pt>
                <c:pt idx="14">
                  <c:v>3756.3613425450767</c:v>
                </c:pt>
                <c:pt idx="15">
                  <c:v>3774.6699666334353</c:v>
                </c:pt>
                <c:pt idx="16">
                  <c:v>3792.9785907217929</c:v>
                </c:pt>
                <c:pt idx="17">
                  <c:v>3817.4186680970511</c:v>
                </c:pt>
                <c:pt idx="18">
                  <c:v>3841.8587454723151</c:v>
                </c:pt>
                <c:pt idx="19">
                  <c:v>3866.298822847571</c:v>
                </c:pt>
                <c:pt idx="20">
                  <c:v>3890.7389002228301</c:v>
                </c:pt>
                <c:pt idx="21">
                  <c:v>3915.1789775980819</c:v>
                </c:pt>
              </c:numCache>
            </c:numRef>
          </c:val>
          <c:extLst>
            <c:ext xmlns:c16="http://schemas.microsoft.com/office/drawing/2014/chart" uri="{C3380CC4-5D6E-409C-BE32-E72D297353CC}">
              <c16:uniqueId val="{00000000-2A52-4504-9E31-C18ADE06F2CC}"/>
            </c:ext>
          </c:extLst>
        </c:ser>
        <c:ser>
          <c:idx val="1"/>
          <c:order val="1"/>
          <c:tx>
            <c:strRef>
              <c:f>Maksimaleffekt!$B$60</c:f>
              <c:strCache>
                <c:ptCount val="1"/>
                <c:pt idx="0">
                  <c:v>Individuelle varmepumper</c:v>
                </c:pt>
              </c:strCache>
            </c:strRef>
          </c:tx>
          <c:spPr>
            <a:solidFill>
              <a:srgbClr val="673AB7"/>
            </a:solidFill>
            <a:ln>
              <a:noFill/>
              <a:round/>
            </a:ln>
            <a:effectLst/>
            <a:extLst>
              <a:ext uri="{91240B29-F687-4F45-9708-019B960494DF}">
                <a14:hiddenLine xmlns:a14="http://schemas.microsoft.com/office/drawing/2010/main">
                  <a:solidFill>
                    <a:srgbClr val="673AB7"/>
                  </a:solidFill>
                  <a:round/>
                </a14:hiddenLine>
              </a:ext>
            </a:extLst>
          </c:spPr>
          <c:invertIfNegative val="0"/>
          <c:cat>
            <c:numRef>
              <c:f>Maksimaleffekt!$E$57:$Z$57</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Maksimaleffekt!$E$60:$Z$60</c:f>
              <c:numCache>
                <c:formatCode>#,##0</c:formatCode>
                <c:ptCount val="22"/>
                <c:pt idx="0">
                  <c:v>140.90807823185304</c:v>
                </c:pt>
                <c:pt idx="1">
                  <c:v>161.29809445174863</c:v>
                </c:pt>
                <c:pt idx="2">
                  <c:v>175.10004010939488</c:v>
                </c:pt>
                <c:pt idx="3">
                  <c:v>188.90198576704091</c:v>
                </c:pt>
                <c:pt idx="4">
                  <c:v>202.70393142468592</c:v>
                </c:pt>
                <c:pt idx="5">
                  <c:v>216.50587708233198</c:v>
                </c:pt>
                <c:pt idx="6">
                  <c:v>230.30782273997818</c:v>
                </c:pt>
                <c:pt idx="7">
                  <c:v>251.59725988513438</c:v>
                </c:pt>
                <c:pt idx="8">
                  <c:v>272.88669703029069</c:v>
                </c:pt>
                <c:pt idx="9">
                  <c:v>294.1761341754468</c:v>
                </c:pt>
                <c:pt idx="10">
                  <c:v>315.46557132060417</c:v>
                </c:pt>
                <c:pt idx="11">
                  <c:v>336.7550084657604</c:v>
                </c:pt>
                <c:pt idx="12">
                  <c:v>354.11888016972085</c:v>
                </c:pt>
                <c:pt idx="13">
                  <c:v>371.48275187367983</c:v>
                </c:pt>
                <c:pt idx="14">
                  <c:v>388.84662357764</c:v>
                </c:pt>
                <c:pt idx="15">
                  <c:v>406.2104952816004</c:v>
                </c:pt>
                <c:pt idx="16">
                  <c:v>423.57436698555972</c:v>
                </c:pt>
                <c:pt idx="17">
                  <c:v>439.81058435998193</c:v>
                </c:pt>
                <c:pt idx="18">
                  <c:v>456.04680173440335</c:v>
                </c:pt>
                <c:pt idx="19">
                  <c:v>472.28301910882635</c:v>
                </c:pt>
                <c:pt idx="20">
                  <c:v>488.51923648324794</c:v>
                </c:pt>
                <c:pt idx="21">
                  <c:v>504.75545385767037</c:v>
                </c:pt>
              </c:numCache>
            </c:numRef>
          </c:val>
          <c:extLst>
            <c:ext xmlns:c16="http://schemas.microsoft.com/office/drawing/2014/chart" uri="{C3380CC4-5D6E-409C-BE32-E72D297353CC}">
              <c16:uniqueId val="{00000001-2A52-4504-9E31-C18ADE06F2CC}"/>
            </c:ext>
          </c:extLst>
        </c:ser>
        <c:ser>
          <c:idx val="2"/>
          <c:order val="2"/>
          <c:tx>
            <c:strRef>
              <c:f>Maksimaleffekt!$B$61</c:f>
              <c:strCache>
                <c:ptCount val="1"/>
                <c:pt idx="0">
                  <c:v>Store varmepumper</c:v>
                </c:pt>
              </c:strCache>
            </c:strRef>
          </c:tx>
          <c:spPr>
            <a:solidFill>
              <a:srgbClr val="FF5252"/>
            </a:solidFill>
            <a:ln>
              <a:noFill/>
              <a:round/>
            </a:ln>
            <a:effectLst/>
            <a:extLst>
              <a:ext uri="{91240B29-F687-4F45-9708-019B960494DF}">
                <a14:hiddenLine xmlns:a14="http://schemas.microsoft.com/office/drawing/2010/main">
                  <a:solidFill>
                    <a:srgbClr val="FF5252"/>
                  </a:solidFill>
                  <a:round/>
                </a14:hiddenLine>
              </a:ext>
            </a:extLst>
          </c:spPr>
          <c:invertIfNegative val="0"/>
          <c:cat>
            <c:numRef>
              <c:f>Maksimaleffekt!$E$57:$Z$57</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Maksimaleffekt!$E$61:$Z$61</c:f>
              <c:numCache>
                <c:formatCode>#,##0</c:formatCode>
                <c:ptCount val="22"/>
                <c:pt idx="0">
                  <c:v>4.2576920849518434</c:v>
                </c:pt>
                <c:pt idx="1">
                  <c:v>9.6034149019475858</c:v>
                </c:pt>
                <c:pt idx="2">
                  <c:v>21.49017902767476</c:v>
                </c:pt>
                <c:pt idx="3">
                  <c:v>29.902341422240056</c:v>
                </c:pt>
                <c:pt idx="4">
                  <c:v>36.873521409821244</c:v>
                </c:pt>
                <c:pt idx="5">
                  <c:v>40.50013935405471</c:v>
                </c:pt>
                <c:pt idx="6">
                  <c:v>42.014519514680678</c:v>
                </c:pt>
                <c:pt idx="7">
                  <c:v>44.426295086365236</c:v>
                </c:pt>
                <c:pt idx="8">
                  <c:v>38.572626502189195</c:v>
                </c:pt>
                <c:pt idx="9">
                  <c:v>33.522829779468545</c:v>
                </c:pt>
                <c:pt idx="10">
                  <c:v>28.887450372748695</c:v>
                </c:pt>
                <c:pt idx="11">
                  <c:v>21.556430273371689</c:v>
                </c:pt>
                <c:pt idx="12">
                  <c:v>22.052787246034505</c:v>
                </c:pt>
                <c:pt idx="13">
                  <c:v>19.60247755203067</c:v>
                </c:pt>
                <c:pt idx="14">
                  <c:v>17.152167858026836</c:v>
                </c:pt>
                <c:pt idx="15">
                  <c:v>14.701858164023006</c:v>
                </c:pt>
                <c:pt idx="16">
                  <c:v>12.251548470019172</c:v>
                </c:pt>
                <c:pt idx="17">
                  <c:v>9.8012387760153405</c:v>
                </c:pt>
                <c:pt idx="18">
                  <c:v>7.3509290820115059</c:v>
                </c:pt>
                <c:pt idx="19">
                  <c:v>4.9006193880076747</c:v>
                </c:pt>
                <c:pt idx="20">
                  <c:v>2.4503096940038445</c:v>
                </c:pt>
                <c:pt idx="21">
                  <c:v>1.0201463399044828E-14</c:v>
                </c:pt>
              </c:numCache>
            </c:numRef>
          </c:val>
          <c:extLst>
            <c:ext xmlns:c16="http://schemas.microsoft.com/office/drawing/2014/chart" uri="{C3380CC4-5D6E-409C-BE32-E72D297353CC}">
              <c16:uniqueId val="{00000002-2A52-4504-9E31-C18ADE06F2CC}"/>
            </c:ext>
          </c:extLst>
        </c:ser>
        <c:ser>
          <c:idx val="3"/>
          <c:order val="3"/>
          <c:tx>
            <c:strRef>
              <c:f>Maksimaleffekt!$B$63</c:f>
              <c:strCache>
                <c:ptCount val="1"/>
                <c:pt idx="0">
                  <c:v>El til vejtransport</c:v>
                </c:pt>
              </c:strCache>
            </c:strRef>
          </c:tx>
          <c:spPr>
            <a:solidFill>
              <a:srgbClr val="1DE2CD"/>
            </a:solidFill>
            <a:ln>
              <a:noFill/>
              <a:round/>
            </a:ln>
            <a:effectLst/>
            <a:extLst>
              <a:ext uri="{91240B29-F687-4F45-9708-019B960494DF}">
                <a14:hiddenLine xmlns:a14="http://schemas.microsoft.com/office/drawing/2010/main">
                  <a:solidFill>
                    <a:srgbClr val="1DE2CD"/>
                  </a:solidFill>
                  <a:round/>
                </a14:hiddenLine>
              </a:ext>
            </a:extLst>
          </c:spPr>
          <c:invertIfNegative val="0"/>
          <c:cat>
            <c:numRef>
              <c:f>Maksimaleffekt!$E$57:$Z$57</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Maksimaleffekt!$E$63:$Z$63</c:f>
              <c:numCache>
                <c:formatCode>#,##0</c:formatCode>
                <c:ptCount val="22"/>
                <c:pt idx="0">
                  <c:v>1.840324293655633</c:v>
                </c:pt>
                <c:pt idx="1">
                  <c:v>3.0852029277627513</c:v>
                </c:pt>
                <c:pt idx="2">
                  <c:v>4.7728512786553177</c:v>
                </c:pt>
                <c:pt idx="3">
                  <c:v>6.8529560522661859</c:v>
                </c:pt>
                <c:pt idx="4">
                  <c:v>9.2988721846701061</c:v>
                </c:pt>
                <c:pt idx="5">
                  <c:v>12.24805312823988</c:v>
                </c:pt>
                <c:pt idx="6">
                  <c:v>16.079901847336764</c:v>
                </c:pt>
                <c:pt idx="7">
                  <c:v>21.24086585943558</c:v>
                </c:pt>
                <c:pt idx="8">
                  <c:v>28.166422378168637</c:v>
                </c:pt>
                <c:pt idx="9">
                  <c:v>37.328549170175982</c:v>
                </c:pt>
                <c:pt idx="10">
                  <c:v>49.25447317059183</c:v>
                </c:pt>
                <c:pt idx="11">
                  <c:v>64.472324294434173</c:v>
                </c:pt>
                <c:pt idx="12">
                  <c:v>80.677986354335147</c:v>
                </c:pt>
                <c:pt idx="13">
                  <c:v>97.584149297351544</c:v>
                </c:pt>
                <c:pt idx="14">
                  <c:v>115.23130084231997</c:v>
                </c:pt>
                <c:pt idx="15">
                  <c:v>133.61824941057765</c:v>
                </c:pt>
                <c:pt idx="16">
                  <c:v>152.69754443559199</c:v>
                </c:pt>
                <c:pt idx="17">
                  <c:v>168.78251501410605</c:v>
                </c:pt>
                <c:pt idx="18">
                  <c:v>184.83988697131696</c:v>
                </c:pt>
                <c:pt idx="19">
                  <c:v>200.87129227833051</c:v>
                </c:pt>
                <c:pt idx="20">
                  <c:v>216.87990199229452</c:v>
                </c:pt>
                <c:pt idx="21">
                  <c:v>232.86938154722105</c:v>
                </c:pt>
              </c:numCache>
            </c:numRef>
          </c:val>
          <c:extLst>
            <c:ext xmlns:c16="http://schemas.microsoft.com/office/drawing/2014/chart" uri="{C3380CC4-5D6E-409C-BE32-E72D297353CC}">
              <c16:uniqueId val="{00000003-2A52-4504-9E31-C18ADE06F2CC}"/>
            </c:ext>
          </c:extLst>
        </c:ser>
        <c:ser>
          <c:idx val="4"/>
          <c:order val="4"/>
          <c:tx>
            <c:strRef>
              <c:f>Maksimaleffekt!$B$64</c:f>
              <c:strCache>
                <c:ptCount val="1"/>
                <c:pt idx="0">
                  <c:v>El til banetransport</c:v>
                </c:pt>
              </c:strCache>
            </c:strRef>
          </c:tx>
          <c:spPr>
            <a:solidFill>
              <a:srgbClr val="0C2D83"/>
            </a:solidFill>
            <a:ln>
              <a:noFill/>
              <a:round/>
            </a:ln>
            <a:effectLst/>
            <a:extLst>
              <a:ext uri="{91240B29-F687-4F45-9708-019B960494DF}">
                <a14:hiddenLine xmlns:a14="http://schemas.microsoft.com/office/drawing/2010/main">
                  <a:solidFill>
                    <a:srgbClr val="0C2D83"/>
                  </a:solidFill>
                  <a:round/>
                </a14:hiddenLine>
              </a:ext>
            </a:extLst>
          </c:spPr>
          <c:invertIfNegative val="0"/>
          <c:cat>
            <c:numRef>
              <c:f>Maksimaleffekt!$E$57:$Z$57</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Maksimaleffekt!$E$64:$Z$64</c:f>
              <c:numCache>
                <c:formatCode>#,##0</c:formatCode>
                <c:ptCount val="22"/>
                <c:pt idx="0">
                  <c:v>89.428094107908237</c:v>
                </c:pt>
                <c:pt idx="1">
                  <c:v>89.543470773898065</c:v>
                </c:pt>
                <c:pt idx="2">
                  <c:v>92.458196327149153</c:v>
                </c:pt>
                <c:pt idx="3">
                  <c:v>92.573654695446592</c:v>
                </c:pt>
                <c:pt idx="4">
                  <c:v>92.689610081021627</c:v>
                </c:pt>
                <c:pt idx="5">
                  <c:v>116.12414519127914</c:v>
                </c:pt>
                <c:pt idx="6">
                  <c:v>116.28246940540825</c:v>
                </c:pt>
                <c:pt idx="7">
                  <c:v>116.44104577488213</c:v>
                </c:pt>
                <c:pt idx="8">
                  <c:v>247.27275586667886</c:v>
                </c:pt>
                <c:pt idx="9">
                  <c:v>229.70059884293866</c:v>
                </c:pt>
                <c:pt idx="10">
                  <c:v>240.23940800266561</c:v>
                </c:pt>
                <c:pt idx="11">
                  <c:v>240.99063912393879</c:v>
                </c:pt>
                <c:pt idx="12">
                  <c:v>240.99063912393879</c:v>
                </c:pt>
                <c:pt idx="13">
                  <c:v>240.99063912393879</c:v>
                </c:pt>
                <c:pt idx="14">
                  <c:v>240.99063912393879</c:v>
                </c:pt>
                <c:pt idx="15">
                  <c:v>240.99063912393879</c:v>
                </c:pt>
                <c:pt idx="16">
                  <c:v>240.99063912393879</c:v>
                </c:pt>
                <c:pt idx="17">
                  <c:v>240.99063912393879</c:v>
                </c:pt>
                <c:pt idx="18">
                  <c:v>240.99063912393879</c:v>
                </c:pt>
                <c:pt idx="19">
                  <c:v>240.99063912393879</c:v>
                </c:pt>
                <c:pt idx="20">
                  <c:v>240.99063912393879</c:v>
                </c:pt>
                <c:pt idx="21">
                  <c:v>240.99063912393879</c:v>
                </c:pt>
              </c:numCache>
            </c:numRef>
          </c:val>
          <c:extLst>
            <c:ext xmlns:c16="http://schemas.microsoft.com/office/drawing/2014/chart" uri="{C3380CC4-5D6E-409C-BE32-E72D297353CC}">
              <c16:uniqueId val="{00000004-2A52-4504-9E31-C18ADE06F2CC}"/>
            </c:ext>
          </c:extLst>
        </c:ser>
        <c:ser>
          <c:idx val="5"/>
          <c:order val="5"/>
          <c:tx>
            <c:strRef>
              <c:f>Maksimaleffekt!$B$65</c:f>
              <c:strCache>
                <c:ptCount val="1"/>
                <c:pt idx="0">
                  <c:v>Store datacentre</c:v>
                </c:pt>
              </c:strCache>
            </c:strRef>
          </c:tx>
          <c:spPr>
            <a:solidFill>
              <a:srgbClr val="FFDA06"/>
            </a:solidFill>
            <a:ln>
              <a:noFill/>
              <a:round/>
            </a:ln>
            <a:effectLst/>
            <a:extLst>
              <a:ext uri="{91240B29-F687-4F45-9708-019B960494DF}">
                <a14:hiddenLine xmlns:a14="http://schemas.microsoft.com/office/drawing/2010/main">
                  <a:solidFill>
                    <a:srgbClr val="FFDA06"/>
                  </a:solidFill>
                  <a:round/>
                </a14:hiddenLine>
              </a:ext>
            </a:extLst>
          </c:spPr>
          <c:invertIfNegative val="0"/>
          <c:cat>
            <c:numRef>
              <c:f>Maksimaleffekt!$E$57:$Z$57</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Maksimaleffekt!$E$65:$Z$65</c:f>
              <c:numCache>
                <c:formatCode>#,##0</c:formatCode>
                <c:ptCount val="22"/>
                <c:pt idx="0">
                  <c:v>32.223062870508059</c:v>
                </c:pt>
                <c:pt idx="1">
                  <c:v>128.89225148203215</c:v>
                </c:pt>
                <c:pt idx="2">
                  <c:v>257.78450296406402</c:v>
                </c:pt>
                <c:pt idx="3">
                  <c:v>383.45444815904489</c:v>
                </c:pt>
                <c:pt idx="4">
                  <c:v>499.45747449287353</c:v>
                </c:pt>
                <c:pt idx="5">
                  <c:v>602.57127567849909</c:v>
                </c:pt>
                <c:pt idx="6">
                  <c:v>692.79585171592169</c:v>
                </c:pt>
                <c:pt idx="7">
                  <c:v>770.13120260514063</c:v>
                </c:pt>
                <c:pt idx="8">
                  <c:v>837.79963463320723</c:v>
                </c:pt>
                <c:pt idx="9">
                  <c:v>902.24576037422321</c:v>
                </c:pt>
                <c:pt idx="10">
                  <c:v>966.69188611523907</c:v>
                </c:pt>
                <c:pt idx="11">
                  <c:v>1031.1380118562547</c:v>
                </c:pt>
                <c:pt idx="12">
                  <c:v>1095.5841375972707</c:v>
                </c:pt>
                <c:pt idx="13">
                  <c:v>1160.0302633382862</c:v>
                </c:pt>
                <c:pt idx="14">
                  <c:v>1224.4763890793022</c:v>
                </c:pt>
                <c:pt idx="15">
                  <c:v>1288.9225148203184</c:v>
                </c:pt>
                <c:pt idx="16">
                  <c:v>1353.3686405613339</c:v>
                </c:pt>
                <c:pt idx="17">
                  <c:v>1417.8147663023497</c:v>
                </c:pt>
                <c:pt idx="18">
                  <c:v>1482.2608920433654</c:v>
                </c:pt>
                <c:pt idx="19">
                  <c:v>1546.6630136986305</c:v>
                </c:pt>
                <c:pt idx="20">
                  <c:v>1611.1561643835616</c:v>
                </c:pt>
                <c:pt idx="21">
                  <c:v>1675.6493150684935</c:v>
                </c:pt>
              </c:numCache>
            </c:numRef>
          </c:val>
          <c:extLst>
            <c:ext xmlns:c16="http://schemas.microsoft.com/office/drawing/2014/chart" uri="{C3380CC4-5D6E-409C-BE32-E72D297353CC}">
              <c16:uniqueId val="{00000005-2A52-4504-9E31-C18ADE06F2CC}"/>
            </c:ext>
          </c:extLst>
        </c:ser>
        <c:dLbls>
          <c:showLegendKey val="0"/>
          <c:showVal val="0"/>
          <c:showCatName val="0"/>
          <c:showSerName val="0"/>
          <c:showPercent val="0"/>
          <c:showBubbleSize val="0"/>
        </c:dLbls>
        <c:gapWidth val="150"/>
        <c:overlap val="100"/>
        <c:axId val="42506112"/>
        <c:axId val="42507648"/>
      </c:barChart>
      <c:lineChart>
        <c:grouping val="standard"/>
        <c:varyColors val="0"/>
        <c:ser>
          <c:idx val="6"/>
          <c:order val="6"/>
          <c:tx>
            <c:v>AF18</c:v>
          </c:tx>
          <c:spPr>
            <a:ln w="19050">
              <a:solidFill>
                <a:srgbClr val="000000"/>
              </a:solidFill>
              <a:prstDash val="dash"/>
            </a:ln>
          </c:spPr>
          <c:marker>
            <c:symbol val="none"/>
          </c:marker>
          <c:cat>
            <c:numRef>
              <c:f>Maksimaleffekt!$E$57:$Z$57</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Maksimaleffekt!$E$127:$Z$127</c:f>
              <c:numCache>
                <c:formatCode>#,##0</c:formatCode>
                <c:ptCount val="22"/>
                <c:pt idx="0">
                  <c:v>3679.0134074542398</c:v>
                </c:pt>
                <c:pt idx="1">
                  <c:v>3763.2894864830459</c:v>
                </c:pt>
                <c:pt idx="2">
                  <c:v>3965.6024617676235</c:v>
                </c:pt>
                <c:pt idx="3">
                  <c:v>4177.2814568630329</c:v>
                </c:pt>
                <c:pt idx="4">
                  <c:v>4381.5453959947836</c:v>
                </c:pt>
                <c:pt idx="5">
                  <c:v>4572.9941282427553</c:v>
                </c:pt>
                <c:pt idx="6">
                  <c:v>4749.1340279181295</c:v>
                </c:pt>
                <c:pt idx="7">
                  <c:v>4879.7913128715973</c:v>
                </c:pt>
                <c:pt idx="8">
                  <c:v>4985.3495242686004</c:v>
                </c:pt>
                <c:pt idx="9">
                  <c:v>5079.9886983876559</c:v>
                </c:pt>
                <c:pt idx="10">
                  <c:v>5175.0181715671033</c:v>
                </c:pt>
                <c:pt idx="11">
                  <c:v>5268.1714543963926</c:v>
                </c:pt>
                <c:pt idx="12">
                  <c:v>5355.9791795515457</c:v>
                </c:pt>
                <c:pt idx="13">
                  <c:v>5444.8392613335509</c:v>
                </c:pt>
                <c:pt idx="14">
                  <c:v>5534.7516994209172</c:v>
                </c:pt>
                <c:pt idx="15">
                  <c:v>5625.9127884584459</c:v>
                </c:pt>
                <c:pt idx="16">
                  <c:v>5718.1262331650869</c:v>
                </c:pt>
                <c:pt idx="17">
                  <c:v>5817.2649872481452</c:v>
                </c:pt>
                <c:pt idx="18">
                  <c:v>5918.1320748632734</c:v>
                </c:pt>
                <c:pt idx="19">
                  <c:v>6020.6344207963184</c:v>
                </c:pt>
                <c:pt idx="20">
                  <c:v>6125.3487243645559</c:v>
                </c:pt>
                <c:pt idx="21">
                  <c:v>6232.282106476323</c:v>
                </c:pt>
              </c:numCache>
            </c:numRef>
          </c:val>
          <c:smooth val="0"/>
          <c:extLst>
            <c:ext xmlns:c16="http://schemas.microsoft.com/office/drawing/2014/chart" uri="{C3380CC4-5D6E-409C-BE32-E72D297353CC}">
              <c16:uniqueId val="{00000000-10AC-41B7-A032-D6AB7A6C26A1}"/>
            </c:ext>
          </c:extLst>
        </c:ser>
        <c:dLbls>
          <c:showLegendKey val="0"/>
          <c:showVal val="0"/>
          <c:showCatName val="0"/>
          <c:showSerName val="0"/>
          <c:showPercent val="0"/>
          <c:showBubbleSize val="0"/>
        </c:dLbls>
        <c:marker val="1"/>
        <c:smooth val="0"/>
        <c:axId val="42506112"/>
        <c:axId val="42507648"/>
      </c:lineChart>
      <c:catAx>
        <c:axId val="42506112"/>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da-DK"/>
          </a:p>
        </c:txPr>
        <c:crossAx val="42507648"/>
        <c:crosses val="autoZero"/>
        <c:auto val="1"/>
        <c:lblAlgn val="ctr"/>
        <c:lblOffset val="100"/>
        <c:noMultiLvlLbl val="0"/>
      </c:catAx>
      <c:valAx>
        <c:axId val="42507648"/>
        <c:scaling>
          <c:orientation val="minMax"/>
          <c:max val="7000"/>
          <c:min val="0"/>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a:defRPr sz="900" b="1">
                    <a:solidFill>
                      <a:srgbClr val="000000"/>
                    </a:solidFill>
                  </a:defRPr>
                </a:pPr>
                <a:r>
                  <a:rPr lang="da-DK"/>
                  <a:t>MWh/h</a:t>
                </a:r>
              </a:p>
            </c:rich>
          </c:tx>
          <c:overlay val="0"/>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da-DK"/>
          </a:p>
        </c:txPr>
        <c:crossAx val="42506112"/>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b"/>
      <c:overlay val="0"/>
      <c:txPr>
        <a:bodyPr/>
        <a:lstStyle/>
        <a:p>
          <a:pPr>
            <a:defRPr sz="900">
              <a:solidFill>
                <a:srgbClr val="000000"/>
              </a:solidFill>
            </a:defRPr>
          </a:pPr>
          <a:endParaRPr lang="da-DK"/>
        </a:p>
      </c:txPr>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00"/>
                </a:solidFill>
              </a:defRPr>
            </a:pPr>
            <a:r>
              <a:rPr lang="da-DK"/>
              <a:t>Maksimaleffekt  i Østdanmark (DK2)</a:t>
            </a:r>
          </a:p>
        </c:rich>
      </c:tx>
      <c:overlay val="0"/>
    </c:title>
    <c:autoTitleDeleted val="0"/>
    <c:plotArea>
      <c:layout/>
      <c:barChart>
        <c:barDir val="col"/>
        <c:grouping val="stacked"/>
        <c:varyColors val="0"/>
        <c:ser>
          <c:idx val="0"/>
          <c:order val="0"/>
          <c:tx>
            <c:strRef>
              <c:f>Maksimaleffekt!$B$69</c:f>
              <c:strCache>
                <c:ptCount val="1"/>
                <c:pt idx="0">
                  <c:v>Klassisk elforbrug</c:v>
                </c:pt>
              </c:strCache>
            </c:strRef>
          </c:tx>
          <c:spPr>
            <a:solidFill>
              <a:srgbClr val="0097A7"/>
            </a:solidFill>
            <a:ln>
              <a:noFill/>
              <a:round/>
            </a:ln>
            <a:effectLst/>
            <a:extLst>
              <a:ext uri="{91240B29-F687-4F45-9708-019B960494DF}">
                <a14:hiddenLine xmlns:a14="http://schemas.microsoft.com/office/drawing/2010/main">
                  <a:solidFill>
                    <a:srgbClr val="0097A7"/>
                  </a:solidFill>
                  <a:round/>
                </a14:hiddenLine>
              </a:ext>
            </a:extLst>
          </c:spPr>
          <c:invertIfNegative val="0"/>
          <c:cat>
            <c:numRef>
              <c:f>Maksimaleffekt!$E$57:$Z$57</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Maksimaleffekt!$E$69:$Z$69</c:f>
              <c:numCache>
                <c:formatCode>#,##0</c:formatCode>
                <c:ptCount val="22"/>
                <c:pt idx="0">
                  <c:v>2464.9521097429433</c:v>
                </c:pt>
                <c:pt idx="1">
                  <c:v>2473.5489370110981</c:v>
                </c:pt>
                <c:pt idx="2">
                  <c:v>2488.2039079336159</c:v>
                </c:pt>
                <c:pt idx="3">
                  <c:v>2502.8588788561369</c:v>
                </c:pt>
                <c:pt idx="4">
                  <c:v>2517.513849778657</c:v>
                </c:pt>
                <c:pt idx="5">
                  <c:v>2532.1688207011789</c:v>
                </c:pt>
                <c:pt idx="6">
                  <c:v>2546.8237916236949</c:v>
                </c:pt>
                <c:pt idx="7">
                  <c:v>2549.7604970984216</c:v>
                </c:pt>
                <c:pt idx="8">
                  <c:v>2552.6972025731493</c:v>
                </c:pt>
                <c:pt idx="9">
                  <c:v>2555.6339080478751</c:v>
                </c:pt>
                <c:pt idx="10">
                  <c:v>2558.5706135226023</c:v>
                </c:pt>
                <c:pt idx="11">
                  <c:v>2561.5073189973291</c:v>
                </c:pt>
                <c:pt idx="12">
                  <c:v>2571.9741141002737</c:v>
                </c:pt>
                <c:pt idx="13">
                  <c:v>2582.4409092032188</c:v>
                </c:pt>
                <c:pt idx="14">
                  <c:v>2592.9077043061648</c:v>
                </c:pt>
                <c:pt idx="15">
                  <c:v>2603.3744994091112</c:v>
                </c:pt>
                <c:pt idx="16">
                  <c:v>2613.8412945120544</c:v>
                </c:pt>
                <c:pt idx="17">
                  <c:v>2628.192164284666</c:v>
                </c:pt>
                <c:pt idx="18">
                  <c:v>2642.5430340572789</c:v>
                </c:pt>
                <c:pt idx="19">
                  <c:v>2656.8939038298895</c:v>
                </c:pt>
                <c:pt idx="20">
                  <c:v>2671.244773602501</c:v>
                </c:pt>
                <c:pt idx="21">
                  <c:v>2685.5956433751121</c:v>
                </c:pt>
              </c:numCache>
            </c:numRef>
          </c:val>
          <c:extLst>
            <c:ext xmlns:c16="http://schemas.microsoft.com/office/drawing/2014/chart" uri="{C3380CC4-5D6E-409C-BE32-E72D297353CC}">
              <c16:uniqueId val="{00000000-DA09-438A-ABB4-DF00625BCE73}"/>
            </c:ext>
          </c:extLst>
        </c:ser>
        <c:ser>
          <c:idx val="1"/>
          <c:order val="1"/>
          <c:tx>
            <c:strRef>
              <c:f>Maksimaleffekt!$B$70</c:f>
              <c:strCache>
                <c:ptCount val="1"/>
                <c:pt idx="0">
                  <c:v>Individuelle varmepumper</c:v>
                </c:pt>
              </c:strCache>
            </c:strRef>
          </c:tx>
          <c:spPr>
            <a:solidFill>
              <a:srgbClr val="673AB7"/>
            </a:solidFill>
            <a:ln>
              <a:noFill/>
              <a:round/>
            </a:ln>
            <a:effectLst/>
            <a:extLst>
              <a:ext uri="{91240B29-F687-4F45-9708-019B960494DF}">
                <a14:hiddenLine xmlns:a14="http://schemas.microsoft.com/office/drawing/2010/main">
                  <a:solidFill>
                    <a:srgbClr val="673AB7"/>
                  </a:solidFill>
                  <a:round/>
                </a14:hiddenLine>
              </a:ext>
            </a:extLst>
          </c:spPr>
          <c:invertIfNegative val="0"/>
          <c:cat>
            <c:numRef>
              <c:f>Maksimaleffekt!$E$57:$Z$57</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Maksimaleffekt!$E$70:$Z$70</c:f>
              <c:numCache>
                <c:formatCode>#,##0</c:formatCode>
                <c:ptCount val="22"/>
                <c:pt idx="0">
                  <c:v>88.880188627284184</c:v>
                </c:pt>
                <c:pt idx="1">
                  <c:v>101.62809878644411</c:v>
                </c:pt>
                <c:pt idx="2">
                  <c:v>112.12310348331377</c:v>
                </c:pt>
                <c:pt idx="3">
                  <c:v>122.61810818018353</c:v>
                </c:pt>
                <c:pt idx="4">
                  <c:v>133.11311287705266</c:v>
                </c:pt>
                <c:pt idx="5">
                  <c:v>143.60811757392261</c:v>
                </c:pt>
                <c:pt idx="6">
                  <c:v>154.10312227079234</c:v>
                </c:pt>
                <c:pt idx="7">
                  <c:v>171.44948173991526</c:v>
                </c:pt>
                <c:pt idx="8">
                  <c:v>188.79584120903829</c:v>
                </c:pt>
                <c:pt idx="9">
                  <c:v>206.14220067816126</c:v>
                </c:pt>
                <c:pt idx="10">
                  <c:v>223.48856014728497</c:v>
                </c:pt>
                <c:pt idx="11">
                  <c:v>240.83491961640797</c:v>
                </c:pt>
                <c:pt idx="12">
                  <c:v>252.7244421747744</c:v>
                </c:pt>
                <c:pt idx="13">
                  <c:v>264.61396473313977</c:v>
                </c:pt>
                <c:pt idx="14">
                  <c:v>276.50348729150636</c:v>
                </c:pt>
                <c:pt idx="15">
                  <c:v>288.39300984987312</c:v>
                </c:pt>
                <c:pt idx="16">
                  <c:v>300.28253240823875</c:v>
                </c:pt>
                <c:pt idx="17">
                  <c:v>311.62820459664465</c:v>
                </c:pt>
                <c:pt idx="18">
                  <c:v>322.97387678504958</c:v>
                </c:pt>
                <c:pt idx="19">
                  <c:v>334.31954897345526</c:v>
                </c:pt>
                <c:pt idx="20">
                  <c:v>345.66522116186013</c:v>
                </c:pt>
                <c:pt idx="21">
                  <c:v>357.01089335026569</c:v>
                </c:pt>
              </c:numCache>
            </c:numRef>
          </c:val>
          <c:extLst>
            <c:ext xmlns:c16="http://schemas.microsoft.com/office/drawing/2014/chart" uri="{C3380CC4-5D6E-409C-BE32-E72D297353CC}">
              <c16:uniqueId val="{00000001-DA09-438A-ABB4-DF00625BCE73}"/>
            </c:ext>
          </c:extLst>
        </c:ser>
        <c:ser>
          <c:idx val="2"/>
          <c:order val="2"/>
          <c:tx>
            <c:strRef>
              <c:f>Maksimaleffekt!$B$71</c:f>
              <c:strCache>
                <c:ptCount val="1"/>
                <c:pt idx="0">
                  <c:v>Store varmepumper</c:v>
                </c:pt>
              </c:strCache>
            </c:strRef>
          </c:tx>
          <c:spPr>
            <a:solidFill>
              <a:srgbClr val="FF5252"/>
            </a:solidFill>
            <a:ln>
              <a:noFill/>
              <a:round/>
            </a:ln>
            <a:effectLst/>
            <a:extLst>
              <a:ext uri="{91240B29-F687-4F45-9708-019B960494DF}">
                <a14:hiddenLine xmlns:a14="http://schemas.microsoft.com/office/drawing/2010/main">
                  <a:solidFill>
                    <a:srgbClr val="FF5252"/>
                  </a:solidFill>
                  <a:round/>
                </a14:hiddenLine>
              </a:ext>
            </a:extLst>
          </c:spPr>
          <c:invertIfNegative val="0"/>
          <c:cat>
            <c:numRef>
              <c:f>Maksimaleffekt!$E$57:$Z$57</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Maksimaleffekt!$E$71:$Z$71</c:f>
              <c:numCache>
                <c:formatCode>#,##0</c:formatCode>
                <c:ptCount val="22"/>
                <c:pt idx="0">
                  <c:v>2.8820867038674765</c:v>
                </c:pt>
                <c:pt idx="1">
                  <c:v>3.3175305875256034</c:v>
                </c:pt>
                <c:pt idx="2">
                  <c:v>6.2410114125744585</c:v>
                </c:pt>
                <c:pt idx="3">
                  <c:v>7.9328989599325839</c:v>
                </c:pt>
                <c:pt idx="4">
                  <c:v>9.2111981436048911</c:v>
                </c:pt>
                <c:pt idx="5">
                  <c:v>11.374090781773216</c:v>
                </c:pt>
                <c:pt idx="6">
                  <c:v>11.676849601710218</c:v>
                </c:pt>
                <c:pt idx="7">
                  <c:v>10.906347642377028</c:v>
                </c:pt>
                <c:pt idx="8">
                  <c:v>9.3083651635138764</c:v>
                </c:pt>
                <c:pt idx="9">
                  <c:v>7.7042008664194137</c:v>
                </c:pt>
                <c:pt idx="10">
                  <c:v>6.0938547510937076</c:v>
                </c:pt>
                <c:pt idx="11">
                  <c:v>4.4773268175367038</c:v>
                </c:pt>
                <c:pt idx="12">
                  <c:v>4.8164512786401685</c:v>
                </c:pt>
                <c:pt idx="13">
                  <c:v>6.1464328826007728</c:v>
                </c:pt>
                <c:pt idx="14">
                  <c:v>5.5821287722756789</c:v>
                </c:pt>
                <c:pt idx="15">
                  <c:v>7.0966818048077132</c:v>
                </c:pt>
                <c:pt idx="16">
                  <c:v>5.9139015040064287</c:v>
                </c:pt>
                <c:pt idx="17">
                  <c:v>4.7311212032051442</c:v>
                </c:pt>
                <c:pt idx="18">
                  <c:v>3.5483409024038579</c:v>
                </c:pt>
                <c:pt idx="19">
                  <c:v>2.3671926016025742</c:v>
                </c:pt>
                <c:pt idx="20">
                  <c:v>1.1835963008012904</c:v>
                </c:pt>
                <c:pt idx="21">
                  <c:v>4.9277094937903282E-15</c:v>
                </c:pt>
              </c:numCache>
            </c:numRef>
          </c:val>
          <c:extLst>
            <c:ext xmlns:c16="http://schemas.microsoft.com/office/drawing/2014/chart" uri="{C3380CC4-5D6E-409C-BE32-E72D297353CC}">
              <c16:uniqueId val="{00000002-DA09-438A-ABB4-DF00625BCE73}"/>
            </c:ext>
          </c:extLst>
        </c:ser>
        <c:ser>
          <c:idx val="3"/>
          <c:order val="3"/>
          <c:tx>
            <c:strRef>
              <c:f>Maksimaleffekt!$B$73</c:f>
              <c:strCache>
                <c:ptCount val="1"/>
                <c:pt idx="0">
                  <c:v>El til vejtransport</c:v>
                </c:pt>
              </c:strCache>
            </c:strRef>
          </c:tx>
          <c:spPr>
            <a:solidFill>
              <a:srgbClr val="1DE2CD"/>
            </a:solidFill>
            <a:ln>
              <a:noFill/>
              <a:round/>
            </a:ln>
            <a:effectLst/>
            <a:extLst>
              <a:ext uri="{91240B29-F687-4F45-9708-019B960494DF}">
                <a14:hiddenLine xmlns:a14="http://schemas.microsoft.com/office/drawing/2010/main">
                  <a:solidFill>
                    <a:srgbClr val="1DE2CD"/>
                  </a:solidFill>
                  <a:round/>
                </a14:hiddenLine>
              </a:ext>
            </a:extLst>
          </c:spPr>
          <c:invertIfNegative val="0"/>
          <c:cat>
            <c:numRef>
              <c:f>Maksimaleffekt!$E$57:$Z$57</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Maksimaleffekt!$E$73:$Z$73</c:f>
              <c:numCache>
                <c:formatCode>#,##0</c:formatCode>
                <c:ptCount val="22"/>
                <c:pt idx="0">
                  <c:v>7.8738264256831476</c:v>
                </c:pt>
                <c:pt idx="1">
                  <c:v>9.5989889343099719</c:v>
                </c:pt>
                <c:pt idx="2">
                  <c:v>12.006190494354193</c:v>
                </c:pt>
                <c:pt idx="3">
                  <c:v>14.687215690402853</c:v>
                </c:pt>
                <c:pt idx="4">
                  <c:v>17.551851372985709</c:v>
                </c:pt>
                <c:pt idx="5">
                  <c:v>20.726701640128432</c:v>
                </c:pt>
                <c:pt idx="6">
                  <c:v>24.54380183711713</c:v>
                </c:pt>
                <c:pt idx="7">
                  <c:v>29.488147860537431</c:v>
                </c:pt>
                <c:pt idx="8">
                  <c:v>35.800524456877277</c:v>
                </c:pt>
                <c:pt idx="9">
                  <c:v>43.738247715841567</c:v>
                </c:pt>
                <c:pt idx="10">
                  <c:v>53.548865720374451</c:v>
                </c:pt>
                <c:pt idx="11">
                  <c:v>65.415138156100525</c:v>
                </c:pt>
                <c:pt idx="12">
                  <c:v>76.908970949171177</c:v>
                </c:pt>
                <c:pt idx="13">
                  <c:v>87.710014759476024</c:v>
                </c:pt>
                <c:pt idx="14">
                  <c:v>97.847129989833149</c:v>
                </c:pt>
                <c:pt idx="15">
                  <c:v>107.30540614907551</c:v>
                </c:pt>
                <c:pt idx="16">
                  <c:v>116.0427323547122</c:v>
                </c:pt>
                <c:pt idx="17">
                  <c:v>127.81535753310835</c:v>
                </c:pt>
                <c:pt idx="18">
                  <c:v>139.57001750273969</c:v>
                </c:pt>
                <c:pt idx="19">
                  <c:v>151.30777458846987</c:v>
                </c:pt>
                <c:pt idx="20">
                  <c:v>163.03069297687688</c:v>
                </c:pt>
                <c:pt idx="21">
                  <c:v>174.69041716158273</c:v>
                </c:pt>
              </c:numCache>
            </c:numRef>
          </c:val>
          <c:extLst>
            <c:ext xmlns:c16="http://schemas.microsoft.com/office/drawing/2014/chart" uri="{C3380CC4-5D6E-409C-BE32-E72D297353CC}">
              <c16:uniqueId val="{00000003-DA09-438A-ABB4-DF00625BCE73}"/>
            </c:ext>
          </c:extLst>
        </c:ser>
        <c:ser>
          <c:idx val="4"/>
          <c:order val="4"/>
          <c:tx>
            <c:strRef>
              <c:f>Maksimaleffekt!$B$74</c:f>
              <c:strCache>
                <c:ptCount val="1"/>
                <c:pt idx="0">
                  <c:v>El til banetransport</c:v>
                </c:pt>
              </c:strCache>
            </c:strRef>
          </c:tx>
          <c:spPr>
            <a:solidFill>
              <a:srgbClr val="0C2D83"/>
            </a:solidFill>
            <a:ln>
              <a:noFill/>
              <a:round/>
            </a:ln>
            <a:effectLst/>
            <a:extLst>
              <a:ext uri="{91240B29-F687-4F45-9708-019B960494DF}">
                <a14:hiddenLine xmlns:a14="http://schemas.microsoft.com/office/drawing/2010/main">
                  <a:solidFill>
                    <a:srgbClr val="0C2D83"/>
                  </a:solidFill>
                  <a:round/>
                </a14:hiddenLine>
              </a:ext>
            </a:extLst>
          </c:spPr>
          <c:invertIfNegative val="0"/>
          <c:cat>
            <c:numRef>
              <c:f>Maksimaleffekt!$E$57:$Z$57</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Maksimaleffekt!$E$74:$Z$74</c:f>
              <c:numCache>
                <c:formatCode>#,##0</c:formatCode>
                <c:ptCount val="22"/>
                <c:pt idx="0">
                  <c:v>139.92427969994549</c:v>
                </c:pt>
                <c:pt idx="1">
                  <c:v>145.64681044240649</c:v>
                </c:pt>
                <c:pt idx="2">
                  <c:v>145.48047455096264</c:v>
                </c:pt>
                <c:pt idx="3">
                  <c:v>145.31416565258007</c:v>
                </c:pt>
                <c:pt idx="4">
                  <c:v>148.23990793310344</c:v>
                </c:pt>
                <c:pt idx="5">
                  <c:v>173.73340451288442</c:v>
                </c:pt>
                <c:pt idx="6">
                  <c:v>173.60044666320363</c:v>
                </c:pt>
                <c:pt idx="7">
                  <c:v>173.46768024447221</c:v>
                </c:pt>
                <c:pt idx="8">
                  <c:v>275.04710786005927</c:v>
                </c:pt>
                <c:pt idx="9">
                  <c:v>310.91570550571231</c:v>
                </c:pt>
                <c:pt idx="10">
                  <c:v>319.83088339438132</c:v>
                </c:pt>
                <c:pt idx="11">
                  <c:v>323.83912296584958</c:v>
                </c:pt>
                <c:pt idx="12">
                  <c:v>323.83912296584958</c:v>
                </c:pt>
                <c:pt idx="13">
                  <c:v>323.83912296584958</c:v>
                </c:pt>
                <c:pt idx="14">
                  <c:v>323.83912296584958</c:v>
                </c:pt>
                <c:pt idx="15">
                  <c:v>323.83912296584958</c:v>
                </c:pt>
                <c:pt idx="16">
                  <c:v>323.83912296584958</c:v>
                </c:pt>
                <c:pt idx="17">
                  <c:v>323.83912296584958</c:v>
                </c:pt>
                <c:pt idx="18">
                  <c:v>323.83912296584958</c:v>
                </c:pt>
                <c:pt idx="19">
                  <c:v>323.83912296584958</c:v>
                </c:pt>
                <c:pt idx="20">
                  <c:v>323.83912296584958</c:v>
                </c:pt>
                <c:pt idx="21">
                  <c:v>323.83912296584958</c:v>
                </c:pt>
              </c:numCache>
            </c:numRef>
          </c:val>
          <c:extLst>
            <c:ext xmlns:c16="http://schemas.microsoft.com/office/drawing/2014/chart" uri="{C3380CC4-5D6E-409C-BE32-E72D297353CC}">
              <c16:uniqueId val="{00000004-DA09-438A-ABB4-DF00625BCE73}"/>
            </c:ext>
          </c:extLst>
        </c:ser>
        <c:ser>
          <c:idx val="5"/>
          <c:order val="5"/>
          <c:tx>
            <c:strRef>
              <c:f>Maksimaleffekt!$B$75</c:f>
              <c:strCache>
                <c:ptCount val="1"/>
                <c:pt idx="0">
                  <c:v>Store datacentre</c:v>
                </c:pt>
              </c:strCache>
            </c:strRef>
          </c:tx>
          <c:spPr>
            <a:solidFill>
              <a:srgbClr val="FFDA06"/>
            </a:solidFill>
            <a:ln>
              <a:noFill/>
              <a:round/>
            </a:ln>
            <a:effectLst/>
            <a:extLst>
              <a:ext uri="{91240B29-F687-4F45-9708-019B960494DF}">
                <a14:hiddenLine xmlns:a14="http://schemas.microsoft.com/office/drawing/2010/main">
                  <a:solidFill>
                    <a:srgbClr val="FFDA06"/>
                  </a:solidFill>
                  <a:round/>
                </a14:hiddenLine>
              </a:ext>
            </a:extLst>
          </c:spPr>
          <c:invertIfNegative val="0"/>
          <c:cat>
            <c:numRef>
              <c:f>Maksimaleffekt!$E$57:$Z$57</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Maksimaleffekt!$E$75:$Z$75</c:f>
              <c:numCache>
                <c:formatCode>#,##0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5-DA09-438A-ABB4-DF00625BCE73}"/>
            </c:ext>
          </c:extLst>
        </c:ser>
        <c:dLbls>
          <c:showLegendKey val="0"/>
          <c:showVal val="0"/>
          <c:showCatName val="0"/>
          <c:showSerName val="0"/>
          <c:showPercent val="0"/>
          <c:showBubbleSize val="0"/>
        </c:dLbls>
        <c:gapWidth val="150"/>
        <c:overlap val="100"/>
        <c:axId val="111792128"/>
        <c:axId val="111793664"/>
      </c:barChart>
      <c:lineChart>
        <c:grouping val="standard"/>
        <c:varyColors val="0"/>
        <c:ser>
          <c:idx val="6"/>
          <c:order val="6"/>
          <c:tx>
            <c:v>AF18</c:v>
          </c:tx>
          <c:spPr>
            <a:ln w="19050">
              <a:solidFill>
                <a:srgbClr val="000000"/>
              </a:solidFill>
              <a:prstDash val="dash"/>
            </a:ln>
          </c:spPr>
          <c:marker>
            <c:symbol val="none"/>
          </c:marker>
          <c:cat>
            <c:numRef>
              <c:f>Maksimaleffekt!$E$57:$Z$57</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Maksimaleffekt!$E$137:$Z$137</c:f>
              <c:numCache>
                <c:formatCode>#,##0</c:formatCode>
                <c:ptCount val="22"/>
                <c:pt idx="0">
                  <c:v>2544.0659003657165</c:v>
                </c:pt>
                <c:pt idx="1">
                  <c:v>2547.0858859818659</c:v>
                </c:pt>
                <c:pt idx="2">
                  <c:v>2636.5718314069009</c:v>
                </c:pt>
                <c:pt idx="3">
                  <c:v>2726.7142252236813</c:v>
                </c:pt>
                <c:pt idx="4">
                  <c:v>2809.5481612314761</c:v>
                </c:pt>
                <c:pt idx="5">
                  <c:v>2917.5237747761798</c:v>
                </c:pt>
                <c:pt idx="6">
                  <c:v>3007.6883969888167</c:v>
                </c:pt>
                <c:pt idx="7">
                  <c:v>3054.0632251118982</c:v>
                </c:pt>
                <c:pt idx="8">
                  <c:v>3100.3163362541495</c:v>
                </c:pt>
                <c:pt idx="9">
                  <c:v>3147.5077393239685</c:v>
                </c:pt>
                <c:pt idx="10">
                  <c:v>3174.3321978805939</c:v>
                </c:pt>
                <c:pt idx="11">
                  <c:v>3201.3394150080048</c:v>
                </c:pt>
                <c:pt idx="12">
                  <c:v>3213.5242047218248</c:v>
                </c:pt>
                <c:pt idx="13">
                  <c:v>3226.9042413586567</c:v>
                </c:pt>
                <c:pt idx="14">
                  <c:v>3241.5302667564461</c:v>
                </c:pt>
                <c:pt idx="15">
                  <c:v>3257.4530227508235</c:v>
                </c:pt>
                <c:pt idx="16">
                  <c:v>3274.6217681640251</c:v>
                </c:pt>
                <c:pt idx="17">
                  <c:v>3296.7600126600296</c:v>
                </c:pt>
                <c:pt idx="18">
                  <c:v>3320.2064182776376</c:v>
                </c:pt>
                <c:pt idx="19">
                  <c:v>3345.0624653265236</c:v>
                </c:pt>
                <c:pt idx="20">
                  <c:v>3371.531117209975</c:v>
                </c:pt>
                <c:pt idx="21">
                  <c:v>3399.8153374106782</c:v>
                </c:pt>
              </c:numCache>
            </c:numRef>
          </c:val>
          <c:smooth val="0"/>
          <c:extLst>
            <c:ext xmlns:c16="http://schemas.microsoft.com/office/drawing/2014/chart" uri="{C3380CC4-5D6E-409C-BE32-E72D297353CC}">
              <c16:uniqueId val="{00000000-60B9-425A-AE73-3D7C961FED34}"/>
            </c:ext>
          </c:extLst>
        </c:ser>
        <c:dLbls>
          <c:showLegendKey val="0"/>
          <c:showVal val="0"/>
          <c:showCatName val="0"/>
          <c:showSerName val="0"/>
          <c:showPercent val="0"/>
          <c:showBubbleSize val="0"/>
        </c:dLbls>
        <c:marker val="1"/>
        <c:smooth val="0"/>
        <c:axId val="111792128"/>
        <c:axId val="111793664"/>
      </c:lineChart>
      <c:catAx>
        <c:axId val="111792128"/>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da-DK"/>
          </a:p>
        </c:txPr>
        <c:crossAx val="111793664"/>
        <c:crosses val="autoZero"/>
        <c:auto val="1"/>
        <c:lblAlgn val="ctr"/>
        <c:lblOffset val="100"/>
        <c:tickLblSkip val="1"/>
        <c:noMultiLvlLbl val="0"/>
      </c:catAx>
      <c:valAx>
        <c:axId val="111793664"/>
        <c:scaling>
          <c:orientation val="minMax"/>
          <c:max val="4000"/>
          <c:min val="0"/>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a:defRPr sz="900" b="1">
                    <a:solidFill>
                      <a:srgbClr val="000000"/>
                    </a:solidFill>
                  </a:defRPr>
                </a:pPr>
                <a:r>
                  <a:rPr lang="da-DK"/>
                  <a:t>MWh/h</a:t>
                </a:r>
              </a:p>
            </c:rich>
          </c:tx>
          <c:overlay val="0"/>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da-DK"/>
          </a:p>
        </c:txPr>
        <c:crossAx val="111792128"/>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b"/>
      <c:overlay val="0"/>
      <c:txPr>
        <a:bodyPr/>
        <a:lstStyle/>
        <a:p>
          <a:pPr>
            <a:defRPr sz="900">
              <a:solidFill>
                <a:srgbClr val="000000"/>
              </a:solidFill>
            </a:defRPr>
          </a:pPr>
          <a:endParaRPr lang="da-DK"/>
        </a:p>
      </c:txPr>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100" b="1" i="0" u="none" strike="noStrike" kern="1200" baseline="0">
                <a:solidFill>
                  <a:srgbClr val="000000"/>
                </a:solidFill>
                <a:latin typeface="+mn-lt"/>
                <a:ea typeface="+mn-ea"/>
                <a:cs typeface="+mn-cs"/>
              </a:defRPr>
            </a:pPr>
            <a:r>
              <a:rPr lang="da-DK"/>
              <a:t>Priser på fossile brændsler an værk</a:t>
            </a:r>
            <a:endParaRPr lang="en-US"/>
          </a:p>
        </c:rich>
      </c:tx>
      <c:overlay val="0"/>
    </c:title>
    <c:autoTitleDeleted val="0"/>
    <c:plotArea>
      <c:layout/>
      <c:lineChart>
        <c:grouping val="standard"/>
        <c:varyColors val="0"/>
        <c:ser>
          <c:idx val="2"/>
          <c:order val="0"/>
          <c:tx>
            <c:v>Gasolie, centralt</c:v>
          </c:tx>
          <c:spPr>
            <a:ln w="19050">
              <a:solidFill>
                <a:srgbClr val="BFBFBF"/>
              </a:solidFill>
              <a:prstDash val="solid"/>
            </a:ln>
          </c:spPr>
          <c:marker>
            <c:symbol val="none"/>
          </c:marker>
          <c:cat>
            <c:numRef>
              <c:f>'Brændselspriser og CO2-kvoter'!$F$13:$AA$13</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'Brændselspriser og CO2-kvoter'!$F$17:$AA$17</c:f>
              <c:numCache>
                <c:formatCode>#,#00</c:formatCode>
                <c:ptCount val="22"/>
                <c:pt idx="0">
                  <c:v>95.67219862947141</c:v>
                </c:pt>
                <c:pt idx="1">
                  <c:v>97.723191022327597</c:v>
                </c:pt>
                <c:pt idx="2">
                  <c:v>99.493095603063352</c:v>
                </c:pt>
                <c:pt idx="3">
                  <c:v>101.08075684651442</c:v>
                </c:pt>
                <c:pt idx="4">
                  <c:v>102.81537550772836</c:v>
                </c:pt>
                <c:pt idx="5">
                  <c:v>104.50464177115899</c:v>
                </c:pt>
                <c:pt idx="6">
                  <c:v>105.84483749529025</c:v>
                </c:pt>
                <c:pt idx="7">
                  <c:v>108.46830273159622</c:v>
                </c:pt>
                <c:pt idx="8">
                  <c:v>109.97780269370554</c:v>
                </c:pt>
                <c:pt idx="9">
                  <c:v>111.37808764639294</c:v>
                </c:pt>
                <c:pt idx="10">
                  <c:v>112.71976827671213</c:v>
                </c:pt>
                <c:pt idx="11">
                  <c:v>113.93311853273494</c:v>
                </c:pt>
                <c:pt idx="12">
                  <c:v>115.48448191151886</c:v>
                </c:pt>
                <c:pt idx="13">
                  <c:v>117.35006020677943</c:v>
                </c:pt>
                <c:pt idx="14">
                  <c:v>119.13277938674497</c:v>
                </c:pt>
                <c:pt idx="15">
                  <c:v>120.79442490120246</c:v>
                </c:pt>
                <c:pt idx="16">
                  <c:v>122.38972619754441</c:v>
                </c:pt>
                <c:pt idx="17">
                  <c:v>123.88193265174016</c:v>
                </c:pt>
                <c:pt idx="18">
                  <c:v>125.32775998273846</c:v>
                </c:pt>
                <c:pt idx="19">
                  <c:v>126.65821469621767</c:v>
                </c:pt>
                <c:pt idx="20">
                  <c:v>127.92577247534609</c:v>
                </c:pt>
                <c:pt idx="21">
                  <c:v>129.09675843834961</c:v>
                </c:pt>
              </c:numCache>
            </c:numRef>
          </c:val>
          <c:smooth val="0"/>
          <c:extLst>
            <c:ext xmlns:c16="http://schemas.microsoft.com/office/drawing/2014/chart" uri="{C3380CC4-5D6E-409C-BE32-E72D297353CC}">
              <c16:uniqueId val="{00000002-F4C5-41B8-A19A-9E8D42364A31}"/>
            </c:ext>
          </c:extLst>
        </c:ser>
        <c:ser>
          <c:idx val="1"/>
          <c:order val="1"/>
          <c:tx>
            <c:v>Fuelolie, centralt</c:v>
          </c:tx>
          <c:spPr>
            <a:ln w="19050">
              <a:solidFill>
                <a:srgbClr val="000000"/>
              </a:solidFill>
              <a:prstDash val="solid"/>
            </a:ln>
          </c:spPr>
          <c:marker>
            <c:symbol val="none"/>
          </c:marker>
          <c:cat>
            <c:numRef>
              <c:f>'Brændselspriser og CO2-kvoter'!$F$13:$AA$13</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'Brændselspriser og CO2-kvoter'!$F$16:$AA$16</c:f>
              <c:numCache>
                <c:formatCode>#,#00</c:formatCode>
                <c:ptCount val="22"/>
                <c:pt idx="0">
                  <c:v>61.902808421292349</c:v>
                </c:pt>
                <c:pt idx="1">
                  <c:v>63.953800814148522</c:v>
                </c:pt>
                <c:pt idx="2">
                  <c:v>65.723705394884277</c:v>
                </c:pt>
                <c:pt idx="3">
                  <c:v>67.311366638335357</c:v>
                </c:pt>
                <c:pt idx="4">
                  <c:v>69.045985299549287</c:v>
                </c:pt>
                <c:pt idx="5">
                  <c:v>70.735251562979911</c:v>
                </c:pt>
                <c:pt idx="6">
                  <c:v>72.075447287111189</c:v>
                </c:pt>
                <c:pt idx="7">
                  <c:v>74.698912523417164</c:v>
                </c:pt>
                <c:pt idx="8">
                  <c:v>76.208412485526466</c:v>
                </c:pt>
                <c:pt idx="9">
                  <c:v>77.608697438213881</c:v>
                </c:pt>
                <c:pt idx="10">
                  <c:v>78.950378068533055</c:v>
                </c:pt>
                <c:pt idx="11">
                  <c:v>80.163728324555876</c:v>
                </c:pt>
                <c:pt idx="12">
                  <c:v>81.715091703339795</c:v>
                </c:pt>
                <c:pt idx="13">
                  <c:v>83.580669998600371</c:v>
                </c:pt>
                <c:pt idx="14">
                  <c:v>85.36338917856591</c:v>
                </c:pt>
                <c:pt idx="15">
                  <c:v>87.0250346930234</c:v>
                </c:pt>
                <c:pt idx="16">
                  <c:v>88.620335989365344</c:v>
                </c:pt>
                <c:pt idx="17">
                  <c:v>90.112542443561082</c:v>
                </c:pt>
                <c:pt idx="18">
                  <c:v>91.558369774559395</c:v>
                </c:pt>
                <c:pt idx="19">
                  <c:v>92.888824488038594</c:v>
                </c:pt>
                <c:pt idx="20">
                  <c:v>94.156382267167018</c:v>
                </c:pt>
                <c:pt idx="21">
                  <c:v>95.327368230170549</c:v>
                </c:pt>
              </c:numCache>
            </c:numRef>
          </c:val>
          <c:smooth val="0"/>
          <c:extLst>
            <c:ext xmlns:c16="http://schemas.microsoft.com/office/drawing/2014/chart" uri="{C3380CC4-5D6E-409C-BE32-E72D297353CC}">
              <c16:uniqueId val="{00000001-F4C5-41B8-A19A-9E8D42364A31}"/>
            </c:ext>
          </c:extLst>
        </c:ser>
        <c:ser>
          <c:idx val="3"/>
          <c:order val="2"/>
          <c:tx>
            <c:v>Naturgas, centralt</c:v>
          </c:tx>
          <c:spPr>
            <a:ln w="19050">
              <a:solidFill>
                <a:srgbClr val="9170CB"/>
              </a:solidFill>
              <a:prstDash val="solid"/>
            </a:ln>
          </c:spPr>
          <c:marker>
            <c:symbol val="none"/>
          </c:marker>
          <c:cat>
            <c:numRef>
              <c:f>'Brændselspriser og CO2-kvoter'!$F$13:$AA$13</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'Brændselspriser og CO2-kvoter'!$F$18:$AA$18</c:f>
              <c:numCache>
                <c:formatCode>#,#00</c:formatCode>
                <c:ptCount val="22"/>
                <c:pt idx="0">
                  <c:v>57.306931140728281</c:v>
                </c:pt>
                <c:pt idx="1">
                  <c:v>51.411288930960104</c:v>
                </c:pt>
                <c:pt idx="2">
                  <c:v>43.971975720014505</c:v>
                </c:pt>
                <c:pt idx="3">
                  <c:v>43.612943106293152</c:v>
                </c:pt>
                <c:pt idx="4">
                  <c:v>44.671032441857896</c:v>
                </c:pt>
                <c:pt idx="5">
                  <c:v>45.745746607251043</c:v>
                </c:pt>
                <c:pt idx="6">
                  <c:v>46.779797107084526</c:v>
                </c:pt>
                <c:pt idx="7">
                  <c:v>48.002672605412492</c:v>
                </c:pt>
                <c:pt idx="8">
                  <c:v>49.186726394328879</c:v>
                </c:pt>
                <c:pt idx="9">
                  <c:v>50.311935328418954</c:v>
                </c:pt>
                <c:pt idx="10">
                  <c:v>51.40962494878783</c:v>
                </c:pt>
                <c:pt idx="11">
                  <c:v>52.436370161480042</c:v>
                </c:pt>
                <c:pt idx="12">
                  <c:v>53.581917758464101</c:v>
                </c:pt>
                <c:pt idx="13">
                  <c:v>54.6720784609115</c:v>
                </c:pt>
                <c:pt idx="14">
                  <c:v>55.733095946775506</c:v>
                </c:pt>
                <c:pt idx="15">
                  <c:v>56.741128055644083</c:v>
                </c:pt>
                <c:pt idx="16">
                  <c:v>57.728287109552348</c:v>
                </c:pt>
                <c:pt idx="17">
                  <c:v>59.383207155382664</c:v>
                </c:pt>
                <c:pt idx="18">
                  <c:v>60.005124982846155</c:v>
                </c:pt>
                <c:pt idx="19">
                  <c:v>60.567933160013808</c:v>
                </c:pt>
                <c:pt idx="20">
                  <c:v>61.102182149243177</c:v>
                </c:pt>
                <c:pt idx="21">
                  <c:v>61.587871231086154</c:v>
                </c:pt>
              </c:numCache>
            </c:numRef>
          </c:val>
          <c:smooth val="0"/>
          <c:extLst>
            <c:ext xmlns:c16="http://schemas.microsoft.com/office/drawing/2014/chart" uri="{C3380CC4-5D6E-409C-BE32-E72D297353CC}">
              <c16:uniqueId val="{00000003-F4C5-41B8-A19A-9E8D42364A31}"/>
            </c:ext>
          </c:extLst>
        </c:ser>
        <c:ser>
          <c:idx val="0"/>
          <c:order val="3"/>
          <c:tx>
            <c:v>Kul, centralt</c:v>
          </c:tx>
          <c:spPr>
            <a:ln w="19050">
              <a:solidFill>
                <a:srgbClr val="808080"/>
              </a:solidFill>
              <a:prstDash val="solid"/>
            </a:ln>
          </c:spPr>
          <c:marker>
            <c:symbol val="none"/>
          </c:marker>
          <c:cat>
            <c:numRef>
              <c:f>'Brændselspriser og CO2-kvoter'!$F$13:$AA$13</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'Brændselspriser og CO2-kvoter'!$F$15:$AA$15</c:f>
              <c:numCache>
                <c:formatCode>#,#00</c:formatCode>
                <c:ptCount val="22"/>
                <c:pt idx="0">
                  <c:v>24.739921640196069</c:v>
                </c:pt>
                <c:pt idx="1">
                  <c:v>23.653742261001035</c:v>
                </c:pt>
                <c:pt idx="2">
                  <c:v>23.748225539455163</c:v>
                </c:pt>
                <c:pt idx="3">
                  <c:v>23.291688219805959</c:v>
                </c:pt>
                <c:pt idx="4">
                  <c:v>22.597772985452821</c:v>
                </c:pt>
                <c:pt idx="5">
                  <c:v>22.200954352780457</c:v>
                </c:pt>
                <c:pt idx="6">
                  <c:v>22.115398867775376</c:v>
                </c:pt>
                <c:pt idx="7">
                  <c:v>22.328437004471791</c:v>
                </c:pt>
                <c:pt idx="8">
                  <c:v>22.528923604170323</c:v>
                </c:pt>
                <c:pt idx="9">
                  <c:v>22.709242554549718</c:v>
                </c:pt>
                <c:pt idx="10">
                  <c:v>22.881162646611898</c:v>
                </c:pt>
                <c:pt idx="11">
                  <c:v>23.028309961637405</c:v>
                </c:pt>
                <c:pt idx="12">
                  <c:v>23.100190847128324</c:v>
                </c:pt>
                <c:pt idx="13">
                  <c:v>23.15800879032362</c:v>
                </c:pt>
                <c:pt idx="14">
                  <c:v>23.211267899808629</c:v>
                </c:pt>
                <c:pt idx="15">
                  <c:v>23.250984647558425</c:v>
                </c:pt>
                <c:pt idx="16">
                  <c:v>23.288679627095291</c:v>
                </c:pt>
                <c:pt idx="17">
                  <c:v>23.362706498995308</c:v>
                </c:pt>
                <c:pt idx="18">
                  <c:v>23.432288414500064</c:v>
                </c:pt>
                <c:pt idx="19">
                  <c:v>23.486623876280788</c:v>
                </c:pt>
                <c:pt idx="20">
                  <c:v>23.536394522416394</c:v>
                </c:pt>
                <c:pt idx="21">
                  <c:v>23.574341097504565</c:v>
                </c:pt>
              </c:numCache>
            </c:numRef>
          </c:val>
          <c:smooth val="0"/>
          <c:extLst>
            <c:ext xmlns:c16="http://schemas.microsoft.com/office/drawing/2014/chart" uri="{C3380CC4-5D6E-409C-BE32-E72D297353CC}">
              <c16:uniqueId val="{00000000-F4C5-41B8-A19A-9E8D42364A31}"/>
            </c:ext>
          </c:extLst>
        </c:ser>
        <c:ser>
          <c:idx val="8"/>
          <c:order val="4"/>
          <c:tx>
            <c:v>Gasolie, decentralt</c:v>
          </c:tx>
          <c:spPr>
            <a:ln w="19050">
              <a:solidFill>
                <a:srgbClr val="BFBFBF"/>
              </a:solidFill>
              <a:prstDash val="sysDash"/>
            </a:ln>
          </c:spPr>
          <c:marker>
            <c:symbol val="none"/>
          </c:marker>
          <c:cat>
            <c:numRef>
              <c:f>'Brændselspriser og CO2-kvoter'!$F$13:$AA$13</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'Brændselspriser og CO2-kvoter'!$F$21:$AA$21</c:f>
              <c:numCache>
                <c:formatCode>#,#00</c:formatCode>
                <c:ptCount val="22"/>
                <c:pt idx="0">
                  <c:v>102.21846948591376</c:v>
                </c:pt>
                <c:pt idx="1">
                  <c:v>104.26946187876993</c:v>
                </c:pt>
                <c:pt idx="2">
                  <c:v>106.03936645950569</c:v>
                </c:pt>
                <c:pt idx="3">
                  <c:v>107.62702770295677</c:v>
                </c:pt>
                <c:pt idx="4">
                  <c:v>109.3616463641707</c:v>
                </c:pt>
                <c:pt idx="5">
                  <c:v>111.05091262760132</c:v>
                </c:pt>
                <c:pt idx="6">
                  <c:v>112.3911083517326</c:v>
                </c:pt>
                <c:pt idx="7">
                  <c:v>115.01457358803857</c:v>
                </c:pt>
                <c:pt idx="8">
                  <c:v>116.52407355014788</c:v>
                </c:pt>
                <c:pt idx="9">
                  <c:v>117.92435850283529</c:v>
                </c:pt>
                <c:pt idx="10">
                  <c:v>119.26603913315446</c:v>
                </c:pt>
                <c:pt idx="11">
                  <c:v>120.47938938917729</c:v>
                </c:pt>
                <c:pt idx="12">
                  <c:v>122.0307527679612</c:v>
                </c:pt>
                <c:pt idx="13">
                  <c:v>123.89633106322178</c:v>
                </c:pt>
                <c:pt idx="14">
                  <c:v>125.67905024318732</c:v>
                </c:pt>
                <c:pt idx="15">
                  <c:v>127.34069575764481</c:v>
                </c:pt>
                <c:pt idx="16">
                  <c:v>128.93599705398674</c:v>
                </c:pt>
                <c:pt idx="17">
                  <c:v>130.42820350818249</c:v>
                </c:pt>
                <c:pt idx="18">
                  <c:v>131.87403083918082</c:v>
                </c:pt>
                <c:pt idx="19">
                  <c:v>133.20448555266</c:v>
                </c:pt>
                <c:pt idx="20">
                  <c:v>134.47204333178843</c:v>
                </c:pt>
                <c:pt idx="21">
                  <c:v>135.64302929479197</c:v>
                </c:pt>
              </c:numCache>
            </c:numRef>
          </c:val>
          <c:smooth val="0"/>
          <c:extLst>
            <c:ext xmlns:c16="http://schemas.microsoft.com/office/drawing/2014/chart" uri="{C3380CC4-5D6E-409C-BE32-E72D297353CC}">
              <c16:uniqueId val="{00000000-0D48-4CDA-B9F0-655E4FE0EF8B}"/>
            </c:ext>
          </c:extLst>
        </c:ser>
        <c:ser>
          <c:idx val="9"/>
          <c:order val="5"/>
          <c:tx>
            <c:v>Naturgas, decentralt</c:v>
          </c:tx>
          <c:spPr>
            <a:ln w="19050">
              <a:solidFill>
                <a:srgbClr val="9170CB"/>
              </a:solidFill>
              <a:prstDash val="sysDash"/>
            </a:ln>
          </c:spPr>
          <c:marker>
            <c:symbol val="none"/>
          </c:marker>
          <c:cat>
            <c:numRef>
              <c:f>'Brændselspriser og CO2-kvoter'!$F$13:$AA$13</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'Brændselspriser og CO2-kvoter'!$F$22:$AA$22</c:f>
              <c:numCache>
                <c:formatCode>#,#00</c:formatCode>
                <c:ptCount val="22"/>
                <c:pt idx="0">
                  <c:v>64.621486135295285</c:v>
                </c:pt>
                <c:pt idx="1">
                  <c:v>58.725843925527101</c:v>
                </c:pt>
                <c:pt idx="2">
                  <c:v>50.640862398789338</c:v>
                </c:pt>
                <c:pt idx="3">
                  <c:v>50.281829785067984</c:v>
                </c:pt>
                <c:pt idx="4">
                  <c:v>50.0485824890484</c:v>
                </c:pt>
                <c:pt idx="5">
                  <c:v>51.252430317599973</c:v>
                </c:pt>
                <c:pt idx="6">
                  <c:v>52.415614480591898</c:v>
                </c:pt>
                <c:pt idx="7">
                  <c:v>53.767623642078291</c:v>
                </c:pt>
                <c:pt idx="8">
                  <c:v>55.080811094153113</c:v>
                </c:pt>
                <c:pt idx="9">
                  <c:v>56.335153691401622</c:v>
                </c:pt>
                <c:pt idx="10">
                  <c:v>57.561976974928932</c:v>
                </c:pt>
                <c:pt idx="11">
                  <c:v>58.717855850779578</c:v>
                </c:pt>
                <c:pt idx="12">
                  <c:v>59.992537110922072</c:v>
                </c:pt>
                <c:pt idx="13">
                  <c:v>61.211831476527905</c:v>
                </c:pt>
                <c:pt idx="14">
                  <c:v>62.401982625550339</c:v>
                </c:pt>
                <c:pt idx="15">
                  <c:v>63.410014734418915</c:v>
                </c:pt>
                <c:pt idx="16">
                  <c:v>64.39717378832718</c:v>
                </c:pt>
                <c:pt idx="17">
                  <c:v>66.052093834157503</c:v>
                </c:pt>
                <c:pt idx="18">
                  <c:v>66.674011661620995</c:v>
                </c:pt>
                <c:pt idx="19">
                  <c:v>67.236819838788648</c:v>
                </c:pt>
                <c:pt idx="20">
                  <c:v>67.771068828018016</c:v>
                </c:pt>
                <c:pt idx="21">
                  <c:v>68.256757909860994</c:v>
                </c:pt>
              </c:numCache>
            </c:numRef>
          </c:val>
          <c:smooth val="0"/>
          <c:extLst>
            <c:ext xmlns:c16="http://schemas.microsoft.com/office/drawing/2014/chart" uri="{C3380CC4-5D6E-409C-BE32-E72D297353CC}">
              <c16:uniqueId val="{00000001-0D48-4CDA-B9F0-655E4FE0EF8B}"/>
            </c:ext>
          </c:extLst>
        </c:ser>
        <c:dLbls>
          <c:showLegendKey val="0"/>
          <c:showVal val="0"/>
          <c:showCatName val="0"/>
          <c:showSerName val="0"/>
          <c:showPercent val="0"/>
          <c:showBubbleSize val="0"/>
        </c:dLbls>
        <c:smooth val="0"/>
        <c:axId val="56073216"/>
        <c:axId val="56075008"/>
      </c:lineChart>
      <c:catAx>
        <c:axId val="56073216"/>
        <c:scaling>
          <c:orientation val="minMax"/>
        </c:scaling>
        <c:delete val="0"/>
        <c:axPos val="b"/>
        <c:numFmt formatCode="General" sourceLinked="1"/>
        <c:majorTickMark val="out"/>
        <c:minorTickMark val="none"/>
        <c:tickLblPos val="nextTo"/>
        <c:spPr>
          <a:ln w="9525" cap="flat" cmpd="sng" algn="ctr">
            <a:solidFill>
              <a:sysClr val="window" lastClr="FFFFFF">
                <a:lumMod val="85000"/>
              </a:sysClr>
            </a:solidFill>
            <a:prstDash val="solid"/>
            <a:round/>
            <a:headEnd type="none" w="med" len="med"/>
            <a:tailEnd type="none" w="med" len="med"/>
          </a:ln>
        </c:spPr>
        <c:txPr>
          <a:bodyPr rot="-3600000" vert="horz"/>
          <a:lstStyle/>
          <a:p>
            <a:pPr>
              <a:defRPr sz="900">
                <a:solidFill>
                  <a:srgbClr val="000000"/>
                </a:solidFill>
              </a:defRPr>
            </a:pPr>
            <a:endParaRPr lang="da-DK"/>
          </a:p>
        </c:txPr>
        <c:crossAx val="56075008"/>
        <c:crosses val="autoZero"/>
        <c:auto val="1"/>
        <c:lblAlgn val="ctr"/>
        <c:lblOffset val="100"/>
        <c:noMultiLvlLbl val="0"/>
      </c:catAx>
      <c:valAx>
        <c:axId val="56075008"/>
        <c:scaling>
          <c:orientation val="minMax"/>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strRef>
              <c:f>"kr./GJ"</c:f>
              <c:strCache>
                <c:ptCount val="1"/>
                <c:pt idx="0">
                  <c:v>kr./GJ</c:v>
                </c:pt>
              </c:strCache>
            </c:strRef>
          </c:tx>
          <c:overlay val="0"/>
          <c:txPr>
            <a:bodyPr rot="-5400000" vert="horz"/>
            <a:lstStyle/>
            <a:p>
              <a:pPr>
                <a:defRPr sz="900" b="1">
                  <a:solidFill>
                    <a:srgbClr val="000000"/>
                  </a:solidFill>
                </a:defRPr>
              </a:pPr>
              <a:endParaRPr lang="da-DK"/>
            </a:p>
          </c:txPr>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da-DK"/>
          </a:p>
        </c:txPr>
        <c:crossAx val="56073216"/>
        <c:crosses val="autoZero"/>
        <c:crossBetween val="midCat"/>
      </c:valAx>
      <c:spPr>
        <a:noFill/>
        <a:ln>
          <a:noFill/>
        </a:ln>
        <a:extLst>
          <a:ext uri="{909E8E84-426E-40DD-AFC4-6F175D3DCCD1}">
            <a14:hiddenFill xmlns:a14="http://schemas.microsoft.com/office/drawing/2010/main">
              <a:solidFill>
                <a:sysClr val="window" lastClr="FFFFFF"/>
              </a:solidFill>
            </a14:hiddenFill>
          </a:ext>
        </a:extLst>
      </c:spPr>
    </c:plotArea>
    <c:legend>
      <c:legendPos val="b"/>
      <c:overlay val="0"/>
      <c:txPr>
        <a:bodyPr/>
        <a:lstStyle/>
        <a:p>
          <a:pPr>
            <a:defRPr sz="900">
              <a:solidFill>
                <a:srgbClr val="000000"/>
              </a:solidFill>
            </a:defRPr>
          </a:pPr>
          <a:endParaRPr lang="da-DK"/>
        </a:p>
      </c:txPr>
    </c:legend>
    <c:plotVisOnly val="1"/>
    <c:dispBlanksAs val="gap"/>
    <c:showDLblsOverMax val="0"/>
  </c:chart>
  <c:spPr>
    <a:solidFill>
      <a:sysClr val="window" lastClr="FFFFFF"/>
    </a:solidFill>
    <a:ln w="9525" cap="flat" cmpd="sng" algn="ctr">
      <a:noFill/>
      <a:prstDash val="solid"/>
      <a:round/>
    </a:ln>
    <a:effectLst/>
    <a:extLst/>
  </c:spPr>
  <c:txPr>
    <a:bodyPr/>
    <a:lstStyle/>
    <a:p>
      <a:pPr>
        <a:defRPr sz="900"/>
      </a:pPr>
      <a:endParaRPr lang="da-DK"/>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100" b="1" i="0" u="none" strike="noStrike" kern="1200" baseline="0">
                <a:solidFill>
                  <a:srgbClr val="000000"/>
                </a:solidFill>
                <a:effectLst/>
                <a:latin typeface="+mn-lt"/>
                <a:ea typeface="+mn-ea"/>
                <a:cs typeface="+mn-cs"/>
              </a:defRPr>
            </a:pPr>
            <a:r>
              <a:rPr lang="en-US"/>
              <a:t>Driftsklar kraftværkskapacitet i Danmark</a:t>
            </a:r>
            <a:endParaRPr lang="da-DK"/>
          </a:p>
        </c:rich>
      </c:tx>
      <c:overlay val="0"/>
    </c:title>
    <c:autoTitleDeleted val="0"/>
    <c:plotArea>
      <c:layout/>
      <c:areaChart>
        <c:grouping val="stacked"/>
        <c:varyColors val="0"/>
        <c:ser>
          <c:idx val="1"/>
          <c:order val="0"/>
          <c:tx>
            <c:strRef>
              <c:f>Kraftværkskapaciteter!$B$18</c:f>
              <c:strCache>
                <c:ptCount val="1"/>
                <c:pt idx="0">
                  <c:v>Decentrale værker (inkl. regulerkraftanlæg)</c:v>
                </c:pt>
              </c:strCache>
            </c:strRef>
          </c:tx>
          <c:spPr>
            <a:solidFill>
              <a:srgbClr val="0097A7"/>
            </a:solidFill>
            <a:ln>
              <a:noFill/>
              <a:round/>
            </a:ln>
            <a:effectLst/>
            <a:extLst>
              <a:ext uri="{91240B29-F687-4F45-9708-019B960494DF}">
                <a14:hiddenLine xmlns:a14="http://schemas.microsoft.com/office/drawing/2010/main">
                  <a:solidFill>
                    <a:srgbClr val="0097A7"/>
                  </a:solidFill>
                  <a:round/>
                </a14:hiddenLine>
              </a:ext>
            </a:extLst>
          </c:spPr>
          <c:cat>
            <c:numRef>
              <c:f>Kraftværkskapaciteter!$D$14:$Y$14</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Kraftværkskapaciteter!$D$18:$Y$18</c:f>
              <c:numCache>
                <c:formatCode>#,##0</c:formatCode>
                <c:ptCount val="22"/>
                <c:pt idx="0">
                  <c:v>2459.29244813278</c:v>
                </c:pt>
                <c:pt idx="1">
                  <c:v>2459.29244813278</c:v>
                </c:pt>
                <c:pt idx="2">
                  <c:v>2326.5889972366572</c:v>
                </c:pt>
                <c:pt idx="3">
                  <c:v>2184.7688796396569</c:v>
                </c:pt>
                <c:pt idx="4">
                  <c:v>2021.148762080657</c:v>
                </c:pt>
                <c:pt idx="5">
                  <c:v>1971.450628746657</c:v>
                </c:pt>
                <c:pt idx="6">
                  <c:v>1832.2998520586568</c:v>
                </c:pt>
                <c:pt idx="7">
                  <c:v>1791.014630924657</c:v>
                </c:pt>
                <c:pt idx="8">
                  <c:v>1744.550876461657</c:v>
                </c:pt>
                <c:pt idx="9">
                  <c:v>1704.2063907416573</c:v>
                </c:pt>
                <c:pt idx="10">
                  <c:v>1659.9378346596573</c:v>
                </c:pt>
                <c:pt idx="11">
                  <c:v>1642.6359724707795</c:v>
                </c:pt>
                <c:pt idx="12">
                  <c:v>1636.5857909897798</c:v>
                </c:pt>
                <c:pt idx="13">
                  <c:v>1525.21457511478</c:v>
                </c:pt>
                <c:pt idx="14">
                  <c:v>1480.2325851677801</c:v>
                </c:pt>
                <c:pt idx="15">
                  <c:v>1474.7189285537802</c:v>
                </c:pt>
                <c:pt idx="16">
                  <c:v>1472.8448211467799</c:v>
                </c:pt>
                <c:pt idx="17">
                  <c:v>1473.0831595467801</c:v>
                </c:pt>
                <c:pt idx="18">
                  <c:v>1446.8709423917799</c:v>
                </c:pt>
                <c:pt idx="19">
                  <c:v>1446.7903919037799</c:v>
                </c:pt>
                <c:pt idx="20">
                  <c:v>1444.82984141478</c:v>
                </c:pt>
                <c:pt idx="21">
                  <c:v>1444.40004648178</c:v>
                </c:pt>
              </c:numCache>
            </c:numRef>
          </c:val>
          <c:extLst>
            <c:ext xmlns:c16="http://schemas.microsoft.com/office/drawing/2014/chart" uri="{C3380CC4-5D6E-409C-BE32-E72D297353CC}">
              <c16:uniqueId val="{00000000-885D-4BA6-AD8C-CE19EF32D3CA}"/>
            </c:ext>
          </c:extLst>
        </c:ser>
        <c:ser>
          <c:idx val="4"/>
          <c:order val="1"/>
          <c:tx>
            <c:strRef>
              <c:f>Kraftværkskapaciteter!$B$17</c:f>
              <c:strCache>
                <c:ptCount val="1"/>
                <c:pt idx="0">
                  <c:v>Centrale nye eller ombyggede værker</c:v>
                </c:pt>
              </c:strCache>
            </c:strRef>
          </c:tx>
          <c:spPr>
            <a:solidFill>
              <a:srgbClr val="0091EA"/>
            </a:solidFill>
            <a:ln>
              <a:noFill/>
              <a:round/>
            </a:ln>
            <a:effectLst/>
            <a:extLst>
              <a:ext uri="{91240B29-F687-4F45-9708-019B960494DF}">
                <a14:hiddenLine xmlns:a14="http://schemas.microsoft.com/office/drawing/2010/main">
                  <a:solidFill>
                    <a:srgbClr val="0091EA"/>
                  </a:solidFill>
                  <a:round/>
                </a14:hiddenLine>
              </a:ext>
            </a:extLst>
          </c:spPr>
          <c:val>
            <c:numRef>
              <c:f>Kraftværkskapaciteter!$D$17:$Y$17</c:f>
              <c:numCache>
                <c:formatCode>#,##0</c:formatCode>
                <c:ptCount val="22"/>
                <c:pt idx="0">
                  <c:v>0</c:v>
                </c:pt>
                <c:pt idx="1">
                  <c:v>423</c:v>
                </c:pt>
                <c:pt idx="2">
                  <c:v>423</c:v>
                </c:pt>
                <c:pt idx="3">
                  <c:v>423</c:v>
                </c:pt>
                <c:pt idx="4">
                  <c:v>423</c:v>
                </c:pt>
                <c:pt idx="5">
                  <c:v>423</c:v>
                </c:pt>
                <c:pt idx="6">
                  <c:v>423</c:v>
                </c:pt>
                <c:pt idx="7">
                  <c:v>175</c:v>
                </c:pt>
                <c:pt idx="8">
                  <c:v>175</c:v>
                </c:pt>
                <c:pt idx="9">
                  <c:v>175</c:v>
                </c:pt>
                <c:pt idx="10">
                  <c:v>175</c:v>
                </c:pt>
                <c:pt idx="11">
                  <c:v>175</c:v>
                </c:pt>
                <c:pt idx="12">
                  <c:v>175</c:v>
                </c:pt>
                <c:pt idx="13">
                  <c:v>175</c:v>
                </c:pt>
                <c:pt idx="14">
                  <c:v>175</c:v>
                </c:pt>
                <c:pt idx="15">
                  <c:v>175</c:v>
                </c:pt>
                <c:pt idx="16">
                  <c:v>175</c:v>
                </c:pt>
                <c:pt idx="17">
                  <c:v>175</c:v>
                </c:pt>
                <c:pt idx="18">
                  <c:v>175</c:v>
                </c:pt>
                <c:pt idx="19">
                  <c:v>175</c:v>
                </c:pt>
                <c:pt idx="20">
                  <c:v>175</c:v>
                </c:pt>
                <c:pt idx="21">
                  <c:v>175</c:v>
                </c:pt>
              </c:numCache>
            </c:numRef>
          </c:val>
          <c:extLst>
            <c:ext xmlns:c16="http://schemas.microsoft.com/office/drawing/2014/chart" uri="{C3380CC4-5D6E-409C-BE32-E72D297353CC}">
              <c16:uniqueId val="{00000003-885D-4BA6-AD8C-CE19EF32D3CA}"/>
            </c:ext>
          </c:extLst>
        </c:ser>
        <c:ser>
          <c:idx val="0"/>
          <c:order val="2"/>
          <c:tx>
            <c:strRef>
              <c:f>Kraftværkskapaciteter!$B$16</c:f>
              <c:strCache>
                <c:ptCount val="1"/>
                <c:pt idx="0">
                  <c:v>Centrale reserver</c:v>
                </c:pt>
              </c:strCache>
            </c:strRef>
          </c:tx>
          <c:spPr>
            <a:solidFill>
              <a:srgbClr val="673AB7"/>
            </a:solidFill>
            <a:ln>
              <a:noFill/>
              <a:round/>
            </a:ln>
            <a:effectLst/>
            <a:extLst>
              <a:ext uri="{91240B29-F687-4F45-9708-019B960494DF}">
                <a14:hiddenLine xmlns:a14="http://schemas.microsoft.com/office/drawing/2010/main">
                  <a:solidFill>
                    <a:srgbClr val="673AB7"/>
                  </a:solidFill>
                  <a:round/>
                </a14:hiddenLine>
              </a:ext>
            </a:extLst>
          </c:spPr>
          <c:cat>
            <c:numRef>
              <c:f>Kraftværkskapaciteter!$D$14:$Y$14</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Kraftværkskapaciteter!$D$16:$Y$16</c:f>
              <c:numCache>
                <c:formatCode>#,##0</c:formatCode>
                <c:ptCount val="22"/>
                <c:pt idx="0">
                  <c:v>550.1</c:v>
                </c:pt>
                <c:pt idx="1">
                  <c:v>550.1</c:v>
                </c:pt>
                <c:pt idx="2">
                  <c:v>550.1</c:v>
                </c:pt>
                <c:pt idx="3">
                  <c:v>550.1</c:v>
                </c:pt>
                <c:pt idx="4">
                  <c:v>550.1</c:v>
                </c:pt>
                <c:pt idx="5">
                  <c:v>550.1</c:v>
                </c:pt>
                <c:pt idx="6">
                  <c:v>550.1</c:v>
                </c:pt>
                <c:pt idx="7">
                  <c:v>550.1</c:v>
                </c:pt>
                <c:pt idx="8">
                  <c:v>550.1</c:v>
                </c:pt>
                <c:pt idx="9">
                  <c:v>550.1</c:v>
                </c:pt>
                <c:pt idx="10">
                  <c:v>550.1</c:v>
                </c:pt>
                <c:pt idx="11">
                  <c:v>536.1</c:v>
                </c:pt>
                <c:pt idx="12">
                  <c:v>536.1</c:v>
                </c:pt>
                <c:pt idx="13">
                  <c:v>536.1</c:v>
                </c:pt>
                <c:pt idx="14">
                  <c:v>536.1</c:v>
                </c:pt>
                <c:pt idx="15">
                  <c:v>536.1</c:v>
                </c:pt>
                <c:pt idx="16">
                  <c:v>536.1</c:v>
                </c:pt>
                <c:pt idx="17">
                  <c:v>536.1</c:v>
                </c:pt>
                <c:pt idx="18">
                  <c:v>536.1</c:v>
                </c:pt>
                <c:pt idx="19">
                  <c:v>536.1</c:v>
                </c:pt>
                <c:pt idx="20">
                  <c:v>536.1</c:v>
                </c:pt>
                <c:pt idx="21">
                  <c:v>536.1</c:v>
                </c:pt>
              </c:numCache>
            </c:numRef>
          </c:val>
          <c:extLst>
            <c:ext xmlns:c16="http://schemas.microsoft.com/office/drawing/2014/chart" uri="{C3380CC4-5D6E-409C-BE32-E72D297353CC}">
              <c16:uniqueId val="{00000001-885D-4BA6-AD8C-CE19EF32D3CA}"/>
            </c:ext>
          </c:extLst>
        </c:ser>
        <c:ser>
          <c:idx val="3"/>
          <c:order val="3"/>
          <c:tx>
            <c:strRef>
              <c:f>Kraftværkskapaciteter!$B$15</c:f>
              <c:strCache>
                <c:ptCount val="1"/>
                <c:pt idx="0">
                  <c:v>Centrale eksisterende værker (ekskl. reserver)</c:v>
                </c:pt>
              </c:strCache>
            </c:strRef>
          </c:tx>
          <c:spPr>
            <a:solidFill>
              <a:srgbClr val="FF5252"/>
            </a:solidFill>
            <a:ln>
              <a:noFill/>
              <a:round/>
            </a:ln>
            <a:effectLst/>
            <a:extLst>
              <a:ext uri="{91240B29-F687-4F45-9708-019B960494DF}">
                <a14:hiddenLine xmlns:a14="http://schemas.microsoft.com/office/drawing/2010/main">
                  <a:solidFill>
                    <a:srgbClr val="FF5252"/>
                  </a:solidFill>
                  <a:round/>
                </a14:hiddenLine>
              </a:ext>
            </a:extLst>
          </c:spPr>
          <c:val>
            <c:numRef>
              <c:f>Kraftværkskapaciteter!$D$15:$Y$15</c:f>
              <c:numCache>
                <c:formatCode>#,##0</c:formatCode>
                <c:ptCount val="22"/>
                <c:pt idx="0">
                  <c:v>3291.2</c:v>
                </c:pt>
                <c:pt idx="1">
                  <c:v>2667.2</c:v>
                </c:pt>
                <c:pt idx="2">
                  <c:v>2667.2</c:v>
                </c:pt>
                <c:pt idx="3">
                  <c:v>2585.1999999999998</c:v>
                </c:pt>
                <c:pt idx="4">
                  <c:v>2184.1999999999998</c:v>
                </c:pt>
                <c:pt idx="5">
                  <c:v>2184.1999999999998</c:v>
                </c:pt>
                <c:pt idx="6">
                  <c:v>2184.1999999999998</c:v>
                </c:pt>
                <c:pt idx="7">
                  <c:v>2184.1999999999998</c:v>
                </c:pt>
                <c:pt idx="8">
                  <c:v>2161</c:v>
                </c:pt>
                <c:pt idx="9">
                  <c:v>2161</c:v>
                </c:pt>
                <c:pt idx="10">
                  <c:v>1776</c:v>
                </c:pt>
                <c:pt idx="11">
                  <c:v>1776</c:v>
                </c:pt>
                <c:pt idx="12">
                  <c:v>1419</c:v>
                </c:pt>
                <c:pt idx="13">
                  <c:v>1419</c:v>
                </c:pt>
                <c:pt idx="14">
                  <c:v>1419</c:v>
                </c:pt>
                <c:pt idx="15">
                  <c:v>1169</c:v>
                </c:pt>
                <c:pt idx="16">
                  <c:v>1169</c:v>
                </c:pt>
                <c:pt idx="17">
                  <c:v>1169</c:v>
                </c:pt>
                <c:pt idx="18">
                  <c:v>1169</c:v>
                </c:pt>
                <c:pt idx="19">
                  <c:v>1169</c:v>
                </c:pt>
                <c:pt idx="20">
                  <c:v>1169</c:v>
                </c:pt>
                <c:pt idx="21">
                  <c:v>1169</c:v>
                </c:pt>
              </c:numCache>
            </c:numRef>
          </c:val>
          <c:extLst>
            <c:ext xmlns:c16="http://schemas.microsoft.com/office/drawing/2014/chart" uri="{C3380CC4-5D6E-409C-BE32-E72D297353CC}">
              <c16:uniqueId val="{00000002-885D-4BA6-AD8C-CE19EF32D3CA}"/>
            </c:ext>
          </c:extLst>
        </c:ser>
        <c:dLbls>
          <c:showLegendKey val="0"/>
          <c:showVal val="0"/>
          <c:showCatName val="0"/>
          <c:showSerName val="0"/>
          <c:showPercent val="0"/>
          <c:showBubbleSize val="0"/>
        </c:dLbls>
        <c:axId val="119442432"/>
        <c:axId val="119444224"/>
      </c:areaChart>
      <c:lineChart>
        <c:grouping val="standard"/>
        <c:varyColors val="0"/>
        <c:ser>
          <c:idx val="2"/>
          <c:order val="4"/>
          <c:tx>
            <c:v>AF18</c:v>
          </c:tx>
          <c:spPr>
            <a:ln w="19050">
              <a:solidFill>
                <a:srgbClr val="000000"/>
              </a:solidFill>
              <a:prstDash val="dash"/>
            </a:ln>
          </c:spPr>
          <c:marker>
            <c:symbol val="none"/>
          </c:marker>
          <c:val>
            <c:numRef>
              <c:f>Kraftværkskapaciteter!$D$27:$Y$27</c:f>
              <c:numCache>
                <c:formatCode>#,##0</c:formatCode>
                <c:ptCount val="22"/>
                <c:pt idx="0">
                  <c:v>6121.4666162209596</c:v>
                </c:pt>
                <c:pt idx="1">
                  <c:v>5898.9622147470573</c:v>
                </c:pt>
                <c:pt idx="2">
                  <c:v>5408.0073639922248</c:v>
                </c:pt>
                <c:pt idx="3">
                  <c:v>5623.420636057599</c:v>
                </c:pt>
                <c:pt idx="4">
                  <c:v>5226.3065945084109</c:v>
                </c:pt>
                <c:pt idx="5">
                  <c:v>5141.5930048559467</c:v>
                </c:pt>
                <c:pt idx="6">
                  <c:v>5079.9458584636332</c:v>
                </c:pt>
                <c:pt idx="7">
                  <c:v>5049.2458584636333</c:v>
                </c:pt>
                <c:pt idx="8">
                  <c:v>5049.2458584636333</c:v>
                </c:pt>
                <c:pt idx="9">
                  <c:v>5049.2458584636333</c:v>
                </c:pt>
                <c:pt idx="10">
                  <c:v>5049.2458584636333</c:v>
                </c:pt>
                <c:pt idx="11">
                  <c:v>4343.2239087572352</c:v>
                </c:pt>
                <c:pt idx="12">
                  <c:v>4343.2239087572352</c:v>
                </c:pt>
                <c:pt idx="13">
                  <c:v>4337.6867741835558</c:v>
                </c:pt>
                <c:pt idx="14">
                  <c:v>4337.6867741835558</c:v>
                </c:pt>
                <c:pt idx="15">
                  <c:v>4337.6867741835558</c:v>
                </c:pt>
                <c:pt idx="16">
                  <c:v>4303.3351383735071</c:v>
                </c:pt>
                <c:pt idx="17">
                  <c:v>4288.335138373508</c:v>
                </c:pt>
                <c:pt idx="18">
                  <c:v>4162.7851383735069</c:v>
                </c:pt>
                <c:pt idx="19">
                  <c:v>4091.0351383735074</c:v>
                </c:pt>
                <c:pt idx="20">
                  <c:v>4091.0351383735074</c:v>
                </c:pt>
                <c:pt idx="21">
                  <c:v>4085.498003799828</c:v>
                </c:pt>
              </c:numCache>
            </c:numRef>
          </c:val>
          <c:smooth val="0"/>
          <c:extLst>
            <c:ext xmlns:c16="http://schemas.microsoft.com/office/drawing/2014/chart" uri="{C3380CC4-5D6E-409C-BE32-E72D297353CC}">
              <c16:uniqueId val="{00000004-885D-4BA6-AD8C-CE19EF32D3CA}"/>
            </c:ext>
          </c:extLst>
        </c:ser>
        <c:dLbls>
          <c:showLegendKey val="0"/>
          <c:showVal val="0"/>
          <c:showCatName val="0"/>
          <c:showSerName val="0"/>
          <c:showPercent val="0"/>
          <c:showBubbleSize val="0"/>
        </c:dLbls>
        <c:marker val="1"/>
        <c:smooth val="0"/>
        <c:axId val="119442432"/>
        <c:axId val="119444224"/>
      </c:lineChart>
      <c:catAx>
        <c:axId val="119442432"/>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da-DK"/>
          </a:p>
        </c:txPr>
        <c:crossAx val="119444224"/>
        <c:crosses val="autoZero"/>
        <c:auto val="1"/>
        <c:lblAlgn val="ctr"/>
        <c:lblOffset val="100"/>
        <c:noMultiLvlLbl val="0"/>
      </c:catAx>
      <c:valAx>
        <c:axId val="119444224"/>
        <c:scaling>
          <c:orientation val="minMax"/>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marL="0" marR="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rgbClr val="000000"/>
                    </a:solidFill>
                    <a:effectLst/>
                    <a:latin typeface="+mn-lt"/>
                    <a:ea typeface="+mn-ea"/>
                    <a:cs typeface="+mn-cs"/>
                  </a:defRPr>
                </a:pPr>
                <a:r>
                  <a:rPr lang="en-US"/>
                  <a:t>MWe (primo år)</a:t>
                </a:r>
                <a:endParaRPr lang="da-DK"/>
              </a:p>
            </c:rich>
          </c:tx>
          <c:overlay val="0"/>
        </c:title>
        <c:numFmt formatCode="#,##0" sourceLinked="1"/>
        <c:majorTickMark val="none"/>
        <c:minorTickMark val="none"/>
        <c:tickLblPos val="nextTo"/>
        <c:spPr>
          <a:ln w="9525" cap="flat" cmpd="sng" algn="ctr">
            <a:solidFill>
              <a:sysClr val="window" lastClr="FFFFFF">
                <a:lumMod val="85000"/>
              </a:sysClr>
            </a:solidFill>
            <a:prstDash val="solid"/>
            <a:round/>
            <a:headEnd type="none" w="med" len="med"/>
            <a:tailEnd type="none" w="med" len="med"/>
          </a:ln>
        </c:spPr>
        <c:txPr>
          <a:bodyPr/>
          <a:lstStyle/>
          <a:p>
            <a:pPr>
              <a:defRPr sz="900" b="0">
                <a:solidFill>
                  <a:srgbClr val="000000"/>
                </a:solidFill>
              </a:defRPr>
            </a:pPr>
            <a:endParaRPr lang="da-DK"/>
          </a:p>
        </c:txPr>
        <c:crossAx val="119442432"/>
        <c:crosses val="autoZero"/>
        <c:crossBetween val="midCat"/>
      </c:valAx>
    </c:plotArea>
    <c:legend>
      <c:legendPos val="b"/>
      <c:overlay val="0"/>
      <c:txPr>
        <a:bodyPr/>
        <a:lstStyle/>
        <a:p>
          <a:pPr>
            <a:defRPr sz="900">
              <a:solidFill>
                <a:srgbClr val="000000"/>
              </a:solidFill>
            </a:defRPr>
          </a:pPr>
          <a:endParaRPr lang="da-DK"/>
        </a:p>
      </c:txPr>
    </c:legend>
    <c:plotVisOnly val="1"/>
    <c:dispBlanksAs val="zero"/>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00"/>
                </a:solidFill>
              </a:defRPr>
            </a:pPr>
            <a:r>
              <a:rPr lang="en-US"/>
              <a:t>Central kraftværkskapacitet </a:t>
            </a:r>
          </a:p>
        </c:rich>
      </c:tx>
      <c:overlay val="0"/>
    </c:title>
    <c:autoTitleDeleted val="0"/>
    <c:plotArea>
      <c:layout/>
      <c:areaChart>
        <c:grouping val="stacked"/>
        <c:varyColors val="0"/>
        <c:ser>
          <c:idx val="0"/>
          <c:order val="0"/>
          <c:tx>
            <c:v>DK1</c:v>
          </c:tx>
          <c:spPr>
            <a:solidFill>
              <a:srgbClr val="0097A7"/>
            </a:solidFill>
            <a:ln w="25400">
              <a:noFill/>
            </a:ln>
          </c:spPr>
          <c:cat>
            <c:numRef>
              <c:f>Kraftværkskapaciteter!$D$6:$Y$6</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Kraftværkskapaciteter!$D$7:$Y$7</c:f>
              <c:numCache>
                <c:formatCode>#,##0</c:formatCode>
                <c:ptCount val="22"/>
                <c:pt idx="0">
                  <c:v>2051</c:v>
                </c:pt>
                <c:pt idx="1">
                  <c:v>1925</c:v>
                </c:pt>
                <c:pt idx="2">
                  <c:v>1925</c:v>
                </c:pt>
                <c:pt idx="3">
                  <c:v>1925</c:v>
                </c:pt>
                <c:pt idx="4">
                  <c:v>1552</c:v>
                </c:pt>
                <c:pt idx="5">
                  <c:v>1552</c:v>
                </c:pt>
                <c:pt idx="6">
                  <c:v>1552</c:v>
                </c:pt>
                <c:pt idx="7">
                  <c:v>1304</c:v>
                </c:pt>
                <c:pt idx="8">
                  <c:v>1304</c:v>
                </c:pt>
                <c:pt idx="9">
                  <c:v>1304</c:v>
                </c:pt>
                <c:pt idx="10">
                  <c:v>919</c:v>
                </c:pt>
                <c:pt idx="11">
                  <c:v>905</c:v>
                </c:pt>
                <c:pt idx="12">
                  <c:v>548</c:v>
                </c:pt>
                <c:pt idx="13">
                  <c:v>548</c:v>
                </c:pt>
                <c:pt idx="14">
                  <c:v>548</c:v>
                </c:pt>
                <c:pt idx="15">
                  <c:v>548</c:v>
                </c:pt>
                <c:pt idx="16">
                  <c:v>548</c:v>
                </c:pt>
                <c:pt idx="17">
                  <c:v>548</c:v>
                </c:pt>
                <c:pt idx="18">
                  <c:v>548</c:v>
                </c:pt>
                <c:pt idx="19">
                  <c:v>548</c:v>
                </c:pt>
                <c:pt idx="20">
                  <c:v>548</c:v>
                </c:pt>
                <c:pt idx="21">
                  <c:v>548</c:v>
                </c:pt>
              </c:numCache>
            </c:numRef>
          </c:val>
          <c:extLst>
            <c:ext xmlns:c16="http://schemas.microsoft.com/office/drawing/2014/chart" uri="{C3380CC4-5D6E-409C-BE32-E72D297353CC}">
              <c16:uniqueId val="{00000000-C06C-4FE0-8AD2-BEC1EAEB7C91}"/>
            </c:ext>
          </c:extLst>
        </c:ser>
        <c:ser>
          <c:idx val="1"/>
          <c:order val="1"/>
          <c:tx>
            <c:v>DK2</c:v>
          </c:tx>
          <c:spPr>
            <a:solidFill>
              <a:srgbClr val="1D4C57"/>
            </a:solidFill>
            <a:ln w="25400">
              <a:noFill/>
            </a:ln>
          </c:spPr>
          <c:cat>
            <c:numRef>
              <c:f>Kraftværkskapaciteter!$D$6:$Y$6</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Kraftværkskapaciteter!$D$8:$Y$8</c:f>
              <c:numCache>
                <c:formatCode>#,##0</c:formatCode>
                <c:ptCount val="22"/>
                <c:pt idx="0">
                  <c:v>1790.3</c:v>
                </c:pt>
                <c:pt idx="1">
                  <c:v>1715.3</c:v>
                </c:pt>
                <c:pt idx="2">
                  <c:v>1715.3</c:v>
                </c:pt>
                <c:pt idx="3">
                  <c:v>1633.3</c:v>
                </c:pt>
                <c:pt idx="4">
                  <c:v>1605.3</c:v>
                </c:pt>
                <c:pt idx="5">
                  <c:v>1605.3</c:v>
                </c:pt>
                <c:pt idx="6">
                  <c:v>1605.3</c:v>
                </c:pt>
                <c:pt idx="7">
                  <c:v>1605.3</c:v>
                </c:pt>
                <c:pt idx="8">
                  <c:v>1582.1</c:v>
                </c:pt>
                <c:pt idx="9">
                  <c:v>1582.1</c:v>
                </c:pt>
                <c:pt idx="10">
                  <c:v>1582.1</c:v>
                </c:pt>
                <c:pt idx="11">
                  <c:v>1582.1</c:v>
                </c:pt>
                <c:pt idx="12">
                  <c:v>1582.1</c:v>
                </c:pt>
                <c:pt idx="13">
                  <c:v>1582.1</c:v>
                </c:pt>
                <c:pt idx="14">
                  <c:v>1582.1</c:v>
                </c:pt>
                <c:pt idx="15">
                  <c:v>1332.1</c:v>
                </c:pt>
                <c:pt idx="16">
                  <c:v>1332.1</c:v>
                </c:pt>
                <c:pt idx="17">
                  <c:v>1332.1</c:v>
                </c:pt>
                <c:pt idx="18">
                  <c:v>1332.1</c:v>
                </c:pt>
                <c:pt idx="19">
                  <c:v>1332.1</c:v>
                </c:pt>
                <c:pt idx="20">
                  <c:v>1332.1</c:v>
                </c:pt>
                <c:pt idx="21">
                  <c:v>1332.1</c:v>
                </c:pt>
              </c:numCache>
            </c:numRef>
          </c:val>
          <c:extLst>
            <c:ext xmlns:c16="http://schemas.microsoft.com/office/drawing/2014/chart" uri="{C3380CC4-5D6E-409C-BE32-E72D297353CC}">
              <c16:uniqueId val="{00000000-201E-4534-B346-F29ED233C445}"/>
            </c:ext>
          </c:extLst>
        </c:ser>
        <c:dLbls>
          <c:showLegendKey val="0"/>
          <c:showVal val="0"/>
          <c:showCatName val="0"/>
          <c:showSerName val="0"/>
          <c:showPercent val="0"/>
          <c:showBubbleSize val="0"/>
        </c:dLbls>
        <c:axId val="119233920"/>
        <c:axId val="119239808"/>
      </c:areaChart>
      <c:lineChart>
        <c:grouping val="standard"/>
        <c:varyColors val="0"/>
        <c:ser>
          <c:idx val="2"/>
          <c:order val="2"/>
          <c:tx>
            <c:v>AF18</c:v>
          </c:tx>
          <c:spPr>
            <a:ln w="19050">
              <a:solidFill>
                <a:srgbClr val="000000"/>
              </a:solidFill>
              <a:prstDash val="dash"/>
            </a:ln>
          </c:spPr>
          <c:marker>
            <c:symbol val="none"/>
          </c:marker>
          <c:val>
            <c:numRef>
              <c:f>Kraftværkskapaciteter!$D$26:$Y$26</c:f>
              <c:numCache>
                <c:formatCode>#,##0</c:formatCode>
                <c:ptCount val="22"/>
                <c:pt idx="0">
                  <c:v>3857.2999999999997</c:v>
                </c:pt>
                <c:pt idx="1">
                  <c:v>3700.2999999999997</c:v>
                </c:pt>
                <c:pt idx="2">
                  <c:v>3326.2999999999997</c:v>
                </c:pt>
                <c:pt idx="3">
                  <c:v>3656.2999999999997</c:v>
                </c:pt>
                <c:pt idx="4">
                  <c:v>3335.2999999999997</c:v>
                </c:pt>
                <c:pt idx="5">
                  <c:v>3307.2999999999997</c:v>
                </c:pt>
                <c:pt idx="6">
                  <c:v>3307.2999999999997</c:v>
                </c:pt>
                <c:pt idx="7">
                  <c:v>3284.1</c:v>
                </c:pt>
                <c:pt idx="8">
                  <c:v>3284.1</c:v>
                </c:pt>
                <c:pt idx="9">
                  <c:v>3284.1</c:v>
                </c:pt>
                <c:pt idx="10">
                  <c:v>3284.1</c:v>
                </c:pt>
                <c:pt idx="11">
                  <c:v>2617.6</c:v>
                </c:pt>
                <c:pt idx="12">
                  <c:v>2617.6</c:v>
                </c:pt>
                <c:pt idx="13">
                  <c:v>2617.6</c:v>
                </c:pt>
                <c:pt idx="14">
                  <c:v>2617.6</c:v>
                </c:pt>
                <c:pt idx="15">
                  <c:v>2617.6</c:v>
                </c:pt>
                <c:pt idx="16">
                  <c:v>2617.6</c:v>
                </c:pt>
                <c:pt idx="17">
                  <c:v>2617.6</c:v>
                </c:pt>
                <c:pt idx="18">
                  <c:v>2617.6</c:v>
                </c:pt>
                <c:pt idx="19">
                  <c:v>2617.6</c:v>
                </c:pt>
                <c:pt idx="20">
                  <c:v>2617.6</c:v>
                </c:pt>
                <c:pt idx="21">
                  <c:v>2617.6</c:v>
                </c:pt>
              </c:numCache>
            </c:numRef>
          </c:val>
          <c:smooth val="0"/>
          <c:extLst>
            <c:ext xmlns:c16="http://schemas.microsoft.com/office/drawing/2014/chart" uri="{C3380CC4-5D6E-409C-BE32-E72D297353CC}">
              <c16:uniqueId val="{00000000-BDE6-47B4-BA24-C6FE2BA81DB6}"/>
            </c:ext>
          </c:extLst>
        </c:ser>
        <c:dLbls>
          <c:showLegendKey val="0"/>
          <c:showVal val="0"/>
          <c:showCatName val="0"/>
          <c:showSerName val="0"/>
          <c:showPercent val="0"/>
          <c:showBubbleSize val="0"/>
        </c:dLbls>
        <c:marker val="1"/>
        <c:smooth val="0"/>
        <c:axId val="119233920"/>
        <c:axId val="119239808"/>
      </c:lineChart>
      <c:catAx>
        <c:axId val="119233920"/>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da-DK"/>
          </a:p>
        </c:txPr>
        <c:crossAx val="119239808"/>
        <c:crosses val="autoZero"/>
        <c:auto val="1"/>
        <c:lblAlgn val="ctr"/>
        <c:lblOffset val="0"/>
        <c:noMultiLvlLbl val="0"/>
      </c:catAx>
      <c:valAx>
        <c:axId val="119239808"/>
        <c:scaling>
          <c:orientation val="minMax"/>
          <c:max val="4000"/>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a:lstStyle/>
              <a:p>
                <a:pPr>
                  <a:defRPr sz="900" b="1">
                    <a:solidFill>
                      <a:srgbClr val="000000"/>
                    </a:solidFill>
                  </a:defRPr>
                </a:pPr>
                <a:r>
                  <a:rPr lang="en-US"/>
                  <a:t>MWe (primo år)</a:t>
                </a:r>
              </a:p>
            </c:rich>
          </c:tx>
          <c:overlay val="0"/>
        </c:title>
        <c:numFmt formatCode="#,##0" sourceLinked="1"/>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da-DK"/>
          </a:p>
        </c:txPr>
        <c:crossAx val="119233920"/>
        <c:crosses val="autoZero"/>
        <c:crossBetween val="midCat"/>
      </c:valAx>
    </c:plotArea>
    <c:legend>
      <c:legendPos val="b"/>
      <c:overlay val="0"/>
      <c:txPr>
        <a:bodyPr/>
        <a:lstStyle/>
        <a:p>
          <a:pPr>
            <a:defRPr sz="900">
              <a:solidFill>
                <a:srgbClr val="000000"/>
              </a:solidFill>
            </a:defRPr>
          </a:pPr>
          <a:endParaRPr lang="da-DK"/>
        </a:p>
      </c:txPr>
    </c:legend>
    <c:plotVisOnly val="1"/>
    <c:dispBlanksAs val="zero"/>
    <c:showDLblsOverMax val="0"/>
  </c:chart>
  <c:spPr>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00"/>
                </a:solidFill>
              </a:defRPr>
            </a:pPr>
            <a:r>
              <a:rPr lang="en-US"/>
              <a:t>Decentral kraftværkskapacitet </a:t>
            </a:r>
          </a:p>
        </c:rich>
      </c:tx>
      <c:overlay val="0"/>
    </c:title>
    <c:autoTitleDeleted val="0"/>
    <c:plotArea>
      <c:layout/>
      <c:areaChart>
        <c:grouping val="stacked"/>
        <c:varyColors val="0"/>
        <c:ser>
          <c:idx val="0"/>
          <c:order val="0"/>
          <c:tx>
            <c:v>DK1</c:v>
          </c:tx>
          <c:spPr>
            <a:solidFill>
              <a:srgbClr val="0097A7"/>
            </a:solidFill>
            <a:ln w="25400">
              <a:noFill/>
            </a:ln>
          </c:spPr>
          <c:cat>
            <c:numRef>
              <c:f>Kraftværkskapaciteter!$D$10:$Y$10</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Kraftværkskapaciteter!$D$11:$Y$11</c:f>
              <c:numCache>
                <c:formatCode>#,##0</c:formatCode>
                <c:ptCount val="22"/>
                <c:pt idx="0">
                  <c:v>1770.8504481327798</c:v>
                </c:pt>
                <c:pt idx="1">
                  <c:v>1770.8504481327798</c:v>
                </c:pt>
                <c:pt idx="2">
                  <c:v>1646.2686639026574</c:v>
                </c:pt>
                <c:pt idx="3">
                  <c:v>1513.520212973657</c:v>
                </c:pt>
                <c:pt idx="4">
                  <c:v>1358.9717620806568</c:v>
                </c:pt>
                <c:pt idx="5">
                  <c:v>1314.2736287466571</c:v>
                </c:pt>
                <c:pt idx="6">
                  <c:v>1254.3608150226569</c:v>
                </c:pt>
                <c:pt idx="7">
                  <c:v>1215.3135568506571</c:v>
                </c:pt>
                <c:pt idx="8">
                  <c:v>1184.121098680657</c:v>
                </c:pt>
                <c:pt idx="9">
                  <c:v>1156.8099463006572</c:v>
                </c:pt>
                <c:pt idx="10">
                  <c:v>1127.1595383636572</c:v>
                </c:pt>
                <c:pt idx="11">
                  <c:v>1111.7741576557796</c:v>
                </c:pt>
                <c:pt idx="12">
                  <c:v>1107.6404576557798</c:v>
                </c:pt>
                <c:pt idx="13">
                  <c:v>996.60090844777983</c:v>
                </c:pt>
                <c:pt idx="14">
                  <c:v>952.61965924278002</c:v>
                </c:pt>
                <c:pt idx="15">
                  <c:v>948.43841003577995</c:v>
                </c:pt>
                <c:pt idx="16">
                  <c:v>947.89671003577996</c:v>
                </c:pt>
                <c:pt idx="17">
                  <c:v>948.46671510277997</c:v>
                </c:pt>
                <c:pt idx="18">
                  <c:v>942.13672016977989</c:v>
                </c:pt>
                <c:pt idx="19">
                  <c:v>942.33839190377989</c:v>
                </c:pt>
                <c:pt idx="20">
                  <c:v>940.66006363678002</c:v>
                </c:pt>
                <c:pt idx="21">
                  <c:v>940.23026870377998</c:v>
                </c:pt>
              </c:numCache>
            </c:numRef>
          </c:val>
          <c:extLst>
            <c:ext xmlns:c16="http://schemas.microsoft.com/office/drawing/2014/chart" uri="{C3380CC4-5D6E-409C-BE32-E72D297353CC}">
              <c16:uniqueId val="{00000000-C06C-4FE0-8AD2-BEC1EAEB7C91}"/>
            </c:ext>
          </c:extLst>
        </c:ser>
        <c:ser>
          <c:idx val="1"/>
          <c:order val="1"/>
          <c:tx>
            <c:v>DK2</c:v>
          </c:tx>
          <c:spPr>
            <a:solidFill>
              <a:srgbClr val="1D4C57"/>
            </a:solidFill>
            <a:ln w="25400">
              <a:noFill/>
            </a:ln>
          </c:spPr>
          <c:cat>
            <c:numRef>
              <c:f>Kraftværkskapaciteter!$D$10:$Y$10</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Kraftværkskapaciteter!$D$12:$Y$12</c:f>
              <c:numCache>
                <c:formatCode>#,##0</c:formatCode>
                <c:ptCount val="22"/>
                <c:pt idx="0">
                  <c:v>688.44200000000001</c:v>
                </c:pt>
                <c:pt idx="1">
                  <c:v>688.44200000000001</c:v>
                </c:pt>
                <c:pt idx="2">
                  <c:v>680.32033333399988</c:v>
                </c:pt>
                <c:pt idx="3">
                  <c:v>671.24866666599996</c:v>
                </c:pt>
                <c:pt idx="4">
                  <c:v>662.17700000000002</c:v>
                </c:pt>
                <c:pt idx="5">
                  <c:v>657.17700000000002</c:v>
                </c:pt>
                <c:pt idx="6">
                  <c:v>577.93903703599995</c:v>
                </c:pt>
                <c:pt idx="7">
                  <c:v>575.70107407400008</c:v>
                </c:pt>
                <c:pt idx="8">
                  <c:v>560.42977778099998</c:v>
                </c:pt>
                <c:pt idx="9">
                  <c:v>547.39644444099997</c:v>
                </c:pt>
                <c:pt idx="10">
                  <c:v>532.77829629600001</c:v>
                </c:pt>
                <c:pt idx="11">
                  <c:v>530.861814815</c:v>
                </c:pt>
                <c:pt idx="12">
                  <c:v>528.945333334</c:v>
                </c:pt>
                <c:pt idx="13">
                  <c:v>528.61366666700007</c:v>
                </c:pt>
                <c:pt idx="14">
                  <c:v>527.61292592500001</c:v>
                </c:pt>
                <c:pt idx="15">
                  <c:v>526.28051851800012</c:v>
                </c:pt>
                <c:pt idx="16">
                  <c:v>524.948111111</c:v>
                </c:pt>
                <c:pt idx="17">
                  <c:v>524.61644444400008</c:v>
                </c:pt>
                <c:pt idx="18">
                  <c:v>504.73422222200003</c:v>
                </c:pt>
                <c:pt idx="19">
                  <c:v>504.45200000000006</c:v>
                </c:pt>
                <c:pt idx="20">
                  <c:v>504.16977777800008</c:v>
                </c:pt>
                <c:pt idx="21">
                  <c:v>504.16977777800008</c:v>
                </c:pt>
              </c:numCache>
            </c:numRef>
          </c:val>
          <c:extLst>
            <c:ext xmlns:c16="http://schemas.microsoft.com/office/drawing/2014/chart" uri="{C3380CC4-5D6E-409C-BE32-E72D297353CC}">
              <c16:uniqueId val="{00000000-201E-4534-B346-F29ED233C445}"/>
            </c:ext>
          </c:extLst>
        </c:ser>
        <c:dLbls>
          <c:showLegendKey val="0"/>
          <c:showVal val="0"/>
          <c:showCatName val="0"/>
          <c:showSerName val="0"/>
          <c:showPercent val="0"/>
          <c:showBubbleSize val="0"/>
        </c:dLbls>
        <c:axId val="120214272"/>
        <c:axId val="120215808"/>
      </c:areaChart>
      <c:lineChart>
        <c:grouping val="standard"/>
        <c:varyColors val="0"/>
        <c:ser>
          <c:idx val="2"/>
          <c:order val="2"/>
          <c:tx>
            <c:v>AF18</c:v>
          </c:tx>
          <c:spPr>
            <a:ln w="19050">
              <a:solidFill>
                <a:srgbClr val="000000"/>
              </a:solidFill>
              <a:prstDash val="dash"/>
            </a:ln>
          </c:spPr>
          <c:marker>
            <c:symbol val="none"/>
          </c:marker>
          <c:cat>
            <c:numRef>
              <c:f>Kraftværkskapaciteter!$D$6:$Y$6</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Kraftværkskapaciteter!$D$25:$Y$25</c:f>
              <c:numCache>
                <c:formatCode>#,##0</c:formatCode>
                <c:ptCount val="22"/>
                <c:pt idx="0">
                  <c:v>2264</c:v>
                </c:pt>
                <c:pt idx="1">
                  <c:v>2199</c:v>
                </c:pt>
                <c:pt idx="2">
                  <c:v>2082</c:v>
                </c:pt>
                <c:pt idx="3">
                  <c:v>1967</c:v>
                </c:pt>
                <c:pt idx="4">
                  <c:v>1891</c:v>
                </c:pt>
                <c:pt idx="5">
                  <c:v>1834</c:v>
                </c:pt>
                <c:pt idx="6">
                  <c:v>1773</c:v>
                </c:pt>
                <c:pt idx="7">
                  <c:v>1765</c:v>
                </c:pt>
                <c:pt idx="8">
                  <c:v>1765</c:v>
                </c:pt>
                <c:pt idx="9">
                  <c:v>1765</c:v>
                </c:pt>
                <c:pt idx="10">
                  <c:v>1765</c:v>
                </c:pt>
                <c:pt idx="11">
                  <c:v>1726</c:v>
                </c:pt>
                <c:pt idx="12">
                  <c:v>1726</c:v>
                </c:pt>
                <c:pt idx="13">
                  <c:v>1720</c:v>
                </c:pt>
                <c:pt idx="14">
                  <c:v>1720</c:v>
                </c:pt>
                <c:pt idx="15">
                  <c:v>1720</c:v>
                </c:pt>
                <c:pt idx="16">
                  <c:v>1686</c:v>
                </c:pt>
                <c:pt idx="17">
                  <c:v>1671</c:v>
                </c:pt>
                <c:pt idx="18">
                  <c:v>1545</c:v>
                </c:pt>
                <c:pt idx="19">
                  <c:v>1473</c:v>
                </c:pt>
                <c:pt idx="20">
                  <c:v>1473</c:v>
                </c:pt>
                <c:pt idx="21">
                  <c:v>1468</c:v>
                </c:pt>
              </c:numCache>
            </c:numRef>
          </c:val>
          <c:smooth val="0"/>
          <c:extLst>
            <c:ext xmlns:c16="http://schemas.microsoft.com/office/drawing/2014/chart" uri="{C3380CC4-5D6E-409C-BE32-E72D297353CC}">
              <c16:uniqueId val="{00000001-201E-4534-B346-F29ED233C445}"/>
            </c:ext>
          </c:extLst>
        </c:ser>
        <c:dLbls>
          <c:showLegendKey val="0"/>
          <c:showVal val="0"/>
          <c:showCatName val="0"/>
          <c:showSerName val="0"/>
          <c:showPercent val="0"/>
          <c:showBubbleSize val="0"/>
        </c:dLbls>
        <c:marker val="1"/>
        <c:smooth val="0"/>
        <c:axId val="120214272"/>
        <c:axId val="120215808"/>
      </c:lineChart>
      <c:catAx>
        <c:axId val="120214272"/>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da-DK"/>
          </a:p>
        </c:txPr>
        <c:crossAx val="120215808"/>
        <c:crosses val="autoZero"/>
        <c:auto val="1"/>
        <c:lblAlgn val="ctr"/>
        <c:lblOffset val="0"/>
        <c:noMultiLvlLbl val="0"/>
      </c:catAx>
      <c:valAx>
        <c:axId val="120215808"/>
        <c:scaling>
          <c:orientation val="minMax"/>
          <c:max val="3000"/>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a:lstStyle/>
              <a:p>
                <a:pPr>
                  <a:defRPr sz="900" b="1">
                    <a:solidFill>
                      <a:srgbClr val="000000"/>
                    </a:solidFill>
                  </a:defRPr>
                </a:pPr>
                <a:r>
                  <a:rPr lang="en-US"/>
                  <a:t>MWe (primo år)</a:t>
                </a:r>
              </a:p>
            </c:rich>
          </c:tx>
          <c:overlay val="0"/>
        </c:title>
        <c:numFmt formatCode="#,##0" sourceLinked="1"/>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da-DK"/>
          </a:p>
        </c:txPr>
        <c:crossAx val="120214272"/>
        <c:crosses val="autoZero"/>
        <c:crossBetween val="midCat"/>
      </c:valAx>
    </c:plotArea>
    <c:legend>
      <c:legendPos val="b"/>
      <c:overlay val="0"/>
      <c:txPr>
        <a:bodyPr/>
        <a:lstStyle/>
        <a:p>
          <a:pPr>
            <a:defRPr sz="900">
              <a:solidFill>
                <a:srgbClr val="000000"/>
              </a:solidFill>
            </a:defRPr>
          </a:pPr>
          <a:endParaRPr lang="da-DK"/>
        </a:p>
      </c:txPr>
    </c:legend>
    <c:plotVisOnly val="1"/>
    <c:dispBlanksAs val="zero"/>
    <c:showDLblsOverMax val="0"/>
  </c:chart>
  <c:spPr>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rgbClr val="000000"/>
                </a:solidFill>
              </a:defRPr>
            </a:pPr>
            <a:r>
              <a:rPr lang="en-US"/>
              <a:t>Kapacitet for vindmøller</a:t>
            </a:r>
          </a:p>
        </c:rich>
      </c:tx>
      <c:overlay val="0"/>
    </c:title>
    <c:autoTitleDeleted val="0"/>
    <c:plotArea>
      <c:layout/>
      <c:areaChart>
        <c:grouping val="stacked"/>
        <c:varyColors val="0"/>
        <c:ser>
          <c:idx val="2"/>
          <c:order val="0"/>
          <c:tx>
            <c:v>Landmøller</c:v>
          </c:tx>
          <c:spPr>
            <a:solidFill>
              <a:srgbClr val="A3D7F7"/>
            </a:solidFill>
            <a:ln w="25400">
              <a:noFill/>
            </a:ln>
          </c:spPr>
          <c:cat>
            <c:numRef>
              <c:f>Vindmøller!$D$321:$Y$321</c:f>
              <c:numCache>
                <c:formatCode>0</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Vindmøller!$D$330:$Y$330</c:f>
              <c:numCache>
                <c:formatCode>#,##0</c:formatCode>
                <c:ptCount val="22"/>
                <c:pt idx="0">
                  <c:v>4406.37</c:v>
                </c:pt>
                <c:pt idx="1">
                  <c:v>4433.79</c:v>
                </c:pt>
                <c:pt idx="2">
                  <c:v>4635.8460000000005</c:v>
                </c:pt>
                <c:pt idx="3">
                  <c:v>4986.1370000000006</c:v>
                </c:pt>
                <c:pt idx="4">
                  <c:v>5120.8019999999997</c:v>
                </c:pt>
                <c:pt idx="5">
                  <c:v>5150.0769999999993</c:v>
                </c:pt>
                <c:pt idx="6">
                  <c:v>5082.0370000000003</c:v>
                </c:pt>
                <c:pt idx="7">
                  <c:v>5024.6040000000003</c:v>
                </c:pt>
                <c:pt idx="8">
                  <c:v>4935.7839999999997</c:v>
                </c:pt>
                <c:pt idx="9">
                  <c:v>4606.8550000000005</c:v>
                </c:pt>
                <c:pt idx="10">
                  <c:v>4722.74</c:v>
                </c:pt>
                <c:pt idx="11">
                  <c:v>4621.1900000000005</c:v>
                </c:pt>
                <c:pt idx="12">
                  <c:v>4824.74</c:v>
                </c:pt>
                <c:pt idx="13">
                  <c:v>5047.62</c:v>
                </c:pt>
                <c:pt idx="14">
                  <c:v>5181.6399999999994</c:v>
                </c:pt>
                <c:pt idx="15">
                  <c:v>5292.96</c:v>
                </c:pt>
                <c:pt idx="16">
                  <c:v>5361.6</c:v>
                </c:pt>
                <c:pt idx="17">
                  <c:v>5403.0749999999998</c:v>
                </c:pt>
                <c:pt idx="18">
                  <c:v>5466.75</c:v>
                </c:pt>
                <c:pt idx="19">
                  <c:v>5353.35</c:v>
                </c:pt>
                <c:pt idx="20">
                  <c:v>5479.5</c:v>
                </c:pt>
                <c:pt idx="21">
                  <c:v>5492.6750000000002</c:v>
                </c:pt>
              </c:numCache>
            </c:numRef>
          </c:val>
          <c:extLst>
            <c:ext xmlns:c16="http://schemas.microsoft.com/office/drawing/2014/chart" uri="{C3380CC4-5D6E-409C-BE32-E72D297353CC}">
              <c16:uniqueId val="{00000000-8B82-4946-830F-6BA928380283}"/>
            </c:ext>
          </c:extLst>
        </c:ser>
        <c:ser>
          <c:idx val="1"/>
          <c:order val="1"/>
          <c:tx>
            <c:strRef>
              <c:f>Vindmøller!$B$334</c:f>
              <c:strCache>
                <c:ptCount val="1"/>
                <c:pt idx="0">
                  <c:v>Kystnære møller</c:v>
                </c:pt>
              </c:strCache>
            </c:strRef>
          </c:tx>
          <c:spPr>
            <a:solidFill>
              <a:srgbClr val="46AFF0"/>
            </a:solidFill>
            <a:ln>
              <a:noFill/>
            </a:ln>
          </c:spPr>
          <c:cat>
            <c:numRef>
              <c:f>Vindmøller!$D$321:$Y$321</c:f>
              <c:numCache>
                <c:formatCode>0</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Vindmøller!$D$334:$Y$334</c:f>
              <c:numCache>
                <c:formatCode>#,##0</c:formatCode>
                <c:ptCount val="22"/>
                <c:pt idx="0">
                  <c:v>152.6</c:v>
                </c:pt>
                <c:pt idx="1">
                  <c:v>152.6</c:v>
                </c:pt>
                <c:pt idx="2">
                  <c:v>147.6</c:v>
                </c:pt>
                <c:pt idx="3">
                  <c:v>147.6</c:v>
                </c:pt>
                <c:pt idx="4">
                  <c:v>147.6</c:v>
                </c:pt>
                <c:pt idx="5">
                  <c:v>497.6</c:v>
                </c:pt>
                <c:pt idx="6">
                  <c:v>627.6</c:v>
                </c:pt>
                <c:pt idx="7">
                  <c:v>717.59999999999991</c:v>
                </c:pt>
                <c:pt idx="8">
                  <c:v>847.59999999999991</c:v>
                </c:pt>
                <c:pt idx="9">
                  <c:v>847.59999999999991</c:v>
                </c:pt>
                <c:pt idx="10">
                  <c:v>799.8</c:v>
                </c:pt>
                <c:pt idx="11">
                  <c:v>799.8</c:v>
                </c:pt>
                <c:pt idx="12">
                  <c:v>799.8</c:v>
                </c:pt>
                <c:pt idx="13">
                  <c:v>799.8</c:v>
                </c:pt>
                <c:pt idx="14">
                  <c:v>799.8</c:v>
                </c:pt>
                <c:pt idx="15">
                  <c:v>799.8</c:v>
                </c:pt>
                <c:pt idx="16">
                  <c:v>771.6</c:v>
                </c:pt>
                <c:pt idx="17">
                  <c:v>771.6</c:v>
                </c:pt>
                <c:pt idx="18">
                  <c:v>768</c:v>
                </c:pt>
                <c:pt idx="19">
                  <c:v>768</c:v>
                </c:pt>
                <c:pt idx="20">
                  <c:v>768</c:v>
                </c:pt>
                <c:pt idx="21">
                  <c:v>768</c:v>
                </c:pt>
              </c:numCache>
            </c:numRef>
          </c:val>
          <c:extLst>
            <c:ext xmlns:c16="http://schemas.microsoft.com/office/drawing/2014/chart" uri="{C3380CC4-5D6E-409C-BE32-E72D297353CC}">
              <c16:uniqueId val="{00000001-8B82-4946-830F-6BA928380283}"/>
            </c:ext>
          </c:extLst>
        </c:ser>
        <c:ser>
          <c:idx val="0"/>
          <c:order val="2"/>
          <c:tx>
            <c:strRef>
              <c:f>Vindmøller!$B$333</c:f>
              <c:strCache>
                <c:ptCount val="1"/>
                <c:pt idx="0">
                  <c:v>Havmøller</c:v>
                </c:pt>
              </c:strCache>
            </c:strRef>
          </c:tx>
          <c:spPr>
            <a:solidFill>
              <a:srgbClr val="0091EA"/>
            </a:solidFill>
            <a:ln>
              <a:noFill/>
            </a:ln>
          </c:spPr>
          <c:cat>
            <c:numRef>
              <c:f>Vindmøller!$D$321:$Y$321</c:f>
              <c:numCache>
                <c:formatCode>0</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Vindmøller!$D$333:$Y$333</c:f>
              <c:numCache>
                <c:formatCode>#,##0</c:formatCode>
                <c:ptCount val="22"/>
                <c:pt idx="0">
                  <c:v>1548.2000000000003</c:v>
                </c:pt>
                <c:pt idx="1">
                  <c:v>1548.2000000000003</c:v>
                </c:pt>
                <c:pt idx="2">
                  <c:v>1548.2000000000003</c:v>
                </c:pt>
                <c:pt idx="3">
                  <c:v>2153.2000000000003</c:v>
                </c:pt>
                <c:pt idx="4">
                  <c:v>2153.2000000000003</c:v>
                </c:pt>
                <c:pt idx="5">
                  <c:v>2153.2000000000003</c:v>
                </c:pt>
                <c:pt idx="6">
                  <c:v>2153.2000000000003</c:v>
                </c:pt>
                <c:pt idx="7">
                  <c:v>2603.2000000000003</c:v>
                </c:pt>
                <c:pt idx="8">
                  <c:v>3053.2000000000003</c:v>
                </c:pt>
                <c:pt idx="9">
                  <c:v>3343.2</c:v>
                </c:pt>
                <c:pt idx="10">
                  <c:v>3627.6000000000004</c:v>
                </c:pt>
                <c:pt idx="11">
                  <c:v>4077.6000000000004</c:v>
                </c:pt>
                <c:pt idx="12">
                  <c:v>4528</c:v>
                </c:pt>
                <c:pt idx="13">
                  <c:v>4978</c:v>
                </c:pt>
                <c:pt idx="14">
                  <c:v>5428</c:v>
                </c:pt>
                <c:pt idx="15">
                  <c:v>5428</c:v>
                </c:pt>
                <c:pt idx="16">
                  <c:v>5718.7</c:v>
                </c:pt>
                <c:pt idx="17">
                  <c:v>5711.7</c:v>
                </c:pt>
                <c:pt idx="18">
                  <c:v>5911.7</c:v>
                </c:pt>
                <c:pt idx="19">
                  <c:v>5911.7</c:v>
                </c:pt>
                <c:pt idx="20">
                  <c:v>5911.7</c:v>
                </c:pt>
                <c:pt idx="21">
                  <c:v>5911.7</c:v>
                </c:pt>
              </c:numCache>
            </c:numRef>
          </c:val>
          <c:extLst>
            <c:ext xmlns:c16="http://schemas.microsoft.com/office/drawing/2014/chart" uri="{C3380CC4-5D6E-409C-BE32-E72D297353CC}">
              <c16:uniqueId val="{00000002-8B82-4946-830F-6BA928380283}"/>
            </c:ext>
          </c:extLst>
        </c:ser>
        <c:dLbls>
          <c:showLegendKey val="0"/>
          <c:showVal val="0"/>
          <c:showCatName val="0"/>
          <c:showSerName val="0"/>
          <c:showPercent val="0"/>
          <c:showBubbleSize val="0"/>
        </c:dLbls>
        <c:axId val="114327552"/>
        <c:axId val="114329088"/>
      </c:areaChart>
      <c:lineChart>
        <c:grouping val="stacked"/>
        <c:varyColors val="0"/>
        <c:ser>
          <c:idx val="3"/>
          <c:order val="3"/>
          <c:tx>
            <c:v>AF18</c:v>
          </c:tx>
          <c:spPr>
            <a:ln w="19050">
              <a:solidFill>
                <a:srgbClr val="000000"/>
              </a:solidFill>
              <a:prstDash val="dash"/>
            </a:ln>
          </c:spPr>
          <c:marker>
            <c:symbol val="none"/>
          </c:marker>
          <c:val>
            <c:numRef>
              <c:f>Vindmøller!$D$337:$Y$337</c:f>
              <c:numCache>
                <c:formatCode>#,##0</c:formatCode>
                <c:ptCount val="22"/>
                <c:pt idx="0">
                  <c:v>6044.1274999999996</c:v>
                </c:pt>
                <c:pt idx="1">
                  <c:v>6183.0524999999998</c:v>
                </c:pt>
                <c:pt idx="2">
                  <c:v>6893.1224999999995</c:v>
                </c:pt>
                <c:pt idx="3">
                  <c:v>7443.2685000000001</c:v>
                </c:pt>
                <c:pt idx="4">
                  <c:v>7477.1185000000005</c:v>
                </c:pt>
                <c:pt idx="5">
                  <c:v>7645.8</c:v>
                </c:pt>
                <c:pt idx="6">
                  <c:v>7645.8</c:v>
                </c:pt>
                <c:pt idx="7">
                  <c:v>8155.8</c:v>
                </c:pt>
                <c:pt idx="8">
                  <c:v>8555.7999999999993</c:v>
                </c:pt>
                <c:pt idx="9">
                  <c:v>8795.7999999999993</c:v>
                </c:pt>
                <c:pt idx="10">
                  <c:v>9382.4000000000015</c:v>
                </c:pt>
                <c:pt idx="11">
                  <c:v>9782.4000000000015</c:v>
                </c:pt>
                <c:pt idx="12">
                  <c:v>10282.799999999999</c:v>
                </c:pt>
                <c:pt idx="13">
                  <c:v>10782.8</c:v>
                </c:pt>
                <c:pt idx="14">
                  <c:v>10782.8</c:v>
                </c:pt>
                <c:pt idx="15">
                  <c:v>11282.8</c:v>
                </c:pt>
                <c:pt idx="16">
                  <c:v>11545.3</c:v>
                </c:pt>
                <c:pt idx="17">
                  <c:v>11538.3</c:v>
                </c:pt>
                <c:pt idx="18">
                  <c:v>12134.7</c:v>
                </c:pt>
                <c:pt idx="19">
                  <c:v>12534.7</c:v>
                </c:pt>
                <c:pt idx="20">
                  <c:v>12534.7</c:v>
                </c:pt>
                <c:pt idx="21">
                  <c:v>13034.7</c:v>
                </c:pt>
              </c:numCache>
            </c:numRef>
          </c:val>
          <c:smooth val="0"/>
          <c:extLst>
            <c:ext xmlns:c16="http://schemas.microsoft.com/office/drawing/2014/chart" uri="{C3380CC4-5D6E-409C-BE32-E72D297353CC}">
              <c16:uniqueId val="{00000003-8B82-4946-830F-6BA928380283}"/>
            </c:ext>
          </c:extLst>
        </c:ser>
        <c:dLbls>
          <c:showLegendKey val="0"/>
          <c:showVal val="0"/>
          <c:showCatName val="0"/>
          <c:showSerName val="0"/>
          <c:showPercent val="0"/>
          <c:showBubbleSize val="0"/>
        </c:dLbls>
        <c:marker val="1"/>
        <c:smooth val="0"/>
        <c:axId val="114327552"/>
        <c:axId val="114329088"/>
      </c:lineChart>
      <c:catAx>
        <c:axId val="114327552"/>
        <c:scaling>
          <c:orientation val="minMax"/>
        </c:scaling>
        <c:delete val="0"/>
        <c:axPos val="b"/>
        <c:numFmt formatCode="0"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da-DK"/>
          </a:p>
        </c:txPr>
        <c:crossAx val="114329088"/>
        <c:crosses val="autoZero"/>
        <c:auto val="1"/>
        <c:lblAlgn val="ctr"/>
        <c:lblOffset val="100"/>
        <c:noMultiLvlLbl val="0"/>
      </c:catAx>
      <c:valAx>
        <c:axId val="114329088"/>
        <c:scaling>
          <c:orientation val="minMax"/>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a:defRPr sz="900" b="1">
                    <a:solidFill>
                      <a:srgbClr val="000000"/>
                    </a:solidFill>
                  </a:defRPr>
                </a:pPr>
                <a:r>
                  <a:rPr lang="da-DK"/>
                  <a:t>MW</a:t>
                </a:r>
              </a:p>
            </c:rich>
          </c:tx>
          <c:overlay val="0"/>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da-DK"/>
          </a:p>
        </c:txPr>
        <c:crossAx val="114327552"/>
        <c:crosses val="autoZero"/>
        <c:crossBetween val="midCat"/>
      </c:valAx>
      <c:spPr>
        <a:noFill/>
        <a:extLst>
          <a:ext uri="{909E8E84-426E-40DD-AFC4-6F175D3DCCD1}">
            <a14:hiddenFill xmlns:a14="http://schemas.microsoft.com/office/drawing/2010/main">
              <a:solidFill>
                <a:sysClr val="window" lastClr="FFFFFF"/>
              </a:solidFill>
            </a14:hiddenFill>
          </a:ext>
        </a:extLst>
      </c:spPr>
    </c:plotArea>
    <c:legend>
      <c:legendPos val="b"/>
      <c:overlay val="0"/>
      <c:txPr>
        <a:bodyPr/>
        <a:lstStyle/>
        <a:p>
          <a:pPr>
            <a:defRPr sz="900">
              <a:solidFill>
                <a:srgbClr val="000000"/>
              </a:solidFill>
            </a:defRPr>
          </a:pPr>
          <a:endParaRPr lang="da-DK"/>
        </a:p>
      </c:txPr>
    </c:legend>
    <c:plotVisOnly val="1"/>
    <c:dispBlanksAs val="zero"/>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baseline="0">
                <a:solidFill>
                  <a:srgbClr val="000000"/>
                </a:solidFill>
                <a:effectLst/>
              </a:defRPr>
            </a:pPr>
            <a:r>
              <a:rPr lang="en-US"/>
              <a:t>Kapacitet for  hav- og kystnære møller</a:t>
            </a:r>
          </a:p>
        </c:rich>
      </c:tx>
      <c:overlay val="0"/>
    </c:title>
    <c:autoTitleDeleted val="0"/>
    <c:plotArea>
      <c:layout/>
      <c:areaChart>
        <c:grouping val="stacked"/>
        <c:varyColors val="0"/>
        <c:ser>
          <c:idx val="0"/>
          <c:order val="0"/>
          <c:tx>
            <c:strRef>
              <c:f>Vindmøller!$B$333</c:f>
              <c:strCache>
                <c:ptCount val="1"/>
                <c:pt idx="0">
                  <c:v>Havmøller</c:v>
                </c:pt>
              </c:strCache>
            </c:strRef>
          </c:tx>
          <c:spPr>
            <a:solidFill>
              <a:srgbClr val="0091EA"/>
            </a:solidFill>
            <a:ln>
              <a:noFill/>
            </a:ln>
          </c:spPr>
          <c:cat>
            <c:numRef>
              <c:f>Vindmøller!$D$321:$Y$321</c:f>
              <c:numCache>
                <c:formatCode>0</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Vindmøller!$D$333:$Y$333</c:f>
              <c:numCache>
                <c:formatCode>#,##0</c:formatCode>
                <c:ptCount val="22"/>
                <c:pt idx="0">
                  <c:v>1548.2000000000003</c:v>
                </c:pt>
                <c:pt idx="1">
                  <c:v>1548.2000000000003</c:v>
                </c:pt>
                <c:pt idx="2">
                  <c:v>1548.2000000000003</c:v>
                </c:pt>
                <c:pt idx="3">
                  <c:v>2153.2000000000003</c:v>
                </c:pt>
                <c:pt idx="4">
                  <c:v>2153.2000000000003</c:v>
                </c:pt>
                <c:pt idx="5">
                  <c:v>2153.2000000000003</c:v>
                </c:pt>
                <c:pt idx="6">
                  <c:v>2153.2000000000003</c:v>
                </c:pt>
                <c:pt idx="7">
                  <c:v>2603.2000000000003</c:v>
                </c:pt>
                <c:pt idx="8">
                  <c:v>3053.2000000000003</c:v>
                </c:pt>
                <c:pt idx="9">
                  <c:v>3343.2</c:v>
                </c:pt>
                <c:pt idx="10">
                  <c:v>3627.6000000000004</c:v>
                </c:pt>
                <c:pt idx="11">
                  <c:v>4077.6000000000004</c:v>
                </c:pt>
                <c:pt idx="12">
                  <c:v>4528</c:v>
                </c:pt>
                <c:pt idx="13">
                  <c:v>4978</c:v>
                </c:pt>
                <c:pt idx="14">
                  <c:v>5428</c:v>
                </c:pt>
                <c:pt idx="15">
                  <c:v>5428</c:v>
                </c:pt>
                <c:pt idx="16">
                  <c:v>5718.7</c:v>
                </c:pt>
                <c:pt idx="17">
                  <c:v>5711.7</c:v>
                </c:pt>
                <c:pt idx="18">
                  <c:v>5911.7</c:v>
                </c:pt>
                <c:pt idx="19">
                  <c:v>5911.7</c:v>
                </c:pt>
                <c:pt idx="20">
                  <c:v>5911.7</c:v>
                </c:pt>
                <c:pt idx="21">
                  <c:v>5911.7</c:v>
                </c:pt>
              </c:numCache>
            </c:numRef>
          </c:val>
          <c:extLst>
            <c:ext xmlns:c16="http://schemas.microsoft.com/office/drawing/2014/chart" uri="{C3380CC4-5D6E-409C-BE32-E72D297353CC}">
              <c16:uniqueId val="{00000000-56C2-4D70-AC52-91819F5883FC}"/>
            </c:ext>
          </c:extLst>
        </c:ser>
        <c:ser>
          <c:idx val="1"/>
          <c:order val="1"/>
          <c:tx>
            <c:strRef>
              <c:f>Vindmøller!$B$334</c:f>
              <c:strCache>
                <c:ptCount val="1"/>
                <c:pt idx="0">
                  <c:v>Kystnære møller</c:v>
                </c:pt>
              </c:strCache>
            </c:strRef>
          </c:tx>
          <c:spPr>
            <a:solidFill>
              <a:srgbClr val="46AFF0"/>
            </a:solidFill>
            <a:ln>
              <a:noFill/>
            </a:ln>
          </c:spPr>
          <c:cat>
            <c:numRef>
              <c:f>Vindmøller!$D$321:$Y$321</c:f>
              <c:numCache>
                <c:formatCode>0</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Vindmøller!$D$334:$Y$334</c:f>
              <c:numCache>
                <c:formatCode>#,##0</c:formatCode>
                <c:ptCount val="22"/>
                <c:pt idx="0">
                  <c:v>152.6</c:v>
                </c:pt>
                <c:pt idx="1">
                  <c:v>152.6</c:v>
                </c:pt>
                <c:pt idx="2">
                  <c:v>147.6</c:v>
                </c:pt>
                <c:pt idx="3">
                  <c:v>147.6</c:v>
                </c:pt>
                <c:pt idx="4">
                  <c:v>147.6</c:v>
                </c:pt>
                <c:pt idx="5">
                  <c:v>497.6</c:v>
                </c:pt>
                <c:pt idx="6">
                  <c:v>627.6</c:v>
                </c:pt>
                <c:pt idx="7">
                  <c:v>717.59999999999991</c:v>
                </c:pt>
                <c:pt idx="8">
                  <c:v>847.59999999999991</c:v>
                </c:pt>
                <c:pt idx="9">
                  <c:v>847.59999999999991</c:v>
                </c:pt>
                <c:pt idx="10">
                  <c:v>799.8</c:v>
                </c:pt>
                <c:pt idx="11">
                  <c:v>799.8</c:v>
                </c:pt>
                <c:pt idx="12">
                  <c:v>799.8</c:v>
                </c:pt>
                <c:pt idx="13">
                  <c:v>799.8</c:v>
                </c:pt>
                <c:pt idx="14">
                  <c:v>799.8</c:v>
                </c:pt>
                <c:pt idx="15">
                  <c:v>799.8</c:v>
                </c:pt>
                <c:pt idx="16">
                  <c:v>771.6</c:v>
                </c:pt>
                <c:pt idx="17">
                  <c:v>771.6</c:v>
                </c:pt>
                <c:pt idx="18">
                  <c:v>768</c:v>
                </c:pt>
                <c:pt idx="19">
                  <c:v>768</c:v>
                </c:pt>
                <c:pt idx="20">
                  <c:v>768</c:v>
                </c:pt>
                <c:pt idx="21">
                  <c:v>768</c:v>
                </c:pt>
              </c:numCache>
            </c:numRef>
          </c:val>
          <c:extLst>
            <c:ext xmlns:c16="http://schemas.microsoft.com/office/drawing/2014/chart" uri="{C3380CC4-5D6E-409C-BE32-E72D297353CC}">
              <c16:uniqueId val="{00000001-56C2-4D70-AC52-91819F5883FC}"/>
            </c:ext>
          </c:extLst>
        </c:ser>
        <c:dLbls>
          <c:showLegendKey val="0"/>
          <c:showVal val="0"/>
          <c:showCatName val="0"/>
          <c:showSerName val="0"/>
          <c:showPercent val="0"/>
          <c:showBubbleSize val="0"/>
        </c:dLbls>
        <c:axId val="126960000"/>
        <c:axId val="126961536"/>
      </c:areaChart>
      <c:lineChart>
        <c:grouping val="stacked"/>
        <c:varyColors val="0"/>
        <c:ser>
          <c:idx val="2"/>
          <c:order val="2"/>
          <c:tx>
            <c:v>AF18</c:v>
          </c:tx>
          <c:spPr>
            <a:ln w="19050">
              <a:solidFill>
                <a:srgbClr val="000000"/>
              </a:solidFill>
              <a:prstDash val="dash"/>
            </a:ln>
          </c:spPr>
          <c:marker>
            <c:symbol val="none"/>
          </c:marker>
          <c:val>
            <c:numRef>
              <c:f>Vindmøller!$D$335:$Y$335</c:f>
              <c:numCache>
                <c:formatCode>#,##0</c:formatCode>
                <c:ptCount val="22"/>
                <c:pt idx="0">
                  <c:v>1700.8000000000002</c:v>
                </c:pt>
                <c:pt idx="1">
                  <c:v>1700.8000000000002</c:v>
                </c:pt>
                <c:pt idx="2">
                  <c:v>2245.8000000000002</c:v>
                </c:pt>
                <c:pt idx="3">
                  <c:v>2645.8</c:v>
                </c:pt>
                <c:pt idx="4">
                  <c:v>2645.8</c:v>
                </c:pt>
                <c:pt idx="5">
                  <c:v>2645.8</c:v>
                </c:pt>
                <c:pt idx="6">
                  <c:v>2645.8</c:v>
                </c:pt>
                <c:pt idx="7">
                  <c:v>3155.8</c:v>
                </c:pt>
                <c:pt idx="8">
                  <c:v>3555.8</c:v>
                </c:pt>
                <c:pt idx="9">
                  <c:v>3795.7999999999997</c:v>
                </c:pt>
                <c:pt idx="10">
                  <c:v>4382.4000000000005</c:v>
                </c:pt>
                <c:pt idx="11">
                  <c:v>4782.4000000000005</c:v>
                </c:pt>
                <c:pt idx="12">
                  <c:v>5282.8</c:v>
                </c:pt>
                <c:pt idx="13">
                  <c:v>5782.8</c:v>
                </c:pt>
                <c:pt idx="14">
                  <c:v>5782.8</c:v>
                </c:pt>
                <c:pt idx="15">
                  <c:v>6282.8</c:v>
                </c:pt>
                <c:pt idx="16">
                  <c:v>6545.3</c:v>
                </c:pt>
                <c:pt idx="17">
                  <c:v>6538.3</c:v>
                </c:pt>
                <c:pt idx="18">
                  <c:v>7134.7</c:v>
                </c:pt>
                <c:pt idx="19">
                  <c:v>7534.7</c:v>
                </c:pt>
                <c:pt idx="20">
                  <c:v>7534.7</c:v>
                </c:pt>
                <c:pt idx="21">
                  <c:v>8034.7</c:v>
                </c:pt>
              </c:numCache>
            </c:numRef>
          </c:val>
          <c:smooth val="0"/>
          <c:extLst>
            <c:ext xmlns:c16="http://schemas.microsoft.com/office/drawing/2014/chart" uri="{C3380CC4-5D6E-409C-BE32-E72D297353CC}">
              <c16:uniqueId val="{00000002-56C2-4D70-AC52-91819F5883FC}"/>
            </c:ext>
          </c:extLst>
        </c:ser>
        <c:dLbls>
          <c:showLegendKey val="0"/>
          <c:showVal val="0"/>
          <c:showCatName val="0"/>
          <c:showSerName val="0"/>
          <c:showPercent val="0"/>
          <c:showBubbleSize val="0"/>
        </c:dLbls>
        <c:marker val="1"/>
        <c:smooth val="0"/>
        <c:axId val="126960000"/>
        <c:axId val="126961536"/>
      </c:lineChart>
      <c:catAx>
        <c:axId val="126960000"/>
        <c:scaling>
          <c:orientation val="minMax"/>
        </c:scaling>
        <c:delete val="0"/>
        <c:axPos val="b"/>
        <c:numFmt formatCode="0"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da-DK"/>
          </a:p>
        </c:txPr>
        <c:crossAx val="126961536"/>
        <c:crosses val="autoZero"/>
        <c:auto val="1"/>
        <c:lblAlgn val="ctr"/>
        <c:lblOffset val="100"/>
        <c:noMultiLvlLbl val="0"/>
      </c:catAx>
      <c:valAx>
        <c:axId val="126961536"/>
        <c:scaling>
          <c:orientation val="minMax"/>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a:defRPr sz="900" b="1">
                    <a:solidFill>
                      <a:srgbClr val="000000"/>
                    </a:solidFill>
                  </a:defRPr>
                </a:pPr>
                <a:r>
                  <a:rPr lang="da-DK"/>
                  <a:t>MW</a:t>
                </a:r>
              </a:p>
            </c:rich>
          </c:tx>
          <c:overlay val="0"/>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da-DK"/>
          </a:p>
        </c:txPr>
        <c:crossAx val="126960000"/>
        <c:crosses val="autoZero"/>
        <c:crossBetween val="midCat"/>
      </c:valAx>
      <c:spPr>
        <a:noFill/>
        <a:extLst>
          <a:ext uri="{909E8E84-426E-40DD-AFC4-6F175D3DCCD1}">
            <a14:hiddenFill xmlns:a14="http://schemas.microsoft.com/office/drawing/2010/main">
              <a:solidFill>
                <a:sysClr val="window" lastClr="FFFFFF"/>
              </a:solidFill>
            </a14:hiddenFill>
          </a:ext>
        </a:extLst>
      </c:spPr>
    </c:plotArea>
    <c:legend>
      <c:legendPos val="b"/>
      <c:overlay val="0"/>
      <c:txPr>
        <a:bodyPr/>
        <a:lstStyle/>
        <a:p>
          <a:pPr>
            <a:defRPr sz="900">
              <a:solidFill>
                <a:srgbClr val="000000"/>
              </a:solidFill>
            </a:defRPr>
          </a:pPr>
          <a:endParaRPr lang="da-DK"/>
        </a:p>
      </c:txPr>
    </c:legend>
    <c:plotVisOnly val="1"/>
    <c:dispBlanksAs val="zero"/>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00"/>
                </a:solidFill>
              </a:defRPr>
            </a:pPr>
            <a:r>
              <a:rPr lang="en-US"/>
              <a:t>Kapacitet for landmøller</a:t>
            </a:r>
          </a:p>
        </c:rich>
      </c:tx>
      <c:overlay val="0"/>
    </c:title>
    <c:autoTitleDeleted val="0"/>
    <c:plotArea>
      <c:layout/>
      <c:areaChart>
        <c:grouping val="stacked"/>
        <c:varyColors val="0"/>
        <c:ser>
          <c:idx val="0"/>
          <c:order val="0"/>
          <c:tx>
            <c:strRef>
              <c:f>Vindmøller!$B$322:$C$322</c:f>
              <c:strCache>
                <c:ptCount val="2"/>
                <c:pt idx="0">
                  <c:v>Landmøller, før 2008</c:v>
                </c:pt>
              </c:strCache>
            </c:strRef>
          </c:tx>
          <c:spPr>
            <a:solidFill>
              <a:srgbClr val="0097A7"/>
            </a:solidFill>
            <a:ln>
              <a:noFill/>
            </a:ln>
          </c:spPr>
          <c:cat>
            <c:numRef>
              <c:f>Vindmøller!$D$321:$Y$321</c:f>
              <c:numCache>
                <c:formatCode>0</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Vindmøller!$D$322:$Y$322</c:f>
              <c:numCache>
                <c:formatCode>#,##0</c:formatCode>
                <c:ptCount val="22"/>
                <c:pt idx="0">
                  <c:v>2288.08</c:v>
                </c:pt>
                <c:pt idx="1">
                  <c:v>2232.6749999999997</c:v>
                </c:pt>
                <c:pt idx="2">
                  <c:v>2219.2310000000002</c:v>
                </c:pt>
                <c:pt idx="3">
                  <c:v>2204.5219999999999</c:v>
                </c:pt>
                <c:pt idx="4">
                  <c:v>2119.1869999999999</c:v>
                </c:pt>
                <c:pt idx="5">
                  <c:v>1928.462</c:v>
                </c:pt>
                <c:pt idx="6">
                  <c:v>1640.4219999999998</c:v>
                </c:pt>
                <c:pt idx="7">
                  <c:v>1362.989</c:v>
                </c:pt>
                <c:pt idx="8">
                  <c:v>1049.1689999999999</c:v>
                </c:pt>
                <c:pt idx="9">
                  <c:v>495.23999999999995</c:v>
                </c:pt>
                <c:pt idx="10">
                  <c:v>386.12499999999994</c:v>
                </c:pt>
                <c:pt idx="11">
                  <c:v>59.574999999999989</c:v>
                </c:pt>
                <c:pt idx="12">
                  <c:v>38.125</c:v>
                </c:pt>
                <c:pt idx="13">
                  <c:v>36.005000000000003</c:v>
                </c:pt>
                <c:pt idx="14">
                  <c:v>13.83</c:v>
                </c:pt>
                <c:pt idx="15">
                  <c:v>2.5049999999999999</c:v>
                </c:pt>
                <c:pt idx="16">
                  <c:v>0</c:v>
                </c:pt>
                <c:pt idx="17">
                  <c:v>0</c:v>
                </c:pt>
                <c:pt idx="18">
                  <c:v>0</c:v>
                </c:pt>
                <c:pt idx="19">
                  <c:v>0</c:v>
                </c:pt>
                <c:pt idx="20">
                  <c:v>0</c:v>
                </c:pt>
                <c:pt idx="21">
                  <c:v>0</c:v>
                </c:pt>
              </c:numCache>
            </c:numRef>
          </c:val>
          <c:extLst>
            <c:ext xmlns:c16="http://schemas.microsoft.com/office/drawing/2014/chart" uri="{C3380CC4-5D6E-409C-BE32-E72D297353CC}">
              <c16:uniqueId val="{00000000-10A1-4BA6-BD78-3821F313E056}"/>
            </c:ext>
          </c:extLst>
        </c:ser>
        <c:ser>
          <c:idx val="1"/>
          <c:order val="1"/>
          <c:tx>
            <c:strRef>
              <c:f>Vindmøller!$B$323:$C$323</c:f>
              <c:strCache>
                <c:ptCount val="2"/>
                <c:pt idx="0">
                  <c:v>Landmøller, 2008-2013</c:v>
                </c:pt>
              </c:strCache>
            </c:strRef>
          </c:tx>
          <c:spPr>
            <a:solidFill>
              <a:srgbClr val="673AB7"/>
            </a:solidFill>
            <a:ln>
              <a:noFill/>
            </a:ln>
          </c:spPr>
          <c:cat>
            <c:numRef>
              <c:f>Vindmøller!$D$321:$Y$321</c:f>
              <c:numCache>
                <c:formatCode>0</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Vindmøller!$D$323:$Y$323</c:f>
              <c:numCache>
                <c:formatCode>#,##0</c:formatCode>
                <c:ptCount val="22"/>
                <c:pt idx="0">
                  <c:v>1008.2650000000001</c:v>
                </c:pt>
                <c:pt idx="1">
                  <c:v>1008.2650000000001</c:v>
                </c:pt>
                <c:pt idx="2">
                  <c:v>1008.2650000000001</c:v>
                </c:pt>
                <c:pt idx="3">
                  <c:v>1008.2650000000001</c:v>
                </c:pt>
                <c:pt idx="4">
                  <c:v>1008.2650000000001</c:v>
                </c:pt>
                <c:pt idx="5">
                  <c:v>1008.2650000000001</c:v>
                </c:pt>
                <c:pt idx="6">
                  <c:v>1008.2650000000001</c:v>
                </c:pt>
                <c:pt idx="7">
                  <c:v>1008.2650000000001</c:v>
                </c:pt>
                <c:pt idx="8">
                  <c:v>1008.2650000000001</c:v>
                </c:pt>
                <c:pt idx="9">
                  <c:v>1008.2650000000001</c:v>
                </c:pt>
                <c:pt idx="10">
                  <c:v>1008.2650000000001</c:v>
                </c:pt>
                <c:pt idx="11">
                  <c:v>1008.2650000000001</c:v>
                </c:pt>
                <c:pt idx="12">
                  <c:v>1008.2650000000001</c:v>
                </c:pt>
                <c:pt idx="13">
                  <c:v>1008.2650000000001</c:v>
                </c:pt>
                <c:pt idx="14">
                  <c:v>939.45999999999992</c:v>
                </c:pt>
                <c:pt idx="15">
                  <c:v>837.10500000000002</c:v>
                </c:pt>
                <c:pt idx="16">
                  <c:v>683.25</c:v>
                </c:pt>
                <c:pt idx="17">
                  <c:v>499.72500000000002</c:v>
                </c:pt>
                <c:pt idx="18">
                  <c:v>338.40000000000003</c:v>
                </c:pt>
                <c:pt idx="19">
                  <c:v>0</c:v>
                </c:pt>
                <c:pt idx="20">
                  <c:v>0</c:v>
                </c:pt>
                <c:pt idx="21">
                  <c:v>0</c:v>
                </c:pt>
              </c:numCache>
            </c:numRef>
          </c:val>
          <c:extLst>
            <c:ext xmlns:c16="http://schemas.microsoft.com/office/drawing/2014/chart" uri="{C3380CC4-5D6E-409C-BE32-E72D297353CC}">
              <c16:uniqueId val="{00000001-10A1-4BA6-BD78-3821F313E056}"/>
            </c:ext>
          </c:extLst>
        </c:ser>
        <c:ser>
          <c:idx val="2"/>
          <c:order val="2"/>
          <c:tx>
            <c:strRef>
              <c:f>Vindmøller!$B$324:$C$324</c:f>
              <c:strCache>
                <c:ptCount val="2"/>
                <c:pt idx="0">
                  <c:v>Landmøller, 2014-2017</c:v>
                </c:pt>
              </c:strCache>
            </c:strRef>
          </c:tx>
          <c:spPr>
            <a:solidFill>
              <a:srgbClr val="FF5252"/>
            </a:solidFill>
            <a:ln>
              <a:noFill/>
            </a:ln>
          </c:spPr>
          <c:cat>
            <c:numRef>
              <c:f>Vindmøller!$D$321:$Y$321</c:f>
              <c:numCache>
                <c:formatCode>0</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Vindmøller!$D$324:$Y$324</c:f>
              <c:numCache>
                <c:formatCode>#,##0</c:formatCode>
                <c:ptCount val="22"/>
                <c:pt idx="0">
                  <c:v>847.125</c:v>
                </c:pt>
                <c:pt idx="1">
                  <c:v>847.125</c:v>
                </c:pt>
                <c:pt idx="2">
                  <c:v>847.125</c:v>
                </c:pt>
                <c:pt idx="3">
                  <c:v>847.125</c:v>
                </c:pt>
                <c:pt idx="4">
                  <c:v>847.125</c:v>
                </c:pt>
                <c:pt idx="5">
                  <c:v>847.125</c:v>
                </c:pt>
                <c:pt idx="6">
                  <c:v>847.125</c:v>
                </c:pt>
                <c:pt idx="7">
                  <c:v>847.125</c:v>
                </c:pt>
                <c:pt idx="8">
                  <c:v>847.125</c:v>
                </c:pt>
                <c:pt idx="9">
                  <c:v>847.125</c:v>
                </c:pt>
                <c:pt idx="10">
                  <c:v>847.125</c:v>
                </c:pt>
                <c:pt idx="11">
                  <c:v>847.125</c:v>
                </c:pt>
                <c:pt idx="12">
                  <c:v>847.125</c:v>
                </c:pt>
                <c:pt idx="13">
                  <c:v>847.125</c:v>
                </c:pt>
                <c:pt idx="14">
                  <c:v>847.125</c:v>
                </c:pt>
                <c:pt idx="15">
                  <c:v>847.125</c:v>
                </c:pt>
                <c:pt idx="16">
                  <c:v>847.125</c:v>
                </c:pt>
                <c:pt idx="17">
                  <c:v>847.125</c:v>
                </c:pt>
                <c:pt idx="18">
                  <c:v>847.125</c:v>
                </c:pt>
                <c:pt idx="19">
                  <c:v>847.125</c:v>
                </c:pt>
                <c:pt idx="20">
                  <c:v>748.27499999999998</c:v>
                </c:pt>
                <c:pt idx="21">
                  <c:v>536.45000000000005</c:v>
                </c:pt>
              </c:numCache>
            </c:numRef>
          </c:val>
          <c:extLst>
            <c:ext xmlns:c16="http://schemas.microsoft.com/office/drawing/2014/chart" uri="{C3380CC4-5D6E-409C-BE32-E72D297353CC}">
              <c16:uniqueId val="{00000002-10A1-4BA6-BD78-3821F313E056}"/>
            </c:ext>
          </c:extLst>
        </c:ser>
        <c:ser>
          <c:idx val="3"/>
          <c:order val="3"/>
          <c:tx>
            <c:strRef>
              <c:f>Vindmøller!$B$325:$C$325</c:f>
              <c:strCache>
                <c:ptCount val="2"/>
                <c:pt idx="0">
                  <c:v>Landmøller, 2018-2019</c:v>
                </c:pt>
              </c:strCache>
            </c:strRef>
          </c:tx>
          <c:spPr>
            <a:solidFill>
              <a:srgbClr val="0091EA"/>
            </a:solidFill>
            <a:ln>
              <a:noFill/>
            </a:ln>
          </c:spPr>
          <c:cat>
            <c:numRef>
              <c:f>Vindmøller!$D$321:$Y$321</c:f>
              <c:numCache>
                <c:formatCode>0</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Vindmøller!$D$325:$Y$325</c:f>
              <c:numCache>
                <c:formatCode>#,##0</c:formatCode>
                <c:ptCount val="22"/>
                <c:pt idx="0">
                  <c:v>207.2</c:v>
                </c:pt>
                <c:pt idx="1">
                  <c:v>212.92499999999998</c:v>
                </c:pt>
                <c:pt idx="2">
                  <c:v>212.92499999999998</c:v>
                </c:pt>
                <c:pt idx="3">
                  <c:v>212.92499999999998</c:v>
                </c:pt>
                <c:pt idx="4">
                  <c:v>212.92499999999998</c:v>
                </c:pt>
                <c:pt idx="5">
                  <c:v>212.92499999999998</c:v>
                </c:pt>
                <c:pt idx="6">
                  <c:v>212.92499999999998</c:v>
                </c:pt>
                <c:pt idx="7">
                  <c:v>212.92499999999998</c:v>
                </c:pt>
                <c:pt idx="8">
                  <c:v>212.92499999999998</c:v>
                </c:pt>
                <c:pt idx="9">
                  <c:v>212.92499999999998</c:v>
                </c:pt>
                <c:pt idx="10">
                  <c:v>212.92499999999998</c:v>
                </c:pt>
                <c:pt idx="11">
                  <c:v>212.92499999999998</c:v>
                </c:pt>
                <c:pt idx="12">
                  <c:v>212.92499999999998</c:v>
                </c:pt>
                <c:pt idx="13">
                  <c:v>212.92499999999998</c:v>
                </c:pt>
                <c:pt idx="14">
                  <c:v>212.92499999999998</c:v>
                </c:pt>
                <c:pt idx="15">
                  <c:v>212.92499999999998</c:v>
                </c:pt>
                <c:pt idx="16">
                  <c:v>212.92499999999998</c:v>
                </c:pt>
                <c:pt idx="17">
                  <c:v>212.92499999999998</c:v>
                </c:pt>
                <c:pt idx="18">
                  <c:v>212.92499999999998</c:v>
                </c:pt>
                <c:pt idx="19">
                  <c:v>212.92499999999998</c:v>
                </c:pt>
                <c:pt idx="20">
                  <c:v>212.92499999999998</c:v>
                </c:pt>
                <c:pt idx="21">
                  <c:v>212.92499999999998</c:v>
                </c:pt>
              </c:numCache>
            </c:numRef>
          </c:val>
          <c:extLst>
            <c:ext xmlns:c16="http://schemas.microsoft.com/office/drawing/2014/chart" uri="{C3380CC4-5D6E-409C-BE32-E72D297353CC}">
              <c16:uniqueId val="{00000003-10A1-4BA6-BD78-3821F313E056}"/>
            </c:ext>
          </c:extLst>
        </c:ser>
        <c:ser>
          <c:idx val="5"/>
          <c:order val="4"/>
          <c:tx>
            <c:strRef>
              <c:f>Vindmøller!$B$326:$C$326</c:f>
              <c:strCache>
                <c:ptCount val="2"/>
                <c:pt idx="0">
                  <c:v>Landmøller, 2020-2025</c:v>
                </c:pt>
              </c:strCache>
            </c:strRef>
          </c:tx>
          <c:spPr>
            <a:solidFill>
              <a:srgbClr val="1DE2CD"/>
            </a:solidFill>
            <a:ln>
              <a:noFill/>
            </a:ln>
          </c:spPr>
          <c:cat>
            <c:numRef>
              <c:f>Vindmøller!$D$321:$Y$321</c:f>
              <c:numCache>
                <c:formatCode>0</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Vindmøller!$D$326:$Y$326</c:f>
              <c:numCache>
                <c:formatCode>#,##0</c:formatCode>
                <c:ptCount val="22"/>
                <c:pt idx="0">
                  <c:v>0</c:v>
                </c:pt>
                <c:pt idx="1">
                  <c:v>16.8</c:v>
                </c:pt>
                <c:pt idx="2">
                  <c:v>182.3</c:v>
                </c:pt>
                <c:pt idx="3">
                  <c:v>522.29999999999995</c:v>
                </c:pt>
                <c:pt idx="4">
                  <c:v>742.3</c:v>
                </c:pt>
                <c:pt idx="5">
                  <c:v>962.3</c:v>
                </c:pt>
                <c:pt idx="6">
                  <c:v>1182.3</c:v>
                </c:pt>
                <c:pt idx="7">
                  <c:v>1402.3</c:v>
                </c:pt>
                <c:pt idx="8">
                  <c:v>1402.3</c:v>
                </c:pt>
                <c:pt idx="9">
                  <c:v>1402.3</c:v>
                </c:pt>
                <c:pt idx="10">
                  <c:v>1402.3</c:v>
                </c:pt>
                <c:pt idx="11">
                  <c:v>1402.3</c:v>
                </c:pt>
                <c:pt idx="12">
                  <c:v>1402.3</c:v>
                </c:pt>
                <c:pt idx="13">
                  <c:v>1402.3</c:v>
                </c:pt>
                <c:pt idx="14">
                  <c:v>1402.3</c:v>
                </c:pt>
                <c:pt idx="15">
                  <c:v>1402.3</c:v>
                </c:pt>
                <c:pt idx="16">
                  <c:v>1402.3</c:v>
                </c:pt>
                <c:pt idx="17">
                  <c:v>1402.3</c:v>
                </c:pt>
                <c:pt idx="18">
                  <c:v>1402.3</c:v>
                </c:pt>
                <c:pt idx="19">
                  <c:v>1402.3</c:v>
                </c:pt>
                <c:pt idx="20">
                  <c:v>1402.3</c:v>
                </c:pt>
                <c:pt idx="21">
                  <c:v>1402.3</c:v>
                </c:pt>
              </c:numCache>
            </c:numRef>
          </c:val>
          <c:extLst>
            <c:ext xmlns:c16="http://schemas.microsoft.com/office/drawing/2014/chart" uri="{C3380CC4-5D6E-409C-BE32-E72D297353CC}">
              <c16:uniqueId val="{00000004-10A1-4BA6-BD78-3821F313E056}"/>
            </c:ext>
          </c:extLst>
        </c:ser>
        <c:ser>
          <c:idx val="4"/>
          <c:order val="5"/>
          <c:tx>
            <c:strRef>
              <c:f>Vindmøller!$B$327:$C$327</c:f>
              <c:strCache>
                <c:ptCount val="2"/>
                <c:pt idx="0">
                  <c:v>Landmøler, 2026-2030</c:v>
                </c:pt>
              </c:strCache>
            </c:strRef>
          </c:tx>
          <c:spPr>
            <a:solidFill>
              <a:srgbClr val="0C2D83"/>
            </a:solidFill>
            <a:ln>
              <a:noFill/>
            </a:ln>
          </c:spPr>
          <c:cat>
            <c:numRef>
              <c:f>Vindmøller!$D$321:$Y$321</c:f>
              <c:numCache>
                <c:formatCode>0</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Vindmøller!$D$327:$Y$327</c:f>
              <c:numCache>
                <c:formatCode>#,##0</c:formatCode>
                <c:ptCount val="22"/>
                <c:pt idx="0">
                  <c:v>0</c:v>
                </c:pt>
                <c:pt idx="1">
                  <c:v>0</c:v>
                </c:pt>
                <c:pt idx="2">
                  <c:v>0</c:v>
                </c:pt>
                <c:pt idx="3">
                  <c:v>0</c:v>
                </c:pt>
                <c:pt idx="4">
                  <c:v>0</c:v>
                </c:pt>
                <c:pt idx="5">
                  <c:v>0</c:v>
                </c:pt>
                <c:pt idx="6">
                  <c:v>0</c:v>
                </c:pt>
                <c:pt idx="7">
                  <c:v>0</c:v>
                </c:pt>
                <c:pt idx="8">
                  <c:v>225</c:v>
                </c:pt>
                <c:pt idx="9">
                  <c:v>450</c:v>
                </c:pt>
                <c:pt idx="10">
                  <c:v>675</c:v>
                </c:pt>
                <c:pt idx="11">
                  <c:v>900</c:v>
                </c:pt>
                <c:pt idx="12">
                  <c:v>1125</c:v>
                </c:pt>
                <c:pt idx="13">
                  <c:v>1125</c:v>
                </c:pt>
                <c:pt idx="14">
                  <c:v>1125</c:v>
                </c:pt>
                <c:pt idx="15">
                  <c:v>1125</c:v>
                </c:pt>
                <c:pt idx="16">
                  <c:v>1125</c:v>
                </c:pt>
                <c:pt idx="17">
                  <c:v>1125</c:v>
                </c:pt>
                <c:pt idx="18">
                  <c:v>1125</c:v>
                </c:pt>
                <c:pt idx="19">
                  <c:v>1125</c:v>
                </c:pt>
                <c:pt idx="20">
                  <c:v>1125</c:v>
                </c:pt>
                <c:pt idx="21">
                  <c:v>1125</c:v>
                </c:pt>
              </c:numCache>
            </c:numRef>
          </c:val>
          <c:extLst>
            <c:ext xmlns:c16="http://schemas.microsoft.com/office/drawing/2014/chart" uri="{C3380CC4-5D6E-409C-BE32-E72D297353CC}">
              <c16:uniqueId val="{00000005-10A1-4BA6-BD78-3821F313E056}"/>
            </c:ext>
          </c:extLst>
        </c:ser>
        <c:ser>
          <c:idx val="6"/>
          <c:order val="6"/>
          <c:tx>
            <c:strRef>
              <c:f>Vindmøller!$B$328:$C$328</c:f>
              <c:strCache>
                <c:ptCount val="2"/>
                <c:pt idx="0">
                  <c:v>Landmøller, 2031-2040</c:v>
                </c:pt>
              </c:strCache>
            </c:strRef>
          </c:tx>
          <c:spPr>
            <a:solidFill>
              <a:srgbClr val="FFDA06"/>
            </a:solidFill>
            <a:ln>
              <a:noFill/>
            </a:ln>
          </c:spPr>
          <c:cat>
            <c:numRef>
              <c:f>Vindmøller!$D$321:$Y$321</c:f>
              <c:numCache>
                <c:formatCode>0</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Vindmøller!$D$328:$Y$328</c:f>
              <c:numCache>
                <c:formatCode>#,##0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225</c:v>
                </c:pt>
                <c:pt idx="14">
                  <c:v>450</c:v>
                </c:pt>
                <c:pt idx="15">
                  <c:v>675</c:v>
                </c:pt>
                <c:pt idx="16">
                  <c:v>900</c:v>
                </c:pt>
                <c:pt idx="17">
                  <c:v>1125</c:v>
                </c:pt>
                <c:pt idx="18">
                  <c:v>1350</c:v>
                </c:pt>
                <c:pt idx="19">
                  <c:v>1575</c:v>
                </c:pt>
                <c:pt idx="20">
                  <c:v>1800</c:v>
                </c:pt>
                <c:pt idx="21">
                  <c:v>2025</c:v>
                </c:pt>
              </c:numCache>
            </c:numRef>
          </c:val>
          <c:extLst>
            <c:ext xmlns:c16="http://schemas.microsoft.com/office/drawing/2014/chart" uri="{C3380CC4-5D6E-409C-BE32-E72D297353CC}">
              <c16:uniqueId val="{00000006-10A1-4BA6-BD78-3821F313E056}"/>
            </c:ext>
          </c:extLst>
        </c:ser>
        <c:ser>
          <c:idx val="7"/>
          <c:order val="7"/>
          <c:tx>
            <c:strRef>
              <c:f>Vindmøller!$B$329:$C$329</c:f>
              <c:strCache>
                <c:ptCount val="2"/>
                <c:pt idx="0">
                  <c:v>Forsøgsmøller</c:v>
                </c:pt>
              </c:strCache>
            </c:strRef>
          </c:tx>
          <c:spPr>
            <a:solidFill>
              <a:srgbClr val="404040"/>
            </a:solidFill>
            <a:ln>
              <a:noFill/>
            </a:ln>
          </c:spPr>
          <c:cat>
            <c:numRef>
              <c:f>Vindmøller!$D$321:$Y$321</c:f>
              <c:numCache>
                <c:formatCode>0</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Vindmøller!$D$329:$Y$329</c:f>
              <c:numCache>
                <c:formatCode>#,##0</c:formatCode>
                <c:ptCount val="22"/>
                <c:pt idx="0">
                  <c:v>55.7</c:v>
                </c:pt>
                <c:pt idx="1">
                  <c:v>116</c:v>
                </c:pt>
                <c:pt idx="2">
                  <c:v>166</c:v>
                </c:pt>
                <c:pt idx="3">
                  <c:v>191</c:v>
                </c:pt>
                <c:pt idx="4">
                  <c:v>191</c:v>
                </c:pt>
                <c:pt idx="5">
                  <c:v>191</c:v>
                </c:pt>
                <c:pt idx="6">
                  <c:v>191</c:v>
                </c:pt>
                <c:pt idx="7">
                  <c:v>191</c:v>
                </c:pt>
                <c:pt idx="8">
                  <c:v>191</c:v>
                </c:pt>
                <c:pt idx="9">
                  <c:v>191</c:v>
                </c:pt>
                <c:pt idx="10">
                  <c:v>191</c:v>
                </c:pt>
                <c:pt idx="11">
                  <c:v>191</c:v>
                </c:pt>
                <c:pt idx="12">
                  <c:v>191</c:v>
                </c:pt>
                <c:pt idx="13">
                  <c:v>191</c:v>
                </c:pt>
                <c:pt idx="14">
                  <c:v>191</c:v>
                </c:pt>
                <c:pt idx="15">
                  <c:v>191</c:v>
                </c:pt>
                <c:pt idx="16">
                  <c:v>191</c:v>
                </c:pt>
                <c:pt idx="17">
                  <c:v>191</c:v>
                </c:pt>
                <c:pt idx="18">
                  <c:v>191</c:v>
                </c:pt>
                <c:pt idx="19">
                  <c:v>191</c:v>
                </c:pt>
                <c:pt idx="20">
                  <c:v>191</c:v>
                </c:pt>
                <c:pt idx="21">
                  <c:v>191</c:v>
                </c:pt>
              </c:numCache>
            </c:numRef>
          </c:val>
          <c:extLst>
            <c:ext xmlns:c16="http://schemas.microsoft.com/office/drawing/2014/chart" uri="{C3380CC4-5D6E-409C-BE32-E72D297353CC}">
              <c16:uniqueId val="{00000007-10A1-4BA6-BD78-3821F313E056}"/>
            </c:ext>
          </c:extLst>
        </c:ser>
        <c:dLbls>
          <c:showLegendKey val="0"/>
          <c:showVal val="0"/>
          <c:showCatName val="0"/>
          <c:showSerName val="0"/>
          <c:showPercent val="0"/>
          <c:showBubbleSize val="0"/>
        </c:dLbls>
        <c:axId val="127378944"/>
        <c:axId val="127380480"/>
      </c:areaChart>
      <c:lineChart>
        <c:grouping val="standard"/>
        <c:varyColors val="0"/>
        <c:ser>
          <c:idx val="9"/>
          <c:order val="8"/>
          <c:tx>
            <c:v>AF18</c:v>
          </c:tx>
          <c:spPr>
            <a:ln w="19050">
              <a:solidFill>
                <a:srgbClr val="000000"/>
              </a:solidFill>
              <a:prstDash val="dash"/>
            </a:ln>
          </c:spPr>
          <c:marker>
            <c:symbol val="none"/>
          </c:marker>
          <c:cat>
            <c:numRef>
              <c:f>Vindmøller!$D$321:$Y$321</c:f>
              <c:numCache>
                <c:formatCode>0</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Vindmøller!$D$331:$Y$331</c:f>
              <c:numCache>
                <c:formatCode>#,##0</c:formatCode>
                <c:ptCount val="22"/>
                <c:pt idx="0">
                  <c:v>4343.3274999999994</c:v>
                </c:pt>
                <c:pt idx="1">
                  <c:v>4482.2524999999996</c:v>
                </c:pt>
                <c:pt idx="2">
                  <c:v>4647.3224999999993</c:v>
                </c:pt>
                <c:pt idx="3">
                  <c:v>4797.4684999999999</c:v>
                </c:pt>
                <c:pt idx="4">
                  <c:v>4831.3185000000003</c:v>
                </c:pt>
                <c:pt idx="5">
                  <c:v>5000</c:v>
                </c:pt>
                <c:pt idx="6">
                  <c:v>5000</c:v>
                </c:pt>
                <c:pt idx="7">
                  <c:v>5000</c:v>
                </c:pt>
                <c:pt idx="8">
                  <c:v>5000</c:v>
                </c:pt>
                <c:pt idx="9">
                  <c:v>5000</c:v>
                </c:pt>
                <c:pt idx="10">
                  <c:v>5000.0000000000009</c:v>
                </c:pt>
                <c:pt idx="11">
                  <c:v>5000</c:v>
                </c:pt>
                <c:pt idx="12">
                  <c:v>5000</c:v>
                </c:pt>
                <c:pt idx="13">
                  <c:v>5000</c:v>
                </c:pt>
                <c:pt idx="14">
                  <c:v>5000</c:v>
                </c:pt>
                <c:pt idx="15">
                  <c:v>5000</c:v>
                </c:pt>
                <c:pt idx="16">
                  <c:v>5000</c:v>
                </c:pt>
                <c:pt idx="17">
                  <c:v>5000</c:v>
                </c:pt>
                <c:pt idx="18">
                  <c:v>5000</c:v>
                </c:pt>
                <c:pt idx="19">
                  <c:v>5000</c:v>
                </c:pt>
                <c:pt idx="20">
                  <c:v>5000</c:v>
                </c:pt>
                <c:pt idx="21">
                  <c:v>5000</c:v>
                </c:pt>
              </c:numCache>
            </c:numRef>
          </c:val>
          <c:smooth val="0"/>
          <c:extLst>
            <c:ext xmlns:c16="http://schemas.microsoft.com/office/drawing/2014/chart" uri="{C3380CC4-5D6E-409C-BE32-E72D297353CC}">
              <c16:uniqueId val="{00000008-10A1-4BA6-BD78-3821F313E056}"/>
            </c:ext>
          </c:extLst>
        </c:ser>
        <c:dLbls>
          <c:showLegendKey val="0"/>
          <c:showVal val="0"/>
          <c:showCatName val="0"/>
          <c:showSerName val="0"/>
          <c:showPercent val="0"/>
          <c:showBubbleSize val="0"/>
        </c:dLbls>
        <c:marker val="1"/>
        <c:smooth val="0"/>
        <c:axId val="127378944"/>
        <c:axId val="127380480"/>
      </c:lineChart>
      <c:catAx>
        <c:axId val="127378944"/>
        <c:scaling>
          <c:orientation val="minMax"/>
        </c:scaling>
        <c:delete val="0"/>
        <c:axPos val="b"/>
        <c:numFmt formatCode="0"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da-DK"/>
          </a:p>
        </c:txPr>
        <c:crossAx val="127380480"/>
        <c:crosses val="autoZero"/>
        <c:auto val="1"/>
        <c:lblAlgn val="ctr"/>
        <c:lblOffset val="100"/>
        <c:noMultiLvlLbl val="0"/>
      </c:catAx>
      <c:valAx>
        <c:axId val="127380480"/>
        <c:scaling>
          <c:orientation val="minMax"/>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a:defRPr sz="900" b="1">
                    <a:solidFill>
                      <a:srgbClr val="000000"/>
                    </a:solidFill>
                  </a:defRPr>
                </a:pPr>
                <a:r>
                  <a:rPr lang="da-DK"/>
                  <a:t>MW</a:t>
                </a:r>
              </a:p>
            </c:rich>
          </c:tx>
          <c:overlay val="0"/>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da-DK"/>
          </a:p>
        </c:txPr>
        <c:crossAx val="127378944"/>
        <c:crosses val="autoZero"/>
        <c:crossBetween val="midCat"/>
      </c:valAx>
      <c:spPr>
        <a:noFill/>
        <a:extLst>
          <a:ext uri="{909E8E84-426E-40DD-AFC4-6F175D3DCCD1}">
            <a14:hiddenFill xmlns:a14="http://schemas.microsoft.com/office/drawing/2010/main">
              <a:solidFill>
                <a:sysClr val="window" lastClr="FFFFFF"/>
              </a:solidFill>
            </a14:hiddenFill>
          </a:ext>
        </a:extLst>
      </c:spPr>
    </c:plotArea>
    <c:legend>
      <c:legendPos val="b"/>
      <c:overlay val="0"/>
      <c:txPr>
        <a:bodyPr/>
        <a:lstStyle/>
        <a:p>
          <a:pPr>
            <a:defRPr sz="900">
              <a:solidFill>
                <a:srgbClr val="000000"/>
              </a:solidFill>
            </a:defRPr>
          </a:pPr>
          <a:endParaRPr lang="da-DK"/>
        </a:p>
      </c:txPr>
    </c:legend>
    <c:plotVisOnly val="1"/>
    <c:dispBlanksAs val="zero"/>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rgbClr val="000000"/>
                </a:solidFill>
              </a:defRPr>
            </a:pPr>
            <a:r>
              <a:rPr lang="en-US"/>
              <a:t>Kapacitet for solceller</a:t>
            </a:r>
          </a:p>
        </c:rich>
      </c:tx>
      <c:overlay val="0"/>
    </c:title>
    <c:autoTitleDeleted val="0"/>
    <c:plotArea>
      <c:layout/>
      <c:areaChart>
        <c:grouping val="stacked"/>
        <c:varyColors val="0"/>
        <c:ser>
          <c:idx val="0"/>
          <c:order val="0"/>
          <c:tx>
            <c:strRef>
              <c:f>Solceller!$B$44</c:f>
              <c:strCache>
                <c:ptCount val="1"/>
                <c:pt idx="0">
                  <c:v>Husstandsanlæg uden batteri</c:v>
                </c:pt>
              </c:strCache>
            </c:strRef>
          </c:tx>
          <c:spPr>
            <a:solidFill>
              <a:srgbClr val="0097A7"/>
            </a:solidFill>
            <a:ln>
              <a:noFill/>
            </a:ln>
          </c:spPr>
          <c:cat>
            <c:numRef>
              <c:f>Solceller!$E$18:$Z$18</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Solceller!$E$44:$Z$44</c:f>
              <c:numCache>
                <c:formatCode>#,##0</c:formatCode>
                <c:ptCount val="22"/>
                <c:pt idx="0">
                  <c:v>473</c:v>
                </c:pt>
                <c:pt idx="1">
                  <c:v>476.046890287</c:v>
                </c:pt>
                <c:pt idx="2">
                  <c:v>480.12566451708011</c:v>
                </c:pt>
                <c:pt idx="3">
                  <c:v>485.71104356411013</c:v>
                </c:pt>
                <c:pt idx="4">
                  <c:v>491.57578373195548</c:v>
                </c:pt>
                <c:pt idx="5">
                  <c:v>497.86277241638902</c:v>
                </c:pt>
                <c:pt idx="6">
                  <c:v>504.26499154519098</c:v>
                </c:pt>
                <c:pt idx="7">
                  <c:v>511.08231950377996</c:v>
                </c:pt>
                <c:pt idx="8">
                  <c:v>517.07239951771044</c:v>
                </c:pt>
                <c:pt idx="9">
                  <c:v>522.0933093665102</c:v>
                </c:pt>
                <c:pt idx="10">
                  <c:v>527.22754250264131</c:v>
                </c:pt>
                <c:pt idx="11">
                  <c:v>532.45471628432699</c:v>
                </c:pt>
                <c:pt idx="12">
                  <c:v>537.75454113618332</c:v>
                </c:pt>
                <c:pt idx="13">
                  <c:v>537.75454113618332</c:v>
                </c:pt>
                <c:pt idx="14">
                  <c:v>537.75454113618332</c:v>
                </c:pt>
                <c:pt idx="15">
                  <c:v>537.75454113618332</c:v>
                </c:pt>
                <c:pt idx="16">
                  <c:v>537.75454113618332</c:v>
                </c:pt>
                <c:pt idx="17">
                  <c:v>537.75454113618332</c:v>
                </c:pt>
                <c:pt idx="18">
                  <c:v>537.75454113618332</c:v>
                </c:pt>
                <c:pt idx="19">
                  <c:v>537.75454113618332</c:v>
                </c:pt>
                <c:pt idx="20">
                  <c:v>537.75454113618332</c:v>
                </c:pt>
                <c:pt idx="21">
                  <c:v>537.75454113618332</c:v>
                </c:pt>
              </c:numCache>
            </c:numRef>
          </c:val>
          <c:extLst>
            <c:ext xmlns:c16="http://schemas.microsoft.com/office/drawing/2014/chart" uri="{C3380CC4-5D6E-409C-BE32-E72D297353CC}">
              <c16:uniqueId val="{00000000-942C-430D-83F7-B1007F72341E}"/>
            </c:ext>
          </c:extLst>
        </c:ser>
        <c:ser>
          <c:idx val="1"/>
          <c:order val="1"/>
          <c:tx>
            <c:strRef>
              <c:f>Solceller!$B$45</c:f>
              <c:strCache>
                <c:ptCount val="1"/>
                <c:pt idx="0">
                  <c:v>Husstandsanlæg med batteri</c:v>
                </c:pt>
              </c:strCache>
            </c:strRef>
          </c:tx>
          <c:spPr>
            <a:solidFill>
              <a:srgbClr val="B8DADE"/>
            </a:solidFill>
            <a:ln>
              <a:noFill/>
            </a:ln>
          </c:spPr>
          <c:cat>
            <c:numRef>
              <c:f>Solceller!$E$18:$Z$18</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Solceller!$E$45:$Z$45</c:f>
              <c:numCache>
                <c:formatCode>#,##0</c:formatCode>
                <c:ptCount val="22"/>
                <c:pt idx="0">
                  <c:v>4</c:v>
                </c:pt>
                <c:pt idx="1">
                  <c:v>6.1314746630000005</c:v>
                </c:pt>
                <c:pt idx="2">
                  <c:v>9.4092233487773989</c:v>
                </c:pt>
                <c:pt idx="3">
                  <c:v>15.056788731128034</c:v>
                </c:pt>
                <c:pt idx="4">
                  <c:v>21.861597893683975</c:v>
                </c:pt>
                <c:pt idx="5">
                  <c:v>29.530452900086367</c:v>
                </c:pt>
                <c:pt idx="6">
                  <c:v>38.13655001918039</c:v>
                </c:pt>
                <c:pt idx="7">
                  <c:v>47.609244888116415</c:v>
                </c:pt>
                <c:pt idx="8">
                  <c:v>61.444956901429961</c:v>
                </c:pt>
                <c:pt idx="9">
                  <c:v>80.363855609707713</c:v>
                </c:pt>
                <c:pt idx="10">
                  <c:v>103.28136979687272</c:v>
                </c:pt>
                <c:pt idx="11">
                  <c:v>132.17426318944564</c:v>
                </c:pt>
                <c:pt idx="12">
                  <c:v>183.9175347149357</c:v>
                </c:pt>
                <c:pt idx="13">
                  <c:v>183.9175347149357</c:v>
                </c:pt>
                <c:pt idx="14">
                  <c:v>183.9175347149357</c:v>
                </c:pt>
                <c:pt idx="15">
                  <c:v>183.9175347149357</c:v>
                </c:pt>
                <c:pt idx="16">
                  <c:v>183.9175347149357</c:v>
                </c:pt>
                <c:pt idx="17">
                  <c:v>183.9175347149357</c:v>
                </c:pt>
                <c:pt idx="18">
                  <c:v>183.9175347149357</c:v>
                </c:pt>
                <c:pt idx="19">
                  <c:v>183.9175347149357</c:v>
                </c:pt>
                <c:pt idx="20">
                  <c:v>183.9175347149357</c:v>
                </c:pt>
                <c:pt idx="21">
                  <c:v>183.9175347149357</c:v>
                </c:pt>
              </c:numCache>
            </c:numRef>
          </c:val>
          <c:extLst>
            <c:ext xmlns:c16="http://schemas.microsoft.com/office/drawing/2014/chart" uri="{C3380CC4-5D6E-409C-BE32-E72D297353CC}">
              <c16:uniqueId val="{00000001-942C-430D-83F7-B1007F72341E}"/>
            </c:ext>
          </c:extLst>
        </c:ser>
        <c:ser>
          <c:idx val="2"/>
          <c:order val="2"/>
          <c:tx>
            <c:strRef>
              <c:f>Solceller!$B$46</c:f>
              <c:strCache>
                <c:ptCount val="1"/>
                <c:pt idx="0">
                  <c:v>Kommercielle anlæg uden batteri</c:v>
                </c:pt>
              </c:strCache>
            </c:strRef>
          </c:tx>
          <c:spPr>
            <a:solidFill>
              <a:srgbClr val="673AB7"/>
            </a:solidFill>
            <a:ln>
              <a:noFill/>
            </a:ln>
          </c:spPr>
          <c:cat>
            <c:numRef>
              <c:f>Solceller!$E$18:$Z$18</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Solceller!$E$46:$Z$46</c:f>
              <c:numCache>
                <c:formatCode>#,##0</c:formatCode>
                <c:ptCount val="22"/>
                <c:pt idx="0">
                  <c:v>150</c:v>
                </c:pt>
                <c:pt idx="1">
                  <c:v>157.2083700023633</c:v>
                </c:pt>
                <c:pt idx="2">
                  <c:v>164.80092898760748</c:v>
                </c:pt>
                <c:pt idx="3">
                  <c:v>173.76258954625504</c:v>
                </c:pt>
                <c:pt idx="4">
                  <c:v>182.73913007616216</c:v>
                </c:pt>
                <c:pt idx="5">
                  <c:v>192.04663561546766</c:v>
                </c:pt>
                <c:pt idx="6">
                  <c:v>201.78968714104442</c:v>
                </c:pt>
                <c:pt idx="7">
                  <c:v>211.83581671233208</c:v>
                </c:pt>
                <c:pt idx="8">
                  <c:v>222.23390691527797</c:v>
                </c:pt>
                <c:pt idx="9">
                  <c:v>232.93065636205949</c:v>
                </c:pt>
                <c:pt idx="10">
                  <c:v>244.32611543115939</c:v>
                </c:pt>
                <c:pt idx="11">
                  <c:v>256.31836634782803</c:v>
                </c:pt>
                <c:pt idx="12">
                  <c:v>269.07467142590417</c:v>
                </c:pt>
                <c:pt idx="13">
                  <c:v>269.07467142590417</c:v>
                </c:pt>
                <c:pt idx="14">
                  <c:v>269.07467142590417</c:v>
                </c:pt>
                <c:pt idx="15">
                  <c:v>269.07467142590417</c:v>
                </c:pt>
                <c:pt idx="16">
                  <c:v>269.07467142590417</c:v>
                </c:pt>
                <c:pt idx="17">
                  <c:v>269.07467142590417</c:v>
                </c:pt>
                <c:pt idx="18">
                  <c:v>269.07467142590417</c:v>
                </c:pt>
                <c:pt idx="19">
                  <c:v>269.07467142590417</c:v>
                </c:pt>
                <c:pt idx="20">
                  <c:v>269.07467142590417</c:v>
                </c:pt>
                <c:pt idx="21">
                  <c:v>269.07467142590417</c:v>
                </c:pt>
              </c:numCache>
            </c:numRef>
          </c:val>
          <c:extLst>
            <c:ext xmlns:c16="http://schemas.microsoft.com/office/drawing/2014/chart" uri="{C3380CC4-5D6E-409C-BE32-E72D297353CC}">
              <c16:uniqueId val="{00000002-942C-430D-83F7-B1007F72341E}"/>
            </c:ext>
          </c:extLst>
        </c:ser>
        <c:ser>
          <c:idx val="3"/>
          <c:order val="3"/>
          <c:tx>
            <c:strRef>
              <c:f>Solceller!$B$35</c:f>
              <c:strCache>
                <c:ptCount val="1"/>
                <c:pt idx="0">
                  <c:v>Kommercielle anlæg med batteri</c:v>
                </c:pt>
              </c:strCache>
            </c:strRef>
          </c:tx>
          <c:spPr>
            <a:solidFill>
              <a:srgbClr val="C8B8E5"/>
            </a:solidFill>
            <a:ln>
              <a:noFill/>
              <a:round/>
            </a:ln>
            <a:effectLst/>
            <a:extLst>
              <a:ext uri="{91240B29-F687-4F45-9708-019B960494DF}">
                <a14:hiddenLine xmlns:a14="http://schemas.microsoft.com/office/drawing/2010/main">
                  <a:solidFill>
                    <a:srgbClr val="C8B8E5"/>
                  </a:solidFill>
                  <a:round/>
                </a14:hiddenLine>
              </a:ext>
            </a:extLst>
          </c:spPr>
          <c:cat>
            <c:numRef>
              <c:f>Solceller!$E$18:$Z$18</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Solceller!$E$47:$Z$47</c:f>
              <c:numCache>
                <c:formatCode>#,##0</c:formatCode>
                <c:ptCount val="22"/>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numCache>
            </c:numRef>
          </c:val>
          <c:extLst>
            <c:ext xmlns:c16="http://schemas.microsoft.com/office/drawing/2014/chart" uri="{C3380CC4-5D6E-409C-BE32-E72D297353CC}">
              <c16:uniqueId val="{00000003-942C-430D-83F7-B1007F72341E}"/>
            </c:ext>
          </c:extLst>
        </c:ser>
        <c:ser>
          <c:idx val="4"/>
          <c:order val="4"/>
          <c:tx>
            <c:strRef>
              <c:f>Solceller!$B$36</c:f>
              <c:strCache>
                <c:ptCount val="1"/>
                <c:pt idx="0">
                  <c:v>Markanlæg</c:v>
                </c:pt>
              </c:strCache>
            </c:strRef>
          </c:tx>
          <c:spPr>
            <a:solidFill>
              <a:srgbClr val="FFDA06"/>
            </a:solidFill>
            <a:ln>
              <a:noFill/>
            </a:ln>
          </c:spPr>
          <c:cat>
            <c:numRef>
              <c:f>Solceller!$E$18:$Z$18</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Solceller!$E$48:$Z$48</c:f>
              <c:numCache>
                <c:formatCode>#,##0</c:formatCode>
                <c:ptCount val="22"/>
                <c:pt idx="0">
                  <c:v>369</c:v>
                </c:pt>
                <c:pt idx="1">
                  <c:v>429.55</c:v>
                </c:pt>
                <c:pt idx="2">
                  <c:v>750.05</c:v>
                </c:pt>
                <c:pt idx="3">
                  <c:v>1150.05</c:v>
                </c:pt>
                <c:pt idx="4">
                  <c:v>1550.05</c:v>
                </c:pt>
                <c:pt idx="5">
                  <c:v>1950.05</c:v>
                </c:pt>
                <c:pt idx="6">
                  <c:v>2350.0500000000002</c:v>
                </c:pt>
                <c:pt idx="7">
                  <c:v>2750.05</c:v>
                </c:pt>
                <c:pt idx="8">
                  <c:v>3100.05</c:v>
                </c:pt>
                <c:pt idx="9">
                  <c:v>3400.05</c:v>
                </c:pt>
                <c:pt idx="10">
                  <c:v>3700.05</c:v>
                </c:pt>
                <c:pt idx="11">
                  <c:v>4000.05</c:v>
                </c:pt>
                <c:pt idx="12">
                  <c:v>4300.05</c:v>
                </c:pt>
                <c:pt idx="13">
                  <c:v>4300.05</c:v>
                </c:pt>
                <c:pt idx="14">
                  <c:v>4300.05</c:v>
                </c:pt>
                <c:pt idx="15">
                  <c:v>4300.05</c:v>
                </c:pt>
                <c:pt idx="16">
                  <c:v>4300.05</c:v>
                </c:pt>
                <c:pt idx="17">
                  <c:v>4300.05</c:v>
                </c:pt>
                <c:pt idx="18">
                  <c:v>4300.05</c:v>
                </c:pt>
                <c:pt idx="19">
                  <c:v>4300.05</c:v>
                </c:pt>
                <c:pt idx="20">
                  <c:v>4300.05</c:v>
                </c:pt>
                <c:pt idx="21">
                  <c:v>4300.05</c:v>
                </c:pt>
              </c:numCache>
            </c:numRef>
          </c:val>
          <c:extLst>
            <c:ext xmlns:c16="http://schemas.microsoft.com/office/drawing/2014/chart" uri="{C3380CC4-5D6E-409C-BE32-E72D297353CC}">
              <c16:uniqueId val="{00000004-942C-430D-83F7-B1007F72341E}"/>
            </c:ext>
          </c:extLst>
        </c:ser>
        <c:ser>
          <c:idx val="5"/>
          <c:order val="5"/>
          <c:tx>
            <c:strRef>
              <c:f>Solceller!$B$52</c:f>
              <c:strCache>
                <c:ptCount val="1"/>
                <c:pt idx="0">
                  <c:v>Sum, anlæg efter 2030 ikke opdelt</c:v>
                </c:pt>
              </c:strCache>
            </c:strRef>
          </c:tx>
          <c:spPr>
            <a:solidFill>
              <a:srgbClr val="F5FE89"/>
            </a:solidFill>
            <a:ln w="25400">
              <a:noFill/>
            </a:ln>
          </c:spPr>
          <c:val>
            <c:numRef>
              <c:f>Solceller!$E$52:$Z$52</c:f>
              <c:numCache>
                <c:formatCode>#,##0</c:formatCode>
                <c:ptCount val="22"/>
                <c:pt idx="13">
                  <c:v>300</c:v>
                </c:pt>
                <c:pt idx="14">
                  <c:v>600</c:v>
                </c:pt>
                <c:pt idx="15">
                  <c:v>900</c:v>
                </c:pt>
                <c:pt idx="16">
                  <c:v>1100</c:v>
                </c:pt>
                <c:pt idx="17">
                  <c:v>1300</c:v>
                </c:pt>
                <c:pt idx="18">
                  <c:v>1500</c:v>
                </c:pt>
                <c:pt idx="19">
                  <c:v>1700</c:v>
                </c:pt>
                <c:pt idx="20">
                  <c:v>1850</c:v>
                </c:pt>
                <c:pt idx="21">
                  <c:v>2000</c:v>
                </c:pt>
              </c:numCache>
            </c:numRef>
          </c:val>
          <c:extLst>
            <c:ext xmlns:c16="http://schemas.microsoft.com/office/drawing/2014/chart" uri="{C3380CC4-5D6E-409C-BE32-E72D297353CC}">
              <c16:uniqueId val="{00000005-942C-430D-83F7-B1007F72341E}"/>
            </c:ext>
          </c:extLst>
        </c:ser>
        <c:dLbls>
          <c:showLegendKey val="0"/>
          <c:showVal val="0"/>
          <c:showCatName val="0"/>
          <c:showSerName val="0"/>
          <c:showPercent val="0"/>
          <c:showBubbleSize val="0"/>
        </c:dLbls>
        <c:axId val="120228864"/>
        <c:axId val="127156992"/>
      </c:areaChart>
      <c:lineChart>
        <c:grouping val="standard"/>
        <c:varyColors val="0"/>
        <c:ser>
          <c:idx val="6"/>
          <c:order val="6"/>
          <c:tx>
            <c:v>AF18</c:v>
          </c:tx>
          <c:spPr>
            <a:ln w="19050">
              <a:solidFill>
                <a:srgbClr val="000000"/>
              </a:solidFill>
              <a:prstDash val="dash"/>
            </a:ln>
          </c:spPr>
          <c:marker>
            <c:symbol val="none"/>
          </c:marker>
          <c:val>
            <c:numRef>
              <c:f>Solceller!$E$156:$Z$156</c:f>
              <c:numCache>
                <c:formatCode>#,##0</c:formatCode>
                <c:ptCount val="22"/>
                <c:pt idx="0">
                  <c:v>1026.2483828198497</c:v>
                </c:pt>
                <c:pt idx="1">
                  <c:v>1096.8343616675804</c:v>
                </c:pt>
                <c:pt idx="2">
                  <c:v>1135.2795374862096</c:v>
                </c:pt>
                <c:pt idx="3">
                  <c:v>1212.1625554868087</c:v>
                </c:pt>
                <c:pt idx="4">
                  <c:v>1289.9532255030394</c:v>
                </c:pt>
                <c:pt idx="5">
                  <c:v>1368.5561251181566</c:v>
                </c:pt>
                <c:pt idx="6">
                  <c:v>1448.6040709788122</c:v>
                </c:pt>
                <c:pt idx="7">
                  <c:v>1603.9268440786223</c:v>
                </c:pt>
                <c:pt idx="8">
                  <c:v>1761.2070215886808</c:v>
                </c:pt>
                <c:pt idx="9">
                  <c:v>1920.8844022974854</c:v>
                </c:pt>
                <c:pt idx="10">
                  <c:v>2084.0383867723076</c:v>
                </c:pt>
                <c:pt idx="11">
                  <c:v>2324.0668404174703</c:v>
                </c:pt>
                <c:pt idx="12">
                  <c:v>2567.9649468093357</c:v>
                </c:pt>
                <c:pt idx="13">
                  <c:v>2815.1748640572487</c:v>
                </c:pt>
                <c:pt idx="14">
                  <c:v>3063.1196837718576</c:v>
                </c:pt>
                <c:pt idx="15">
                  <c:v>3386.5944354151661</c:v>
                </c:pt>
                <c:pt idx="16">
                  <c:v>3711.1234996609737</c:v>
                </c:pt>
                <c:pt idx="17">
                  <c:v>4036.3910477530508</c:v>
                </c:pt>
                <c:pt idx="18">
                  <c:v>4382.0004986119002</c:v>
                </c:pt>
                <c:pt idx="19">
                  <c:v>4809.7138847332726</c:v>
                </c:pt>
                <c:pt idx="20">
                  <c:v>5246.9844401464798</c:v>
                </c:pt>
                <c:pt idx="21">
                  <c:v>5693.8121648515198</c:v>
                </c:pt>
              </c:numCache>
            </c:numRef>
          </c:val>
          <c:smooth val="0"/>
          <c:extLst>
            <c:ext xmlns:c16="http://schemas.microsoft.com/office/drawing/2014/chart" uri="{C3380CC4-5D6E-409C-BE32-E72D297353CC}">
              <c16:uniqueId val="{00000006-942C-430D-83F7-B1007F72341E}"/>
            </c:ext>
          </c:extLst>
        </c:ser>
        <c:dLbls>
          <c:showLegendKey val="0"/>
          <c:showVal val="0"/>
          <c:showCatName val="0"/>
          <c:showSerName val="0"/>
          <c:showPercent val="0"/>
          <c:showBubbleSize val="0"/>
        </c:dLbls>
        <c:marker val="1"/>
        <c:smooth val="0"/>
        <c:axId val="120228864"/>
        <c:axId val="127156992"/>
      </c:lineChart>
      <c:catAx>
        <c:axId val="120228864"/>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da-DK"/>
          </a:p>
        </c:txPr>
        <c:crossAx val="127156992"/>
        <c:crosses val="autoZero"/>
        <c:auto val="1"/>
        <c:lblAlgn val="ctr"/>
        <c:lblOffset val="100"/>
        <c:noMultiLvlLbl val="0"/>
      </c:catAx>
      <c:valAx>
        <c:axId val="127156992"/>
        <c:scaling>
          <c:orientation val="minMax"/>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a:lstStyle/>
              <a:p>
                <a:pPr>
                  <a:defRPr sz="900" b="1">
                    <a:solidFill>
                      <a:srgbClr val="000000"/>
                    </a:solidFill>
                  </a:defRPr>
                </a:pPr>
                <a:r>
                  <a:rPr lang="en-US"/>
                  <a:t>Solcellekapacitet MW</a:t>
                </a:r>
              </a:p>
            </c:rich>
          </c:tx>
          <c:overlay val="0"/>
        </c:title>
        <c:numFmt formatCode="#,##0" sourceLinked="1"/>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da-DK"/>
          </a:p>
        </c:txPr>
        <c:crossAx val="120228864"/>
        <c:crosses val="autoZero"/>
        <c:crossBetween val="midCat"/>
      </c:valAx>
    </c:plotArea>
    <c:legend>
      <c:legendPos val="b"/>
      <c:overlay val="0"/>
      <c:txPr>
        <a:bodyPr/>
        <a:lstStyle/>
        <a:p>
          <a:pPr>
            <a:defRPr sz="900">
              <a:solidFill>
                <a:srgbClr val="000000"/>
              </a:solidFill>
            </a:defRPr>
          </a:pPr>
          <a:endParaRPr lang="da-DK"/>
        </a:p>
      </c:txPr>
    </c:legend>
    <c:plotVisOnly val="1"/>
    <c:dispBlanksAs val="zero"/>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baseline="0">
                <a:solidFill>
                  <a:srgbClr val="000000"/>
                </a:solidFill>
                <a:effectLst/>
              </a:defRPr>
            </a:pPr>
            <a:r>
              <a:rPr lang="da-DK"/>
              <a:t>Fjernvarmeforbrug i Danmark</a:t>
            </a:r>
            <a:endParaRPr lang="en-US"/>
          </a:p>
        </c:rich>
      </c:tx>
      <c:overlay val="0"/>
    </c:title>
    <c:autoTitleDeleted val="0"/>
    <c:plotArea>
      <c:layout/>
      <c:areaChart>
        <c:grouping val="stacked"/>
        <c:varyColors val="0"/>
        <c:ser>
          <c:idx val="0"/>
          <c:order val="0"/>
          <c:tx>
            <c:strRef>
              <c:f>Fjernvarme!$B$8</c:f>
              <c:strCache>
                <c:ptCount val="1"/>
                <c:pt idx="0">
                  <c:v>Husholdninger</c:v>
                </c:pt>
              </c:strCache>
            </c:strRef>
          </c:tx>
          <c:spPr>
            <a:solidFill>
              <a:srgbClr val="0097A7"/>
            </a:solidFill>
            <a:ln>
              <a:noFill/>
              <a:round/>
            </a:ln>
            <a:effectLst/>
            <a:extLst>
              <a:ext uri="{91240B29-F687-4F45-9708-019B960494DF}">
                <a14:hiddenLine xmlns:a14="http://schemas.microsoft.com/office/drawing/2010/main">
                  <a:solidFill>
                    <a:srgbClr val="0097A7"/>
                  </a:solidFill>
                  <a:round/>
                </a14:hiddenLine>
              </a:ext>
            </a:extLst>
          </c:spPr>
          <c:cat>
            <c:numRef>
              <c:f>Fjernvarme!$D$6:$Y$6</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Fjernvarme!$D$17:$Y$17</c:f>
              <c:numCache>
                <c:formatCode>#.##0;;;@</c:formatCode>
                <c:ptCount val="22"/>
                <c:pt idx="0">
                  <c:v>19439.609277007141</c:v>
                </c:pt>
                <c:pt idx="1">
                  <c:v>19246.912526621803</c:v>
                </c:pt>
                <c:pt idx="2">
                  <c:v>19131.936220731557</c:v>
                </c:pt>
                <c:pt idx="3">
                  <c:v>19016.959914841282</c:v>
                </c:pt>
                <c:pt idx="4">
                  <c:v>18901.983608951028</c:v>
                </c:pt>
                <c:pt idx="5">
                  <c:v>18787.007303060749</c:v>
                </c:pt>
                <c:pt idx="6">
                  <c:v>18672.030997170499</c:v>
                </c:pt>
                <c:pt idx="7">
                  <c:v>18553.788611438555</c:v>
                </c:pt>
                <c:pt idx="8">
                  <c:v>18435.546225706639</c:v>
                </c:pt>
                <c:pt idx="9">
                  <c:v>18317.30383997472</c:v>
                </c:pt>
                <c:pt idx="10">
                  <c:v>18199.061454242776</c:v>
                </c:pt>
                <c:pt idx="11">
                  <c:v>18080.819068510864</c:v>
                </c:pt>
                <c:pt idx="12">
                  <c:v>18006.24147617161</c:v>
                </c:pt>
                <c:pt idx="13">
                  <c:v>17931.663883832389</c:v>
                </c:pt>
                <c:pt idx="14">
                  <c:v>17857.086291493164</c:v>
                </c:pt>
                <c:pt idx="15">
                  <c:v>17782.508699153943</c:v>
                </c:pt>
                <c:pt idx="16">
                  <c:v>17707.931106814722</c:v>
                </c:pt>
                <c:pt idx="17">
                  <c:v>17644.766223541083</c:v>
                </c:pt>
                <c:pt idx="18">
                  <c:v>17581.601340267443</c:v>
                </c:pt>
                <c:pt idx="19">
                  <c:v>17518.436456993804</c:v>
                </c:pt>
                <c:pt idx="20">
                  <c:v>17455.271573720194</c:v>
                </c:pt>
                <c:pt idx="21">
                  <c:v>17392.106690446555</c:v>
                </c:pt>
              </c:numCache>
            </c:numRef>
          </c:val>
          <c:extLst>
            <c:ext xmlns:c16="http://schemas.microsoft.com/office/drawing/2014/chart" uri="{C3380CC4-5D6E-409C-BE32-E72D297353CC}">
              <c16:uniqueId val="{00000000-26DC-4EE5-829C-A2D021284099}"/>
            </c:ext>
          </c:extLst>
        </c:ser>
        <c:ser>
          <c:idx val="1"/>
          <c:order val="1"/>
          <c:tx>
            <c:strRef>
              <c:f>Fjernvarme!$B$9</c:f>
              <c:strCache>
                <c:ptCount val="1"/>
                <c:pt idx="0">
                  <c:v>Erhverv</c:v>
                </c:pt>
              </c:strCache>
            </c:strRef>
          </c:tx>
          <c:spPr>
            <a:solidFill>
              <a:srgbClr val="673AB7"/>
            </a:solidFill>
            <a:ln>
              <a:noFill/>
              <a:round/>
            </a:ln>
            <a:effectLst/>
            <a:extLst>
              <a:ext uri="{91240B29-F687-4F45-9708-019B960494DF}">
                <a14:hiddenLine xmlns:a14="http://schemas.microsoft.com/office/drawing/2010/main">
                  <a:solidFill>
                    <a:srgbClr val="673AB7"/>
                  </a:solidFill>
                  <a:round/>
                </a14:hiddenLine>
              </a:ext>
            </a:extLst>
          </c:spPr>
          <c:cat>
            <c:numRef>
              <c:f>Fjernvarme!$D$6:$Y$6</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Fjernvarme!$D$18:$Y$18</c:f>
              <c:numCache>
                <c:formatCode>#.##0;;;@</c:formatCode>
                <c:ptCount val="22"/>
                <c:pt idx="0">
                  <c:v>10606.450756528862</c:v>
                </c:pt>
                <c:pt idx="1">
                  <c:v>10626.77149709261</c:v>
                </c:pt>
                <c:pt idx="2">
                  <c:v>10713.642808795472</c:v>
                </c:pt>
                <c:pt idx="3">
                  <c:v>10800.514120498332</c:v>
                </c:pt>
                <c:pt idx="4">
                  <c:v>10887.385432201167</c:v>
                </c:pt>
                <c:pt idx="5">
                  <c:v>10974.256743904027</c:v>
                </c:pt>
                <c:pt idx="6">
                  <c:v>11061.128055606889</c:v>
                </c:pt>
                <c:pt idx="7">
                  <c:v>11171.170477132222</c:v>
                </c:pt>
                <c:pt idx="8">
                  <c:v>11281.212898657584</c:v>
                </c:pt>
                <c:pt idx="9">
                  <c:v>11391.255320182916</c:v>
                </c:pt>
                <c:pt idx="10">
                  <c:v>11501.297741708277</c:v>
                </c:pt>
                <c:pt idx="11">
                  <c:v>11611.340163233612</c:v>
                </c:pt>
                <c:pt idx="12">
                  <c:v>11706.200290934306</c:v>
                </c:pt>
                <c:pt idx="13">
                  <c:v>11801.060418634999</c:v>
                </c:pt>
                <c:pt idx="14">
                  <c:v>11895.920546335667</c:v>
                </c:pt>
                <c:pt idx="15">
                  <c:v>11990.780674036361</c:v>
                </c:pt>
                <c:pt idx="16">
                  <c:v>12085.640801737056</c:v>
                </c:pt>
                <c:pt idx="17">
                  <c:v>12055.100730292415</c:v>
                </c:pt>
                <c:pt idx="18">
                  <c:v>12024.560658847749</c:v>
                </c:pt>
                <c:pt idx="19">
                  <c:v>11994.020587403113</c:v>
                </c:pt>
                <c:pt idx="20">
                  <c:v>11963.480515958445</c:v>
                </c:pt>
                <c:pt idx="21">
                  <c:v>11932.940444513806</c:v>
                </c:pt>
              </c:numCache>
            </c:numRef>
          </c:val>
          <c:extLst>
            <c:ext xmlns:c16="http://schemas.microsoft.com/office/drawing/2014/chart" uri="{C3380CC4-5D6E-409C-BE32-E72D297353CC}">
              <c16:uniqueId val="{00000001-26DC-4EE5-829C-A2D021284099}"/>
            </c:ext>
          </c:extLst>
        </c:ser>
        <c:ser>
          <c:idx val="2"/>
          <c:order val="2"/>
          <c:tx>
            <c:strRef>
              <c:f>Fjernvarme!$B$10</c:f>
              <c:strCache>
                <c:ptCount val="1"/>
                <c:pt idx="0">
                  <c:v>Tab</c:v>
                </c:pt>
              </c:strCache>
            </c:strRef>
          </c:tx>
          <c:spPr>
            <a:solidFill>
              <a:srgbClr val="FF5252"/>
            </a:solidFill>
            <a:ln>
              <a:noFill/>
              <a:round/>
            </a:ln>
            <a:effectLst/>
            <a:extLst>
              <a:ext uri="{91240B29-F687-4F45-9708-019B960494DF}">
                <a14:hiddenLine xmlns:a14="http://schemas.microsoft.com/office/drawing/2010/main">
                  <a:solidFill>
                    <a:srgbClr val="FF5252"/>
                  </a:solidFill>
                  <a:round/>
                </a14:hiddenLine>
              </a:ext>
            </a:extLst>
          </c:spPr>
          <c:cat>
            <c:numRef>
              <c:f>Fjernvarme!$D$6:$Y$6</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Fjernvarme!$D$19:$Y$19</c:f>
              <c:numCache>
                <c:formatCode>#.##0;;;@</c:formatCode>
                <c:ptCount val="22"/>
                <c:pt idx="0">
                  <c:v>7511.5150083839999</c:v>
                </c:pt>
                <c:pt idx="1">
                  <c:v>7468.4210059286115</c:v>
                </c:pt>
                <c:pt idx="2">
                  <c:v>7461.3947573817495</c:v>
                </c:pt>
                <c:pt idx="3">
                  <c:v>7454.3685088349157</c:v>
                </c:pt>
                <c:pt idx="4">
                  <c:v>7447.3422602880555</c:v>
                </c:pt>
                <c:pt idx="5">
                  <c:v>7440.3160117411935</c:v>
                </c:pt>
                <c:pt idx="6">
                  <c:v>7433.2897631943333</c:v>
                </c:pt>
                <c:pt idx="7">
                  <c:v>7431.2397721426942</c:v>
                </c:pt>
                <c:pt idx="8">
                  <c:v>7429.189781091055</c:v>
                </c:pt>
                <c:pt idx="9">
                  <c:v>7427.1397900394168</c:v>
                </c:pt>
                <c:pt idx="10">
                  <c:v>7425.0897989877494</c:v>
                </c:pt>
                <c:pt idx="11">
                  <c:v>7423.0398079361103</c:v>
                </c:pt>
                <c:pt idx="12">
                  <c:v>7428.1104417764718</c:v>
                </c:pt>
                <c:pt idx="13">
                  <c:v>7433.1810756168616</c:v>
                </c:pt>
                <c:pt idx="14">
                  <c:v>7438.2517094572222</c:v>
                </c:pt>
                <c:pt idx="15">
                  <c:v>7443.3223432975838</c:v>
                </c:pt>
                <c:pt idx="16">
                  <c:v>7448.3929771379444</c:v>
                </c:pt>
                <c:pt idx="17">
                  <c:v>7424.9667384583609</c:v>
                </c:pt>
                <c:pt idx="18">
                  <c:v>7401.5404997788046</c:v>
                </c:pt>
                <c:pt idx="19">
                  <c:v>7378.1142610992219</c:v>
                </c:pt>
                <c:pt idx="20">
                  <c:v>7354.6880224196666</c:v>
                </c:pt>
                <c:pt idx="21">
                  <c:v>7331.261783740083</c:v>
                </c:pt>
              </c:numCache>
            </c:numRef>
          </c:val>
          <c:extLst>
            <c:ext xmlns:c16="http://schemas.microsoft.com/office/drawing/2014/chart" uri="{C3380CC4-5D6E-409C-BE32-E72D297353CC}">
              <c16:uniqueId val="{00000002-26DC-4EE5-829C-A2D021284099}"/>
            </c:ext>
          </c:extLst>
        </c:ser>
        <c:dLbls>
          <c:showLegendKey val="0"/>
          <c:showVal val="0"/>
          <c:showCatName val="0"/>
          <c:showSerName val="0"/>
          <c:showPercent val="0"/>
          <c:showBubbleSize val="0"/>
        </c:dLbls>
        <c:axId val="127242624"/>
        <c:axId val="127244160"/>
      </c:areaChart>
      <c:lineChart>
        <c:grouping val="standard"/>
        <c:varyColors val="0"/>
        <c:ser>
          <c:idx val="3"/>
          <c:order val="3"/>
          <c:tx>
            <c:v>AF18</c:v>
          </c:tx>
          <c:spPr>
            <a:ln w="19050">
              <a:solidFill>
                <a:srgbClr val="000000"/>
              </a:solidFill>
              <a:prstDash val="dash"/>
            </a:ln>
          </c:spPr>
          <c:marker>
            <c:symbol val="none"/>
          </c:marker>
          <c:val>
            <c:numRef>
              <c:f>Fjernvarme!$D$37:$Y$37</c:f>
              <c:numCache>
                <c:formatCode>#,##0</c:formatCode>
                <c:ptCount val="22"/>
                <c:pt idx="0">
                  <c:v>37285.582036589985</c:v>
                </c:pt>
                <c:pt idx="1">
                  <c:v>37209.858507978381</c:v>
                </c:pt>
                <c:pt idx="2">
                  <c:v>37163.029465528096</c:v>
                </c:pt>
                <c:pt idx="3">
                  <c:v>37118.978200855585</c:v>
                </c:pt>
                <c:pt idx="4">
                  <c:v>37069.371380627534</c:v>
                </c:pt>
                <c:pt idx="5">
                  <c:v>37011.431227066161</c:v>
                </c:pt>
                <c:pt idx="6">
                  <c:v>36953.491073504774</c:v>
                </c:pt>
                <c:pt idx="7">
                  <c:v>36844.960985805039</c:v>
                </c:pt>
                <c:pt idx="8">
                  <c:v>36730.875342549713</c:v>
                </c:pt>
                <c:pt idx="9">
                  <c:v>36616.789699294393</c:v>
                </c:pt>
                <c:pt idx="10">
                  <c:v>36497.14850048357</c:v>
                </c:pt>
                <c:pt idx="11">
                  <c:v>36383.062857228237</c:v>
                </c:pt>
                <c:pt idx="12">
                  <c:v>36146.092929733772</c:v>
                </c:pt>
                <c:pt idx="13">
                  <c:v>35909.123002239299</c:v>
                </c:pt>
                <c:pt idx="14">
                  <c:v>35672.153074744791</c:v>
                </c:pt>
                <c:pt idx="15">
                  <c:v>35435.18314725034</c:v>
                </c:pt>
                <c:pt idx="16">
                  <c:v>35198.213219755868</c:v>
                </c:pt>
                <c:pt idx="17">
                  <c:v>35105.395616901384</c:v>
                </c:pt>
                <c:pt idx="18">
                  <c:v>35012.578014046907</c:v>
                </c:pt>
                <c:pt idx="19">
                  <c:v>34919.760411192401</c:v>
                </c:pt>
                <c:pt idx="20">
                  <c:v>34826.942808337917</c:v>
                </c:pt>
                <c:pt idx="21">
                  <c:v>34734.12520548344</c:v>
                </c:pt>
              </c:numCache>
            </c:numRef>
          </c:val>
          <c:smooth val="0"/>
          <c:extLst>
            <c:ext xmlns:c16="http://schemas.microsoft.com/office/drawing/2014/chart" uri="{C3380CC4-5D6E-409C-BE32-E72D297353CC}">
              <c16:uniqueId val="{00000000-D033-4239-8C1E-462D74836384}"/>
            </c:ext>
          </c:extLst>
        </c:ser>
        <c:dLbls>
          <c:showLegendKey val="0"/>
          <c:showVal val="0"/>
          <c:showCatName val="0"/>
          <c:showSerName val="0"/>
          <c:showPercent val="0"/>
          <c:showBubbleSize val="0"/>
        </c:dLbls>
        <c:marker val="1"/>
        <c:smooth val="0"/>
        <c:axId val="127242624"/>
        <c:axId val="127244160"/>
      </c:lineChart>
      <c:catAx>
        <c:axId val="127242624"/>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da-DK"/>
          </a:p>
        </c:txPr>
        <c:crossAx val="127244160"/>
        <c:crosses val="autoZero"/>
        <c:auto val="1"/>
        <c:lblAlgn val="ctr"/>
        <c:lblOffset val="100"/>
        <c:noMultiLvlLbl val="0"/>
      </c:catAx>
      <c:valAx>
        <c:axId val="127244160"/>
        <c:scaling>
          <c:orientation val="minMax"/>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a:defRPr sz="900" b="1">
                    <a:solidFill>
                      <a:srgbClr val="000000"/>
                    </a:solidFill>
                  </a:defRPr>
                </a:pPr>
                <a:r>
                  <a:rPr lang="en-US"/>
                  <a:t>GWh</a:t>
                </a:r>
              </a:p>
            </c:rich>
          </c:tx>
          <c:overlay val="0"/>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da-DK"/>
          </a:p>
        </c:txPr>
        <c:crossAx val="127242624"/>
        <c:crosses val="autoZero"/>
        <c:crossBetween val="midCat"/>
      </c:valAx>
      <c:spPr>
        <a:noFill/>
        <a:extLst>
          <a:ext uri="{909E8E84-426E-40DD-AFC4-6F175D3DCCD1}">
            <a14:hiddenFill xmlns:a14="http://schemas.microsoft.com/office/drawing/2010/main">
              <a:solidFill>
                <a:sysClr val="window" lastClr="FFFFFF"/>
              </a:solidFill>
            </a14:hiddenFill>
          </a:ext>
        </a:extLst>
      </c:spPr>
    </c:plotArea>
    <c:legend>
      <c:legendPos val="b"/>
      <c:overlay val="0"/>
      <c:txPr>
        <a:bodyPr/>
        <a:lstStyle/>
        <a:p>
          <a:pPr>
            <a:defRPr sz="900">
              <a:solidFill>
                <a:srgbClr val="000000"/>
              </a:solidFill>
            </a:defRPr>
          </a:pPr>
          <a:endParaRPr lang="da-DK"/>
        </a:p>
      </c:txPr>
    </c:legend>
    <c:plotVisOnly val="1"/>
    <c:dispBlanksAs val="zero"/>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00"/>
                </a:solidFill>
              </a:defRPr>
            </a:pPr>
            <a:r>
              <a:rPr lang="en-US"/>
              <a:t>Gasforbrug i Danmark</a:t>
            </a:r>
          </a:p>
        </c:rich>
      </c:tx>
      <c:overlay val="0"/>
    </c:title>
    <c:autoTitleDeleted val="0"/>
    <c:plotArea>
      <c:layout/>
      <c:areaChart>
        <c:grouping val="stacked"/>
        <c:varyColors val="0"/>
        <c:ser>
          <c:idx val="6"/>
          <c:order val="2"/>
          <c:tx>
            <c:strRef>
              <c:f>'Centrale gasdata'!$B$18</c:f>
              <c:strCache>
                <c:ptCount val="1"/>
                <c:pt idx="0">
                  <c:v>Husholdninger</c:v>
                </c:pt>
              </c:strCache>
            </c:strRef>
          </c:tx>
          <c:spPr>
            <a:solidFill>
              <a:srgbClr val="FF5252"/>
            </a:solidFill>
            <a:ln>
              <a:noFill/>
              <a:round/>
            </a:ln>
            <a:effectLst/>
            <a:extLst>
              <a:ext uri="{91240B29-F687-4F45-9708-019B960494DF}">
                <a14:hiddenLine xmlns:a14="http://schemas.microsoft.com/office/drawing/2010/main">
                  <a:solidFill>
                    <a:srgbClr val="FF5252"/>
                  </a:solidFill>
                  <a:round/>
                </a14:hiddenLine>
              </a:ext>
            </a:extLst>
          </c:spPr>
          <c:cat>
            <c:numRef>
              <c:f>'Centrale gasdata'!$E$13:$Z$13</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'Centrale gasdata'!$E$18:$Z$18</c:f>
              <c:numCache>
                <c:formatCode>#,##0</c:formatCode>
                <c:ptCount val="22"/>
                <c:pt idx="0">
                  <c:v>659.81939813446286</c:v>
                </c:pt>
                <c:pt idx="1">
                  <c:v>654.3173251213866</c:v>
                </c:pt>
                <c:pt idx="2">
                  <c:v>647.56740639309226</c:v>
                </c:pt>
                <c:pt idx="3">
                  <c:v>640.81748766479791</c:v>
                </c:pt>
                <c:pt idx="4">
                  <c:v>634.0675689365014</c:v>
                </c:pt>
                <c:pt idx="5">
                  <c:v>627.31765020820706</c:v>
                </c:pt>
                <c:pt idx="6">
                  <c:v>620.56773147991271</c:v>
                </c:pt>
                <c:pt idx="7">
                  <c:v>591.09143866733007</c:v>
                </c:pt>
                <c:pt idx="8">
                  <c:v>561.61514585474742</c:v>
                </c:pt>
                <c:pt idx="9">
                  <c:v>532.13885304216706</c:v>
                </c:pt>
                <c:pt idx="10">
                  <c:v>502.66256022958441</c:v>
                </c:pt>
                <c:pt idx="11">
                  <c:v>473.18626741700416</c:v>
                </c:pt>
                <c:pt idx="12">
                  <c:v>458.70027488915059</c:v>
                </c:pt>
                <c:pt idx="13">
                  <c:v>444.21428236129935</c:v>
                </c:pt>
                <c:pt idx="14">
                  <c:v>429.72828983344584</c:v>
                </c:pt>
                <c:pt idx="15">
                  <c:v>415.2422973055946</c:v>
                </c:pt>
                <c:pt idx="16">
                  <c:v>400.75630477774104</c:v>
                </c:pt>
                <c:pt idx="17">
                  <c:v>389.27074276773419</c:v>
                </c:pt>
                <c:pt idx="18">
                  <c:v>377.78518075772729</c:v>
                </c:pt>
                <c:pt idx="19">
                  <c:v>366.29961874772039</c:v>
                </c:pt>
                <c:pt idx="20">
                  <c:v>354.81405673771121</c:v>
                </c:pt>
                <c:pt idx="21">
                  <c:v>343.32849472770431</c:v>
                </c:pt>
              </c:numCache>
            </c:numRef>
          </c:val>
          <c:extLst>
            <c:ext xmlns:c16="http://schemas.microsoft.com/office/drawing/2014/chart" uri="{C3380CC4-5D6E-409C-BE32-E72D297353CC}">
              <c16:uniqueId val="{00000000-E53E-49FC-93CA-43C0FD673090}"/>
            </c:ext>
          </c:extLst>
        </c:ser>
        <c:ser>
          <c:idx val="2"/>
          <c:order val="0"/>
          <c:tx>
            <c:strRef>
              <c:f>'Centrale gasdata'!$B$16</c:f>
              <c:strCache>
                <c:ptCount val="1"/>
                <c:pt idx="0">
                  <c:v>El og varmeproduktion</c:v>
                </c:pt>
              </c:strCache>
            </c:strRef>
          </c:tx>
          <c:spPr>
            <a:solidFill>
              <a:srgbClr val="0097A7"/>
            </a:solidFill>
            <a:ln>
              <a:noFill/>
              <a:round/>
            </a:ln>
            <a:effectLst/>
            <a:extLst>
              <a:ext uri="{91240B29-F687-4F45-9708-019B960494DF}">
                <a14:hiddenLine xmlns:a14="http://schemas.microsoft.com/office/drawing/2010/main">
                  <a:solidFill>
                    <a:srgbClr val="0097A7"/>
                  </a:solidFill>
                  <a:round/>
                </a14:hiddenLine>
              </a:ext>
            </a:extLst>
          </c:spPr>
          <c:cat>
            <c:numRef>
              <c:f>'Centrale gasdata'!$E$13:$Z$13</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'Centrale gasdata'!$E$16:$Z$16</c:f>
              <c:numCache>
                <c:formatCode>#,##0</c:formatCode>
                <c:ptCount val="22"/>
                <c:pt idx="0">
                  <c:v>629.77790078509429</c:v>
                </c:pt>
                <c:pt idx="1">
                  <c:v>641.80698565764703</c:v>
                </c:pt>
                <c:pt idx="2">
                  <c:v>614.82870767038276</c:v>
                </c:pt>
                <c:pt idx="3">
                  <c:v>525.5476710690142</c:v>
                </c:pt>
                <c:pt idx="4">
                  <c:v>465.60163320431701</c:v>
                </c:pt>
                <c:pt idx="5">
                  <c:v>408.30045750488352</c:v>
                </c:pt>
                <c:pt idx="6">
                  <c:v>383.37155927763291</c:v>
                </c:pt>
                <c:pt idx="7">
                  <c:v>404.10737216601109</c:v>
                </c:pt>
                <c:pt idx="8">
                  <c:v>387.4158537520899</c:v>
                </c:pt>
                <c:pt idx="9">
                  <c:v>377.48638775423797</c:v>
                </c:pt>
                <c:pt idx="10">
                  <c:v>367.96386897700523</c:v>
                </c:pt>
                <c:pt idx="11">
                  <c:v>351.02657103320286</c:v>
                </c:pt>
                <c:pt idx="12">
                  <c:v>325.66385907051483</c:v>
                </c:pt>
                <c:pt idx="13">
                  <c:v>311.69415346484294</c:v>
                </c:pt>
                <c:pt idx="14">
                  <c:v>302.2657205821335</c:v>
                </c:pt>
                <c:pt idx="15">
                  <c:v>321.68888363566828</c:v>
                </c:pt>
                <c:pt idx="16">
                  <c:v>314.54472611845659</c:v>
                </c:pt>
                <c:pt idx="17">
                  <c:v>315.95561145683746</c:v>
                </c:pt>
                <c:pt idx="18">
                  <c:v>309.27595670558833</c:v>
                </c:pt>
                <c:pt idx="19">
                  <c:v>306.43882864273047</c:v>
                </c:pt>
                <c:pt idx="20">
                  <c:v>300.93441478496015</c:v>
                </c:pt>
                <c:pt idx="21">
                  <c:v>298.49826274244759</c:v>
                </c:pt>
              </c:numCache>
            </c:numRef>
          </c:val>
          <c:extLst>
            <c:ext xmlns:c16="http://schemas.microsoft.com/office/drawing/2014/chart" uri="{C3380CC4-5D6E-409C-BE32-E72D297353CC}">
              <c16:uniqueId val="{00000001-E53E-49FC-93CA-43C0FD673090}"/>
            </c:ext>
          </c:extLst>
        </c:ser>
        <c:ser>
          <c:idx val="5"/>
          <c:order val="1"/>
          <c:tx>
            <c:strRef>
              <c:f>'Centrale gasdata'!$B$17</c:f>
              <c:strCache>
                <c:ptCount val="1"/>
                <c:pt idx="0">
                  <c:v>Erhverv</c:v>
                </c:pt>
              </c:strCache>
            </c:strRef>
          </c:tx>
          <c:spPr>
            <a:solidFill>
              <a:srgbClr val="673AB7"/>
            </a:solidFill>
            <a:ln>
              <a:noFill/>
              <a:round/>
            </a:ln>
            <a:effectLst/>
            <a:extLst>
              <a:ext uri="{91240B29-F687-4F45-9708-019B960494DF}">
                <a14:hiddenLine xmlns:a14="http://schemas.microsoft.com/office/drawing/2010/main">
                  <a:solidFill>
                    <a:srgbClr val="673AB7"/>
                  </a:solidFill>
                  <a:round/>
                </a14:hiddenLine>
              </a:ext>
            </a:extLst>
          </c:spPr>
          <c:cat>
            <c:numRef>
              <c:f>'Centrale gasdata'!$E$13:$Z$13</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'Centrale gasdata'!$E$17:$Z$17</c:f>
              <c:numCache>
                <c:formatCode>#,##0</c:formatCode>
                <c:ptCount val="22"/>
                <c:pt idx="0">
                  <c:v>1033.9874833737833</c:v>
                </c:pt>
                <c:pt idx="1">
                  <c:v>1032.9945462027272</c:v>
                </c:pt>
                <c:pt idx="2">
                  <c:v>1038.2324915630852</c:v>
                </c:pt>
                <c:pt idx="3">
                  <c:v>1043.4704369234435</c:v>
                </c:pt>
                <c:pt idx="4">
                  <c:v>1048.7083822838017</c:v>
                </c:pt>
                <c:pt idx="5">
                  <c:v>1053.946327644162</c:v>
                </c:pt>
                <c:pt idx="6">
                  <c:v>1059.1842730045203</c:v>
                </c:pt>
                <c:pt idx="7">
                  <c:v>1036.9477131839051</c:v>
                </c:pt>
                <c:pt idx="8">
                  <c:v>1014.7111533632873</c:v>
                </c:pt>
                <c:pt idx="9">
                  <c:v>992.4745935426721</c:v>
                </c:pt>
                <c:pt idx="10">
                  <c:v>970.2380337220568</c:v>
                </c:pt>
                <c:pt idx="11">
                  <c:v>948.00147390143934</c:v>
                </c:pt>
                <c:pt idx="12">
                  <c:v>933.25109150906098</c:v>
                </c:pt>
                <c:pt idx="13">
                  <c:v>918.50070911668047</c:v>
                </c:pt>
                <c:pt idx="14">
                  <c:v>903.75032672429984</c:v>
                </c:pt>
                <c:pt idx="15">
                  <c:v>888.99994433192137</c:v>
                </c:pt>
                <c:pt idx="16">
                  <c:v>874.24956193954085</c:v>
                </c:pt>
                <c:pt idx="17">
                  <c:v>858.97634710645536</c:v>
                </c:pt>
                <c:pt idx="18">
                  <c:v>843.70313227337238</c:v>
                </c:pt>
                <c:pt idx="19">
                  <c:v>828.42991744028689</c:v>
                </c:pt>
                <c:pt idx="20">
                  <c:v>813.1567026072039</c:v>
                </c:pt>
                <c:pt idx="21">
                  <c:v>797.88348777411841</c:v>
                </c:pt>
              </c:numCache>
            </c:numRef>
          </c:val>
          <c:extLst>
            <c:ext xmlns:c16="http://schemas.microsoft.com/office/drawing/2014/chart" uri="{C3380CC4-5D6E-409C-BE32-E72D297353CC}">
              <c16:uniqueId val="{00000002-E53E-49FC-93CA-43C0FD673090}"/>
            </c:ext>
          </c:extLst>
        </c:ser>
        <c:ser>
          <c:idx val="7"/>
          <c:order val="3"/>
          <c:tx>
            <c:strRef>
              <c:f>'Centrale gasdata'!$B$19</c:f>
              <c:strCache>
                <c:ptCount val="1"/>
                <c:pt idx="0">
                  <c:v>Transport</c:v>
                </c:pt>
              </c:strCache>
            </c:strRef>
          </c:tx>
          <c:spPr>
            <a:solidFill>
              <a:srgbClr val="0091EA"/>
            </a:solidFill>
            <a:ln>
              <a:noFill/>
              <a:round/>
            </a:ln>
            <a:effectLst/>
            <a:extLst>
              <a:ext uri="{91240B29-F687-4F45-9708-019B960494DF}">
                <a14:hiddenLine xmlns:a14="http://schemas.microsoft.com/office/drawing/2010/main">
                  <a:solidFill>
                    <a:srgbClr val="0091EA"/>
                  </a:solidFill>
                  <a:round/>
                </a14:hiddenLine>
              </a:ext>
            </a:extLst>
          </c:spPr>
          <c:cat>
            <c:numRef>
              <c:f>'Centrale gasdata'!$E$13:$Z$13</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'Centrale gasdata'!$E$19:$Z$19</c:f>
              <c:numCache>
                <c:formatCode>#,##0</c:formatCode>
                <c:ptCount val="22"/>
                <c:pt idx="0">
                  <c:v>18.285659094067906</c:v>
                </c:pt>
                <c:pt idx="1">
                  <c:v>18.741198387982344</c:v>
                </c:pt>
                <c:pt idx="2">
                  <c:v>19.583508455795442</c:v>
                </c:pt>
                <c:pt idx="3">
                  <c:v>20.944390065859309</c:v>
                </c:pt>
                <c:pt idx="4">
                  <c:v>23.112223554244206</c:v>
                </c:pt>
                <c:pt idx="5">
                  <c:v>25.539517649009291</c:v>
                </c:pt>
                <c:pt idx="6">
                  <c:v>27.858731560505362</c:v>
                </c:pt>
                <c:pt idx="7">
                  <c:v>31.267996050827609</c:v>
                </c:pt>
                <c:pt idx="8">
                  <c:v>35.620962474372099</c:v>
                </c:pt>
                <c:pt idx="9">
                  <c:v>40.511869592030706</c:v>
                </c:pt>
                <c:pt idx="10">
                  <c:v>45.911834211317966</c:v>
                </c:pt>
                <c:pt idx="11">
                  <c:v>51.153574552184864</c:v>
                </c:pt>
                <c:pt idx="12">
                  <c:v>56.726825922220009</c:v>
                </c:pt>
                <c:pt idx="13">
                  <c:v>62.622411978812593</c:v>
                </c:pt>
                <c:pt idx="14">
                  <c:v>68.566082009078656</c:v>
                </c:pt>
                <c:pt idx="15">
                  <c:v>74.576339846363638</c:v>
                </c:pt>
                <c:pt idx="16">
                  <c:v>80.333375423339319</c:v>
                </c:pt>
                <c:pt idx="17">
                  <c:v>85.842491524665363</c:v>
                </c:pt>
                <c:pt idx="18">
                  <c:v>90.129492668425641</c:v>
                </c:pt>
                <c:pt idx="19">
                  <c:v>93.561141151078616</c:v>
                </c:pt>
                <c:pt idx="20">
                  <c:v>96.268715887932387</c:v>
                </c:pt>
                <c:pt idx="21">
                  <c:v>98.163289974819008</c:v>
                </c:pt>
              </c:numCache>
            </c:numRef>
          </c:val>
          <c:extLst>
            <c:ext xmlns:c16="http://schemas.microsoft.com/office/drawing/2014/chart" uri="{C3380CC4-5D6E-409C-BE32-E72D297353CC}">
              <c16:uniqueId val="{00000003-E53E-49FC-93CA-43C0FD673090}"/>
            </c:ext>
          </c:extLst>
        </c:ser>
        <c:ser>
          <c:idx val="8"/>
          <c:order val="4"/>
          <c:tx>
            <c:strRef>
              <c:f>'Centrale gasdata'!$B$20</c:f>
              <c:strCache>
                <c:ptCount val="1"/>
                <c:pt idx="0">
                  <c:v>Øvrige</c:v>
                </c:pt>
              </c:strCache>
            </c:strRef>
          </c:tx>
          <c:spPr>
            <a:solidFill>
              <a:srgbClr val="1DE2CD"/>
            </a:solidFill>
            <a:ln>
              <a:noFill/>
              <a:round/>
            </a:ln>
            <a:effectLst/>
            <a:extLst>
              <a:ext uri="{91240B29-F687-4F45-9708-019B960494DF}">
                <a14:hiddenLine xmlns:a14="http://schemas.microsoft.com/office/drawing/2010/main">
                  <a:solidFill>
                    <a:srgbClr val="1DE2CD"/>
                  </a:solidFill>
                  <a:round/>
                </a14:hiddenLine>
              </a:ext>
            </a:extLst>
          </c:spPr>
          <c:cat>
            <c:numRef>
              <c:f>'Centrale gasdata'!$E$13:$Z$13</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'Centrale gasdata'!$E$20:$Z$20</c:f>
              <c:numCache>
                <c:formatCode>#,##0</c:formatCode>
                <c:ptCount val="22"/>
                <c:pt idx="0">
                  <c:v>15.608403097201384</c:v>
                </c:pt>
                <c:pt idx="1">
                  <c:v>15.534004640152853</c:v>
                </c:pt>
                <c:pt idx="2">
                  <c:v>15.476857531641411</c:v>
                </c:pt>
                <c:pt idx="3">
                  <c:v>15.41971042312997</c:v>
                </c:pt>
                <c:pt idx="4">
                  <c:v>15.362563314618532</c:v>
                </c:pt>
                <c:pt idx="5">
                  <c:v>15.305416206107077</c:v>
                </c:pt>
                <c:pt idx="6">
                  <c:v>15.248269097595641</c:v>
                </c:pt>
                <c:pt idx="7">
                  <c:v>14.806704772788882</c:v>
                </c:pt>
                <c:pt idx="8">
                  <c:v>14.365140447982148</c:v>
                </c:pt>
                <c:pt idx="9">
                  <c:v>13.923576123175378</c:v>
                </c:pt>
                <c:pt idx="10">
                  <c:v>13.482011798368639</c:v>
                </c:pt>
                <c:pt idx="11">
                  <c:v>13.04044747356189</c:v>
                </c:pt>
                <c:pt idx="12">
                  <c:v>12.793360205312554</c:v>
                </c:pt>
                <c:pt idx="13">
                  <c:v>12.546272937063192</c:v>
                </c:pt>
                <c:pt idx="14">
                  <c:v>12.299185668813845</c:v>
                </c:pt>
                <c:pt idx="15">
                  <c:v>12.052098400564484</c:v>
                </c:pt>
                <c:pt idx="16">
                  <c:v>11.805011132315148</c:v>
                </c:pt>
                <c:pt idx="17">
                  <c:v>11.568619061284112</c:v>
                </c:pt>
                <c:pt idx="18">
                  <c:v>11.332226990253066</c:v>
                </c:pt>
                <c:pt idx="19">
                  <c:v>11.09583491922203</c:v>
                </c:pt>
                <c:pt idx="20">
                  <c:v>10.859442848190977</c:v>
                </c:pt>
                <c:pt idx="21">
                  <c:v>10.623050777159914</c:v>
                </c:pt>
              </c:numCache>
            </c:numRef>
          </c:val>
          <c:extLst>
            <c:ext xmlns:c16="http://schemas.microsoft.com/office/drawing/2014/chart" uri="{C3380CC4-5D6E-409C-BE32-E72D297353CC}">
              <c16:uniqueId val="{00000004-E53E-49FC-93CA-43C0FD673090}"/>
            </c:ext>
          </c:extLst>
        </c:ser>
        <c:dLbls>
          <c:showLegendKey val="0"/>
          <c:showVal val="0"/>
          <c:showCatName val="0"/>
          <c:showSerName val="0"/>
          <c:showPercent val="0"/>
          <c:showBubbleSize val="0"/>
        </c:dLbls>
        <c:axId val="157558656"/>
        <c:axId val="157560192"/>
      </c:areaChart>
      <c:catAx>
        <c:axId val="157558656"/>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da-DK"/>
          </a:p>
        </c:txPr>
        <c:crossAx val="157560192"/>
        <c:crosses val="autoZero"/>
        <c:auto val="1"/>
        <c:lblAlgn val="ctr"/>
        <c:lblOffset val="100"/>
        <c:noMultiLvlLbl val="0"/>
      </c:catAx>
      <c:valAx>
        <c:axId val="157560192"/>
        <c:scaling>
          <c:orientation val="minMax"/>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a:defRPr sz="900" b="1">
                    <a:solidFill>
                      <a:srgbClr val="000000"/>
                    </a:solidFill>
                  </a:defRPr>
                </a:pPr>
                <a:r>
                  <a:rPr lang="en-US"/>
                  <a:t>Mio. Nm3</a:t>
                </a:r>
              </a:p>
            </c:rich>
          </c:tx>
          <c:overlay val="0"/>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da-DK"/>
          </a:p>
        </c:txPr>
        <c:crossAx val="157558656"/>
        <c:crosses val="autoZero"/>
        <c:crossBetween val="midCat"/>
      </c:valAx>
      <c:spPr>
        <a:noFill/>
        <a:extLst>
          <a:ext uri="{909E8E84-426E-40DD-AFC4-6F175D3DCCD1}">
            <a14:hiddenFill xmlns:a14="http://schemas.microsoft.com/office/drawing/2010/main">
              <a:solidFill>
                <a:sysClr val="window" lastClr="FFFFFF"/>
              </a:solidFill>
            </a14:hiddenFill>
          </a:ext>
        </a:extLst>
      </c:spPr>
    </c:plotArea>
    <c:legend>
      <c:legendPos val="b"/>
      <c:overlay val="0"/>
      <c:txPr>
        <a:bodyPr/>
        <a:lstStyle/>
        <a:p>
          <a:pPr>
            <a:defRPr sz="900">
              <a:solidFill>
                <a:srgbClr val="000000"/>
              </a:solidFill>
            </a:defRPr>
          </a:pPr>
          <a:endParaRPr lang="da-DK"/>
        </a:p>
      </c:txPr>
    </c:legend>
    <c:plotVisOnly val="1"/>
    <c:dispBlanksAs val="zero"/>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00"/>
                </a:solidFill>
              </a:defRPr>
            </a:pPr>
            <a:r>
              <a:rPr lang="da-DK"/>
              <a:t>Gasforbrug i Sverige</a:t>
            </a:r>
          </a:p>
        </c:rich>
      </c:tx>
      <c:overlay val="0"/>
    </c:title>
    <c:autoTitleDeleted val="0"/>
    <c:plotArea>
      <c:layout/>
      <c:areaChart>
        <c:grouping val="standard"/>
        <c:varyColors val="0"/>
        <c:ser>
          <c:idx val="0"/>
          <c:order val="0"/>
          <c:tx>
            <c:v>AF19</c:v>
          </c:tx>
          <c:spPr>
            <a:solidFill>
              <a:srgbClr val="673AB7"/>
            </a:solidFill>
            <a:ln>
              <a:noFill/>
              <a:round/>
            </a:ln>
            <a:effectLst/>
            <a:extLst>
              <a:ext uri="{91240B29-F687-4F45-9708-019B960494DF}">
                <a14:hiddenLine xmlns:a14="http://schemas.microsoft.com/office/drawing/2010/main">
                  <a:solidFill>
                    <a:srgbClr val="673AB7"/>
                  </a:solidFill>
                  <a:round/>
                </a14:hiddenLine>
              </a:ext>
            </a:extLst>
          </c:spPr>
          <c:cat>
            <c:numRef>
              <c:f>'Centrale gasdata'!$E$13:$Z$13</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'Centrale gasdata'!$E$21:$Z$21</c:f>
              <c:numCache>
                <c:formatCode>General</c:formatCode>
                <c:ptCount val="22"/>
                <c:pt idx="0">
                  <c:v>900</c:v>
                </c:pt>
                <c:pt idx="1">
                  <c:v>900</c:v>
                </c:pt>
                <c:pt idx="2">
                  <c:v>900</c:v>
                </c:pt>
                <c:pt idx="3">
                  <c:v>900</c:v>
                </c:pt>
                <c:pt idx="4" formatCode="0">
                  <c:v>885.20241387980889</c:v>
                </c:pt>
                <c:pt idx="5" formatCode="0">
                  <c:v>870.40482775961777</c:v>
                </c:pt>
                <c:pt idx="6" formatCode="0">
                  <c:v>855.60724163942666</c:v>
                </c:pt>
                <c:pt idx="7" formatCode="0">
                  <c:v>840.80965551923555</c:v>
                </c:pt>
                <c:pt idx="8" formatCode="0">
                  <c:v>826.01206939904444</c:v>
                </c:pt>
                <c:pt idx="9" formatCode="0">
                  <c:v>811.21448327885332</c:v>
                </c:pt>
                <c:pt idx="10" formatCode="0">
                  <c:v>796.41689715866221</c:v>
                </c:pt>
                <c:pt idx="11" formatCode="0">
                  <c:v>781.6193110384711</c:v>
                </c:pt>
                <c:pt idx="12" formatCode="0">
                  <c:v>766.82172491827998</c:v>
                </c:pt>
                <c:pt idx="13" formatCode="0">
                  <c:v>752.02413879808887</c:v>
                </c:pt>
                <c:pt idx="14" formatCode="0">
                  <c:v>737.22655267789776</c:v>
                </c:pt>
                <c:pt idx="15" formatCode="0">
                  <c:v>722.42896655770664</c:v>
                </c:pt>
                <c:pt idx="16" formatCode="0">
                  <c:v>707.63138043751553</c:v>
                </c:pt>
                <c:pt idx="17" formatCode="0">
                  <c:v>692.83379431732442</c:v>
                </c:pt>
                <c:pt idx="18" formatCode="0">
                  <c:v>678.03620819713331</c:v>
                </c:pt>
                <c:pt idx="19" formatCode="0">
                  <c:v>663.23862207694219</c:v>
                </c:pt>
                <c:pt idx="20" formatCode="0">
                  <c:v>648.44103595675108</c:v>
                </c:pt>
                <c:pt idx="21" formatCode="0">
                  <c:v>633.64344983656019</c:v>
                </c:pt>
              </c:numCache>
            </c:numRef>
          </c:val>
          <c:extLst>
            <c:ext xmlns:c16="http://schemas.microsoft.com/office/drawing/2014/chart" uri="{C3380CC4-5D6E-409C-BE32-E72D297353CC}">
              <c16:uniqueId val="{00000000-A963-4BC0-B82A-35DB223789C2}"/>
            </c:ext>
          </c:extLst>
        </c:ser>
        <c:dLbls>
          <c:showLegendKey val="0"/>
          <c:showVal val="0"/>
          <c:showCatName val="0"/>
          <c:showSerName val="0"/>
          <c:showPercent val="0"/>
          <c:showBubbleSize val="0"/>
        </c:dLbls>
        <c:axId val="157625344"/>
        <c:axId val="157635328"/>
      </c:areaChart>
      <c:lineChart>
        <c:grouping val="standard"/>
        <c:varyColors val="0"/>
        <c:ser>
          <c:idx val="1"/>
          <c:order val="1"/>
          <c:tx>
            <c:v>AF18</c:v>
          </c:tx>
          <c:spPr>
            <a:ln w="19050">
              <a:solidFill>
                <a:srgbClr val="000000"/>
              </a:solidFill>
              <a:prstDash val="dash"/>
            </a:ln>
          </c:spPr>
          <c:marker>
            <c:symbol val="none"/>
          </c:marker>
          <c:val>
            <c:numRef>
              <c:f>'Centrale gasdata'!$E$110:$Z$110</c:f>
            </c:numRef>
          </c:val>
          <c:smooth val="0"/>
          <c:extLst>
            <c:ext xmlns:c16="http://schemas.microsoft.com/office/drawing/2014/chart" uri="{C3380CC4-5D6E-409C-BE32-E72D297353CC}">
              <c16:uniqueId val="{00000001-A963-4BC0-B82A-35DB223789C2}"/>
            </c:ext>
          </c:extLst>
        </c:ser>
        <c:dLbls>
          <c:showLegendKey val="0"/>
          <c:showVal val="0"/>
          <c:showCatName val="0"/>
          <c:showSerName val="0"/>
          <c:showPercent val="0"/>
          <c:showBubbleSize val="0"/>
        </c:dLbls>
        <c:marker val="1"/>
        <c:smooth val="0"/>
        <c:axId val="157625344"/>
        <c:axId val="157635328"/>
      </c:lineChart>
      <c:catAx>
        <c:axId val="157625344"/>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da-DK"/>
          </a:p>
        </c:txPr>
        <c:crossAx val="157635328"/>
        <c:crosses val="autoZero"/>
        <c:auto val="1"/>
        <c:lblAlgn val="ctr"/>
        <c:lblOffset val="100"/>
        <c:noMultiLvlLbl val="0"/>
      </c:catAx>
      <c:valAx>
        <c:axId val="157635328"/>
        <c:scaling>
          <c:orientation val="minMax"/>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a:defRPr sz="900" b="1" i="0" baseline="0">
                    <a:solidFill>
                      <a:srgbClr val="000000"/>
                    </a:solidFill>
                    <a:effectLst/>
                  </a:defRPr>
                </a:pPr>
                <a:r>
                  <a:rPr lang="da-DK"/>
                  <a:t>mio Nm3</a:t>
                </a:r>
                <a:endParaRPr lang="en-US"/>
              </a:p>
            </c:rich>
          </c:tx>
          <c:overlay val="0"/>
        </c:title>
        <c:numFmt formatCode="General" sourceLinked="1"/>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da-DK"/>
          </a:p>
        </c:txPr>
        <c:crossAx val="157625344"/>
        <c:crosses val="autoZero"/>
        <c:crossBetween val="midCat"/>
      </c:valAx>
    </c:plotArea>
    <c:legend>
      <c:legendPos val="b"/>
      <c:overlay val="0"/>
      <c:txPr>
        <a:bodyPr/>
        <a:lstStyle/>
        <a:p>
          <a:pPr>
            <a:defRPr sz="900">
              <a:solidFill>
                <a:srgbClr val="000000"/>
              </a:solidFill>
            </a:defRPr>
          </a:pPr>
          <a:endParaRPr lang="da-DK"/>
        </a:p>
      </c:txPr>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100" b="1" i="0" u="none" strike="noStrike" kern="1200" baseline="0">
                <a:solidFill>
                  <a:srgbClr val="000000"/>
                </a:solidFill>
                <a:latin typeface="+mn-lt"/>
                <a:ea typeface="+mn-ea"/>
                <a:cs typeface="+mn-cs"/>
              </a:defRPr>
            </a:pPr>
            <a:r>
              <a:rPr lang="da-DK"/>
              <a:t>Priser på fast biomasse an værk</a:t>
            </a:r>
            <a:endParaRPr lang="en-US"/>
          </a:p>
        </c:rich>
      </c:tx>
      <c:overlay val="0"/>
    </c:title>
    <c:autoTitleDeleted val="0"/>
    <c:plotArea>
      <c:layout/>
      <c:lineChart>
        <c:grouping val="standard"/>
        <c:varyColors val="0"/>
        <c:ser>
          <c:idx val="2"/>
          <c:order val="0"/>
          <c:tx>
            <c:v>Træpiller, centralt</c:v>
          </c:tx>
          <c:spPr>
            <a:ln w="19050">
              <a:solidFill>
                <a:srgbClr val="0097A7"/>
              </a:solidFill>
              <a:prstDash val="solid"/>
            </a:ln>
          </c:spPr>
          <c:marker>
            <c:symbol val="none"/>
          </c:marker>
          <c:cat>
            <c:numRef>
              <c:f>'Brændselspriser og CO2-kvoter'!$F$34:$AA$34</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'Brændselspriser og CO2-kvoter'!$F$38:$AA$38</c:f>
              <c:numCache>
                <c:formatCode>#,#00</c:formatCode>
                <c:ptCount val="22"/>
                <c:pt idx="0">
                  <c:v>68.038851536010483</c:v>
                </c:pt>
                <c:pt idx="1">
                  <c:v>67.268189007444789</c:v>
                </c:pt>
                <c:pt idx="2">
                  <c:v>67.05964719552162</c:v>
                </c:pt>
                <c:pt idx="3">
                  <c:v>66.924775506353853</c:v>
                </c:pt>
                <c:pt idx="4">
                  <c:v>66.823916324802212</c:v>
                </c:pt>
                <c:pt idx="5">
                  <c:v>66.766250958343946</c:v>
                </c:pt>
                <c:pt idx="6">
                  <c:v>66.701962398902808</c:v>
                </c:pt>
                <c:pt idx="7">
                  <c:v>66.945663552216786</c:v>
                </c:pt>
                <c:pt idx="8">
                  <c:v>67.188962540919803</c:v>
                </c:pt>
                <c:pt idx="9">
                  <c:v>67.43184812789903</c:v>
                </c:pt>
                <c:pt idx="10">
                  <c:v>67.674309175439461</c:v>
                </c:pt>
                <c:pt idx="11">
                  <c:v>67.91633464448644</c:v>
                </c:pt>
                <c:pt idx="12">
                  <c:v>68.109531880542363</c:v>
                </c:pt>
                <c:pt idx="13">
                  <c:v>68.302615513472986</c:v>
                </c:pt>
                <c:pt idx="14">
                  <c:v>68.495570272059325</c:v>
                </c:pt>
                <c:pt idx="15">
                  <c:v>68.68838101907248</c:v>
                </c:pt>
                <c:pt idx="16">
                  <c:v>68.881032750261639</c:v>
                </c:pt>
                <c:pt idx="17">
                  <c:v>69.040926434381774</c:v>
                </c:pt>
                <c:pt idx="18">
                  <c:v>69.200442884606829</c:v>
                </c:pt>
                <c:pt idx="19">
                  <c:v>69.359572923862302</c:v>
                </c:pt>
                <c:pt idx="20">
                  <c:v>69.518307454927552</c:v>
                </c:pt>
                <c:pt idx="21">
                  <c:v>69.676637459896654</c:v>
                </c:pt>
              </c:numCache>
            </c:numRef>
          </c:val>
          <c:smooth val="0"/>
          <c:extLst>
            <c:ext xmlns:c16="http://schemas.microsoft.com/office/drawing/2014/chart" uri="{C3380CC4-5D6E-409C-BE32-E72D297353CC}">
              <c16:uniqueId val="{00000001-D11A-490E-B34B-8ED7F38205BA}"/>
            </c:ext>
          </c:extLst>
        </c:ser>
        <c:ser>
          <c:idx val="1"/>
          <c:order val="1"/>
          <c:tx>
            <c:v>Træflis, centralt</c:v>
          </c:tx>
          <c:spPr>
            <a:ln w="19050">
              <a:solidFill>
                <a:srgbClr val="673AB7"/>
              </a:solidFill>
              <a:prstDash val="solid"/>
            </a:ln>
          </c:spPr>
          <c:marker>
            <c:symbol val="none"/>
          </c:marker>
          <c:cat>
            <c:numRef>
              <c:f>'Brændselspriser og CO2-kvoter'!$F$34:$AA$34</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'Brændselspriser og CO2-kvoter'!$F$37:$AA$37</c:f>
              <c:numCache>
                <c:formatCode>#,#00</c:formatCode>
                <c:ptCount val="22"/>
                <c:pt idx="0">
                  <c:v>50.665520413916397</c:v>
                </c:pt>
                <c:pt idx="1">
                  <c:v>51.064117390840089</c:v>
                </c:pt>
                <c:pt idx="2">
                  <c:v>51.567263111499493</c:v>
                </c:pt>
                <c:pt idx="3">
                  <c:v>52.072626197068807</c:v>
                </c:pt>
                <c:pt idx="4">
                  <c:v>52.580053228986408</c:v>
                </c:pt>
                <c:pt idx="5">
                  <c:v>53.089392925728077</c:v>
                </c:pt>
                <c:pt idx="6">
                  <c:v>53.600496120647335</c:v>
                </c:pt>
                <c:pt idx="7">
                  <c:v>53.912933610193946</c:v>
                </c:pt>
                <c:pt idx="8">
                  <c:v>54.22562358920846</c:v>
                </c:pt>
                <c:pt idx="9">
                  <c:v>54.538561078786138</c:v>
                </c:pt>
                <c:pt idx="10">
                  <c:v>54.851741152337581</c:v>
                </c:pt>
                <c:pt idx="11">
                  <c:v>55.165158934962271</c:v>
                </c:pt>
                <c:pt idx="12">
                  <c:v>55.4292546186119</c:v>
                </c:pt>
                <c:pt idx="13">
                  <c:v>55.693689151355123</c:v>
                </c:pt>
                <c:pt idx="14">
                  <c:v>55.958455119794486</c:v>
                </c:pt>
                <c:pt idx="15">
                  <c:v>56.223545183578217</c:v>
                </c:pt>
                <c:pt idx="16">
                  <c:v>56.488952074608008</c:v>
                </c:pt>
                <c:pt idx="17">
                  <c:v>56.733717978564535</c:v>
                </c:pt>
                <c:pt idx="18">
                  <c:v>56.97856388365922</c:v>
                </c:pt>
                <c:pt idx="19">
                  <c:v>57.223482569648482</c:v>
                </c:pt>
                <c:pt idx="20">
                  <c:v>57.4684668852382</c:v>
                </c:pt>
                <c:pt idx="21">
                  <c:v>57.713509747364668</c:v>
                </c:pt>
              </c:numCache>
            </c:numRef>
          </c:val>
          <c:smooth val="0"/>
          <c:extLst>
            <c:ext xmlns:c16="http://schemas.microsoft.com/office/drawing/2014/chart" uri="{C3380CC4-5D6E-409C-BE32-E72D297353CC}">
              <c16:uniqueId val="{00000002-D11A-490E-B34B-8ED7F38205BA}"/>
            </c:ext>
          </c:extLst>
        </c:ser>
        <c:ser>
          <c:idx val="0"/>
          <c:order val="2"/>
          <c:tx>
            <c:v>Halm, centralt</c:v>
          </c:tx>
          <c:spPr>
            <a:ln w="19050">
              <a:solidFill>
                <a:srgbClr val="FF5252"/>
              </a:solidFill>
              <a:prstDash val="solid"/>
            </a:ln>
          </c:spPr>
          <c:marker>
            <c:symbol val="none"/>
          </c:marker>
          <c:cat>
            <c:numRef>
              <c:f>'Brændselspriser og CO2-kvoter'!$F$34:$AA$34</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'Brændselspriser og CO2-kvoter'!$F$36:$AA$36</c:f>
              <c:numCache>
                <c:formatCode>#,#00</c:formatCode>
                <c:ptCount val="22"/>
                <c:pt idx="0">
                  <c:v>43.369685474312433</c:v>
                </c:pt>
                <c:pt idx="1">
                  <c:v>43.710884486559117</c:v>
                </c:pt>
                <c:pt idx="2">
                  <c:v>44.141577223443562</c:v>
                </c:pt>
                <c:pt idx="3">
                  <c:v>44.574168024690898</c:v>
                </c:pt>
                <c:pt idx="4">
                  <c:v>45.008525564012366</c:v>
                </c:pt>
                <c:pt idx="5">
                  <c:v>45.444520344423232</c:v>
                </c:pt>
                <c:pt idx="6">
                  <c:v>45.882024679274117</c:v>
                </c:pt>
                <c:pt idx="7">
                  <c:v>46.149471170326017</c:v>
                </c:pt>
                <c:pt idx="8">
                  <c:v>46.417133792362442</c:v>
                </c:pt>
                <c:pt idx="9">
                  <c:v>46.685008283440936</c:v>
                </c:pt>
                <c:pt idx="10">
                  <c:v>46.953090426400969</c:v>
                </c:pt>
                <c:pt idx="11">
                  <c:v>47.221376048327706</c:v>
                </c:pt>
                <c:pt idx="12">
                  <c:v>47.447441953531786</c:v>
                </c:pt>
                <c:pt idx="13">
                  <c:v>47.673797913559987</c:v>
                </c:pt>
                <c:pt idx="14">
                  <c:v>47.900437582544079</c:v>
                </c:pt>
                <c:pt idx="15">
                  <c:v>48.127354677142954</c:v>
                </c:pt>
                <c:pt idx="16">
                  <c:v>48.354542975864454</c:v>
                </c:pt>
                <c:pt idx="17">
                  <c:v>48.564062589651243</c:v>
                </c:pt>
                <c:pt idx="18">
                  <c:v>48.773650684412289</c:v>
                </c:pt>
                <c:pt idx="19">
                  <c:v>48.983301079619096</c:v>
                </c:pt>
                <c:pt idx="20">
                  <c:v>49.1930076537639</c:v>
                </c:pt>
                <c:pt idx="21">
                  <c:v>49.402764343744153</c:v>
                </c:pt>
              </c:numCache>
            </c:numRef>
          </c:val>
          <c:smooth val="0"/>
          <c:extLst>
            <c:ext xmlns:c16="http://schemas.microsoft.com/office/drawing/2014/chart" uri="{C3380CC4-5D6E-409C-BE32-E72D297353CC}">
              <c16:uniqueId val="{00000000-D11A-490E-B34B-8ED7F38205BA}"/>
            </c:ext>
          </c:extLst>
        </c:ser>
        <c:ser>
          <c:idx val="6"/>
          <c:order val="3"/>
          <c:tx>
            <c:v>Træpiller, decentralt</c:v>
          </c:tx>
          <c:spPr>
            <a:ln w="19050">
              <a:solidFill>
                <a:srgbClr val="0097A7"/>
              </a:solidFill>
              <a:prstDash val="sysDash"/>
            </a:ln>
          </c:spPr>
          <c:marker>
            <c:symbol val="none"/>
          </c:marker>
          <c:cat>
            <c:numRef>
              <c:f>'Brændselspriser og CO2-kvoter'!$F$34:$AA$34</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'Brændselspriser og CO2-kvoter'!$F$43:$AA$43</c:f>
              <c:numCache>
                <c:formatCode>#,#00</c:formatCode>
                <c:ptCount val="22"/>
                <c:pt idx="0">
                  <c:v>72.612666991909052</c:v>
                </c:pt>
                <c:pt idx="1">
                  <c:v>71.877731161185451</c:v>
                </c:pt>
                <c:pt idx="2">
                  <c:v>71.704654695347415</c:v>
                </c:pt>
                <c:pt idx="3">
                  <c:v>71.604987000507819</c:v>
                </c:pt>
                <c:pt idx="4">
                  <c:v>71.539070461527359</c:v>
                </c:pt>
                <c:pt idx="5">
                  <c:v>71.516086385883312</c:v>
                </c:pt>
                <c:pt idx="6">
                  <c:v>71.486217765499418</c:v>
                </c:pt>
                <c:pt idx="7">
                  <c:v>71.743019257508593</c:v>
                </c:pt>
                <c:pt idx="8">
                  <c:v>71.999418584906806</c:v>
                </c:pt>
                <c:pt idx="9">
                  <c:v>72.255404510581229</c:v>
                </c:pt>
                <c:pt idx="10">
                  <c:v>72.51096589681687</c:v>
                </c:pt>
                <c:pt idx="11">
                  <c:v>72.766091704559059</c:v>
                </c:pt>
                <c:pt idx="12">
                  <c:v>72.974026821647072</c:v>
                </c:pt>
                <c:pt idx="13">
                  <c:v>73.181848335609786</c:v>
                </c:pt>
                <c:pt idx="14">
                  <c:v>73.389540975228229</c:v>
                </c:pt>
                <c:pt idx="15">
                  <c:v>73.597089603273488</c:v>
                </c:pt>
                <c:pt idx="16">
                  <c:v>73.804479215494737</c:v>
                </c:pt>
                <c:pt idx="17">
                  <c:v>73.975835695973174</c:v>
                </c:pt>
                <c:pt idx="18">
                  <c:v>74.146814942556531</c:v>
                </c:pt>
                <c:pt idx="19">
                  <c:v>74.317407778170292</c:v>
                </c:pt>
                <c:pt idx="20">
                  <c:v>74.487605105593829</c:v>
                </c:pt>
                <c:pt idx="21">
                  <c:v>74.657397906921247</c:v>
                </c:pt>
              </c:numCache>
            </c:numRef>
          </c:val>
          <c:smooth val="0"/>
          <c:extLst>
            <c:ext xmlns:c16="http://schemas.microsoft.com/office/drawing/2014/chart" uri="{C3380CC4-5D6E-409C-BE32-E72D297353CC}">
              <c16:uniqueId val="{00000000-8AD8-498C-AC82-ED9D8C3F87CB}"/>
            </c:ext>
          </c:extLst>
        </c:ser>
        <c:ser>
          <c:idx val="7"/>
          <c:order val="4"/>
          <c:tx>
            <c:v>Træflis, decentralt</c:v>
          </c:tx>
          <c:spPr>
            <a:ln w="19050">
              <a:solidFill>
                <a:srgbClr val="673AB7"/>
              </a:solidFill>
              <a:prstDash val="sysDash"/>
            </a:ln>
          </c:spPr>
          <c:marker>
            <c:symbol val="none"/>
          </c:marker>
          <c:cat>
            <c:numRef>
              <c:f>'Brændselspriser og CO2-kvoter'!$F$34:$AA$34</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'Brændselspriser og CO2-kvoter'!$F$42:$AA$42</c:f>
              <c:numCache>
                <c:formatCode>#,#00</c:formatCode>
                <c:ptCount val="22"/>
                <c:pt idx="0">
                  <c:v>49.774168839891416</c:v>
                </c:pt>
                <c:pt idx="1">
                  <c:v>50.061036911793309</c:v>
                </c:pt>
                <c:pt idx="2">
                  <c:v>50.402972226528831</c:v>
                </c:pt>
                <c:pt idx="3">
                  <c:v>50.744465043014785</c:v>
                </c:pt>
                <c:pt idx="4">
                  <c:v>51.085501996659453</c:v>
                </c:pt>
                <c:pt idx="5">
                  <c:v>51.42606993657482</c:v>
                </c:pt>
                <c:pt idx="6">
                  <c:v>51.766155923360643</c:v>
                </c:pt>
                <c:pt idx="7">
                  <c:v>52.036527828740894</c:v>
                </c:pt>
                <c:pt idx="8">
                  <c:v>52.306858909069049</c:v>
                </c:pt>
                <c:pt idx="9">
                  <c:v>52.577148666454612</c:v>
                </c:pt>
                <c:pt idx="10">
                  <c:v>52.847396608238675</c:v>
                </c:pt>
                <c:pt idx="11">
                  <c:v>53.117602246931163</c:v>
                </c:pt>
                <c:pt idx="12">
                  <c:v>53.29970799367689</c:v>
                </c:pt>
                <c:pt idx="13">
                  <c:v>53.481773292083211</c:v>
                </c:pt>
                <c:pt idx="14">
                  <c:v>53.663797400810409</c:v>
                </c:pt>
                <c:pt idx="15">
                  <c:v>53.845779585823287</c:v>
                </c:pt>
                <c:pt idx="16">
                  <c:v>54.027719120312014</c:v>
                </c:pt>
                <c:pt idx="17">
                  <c:v>54.19451388432438</c:v>
                </c:pt>
                <c:pt idx="18">
                  <c:v>54.361258833701541</c:v>
                </c:pt>
                <c:pt idx="19">
                  <c:v>54.527953246419131</c:v>
                </c:pt>
                <c:pt idx="20">
                  <c:v>54.694596407347738</c:v>
                </c:pt>
                <c:pt idx="21">
                  <c:v>54.861187608180984</c:v>
                </c:pt>
              </c:numCache>
            </c:numRef>
          </c:val>
          <c:smooth val="0"/>
          <c:extLst>
            <c:ext xmlns:c16="http://schemas.microsoft.com/office/drawing/2014/chart" uri="{C3380CC4-5D6E-409C-BE32-E72D297353CC}">
              <c16:uniqueId val="{00000001-8AD8-498C-AC82-ED9D8C3F87CB}"/>
            </c:ext>
          </c:extLst>
        </c:ser>
        <c:ser>
          <c:idx val="8"/>
          <c:order val="5"/>
          <c:tx>
            <c:v>Halm, decentralt</c:v>
          </c:tx>
          <c:spPr>
            <a:ln w="19050">
              <a:solidFill>
                <a:srgbClr val="FF5252"/>
              </a:solidFill>
              <a:prstDash val="sysDash"/>
            </a:ln>
          </c:spPr>
          <c:marker>
            <c:symbol val="none"/>
          </c:marker>
          <c:cat>
            <c:numRef>
              <c:f>'Brændselspriser og CO2-kvoter'!$F$34:$AA$34</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'Brændselspriser og CO2-kvoter'!$F$41:$AA$41</c:f>
              <c:numCache>
                <c:formatCode>#,#00</c:formatCode>
                <c:ptCount val="22"/>
                <c:pt idx="0">
                  <c:v>41.634898055339931</c:v>
                </c:pt>
                <c:pt idx="1">
                  <c:v>41.962449107096752</c:v>
                </c:pt>
                <c:pt idx="2">
                  <c:v>42.37591413450582</c:v>
                </c:pt>
                <c:pt idx="3">
                  <c:v>42.791201303703261</c:v>
                </c:pt>
                <c:pt idx="4">
                  <c:v>43.208184541451871</c:v>
                </c:pt>
                <c:pt idx="5">
                  <c:v>43.626739530646304</c:v>
                </c:pt>
                <c:pt idx="6">
                  <c:v>44.046743692103149</c:v>
                </c:pt>
                <c:pt idx="7">
                  <c:v>44.303492323512977</c:v>
                </c:pt>
                <c:pt idx="8">
                  <c:v>44.56044844066794</c:v>
                </c:pt>
                <c:pt idx="9">
                  <c:v>44.817607952103295</c:v>
                </c:pt>
                <c:pt idx="10">
                  <c:v>45.074966809344929</c:v>
                </c:pt>
                <c:pt idx="11">
                  <c:v>45.332521006394593</c:v>
                </c:pt>
                <c:pt idx="12">
                  <c:v>45.549544275390517</c:v>
                </c:pt>
                <c:pt idx="13">
                  <c:v>45.766845997017583</c:v>
                </c:pt>
                <c:pt idx="14">
                  <c:v>45.93621057509371</c:v>
                </c:pt>
                <c:pt idx="15">
                  <c:v>46.091987325464736</c:v>
                </c:pt>
                <c:pt idx="16">
                  <c:v>46.247727566987081</c:v>
                </c:pt>
                <c:pt idx="17">
                  <c:v>46.390503884981669</c:v>
                </c:pt>
                <c:pt idx="18">
                  <c:v>46.533237561648519</c:v>
                </c:pt>
                <c:pt idx="19">
                  <c:v>46.675927978934773</c:v>
                </c:pt>
                <c:pt idx="20">
                  <c:v>46.818574524689666</c:v>
                </c:pt>
                <c:pt idx="21">
                  <c:v>46.961176592602918</c:v>
                </c:pt>
              </c:numCache>
            </c:numRef>
          </c:val>
          <c:smooth val="0"/>
          <c:extLst>
            <c:ext xmlns:c16="http://schemas.microsoft.com/office/drawing/2014/chart" uri="{C3380CC4-5D6E-409C-BE32-E72D297353CC}">
              <c16:uniqueId val="{00000002-8AD8-498C-AC82-ED9D8C3F87CB}"/>
            </c:ext>
          </c:extLst>
        </c:ser>
        <c:dLbls>
          <c:showLegendKey val="0"/>
          <c:showVal val="0"/>
          <c:showCatName val="0"/>
          <c:showSerName val="0"/>
          <c:showPercent val="0"/>
          <c:showBubbleSize val="0"/>
        </c:dLbls>
        <c:smooth val="0"/>
        <c:axId val="40131968"/>
        <c:axId val="40137856"/>
      </c:lineChart>
      <c:catAx>
        <c:axId val="40131968"/>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da-DK"/>
          </a:p>
        </c:txPr>
        <c:crossAx val="40137856"/>
        <c:crosses val="autoZero"/>
        <c:auto val="1"/>
        <c:lblAlgn val="ctr"/>
        <c:lblOffset val="100"/>
        <c:noMultiLvlLbl val="0"/>
      </c:catAx>
      <c:valAx>
        <c:axId val="40137856"/>
        <c:scaling>
          <c:orientation val="minMax"/>
          <c:max val="140"/>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strRef>
              <c:f>"kr./GJ"</c:f>
              <c:strCache>
                <c:ptCount val="1"/>
                <c:pt idx="0">
                  <c:v>kr./GJ</c:v>
                </c:pt>
              </c:strCache>
            </c:strRef>
          </c:tx>
          <c:overlay val="0"/>
          <c:txPr>
            <a:bodyPr rot="-5400000" vert="horz"/>
            <a:lstStyle/>
            <a:p>
              <a:pPr>
                <a:defRPr sz="900" b="1">
                  <a:solidFill>
                    <a:srgbClr val="000000"/>
                  </a:solidFill>
                </a:defRPr>
              </a:pPr>
              <a:endParaRPr lang="da-DK"/>
            </a:p>
          </c:txPr>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da-DK"/>
          </a:p>
        </c:txPr>
        <c:crossAx val="40131968"/>
        <c:crosses val="autoZero"/>
        <c:crossBetween val="midCat"/>
      </c:valAx>
      <c:spPr>
        <a:noFill/>
        <a:extLst>
          <a:ext uri="{909E8E84-426E-40DD-AFC4-6F175D3DCCD1}">
            <a14:hiddenFill xmlns:a14="http://schemas.microsoft.com/office/drawing/2010/main">
              <a:solidFill>
                <a:sysClr val="window" lastClr="FFFFFF"/>
              </a:solidFill>
            </a14:hiddenFill>
          </a:ext>
        </a:extLst>
      </c:spPr>
    </c:plotArea>
    <c:legend>
      <c:legendPos val="b"/>
      <c:overlay val="0"/>
      <c:txPr>
        <a:bodyPr/>
        <a:lstStyle/>
        <a:p>
          <a:pPr>
            <a:defRPr sz="900">
              <a:solidFill>
                <a:srgbClr val="000000"/>
              </a:solidFill>
            </a:defRPr>
          </a:pPr>
          <a:endParaRPr lang="da-DK"/>
        </a:p>
      </c:txPr>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900"/>
      </a:pPr>
      <a:endParaRPr lang="da-DK"/>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00"/>
                </a:solidFill>
              </a:defRPr>
            </a:pPr>
            <a:r>
              <a:rPr lang="da-DK"/>
              <a:t>Opgraderet biogas</a:t>
            </a:r>
          </a:p>
        </c:rich>
      </c:tx>
      <c:overlay val="0"/>
    </c:title>
    <c:autoTitleDeleted val="0"/>
    <c:plotArea>
      <c:layout/>
      <c:areaChart>
        <c:grouping val="standard"/>
        <c:varyColors val="0"/>
        <c:ser>
          <c:idx val="0"/>
          <c:order val="0"/>
          <c:tx>
            <c:v>Opgraderet biogas</c:v>
          </c:tx>
          <c:spPr>
            <a:solidFill>
              <a:srgbClr val="0097A7"/>
            </a:solidFill>
            <a:ln>
              <a:noFill/>
              <a:round/>
            </a:ln>
            <a:effectLst/>
            <a:extLst>
              <a:ext uri="{91240B29-F687-4F45-9708-019B960494DF}">
                <a14:hiddenLine xmlns:a14="http://schemas.microsoft.com/office/drawing/2010/main">
                  <a:solidFill>
                    <a:srgbClr val="0097A7"/>
                  </a:solidFill>
                  <a:round/>
                </a14:hiddenLine>
              </a:ext>
            </a:extLst>
          </c:spPr>
          <c:cat>
            <c:numRef>
              <c:f>'Centrale gasdata'!$E$13:$Z$13</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'Centrale gasdata'!$E$15:$Z$15</c:f>
              <c:numCache>
                <c:formatCode>#,##0</c:formatCode>
                <c:ptCount val="22"/>
                <c:pt idx="0">
                  <c:v>229.5684113865932</c:v>
                </c:pt>
                <c:pt idx="1">
                  <c:v>357.10641771247833</c:v>
                </c:pt>
                <c:pt idx="2">
                  <c:v>382.61401897765535</c:v>
                </c:pt>
                <c:pt idx="3">
                  <c:v>510.15202530354043</c:v>
                </c:pt>
                <c:pt idx="4">
                  <c:v>510.15202530354043</c:v>
                </c:pt>
                <c:pt idx="5">
                  <c:v>510.15202530354043</c:v>
                </c:pt>
                <c:pt idx="6">
                  <c:v>510.15202530354043</c:v>
                </c:pt>
                <c:pt idx="7">
                  <c:v>510.15202530354043</c:v>
                </c:pt>
                <c:pt idx="8">
                  <c:v>510.15202530354043</c:v>
                </c:pt>
                <c:pt idx="9">
                  <c:v>510.15202530354043</c:v>
                </c:pt>
                <c:pt idx="10">
                  <c:v>510.15202530354043</c:v>
                </c:pt>
                <c:pt idx="11">
                  <c:v>510.15202530354043</c:v>
                </c:pt>
                <c:pt idx="12">
                  <c:v>510.15202530354043</c:v>
                </c:pt>
                <c:pt idx="13">
                  <c:v>510.15202530354043</c:v>
                </c:pt>
                <c:pt idx="14">
                  <c:v>510.15202530354043</c:v>
                </c:pt>
                <c:pt idx="15">
                  <c:v>510.15202530354043</c:v>
                </c:pt>
                <c:pt idx="16">
                  <c:v>510.15202530354043</c:v>
                </c:pt>
                <c:pt idx="17">
                  <c:v>510.15202530354043</c:v>
                </c:pt>
                <c:pt idx="18">
                  <c:v>510.15202530354043</c:v>
                </c:pt>
                <c:pt idx="19">
                  <c:v>510.15202530354043</c:v>
                </c:pt>
                <c:pt idx="20">
                  <c:v>510.15202530354043</c:v>
                </c:pt>
                <c:pt idx="21">
                  <c:v>510.15202530354043</c:v>
                </c:pt>
              </c:numCache>
            </c:numRef>
          </c:val>
          <c:extLst>
            <c:ext xmlns:c16="http://schemas.microsoft.com/office/drawing/2014/chart" uri="{C3380CC4-5D6E-409C-BE32-E72D297353CC}">
              <c16:uniqueId val="{00000000-40A5-428E-906F-96A469A6BAA5}"/>
            </c:ext>
          </c:extLst>
        </c:ser>
        <c:dLbls>
          <c:showLegendKey val="0"/>
          <c:showVal val="0"/>
          <c:showCatName val="0"/>
          <c:showSerName val="0"/>
          <c:showPercent val="0"/>
          <c:showBubbleSize val="0"/>
        </c:dLbls>
        <c:axId val="157662592"/>
        <c:axId val="157668480"/>
      </c:areaChart>
      <c:lineChart>
        <c:grouping val="standard"/>
        <c:varyColors val="0"/>
        <c:ser>
          <c:idx val="1"/>
          <c:order val="1"/>
          <c:tx>
            <c:v>AF18</c:v>
          </c:tx>
          <c:spPr>
            <a:ln w="19050">
              <a:solidFill>
                <a:srgbClr val="000000"/>
              </a:solidFill>
              <a:prstDash val="dash"/>
            </a:ln>
          </c:spPr>
          <c:marker>
            <c:symbol val="none"/>
          </c:marker>
          <c:cat>
            <c:multiLvlStrRef>
              <c:f>'Centrale gasdata'!$E$107:$Z$107</c:f>
            </c:multiLvlStrRef>
          </c:cat>
          <c:val>
            <c:numRef>
              <c:f>'Centrale gasdata'!$E$109:$Z$109</c:f>
            </c:numRef>
          </c:val>
          <c:smooth val="0"/>
          <c:extLst>
            <c:ext xmlns:c16="http://schemas.microsoft.com/office/drawing/2014/chart" uri="{C3380CC4-5D6E-409C-BE32-E72D297353CC}">
              <c16:uniqueId val="{00000001-40A5-428E-906F-96A469A6BAA5}"/>
            </c:ext>
          </c:extLst>
        </c:ser>
        <c:dLbls>
          <c:showLegendKey val="0"/>
          <c:showVal val="0"/>
          <c:showCatName val="0"/>
          <c:showSerName val="0"/>
          <c:showPercent val="0"/>
          <c:showBubbleSize val="0"/>
        </c:dLbls>
        <c:marker val="1"/>
        <c:smooth val="0"/>
        <c:axId val="157662592"/>
        <c:axId val="157668480"/>
      </c:lineChart>
      <c:catAx>
        <c:axId val="157662592"/>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da-DK"/>
          </a:p>
        </c:txPr>
        <c:crossAx val="157668480"/>
        <c:crosses val="autoZero"/>
        <c:auto val="1"/>
        <c:lblAlgn val="ctr"/>
        <c:lblOffset val="100"/>
        <c:noMultiLvlLbl val="0"/>
      </c:catAx>
      <c:valAx>
        <c:axId val="157668480"/>
        <c:scaling>
          <c:orientation val="minMax"/>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a:defRPr sz="900" b="1" i="0" baseline="0">
                    <a:solidFill>
                      <a:srgbClr val="000000"/>
                    </a:solidFill>
                    <a:effectLst/>
                  </a:defRPr>
                </a:pPr>
                <a:r>
                  <a:rPr lang="da-DK"/>
                  <a:t>mio Nm3</a:t>
                </a:r>
                <a:endParaRPr lang="en-US"/>
              </a:p>
            </c:rich>
          </c:tx>
          <c:overlay val="0"/>
        </c:title>
        <c:numFmt formatCode="#,##0" sourceLinked="1"/>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da-DK"/>
          </a:p>
        </c:txPr>
        <c:crossAx val="157662592"/>
        <c:crosses val="autoZero"/>
        <c:crossBetween val="midCat"/>
      </c:valAx>
    </c:plotArea>
    <c:legend>
      <c:legendPos val="b"/>
      <c:overlay val="0"/>
      <c:txPr>
        <a:bodyPr/>
        <a:lstStyle/>
        <a:p>
          <a:pPr>
            <a:defRPr sz="900">
              <a:solidFill>
                <a:srgbClr val="000000"/>
              </a:solidFill>
            </a:defRPr>
          </a:pPr>
          <a:endParaRPr lang="da-DK"/>
        </a:p>
      </c:txPr>
    </c:legend>
    <c:plotVisOnly val="1"/>
    <c:dispBlanksAs val="gap"/>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rgbClr val="000000"/>
                </a:solidFill>
              </a:defRPr>
            </a:pPr>
            <a:r>
              <a:rPr lang="da-DK"/>
              <a:t>Produktion af salgsgas, Nordsøen (ekskl. Trym)</a:t>
            </a:r>
          </a:p>
        </c:rich>
      </c:tx>
      <c:overlay val="0"/>
    </c:title>
    <c:autoTitleDeleted val="0"/>
    <c:plotArea>
      <c:layout>
        <c:manualLayout>
          <c:layoutTarget val="inner"/>
          <c:xMode val="edge"/>
          <c:yMode val="edge"/>
          <c:x val="0.16607188791672686"/>
          <c:y val="0.14131688026555811"/>
          <c:w val="0.80762463097646531"/>
          <c:h val="0.71403452239371212"/>
        </c:manualLayout>
      </c:layout>
      <c:areaChart>
        <c:grouping val="stacked"/>
        <c:varyColors val="0"/>
        <c:ser>
          <c:idx val="0"/>
          <c:order val="0"/>
          <c:tx>
            <c:strRef>
              <c:f>'Centrale gasdata'!$B$69</c:f>
              <c:strCache>
                <c:ptCount val="1"/>
                <c:pt idx="0">
                  <c:v>Produktion af salgsgas, Nordsøen (ekskl. Trym)</c:v>
                </c:pt>
              </c:strCache>
            </c:strRef>
          </c:tx>
          <c:spPr>
            <a:solidFill>
              <a:srgbClr val="0097A7"/>
            </a:solidFill>
            <a:ln>
              <a:noFill/>
            </a:ln>
            <a:effectLst/>
            <a:extLst>
              <a:ext uri="{91240B29-F687-4F45-9708-019B960494DF}">
                <a14:hiddenLine xmlns:a14="http://schemas.microsoft.com/office/drawing/2010/main">
                  <a:solidFill>
                    <a:srgbClr val="0097A7"/>
                  </a:solidFill>
                </a14:hiddenLine>
              </a:ext>
            </a:extLst>
          </c:spPr>
          <c:cat>
            <c:numRef>
              <c:f>'Centrale gasdata'!$E$13:$Z$13</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'Centrale gasdata'!$E$69:$Z$69</c:f>
              <c:numCache>
                <c:formatCode>#,##0</c:formatCode>
                <c:ptCount val="22"/>
                <c:pt idx="0">
                  <c:v>2385</c:v>
                </c:pt>
                <c:pt idx="1">
                  <c:v>1077.4895569187372</c:v>
                </c:pt>
                <c:pt idx="2">
                  <c:v>931.91229619350372</c:v>
                </c:pt>
                <c:pt idx="3">
                  <c:v>2291.3391294754956</c:v>
                </c:pt>
                <c:pt idx="4">
                  <c:v>3210.9657655011756</c:v>
                </c:pt>
                <c:pt idx="5">
                  <c:v>3302.9352129178847</c:v>
                </c:pt>
                <c:pt idx="6">
                  <c:v>3534.2096969650192</c:v>
                </c:pt>
                <c:pt idx="7">
                  <c:v>3483.3620207824547</c:v>
                </c:pt>
                <c:pt idx="8">
                  <c:v>3279.2546129221628</c:v>
                </c:pt>
                <c:pt idx="9">
                  <c:v>3374.335086900951</c:v>
                </c:pt>
                <c:pt idx="10">
                  <c:v>2935.361519163484</c:v>
                </c:pt>
                <c:pt idx="11">
                  <c:v>2489.2684631781476</c:v>
                </c:pt>
                <c:pt idx="12">
                  <c:v>2380.118971632608</c:v>
                </c:pt>
                <c:pt idx="13">
                  <c:v>2058.0074488048463</c:v>
                </c:pt>
                <c:pt idx="14">
                  <c:v>1840.1982242718855</c:v>
                </c:pt>
                <c:pt idx="15">
                  <c:v>1611.2968747425516</c:v>
                </c:pt>
                <c:pt idx="16">
                  <c:v>1424.4739537420933</c:v>
                </c:pt>
                <c:pt idx="17">
                  <c:v>1333.3056404131933</c:v>
                </c:pt>
                <c:pt idx="18">
                  <c:v>1219.1108416403345</c:v>
                </c:pt>
                <c:pt idx="19">
                  <c:v>1088.5589850391045</c:v>
                </c:pt>
                <c:pt idx="20">
                  <c:v>996.51711470135422</c:v>
                </c:pt>
                <c:pt idx="21">
                  <c:v>877.38468408849997</c:v>
                </c:pt>
              </c:numCache>
            </c:numRef>
          </c:val>
          <c:extLst>
            <c:ext xmlns:c16="http://schemas.microsoft.com/office/drawing/2014/chart" uri="{C3380CC4-5D6E-409C-BE32-E72D297353CC}">
              <c16:uniqueId val="{00000000-BB12-47C4-9E32-493CDCC8417A}"/>
            </c:ext>
          </c:extLst>
        </c:ser>
        <c:dLbls>
          <c:showLegendKey val="0"/>
          <c:showVal val="0"/>
          <c:showCatName val="0"/>
          <c:showSerName val="0"/>
          <c:showPercent val="0"/>
          <c:showBubbleSize val="0"/>
        </c:dLbls>
        <c:axId val="157472256"/>
        <c:axId val="157473792"/>
      </c:areaChart>
      <c:lineChart>
        <c:grouping val="standard"/>
        <c:varyColors val="0"/>
        <c:ser>
          <c:idx val="1"/>
          <c:order val="1"/>
          <c:tx>
            <c:v>AF18</c:v>
          </c:tx>
          <c:spPr>
            <a:ln w="19050">
              <a:solidFill>
                <a:srgbClr val="000000"/>
              </a:solidFill>
              <a:prstDash val="dash"/>
            </a:ln>
          </c:spPr>
          <c:marker>
            <c:symbol val="none"/>
          </c:marker>
          <c:cat>
            <c:multiLvlStrRef>
              <c:f>'Centrale gasdata'!$E$107:$Z$107</c:f>
            </c:multiLvlStrRef>
          </c:cat>
          <c:val>
            <c:numRef>
              <c:f>'Centrale gasdata'!$E$113:$Z$113</c:f>
            </c:numRef>
          </c:val>
          <c:smooth val="0"/>
          <c:extLst>
            <c:ext xmlns:c16="http://schemas.microsoft.com/office/drawing/2014/chart" uri="{C3380CC4-5D6E-409C-BE32-E72D297353CC}">
              <c16:uniqueId val="{00000001-BB12-47C4-9E32-493CDCC8417A}"/>
            </c:ext>
          </c:extLst>
        </c:ser>
        <c:dLbls>
          <c:showLegendKey val="0"/>
          <c:showVal val="0"/>
          <c:showCatName val="0"/>
          <c:showSerName val="0"/>
          <c:showPercent val="0"/>
          <c:showBubbleSize val="0"/>
        </c:dLbls>
        <c:marker val="1"/>
        <c:smooth val="0"/>
        <c:axId val="157472256"/>
        <c:axId val="157473792"/>
      </c:lineChart>
      <c:catAx>
        <c:axId val="157472256"/>
        <c:scaling>
          <c:orientation val="minMax"/>
        </c:scaling>
        <c:delete val="0"/>
        <c:axPos val="b"/>
        <c:numFmt formatCode="General" sourceLinked="1"/>
        <c:majorTickMark val="out"/>
        <c:minorTickMark val="none"/>
        <c:tickLblPos val="nextTo"/>
        <c:spPr>
          <a:ln w="9525" cap="flat" cmpd="sng" algn="ctr">
            <a:solidFill>
              <a:sysClr val="window" lastClr="FFFFFF">
                <a:lumMod val="85000"/>
              </a:sysClr>
            </a:solidFill>
            <a:prstDash val="solid"/>
            <a:round/>
            <a:headEnd type="none" w="med" len="med"/>
            <a:tailEnd type="none" w="med" len="med"/>
          </a:ln>
        </c:spPr>
        <c:txPr>
          <a:bodyPr rot="-3600000" vert="horz"/>
          <a:lstStyle/>
          <a:p>
            <a:pPr>
              <a:defRPr sz="900">
                <a:solidFill>
                  <a:srgbClr val="000000"/>
                </a:solidFill>
              </a:defRPr>
            </a:pPr>
            <a:endParaRPr lang="da-DK"/>
          </a:p>
        </c:txPr>
        <c:crossAx val="157473792"/>
        <c:crosses val="autoZero"/>
        <c:auto val="1"/>
        <c:lblAlgn val="ctr"/>
        <c:lblOffset val="100"/>
        <c:noMultiLvlLbl val="0"/>
      </c:catAx>
      <c:valAx>
        <c:axId val="157473792"/>
        <c:scaling>
          <c:orientation val="minMax"/>
          <c:min val="0"/>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a:defRPr sz="900"/>
                </a:pPr>
                <a:r>
                  <a:rPr lang="en-US" sz="900"/>
                  <a:t>Mio. Nm3</a:t>
                </a:r>
              </a:p>
            </c:rich>
          </c:tx>
          <c:overlay val="0"/>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a:solidFill>
                  <a:srgbClr val="000000"/>
                </a:solidFill>
              </a:defRPr>
            </a:pPr>
            <a:endParaRPr lang="da-DK"/>
          </a:p>
        </c:txPr>
        <c:crossAx val="157472256"/>
        <c:crosses val="autoZero"/>
        <c:crossBetween val="midCat"/>
      </c:valAx>
      <c:spPr>
        <a:noFill/>
        <a:extLst>
          <a:ext uri="{909E8E84-426E-40DD-AFC4-6F175D3DCCD1}">
            <a14:hiddenFill xmlns:a14="http://schemas.microsoft.com/office/drawing/2010/main">
              <a:solidFill>
                <a:sysClr val="window" lastClr="FFFFFF"/>
              </a:solidFill>
            </a14:hiddenFill>
          </a:ext>
        </a:extLst>
      </c:spPr>
    </c:plotArea>
    <c:plotVisOnly val="1"/>
    <c:dispBlanksAs val="zero"/>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a-DK" sz="1100" b="1" i="0" u="none" strike="noStrike" kern="1200" baseline="0">
                <a:solidFill>
                  <a:srgbClr val="000000"/>
                </a:solidFill>
                <a:latin typeface="+mn-lt"/>
                <a:ea typeface="+mn-ea"/>
                <a:cs typeface="+mn-cs"/>
              </a:rPr>
              <a:t>Gasleverancer</a:t>
            </a:r>
          </a:p>
        </c:rich>
      </c:tx>
      <c:overlay val="0"/>
    </c:title>
    <c:autoTitleDeleted val="0"/>
    <c:plotArea>
      <c:layout>
        <c:manualLayout>
          <c:layoutTarget val="inner"/>
          <c:xMode val="edge"/>
          <c:yMode val="edge"/>
          <c:x val="0.16607188791672686"/>
          <c:y val="0.14131990884390386"/>
          <c:w val="0.8033724846894138"/>
          <c:h val="0.6155942187583503"/>
        </c:manualLayout>
      </c:layout>
      <c:areaChart>
        <c:grouping val="stacked"/>
        <c:varyColors val="0"/>
        <c:ser>
          <c:idx val="1"/>
          <c:order val="0"/>
          <c:tx>
            <c:strRef>
              <c:f>'Centrale gasdata'!$B$71</c:f>
              <c:strCache>
                <c:ptCount val="1"/>
                <c:pt idx="0">
                  <c:v>Bionaturgas</c:v>
                </c:pt>
              </c:strCache>
            </c:strRef>
          </c:tx>
          <c:spPr>
            <a:solidFill>
              <a:srgbClr val="1D4C57"/>
            </a:solidFill>
            <a:ln>
              <a:noFill/>
            </a:ln>
            <a:effectLst/>
            <a:extLst>
              <a:ext uri="{91240B29-F687-4F45-9708-019B960494DF}">
                <a14:hiddenLine xmlns:a14="http://schemas.microsoft.com/office/drawing/2010/main">
                  <a:solidFill>
                    <a:srgbClr val="1D4C57"/>
                  </a:solidFill>
                </a14:hiddenLine>
              </a:ext>
            </a:extLst>
          </c:spPr>
          <c:cat>
            <c:numRef>
              <c:f>'Centrale gasdata'!$E$68:$Z$68</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'Centrale gasdata'!$E$71:$Z$71</c:f>
              <c:numCache>
                <c:formatCode>#,##0</c:formatCode>
                <c:ptCount val="22"/>
                <c:pt idx="0">
                  <c:v>229.5684113865932</c:v>
                </c:pt>
                <c:pt idx="1">
                  <c:v>357.10641771247833</c:v>
                </c:pt>
                <c:pt idx="2">
                  <c:v>382.61401897765535</c:v>
                </c:pt>
                <c:pt idx="3">
                  <c:v>510.15202530354043</c:v>
                </c:pt>
                <c:pt idx="4">
                  <c:v>510.15202530354043</c:v>
                </c:pt>
                <c:pt idx="5">
                  <c:v>510.15202530354043</c:v>
                </c:pt>
                <c:pt idx="6">
                  <c:v>510.15202530354043</c:v>
                </c:pt>
                <c:pt idx="7">
                  <c:v>510.15202530354043</c:v>
                </c:pt>
                <c:pt idx="8">
                  <c:v>510.15202530354043</c:v>
                </c:pt>
                <c:pt idx="9">
                  <c:v>510.15202530354043</c:v>
                </c:pt>
                <c:pt idx="10">
                  <c:v>510.15202530354043</c:v>
                </c:pt>
                <c:pt idx="11">
                  <c:v>510.15202530354043</c:v>
                </c:pt>
                <c:pt idx="12">
                  <c:v>510.15202530354043</c:v>
                </c:pt>
                <c:pt idx="13">
                  <c:v>510.15202530354043</c:v>
                </c:pt>
                <c:pt idx="14">
                  <c:v>510.15202530354043</c:v>
                </c:pt>
                <c:pt idx="15">
                  <c:v>510.15202530354043</c:v>
                </c:pt>
                <c:pt idx="16">
                  <c:v>510.15202530354043</c:v>
                </c:pt>
                <c:pt idx="17">
                  <c:v>510.15202530354043</c:v>
                </c:pt>
                <c:pt idx="18">
                  <c:v>510.15202530354043</c:v>
                </c:pt>
                <c:pt idx="19">
                  <c:v>510.15202530354043</c:v>
                </c:pt>
                <c:pt idx="20">
                  <c:v>510.15202530354043</c:v>
                </c:pt>
                <c:pt idx="21">
                  <c:v>510.15202530354043</c:v>
                </c:pt>
              </c:numCache>
            </c:numRef>
          </c:val>
          <c:extLst>
            <c:ext xmlns:c16="http://schemas.microsoft.com/office/drawing/2014/chart" uri="{C3380CC4-5D6E-409C-BE32-E72D297353CC}">
              <c16:uniqueId val="{00000000-D957-4276-A82A-0E4010DF0B5D}"/>
            </c:ext>
          </c:extLst>
        </c:ser>
        <c:ser>
          <c:idx val="0"/>
          <c:order val="1"/>
          <c:tx>
            <c:v>Leverancer fra Nordsøen</c:v>
          </c:tx>
          <c:spPr>
            <a:solidFill>
              <a:srgbClr val="0097A7"/>
            </a:solidFill>
            <a:ln>
              <a:noFill/>
            </a:ln>
            <a:effectLst/>
            <a:extLst>
              <a:ext uri="{91240B29-F687-4F45-9708-019B960494DF}">
                <a14:hiddenLine xmlns:a14="http://schemas.microsoft.com/office/drawing/2010/main">
                  <a:solidFill>
                    <a:srgbClr val="0097A7"/>
                  </a:solidFill>
                </a14:hiddenLine>
              </a:ext>
            </a:extLst>
          </c:spPr>
          <c:cat>
            <c:numRef>
              <c:f>'Centrale gasdata'!$E$68:$Z$68</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'Centrale gasdata'!$E$70:$Z$70</c:f>
              <c:numCache>
                <c:formatCode>#,##0</c:formatCode>
                <c:ptCount val="22"/>
                <c:pt idx="0">
                  <c:v>2384.6262929542863</c:v>
                </c:pt>
                <c:pt idx="1">
                  <c:v>182.5</c:v>
                </c:pt>
                <c:pt idx="2">
                  <c:v>182.5</c:v>
                </c:pt>
                <c:pt idx="3">
                  <c:v>182.5</c:v>
                </c:pt>
                <c:pt idx="4">
                  <c:v>1605.4828827505878</c:v>
                </c:pt>
                <c:pt idx="5">
                  <c:v>1651.4676064589423</c:v>
                </c:pt>
                <c:pt idx="6">
                  <c:v>1767.1048484825096</c:v>
                </c:pt>
                <c:pt idx="7">
                  <c:v>1741.6810103912273</c:v>
                </c:pt>
                <c:pt idx="8">
                  <c:v>1639.6273064610814</c:v>
                </c:pt>
                <c:pt idx="9">
                  <c:v>1687.1675434504755</c:v>
                </c:pt>
                <c:pt idx="10">
                  <c:v>1467.680759581742</c:v>
                </c:pt>
                <c:pt idx="11">
                  <c:v>1244.6342315890738</c:v>
                </c:pt>
                <c:pt idx="12">
                  <c:v>1190.059485816304</c:v>
                </c:pt>
                <c:pt idx="13">
                  <c:v>1029.0037244024231</c:v>
                </c:pt>
                <c:pt idx="14">
                  <c:v>920.09911213594273</c:v>
                </c:pt>
                <c:pt idx="15">
                  <c:v>805.6484373712758</c:v>
                </c:pt>
                <c:pt idx="16">
                  <c:v>712.23697687104664</c:v>
                </c:pt>
                <c:pt idx="17">
                  <c:v>666.65282020659663</c:v>
                </c:pt>
                <c:pt idx="18">
                  <c:v>609.55542082016723</c:v>
                </c:pt>
                <c:pt idx="19">
                  <c:v>544.27949251955226</c:v>
                </c:pt>
                <c:pt idx="20">
                  <c:v>498.25855735067711</c:v>
                </c:pt>
                <c:pt idx="21">
                  <c:v>438.69234204424998</c:v>
                </c:pt>
              </c:numCache>
            </c:numRef>
          </c:val>
          <c:extLst>
            <c:ext xmlns:c16="http://schemas.microsoft.com/office/drawing/2014/chart" uri="{C3380CC4-5D6E-409C-BE32-E72D297353CC}">
              <c16:uniqueId val="{00000001-D957-4276-A82A-0E4010DF0B5D}"/>
            </c:ext>
          </c:extLst>
        </c:ser>
        <c:ser>
          <c:idx val="2"/>
          <c:order val="2"/>
          <c:tx>
            <c:strRef>
              <c:f>'Centrale gasdata'!$B$72</c:f>
              <c:strCache>
                <c:ptCount val="1"/>
                <c:pt idx="0">
                  <c:v>Import fra Tyskland (Entry Ellund)</c:v>
                </c:pt>
              </c:strCache>
            </c:strRef>
          </c:tx>
          <c:spPr>
            <a:solidFill>
              <a:srgbClr val="FF5252"/>
            </a:solidFill>
            <a:ln>
              <a:noFill/>
            </a:ln>
            <a:effectLst/>
            <a:extLst>
              <a:ext uri="{91240B29-F687-4F45-9708-019B960494DF}">
                <a14:hiddenLine xmlns:a14="http://schemas.microsoft.com/office/drawing/2010/main">
                  <a:noFill/>
                </a14:hiddenLine>
              </a:ext>
            </a:extLst>
          </c:spPr>
          <c:cat>
            <c:numRef>
              <c:f>'Centrale gasdata'!$E$68:$Z$68</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'Centrale gasdata'!$E$72:$Z$72</c:f>
              <c:numCache>
                <c:formatCode>#,##0</c:formatCode>
                <c:ptCount val="22"/>
                <c:pt idx="0">
                  <c:v>643.28414014373038</c:v>
                </c:pt>
                <c:pt idx="1">
                  <c:v>2723.7876422974177</c:v>
                </c:pt>
                <c:pt idx="2">
                  <c:v>2670.574952636342</c:v>
                </c:pt>
                <c:pt idx="3">
                  <c:v>2453.5476708427041</c:v>
                </c:pt>
                <c:pt idx="4">
                  <c:v>1056.4500649976135</c:v>
                </c:pt>
                <c:pt idx="5">
                  <c:v>1491.6373462310148</c:v>
                </c:pt>
                <c:pt idx="6">
                  <c:v>1515.2668188285334</c:v>
                </c:pt>
                <c:pt idx="7">
                  <c:v>1524.8449132002606</c:v>
                </c:pt>
                <c:pt idx="8">
                  <c:v>1511.2373890090412</c:v>
                </c:pt>
                <c:pt idx="9">
                  <c:v>1409.5799804653998</c:v>
                </c:pt>
                <c:pt idx="10">
                  <c:v>1517.9487853194933</c:v>
                </c:pt>
                <c:pt idx="11">
                  <c:v>1574.6065515207224</c:v>
                </c:pt>
                <c:pt idx="12">
                  <c:v>1515.4195644490997</c:v>
                </c:pt>
                <c:pt idx="13">
                  <c:v>1528.6329525013366</c:v>
                </c:pt>
                <c:pt idx="14">
                  <c:v>1503.1220271166044</c:v>
                </c:pt>
                <c:pt idx="15">
                  <c:v>1459.4965938061068</c:v>
                </c:pt>
                <c:pt idx="16">
                  <c:v>1358.9599506869968</c:v>
                </c:pt>
                <c:pt idx="17">
                  <c:v>1302.7674924525431</c:v>
                </c:pt>
                <c:pt idx="18">
                  <c:v>1264.1929216379904</c:v>
                </c:pt>
                <c:pt idx="19">
                  <c:v>1214.8412089040803</c:v>
                </c:pt>
                <c:pt idx="20">
                  <c:v>1215.6656235559572</c:v>
                </c:pt>
                <c:pt idx="21">
                  <c:v>1233.3747979567584</c:v>
                </c:pt>
              </c:numCache>
            </c:numRef>
          </c:val>
          <c:extLst>
            <c:ext xmlns:c16="http://schemas.microsoft.com/office/drawing/2014/chart" uri="{C3380CC4-5D6E-409C-BE32-E72D297353CC}">
              <c16:uniqueId val="{00000002-D957-4276-A82A-0E4010DF0B5D}"/>
            </c:ext>
          </c:extLst>
        </c:ser>
        <c:dLbls>
          <c:showLegendKey val="0"/>
          <c:showVal val="0"/>
          <c:showCatName val="0"/>
          <c:showSerName val="0"/>
          <c:showPercent val="0"/>
          <c:showBubbleSize val="0"/>
        </c:dLbls>
        <c:axId val="157866240"/>
        <c:axId val="157941760"/>
      </c:areaChart>
      <c:catAx>
        <c:axId val="157866240"/>
        <c:scaling>
          <c:orientation val="minMax"/>
        </c:scaling>
        <c:delete val="0"/>
        <c:axPos val="b"/>
        <c:numFmt formatCode="General" sourceLinked="1"/>
        <c:majorTickMark val="out"/>
        <c:minorTickMark val="none"/>
        <c:tickLblPos val="nextTo"/>
        <c:spPr>
          <a:ln w="9525" cap="flat" cmpd="sng" algn="ctr">
            <a:solidFill>
              <a:sysClr val="window" lastClr="FFFFFF">
                <a:lumMod val="85000"/>
              </a:sysClr>
            </a:solidFill>
            <a:prstDash val="solid"/>
            <a:round/>
            <a:headEnd type="none" w="med" len="med"/>
            <a:tailEnd type="none" w="med" len="med"/>
          </a:ln>
        </c:spPr>
        <c:txPr>
          <a:bodyPr rot="-3600000" vert="horz"/>
          <a:lstStyle/>
          <a:p>
            <a:pPr>
              <a:defRPr sz="900">
                <a:solidFill>
                  <a:srgbClr val="000000"/>
                </a:solidFill>
              </a:defRPr>
            </a:pPr>
            <a:endParaRPr lang="da-DK"/>
          </a:p>
        </c:txPr>
        <c:crossAx val="157941760"/>
        <c:crosses val="autoZero"/>
        <c:auto val="1"/>
        <c:lblAlgn val="ctr"/>
        <c:lblOffset val="100"/>
        <c:noMultiLvlLbl val="0"/>
      </c:catAx>
      <c:valAx>
        <c:axId val="157941760"/>
        <c:scaling>
          <c:orientation val="minMax"/>
          <c:min val="0"/>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a:defRPr sz="900"/>
                </a:pPr>
                <a:r>
                  <a:rPr lang="en-US" sz="900"/>
                  <a:t>Mio. Nm3</a:t>
                </a:r>
              </a:p>
            </c:rich>
          </c:tx>
          <c:overlay val="0"/>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a:solidFill>
                  <a:srgbClr val="000000"/>
                </a:solidFill>
              </a:defRPr>
            </a:pPr>
            <a:endParaRPr lang="da-DK"/>
          </a:p>
        </c:txPr>
        <c:crossAx val="157866240"/>
        <c:crosses val="autoZero"/>
        <c:crossBetween val="midCat"/>
      </c:valAx>
      <c:spPr>
        <a:noFill/>
        <a:extLst>
          <a:ext uri="{909E8E84-426E-40DD-AFC4-6F175D3DCCD1}">
            <a14:hiddenFill xmlns:a14="http://schemas.microsoft.com/office/drawing/2010/main">
              <a:solidFill>
                <a:sysClr val="window" lastClr="FFFFFF"/>
              </a:solidFill>
            </a14:hiddenFill>
          </a:ext>
        </a:extLst>
      </c:spPr>
    </c:plotArea>
    <c:legend>
      <c:legendPos val="b"/>
      <c:overlay val="0"/>
      <c:txPr>
        <a:bodyPr/>
        <a:lstStyle/>
        <a:p>
          <a:pPr>
            <a:defRPr sz="900">
              <a:solidFill>
                <a:srgbClr val="000000"/>
              </a:solidFill>
            </a:defRPr>
          </a:pPr>
          <a:endParaRPr lang="da-DK"/>
        </a:p>
      </c:txPr>
    </c:legend>
    <c:plotVisOnly val="1"/>
    <c:dispBlanksAs val="zero"/>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a-DK" sz="1100" b="1" i="0" u="none" strike="noStrike" kern="1200" baseline="0">
                <a:solidFill>
                  <a:srgbClr val="000000"/>
                </a:solidFill>
                <a:latin typeface="+mn-lt"/>
                <a:ea typeface="+mn-ea"/>
                <a:cs typeface="+mn-cs"/>
              </a:rPr>
              <a:t>Gasforbrug</a:t>
            </a:r>
            <a:r>
              <a:rPr lang="da-DK" sz="1100"/>
              <a:t> </a:t>
            </a:r>
            <a:r>
              <a:rPr lang="da-DK" sz="1100" b="1" i="0" u="none" strike="noStrike" kern="1200" baseline="0">
                <a:solidFill>
                  <a:srgbClr val="000000"/>
                </a:solidFill>
                <a:latin typeface="+mn-lt"/>
                <a:ea typeface="+mn-ea"/>
                <a:cs typeface="+mn-cs"/>
              </a:rPr>
              <a:t>og eksport</a:t>
            </a:r>
          </a:p>
        </c:rich>
      </c:tx>
      <c:overlay val="0"/>
    </c:title>
    <c:autoTitleDeleted val="0"/>
    <c:plotArea>
      <c:layout/>
      <c:areaChart>
        <c:grouping val="stacked"/>
        <c:varyColors val="0"/>
        <c:ser>
          <c:idx val="0"/>
          <c:order val="0"/>
          <c:tx>
            <c:strRef>
              <c:f>'Centrale gasdata'!$B$14</c:f>
              <c:strCache>
                <c:ptCount val="1"/>
                <c:pt idx="0">
                  <c:v>Danmark</c:v>
                </c:pt>
              </c:strCache>
            </c:strRef>
          </c:tx>
          <c:spPr>
            <a:solidFill>
              <a:srgbClr val="0097A7"/>
            </a:solidFill>
            <a:ln>
              <a:noFill/>
            </a:ln>
            <a:effectLst/>
            <a:extLst>
              <a:ext uri="{91240B29-F687-4F45-9708-019B960494DF}">
                <a14:hiddenLine xmlns:a14="http://schemas.microsoft.com/office/drawing/2010/main">
                  <a:solidFill>
                    <a:srgbClr val="0097A7"/>
                  </a:solidFill>
                </a14:hiddenLine>
              </a:ext>
            </a:extLst>
          </c:spPr>
          <c:cat>
            <c:numRef>
              <c:f>'Centrale gasdata'!$E$13:$Z$13</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'Centrale gasdata'!$E$14:$Z$14</c:f>
              <c:numCache>
                <c:formatCode>#,##0</c:formatCode>
                <c:ptCount val="22"/>
                <c:pt idx="0">
                  <c:v>2357.4788444846099</c:v>
                </c:pt>
                <c:pt idx="1">
                  <c:v>2363.3940600098963</c:v>
                </c:pt>
                <c:pt idx="2">
                  <c:v>2335.6889716139972</c:v>
                </c:pt>
                <c:pt idx="3">
                  <c:v>2246.1996961462446</c:v>
                </c:pt>
                <c:pt idx="4">
                  <c:v>2186.852371293483</c:v>
                </c:pt>
                <c:pt idx="5">
                  <c:v>2130.4093692123693</c:v>
                </c:pt>
                <c:pt idx="6">
                  <c:v>2106.2305644201665</c:v>
                </c:pt>
                <c:pt idx="7">
                  <c:v>2078.2212248408628</c:v>
                </c:pt>
                <c:pt idx="8">
                  <c:v>2013.728255892479</c:v>
                </c:pt>
                <c:pt idx="9">
                  <c:v>1956.5352800542828</c:v>
                </c:pt>
                <c:pt idx="10">
                  <c:v>1900.2583089383329</c:v>
                </c:pt>
                <c:pt idx="11">
                  <c:v>1836.408334377393</c:v>
                </c:pt>
                <c:pt idx="12">
                  <c:v>1787.1354115962592</c:v>
                </c:pt>
                <c:pt idx="13">
                  <c:v>1749.5778298586984</c:v>
                </c:pt>
                <c:pt idx="14">
                  <c:v>1716.6096048177717</c:v>
                </c:pt>
                <c:pt idx="15">
                  <c:v>1712.5595635201125</c:v>
                </c:pt>
                <c:pt idx="16">
                  <c:v>1681.6889793913931</c:v>
                </c:pt>
                <c:pt idx="17">
                  <c:v>1661.6138119169766</c:v>
                </c:pt>
                <c:pt idx="18">
                  <c:v>1632.2259893953665</c:v>
                </c:pt>
                <c:pt idx="19">
                  <c:v>1605.8253409010381</c:v>
                </c:pt>
                <c:pt idx="20">
                  <c:v>1576.0333328659983</c:v>
                </c:pt>
                <c:pt idx="21">
                  <c:v>1548.4965859962492</c:v>
                </c:pt>
              </c:numCache>
            </c:numRef>
          </c:val>
          <c:extLst>
            <c:ext xmlns:c16="http://schemas.microsoft.com/office/drawing/2014/chart" uri="{C3380CC4-5D6E-409C-BE32-E72D297353CC}">
              <c16:uniqueId val="{00000000-8240-4250-AA47-6C3F6072E3A7}"/>
            </c:ext>
          </c:extLst>
        </c:ser>
        <c:ser>
          <c:idx val="1"/>
          <c:order val="1"/>
          <c:tx>
            <c:strRef>
              <c:f>'Centrale gasdata'!$B$21</c:f>
              <c:strCache>
                <c:ptCount val="1"/>
                <c:pt idx="0">
                  <c:v>Sverige</c:v>
                </c:pt>
              </c:strCache>
            </c:strRef>
          </c:tx>
          <c:spPr>
            <a:solidFill>
              <a:srgbClr val="1D4C57"/>
            </a:solidFill>
            <a:ln>
              <a:noFill/>
            </a:ln>
            <a:effectLst/>
            <a:extLst>
              <a:ext uri="{91240B29-F687-4F45-9708-019B960494DF}">
                <a14:hiddenLine xmlns:a14="http://schemas.microsoft.com/office/drawing/2010/main">
                  <a:solidFill>
                    <a:srgbClr val="1D4C57"/>
                  </a:solidFill>
                </a14:hiddenLine>
              </a:ext>
            </a:extLst>
          </c:spPr>
          <c:cat>
            <c:numRef>
              <c:f>'Centrale gasdata'!$E$13:$Z$13</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'Centrale gasdata'!$E$21:$Z$21</c:f>
              <c:numCache>
                <c:formatCode>General</c:formatCode>
                <c:ptCount val="22"/>
                <c:pt idx="0">
                  <c:v>900</c:v>
                </c:pt>
                <c:pt idx="1">
                  <c:v>900</c:v>
                </c:pt>
                <c:pt idx="2">
                  <c:v>900</c:v>
                </c:pt>
                <c:pt idx="3">
                  <c:v>900</c:v>
                </c:pt>
                <c:pt idx="4" formatCode="0">
                  <c:v>885.20241387980889</c:v>
                </c:pt>
                <c:pt idx="5" formatCode="0">
                  <c:v>870.40482775961777</c:v>
                </c:pt>
                <c:pt idx="6" formatCode="0">
                  <c:v>855.60724163942666</c:v>
                </c:pt>
                <c:pt idx="7" formatCode="0">
                  <c:v>840.80965551923555</c:v>
                </c:pt>
                <c:pt idx="8" formatCode="0">
                  <c:v>826.01206939904444</c:v>
                </c:pt>
                <c:pt idx="9" formatCode="0">
                  <c:v>811.21448327885332</c:v>
                </c:pt>
                <c:pt idx="10" formatCode="0">
                  <c:v>796.41689715866221</c:v>
                </c:pt>
                <c:pt idx="11" formatCode="0">
                  <c:v>781.6193110384711</c:v>
                </c:pt>
                <c:pt idx="12" formatCode="0">
                  <c:v>766.82172491827998</c:v>
                </c:pt>
                <c:pt idx="13" formatCode="0">
                  <c:v>752.02413879808887</c:v>
                </c:pt>
                <c:pt idx="14" formatCode="0">
                  <c:v>737.22655267789776</c:v>
                </c:pt>
                <c:pt idx="15" formatCode="0">
                  <c:v>722.42896655770664</c:v>
                </c:pt>
                <c:pt idx="16" formatCode="0">
                  <c:v>707.63138043751553</c:v>
                </c:pt>
                <c:pt idx="17" formatCode="0">
                  <c:v>692.83379431732442</c:v>
                </c:pt>
                <c:pt idx="18" formatCode="0">
                  <c:v>678.03620819713331</c:v>
                </c:pt>
                <c:pt idx="19" formatCode="0">
                  <c:v>663.23862207694219</c:v>
                </c:pt>
                <c:pt idx="20" formatCode="0">
                  <c:v>648.44103595675108</c:v>
                </c:pt>
                <c:pt idx="21" formatCode="0">
                  <c:v>633.64344983656019</c:v>
                </c:pt>
              </c:numCache>
            </c:numRef>
          </c:val>
          <c:extLst>
            <c:ext xmlns:c16="http://schemas.microsoft.com/office/drawing/2014/chart" uri="{C3380CC4-5D6E-409C-BE32-E72D297353CC}">
              <c16:uniqueId val="{00000001-8240-4250-AA47-6C3F6072E3A7}"/>
            </c:ext>
          </c:extLst>
        </c:ser>
        <c:ser>
          <c:idx val="2"/>
          <c:order val="2"/>
          <c:tx>
            <c:v>Eksport til Tyskland</c:v>
          </c:tx>
          <c:spPr>
            <a:solidFill>
              <a:srgbClr val="FF5252"/>
            </a:solidFill>
            <a:ln>
              <a:noFill/>
            </a:ln>
            <a:effectLst/>
            <a:extLst>
              <a:ext uri="{91240B29-F687-4F45-9708-019B960494DF}">
                <a14:hiddenLine xmlns:a14="http://schemas.microsoft.com/office/drawing/2010/main">
                  <a:noFill/>
                </a14:hiddenLine>
              </a:ext>
            </a:extLst>
          </c:spPr>
          <c:cat>
            <c:numRef>
              <c:f>'Centrale gasdata'!$E$13:$Z$13</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'Centrale gasdata'!$E$25:$Z$25</c:f>
              <c:numCache>
                <c:formatCode>#,##0</c:formatCode>
                <c:ptCount val="22"/>
                <c:pt idx="0">
                  <c:v>0</c:v>
                </c:pt>
                <c:pt idx="1">
                  <c:v>0</c:v>
                </c:pt>
                <c:pt idx="2">
                  <c:v>0</c:v>
                </c:pt>
                <c:pt idx="3">
                  <c:v>0</c:v>
                </c:pt>
                <c:pt idx="4">
                  <c:v>100.03018787844996</c:v>
                </c:pt>
                <c:pt idx="5">
                  <c:v>652.44278102150997</c:v>
                </c:pt>
                <c:pt idx="6">
                  <c:v>830.68588655499002</c:v>
                </c:pt>
                <c:pt idx="7">
                  <c:v>857.64706853492999</c:v>
                </c:pt>
                <c:pt idx="8">
                  <c:v>821.27639548213995</c:v>
                </c:pt>
                <c:pt idx="9">
                  <c:v>839.14978588628003</c:v>
                </c:pt>
                <c:pt idx="10">
                  <c:v>799.10636410778011</c:v>
                </c:pt>
                <c:pt idx="11">
                  <c:v>711.36516299747302</c:v>
                </c:pt>
                <c:pt idx="12">
                  <c:v>661.67393905440497</c:v>
                </c:pt>
                <c:pt idx="13">
                  <c:v>566.18673355051305</c:v>
                </c:pt>
                <c:pt idx="14">
                  <c:v>479.53700706041786</c:v>
                </c:pt>
                <c:pt idx="15">
                  <c:v>340.30852640310354</c:v>
                </c:pt>
                <c:pt idx="16">
                  <c:v>192.02859303267519</c:v>
                </c:pt>
                <c:pt idx="17">
                  <c:v>125.124731728379</c:v>
                </c:pt>
                <c:pt idx="18">
                  <c:v>73.638170169198006</c:v>
                </c:pt>
                <c:pt idx="19">
                  <c:v>0.20876374919269836</c:v>
                </c:pt>
                <c:pt idx="20">
                  <c:v>-0.39816261257470131</c:v>
                </c:pt>
                <c:pt idx="21">
                  <c:v>7.91294717395985E-2</c:v>
                </c:pt>
              </c:numCache>
            </c:numRef>
          </c:val>
          <c:extLst>
            <c:ext xmlns:c16="http://schemas.microsoft.com/office/drawing/2014/chart" uri="{C3380CC4-5D6E-409C-BE32-E72D297353CC}">
              <c16:uniqueId val="{00000002-8240-4250-AA47-6C3F6072E3A7}"/>
            </c:ext>
          </c:extLst>
        </c:ser>
        <c:dLbls>
          <c:showLegendKey val="0"/>
          <c:showVal val="0"/>
          <c:showCatName val="0"/>
          <c:showSerName val="0"/>
          <c:showPercent val="0"/>
          <c:showBubbleSize val="0"/>
        </c:dLbls>
        <c:axId val="157961216"/>
        <c:axId val="157967104"/>
      </c:areaChart>
      <c:catAx>
        <c:axId val="157961216"/>
        <c:scaling>
          <c:orientation val="minMax"/>
        </c:scaling>
        <c:delete val="0"/>
        <c:axPos val="b"/>
        <c:numFmt formatCode="General" sourceLinked="1"/>
        <c:majorTickMark val="out"/>
        <c:minorTickMark val="none"/>
        <c:tickLblPos val="nextTo"/>
        <c:spPr>
          <a:ln w="9525" cap="flat" cmpd="sng" algn="ctr">
            <a:solidFill>
              <a:sysClr val="window" lastClr="FFFFFF">
                <a:lumMod val="85000"/>
              </a:sysClr>
            </a:solidFill>
            <a:prstDash val="solid"/>
            <a:round/>
            <a:headEnd type="none" w="med" len="med"/>
            <a:tailEnd type="none" w="med" len="med"/>
          </a:ln>
        </c:spPr>
        <c:txPr>
          <a:bodyPr rot="-3600000" vert="horz"/>
          <a:lstStyle/>
          <a:p>
            <a:pPr>
              <a:defRPr sz="900">
                <a:solidFill>
                  <a:srgbClr val="000000"/>
                </a:solidFill>
              </a:defRPr>
            </a:pPr>
            <a:endParaRPr lang="da-DK"/>
          </a:p>
        </c:txPr>
        <c:crossAx val="157967104"/>
        <c:crosses val="autoZero"/>
        <c:auto val="1"/>
        <c:lblAlgn val="ctr"/>
        <c:lblOffset val="100"/>
        <c:noMultiLvlLbl val="0"/>
      </c:catAx>
      <c:valAx>
        <c:axId val="157967104"/>
        <c:scaling>
          <c:orientation val="minMax"/>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a:defRPr sz="900"/>
                </a:pPr>
                <a:r>
                  <a:rPr lang="en-US" sz="900"/>
                  <a:t>Mio. Nm3</a:t>
                </a:r>
              </a:p>
            </c:rich>
          </c:tx>
          <c:overlay val="0"/>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a:solidFill>
                  <a:srgbClr val="000000"/>
                </a:solidFill>
              </a:defRPr>
            </a:pPr>
            <a:endParaRPr lang="da-DK"/>
          </a:p>
        </c:txPr>
        <c:crossAx val="157961216"/>
        <c:crosses val="autoZero"/>
        <c:crossBetween val="midCat"/>
      </c:valAx>
      <c:spPr>
        <a:noFill/>
        <a:extLst>
          <a:ext uri="{909E8E84-426E-40DD-AFC4-6F175D3DCCD1}">
            <a14:hiddenFill xmlns:a14="http://schemas.microsoft.com/office/drawing/2010/main">
              <a:solidFill>
                <a:sysClr val="window" lastClr="FFFFFF"/>
              </a:solidFill>
            </a14:hiddenFill>
          </a:ext>
        </a:extLst>
      </c:spPr>
    </c:plotArea>
    <c:legend>
      <c:legendPos val="b"/>
      <c:overlay val="0"/>
      <c:txPr>
        <a:bodyPr/>
        <a:lstStyle/>
        <a:p>
          <a:pPr>
            <a:defRPr sz="900">
              <a:solidFill>
                <a:srgbClr val="000000"/>
              </a:solidFill>
            </a:defRPr>
          </a:pPr>
          <a:endParaRPr lang="da-DK"/>
        </a:p>
      </c:txPr>
    </c:legend>
    <c:plotVisOnly val="1"/>
    <c:dispBlanksAs val="zero"/>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00"/>
                </a:solidFill>
              </a:defRPr>
            </a:pPr>
            <a:r>
              <a:rPr lang="da-DK"/>
              <a:t>Samlet nettoelforbrug i Danmark</a:t>
            </a:r>
          </a:p>
        </c:rich>
      </c:tx>
      <c:overlay val="0"/>
    </c:title>
    <c:autoTitleDeleted val="0"/>
    <c:plotArea>
      <c:layout/>
      <c:areaChart>
        <c:grouping val="stacked"/>
        <c:varyColors val="0"/>
        <c:ser>
          <c:idx val="0"/>
          <c:order val="0"/>
          <c:tx>
            <c:v>Klassisk</c:v>
          </c:tx>
          <c:spPr>
            <a:solidFill>
              <a:srgbClr val="0097A7"/>
            </a:solidFill>
            <a:ln>
              <a:noFill/>
              <a:round/>
            </a:ln>
            <a:effectLst/>
            <a:extLst>
              <a:ext uri="{91240B29-F687-4F45-9708-019B960494DF}">
                <a14:hiddenLine xmlns:a14="http://schemas.microsoft.com/office/drawing/2010/main">
                  <a:solidFill>
                    <a:srgbClr val="0097A7"/>
                  </a:solidFill>
                  <a:round/>
                </a14:hiddenLine>
              </a:ext>
            </a:extLst>
          </c:spPr>
          <c:cat>
            <c:strRef>
              <c:f>Elforbrug!$E$267:$Z$268</c:f>
              <c:strCach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strCache>
            </c:strRef>
          </c:cat>
          <c:val>
            <c:numRef>
              <c:f>Elforbrug!$E$289:$Z$289</c:f>
              <c:numCache>
                <c:formatCode>#,##0</c:formatCode>
                <c:ptCount val="22"/>
                <c:pt idx="0">
                  <c:v>30263.974269375023</c:v>
                </c:pt>
                <c:pt idx="1">
                  <c:v>30340.805824585004</c:v>
                </c:pt>
                <c:pt idx="2">
                  <c:v>30510.856468672759</c:v>
                </c:pt>
                <c:pt idx="3">
                  <c:v>30680.90711276052</c:v>
                </c:pt>
                <c:pt idx="4">
                  <c:v>30850.957756848267</c:v>
                </c:pt>
                <c:pt idx="5">
                  <c:v>31021.008400936054</c:v>
                </c:pt>
                <c:pt idx="6">
                  <c:v>31191.059045023765</c:v>
                </c:pt>
                <c:pt idx="7">
                  <c:v>31232.621015128487</c:v>
                </c:pt>
                <c:pt idx="8">
                  <c:v>31274.182985233238</c:v>
                </c:pt>
                <c:pt idx="9">
                  <c:v>31315.744955337934</c:v>
                </c:pt>
                <c:pt idx="10">
                  <c:v>31357.306925442677</c:v>
                </c:pt>
                <c:pt idx="11">
                  <c:v>31398.868895547381</c:v>
                </c:pt>
                <c:pt idx="12">
                  <c:v>31543.323243097548</c:v>
                </c:pt>
                <c:pt idx="13">
                  <c:v>31687.777590647671</c:v>
                </c:pt>
                <c:pt idx="14">
                  <c:v>31832.231938197845</c:v>
                </c:pt>
                <c:pt idx="15">
                  <c:v>31976.686285747997</c:v>
                </c:pt>
                <c:pt idx="16">
                  <c:v>32121.140633298131</c:v>
                </c:pt>
                <c:pt idx="17">
                  <c:v>32315.838260753102</c:v>
                </c:pt>
                <c:pt idx="18">
                  <c:v>32510.53588820812</c:v>
                </c:pt>
                <c:pt idx="19">
                  <c:v>32705.233515663083</c:v>
                </c:pt>
                <c:pt idx="20">
                  <c:v>32899.931143118069</c:v>
                </c:pt>
                <c:pt idx="21">
                  <c:v>33094.628770573006</c:v>
                </c:pt>
              </c:numCache>
            </c:numRef>
          </c:val>
          <c:extLst>
            <c:ext xmlns:c16="http://schemas.microsoft.com/office/drawing/2014/chart" uri="{C3380CC4-5D6E-409C-BE32-E72D297353CC}">
              <c16:uniqueId val="{00000000-D6BE-41CC-9EF1-E1C2F1437038}"/>
            </c:ext>
          </c:extLst>
        </c:ser>
        <c:ser>
          <c:idx val="1"/>
          <c:order val="1"/>
          <c:tx>
            <c:v>Individuelle varmepumper</c:v>
          </c:tx>
          <c:spPr>
            <a:solidFill>
              <a:srgbClr val="673AB7"/>
            </a:solidFill>
            <a:ln>
              <a:noFill/>
              <a:round/>
            </a:ln>
            <a:effectLst/>
            <a:extLst>
              <a:ext uri="{91240B29-F687-4F45-9708-019B960494DF}">
                <a14:hiddenLine xmlns:a14="http://schemas.microsoft.com/office/drawing/2010/main">
                  <a:solidFill>
                    <a:srgbClr val="673AB7"/>
                  </a:solidFill>
                  <a:round/>
                </a14:hiddenLine>
              </a:ext>
            </a:extLst>
          </c:spPr>
          <c:cat>
            <c:strRef>
              <c:f>Elforbrug!$E$267:$Z$268</c:f>
              <c:strCach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strCache>
            </c:strRef>
          </c:cat>
          <c:val>
            <c:numRef>
              <c:f>Elforbrug!$E$290:$Z$290</c:f>
              <c:numCache>
                <c:formatCode>#,##0</c:formatCode>
                <c:ptCount val="22"/>
                <c:pt idx="0">
                  <c:v>1152.7757400696416</c:v>
                </c:pt>
                <c:pt idx="1">
                  <c:v>1319.0285161779029</c:v>
                </c:pt>
                <c:pt idx="2">
                  <c:v>1440.758117256672</c:v>
                </c:pt>
                <c:pt idx="3">
                  <c:v>1562.4877183354406</c:v>
                </c:pt>
                <c:pt idx="4">
                  <c:v>1684.217319414201</c:v>
                </c:pt>
                <c:pt idx="5">
                  <c:v>1805.946920492971</c:v>
                </c:pt>
                <c:pt idx="6">
                  <c:v>1927.6765215717403</c:v>
                </c:pt>
                <c:pt idx="7">
                  <c:v>2121.1485819991926</c:v>
                </c:pt>
                <c:pt idx="8">
                  <c:v>2314.6206424266461</c:v>
                </c:pt>
                <c:pt idx="9">
                  <c:v>2508.0927028540982</c:v>
                </c:pt>
                <c:pt idx="10">
                  <c:v>2701.5647632815599</c:v>
                </c:pt>
                <c:pt idx="11">
                  <c:v>2895.0368237090133</c:v>
                </c:pt>
                <c:pt idx="12">
                  <c:v>3041.7078415617334</c:v>
                </c:pt>
                <c:pt idx="13">
                  <c:v>3188.3788594144398</c:v>
                </c:pt>
                <c:pt idx="14">
                  <c:v>3335.0498772671599</c:v>
                </c:pt>
                <c:pt idx="15">
                  <c:v>3481.7208951198804</c:v>
                </c:pt>
                <c:pt idx="16">
                  <c:v>3628.3919129725905</c:v>
                </c:pt>
                <c:pt idx="17">
                  <c:v>3766.6624873674982</c:v>
                </c:pt>
                <c:pt idx="18">
                  <c:v>3904.9330617623987</c:v>
                </c:pt>
                <c:pt idx="19">
                  <c:v>4043.2036361573096</c:v>
                </c:pt>
                <c:pt idx="20">
                  <c:v>4181.47421055221</c:v>
                </c:pt>
                <c:pt idx="21">
                  <c:v>4319.7447849471182</c:v>
                </c:pt>
              </c:numCache>
            </c:numRef>
          </c:val>
          <c:extLst>
            <c:ext xmlns:c16="http://schemas.microsoft.com/office/drawing/2014/chart" uri="{C3380CC4-5D6E-409C-BE32-E72D297353CC}">
              <c16:uniqueId val="{00000001-D6BE-41CC-9EF1-E1C2F1437038}"/>
            </c:ext>
          </c:extLst>
        </c:ser>
        <c:ser>
          <c:idx val="4"/>
          <c:order val="2"/>
          <c:tx>
            <c:v>Store varmepumper</c:v>
          </c:tx>
          <c:spPr>
            <a:solidFill>
              <a:srgbClr val="FF5252"/>
            </a:solidFill>
            <a:ln>
              <a:noFill/>
              <a:round/>
            </a:ln>
            <a:effectLst/>
            <a:extLst>
              <a:ext uri="{91240B29-F687-4F45-9708-019B960494DF}">
                <a14:hiddenLine xmlns:a14="http://schemas.microsoft.com/office/drawing/2010/main">
                  <a:solidFill>
                    <a:srgbClr val="FF5252"/>
                  </a:solidFill>
                  <a:round/>
                </a14:hiddenLine>
              </a:ext>
            </a:extLst>
          </c:spPr>
          <c:cat>
            <c:strRef>
              <c:f>Elforbrug!$E$267:$Z$268</c:f>
              <c:strCach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strCache>
            </c:strRef>
          </c:cat>
          <c:val>
            <c:numRef>
              <c:f>Elforbrug!$E$291:$Z$291</c:f>
              <c:numCache>
                <c:formatCode>#,##0</c:formatCode>
                <c:ptCount val="22"/>
                <c:pt idx="0">
                  <c:v>103.14500696512465</c:v>
                </c:pt>
                <c:pt idx="1">
                  <c:v>152.44014484866872</c:v>
                </c:pt>
                <c:pt idx="2">
                  <c:v>371.93139345006193</c:v>
                </c:pt>
                <c:pt idx="3">
                  <c:v>570.67049538282902</c:v>
                </c:pt>
                <c:pt idx="4">
                  <c:v>699.02077919355179</c:v>
                </c:pt>
                <c:pt idx="5">
                  <c:v>821.48579310528453</c:v>
                </c:pt>
                <c:pt idx="6">
                  <c:v>927.8641557162764</c:v>
                </c:pt>
                <c:pt idx="7">
                  <c:v>1151.8287380909114</c:v>
                </c:pt>
                <c:pt idx="8">
                  <c:v>1192.0777160615842</c:v>
                </c:pt>
                <c:pt idx="9">
                  <c:v>1244.5222813687694</c:v>
                </c:pt>
                <c:pt idx="10">
                  <c:v>1295.4173098156903</c:v>
                </c:pt>
                <c:pt idx="11">
                  <c:v>1343.1504587344643</c:v>
                </c:pt>
                <c:pt idx="12">
                  <c:v>1558.7229503963999</c:v>
                </c:pt>
                <c:pt idx="13">
                  <c:v>1635.4442335012568</c:v>
                </c:pt>
                <c:pt idx="14">
                  <c:v>1687.6834647443516</c:v>
                </c:pt>
                <c:pt idx="15">
                  <c:v>1861.6139185265124</c:v>
                </c:pt>
                <c:pt idx="16">
                  <c:v>1876.1082056791247</c:v>
                </c:pt>
                <c:pt idx="17">
                  <c:v>1857.2433106908402</c:v>
                </c:pt>
                <c:pt idx="18">
                  <c:v>1863.8684667918747</c:v>
                </c:pt>
                <c:pt idx="19">
                  <c:v>1864.6936282848856</c:v>
                </c:pt>
                <c:pt idx="20">
                  <c:v>1865.3082096642142</c:v>
                </c:pt>
                <c:pt idx="21">
                  <c:v>1859.9472310941771</c:v>
                </c:pt>
              </c:numCache>
            </c:numRef>
          </c:val>
          <c:extLst>
            <c:ext xmlns:c16="http://schemas.microsoft.com/office/drawing/2014/chart" uri="{C3380CC4-5D6E-409C-BE32-E72D297353CC}">
              <c16:uniqueId val="{00000002-D6BE-41CC-9EF1-E1C2F1437038}"/>
            </c:ext>
          </c:extLst>
        </c:ser>
        <c:ser>
          <c:idx val="5"/>
          <c:order val="3"/>
          <c:tx>
            <c:v>Elkedler</c:v>
          </c:tx>
          <c:spPr>
            <a:solidFill>
              <a:srgbClr val="0091EA"/>
            </a:solidFill>
            <a:ln>
              <a:noFill/>
              <a:round/>
            </a:ln>
            <a:effectLst/>
            <a:extLst>
              <a:ext uri="{91240B29-F687-4F45-9708-019B960494DF}">
                <a14:hiddenLine xmlns:a14="http://schemas.microsoft.com/office/drawing/2010/main">
                  <a:solidFill>
                    <a:srgbClr val="0091EA"/>
                  </a:solidFill>
                  <a:round/>
                </a14:hiddenLine>
              </a:ext>
            </a:extLst>
          </c:spPr>
          <c:cat>
            <c:strRef>
              <c:f>Elforbrug!$E$267:$Z$268</c:f>
              <c:strCach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strCache>
            </c:strRef>
          </c:cat>
          <c:val>
            <c:numRef>
              <c:f>Elforbrug!$E$292:$Z$292</c:f>
              <c:numCache>
                <c:formatCode>#,##0</c:formatCode>
                <c:ptCount val="22"/>
                <c:pt idx="0">
                  <c:v>479.06999999999994</c:v>
                </c:pt>
                <c:pt idx="1">
                  <c:v>594.27</c:v>
                </c:pt>
                <c:pt idx="2">
                  <c:v>620.86999999999989</c:v>
                </c:pt>
                <c:pt idx="3">
                  <c:v>640.05821428571426</c:v>
                </c:pt>
                <c:pt idx="4">
                  <c:v>659.24642857142851</c:v>
                </c:pt>
                <c:pt idx="5">
                  <c:v>678.43464285714276</c:v>
                </c:pt>
                <c:pt idx="6">
                  <c:v>697.62285714285701</c:v>
                </c:pt>
                <c:pt idx="7">
                  <c:v>716.81107142857138</c:v>
                </c:pt>
                <c:pt idx="8">
                  <c:v>735.99928571428563</c:v>
                </c:pt>
                <c:pt idx="9">
                  <c:v>755.18749999999989</c:v>
                </c:pt>
                <c:pt idx="10">
                  <c:v>774.37571428571414</c:v>
                </c:pt>
                <c:pt idx="11">
                  <c:v>793.56392857142839</c:v>
                </c:pt>
                <c:pt idx="12">
                  <c:v>812.75214285714264</c:v>
                </c:pt>
                <c:pt idx="13">
                  <c:v>831.94035714285701</c:v>
                </c:pt>
                <c:pt idx="14">
                  <c:v>851.12857142857126</c:v>
                </c:pt>
                <c:pt idx="15">
                  <c:v>870.31678571428563</c:v>
                </c:pt>
                <c:pt idx="16">
                  <c:v>889.50499999999988</c:v>
                </c:pt>
                <c:pt idx="17">
                  <c:v>908.69321428571402</c:v>
                </c:pt>
                <c:pt idx="18">
                  <c:v>927.88142857142839</c:v>
                </c:pt>
                <c:pt idx="19">
                  <c:v>947.06964285714264</c:v>
                </c:pt>
                <c:pt idx="20">
                  <c:v>966.25785714285689</c:v>
                </c:pt>
                <c:pt idx="21">
                  <c:v>985.44607142857126</c:v>
                </c:pt>
              </c:numCache>
            </c:numRef>
          </c:val>
          <c:extLst>
            <c:ext xmlns:c16="http://schemas.microsoft.com/office/drawing/2014/chart" uri="{C3380CC4-5D6E-409C-BE32-E72D297353CC}">
              <c16:uniqueId val="{00000003-D6BE-41CC-9EF1-E1C2F1437038}"/>
            </c:ext>
          </c:extLst>
        </c:ser>
        <c:ser>
          <c:idx val="6"/>
          <c:order val="4"/>
          <c:tx>
            <c:strRef>
              <c:f>Elforbrug!$B$293</c:f>
              <c:strCache>
                <c:ptCount val="1"/>
                <c:pt idx="0">
                  <c:v>El til vejtransport</c:v>
                </c:pt>
              </c:strCache>
            </c:strRef>
          </c:tx>
          <c:spPr>
            <a:solidFill>
              <a:srgbClr val="1DE2CD"/>
            </a:solidFill>
            <a:ln>
              <a:noFill/>
              <a:round/>
            </a:ln>
            <a:effectLst/>
            <a:extLst>
              <a:ext uri="{91240B29-F687-4F45-9708-019B960494DF}">
                <a14:hiddenLine xmlns:a14="http://schemas.microsoft.com/office/drawing/2010/main">
                  <a:solidFill>
                    <a:srgbClr val="1DE2CD"/>
                  </a:solidFill>
                  <a:round/>
                </a14:hiddenLine>
              </a:ext>
            </a:extLst>
          </c:spPr>
          <c:cat>
            <c:strRef>
              <c:f>Elforbrug!$E$267:$Z$268</c:f>
              <c:strCach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strCache>
            </c:strRef>
          </c:cat>
          <c:val>
            <c:numRef>
              <c:f>Elforbrug!$E$293:$Z$293</c:f>
              <c:numCache>
                <c:formatCode>#,##0</c:formatCode>
                <c:ptCount val="22"/>
                <c:pt idx="0">
                  <c:v>192.5213337077758</c:v>
                </c:pt>
                <c:pt idx="1">
                  <c:v>251.78294717350312</c:v>
                </c:pt>
                <c:pt idx="2">
                  <c:v>333.47121861335756</c:v>
                </c:pt>
                <c:pt idx="3">
                  <c:v>428.52013015186327</c:v>
                </c:pt>
                <c:pt idx="4">
                  <c:v>534.61107155454476</c:v>
                </c:pt>
                <c:pt idx="5">
                  <c:v>657.02849306544033</c:v>
                </c:pt>
                <c:pt idx="6">
                  <c:v>810.01535909837594</c:v>
                </c:pt>
                <c:pt idx="7">
                  <c:v>1012.1896882602412</c:v>
                </c:pt>
                <c:pt idx="8">
                  <c:v>1277.1340286386712</c:v>
                </c:pt>
                <c:pt idx="9">
                  <c:v>1619.4974366786244</c:v>
                </c:pt>
                <c:pt idx="10">
                  <c:v>2054.8576460672152</c:v>
                </c:pt>
                <c:pt idx="11">
                  <c:v>2597.5338824634268</c:v>
                </c:pt>
                <c:pt idx="12">
                  <c:v>3152.9160244036993</c:v>
                </c:pt>
                <c:pt idx="13">
                  <c:v>3708.8602721323537</c:v>
                </c:pt>
                <c:pt idx="14">
                  <c:v>4266.7570241701378</c:v>
                </c:pt>
                <c:pt idx="15">
                  <c:v>4826.2882476051336</c:v>
                </c:pt>
                <c:pt idx="16">
                  <c:v>5385.6611085417917</c:v>
                </c:pt>
                <c:pt idx="17">
                  <c:v>5944.0883995992008</c:v>
                </c:pt>
                <c:pt idx="18">
                  <c:v>6501.6015727539962</c:v>
                </c:pt>
                <c:pt idx="19">
                  <c:v>6767.7436189134532</c:v>
                </c:pt>
                <c:pt idx="20">
                  <c:v>7309.302705735483</c:v>
                </c:pt>
                <c:pt idx="21">
                  <c:v>7850.4735803874901</c:v>
                </c:pt>
              </c:numCache>
            </c:numRef>
          </c:val>
          <c:extLst>
            <c:ext xmlns:c16="http://schemas.microsoft.com/office/drawing/2014/chart" uri="{C3380CC4-5D6E-409C-BE32-E72D297353CC}">
              <c16:uniqueId val="{00000004-D6BE-41CC-9EF1-E1C2F1437038}"/>
            </c:ext>
          </c:extLst>
        </c:ser>
        <c:ser>
          <c:idx val="7"/>
          <c:order val="5"/>
          <c:tx>
            <c:strRef>
              <c:f>Elforbrug!$B$294</c:f>
              <c:strCache>
                <c:ptCount val="1"/>
                <c:pt idx="0">
                  <c:v>El til banetransport</c:v>
                </c:pt>
              </c:strCache>
            </c:strRef>
          </c:tx>
          <c:spPr>
            <a:solidFill>
              <a:srgbClr val="0C2D83"/>
            </a:solidFill>
            <a:ln>
              <a:noFill/>
              <a:round/>
            </a:ln>
            <a:effectLst/>
            <a:extLst>
              <a:ext uri="{91240B29-F687-4F45-9708-019B960494DF}">
                <a14:hiddenLine xmlns:a14="http://schemas.microsoft.com/office/drawing/2010/main">
                  <a:solidFill>
                    <a:srgbClr val="0C2D83"/>
                  </a:solidFill>
                  <a:round/>
                </a14:hiddenLine>
              </a:ext>
            </a:extLst>
          </c:spPr>
          <c:cat>
            <c:strRef>
              <c:f>Elforbrug!$E$267:$Z$268</c:f>
              <c:strCach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strCache>
            </c:strRef>
          </c:cat>
          <c:val>
            <c:numRef>
              <c:f>Elforbrug!$E$294:$Z$294</c:f>
              <c:numCache>
                <c:formatCode>#,##0</c:formatCode>
                <c:ptCount val="22"/>
                <c:pt idx="0">
                  <c:v>431.1633909951056</c:v>
                </c:pt>
                <c:pt idx="1">
                  <c:v>442.17627613067697</c:v>
                </c:pt>
                <c:pt idx="2">
                  <c:v>447.31051997232959</c:v>
                </c:pt>
                <c:pt idx="3">
                  <c:v>447.21253963222364</c:v>
                </c:pt>
                <c:pt idx="4">
                  <c:v>452.9495471244993</c:v>
                </c:pt>
                <c:pt idx="5">
                  <c:v>544.85335343244958</c:v>
                </c:pt>
                <c:pt idx="6">
                  <c:v>544.89842267564904</c:v>
                </c:pt>
                <c:pt idx="7">
                  <c:v>544.94432442772052</c:v>
                </c:pt>
                <c:pt idx="8">
                  <c:v>981.14887432365197</c:v>
                </c:pt>
                <c:pt idx="9">
                  <c:v>1015.9803203396705</c:v>
                </c:pt>
                <c:pt idx="10">
                  <c:v>1052.5001194054198</c:v>
                </c:pt>
                <c:pt idx="11">
                  <c:v>1061.4670058981383</c:v>
                </c:pt>
                <c:pt idx="12">
                  <c:v>1061.4670058981383</c:v>
                </c:pt>
                <c:pt idx="13">
                  <c:v>1061.4670058981383</c:v>
                </c:pt>
                <c:pt idx="14">
                  <c:v>1061.4670058981383</c:v>
                </c:pt>
                <c:pt idx="15">
                  <c:v>1061.4670058981383</c:v>
                </c:pt>
                <c:pt idx="16">
                  <c:v>1061.4670058981383</c:v>
                </c:pt>
                <c:pt idx="17">
                  <c:v>1061.4670058981383</c:v>
                </c:pt>
                <c:pt idx="18">
                  <c:v>1061.4670058981383</c:v>
                </c:pt>
                <c:pt idx="19">
                  <c:v>1061.4670058981383</c:v>
                </c:pt>
                <c:pt idx="20">
                  <c:v>1061.4670058981383</c:v>
                </c:pt>
                <c:pt idx="21">
                  <c:v>1061.4670058981383</c:v>
                </c:pt>
              </c:numCache>
            </c:numRef>
          </c:val>
          <c:extLst>
            <c:ext xmlns:c16="http://schemas.microsoft.com/office/drawing/2014/chart" uri="{C3380CC4-5D6E-409C-BE32-E72D297353CC}">
              <c16:uniqueId val="{00000005-D6BE-41CC-9EF1-E1C2F1437038}"/>
            </c:ext>
          </c:extLst>
        </c:ser>
        <c:ser>
          <c:idx val="8"/>
          <c:order val="6"/>
          <c:tx>
            <c:v>Store datacentre</c:v>
          </c:tx>
          <c:spPr>
            <a:solidFill>
              <a:srgbClr val="FFDA06"/>
            </a:solidFill>
            <a:ln>
              <a:noFill/>
              <a:round/>
            </a:ln>
            <a:effectLst/>
            <a:extLst>
              <a:ext uri="{91240B29-F687-4F45-9708-019B960494DF}">
                <a14:hiddenLine xmlns:a14="http://schemas.microsoft.com/office/drawing/2010/main">
                  <a:solidFill>
                    <a:srgbClr val="FFDA06"/>
                  </a:solidFill>
                  <a:round/>
                </a14:hiddenLine>
              </a:ext>
            </a:extLst>
          </c:spPr>
          <c:cat>
            <c:strRef>
              <c:f>Elforbrug!$E$267:$Z$268</c:f>
              <c:strCach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strCache>
            </c:strRef>
          </c:cat>
          <c:val>
            <c:numRef>
              <c:f>Elforbrug!$E$295:$Z$295</c:f>
              <c:numCache>
                <c:formatCode>#,##0</c:formatCode>
                <c:ptCount val="22"/>
                <c:pt idx="0">
                  <c:v>219.8395878081391</c:v>
                </c:pt>
                <c:pt idx="1">
                  <c:v>879.35835123255572</c:v>
                </c:pt>
                <c:pt idx="2">
                  <c:v>1758.7167024651098</c:v>
                </c:pt>
                <c:pt idx="3">
                  <c:v>2616.0910949168483</c:v>
                </c:pt>
                <c:pt idx="4">
                  <c:v>3407.5136110261465</c:v>
                </c:pt>
                <c:pt idx="5">
                  <c:v>4111.0002920121897</c:v>
                </c:pt>
                <c:pt idx="6">
                  <c:v>4726.5511378749788</c:v>
                </c:pt>
                <c:pt idx="7">
                  <c:v>5254.1661486145103</c:v>
                </c:pt>
                <c:pt idx="8">
                  <c:v>5715.8292830116006</c:v>
                </c:pt>
                <c:pt idx="9">
                  <c:v>6155.5084586278772</c:v>
                </c:pt>
                <c:pt idx="10">
                  <c:v>6595.1876342441547</c:v>
                </c:pt>
                <c:pt idx="11">
                  <c:v>7034.8668098604294</c:v>
                </c:pt>
                <c:pt idx="12">
                  <c:v>7474.5459854767059</c:v>
                </c:pt>
                <c:pt idx="13">
                  <c:v>7914.2251610929816</c:v>
                </c:pt>
                <c:pt idx="14">
                  <c:v>8353.9043367092563</c:v>
                </c:pt>
                <c:pt idx="15">
                  <c:v>8793.5835123255347</c:v>
                </c:pt>
                <c:pt idx="16">
                  <c:v>9233.2626879418112</c:v>
                </c:pt>
                <c:pt idx="17">
                  <c:v>9672.941863558086</c:v>
                </c:pt>
                <c:pt idx="18">
                  <c:v>10112.621039174361</c:v>
                </c:pt>
                <c:pt idx="19">
                  <c:v>10552</c:v>
                </c:pt>
                <c:pt idx="20">
                  <c:v>10992</c:v>
                </c:pt>
                <c:pt idx="21">
                  <c:v>11432</c:v>
                </c:pt>
              </c:numCache>
            </c:numRef>
          </c:val>
          <c:extLst>
            <c:ext xmlns:c16="http://schemas.microsoft.com/office/drawing/2014/chart" uri="{C3380CC4-5D6E-409C-BE32-E72D297353CC}">
              <c16:uniqueId val="{00000006-D6BE-41CC-9EF1-E1C2F1437038}"/>
            </c:ext>
          </c:extLst>
        </c:ser>
        <c:dLbls>
          <c:showLegendKey val="0"/>
          <c:showVal val="0"/>
          <c:showCatName val="0"/>
          <c:showSerName val="0"/>
          <c:showPercent val="0"/>
          <c:showBubbleSize val="0"/>
        </c:dLbls>
        <c:axId val="42261888"/>
        <c:axId val="42267776"/>
      </c:areaChart>
      <c:lineChart>
        <c:grouping val="standard"/>
        <c:varyColors val="0"/>
        <c:ser>
          <c:idx val="2"/>
          <c:order val="7"/>
          <c:tx>
            <c:strRef>
              <c:f>Elforbrug!$B$299</c:f>
              <c:strCache>
                <c:ptCount val="1"/>
                <c:pt idx="0">
                  <c:v>Bruttoelforbrug</c:v>
                </c:pt>
              </c:strCache>
            </c:strRef>
          </c:tx>
          <c:spPr>
            <a:ln w="19050" cap="rnd" cmpd="sng" algn="ctr">
              <a:solidFill>
                <a:srgbClr val="404040"/>
              </a:solidFill>
              <a:prstDash val="solid"/>
              <a:round/>
            </a:ln>
            <a:effectLst/>
          </c:spPr>
          <c:marker>
            <c:symbol val="none"/>
          </c:marker>
          <c:val>
            <c:numRef>
              <c:f>Elforbrug!$E$328:$Z$328</c:f>
              <c:numCache>
                <c:formatCode>#,##0</c:formatCode>
                <c:ptCount val="22"/>
                <c:pt idx="0">
                  <c:v>35010.392790936516</c:v>
                </c:pt>
                <c:pt idx="1">
                  <c:v>36225.410877375696</c:v>
                </c:pt>
                <c:pt idx="2">
                  <c:v>37832.597712648312</c:v>
                </c:pt>
                <c:pt idx="3">
                  <c:v>39394.794654961217</c:v>
                </c:pt>
                <c:pt idx="4">
                  <c:v>40829.172914540817</c:v>
                </c:pt>
                <c:pt idx="5">
                  <c:v>42272.157306452864</c:v>
                </c:pt>
                <c:pt idx="6">
                  <c:v>43538.864812367632</c:v>
                </c:pt>
                <c:pt idx="7">
                  <c:v>44829.358198984992</c:v>
                </c:pt>
                <c:pt idx="8">
                  <c:v>46384.446403238246</c:v>
                </c:pt>
                <c:pt idx="9">
                  <c:v>47583.295485876733</c:v>
                </c:pt>
                <c:pt idx="10">
                  <c:v>48881.991234963985</c:v>
                </c:pt>
                <c:pt idx="11">
                  <c:v>50262.200513092357</c:v>
                </c:pt>
                <c:pt idx="12">
                  <c:v>51885.648784301928</c:v>
                </c:pt>
                <c:pt idx="13">
                  <c:v>53361.167388599912</c:v>
                </c:pt>
                <c:pt idx="14">
                  <c:v>54812.962613329837</c:v>
                </c:pt>
                <c:pt idx="15">
                  <c:v>56395.551293163502</c:v>
                </c:pt>
                <c:pt idx="16">
                  <c:v>57809.176061102582</c:v>
                </c:pt>
                <c:pt idx="17">
                  <c:v>59230.247933691666</c:v>
                </c:pt>
                <c:pt idx="18">
                  <c:v>60677.456139760128</c:v>
                </c:pt>
                <c:pt idx="19">
                  <c:v>62109.912153163968</c:v>
                </c:pt>
                <c:pt idx="20">
                  <c:v>63552.833746379591</c:v>
                </c:pt>
                <c:pt idx="21">
                  <c:v>64985.300493939489</c:v>
                </c:pt>
              </c:numCache>
            </c:numRef>
          </c:val>
          <c:smooth val="0"/>
          <c:extLst>
            <c:ext xmlns:c16="http://schemas.microsoft.com/office/drawing/2014/chart" uri="{C3380CC4-5D6E-409C-BE32-E72D297353CC}">
              <c16:uniqueId val="{00000007-D6BE-41CC-9EF1-E1C2F1437038}"/>
            </c:ext>
          </c:extLst>
        </c:ser>
        <c:ser>
          <c:idx val="3"/>
          <c:order val="8"/>
          <c:tx>
            <c:v>AF18</c:v>
          </c:tx>
          <c:spPr>
            <a:ln w="19050">
              <a:solidFill>
                <a:srgbClr val="000000"/>
              </a:solidFill>
              <a:prstDash val="dash"/>
            </a:ln>
          </c:spPr>
          <c:marker>
            <c:symbol val="none"/>
          </c:marker>
          <c:val>
            <c:numRef>
              <c:f>Elforbrug!$E$366:$Z$366</c:f>
            </c:numRef>
          </c:val>
          <c:smooth val="0"/>
          <c:extLst>
            <c:ext xmlns:c16="http://schemas.microsoft.com/office/drawing/2014/chart" uri="{C3380CC4-5D6E-409C-BE32-E72D297353CC}">
              <c16:uniqueId val="{00000000-70CF-4577-BAD6-533191E6C75C}"/>
            </c:ext>
          </c:extLst>
        </c:ser>
        <c:dLbls>
          <c:showLegendKey val="0"/>
          <c:showVal val="0"/>
          <c:showCatName val="0"/>
          <c:showSerName val="0"/>
          <c:showPercent val="0"/>
          <c:showBubbleSize val="0"/>
        </c:dLbls>
        <c:marker val="1"/>
        <c:smooth val="0"/>
        <c:axId val="42261888"/>
        <c:axId val="42267776"/>
      </c:lineChart>
      <c:catAx>
        <c:axId val="42261888"/>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da-DK"/>
          </a:p>
        </c:txPr>
        <c:crossAx val="42267776"/>
        <c:crosses val="autoZero"/>
        <c:auto val="1"/>
        <c:lblAlgn val="ctr"/>
        <c:lblOffset val="100"/>
        <c:noMultiLvlLbl val="0"/>
      </c:catAx>
      <c:valAx>
        <c:axId val="42267776"/>
        <c:scaling>
          <c:orientation val="minMax"/>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a:defRPr sz="900" b="1">
                    <a:solidFill>
                      <a:srgbClr val="000000"/>
                    </a:solidFill>
                  </a:defRPr>
                </a:pPr>
                <a:r>
                  <a:rPr lang="da-DK"/>
                  <a:t>GWh</a:t>
                </a:r>
              </a:p>
            </c:rich>
          </c:tx>
          <c:overlay val="0"/>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da-DK"/>
          </a:p>
        </c:txPr>
        <c:crossAx val="42261888"/>
        <c:crosses val="autoZero"/>
        <c:crossBetween val="midCat"/>
      </c:valAx>
      <c:spPr>
        <a:noFill/>
        <a:extLst>
          <a:ext uri="{909E8E84-426E-40DD-AFC4-6F175D3DCCD1}">
            <a14:hiddenFill xmlns:a14="http://schemas.microsoft.com/office/drawing/2010/main">
              <a:solidFill>
                <a:sysClr val="window" lastClr="FFFFFF"/>
              </a:solidFill>
            </a14:hiddenFill>
          </a:ext>
        </a:extLst>
      </c:spPr>
    </c:plotArea>
    <c:legend>
      <c:legendPos val="b"/>
      <c:overlay val="0"/>
      <c:txPr>
        <a:bodyPr/>
        <a:lstStyle/>
        <a:p>
          <a:pPr>
            <a:defRPr sz="900">
              <a:solidFill>
                <a:srgbClr val="000000"/>
              </a:solidFill>
            </a:defRPr>
          </a:pPr>
          <a:endParaRPr lang="da-DK"/>
        </a:p>
      </c:txPr>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900"/>
      </a:pPr>
      <a:endParaRPr lang="da-DK"/>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00"/>
                </a:solidFill>
              </a:defRPr>
            </a:pPr>
            <a:r>
              <a:rPr lang="da-DK"/>
              <a:t>Nettoelforbrug for erhverv og husholdninger (klassisk)</a:t>
            </a:r>
          </a:p>
        </c:rich>
      </c:tx>
      <c:overlay val="0"/>
    </c:title>
    <c:autoTitleDeleted val="0"/>
    <c:plotArea>
      <c:layout/>
      <c:areaChart>
        <c:grouping val="stacked"/>
        <c:varyColors val="0"/>
        <c:ser>
          <c:idx val="0"/>
          <c:order val="0"/>
          <c:tx>
            <c:strRef>
              <c:f>Elforbrug!$B$14</c:f>
              <c:strCache>
                <c:ptCount val="1"/>
                <c:pt idx="0">
                  <c:v>Nettoelforbrug husholdninger</c:v>
                </c:pt>
              </c:strCache>
            </c:strRef>
          </c:tx>
          <c:spPr>
            <a:solidFill>
              <a:srgbClr val="0097A7"/>
            </a:solidFill>
            <a:ln>
              <a:noFill/>
              <a:round/>
            </a:ln>
            <a:effectLst/>
            <a:extLst>
              <a:ext uri="{91240B29-F687-4F45-9708-019B960494DF}">
                <a14:hiddenLine xmlns:a14="http://schemas.microsoft.com/office/drawing/2010/main">
                  <a:solidFill>
                    <a:srgbClr val="0097A7"/>
                  </a:solidFill>
                  <a:round/>
                </a14:hiddenLine>
              </a:ext>
            </a:extLst>
          </c:spPr>
          <c:cat>
            <c:numRef>
              <c:f>Elforbrug!$E$14:$Z$14</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Elforbrug!$E$17:$Z$17</c:f>
              <c:numCache>
                <c:formatCode>#,##0</c:formatCode>
                <c:ptCount val="22"/>
                <c:pt idx="0">
                  <c:v>9129.6769593193203</c:v>
                </c:pt>
                <c:pt idx="1">
                  <c:v>9158.9852551277709</c:v>
                </c:pt>
                <c:pt idx="2">
                  <c:v>9179.7649305343002</c:v>
                </c:pt>
                <c:pt idx="3">
                  <c:v>9200.5446059408405</c:v>
                </c:pt>
                <c:pt idx="4">
                  <c:v>9221.3242813473698</c:v>
                </c:pt>
                <c:pt idx="5">
                  <c:v>9242.1039567538992</c:v>
                </c:pt>
                <c:pt idx="6">
                  <c:v>9262.8836321604394</c:v>
                </c:pt>
                <c:pt idx="7">
                  <c:v>9235.5588378823904</c:v>
                </c:pt>
                <c:pt idx="8">
                  <c:v>9208.2340436043505</c:v>
                </c:pt>
                <c:pt idx="9">
                  <c:v>9180.9092493262997</c:v>
                </c:pt>
                <c:pt idx="10">
                  <c:v>9153.5844550482507</c:v>
                </c:pt>
                <c:pt idx="11">
                  <c:v>9126.2596607702108</c:v>
                </c:pt>
                <c:pt idx="12">
                  <c:v>9109.5982079853293</c:v>
                </c:pt>
                <c:pt idx="13">
                  <c:v>9092.9367552004605</c:v>
                </c:pt>
                <c:pt idx="14">
                  <c:v>9076.27530241559</c:v>
                </c:pt>
                <c:pt idx="15">
                  <c:v>9059.6138496307194</c:v>
                </c:pt>
                <c:pt idx="16">
                  <c:v>9042.9523968458507</c:v>
                </c:pt>
                <c:pt idx="17">
                  <c:v>9015.9175503916595</c:v>
                </c:pt>
                <c:pt idx="18">
                  <c:v>8988.8827039374792</c:v>
                </c:pt>
                <c:pt idx="19">
                  <c:v>8961.8478574832898</c:v>
                </c:pt>
                <c:pt idx="20">
                  <c:v>8934.8130110291095</c:v>
                </c:pt>
                <c:pt idx="21">
                  <c:v>8907.7781645749201</c:v>
                </c:pt>
              </c:numCache>
            </c:numRef>
          </c:val>
          <c:extLst>
            <c:ext xmlns:c16="http://schemas.microsoft.com/office/drawing/2014/chart" uri="{C3380CC4-5D6E-409C-BE32-E72D297353CC}">
              <c16:uniqueId val="{00000000-DC8C-4B89-9B83-2C5521A69696}"/>
            </c:ext>
          </c:extLst>
        </c:ser>
        <c:ser>
          <c:idx val="1"/>
          <c:order val="1"/>
          <c:tx>
            <c:strRef>
              <c:f>Elforbrug!$B$25</c:f>
              <c:strCache>
                <c:ptCount val="1"/>
                <c:pt idx="0">
                  <c:v>Nettoelforbrug erhverv</c:v>
                </c:pt>
              </c:strCache>
            </c:strRef>
          </c:tx>
          <c:spPr>
            <a:solidFill>
              <a:srgbClr val="1D4C57"/>
            </a:solidFill>
            <a:ln>
              <a:noFill/>
              <a:round/>
            </a:ln>
            <a:effectLst/>
            <a:extLst>
              <a:ext uri="{91240B29-F687-4F45-9708-019B960494DF}">
                <a14:hiddenLine xmlns:a14="http://schemas.microsoft.com/office/drawing/2010/main">
                  <a:solidFill>
                    <a:srgbClr val="1D4C57"/>
                  </a:solidFill>
                  <a:round/>
                </a14:hiddenLine>
              </a:ext>
            </a:extLst>
          </c:spPr>
          <c:cat>
            <c:numRef>
              <c:f>Elforbrug!$E$14:$Z$14</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Elforbrug!$E$38:$Z$38</c:f>
              <c:numCache>
                <c:formatCode>#,##0</c:formatCode>
                <c:ptCount val="22"/>
                <c:pt idx="0">
                  <c:v>21134.297310055725</c:v>
                </c:pt>
                <c:pt idx="1">
                  <c:v>21181.820569457253</c:v>
                </c:pt>
                <c:pt idx="2">
                  <c:v>21331.091538138477</c:v>
                </c:pt>
                <c:pt idx="3">
                  <c:v>21480.3625068197</c:v>
                </c:pt>
                <c:pt idx="4">
                  <c:v>21629.633475500919</c:v>
                </c:pt>
                <c:pt idx="5">
                  <c:v>21778.904444182132</c:v>
                </c:pt>
                <c:pt idx="6">
                  <c:v>21928.175412863347</c:v>
                </c:pt>
                <c:pt idx="7">
                  <c:v>21997.062177246113</c:v>
                </c:pt>
                <c:pt idx="8">
                  <c:v>22065.948941628885</c:v>
                </c:pt>
                <c:pt idx="9">
                  <c:v>22134.835706011654</c:v>
                </c:pt>
                <c:pt idx="10">
                  <c:v>22203.722470394423</c:v>
                </c:pt>
                <c:pt idx="11">
                  <c:v>22272.609234777192</c:v>
                </c:pt>
                <c:pt idx="12">
                  <c:v>22433.725035112217</c:v>
                </c:pt>
                <c:pt idx="13">
                  <c:v>22594.840835447223</c:v>
                </c:pt>
                <c:pt idx="14">
                  <c:v>22755.956635782255</c:v>
                </c:pt>
                <c:pt idx="15">
                  <c:v>22917.072436117298</c:v>
                </c:pt>
                <c:pt idx="16">
                  <c:v>23078.188236452304</c:v>
                </c:pt>
                <c:pt idx="17">
                  <c:v>23299.920710361468</c:v>
                </c:pt>
                <c:pt idx="18">
                  <c:v>23521.653184270639</c:v>
                </c:pt>
                <c:pt idx="19">
                  <c:v>23743.385658179792</c:v>
                </c:pt>
                <c:pt idx="20">
                  <c:v>23965.118132088952</c:v>
                </c:pt>
                <c:pt idx="21">
                  <c:v>24186.850605998115</c:v>
                </c:pt>
              </c:numCache>
            </c:numRef>
          </c:val>
          <c:extLst>
            <c:ext xmlns:c16="http://schemas.microsoft.com/office/drawing/2014/chart" uri="{C3380CC4-5D6E-409C-BE32-E72D297353CC}">
              <c16:uniqueId val="{00000001-DC8C-4B89-9B83-2C5521A69696}"/>
            </c:ext>
          </c:extLst>
        </c:ser>
        <c:dLbls>
          <c:showLegendKey val="0"/>
          <c:showVal val="0"/>
          <c:showCatName val="0"/>
          <c:showSerName val="0"/>
          <c:showPercent val="0"/>
          <c:showBubbleSize val="0"/>
        </c:dLbls>
        <c:axId val="40411904"/>
        <c:axId val="40413440"/>
      </c:areaChart>
      <c:lineChart>
        <c:grouping val="standard"/>
        <c:varyColors val="0"/>
        <c:ser>
          <c:idx val="2"/>
          <c:order val="2"/>
          <c:tx>
            <c:v>AF18</c:v>
          </c:tx>
          <c:spPr>
            <a:ln w="19050">
              <a:solidFill>
                <a:srgbClr val="000000"/>
              </a:solidFill>
              <a:prstDash val="dash"/>
            </a:ln>
          </c:spPr>
          <c:marker>
            <c:symbol val="none"/>
          </c:marker>
          <c:val>
            <c:numRef>
              <c:f>Elforbrug!$E$358:$Z$358</c:f>
            </c:numRef>
          </c:val>
          <c:smooth val="0"/>
          <c:extLst>
            <c:ext xmlns:c16="http://schemas.microsoft.com/office/drawing/2014/chart" uri="{C3380CC4-5D6E-409C-BE32-E72D297353CC}">
              <c16:uniqueId val="{00000000-D1A5-4363-87F4-01BF370EBB53}"/>
            </c:ext>
          </c:extLst>
        </c:ser>
        <c:dLbls>
          <c:showLegendKey val="0"/>
          <c:showVal val="0"/>
          <c:showCatName val="0"/>
          <c:showSerName val="0"/>
          <c:showPercent val="0"/>
          <c:showBubbleSize val="0"/>
        </c:dLbls>
        <c:marker val="1"/>
        <c:smooth val="0"/>
        <c:axId val="40411904"/>
        <c:axId val="40413440"/>
      </c:lineChart>
      <c:catAx>
        <c:axId val="40411904"/>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da-DK"/>
          </a:p>
        </c:txPr>
        <c:crossAx val="40413440"/>
        <c:crosses val="autoZero"/>
        <c:auto val="1"/>
        <c:lblAlgn val="ctr"/>
        <c:lblOffset val="100"/>
        <c:noMultiLvlLbl val="0"/>
      </c:catAx>
      <c:valAx>
        <c:axId val="40413440"/>
        <c:scaling>
          <c:orientation val="minMax"/>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a:defRPr sz="900" b="1">
                    <a:solidFill>
                      <a:srgbClr val="000000"/>
                    </a:solidFill>
                  </a:defRPr>
                </a:pPr>
                <a:r>
                  <a:rPr lang="da-DK"/>
                  <a:t>GWh</a:t>
                </a:r>
              </a:p>
            </c:rich>
          </c:tx>
          <c:overlay val="0"/>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da-DK"/>
          </a:p>
        </c:txPr>
        <c:crossAx val="40411904"/>
        <c:crosses val="autoZero"/>
        <c:crossBetween val="midCat"/>
      </c:valAx>
      <c:spPr>
        <a:noFill/>
        <a:extLst>
          <a:ext uri="{909E8E84-426E-40DD-AFC4-6F175D3DCCD1}">
            <a14:hiddenFill xmlns:a14="http://schemas.microsoft.com/office/drawing/2010/main">
              <a:solidFill>
                <a:sysClr val="window" lastClr="FFFFFF"/>
              </a:solidFill>
            </a14:hiddenFill>
          </a:ext>
        </a:extLst>
      </c:spPr>
    </c:plotArea>
    <c:legend>
      <c:legendPos val="b"/>
      <c:overlay val="0"/>
      <c:txPr>
        <a:bodyPr/>
        <a:lstStyle/>
        <a:p>
          <a:pPr>
            <a:defRPr sz="900">
              <a:solidFill>
                <a:srgbClr val="000000"/>
              </a:solidFill>
            </a:defRPr>
          </a:pPr>
          <a:endParaRPr lang="da-DK"/>
        </a:p>
      </c:txPr>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900"/>
      </a:pPr>
      <a:endParaRPr lang="da-DK"/>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00"/>
                </a:solidFill>
              </a:defRPr>
            </a:pPr>
            <a:r>
              <a:rPr lang="da-DK"/>
              <a:t>Nettoelforbrug til individuelle varmepumper</a:t>
            </a:r>
          </a:p>
        </c:rich>
      </c:tx>
      <c:overlay val="0"/>
    </c:title>
    <c:autoTitleDeleted val="0"/>
    <c:plotArea>
      <c:layout/>
      <c:areaChart>
        <c:grouping val="stacked"/>
        <c:varyColors val="0"/>
        <c:ser>
          <c:idx val="0"/>
          <c:order val="0"/>
          <c:tx>
            <c:strRef>
              <c:f>Elforbrug!$B$58</c:f>
              <c:strCache>
                <c:ptCount val="1"/>
                <c:pt idx="0">
                  <c:v>Nettoelforbrug husholdninger</c:v>
                </c:pt>
              </c:strCache>
            </c:strRef>
          </c:tx>
          <c:spPr>
            <a:solidFill>
              <a:srgbClr val="0097A7"/>
            </a:solidFill>
            <a:ln>
              <a:noFill/>
              <a:round/>
            </a:ln>
            <a:effectLst/>
            <a:extLst>
              <a:ext uri="{91240B29-F687-4F45-9708-019B960494DF}">
                <a14:hiddenLine xmlns:a14="http://schemas.microsoft.com/office/drawing/2010/main">
                  <a:solidFill>
                    <a:srgbClr val="0097A7"/>
                  </a:solidFill>
                  <a:round/>
                </a14:hiddenLine>
              </a:ext>
            </a:extLst>
          </c:spPr>
          <c:cat>
            <c:numRef>
              <c:f>Elforbrug!$E$14:$Z$14</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Elforbrug!$E$61:$Z$61</c:f>
              <c:numCache>
                <c:formatCode>#,##0</c:formatCode>
                <c:ptCount val="22"/>
                <c:pt idx="0">
                  <c:v>1059.5587861480999</c:v>
                </c:pt>
                <c:pt idx="1">
                  <c:v>1179.20308529559</c:v>
                </c:pt>
                <c:pt idx="2">
                  <c:v>1245.36376472553</c:v>
                </c:pt>
                <c:pt idx="3">
                  <c:v>1311.5244441554701</c:v>
                </c:pt>
                <c:pt idx="4">
                  <c:v>1377.6851235854001</c:v>
                </c:pt>
                <c:pt idx="5">
                  <c:v>1443.8458030153399</c:v>
                </c:pt>
                <c:pt idx="6">
                  <c:v>1510.00648244528</c:v>
                </c:pt>
                <c:pt idx="7">
                  <c:v>1621.9533945908199</c:v>
                </c:pt>
                <c:pt idx="8">
                  <c:v>1733.9003067363601</c:v>
                </c:pt>
                <c:pt idx="9">
                  <c:v>1845.8472188819001</c:v>
                </c:pt>
                <c:pt idx="10">
                  <c:v>1957.79413102745</c:v>
                </c:pt>
                <c:pt idx="11">
                  <c:v>2069.74104317299</c:v>
                </c:pt>
                <c:pt idx="12">
                  <c:v>2111.7277608283298</c:v>
                </c:pt>
                <c:pt idx="13">
                  <c:v>2153.7144784836601</c:v>
                </c:pt>
                <c:pt idx="14">
                  <c:v>2195.7011961389999</c:v>
                </c:pt>
                <c:pt idx="15">
                  <c:v>2237.6879137943401</c:v>
                </c:pt>
                <c:pt idx="16">
                  <c:v>2279.67463144967</c:v>
                </c:pt>
                <c:pt idx="17">
                  <c:v>2300.1167035946701</c:v>
                </c:pt>
                <c:pt idx="18">
                  <c:v>2320.5587757396702</c:v>
                </c:pt>
                <c:pt idx="19">
                  <c:v>2341.0008478846698</c:v>
                </c:pt>
                <c:pt idx="20">
                  <c:v>2361.4429200296699</c:v>
                </c:pt>
                <c:pt idx="21">
                  <c:v>2381.8849921746801</c:v>
                </c:pt>
              </c:numCache>
            </c:numRef>
          </c:val>
          <c:extLst>
            <c:ext xmlns:c16="http://schemas.microsoft.com/office/drawing/2014/chart" uri="{C3380CC4-5D6E-409C-BE32-E72D297353CC}">
              <c16:uniqueId val="{00000000-E489-40AC-A841-5AA0F7339327}"/>
            </c:ext>
          </c:extLst>
        </c:ser>
        <c:ser>
          <c:idx val="1"/>
          <c:order val="1"/>
          <c:tx>
            <c:strRef>
              <c:f>Elforbrug!$B$69</c:f>
              <c:strCache>
                <c:ptCount val="1"/>
                <c:pt idx="0">
                  <c:v>Nettoelforbrug erhverv</c:v>
                </c:pt>
              </c:strCache>
            </c:strRef>
          </c:tx>
          <c:spPr>
            <a:solidFill>
              <a:srgbClr val="1D4C57"/>
            </a:solidFill>
            <a:ln>
              <a:noFill/>
              <a:round/>
            </a:ln>
            <a:effectLst/>
            <a:extLst>
              <a:ext uri="{91240B29-F687-4F45-9708-019B960494DF}">
                <a14:hiddenLine xmlns:a14="http://schemas.microsoft.com/office/drawing/2010/main">
                  <a:solidFill>
                    <a:srgbClr val="1D4C57"/>
                  </a:solidFill>
                  <a:round/>
                </a14:hiddenLine>
              </a:ext>
            </a:extLst>
          </c:spPr>
          <c:cat>
            <c:numRef>
              <c:f>Elforbrug!$E$14:$Z$14</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Elforbrug!$E$72:$Z$72</c:f>
              <c:numCache>
                <c:formatCode>#,##0</c:formatCode>
                <c:ptCount val="22"/>
                <c:pt idx="0">
                  <c:v>93.216953921541801</c:v>
                </c:pt>
                <c:pt idx="1">
                  <c:v>139.82543088231299</c:v>
                </c:pt>
                <c:pt idx="2">
                  <c:v>195.394352531142</c:v>
                </c:pt>
                <c:pt idx="3">
                  <c:v>250.96327417997199</c:v>
                </c:pt>
                <c:pt idx="4">
                  <c:v>306.53219582880098</c:v>
                </c:pt>
                <c:pt idx="5">
                  <c:v>362.10111747763102</c:v>
                </c:pt>
                <c:pt idx="6">
                  <c:v>417.67003912645998</c:v>
                </c:pt>
                <c:pt idx="7">
                  <c:v>499.19518740837299</c:v>
                </c:pt>
                <c:pt idx="8">
                  <c:v>580.72033569028599</c:v>
                </c:pt>
                <c:pt idx="9">
                  <c:v>662.24548397219803</c:v>
                </c:pt>
                <c:pt idx="10">
                  <c:v>743.77063225411098</c:v>
                </c:pt>
                <c:pt idx="11">
                  <c:v>825.29578053602302</c:v>
                </c:pt>
                <c:pt idx="12">
                  <c:v>929.98008073340304</c:v>
                </c:pt>
                <c:pt idx="13">
                  <c:v>1034.66438093078</c:v>
                </c:pt>
                <c:pt idx="14">
                  <c:v>1139.34868112816</c:v>
                </c:pt>
                <c:pt idx="15">
                  <c:v>1244.03298132554</c:v>
                </c:pt>
                <c:pt idx="16">
                  <c:v>1348.7172815229201</c:v>
                </c:pt>
                <c:pt idx="17">
                  <c:v>1466.54578377283</c:v>
                </c:pt>
                <c:pt idx="18">
                  <c:v>1584.3742860227301</c:v>
                </c:pt>
                <c:pt idx="19">
                  <c:v>1702.20278827264</c:v>
                </c:pt>
                <c:pt idx="20">
                  <c:v>1820.0312905225401</c:v>
                </c:pt>
                <c:pt idx="21">
                  <c:v>1937.85979277244</c:v>
                </c:pt>
              </c:numCache>
            </c:numRef>
          </c:val>
          <c:extLst>
            <c:ext xmlns:c16="http://schemas.microsoft.com/office/drawing/2014/chart" uri="{C3380CC4-5D6E-409C-BE32-E72D297353CC}">
              <c16:uniqueId val="{00000001-E489-40AC-A841-5AA0F7339327}"/>
            </c:ext>
          </c:extLst>
        </c:ser>
        <c:dLbls>
          <c:showLegendKey val="0"/>
          <c:showVal val="0"/>
          <c:showCatName val="0"/>
          <c:showSerName val="0"/>
          <c:showPercent val="0"/>
          <c:showBubbleSize val="0"/>
        </c:dLbls>
        <c:axId val="42533248"/>
        <c:axId val="42534784"/>
      </c:areaChart>
      <c:lineChart>
        <c:grouping val="standard"/>
        <c:varyColors val="0"/>
        <c:ser>
          <c:idx val="2"/>
          <c:order val="2"/>
          <c:tx>
            <c:v>AF18</c:v>
          </c:tx>
          <c:spPr>
            <a:ln w="19050">
              <a:solidFill>
                <a:srgbClr val="000000"/>
              </a:solidFill>
              <a:prstDash val="dash"/>
            </a:ln>
          </c:spPr>
          <c:marker>
            <c:symbol val="none"/>
          </c:marker>
          <c:val>
            <c:numRef>
              <c:f>Elforbrug!$E$359:$Z$359</c:f>
            </c:numRef>
          </c:val>
          <c:smooth val="0"/>
          <c:extLst>
            <c:ext xmlns:c16="http://schemas.microsoft.com/office/drawing/2014/chart" uri="{C3380CC4-5D6E-409C-BE32-E72D297353CC}">
              <c16:uniqueId val="{00000002-E489-40AC-A841-5AA0F7339327}"/>
            </c:ext>
          </c:extLst>
        </c:ser>
        <c:dLbls>
          <c:showLegendKey val="0"/>
          <c:showVal val="0"/>
          <c:showCatName val="0"/>
          <c:showSerName val="0"/>
          <c:showPercent val="0"/>
          <c:showBubbleSize val="0"/>
        </c:dLbls>
        <c:marker val="1"/>
        <c:smooth val="0"/>
        <c:axId val="42533248"/>
        <c:axId val="42534784"/>
      </c:lineChart>
      <c:catAx>
        <c:axId val="42533248"/>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da-DK"/>
          </a:p>
        </c:txPr>
        <c:crossAx val="42534784"/>
        <c:crosses val="autoZero"/>
        <c:auto val="1"/>
        <c:lblAlgn val="ctr"/>
        <c:lblOffset val="100"/>
        <c:noMultiLvlLbl val="0"/>
      </c:catAx>
      <c:valAx>
        <c:axId val="42534784"/>
        <c:scaling>
          <c:orientation val="minMax"/>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a:defRPr sz="900" b="1">
                    <a:solidFill>
                      <a:srgbClr val="000000"/>
                    </a:solidFill>
                  </a:defRPr>
                </a:pPr>
                <a:r>
                  <a:rPr lang="da-DK"/>
                  <a:t>GWh</a:t>
                </a:r>
              </a:p>
            </c:rich>
          </c:tx>
          <c:overlay val="0"/>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da-DK"/>
          </a:p>
        </c:txPr>
        <c:crossAx val="42533248"/>
        <c:crosses val="autoZero"/>
        <c:crossBetween val="midCat"/>
      </c:valAx>
      <c:spPr>
        <a:noFill/>
        <a:extLst>
          <a:ext uri="{909E8E84-426E-40DD-AFC4-6F175D3DCCD1}">
            <a14:hiddenFill xmlns:a14="http://schemas.microsoft.com/office/drawing/2010/main">
              <a:solidFill>
                <a:sysClr val="window" lastClr="FFFFFF"/>
              </a:solidFill>
            </a14:hiddenFill>
          </a:ext>
        </a:extLst>
      </c:spPr>
    </c:plotArea>
    <c:legend>
      <c:legendPos val="b"/>
      <c:overlay val="0"/>
      <c:txPr>
        <a:bodyPr/>
        <a:lstStyle/>
        <a:p>
          <a:pPr>
            <a:defRPr sz="900">
              <a:solidFill>
                <a:srgbClr val="000000"/>
              </a:solidFill>
            </a:defRPr>
          </a:pPr>
          <a:endParaRPr lang="da-DK"/>
        </a:p>
      </c:txPr>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900"/>
      </a:pPr>
      <a:endParaRPr lang="da-DK"/>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00"/>
                </a:solidFill>
              </a:defRPr>
            </a:pPr>
            <a:r>
              <a:rPr lang="en-US"/>
              <a:t>Elkapacitet for store varmepumper</a:t>
            </a:r>
          </a:p>
        </c:rich>
      </c:tx>
      <c:overlay val="0"/>
    </c:title>
    <c:autoTitleDeleted val="0"/>
    <c:plotArea>
      <c:layout/>
      <c:areaChart>
        <c:grouping val="stacked"/>
        <c:varyColors val="0"/>
        <c:ser>
          <c:idx val="0"/>
          <c:order val="0"/>
          <c:tx>
            <c:strRef>
              <c:f>Elforbrug!$B$104</c:f>
              <c:strCache>
                <c:ptCount val="1"/>
                <c:pt idx="0">
                  <c:v>Centrale</c:v>
                </c:pt>
              </c:strCache>
            </c:strRef>
          </c:tx>
          <c:spPr>
            <a:solidFill>
              <a:srgbClr val="0097A7"/>
            </a:solidFill>
            <a:ln>
              <a:noFill/>
              <a:round/>
            </a:ln>
            <a:effectLst/>
            <a:extLst>
              <a:ext uri="{91240B29-F687-4F45-9708-019B960494DF}">
                <a14:hiddenLine xmlns:a14="http://schemas.microsoft.com/office/drawing/2010/main">
                  <a:solidFill>
                    <a:srgbClr val="0097A7"/>
                  </a:solidFill>
                  <a:round/>
                </a14:hiddenLine>
              </a:ext>
            </a:extLst>
          </c:spPr>
          <c:cat>
            <c:numRef>
              <c:f>Elforbrug!$E$92:$Z$92</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Elforbrug!$E$104:$Z$104</c:f>
              <c:numCache>
                <c:formatCode>#,##0</c:formatCode>
                <c:ptCount val="22"/>
                <c:pt idx="0">
                  <c:v>4.39233523294374</c:v>
                </c:pt>
                <c:pt idx="1">
                  <c:v>7.3613538601815476</c:v>
                </c:pt>
                <c:pt idx="2">
                  <c:v>14.097830543545982</c:v>
                </c:pt>
                <c:pt idx="3">
                  <c:v>19.81211625783169</c:v>
                </c:pt>
                <c:pt idx="4">
                  <c:v>26.426401972117382</c:v>
                </c:pt>
                <c:pt idx="5">
                  <c:v>33.283544829260279</c:v>
                </c:pt>
                <c:pt idx="6">
                  <c:v>34.683544829260278</c:v>
                </c:pt>
                <c:pt idx="7">
                  <c:v>67.699417845133226</c:v>
                </c:pt>
                <c:pt idx="8">
                  <c:v>69.985132130847504</c:v>
                </c:pt>
                <c:pt idx="9">
                  <c:v>78.270846416561824</c:v>
                </c:pt>
                <c:pt idx="10">
                  <c:v>94.55656070227613</c:v>
                </c:pt>
                <c:pt idx="11">
                  <c:v>97.078782924498341</c:v>
                </c:pt>
                <c:pt idx="12">
                  <c:v>134.53910038481567</c:v>
                </c:pt>
                <c:pt idx="13">
                  <c:v>157.39624324195847</c:v>
                </c:pt>
                <c:pt idx="14">
                  <c:v>160.25338609910136</c:v>
                </c:pt>
                <c:pt idx="15">
                  <c:v>198.03116387687908</c:v>
                </c:pt>
                <c:pt idx="16">
                  <c:v>198.03116387687908</c:v>
                </c:pt>
                <c:pt idx="17">
                  <c:v>198.03116387687908</c:v>
                </c:pt>
                <c:pt idx="18">
                  <c:v>198.03116387687908</c:v>
                </c:pt>
                <c:pt idx="19">
                  <c:v>198.03116387687908</c:v>
                </c:pt>
                <c:pt idx="20">
                  <c:v>198.03116387687908</c:v>
                </c:pt>
                <c:pt idx="21">
                  <c:v>198.03116387687908</c:v>
                </c:pt>
              </c:numCache>
            </c:numRef>
          </c:val>
          <c:extLst>
            <c:ext xmlns:c16="http://schemas.microsoft.com/office/drawing/2014/chart" uri="{C3380CC4-5D6E-409C-BE32-E72D297353CC}">
              <c16:uniqueId val="{00000000-BEFA-4365-BE65-B081C70AEC65}"/>
            </c:ext>
          </c:extLst>
        </c:ser>
        <c:ser>
          <c:idx val="1"/>
          <c:order val="1"/>
          <c:tx>
            <c:strRef>
              <c:f>Elforbrug!$B$105</c:f>
              <c:strCache>
                <c:ptCount val="1"/>
                <c:pt idx="0">
                  <c:v>Decentrale</c:v>
                </c:pt>
              </c:strCache>
            </c:strRef>
          </c:tx>
          <c:spPr>
            <a:solidFill>
              <a:srgbClr val="1D4C57"/>
            </a:solidFill>
            <a:ln>
              <a:noFill/>
              <a:round/>
            </a:ln>
            <a:effectLst/>
            <a:extLst>
              <a:ext uri="{91240B29-F687-4F45-9708-019B960494DF}">
                <a14:hiddenLine xmlns:a14="http://schemas.microsoft.com/office/drawing/2010/main">
                  <a:solidFill>
                    <a:srgbClr val="1D4C57"/>
                  </a:solidFill>
                  <a:round/>
                </a14:hiddenLine>
              </a:ext>
            </a:extLst>
          </c:spPr>
          <c:cat>
            <c:numRef>
              <c:f>Elforbrug!$E$92:$Z$92</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Elforbrug!$E$105:$Z$105</c:f>
              <c:numCache>
                <c:formatCode>#,##0</c:formatCode>
                <c:ptCount val="22"/>
                <c:pt idx="0">
                  <c:v>9.6072310196431605</c:v>
                </c:pt>
                <c:pt idx="1">
                  <c:v>19.960906882649113</c:v>
                </c:pt>
                <c:pt idx="2">
                  <c:v>49.532351943467255</c:v>
                </c:pt>
                <c:pt idx="3">
                  <c:v>75.077907500467262</c:v>
                </c:pt>
                <c:pt idx="4">
                  <c:v>101.00746305746726</c:v>
                </c:pt>
                <c:pt idx="5">
                  <c:v>126.55301861446731</c:v>
                </c:pt>
                <c:pt idx="6">
                  <c:v>152.09857417146719</c:v>
                </c:pt>
                <c:pt idx="7">
                  <c:v>153.30968528346719</c:v>
                </c:pt>
                <c:pt idx="8">
                  <c:v>154.52079639546727</c:v>
                </c:pt>
                <c:pt idx="9">
                  <c:v>155.73190750746718</c:v>
                </c:pt>
                <c:pt idx="10">
                  <c:v>156.94301861946727</c:v>
                </c:pt>
                <c:pt idx="11">
                  <c:v>158.15412973146718</c:v>
                </c:pt>
                <c:pt idx="12">
                  <c:v>158.15412973146718</c:v>
                </c:pt>
                <c:pt idx="13">
                  <c:v>158.15412973146718</c:v>
                </c:pt>
                <c:pt idx="14">
                  <c:v>158.15412973146718</c:v>
                </c:pt>
                <c:pt idx="15">
                  <c:v>158.15412973146718</c:v>
                </c:pt>
                <c:pt idx="16">
                  <c:v>158.15412973146718</c:v>
                </c:pt>
                <c:pt idx="17">
                  <c:v>158.15412973146718</c:v>
                </c:pt>
                <c:pt idx="18">
                  <c:v>158.15412973146718</c:v>
                </c:pt>
                <c:pt idx="19">
                  <c:v>158.23412973146719</c:v>
                </c:pt>
                <c:pt idx="20">
                  <c:v>158.23412973146719</c:v>
                </c:pt>
                <c:pt idx="21">
                  <c:v>158.23412973146719</c:v>
                </c:pt>
              </c:numCache>
            </c:numRef>
          </c:val>
          <c:extLst>
            <c:ext xmlns:c16="http://schemas.microsoft.com/office/drawing/2014/chart" uri="{C3380CC4-5D6E-409C-BE32-E72D297353CC}">
              <c16:uniqueId val="{00000001-BEFA-4365-BE65-B081C70AEC65}"/>
            </c:ext>
          </c:extLst>
        </c:ser>
        <c:dLbls>
          <c:showLegendKey val="0"/>
          <c:showVal val="0"/>
          <c:showCatName val="0"/>
          <c:showSerName val="0"/>
          <c:showPercent val="0"/>
          <c:showBubbleSize val="0"/>
        </c:dLbls>
        <c:axId val="42579456"/>
        <c:axId val="42580992"/>
      </c:areaChart>
      <c:lineChart>
        <c:grouping val="standard"/>
        <c:varyColors val="0"/>
        <c:ser>
          <c:idx val="2"/>
          <c:order val="2"/>
          <c:tx>
            <c:strRef>
              <c:f>Elforbrug!$B$382</c:f>
              <c:strCache>
                <c:ptCount val="1"/>
                <c:pt idx="0">
                  <c:v>AF18</c:v>
                </c:pt>
              </c:strCache>
            </c:strRef>
          </c:tx>
          <c:spPr>
            <a:ln w="19050">
              <a:solidFill>
                <a:srgbClr val="000000"/>
              </a:solidFill>
              <a:prstDash val="dash"/>
            </a:ln>
          </c:spPr>
          <c:marker>
            <c:symbol val="none"/>
          </c:marker>
          <c:val>
            <c:numRef>
              <c:f>Elforbrug!$E$378:$Z$378</c:f>
            </c:numRef>
          </c:val>
          <c:smooth val="0"/>
          <c:extLst>
            <c:ext xmlns:c16="http://schemas.microsoft.com/office/drawing/2014/chart" uri="{C3380CC4-5D6E-409C-BE32-E72D297353CC}">
              <c16:uniqueId val="{00000000-FB45-4E77-AFB4-825E5147BF68}"/>
            </c:ext>
          </c:extLst>
        </c:ser>
        <c:dLbls>
          <c:showLegendKey val="0"/>
          <c:showVal val="0"/>
          <c:showCatName val="0"/>
          <c:showSerName val="0"/>
          <c:showPercent val="0"/>
          <c:showBubbleSize val="0"/>
        </c:dLbls>
        <c:marker val="1"/>
        <c:smooth val="0"/>
        <c:axId val="42579456"/>
        <c:axId val="42580992"/>
      </c:lineChart>
      <c:catAx>
        <c:axId val="42579456"/>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da-DK"/>
          </a:p>
        </c:txPr>
        <c:crossAx val="42580992"/>
        <c:crosses val="autoZero"/>
        <c:auto val="1"/>
        <c:lblAlgn val="ctr"/>
        <c:lblOffset val="100"/>
        <c:noMultiLvlLbl val="0"/>
      </c:catAx>
      <c:valAx>
        <c:axId val="42580992"/>
        <c:scaling>
          <c:orientation val="minMax"/>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a:defRPr sz="900" b="1">
                    <a:solidFill>
                      <a:srgbClr val="000000"/>
                    </a:solidFill>
                  </a:defRPr>
                </a:pPr>
                <a:r>
                  <a:rPr lang="en-US"/>
                  <a:t>MWe</a:t>
                </a:r>
              </a:p>
            </c:rich>
          </c:tx>
          <c:overlay val="0"/>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da-DK"/>
          </a:p>
        </c:txPr>
        <c:crossAx val="42579456"/>
        <c:crosses val="autoZero"/>
        <c:crossBetween val="midCat"/>
      </c:valAx>
      <c:spPr>
        <a:noFill/>
        <a:extLst>
          <a:ext uri="{909E8E84-426E-40DD-AFC4-6F175D3DCCD1}">
            <a14:hiddenFill xmlns:a14="http://schemas.microsoft.com/office/drawing/2010/main">
              <a:solidFill>
                <a:sysClr val="window" lastClr="FFFFFF"/>
              </a:solidFill>
            </a14:hiddenFill>
          </a:ext>
        </a:extLst>
      </c:spPr>
    </c:plotArea>
    <c:legend>
      <c:legendPos val="b"/>
      <c:overlay val="0"/>
      <c:txPr>
        <a:bodyPr/>
        <a:lstStyle/>
        <a:p>
          <a:pPr>
            <a:defRPr sz="900">
              <a:solidFill>
                <a:srgbClr val="000000"/>
              </a:solidFill>
            </a:defRPr>
          </a:pPr>
          <a:endParaRPr lang="da-DK"/>
        </a:p>
      </c:txPr>
    </c:legend>
    <c:plotVisOnly val="1"/>
    <c:dispBlanksAs val="zero"/>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baseline="0">
                <a:solidFill>
                  <a:srgbClr val="000000"/>
                </a:solidFill>
                <a:effectLst/>
              </a:defRPr>
            </a:pPr>
            <a:r>
              <a:rPr lang="en-US"/>
              <a:t>Elkapacitet for centrale varmepumper</a:t>
            </a:r>
          </a:p>
        </c:rich>
      </c:tx>
      <c:overlay val="0"/>
    </c:title>
    <c:autoTitleDeleted val="0"/>
    <c:plotArea>
      <c:layout/>
      <c:areaChart>
        <c:grouping val="stacked"/>
        <c:varyColors val="0"/>
        <c:ser>
          <c:idx val="0"/>
          <c:order val="0"/>
          <c:tx>
            <c:v>DK1</c:v>
          </c:tx>
          <c:spPr>
            <a:solidFill>
              <a:srgbClr val="0097A7"/>
            </a:solidFill>
            <a:ln>
              <a:noFill/>
              <a:round/>
            </a:ln>
            <a:effectLst/>
            <a:extLst>
              <a:ext uri="{91240B29-F687-4F45-9708-019B960494DF}">
                <a14:hiddenLine xmlns:a14="http://schemas.microsoft.com/office/drawing/2010/main">
                  <a:solidFill>
                    <a:srgbClr val="0097A7"/>
                  </a:solidFill>
                  <a:round/>
                </a14:hiddenLine>
              </a:ext>
            </a:extLst>
          </c:spPr>
          <c:cat>
            <c:numRef>
              <c:f>Elforbrug!$E$92:$Z$92</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Elforbrug!$E$94:$Z$94</c:f>
              <c:numCache>
                <c:formatCode>0</c:formatCode>
                <c:ptCount val="22"/>
                <c:pt idx="0">
                  <c:v>0</c:v>
                </c:pt>
                <c:pt idx="1">
                  <c:v>2.552351960571138</c:v>
                </c:pt>
                <c:pt idx="2">
                  <c:v>7.5590989142058502</c:v>
                </c:pt>
                <c:pt idx="3">
                  <c:v>13.273384628491561</c:v>
                </c:pt>
                <c:pt idx="4">
                  <c:v>19.887670342777252</c:v>
                </c:pt>
                <c:pt idx="5">
                  <c:v>22.744813199920149</c:v>
                </c:pt>
                <c:pt idx="6">
                  <c:v>24.144813199920147</c:v>
                </c:pt>
                <c:pt idx="7">
                  <c:v>54.303543358650202</c:v>
                </c:pt>
                <c:pt idx="8">
                  <c:v>56.589257644364487</c:v>
                </c:pt>
                <c:pt idx="9">
                  <c:v>64.8749719300788</c:v>
                </c:pt>
                <c:pt idx="10">
                  <c:v>81.160686215793106</c:v>
                </c:pt>
                <c:pt idx="11">
                  <c:v>83.682908438015318</c:v>
                </c:pt>
                <c:pt idx="12">
                  <c:v>112.57179732690415</c:v>
                </c:pt>
                <c:pt idx="13">
                  <c:v>112.57179732690415</c:v>
                </c:pt>
                <c:pt idx="14">
                  <c:v>112.57179732690415</c:v>
                </c:pt>
                <c:pt idx="15">
                  <c:v>112.57179732690415</c:v>
                </c:pt>
                <c:pt idx="16">
                  <c:v>112.57179732690415</c:v>
                </c:pt>
                <c:pt idx="17">
                  <c:v>112.57179732690415</c:v>
                </c:pt>
                <c:pt idx="18">
                  <c:v>112.57179732690415</c:v>
                </c:pt>
                <c:pt idx="19">
                  <c:v>112.57179732690415</c:v>
                </c:pt>
                <c:pt idx="20">
                  <c:v>112.57179732690415</c:v>
                </c:pt>
                <c:pt idx="21">
                  <c:v>112.57179732690415</c:v>
                </c:pt>
              </c:numCache>
            </c:numRef>
          </c:val>
          <c:extLst>
            <c:ext xmlns:c16="http://schemas.microsoft.com/office/drawing/2014/chart" uri="{C3380CC4-5D6E-409C-BE32-E72D297353CC}">
              <c16:uniqueId val="{00000000-FD7A-4D55-B3CA-1914A870112F}"/>
            </c:ext>
          </c:extLst>
        </c:ser>
        <c:ser>
          <c:idx val="1"/>
          <c:order val="1"/>
          <c:tx>
            <c:v>DK2</c:v>
          </c:tx>
          <c:spPr>
            <a:solidFill>
              <a:srgbClr val="1D4C57"/>
            </a:solidFill>
            <a:ln>
              <a:noFill/>
              <a:round/>
            </a:ln>
            <a:effectLst/>
            <a:extLst>
              <a:ext uri="{91240B29-F687-4F45-9708-019B960494DF}">
                <a14:hiddenLine xmlns:a14="http://schemas.microsoft.com/office/drawing/2010/main">
                  <a:solidFill>
                    <a:srgbClr val="1D4C57"/>
                  </a:solidFill>
                  <a:round/>
                </a14:hiddenLine>
              </a:ext>
            </a:extLst>
          </c:spPr>
          <c:cat>
            <c:numRef>
              <c:f>Elforbrug!$E$92:$Z$92</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Elforbrug!$E$99:$Z$99</c:f>
              <c:numCache>
                <c:formatCode>0</c:formatCode>
                <c:ptCount val="22"/>
                <c:pt idx="0">
                  <c:v>4.39233523294374</c:v>
                </c:pt>
                <c:pt idx="1">
                  <c:v>4.8090018996104096</c:v>
                </c:pt>
                <c:pt idx="2">
                  <c:v>6.5387316293401305</c:v>
                </c:pt>
                <c:pt idx="3">
                  <c:v>6.5387316293401305</c:v>
                </c:pt>
                <c:pt idx="4">
                  <c:v>6.5387316293401305</c:v>
                </c:pt>
                <c:pt idx="5">
                  <c:v>10.538731629340131</c:v>
                </c:pt>
                <c:pt idx="6">
                  <c:v>10.538731629340131</c:v>
                </c:pt>
                <c:pt idx="7">
                  <c:v>13.39587448648302</c:v>
                </c:pt>
                <c:pt idx="8">
                  <c:v>13.39587448648302</c:v>
                </c:pt>
                <c:pt idx="9">
                  <c:v>13.39587448648302</c:v>
                </c:pt>
                <c:pt idx="10">
                  <c:v>13.39587448648302</c:v>
                </c:pt>
                <c:pt idx="11">
                  <c:v>13.39587448648302</c:v>
                </c:pt>
                <c:pt idx="12">
                  <c:v>21.967303057911522</c:v>
                </c:pt>
                <c:pt idx="13">
                  <c:v>44.824445915054319</c:v>
                </c:pt>
                <c:pt idx="14">
                  <c:v>47.681588772197223</c:v>
                </c:pt>
                <c:pt idx="15">
                  <c:v>85.459366549974916</c:v>
                </c:pt>
                <c:pt idx="16">
                  <c:v>85.459366549974916</c:v>
                </c:pt>
                <c:pt idx="17">
                  <c:v>85.459366549974916</c:v>
                </c:pt>
                <c:pt idx="18">
                  <c:v>85.459366549974916</c:v>
                </c:pt>
                <c:pt idx="19">
                  <c:v>85.459366549974916</c:v>
                </c:pt>
                <c:pt idx="20">
                  <c:v>85.459366549974916</c:v>
                </c:pt>
                <c:pt idx="21">
                  <c:v>85.459366549974916</c:v>
                </c:pt>
              </c:numCache>
            </c:numRef>
          </c:val>
          <c:extLst>
            <c:ext xmlns:c16="http://schemas.microsoft.com/office/drawing/2014/chart" uri="{C3380CC4-5D6E-409C-BE32-E72D297353CC}">
              <c16:uniqueId val="{00000001-FD7A-4D55-B3CA-1914A870112F}"/>
            </c:ext>
          </c:extLst>
        </c:ser>
        <c:dLbls>
          <c:showLegendKey val="0"/>
          <c:showVal val="0"/>
          <c:showCatName val="0"/>
          <c:showSerName val="0"/>
          <c:showPercent val="0"/>
          <c:showBubbleSize val="0"/>
        </c:dLbls>
        <c:axId val="43018880"/>
        <c:axId val="43032960"/>
      </c:areaChart>
      <c:lineChart>
        <c:grouping val="standard"/>
        <c:varyColors val="0"/>
        <c:ser>
          <c:idx val="2"/>
          <c:order val="2"/>
          <c:tx>
            <c:v>AF18</c:v>
          </c:tx>
          <c:spPr>
            <a:ln w="19050">
              <a:solidFill>
                <a:srgbClr val="000000"/>
              </a:solidFill>
              <a:prstDash val="dash"/>
            </a:ln>
          </c:spPr>
          <c:marker>
            <c:symbol val="none"/>
          </c:marker>
          <c:val>
            <c:numRef>
              <c:f>Elforbrug!$E$376:$Z$376</c:f>
            </c:numRef>
          </c:val>
          <c:smooth val="0"/>
          <c:extLst>
            <c:ext xmlns:c16="http://schemas.microsoft.com/office/drawing/2014/chart" uri="{C3380CC4-5D6E-409C-BE32-E72D297353CC}">
              <c16:uniqueId val="{00000000-9674-4E20-B22A-5045522DAEF5}"/>
            </c:ext>
          </c:extLst>
        </c:ser>
        <c:dLbls>
          <c:showLegendKey val="0"/>
          <c:showVal val="0"/>
          <c:showCatName val="0"/>
          <c:showSerName val="0"/>
          <c:showPercent val="0"/>
          <c:showBubbleSize val="0"/>
        </c:dLbls>
        <c:marker val="1"/>
        <c:smooth val="0"/>
        <c:axId val="43018880"/>
        <c:axId val="43032960"/>
      </c:lineChart>
      <c:catAx>
        <c:axId val="43018880"/>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da-DK"/>
          </a:p>
        </c:txPr>
        <c:crossAx val="43032960"/>
        <c:crosses val="autoZero"/>
        <c:auto val="1"/>
        <c:lblAlgn val="ctr"/>
        <c:lblOffset val="100"/>
        <c:noMultiLvlLbl val="0"/>
      </c:catAx>
      <c:valAx>
        <c:axId val="43032960"/>
        <c:scaling>
          <c:orientation val="minMax"/>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a:defRPr sz="900" b="1">
                    <a:solidFill>
                      <a:srgbClr val="000000"/>
                    </a:solidFill>
                  </a:defRPr>
                </a:pPr>
                <a:r>
                  <a:rPr lang="da-DK"/>
                  <a:t>MWe</a:t>
                </a:r>
              </a:p>
            </c:rich>
          </c:tx>
          <c:overlay val="0"/>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da-DK"/>
          </a:p>
        </c:txPr>
        <c:crossAx val="43018880"/>
        <c:crosses val="autoZero"/>
        <c:crossBetween val="midCat"/>
      </c:valAx>
      <c:spPr>
        <a:noFill/>
        <a:extLst>
          <a:ext uri="{909E8E84-426E-40DD-AFC4-6F175D3DCCD1}">
            <a14:hiddenFill xmlns:a14="http://schemas.microsoft.com/office/drawing/2010/main">
              <a:solidFill>
                <a:sysClr val="window" lastClr="FFFFFF"/>
              </a:solidFill>
            </a14:hiddenFill>
          </a:ext>
        </a:extLst>
      </c:spPr>
    </c:plotArea>
    <c:legend>
      <c:legendPos val="b"/>
      <c:overlay val="0"/>
      <c:txPr>
        <a:bodyPr/>
        <a:lstStyle/>
        <a:p>
          <a:pPr>
            <a:defRPr sz="900">
              <a:solidFill>
                <a:srgbClr val="000000"/>
              </a:solidFill>
            </a:defRPr>
          </a:pPr>
          <a:endParaRPr lang="da-DK"/>
        </a:p>
      </c:txPr>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900"/>
      </a:pPr>
      <a:endParaRPr lang="da-DK"/>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00"/>
                </a:solidFill>
              </a:defRPr>
            </a:pPr>
            <a:r>
              <a:rPr lang="da-DK"/>
              <a:t>Elkapacitet for decentrale varmepumper</a:t>
            </a:r>
          </a:p>
        </c:rich>
      </c:tx>
      <c:overlay val="0"/>
    </c:title>
    <c:autoTitleDeleted val="0"/>
    <c:plotArea>
      <c:layout/>
      <c:areaChart>
        <c:grouping val="stacked"/>
        <c:varyColors val="0"/>
        <c:ser>
          <c:idx val="0"/>
          <c:order val="0"/>
          <c:tx>
            <c:v>DK1</c:v>
          </c:tx>
          <c:spPr>
            <a:solidFill>
              <a:srgbClr val="0097A7"/>
            </a:solidFill>
            <a:ln>
              <a:noFill/>
              <a:round/>
            </a:ln>
            <a:effectLst/>
            <a:extLst>
              <a:ext uri="{91240B29-F687-4F45-9708-019B960494DF}">
                <a14:hiddenLine xmlns:a14="http://schemas.microsoft.com/office/drawing/2010/main">
                  <a:solidFill>
                    <a:srgbClr val="0097A7"/>
                  </a:solidFill>
                  <a:round/>
                </a14:hiddenLine>
              </a:ext>
            </a:extLst>
          </c:spPr>
          <c:cat>
            <c:numRef>
              <c:f>Elforbrug!$E$92:$Z$92</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Elforbrug!$E$95:$Z$95</c:f>
              <c:numCache>
                <c:formatCode>0</c:formatCode>
                <c:ptCount val="22"/>
                <c:pt idx="0">
                  <c:v>8.3484158528467507</c:v>
                </c:pt>
                <c:pt idx="1">
                  <c:v>17.754753752889734</c:v>
                </c:pt>
                <c:pt idx="2">
                  <c:v>41.750865479707876</c:v>
                </c:pt>
                <c:pt idx="3">
                  <c:v>61.721087702707877</c:v>
                </c:pt>
                <c:pt idx="4">
                  <c:v>82.075309925707884</c:v>
                </c:pt>
                <c:pt idx="5">
                  <c:v>102.04553214870788</c:v>
                </c:pt>
                <c:pt idx="6">
                  <c:v>122.01575437170786</c:v>
                </c:pt>
                <c:pt idx="7">
                  <c:v>123.14353214970785</c:v>
                </c:pt>
                <c:pt idx="8">
                  <c:v>124.27130992770785</c:v>
                </c:pt>
                <c:pt idx="9">
                  <c:v>125.39908770570786</c:v>
                </c:pt>
                <c:pt idx="10">
                  <c:v>126.52686548370784</c:v>
                </c:pt>
                <c:pt idx="11">
                  <c:v>127.65464326170785</c:v>
                </c:pt>
                <c:pt idx="12">
                  <c:v>127.65464326170785</c:v>
                </c:pt>
                <c:pt idx="13">
                  <c:v>127.65464326170785</c:v>
                </c:pt>
                <c:pt idx="14">
                  <c:v>127.65464326170785</c:v>
                </c:pt>
                <c:pt idx="15">
                  <c:v>127.65464326170785</c:v>
                </c:pt>
                <c:pt idx="16">
                  <c:v>127.65464326170785</c:v>
                </c:pt>
                <c:pt idx="17">
                  <c:v>127.65464326170785</c:v>
                </c:pt>
                <c:pt idx="18">
                  <c:v>127.65464326170785</c:v>
                </c:pt>
                <c:pt idx="19">
                  <c:v>127.65464326170785</c:v>
                </c:pt>
                <c:pt idx="20">
                  <c:v>127.65464326170785</c:v>
                </c:pt>
                <c:pt idx="21">
                  <c:v>127.65464326170785</c:v>
                </c:pt>
              </c:numCache>
            </c:numRef>
          </c:val>
          <c:extLst>
            <c:ext xmlns:c16="http://schemas.microsoft.com/office/drawing/2014/chart" uri="{C3380CC4-5D6E-409C-BE32-E72D297353CC}">
              <c16:uniqueId val="{00000000-89D5-4813-A7B4-79EA6E1E27C4}"/>
            </c:ext>
          </c:extLst>
        </c:ser>
        <c:ser>
          <c:idx val="1"/>
          <c:order val="1"/>
          <c:tx>
            <c:v>DK2</c:v>
          </c:tx>
          <c:spPr>
            <a:solidFill>
              <a:srgbClr val="1D4C57"/>
            </a:solidFill>
            <a:ln>
              <a:noFill/>
              <a:round/>
            </a:ln>
            <a:effectLst/>
            <a:extLst>
              <a:ext uri="{91240B29-F687-4F45-9708-019B960494DF}">
                <a14:hiddenLine xmlns:a14="http://schemas.microsoft.com/office/drawing/2010/main">
                  <a:solidFill>
                    <a:srgbClr val="1D4C57"/>
                  </a:solidFill>
                  <a:round/>
                </a14:hiddenLine>
              </a:ext>
            </a:extLst>
          </c:spPr>
          <c:cat>
            <c:numRef>
              <c:f>Elforbrug!$E$92:$Z$92</c:f>
              <c:numCache>
                <c:formatCode>General</c:formatCode>
                <c:ptCount val="2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numCache>
            </c:numRef>
          </c:cat>
          <c:val>
            <c:numRef>
              <c:f>Elforbrug!$E$100:$Z$100</c:f>
              <c:numCache>
                <c:formatCode>0</c:formatCode>
                <c:ptCount val="22"/>
                <c:pt idx="0">
                  <c:v>1.25881516679641</c:v>
                </c:pt>
                <c:pt idx="1">
                  <c:v>2.2061531297593788</c:v>
                </c:pt>
                <c:pt idx="2">
                  <c:v>7.7814864637593786</c:v>
                </c:pt>
                <c:pt idx="3">
                  <c:v>13.356819797759378</c:v>
                </c:pt>
                <c:pt idx="4">
                  <c:v>18.932153131759382</c:v>
                </c:pt>
                <c:pt idx="5">
                  <c:v>24.507486465759428</c:v>
                </c:pt>
                <c:pt idx="6">
                  <c:v>30.082819799759328</c:v>
                </c:pt>
                <c:pt idx="7">
                  <c:v>30.16615313375933</c:v>
                </c:pt>
                <c:pt idx="8">
                  <c:v>30.249486467759432</c:v>
                </c:pt>
                <c:pt idx="9">
                  <c:v>30.332819801759328</c:v>
                </c:pt>
                <c:pt idx="10">
                  <c:v>30.41615313575943</c:v>
                </c:pt>
                <c:pt idx="11">
                  <c:v>30.499486469759329</c:v>
                </c:pt>
                <c:pt idx="12">
                  <c:v>30.499486469759329</c:v>
                </c:pt>
                <c:pt idx="13">
                  <c:v>30.499486469759329</c:v>
                </c:pt>
                <c:pt idx="14">
                  <c:v>30.499486469759329</c:v>
                </c:pt>
                <c:pt idx="15">
                  <c:v>30.499486469759329</c:v>
                </c:pt>
                <c:pt idx="16">
                  <c:v>30.499486469759329</c:v>
                </c:pt>
                <c:pt idx="17">
                  <c:v>30.499486469759329</c:v>
                </c:pt>
                <c:pt idx="18">
                  <c:v>30.499486469759329</c:v>
                </c:pt>
                <c:pt idx="19">
                  <c:v>30.579486469759331</c:v>
                </c:pt>
                <c:pt idx="20">
                  <c:v>30.579486469759331</c:v>
                </c:pt>
                <c:pt idx="21">
                  <c:v>30.579486469759331</c:v>
                </c:pt>
              </c:numCache>
            </c:numRef>
          </c:val>
          <c:extLst>
            <c:ext xmlns:c16="http://schemas.microsoft.com/office/drawing/2014/chart" uri="{C3380CC4-5D6E-409C-BE32-E72D297353CC}">
              <c16:uniqueId val="{00000001-89D5-4813-A7B4-79EA6E1E27C4}"/>
            </c:ext>
          </c:extLst>
        </c:ser>
        <c:dLbls>
          <c:showLegendKey val="0"/>
          <c:showVal val="0"/>
          <c:showCatName val="0"/>
          <c:showSerName val="0"/>
          <c:showPercent val="0"/>
          <c:showBubbleSize val="0"/>
        </c:dLbls>
        <c:axId val="42946560"/>
        <c:axId val="42948096"/>
      </c:areaChart>
      <c:lineChart>
        <c:grouping val="standard"/>
        <c:varyColors val="0"/>
        <c:ser>
          <c:idx val="2"/>
          <c:order val="2"/>
          <c:tx>
            <c:v>AF18</c:v>
          </c:tx>
          <c:spPr>
            <a:ln w="19050">
              <a:solidFill>
                <a:srgbClr val="000000"/>
              </a:solidFill>
              <a:prstDash val="dash"/>
            </a:ln>
          </c:spPr>
          <c:marker>
            <c:symbol val="none"/>
          </c:marker>
          <c:val>
            <c:numRef>
              <c:f>Elforbrug!$E$377:$Z$377</c:f>
            </c:numRef>
          </c:val>
          <c:smooth val="0"/>
          <c:extLst>
            <c:ext xmlns:c16="http://schemas.microsoft.com/office/drawing/2014/chart" uri="{C3380CC4-5D6E-409C-BE32-E72D297353CC}">
              <c16:uniqueId val="{00000000-85EE-412C-A206-783537A4BE2B}"/>
            </c:ext>
          </c:extLst>
        </c:ser>
        <c:dLbls>
          <c:showLegendKey val="0"/>
          <c:showVal val="0"/>
          <c:showCatName val="0"/>
          <c:showSerName val="0"/>
          <c:showPercent val="0"/>
          <c:showBubbleSize val="0"/>
        </c:dLbls>
        <c:marker val="1"/>
        <c:smooth val="0"/>
        <c:axId val="42946560"/>
        <c:axId val="42948096"/>
      </c:lineChart>
      <c:catAx>
        <c:axId val="42946560"/>
        <c:scaling>
          <c:orientation val="minMax"/>
        </c:scaling>
        <c:delete val="0"/>
        <c:axPos val="b"/>
        <c:numFmt formatCode="General" sourceLinked="1"/>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rot="-3600000" vert="horz"/>
          <a:lstStyle/>
          <a:p>
            <a:pPr>
              <a:defRPr sz="900">
                <a:solidFill>
                  <a:srgbClr val="000000"/>
                </a:solidFill>
              </a:defRPr>
            </a:pPr>
            <a:endParaRPr lang="da-DK"/>
          </a:p>
        </c:txPr>
        <c:crossAx val="42948096"/>
        <c:crosses val="autoZero"/>
        <c:auto val="1"/>
        <c:lblAlgn val="ctr"/>
        <c:lblOffset val="100"/>
        <c:noMultiLvlLbl val="0"/>
      </c:catAx>
      <c:valAx>
        <c:axId val="42948096"/>
        <c:scaling>
          <c:orientation val="minMax"/>
        </c:scaling>
        <c:delete val="0"/>
        <c:axPos val="l"/>
        <c:majorGridlines>
          <c:spPr>
            <a:ln w="9525" cap="flat" cmpd="sng" algn="ctr">
              <a:solidFill>
                <a:sysClr val="window" lastClr="FFFFFF">
                  <a:lumMod val="85000"/>
                </a:sysClr>
              </a:solidFill>
              <a:prstDash val="solid"/>
              <a:round/>
              <a:headEnd type="none" w="med" len="med"/>
              <a:tailEnd type="none" w="med" len="med"/>
            </a:ln>
          </c:spPr>
        </c:majorGridlines>
        <c:title>
          <c:tx>
            <c:rich>
              <a:bodyPr rot="-5400000" vert="horz"/>
              <a:lstStyle/>
              <a:p>
                <a:pPr>
                  <a:defRPr sz="900" b="1">
                    <a:solidFill>
                      <a:srgbClr val="000000"/>
                    </a:solidFill>
                  </a:defRPr>
                </a:pPr>
                <a:r>
                  <a:rPr lang="da-DK"/>
                  <a:t>MWe</a:t>
                </a:r>
              </a:p>
            </c:rich>
          </c:tx>
          <c:overlay val="0"/>
        </c:title>
        <c:numFmt formatCode="#,##0" sourceLinked="0"/>
        <c:majorTickMark val="none"/>
        <c:minorTickMark val="none"/>
        <c:tickLblPos val="nextTo"/>
        <c:spPr>
          <a:noFill/>
          <a:ln w="9525" cap="flat" cmpd="sng" algn="ctr">
            <a:solidFill>
              <a:sysClr val="window" lastClr="FFFFFF">
                <a:lumMod val="85000"/>
              </a:sysClr>
            </a:solidFill>
            <a:prstDash val="solid"/>
            <a:round/>
            <a:headEnd type="none" w="med" len="med"/>
            <a:tailEnd type="none" w="med" len="med"/>
          </a:ln>
          <a:effectLst/>
          <a:extLst/>
        </c:spPr>
        <c:txPr>
          <a:bodyPr/>
          <a:lstStyle/>
          <a:p>
            <a:pPr>
              <a:defRPr sz="900" b="0">
                <a:solidFill>
                  <a:srgbClr val="000000"/>
                </a:solidFill>
              </a:defRPr>
            </a:pPr>
            <a:endParaRPr lang="da-DK"/>
          </a:p>
        </c:txPr>
        <c:crossAx val="42946560"/>
        <c:crosses val="autoZero"/>
        <c:crossBetween val="midCat"/>
      </c:valAx>
      <c:spPr>
        <a:noFill/>
        <a:extLst>
          <a:ext uri="{909E8E84-426E-40DD-AFC4-6F175D3DCCD1}">
            <a14:hiddenFill xmlns:a14="http://schemas.microsoft.com/office/drawing/2010/main">
              <a:solidFill>
                <a:sysClr val="window" lastClr="FFFFFF"/>
              </a:solidFill>
            </a14:hiddenFill>
          </a:ext>
        </a:extLst>
      </c:spPr>
    </c:plotArea>
    <c:legend>
      <c:legendPos val="b"/>
      <c:overlay val="0"/>
      <c:txPr>
        <a:bodyPr/>
        <a:lstStyle/>
        <a:p>
          <a:pPr>
            <a:defRPr sz="900">
              <a:solidFill>
                <a:srgbClr val="000000"/>
              </a:solidFill>
            </a:defRPr>
          </a:pPr>
          <a:endParaRPr lang="da-DK"/>
        </a:p>
      </c:txPr>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900"/>
      </a:pPr>
      <a:endParaRPr lang="da-DK"/>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1.xml"/><Relationship Id="rId13" Type="http://schemas.openxmlformats.org/officeDocument/2006/relationships/chart" Target="../charts/chart16.xml"/><Relationship Id="rId3" Type="http://schemas.openxmlformats.org/officeDocument/2006/relationships/chart" Target="../charts/chart6.xml"/><Relationship Id="rId7" Type="http://schemas.openxmlformats.org/officeDocument/2006/relationships/chart" Target="../charts/chart10.xml"/><Relationship Id="rId12" Type="http://schemas.openxmlformats.org/officeDocument/2006/relationships/chart" Target="../charts/chart15.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11" Type="http://schemas.openxmlformats.org/officeDocument/2006/relationships/chart" Target="../charts/chart14.xml"/><Relationship Id="rId5" Type="http://schemas.openxmlformats.org/officeDocument/2006/relationships/chart" Target="../charts/chart8.xml"/><Relationship Id="rId10" Type="http://schemas.openxmlformats.org/officeDocument/2006/relationships/chart" Target="../charts/chart13.xml"/><Relationship Id="rId4" Type="http://schemas.openxmlformats.org/officeDocument/2006/relationships/chart" Target="../charts/chart7.xml"/><Relationship Id="rId9" Type="http://schemas.openxmlformats.org/officeDocument/2006/relationships/chart" Target="../charts/chart12.xml"/><Relationship Id="rId14"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4.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chart" Target="../charts/chart33.xml"/><Relationship Id="rId5" Type="http://schemas.openxmlformats.org/officeDocument/2006/relationships/chart" Target="../charts/chart32.xml"/><Relationship Id="rId4" Type="http://schemas.openxmlformats.org/officeDocument/2006/relationships/chart" Target="../charts/chart31.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2174</xdr:colOff>
      <xdr:row>124</xdr:row>
      <xdr:rowOff>0</xdr:rowOff>
    </xdr:from>
    <xdr:to>
      <xdr:col>9</xdr:col>
      <xdr:colOff>429492</xdr:colOff>
      <xdr:row>141</xdr:row>
      <xdr:rowOff>66040</xdr:rowOff>
    </xdr:to>
    <xdr:graphicFrame macro="">
      <xdr:nvGraphicFramePr>
        <xdr:cNvPr id="20" name="Diagram 21">
          <a:extLst>
            <a:ext uri="{FF2B5EF4-FFF2-40B4-BE49-F238E27FC236}">
              <a16:creationId xmlns:a16="http://schemas.microsoft.com/office/drawing/2014/main" id="{00000000-0008-0000-03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735105</xdr:colOff>
      <xdr:row>84</xdr:row>
      <xdr:rowOff>0</xdr:rowOff>
    </xdr:from>
    <xdr:to>
      <xdr:col>9</xdr:col>
      <xdr:colOff>427317</xdr:colOff>
      <xdr:row>101</xdr:row>
      <xdr:rowOff>62454</xdr:rowOff>
    </xdr:to>
    <xdr:graphicFrame macro="">
      <xdr:nvGraphicFramePr>
        <xdr:cNvPr id="12" name="Diagram 2">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104</xdr:row>
      <xdr:rowOff>0</xdr:rowOff>
    </xdr:from>
    <xdr:to>
      <xdr:col>9</xdr:col>
      <xdr:colOff>427318</xdr:colOff>
      <xdr:row>121</xdr:row>
      <xdr:rowOff>62454</xdr:rowOff>
    </xdr:to>
    <xdr:graphicFrame macro="">
      <xdr:nvGraphicFramePr>
        <xdr:cNvPr id="15" name="Diagram 18">
          <a:extLst>
            <a:ext uri="{FF2B5EF4-FFF2-40B4-BE49-F238E27FC236}">
              <a16:creationId xmlns:a16="http://schemas.microsoft.com/office/drawing/2014/main"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1730</xdr:colOff>
      <xdr:row>384</xdr:row>
      <xdr:rowOff>0</xdr:rowOff>
    </xdr:from>
    <xdr:to>
      <xdr:col>9</xdr:col>
      <xdr:colOff>281130</xdr:colOff>
      <xdr:row>405</xdr:row>
      <xdr:rowOff>119743</xdr:rowOff>
    </xdr:to>
    <xdr:graphicFrame macro="">
      <xdr:nvGraphicFramePr>
        <xdr:cNvPr id="33" name="Diagram 29">
          <a:extLst>
            <a:ext uri="{FF2B5EF4-FFF2-40B4-BE49-F238E27FC236}">
              <a16:creationId xmlns:a16="http://schemas.microsoft.com/office/drawing/2014/main" id="{00000000-0008-0000-04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1730</xdr:colOff>
      <xdr:row>407</xdr:row>
      <xdr:rowOff>0</xdr:rowOff>
    </xdr:from>
    <xdr:to>
      <xdr:col>9</xdr:col>
      <xdr:colOff>281130</xdr:colOff>
      <xdr:row>424</xdr:row>
      <xdr:rowOff>29028</xdr:rowOff>
    </xdr:to>
    <xdr:graphicFrame macro="">
      <xdr:nvGraphicFramePr>
        <xdr:cNvPr id="53" name="Diagram 25">
          <a:extLst>
            <a:ext uri="{FF2B5EF4-FFF2-40B4-BE49-F238E27FC236}">
              <a16:creationId xmlns:a16="http://schemas.microsoft.com/office/drawing/2014/main" id="{00000000-0008-0000-04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xdr:colOff>
      <xdr:row>427</xdr:row>
      <xdr:rowOff>0</xdr:rowOff>
    </xdr:from>
    <xdr:to>
      <xdr:col>9</xdr:col>
      <xdr:colOff>279399</xdr:colOff>
      <xdr:row>444</xdr:row>
      <xdr:rowOff>29029</xdr:rowOff>
    </xdr:to>
    <xdr:graphicFrame macro="">
      <xdr:nvGraphicFramePr>
        <xdr:cNvPr id="23" name="Diagram 26">
          <a:extLst>
            <a:ext uri="{FF2B5EF4-FFF2-40B4-BE49-F238E27FC236}">
              <a16:creationId xmlns:a16="http://schemas.microsoft.com/office/drawing/2014/main" id="{00000000-0008-0000-04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427</xdr:row>
      <xdr:rowOff>0</xdr:rowOff>
    </xdr:from>
    <xdr:to>
      <xdr:col>18</xdr:col>
      <xdr:colOff>279400</xdr:colOff>
      <xdr:row>444</xdr:row>
      <xdr:rowOff>29028</xdr:rowOff>
    </xdr:to>
    <xdr:graphicFrame macro="">
      <xdr:nvGraphicFramePr>
        <xdr:cNvPr id="24" name="Diagram 17">
          <a:extLst>
            <a:ext uri="{FF2B5EF4-FFF2-40B4-BE49-F238E27FC236}">
              <a16:creationId xmlns:a16="http://schemas.microsoft.com/office/drawing/2014/main" id="{00000000-0008-0000-04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3581</xdr:colOff>
      <xdr:row>427</xdr:row>
      <xdr:rowOff>0</xdr:rowOff>
    </xdr:from>
    <xdr:to>
      <xdr:col>27</xdr:col>
      <xdr:colOff>416331</xdr:colOff>
      <xdr:row>444</xdr:row>
      <xdr:rowOff>29027</xdr:rowOff>
    </xdr:to>
    <xdr:graphicFrame macro="">
      <xdr:nvGraphicFramePr>
        <xdr:cNvPr id="26" name="Diagram 4">
          <a:extLst>
            <a:ext uri="{FF2B5EF4-FFF2-40B4-BE49-F238E27FC236}">
              <a16:creationId xmlns:a16="http://schemas.microsoft.com/office/drawing/2014/main" id="{00000000-0008-0000-04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xdr:colOff>
      <xdr:row>447</xdr:row>
      <xdr:rowOff>0</xdr:rowOff>
    </xdr:from>
    <xdr:to>
      <xdr:col>9</xdr:col>
      <xdr:colOff>279399</xdr:colOff>
      <xdr:row>464</xdr:row>
      <xdr:rowOff>29027</xdr:rowOff>
    </xdr:to>
    <xdr:graphicFrame macro="">
      <xdr:nvGraphicFramePr>
        <xdr:cNvPr id="28" name="Diagram 5">
          <a:extLst>
            <a:ext uri="{FF2B5EF4-FFF2-40B4-BE49-F238E27FC236}">
              <a16:creationId xmlns:a16="http://schemas.microsoft.com/office/drawing/2014/main" id="{00000000-0008-0000-04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447</xdr:row>
      <xdr:rowOff>0</xdr:rowOff>
    </xdr:from>
    <xdr:to>
      <xdr:col>18</xdr:col>
      <xdr:colOff>279400</xdr:colOff>
      <xdr:row>464</xdr:row>
      <xdr:rowOff>29028</xdr:rowOff>
    </xdr:to>
    <xdr:graphicFrame macro="">
      <xdr:nvGraphicFramePr>
        <xdr:cNvPr id="29" name="Diagram 18">
          <a:extLst>
            <a:ext uri="{FF2B5EF4-FFF2-40B4-BE49-F238E27FC236}">
              <a16:creationId xmlns:a16="http://schemas.microsoft.com/office/drawing/2014/main" id="{00000000-0008-0000-04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-1</xdr:colOff>
      <xdr:row>467</xdr:row>
      <xdr:rowOff>0</xdr:rowOff>
    </xdr:from>
    <xdr:to>
      <xdr:col>9</xdr:col>
      <xdr:colOff>279399</xdr:colOff>
      <xdr:row>484</xdr:row>
      <xdr:rowOff>29028</xdr:rowOff>
    </xdr:to>
    <xdr:graphicFrame macro="">
      <xdr:nvGraphicFramePr>
        <xdr:cNvPr id="30" name="Diagram 12">
          <a:extLst>
            <a:ext uri="{FF2B5EF4-FFF2-40B4-BE49-F238E27FC236}">
              <a16:creationId xmlns:a16="http://schemas.microsoft.com/office/drawing/2014/main" id="{00000000-0008-0000-04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467</xdr:row>
      <xdr:rowOff>0</xdr:rowOff>
    </xdr:from>
    <xdr:to>
      <xdr:col>18</xdr:col>
      <xdr:colOff>279400</xdr:colOff>
      <xdr:row>484</xdr:row>
      <xdr:rowOff>29027</xdr:rowOff>
    </xdr:to>
    <xdr:graphicFrame macro="">
      <xdr:nvGraphicFramePr>
        <xdr:cNvPr id="31" name="Diagram 13">
          <a:extLst>
            <a:ext uri="{FF2B5EF4-FFF2-40B4-BE49-F238E27FC236}">
              <a16:creationId xmlns:a16="http://schemas.microsoft.com/office/drawing/2014/main" id="{00000000-0008-0000-04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-1</xdr:colOff>
      <xdr:row>488</xdr:row>
      <xdr:rowOff>0</xdr:rowOff>
    </xdr:from>
    <xdr:to>
      <xdr:col>9</xdr:col>
      <xdr:colOff>279399</xdr:colOff>
      <xdr:row>505</xdr:row>
      <xdr:rowOff>29028</xdr:rowOff>
    </xdr:to>
    <xdr:graphicFrame macro="">
      <xdr:nvGraphicFramePr>
        <xdr:cNvPr id="32" name="Diagram 15">
          <a:extLst>
            <a:ext uri="{FF2B5EF4-FFF2-40B4-BE49-F238E27FC236}">
              <a16:creationId xmlns:a16="http://schemas.microsoft.com/office/drawing/2014/main" id="{00000000-0008-0000-04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0</xdr:colOff>
      <xdr:row>488</xdr:row>
      <xdr:rowOff>0</xdr:rowOff>
    </xdr:from>
    <xdr:to>
      <xdr:col>18</xdr:col>
      <xdr:colOff>279400</xdr:colOff>
      <xdr:row>505</xdr:row>
      <xdr:rowOff>29028</xdr:rowOff>
    </xdr:to>
    <xdr:graphicFrame macro="">
      <xdr:nvGraphicFramePr>
        <xdr:cNvPr id="34" name="Diagram 15">
          <a:extLst>
            <a:ext uri="{FF2B5EF4-FFF2-40B4-BE49-F238E27FC236}">
              <a16:creationId xmlns:a16="http://schemas.microsoft.com/office/drawing/2014/main" id="{00000000-0008-0000-04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xdr:colOff>
      <xdr:row>508</xdr:row>
      <xdr:rowOff>0</xdr:rowOff>
    </xdr:from>
    <xdr:to>
      <xdr:col>9</xdr:col>
      <xdr:colOff>279399</xdr:colOff>
      <xdr:row>525</xdr:row>
      <xdr:rowOff>29027</xdr:rowOff>
    </xdr:to>
    <xdr:graphicFrame macro="">
      <xdr:nvGraphicFramePr>
        <xdr:cNvPr id="35" name="Diagram 24">
          <a:extLst>
            <a:ext uri="{FF2B5EF4-FFF2-40B4-BE49-F238E27FC236}">
              <a16:creationId xmlns:a16="http://schemas.microsoft.com/office/drawing/2014/main" id="{00000000-0008-0000-04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0</xdr:colOff>
      <xdr:row>407</xdr:row>
      <xdr:rowOff>0</xdr:rowOff>
    </xdr:from>
    <xdr:to>
      <xdr:col>18</xdr:col>
      <xdr:colOff>279400</xdr:colOff>
      <xdr:row>424</xdr:row>
      <xdr:rowOff>29028</xdr:rowOff>
    </xdr:to>
    <xdr:graphicFrame macro="">
      <xdr:nvGraphicFramePr>
        <xdr:cNvPr id="16" name="Diagram 11">
          <a:extLst>
            <a:ext uri="{FF2B5EF4-FFF2-40B4-BE49-F238E27FC236}">
              <a16:creationId xmlns:a16="http://schemas.microsoft.com/office/drawing/2014/main"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-1</xdr:colOff>
      <xdr:row>528</xdr:row>
      <xdr:rowOff>0</xdr:rowOff>
    </xdr:from>
    <xdr:to>
      <xdr:col>9</xdr:col>
      <xdr:colOff>279399</xdr:colOff>
      <xdr:row>545</xdr:row>
      <xdr:rowOff>29030</xdr:rowOff>
    </xdr:to>
    <xdr:graphicFrame macro="">
      <xdr:nvGraphicFramePr>
        <xdr:cNvPr id="18" name="Diagram 16">
          <a:extLst>
            <a:ext uri="{FF2B5EF4-FFF2-40B4-BE49-F238E27FC236}">
              <a16:creationId xmlns:a16="http://schemas.microsoft.com/office/drawing/2014/main" id="{00000000-0008-0000-04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142</xdr:row>
      <xdr:rowOff>0</xdr:rowOff>
    </xdr:from>
    <xdr:to>
      <xdr:col>9</xdr:col>
      <xdr:colOff>382494</xdr:colOff>
      <xdr:row>162</xdr:row>
      <xdr:rowOff>132230</xdr:rowOff>
    </xdr:to>
    <xdr:graphicFrame macro="">
      <xdr:nvGraphicFramePr>
        <xdr:cNvPr id="4" name="Diagram 1">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624839</xdr:colOff>
      <xdr:row>142</xdr:row>
      <xdr:rowOff>0</xdr:rowOff>
    </xdr:from>
    <xdr:to>
      <xdr:col>18</xdr:col>
      <xdr:colOff>397733</xdr:colOff>
      <xdr:row>162</xdr:row>
      <xdr:rowOff>116541</xdr:rowOff>
    </xdr:to>
    <xdr:graphicFrame macro="">
      <xdr:nvGraphicFramePr>
        <xdr:cNvPr id="5" name="Diagram 2">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28</xdr:row>
      <xdr:rowOff>0</xdr:rowOff>
    </xdr:from>
    <xdr:to>
      <xdr:col>10</xdr:col>
      <xdr:colOff>96520</xdr:colOff>
      <xdr:row>50</xdr:row>
      <xdr:rowOff>8965</xdr:rowOff>
    </xdr:to>
    <xdr:graphicFrame macro="">
      <xdr:nvGraphicFramePr>
        <xdr:cNvPr id="5" name="Diagram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624839</xdr:colOff>
      <xdr:row>28</xdr:row>
      <xdr:rowOff>0</xdr:rowOff>
    </xdr:from>
    <xdr:to>
      <xdr:col>19</xdr:col>
      <xdr:colOff>81279</xdr:colOff>
      <xdr:row>45</xdr:row>
      <xdr:rowOff>66040</xdr:rowOff>
    </xdr:to>
    <xdr:graphicFrame macro="">
      <xdr:nvGraphicFramePr>
        <xdr:cNvPr id="7" name="Diagram 3">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28</xdr:row>
      <xdr:rowOff>0</xdr:rowOff>
    </xdr:from>
    <xdr:to>
      <xdr:col>28</xdr:col>
      <xdr:colOff>96520</xdr:colOff>
      <xdr:row>45</xdr:row>
      <xdr:rowOff>66040</xdr:rowOff>
    </xdr:to>
    <xdr:graphicFrame macro="">
      <xdr:nvGraphicFramePr>
        <xdr:cNvPr id="8" name="Diagram 3">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1909482</xdr:colOff>
      <xdr:row>297</xdr:row>
      <xdr:rowOff>0</xdr:rowOff>
    </xdr:from>
    <xdr:to>
      <xdr:col>10</xdr:col>
      <xdr:colOff>319740</xdr:colOff>
      <xdr:row>314</xdr:row>
      <xdr:rowOff>29028</xdr:rowOff>
    </xdr:to>
    <xdr:graphicFrame macro="">
      <xdr:nvGraphicFramePr>
        <xdr:cNvPr id="12" name="Diagram 10">
          <a:extLst>
            <a:ext uri="{FF2B5EF4-FFF2-40B4-BE49-F238E27FC236}">
              <a16:creationId xmlns:a16="http://schemas.microsoft.com/office/drawing/2014/main" id="{00000000-0008-0000-0D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297</xdr:row>
      <xdr:rowOff>0</xdr:rowOff>
    </xdr:from>
    <xdr:to>
      <xdr:col>20</xdr:col>
      <xdr:colOff>346636</xdr:colOff>
      <xdr:row>314</xdr:row>
      <xdr:rowOff>29028</xdr:rowOff>
    </xdr:to>
    <xdr:graphicFrame macro="">
      <xdr:nvGraphicFramePr>
        <xdr:cNvPr id="13" name="Diagram 14">
          <a:extLst>
            <a:ext uri="{FF2B5EF4-FFF2-40B4-BE49-F238E27FC236}">
              <a16:creationId xmlns:a16="http://schemas.microsoft.com/office/drawing/2014/main" id="{00000000-0008-0000-0D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0</xdr:colOff>
      <xdr:row>297</xdr:row>
      <xdr:rowOff>1</xdr:rowOff>
    </xdr:from>
    <xdr:to>
      <xdr:col>30</xdr:col>
      <xdr:colOff>239059</xdr:colOff>
      <xdr:row>316</xdr:row>
      <xdr:rowOff>134470</xdr:rowOff>
    </xdr:to>
    <xdr:graphicFrame macro="">
      <xdr:nvGraphicFramePr>
        <xdr:cNvPr id="5" name="Diagram 13">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168</xdr:row>
      <xdr:rowOff>0</xdr:rowOff>
    </xdr:from>
    <xdr:to>
      <xdr:col>10</xdr:col>
      <xdr:colOff>279400</xdr:colOff>
      <xdr:row>187</xdr:row>
      <xdr:rowOff>165100</xdr:rowOff>
    </xdr:to>
    <xdr:graphicFrame macro="">
      <xdr:nvGraphicFramePr>
        <xdr:cNvPr id="2" name="Diagram 8">
          <a:extLst>
            <a:ext uri="{FF2B5EF4-FFF2-40B4-BE49-F238E27FC236}">
              <a16:creationId xmlns:a16="http://schemas.microsoft.com/office/drawing/2014/main" id="{00000000-0008-0000-0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549088</xdr:colOff>
      <xdr:row>41</xdr:row>
      <xdr:rowOff>0</xdr:rowOff>
    </xdr:from>
    <xdr:to>
      <xdr:col>10</xdr:col>
      <xdr:colOff>671605</xdr:colOff>
      <xdr:row>58</xdr:row>
      <xdr:rowOff>29029</xdr:rowOff>
    </xdr:to>
    <xdr:graphicFrame macro="">
      <xdr:nvGraphicFramePr>
        <xdr:cNvPr id="4" name="Diagram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118</xdr:row>
      <xdr:rowOff>0</xdr:rowOff>
    </xdr:from>
    <xdr:to>
      <xdr:col>9</xdr:col>
      <xdr:colOff>127000</xdr:colOff>
      <xdr:row>136</xdr:row>
      <xdr:rowOff>10886</xdr:rowOff>
    </xdr:to>
    <xdr:graphicFrame macro="">
      <xdr:nvGraphicFramePr>
        <xdr:cNvPr id="15" name="Diagram 2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118</xdr:row>
      <xdr:rowOff>1</xdr:rowOff>
    </xdr:from>
    <xdr:to>
      <xdr:col>16</xdr:col>
      <xdr:colOff>165100</xdr:colOff>
      <xdr:row>136</xdr:row>
      <xdr:rowOff>76201</xdr:rowOff>
    </xdr:to>
    <xdr:graphicFrame macro="">
      <xdr:nvGraphicFramePr>
        <xdr:cNvPr id="18" name="Diagram 1a">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118</xdr:row>
      <xdr:rowOff>1</xdr:rowOff>
    </xdr:from>
    <xdr:to>
      <xdr:col>22</xdr:col>
      <xdr:colOff>793750</xdr:colOff>
      <xdr:row>136</xdr:row>
      <xdr:rowOff>87087</xdr:rowOff>
    </xdr:to>
    <xdr:graphicFrame macro="">
      <xdr:nvGraphicFramePr>
        <xdr:cNvPr id="19" name="Diagram 1b">
          <a:extLst>
            <a:ext uri="{FF2B5EF4-FFF2-40B4-BE49-F238E27FC236}">
              <a16:creationId xmlns:a16="http://schemas.microsoft.com/office/drawing/2014/main" id="{00000000-0008-0000-1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140</xdr:row>
      <xdr:rowOff>0</xdr:rowOff>
    </xdr:from>
    <xdr:to>
      <xdr:col>9</xdr:col>
      <xdr:colOff>127000</xdr:colOff>
      <xdr:row>154</xdr:row>
      <xdr:rowOff>71718</xdr:rowOff>
    </xdr:to>
    <xdr:graphicFrame macro="">
      <xdr:nvGraphicFramePr>
        <xdr:cNvPr id="34" name="Diagram 23a"/>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140</xdr:row>
      <xdr:rowOff>0</xdr:rowOff>
    </xdr:from>
    <xdr:to>
      <xdr:col>16</xdr:col>
      <xdr:colOff>165100</xdr:colOff>
      <xdr:row>156</xdr:row>
      <xdr:rowOff>80682</xdr:rowOff>
    </xdr:to>
    <xdr:graphicFrame macro="">
      <xdr:nvGraphicFramePr>
        <xdr:cNvPr id="35" name="Diagram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0</xdr:colOff>
      <xdr:row>139</xdr:row>
      <xdr:rowOff>179293</xdr:rowOff>
    </xdr:from>
    <xdr:to>
      <xdr:col>22</xdr:col>
      <xdr:colOff>793750</xdr:colOff>
      <xdr:row>156</xdr:row>
      <xdr:rowOff>116540</xdr:rowOff>
    </xdr:to>
    <xdr:graphicFrame macro="">
      <xdr:nvGraphicFramePr>
        <xdr:cNvPr id="21" name="Diagram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228600</xdr:colOff>
      <xdr:row>5</xdr:row>
      <xdr:rowOff>104775</xdr:rowOff>
    </xdr:from>
    <xdr:to>
      <xdr:col>13</xdr:col>
      <xdr:colOff>285750</xdr:colOff>
      <xdr:row>33</xdr:row>
      <xdr:rowOff>161925</xdr:rowOff>
    </xdr:to>
    <xdr:pic>
      <xdr:nvPicPr>
        <xdr:cNvPr id="2" name="Picture 2">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16580" y="737235"/>
          <a:ext cx="5055870" cy="517779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xdr:from>
      <xdr:col>7</xdr:col>
      <xdr:colOff>0</xdr:colOff>
      <xdr:row>12</xdr:row>
      <xdr:rowOff>47625</xdr:rowOff>
    </xdr:from>
    <xdr:to>
      <xdr:col>7</xdr:col>
      <xdr:colOff>0</xdr:colOff>
      <xdr:row>39</xdr:row>
      <xdr:rowOff>66675</xdr:rowOff>
    </xdr:to>
    <xdr:cxnSp macro="">
      <xdr:nvCxnSpPr>
        <xdr:cNvPr id="3" name="Lige forbindelse 2">
          <a:extLst>
            <a:ext uri="{FF2B5EF4-FFF2-40B4-BE49-F238E27FC236}">
              <a16:creationId xmlns:a16="http://schemas.microsoft.com/office/drawing/2014/main" id="{00000000-0008-0000-1200-000003000000}"/>
            </a:ext>
          </a:extLst>
        </xdr:cNvPr>
        <xdr:cNvCxnSpPr>
          <a:cxnSpLocks noChangeShapeType="1"/>
        </xdr:cNvCxnSpPr>
      </xdr:nvCxnSpPr>
      <xdr:spPr bwMode="auto">
        <a:xfrm>
          <a:off x="4137660" y="1960245"/>
          <a:ext cx="0" cy="4956810"/>
        </a:xfrm>
        <a:prstGeom prst="line">
          <a:avLst/>
        </a:prstGeom>
        <a:noFill/>
        <a:ln w="38100" algn="ctr">
          <a:solidFill>
            <a:schemeClr val="accent3"/>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EECE1"/>
                </a:outerShdw>
              </a:effectLst>
            </a14:hiddenEffects>
          </a:ext>
        </a:extLst>
      </xdr:spPr>
    </xdr:cxnSp>
    <xdr:clientData/>
  </xdr:twoCellAnchor>
  <xdr:twoCellAnchor>
    <xdr:from>
      <xdr:col>7</xdr:col>
      <xdr:colOff>0</xdr:colOff>
      <xdr:row>12</xdr:row>
      <xdr:rowOff>47625</xdr:rowOff>
    </xdr:from>
    <xdr:to>
      <xdr:col>9</xdr:col>
      <xdr:colOff>200025</xdr:colOff>
      <xdr:row>17</xdr:row>
      <xdr:rowOff>104775</xdr:rowOff>
    </xdr:to>
    <xdr:cxnSp macro="">
      <xdr:nvCxnSpPr>
        <xdr:cNvPr id="4" name="Lige forbindelse 3">
          <a:extLst>
            <a:ext uri="{FF2B5EF4-FFF2-40B4-BE49-F238E27FC236}">
              <a16:creationId xmlns:a16="http://schemas.microsoft.com/office/drawing/2014/main" id="{00000000-0008-0000-1200-000004000000}"/>
            </a:ext>
          </a:extLst>
        </xdr:cNvPr>
        <xdr:cNvCxnSpPr>
          <a:cxnSpLocks noChangeShapeType="1"/>
        </xdr:cNvCxnSpPr>
      </xdr:nvCxnSpPr>
      <xdr:spPr bwMode="auto">
        <a:xfrm flipH="1">
          <a:off x="4137660" y="1960245"/>
          <a:ext cx="1449705" cy="971550"/>
        </a:xfrm>
        <a:prstGeom prst="line">
          <a:avLst/>
        </a:prstGeom>
        <a:noFill/>
        <a:ln w="38100" algn="ctr">
          <a:solidFill>
            <a:schemeClr val="accent3"/>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EECE1"/>
                </a:outerShdw>
              </a:effectLst>
            </a14:hiddenEffects>
          </a:ext>
        </a:extLst>
      </xdr:spPr>
    </xdr:cxnSp>
    <xdr:clientData/>
  </xdr:twoCellAnchor>
  <xdr:twoCellAnchor>
    <xdr:from>
      <xdr:col>11</xdr:col>
      <xdr:colOff>152400</xdr:colOff>
      <xdr:row>24</xdr:row>
      <xdr:rowOff>133350</xdr:rowOff>
    </xdr:from>
    <xdr:to>
      <xdr:col>11</xdr:col>
      <xdr:colOff>390525</xdr:colOff>
      <xdr:row>28</xdr:row>
      <xdr:rowOff>47625</xdr:rowOff>
    </xdr:to>
    <xdr:cxnSp macro="">
      <xdr:nvCxnSpPr>
        <xdr:cNvPr id="5" name="Lige forbindelse 4">
          <a:extLst>
            <a:ext uri="{FF2B5EF4-FFF2-40B4-BE49-F238E27FC236}">
              <a16:creationId xmlns:a16="http://schemas.microsoft.com/office/drawing/2014/main" id="{00000000-0008-0000-1200-000005000000}"/>
            </a:ext>
          </a:extLst>
        </xdr:cNvPr>
        <xdr:cNvCxnSpPr>
          <a:cxnSpLocks noChangeShapeType="1"/>
        </xdr:cNvCxnSpPr>
      </xdr:nvCxnSpPr>
      <xdr:spPr bwMode="auto">
        <a:xfrm>
          <a:off x="6789420" y="4240530"/>
          <a:ext cx="238125" cy="645795"/>
        </a:xfrm>
        <a:prstGeom prst="line">
          <a:avLst/>
        </a:prstGeom>
        <a:noFill/>
        <a:ln w="38100" algn="ctr">
          <a:solidFill>
            <a:schemeClr val="accent3"/>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EECE1"/>
                </a:outerShdw>
              </a:effectLst>
            </a14:hiddenEffects>
          </a:ext>
        </a:extLst>
      </xdr:spPr>
    </xdr:cxnSp>
    <xdr:clientData/>
  </xdr:twoCellAnchor>
  <xdr:twoCellAnchor>
    <xdr:from>
      <xdr:col>3</xdr:col>
      <xdr:colOff>352425</xdr:colOff>
      <xdr:row>28</xdr:row>
      <xdr:rowOff>47625</xdr:rowOff>
    </xdr:from>
    <xdr:to>
      <xdr:col>15</xdr:col>
      <xdr:colOff>161925</xdr:colOff>
      <xdr:row>28</xdr:row>
      <xdr:rowOff>47625</xdr:rowOff>
    </xdr:to>
    <xdr:cxnSp macro="">
      <xdr:nvCxnSpPr>
        <xdr:cNvPr id="6" name="Lige forbindelse 5">
          <a:extLst>
            <a:ext uri="{FF2B5EF4-FFF2-40B4-BE49-F238E27FC236}">
              <a16:creationId xmlns:a16="http://schemas.microsoft.com/office/drawing/2014/main" id="{00000000-0008-0000-1200-000006000000}"/>
            </a:ext>
          </a:extLst>
        </xdr:cNvPr>
        <xdr:cNvCxnSpPr>
          <a:cxnSpLocks noChangeShapeType="1"/>
        </xdr:cNvCxnSpPr>
      </xdr:nvCxnSpPr>
      <xdr:spPr bwMode="auto">
        <a:xfrm flipV="1">
          <a:off x="1990725" y="4886325"/>
          <a:ext cx="7307580" cy="0"/>
        </a:xfrm>
        <a:prstGeom prst="line">
          <a:avLst/>
        </a:prstGeom>
        <a:noFill/>
        <a:ln w="38100" algn="ctr">
          <a:solidFill>
            <a:schemeClr val="accent3"/>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EECE1"/>
                </a:outerShdw>
              </a:effectLst>
            </a14:hiddenEffects>
          </a:ext>
        </a:extLst>
      </xdr:spPr>
    </xdr:cxnSp>
    <xdr:clientData/>
  </xdr:twoCellAnchor>
  <xdr:twoCellAnchor>
    <xdr:from>
      <xdr:col>11</xdr:col>
      <xdr:colOff>276225</xdr:colOff>
      <xdr:row>24</xdr:row>
      <xdr:rowOff>85725</xdr:rowOff>
    </xdr:from>
    <xdr:to>
      <xdr:col>11</xdr:col>
      <xdr:colOff>476250</xdr:colOff>
      <xdr:row>26</xdr:row>
      <xdr:rowOff>152400</xdr:rowOff>
    </xdr:to>
    <xdr:cxnSp macro="">
      <xdr:nvCxnSpPr>
        <xdr:cNvPr id="7" name="Lige forbindelse 6">
          <a:extLst>
            <a:ext uri="{FF2B5EF4-FFF2-40B4-BE49-F238E27FC236}">
              <a16:creationId xmlns:a16="http://schemas.microsoft.com/office/drawing/2014/main" id="{00000000-0008-0000-1200-000007000000}"/>
            </a:ext>
          </a:extLst>
        </xdr:cNvPr>
        <xdr:cNvCxnSpPr>
          <a:cxnSpLocks noChangeShapeType="1"/>
        </xdr:cNvCxnSpPr>
      </xdr:nvCxnSpPr>
      <xdr:spPr bwMode="auto">
        <a:xfrm>
          <a:off x="6913245" y="4192905"/>
          <a:ext cx="200025" cy="432435"/>
        </a:xfrm>
        <a:prstGeom prst="line">
          <a:avLst/>
        </a:prstGeom>
        <a:noFill/>
        <a:ln w="38100" algn="ctr">
          <a:solidFill>
            <a:schemeClr val="accent5"/>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EECE1"/>
                </a:outerShdw>
              </a:effectLst>
            </a14:hiddenEffects>
          </a:ext>
        </a:extLst>
      </xdr:spPr>
    </xdr:cxnSp>
    <xdr:clientData/>
  </xdr:twoCellAnchor>
  <xdr:twoCellAnchor>
    <xdr:from>
      <xdr:col>7</xdr:col>
      <xdr:colOff>495300</xdr:colOff>
      <xdr:row>11</xdr:row>
      <xdr:rowOff>95250</xdr:rowOff>
    </xdr:from>
    <xdr:to>
      <xdr:col>8</xdr:col>
      <xdr:colOff>590550</xdr:colOff>
      <xdr:row>13</xdr:row>
      <xdr:rowOff>152400</xdr:rowOff>
    </xdr:to>
    <xdr:cxnSp macro="">
      <xdr:nvCxnSpPr>
        <xdr:cNvPr id="8" name="Lige forbindelse 7">
          <a:extLst>
            <a:ext uri="{FF2B5EF4-FFF2-40B4-BE49-F238E27FC236}">
              <a16:creationId xmlns:a16="http://schemas.microsoft.com/office/drawing/2014/main" id="{00000000-0008-0000-1200-000008000000}"/>
            </a:ext>
          </a:extLst>
        </xdr:cNvPr>
        <xdr:cNvCxnSpPr>
          <a:cxnSpLocks noChangeShapeType="1"/>
        </xdr:cNvCxnSpPr>
      </xdr:nvCxnSpPr>
      <xdr:spPr bwMode="auto">
        <a:xfrm flipH="1">
          <a:off x="4632960" y="1824990"/>
          <a:ext cx="720090" cy="422910"/>
        </a:xfrm>
        <a:prstGeom prst="line">
          <a:avLst/>
        </a:prstGeom>
        <a:noFill/>
        <a:ln w="38100" algn="ctr">
          <a:solidFill>
            <a:schemeClr val="accent5"/>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EECE1"/>
                </a:outerShdw>
              </a:effectLst>
            </a14:hiddenEffects>
          </a:ext>
        </a:extLst>
      </xdr:spPr>
    </xdr:cxnSp>
    <xdr:clientData/>
  </xdr:twoCellAnchor>
  <xdr:twoCellAnchor>
    <xdr:from>
      <xdr:col>10</xdr:col>
      <xdr:colOff>590550</xdr:colOff>
      <xdr:row>24</xdr:row>
      <xdr:rowOff>123826</xdr:rowOff>
    </xdr:from>
    <xdr:to>
      <xdr:col>11</xdr:col>
      <xdr:colOff>161925</xdr:colOff>
      <xdr:row>27</xdr:row>
      <xdr:rowOff>28575</xdr:rowOff>
    </xdr:to>
    <xdr:cxnSp macro="">
      <xdr:nvCxnSpPr>
        <xdr:cNvPr id="9" name="Lige forbindelse 8">
          <a:extLst>
            <a:ext uri="{FF2B5EF4-FFF2-40B4-BE49-F238E27FC236}">
              <a16:creationId xmlns:a16="http://schemas.microsoft.com/office/drawing/2014/main" id="{00000000-0008-0000-1200-000009000000}"/>
            </a:ext>
          </a:extLst>
        </xdr:cNvPr>
        <xdr:cNvCxnSpPr>
          <a:cxnSpLocks noChangeShapeType="1"/>
        </xdr:cNvCxnSpPr>
      </xdr:nvCxnSpPr>
      <xdr:spPr bwMode="auto">
        <a:xfrm flipH="1" flipV="1">
          <a:off x="6602730" y="4231006"/>
          <a:ext cx="196215" cy="453389"/>
        </a:xfrm>
        <a:prstGeom prst="line">
          <a:avLst/>
        </a:prstGeom>
        <a:noFill/>
        <a:ln w="38100" algn="ctr">
          <a:solidFill>
            <a:schemeClr val="accent5"/>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EECE1"/>
                </a:outerShdw>
              </a:effectLst>
            </a14:hiddenEffects>
          </a:ext>
        </a:extLst>
      </xdr:spPr>
    </xdr:cxnSp>
    <xdr:clientData/>
  </xdr:twoCellAnchor>
  <xdr:twoCellAnchor>
    <xdr:from>
      <xdr:col>13</xdr:col>
      <xdr:colOff>495300</xdr:colOff>
      <xdr:row>27</xdr:row>
      <xdr:rowOff>28575</xdr:rowOff>
    </xdr:from>
    <xdr:to>
      <xdr:col>15</xdr:col>
      <xdr:colOff>161925</xdr:colOff>
      <xdr:row>27</xdr:row>
      <xdr:rowOff>28575</xdr:rowOff>
    </xdr:to>
    <xdr:cxnSp macro="">
      <xdr:nvCxnSpPr>
        <xdr:cNvPr id="10" name="Lige forbindelse 9">
          <a:extLst>
            <a:ext uri="{FF2B5EF4-FFF2-40B4-BE49-F238E27FC236}">
              <a16:creationId xmlns:a16="http://schemas.microsoft.com/office/drawing/2014/main" id="{00000000-0008-0000-1200-00000A000000}"/>
            </a:ext>
          </a:extLst>
        </xdr:cNvPr>
        <xdr:cNvCxnSpPr>
          <a:cxnSpLocks noChangeShapeType="1"/>
        </xdr:cNvCxnSpPr>
      </xdr:nvCxnSpPr>
      <xdr:spPr bwMode="auto">
        <a:xfrm flipH="1">
          <a:off x="8382000" y="4684395"/>
          <a:ext cx="916305" cy="0"/>
        </a:xfrm>
        <a:prstGeom prst="line">
          <a:avLst/>
        </a:prstGeom>
        <a:noFill/>
        <a:ln w="38100" algn="ctr">
          <a:solidFill>
            <a:schemeClr val="accent5"/>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EECE1"/>
                </a:outerShdw>
              </a:effectLst>
            </a14:hiddenEffects>
          </a:ext>
        </a:extLst>
      </xdr:spPr>
    </xdr:cxnSp>
    <xdr:clientData/>
  </xdr:twoCellAnchor>
  <xdr:twoCellAnchor>
    <xdr:from>
      <xdr:col>13</xdr:col>
      <xdr:colOff>523875</xdr:colOff>
      <xdr:row>29</xdr:row>
      <xdr:rowOff>104775</xdr:rowOff>
    </xdr:from>
    <xdr:to>
      <xdr:col>15</xdr:col>
      <xdr:colOff>209550</xdr:colOff>
      <xdr:row>29</xdr:row>
      <xdr:rowOff>104775</xdr:rowOff>
    </xdr:to>
    <xdr:cxnSp macro="">
      <xdr:nvCxnSpPr>
        <xdr:cNvPr id="11" name="Lige forbindelse 10">
          <a:extLst>
            <a:ext uri="{FF2B5EF4-FFF2-40B4-BE49-F238E27FC236}">
              <a16:creationId xmlns:a16="http://schemas.microsoft.com/office/drawing/2014/main" id="{00000000-0008-0000-1200-00000B000000}"/>
            </a:ext>
          </a:extLst>
        </xdr:cNvPr>
        <xdr:cNvCxnSpPr>
          <a:cxnSpLocks noChangeShapeType="1"/>
        </xdr:cNvCxnSpPr>
      </xdr:nvCxnSpPr>
      <xdr:spPr bwMode="auto">
        <a:xfrm>
          <a:off x="8410575" y="5126355"/>
          <a:ext cx="935355" cy="0"/>
        </a:xfrm>
        <a:prstGeom prst="line">
          <a:avLst/>
        </a:prstGeom>
        <a:noFill/>
        <a:ln w="38100" algn="ctr">
          <a:solidFill>
            <a:schemeClr val="accent5"/>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EECE1"/>
                </a:outerShdw>
              </a:effectLst>
            </a14:hiddenEffects>
          </a:ext>
        </a:extLst>
      </xdr:spPr>
    </xdr:cxnSp>
    <xdr:clientData/>
  </xdr:twoCellAnchor>
  <xdr:twoCellAnchor>
    <xdr:from>
      <xdr:col>6</xdr:col>
      <xdr:colOff>276225</xdr:colOff>
      <xdr:row>34</xdr:row>
      <xdr:rowOff>142875</xdr:rowOff>
    </xdr:from>
    <xdr:to>
      <xdr:col>6</xdr:col>
      <xdr:colOff>276225</xdr:colOff>
      <xdr:row>39</xdr:row>
      <xdr:rowOff>142875</xdr:rowOff>
    </xdr:to>
    <xdr:cxnSp macro="">
      <xdr:nvCxnSpPr>
        <xdr:cNvPr id="12" name="Lige forbindelse 11">
          <a:extLst>
            <a:ext uri="{FF2B5EF4-FFF2-40B4-BE49-F238E27FC236}">
              <a16:creationId xmlns:a16="http://schemas.microsoft.com/office/drawing/2014/main" id="{00000000-0008-0000-1200-00000C000000}"/>
            </a:ext>
          </a:extLst>
        </xdr:cNvPr>
        <xdr:cNvCxnSpPr>
          <a:cxnSpLocks noChangeShapeType="1"/>
        </xdr:cNvCxnSpPr>
      </xdr:nvCxnSpPr>
      <xdr:spPr bwMode="auto">
        <a:xfrm flipV="1">
          <a:off x="3789045" y="6078855"/>
          <a:ext cx="0" cy="914400"/>
        </a:xfrm>
        <a:prstGeom prst="line">
          <a:avLst/>
        </a:prstGeom>
        <a:noFill/>
        <a:ln w="38100" algn="ctr">
          <a:solidFill>
            <a:schemeClr val="accent5"/>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EECE1"/>
                </a:outerShdw>
              </a:effectLst>
            </a14:hiddenEffects>
          </a:ext>
        </a:extLst>
      </xdr:spPr>
    </xdr:cxnSp>
    <xdr:clientData/>
  </xdr:twoCellAnchor>
  <xdr:twoCellAnchor>
    <xdr:from>
      <xdr:col>7</xdr:col>
      <xdr:colOff>428625</xdr:colOff>
      <xdr:row>35</xdr:row>
      <xdr:rowOff>28575</xdr:rowOff>
    </xdr:from>
    <xdr:to>
      <xdr:col>7</xdr:col>
      <xdr:colOff>428625</xdr:colOff>
      <xdr:row>40</xdr:row>
      <xdr:rowOff>9525</xdr:rowOff>
    </xdr:to>
    <xdr:cxnSp macro="">
      <xdr:nvCxnSpPr>
        <xdr:cNvPr id="13" name="Lige forbindelse 12">
          <a:extLst>
            <a:ext uri="{FF2B5EF4-FFF2-40B4-BE49-F238E27FC236}">
              <a16:creationId xmlns:a16="http://schemas.microsoft.com/office/drawing/2014/main" id="{00000000-0008-0000-1200-00000D000000}"/>
            </a:ext>
          </a:extLst>
        </xdr:cNvPr>
        <xdr:cNvCxnSpPr>
          <a:cxnSpLocks noChangeShapeType="1"/>
        </xdr:cNvCxnSpPr>
      </xdr:nvCxnSpPr>
      <xdr:spPr bwMode="auto">
        <a:xfrm>
          <a:off x="4566285" y="6147435"/>
          <a:ext cx="0" cy="895350"/>
        </a:xfrm>
        <a:prstGeom prst="line">
          <a:avLst/>
        </a:prstGeom>
        <a:noFill/>
        <a:ln w="38100" algn="ctr">
          <a:solidFill>
            <a:schemeClr val="accent5"/>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EECE1"/>
                </a:outerShdw>
              </a:effectLst>
            </a14:hiddenEffects>
          </a:ext>
        </a:extLst>
      </xdr:spPr>
    </xdr:cxnSp>
    <xdr:clientData/>
  </xdr:twoCellAnchor>
  <xdr:twoCellAnchor>
    <xdr:from>
      <xdr:col>8</xdr:col>
      <xdr:colOff>66675</xdr:colOff>
      <xdr:row>13</xdr:row>
      <xdr:rowOff>152400</xdr:rowOff>
    </xdr:from>
    <xdr:to>
      <xdr:col>9</xdr:col>
      <xdr:colOff>257175</xdr:colOff>
      <xdr:row>16</xdr:row>
      <xdr:rowOff>85725</xdr:rowOff>
    </xdr:to>
    <xdr:cxnSp macro="">
      <xdr:nvCxnSpPr>
        <xdr:cNvPr id="14" name="Lige forbindelse 13">
          <a:extLst>
            <a:ext uri="{FF2B5EF4-FFF2-40B4-BE49-F238E27FC236}">
              <a16:creationId xmlns:a16="http://schemas.microsoft.com/office/drawing/2014/main" id="{00000000-0008-0000-1200-00000E000000}"/>
            </a:ext>
          </a:extLst>
        </xdr:cNvPr>
        <xdr:cNvCxnSpPr>
          <a:cxnSpLocks noChangeShapeType="1"/>
        </xdr:cNvCxnSpPr>
      </xdr:nvCxnSpPr>
      <xdr:spPr bwMode="auto">
        <a:xfrm flipV="1">
          <a:off x="4829175" y="2247900"/>
          <a:ext cx="815340" cy="481965"/>
        </a:xfrm>
        <a:prstGeom prst="line">
          <a:avLst/>
        </a:prstGeom>
        <a:noFill/>
        <a:ln w="38100" algn="ctr">
          <a:solidFill>
            <a:schemeClr val="accent5"/>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EECE1"/>
                </a:outerShdw>
              </a:effectLst>
            </a14:hiddenEffects>
          </a:ext>
        </a:extLst>
      </xdr:spPr>
    </xdr:cxnSp>
    <xdr:clientData/>
  </xdr:twoCellAnchor>
  <xdr:twoCellAnchor>
    <xdr:from>
      <xdr:col>3</xdr:col>
      <xdr:colOff>419100</xdr:colOff>
      <xdr:row>27</xdr:row>
      <xdr:rowOff>66675</xdr:rowOff>
    </xdr:from>
    <xdr:to>
      <xdr:col>5</xdr:col>
      <xdr:colOff>228600</xdr:colOff>
      <xdr:row>27</xdr:row>
      <xdr:rowOff>66675</xdr:rowOff>
    </xdr:to>
    <xdr:cxnSp macro="">
      <xdr:nvCxnSpPr>
        <xdr:cNvPr id="15" name="Lige forbindelse 14">
          <a:extLst>
            <a:ext uri="{FF2B5EF4-FFF2-40B4-BE49-F238E27FC236}">
              <a16:creationId xmlns:a16="http://schemas.microsoft.com/office/drawing/2014/main" id="{00000000-0008-0000-1200-00000F000000}"/>
            </a:ext>
          </a:extLst>
        </xdr:cNvPr>
        <xdr:cNvCxnSpPr>
          <a:cxnSpLocks noChangeShapeType="1"/>
        </xdr:cNvCxnSpPr>
      </xdr:nvCxnSpPr>
      <xdr:spPr bwMode="auto">
        <a:xfrm>
          <a:off x="2057400" y="4722495"/>
          <a:ext cx="1059180" cy="0"/>
        </a:xfrm>
        <a:prstGeom prst="line">
          <a:avLst/>
        </a:prstGeom>
        <a:noFill/>
        <a:ln w="38100" algn="ctr">
          <a:solidFill>
            <a:schemeClr val="accent5"/>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EECE1"/>
                </a:outerShdw>
              </a:effectLst>
            </a14:hiddenEffects>
          </a:ext>
        </a:extLst>
      </xdr:spPr>
    </xdr:cxnSp>
    <xdr:clientData/>
  </xdr:twoCellAnchor>
  <xdr:twoCellAnchor>
    <xdr:from>
      <xdr:col>3</xdr:col>
      <xdr:colOff>352425</xdr:colOff>
      <xdr:row>29</xdr:row>
      <xdr:rowOff>28575</xdr:rowOff>
    </xdr:from>
    <xdr:to>
      <xdr:col>5</xdr:col>
      <xdr:colOff>228600</xdr:colOff>
      <xdr:row>29</xdr:row>
      <xdr:rowOff>28575</xdr:rowOff>
    </xdr:to>
    <xdr:cxnSp macro="">
      <xdr:nvCxnSpPr>
        <xdr:cNvPr id="16" name="Lige forbindelse 15">
          <a:extLst>
            <a:ext uri="{FF2B5EF4-FFF2-40B4-BE49-F238E27FC236}">
              <a16:creationId xmlns:a16="http://schemas.microsoft.com/office/drawing/2014/main" id="{00000000-0008-0000-1200-000010000000}"/>
            </a:ext>
          </a:extLst>
        </xdr:cNvPr>
        <xdr:cNvCxnSpPr>
          <a:cxnSpLocks noChangeShapeType="1"/>
        </xdr:cNvCxnSpPr>
      </xdr:nvCxnSpPr>
      <xdr:spPr bwMode="auto">
        <a:xfrm flipH="1">
          <a:off x="1990725" y="5050155"/>
          <a:ext cx="1125855" cy="0"/>
        </a:xfrm>
        <a:prstGeom prst="line">
          <a:avLst/>
        </a:prstGeom>
        <a:noFill/>
        <a:ln w="38100" algn="ctr">
          <a:solidFill>
            <a:schemeClr val="accent5"/>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EECE1"/>
                </a:outerShdw>
              </a:effectLst>
            </a14:hiddenEffects>
          </a:ext>
        </a:extLst>
      </xdr:spPr>
    </xdr:cxnSp>
    <xdr:clientData/>
  </xdr:twoCellAnchor>
  <xdr:twoCellAnchor>
    <xdr:from>
      <xdr:col>4</xdr:col>
      <xdr:colOff>63499</xdr:colOff>
      <xdr:row>6</xdr:row>
      <xdr:rowOff>111125</xdr:rowOff>
    </xdr:from>
    <xdr:to>
      <xdr:col>8</xdr:col>
      <xdr:colOff>379028</xdr:colOff>
      <xdr:row>11</xdr:row>
      <xdr:rowOff>133624</xdr:rowOff>
    </xdr:to>
    <xdr:sp macro="" textlink="">
      <xdr:nvSpPr>
        <xdr:cNvPr id="17" name="Tekstboks 61">
          <a:extLst>
            <a:ext uri="{FF2B5EF4-FFF2-40B4-BE49-F238E27FC236}">
              <a16:creationId xmlns:a16="http://schemas.microsoft.com/office/drawing/2014/main" id="{00000000-0008-0000-1200-000011000000}"/>
            </a:ext>
          </a:extLst>
        </xdr:cNvPr>
        <xdr:cNvSpPr txBox="1"/>
      </xdr:nvSpPr>
      <xdr:spPr>
        <a:xfrm>
          <a:off x="2326639" y="926465"/>
          <a:ext cx="2814889" cy="936899"/>
        </a:xfrm>
        <a:prstGeom prst="rect">
          <a:avLst/>
        </a:prstGeom>
        <a:solidFill>
          <a:schemeClr val="bg1"/>
        </a:solidFill>
        <a:ln>
          <a:solidFill>
            <a:schemeClr val="tx1"/>
          </a:solidFill>
        </a:ln>
      </xdr:spPr>
      <xdr:txBody>
        <a:bodyPr wrap="square" lIns="108000" tIns="108000" rIns="108000" bIns="108000">
          <a:spAutoFit/>
        </a:bodyPr>
        <a:lstStyle>
          <a:defPPr>
            <a:defRPr lang="da-DK"/>
          </a:defPPr>
          <a:lvl1pPr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1pPr>
          <a:lvl2pPr marL="457200"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2pPr>
          <a:lvl3pPr marL="914400"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3pPr>
          <a:lvl4pPr marL="1371600"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4pPr>
          <a:lvl5pPr marL="1828800"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5pPr>
          <a:lvl6pPr marL="2286000" algn="l" defTabSz="914400" rtl="0" eaLnBrk="1" latinLnBrk="0" hangingPunct="1">
            <a:defRPr sz="2000" kern="1200">
              <a:solidFill>
                <a:schemeClr val="tx1"/>
              </a:solidFill>
              <a:latin typeface="Verdana" pitchFamily="34" charset="0"/>
              <a:ea typeface="+mn-ea"/>
              <a:cs typeface="+mn-cs"/>
            </a:defRPr>
          </a:lvl6pPr>
          <a:lvl7pPr marL="2743200" algn="l" defTabSz="914400" rtl="0" eaLnBrk="1" latinLnBrk="0" hangingPunct="1">
            <a:defRPr sz="2000" kern="1200">
              <a:solidFill>
                <a:schemeClr val="tx1"/>
              </a:solidFill>
              <a:latin typeface="Verdana" pitchFamily="34" charset="0"/>
              <a:ea typeface="+mn-ea"/>
              <a:cs typeface="+mn-cs"/>
            </a:defRPr>
          </a:lvl7pPr>
          <a:lvl8pPr marL="3200400" algn="l" defTabSz="914400" rtl="0" eaLnBrk="1" latinLnBrk="0" hangingPunct="1">
            <a:defRPr sz="2000" kern="1200">
              <a:solidFill>
                <a:schemeClr val="tx1"/>
              </a:solidFill>
              <a:latin typeface="Verdana" pitchFamily="34" charset="0"/>
              <a:ea typeface="+mn-ea"/>
              <a:cs typeface="+mn-cs"/>
            </a:defRPr>
          </a:lvl8pPr>
          <a:lvl9pPr marL="3657600" algn="l" defTabSz="914400" rtl="0" eaLnBrk="1" latinLnBrk="0" hangingPunct="1">
            <a:defRPr sz="2000" kern="1200">
              <a:solidFill>
                <a:schemeClr val="tx1"/>
              </a:solidFill>
              <a:latin typeface="Verdana" pitchFamily="34" charset="0"/>
              <a:ea typeface="+mn-ea"/>
              <a:cs typeface="+mn-cs"/>
            </a:defRPr>
          </a:lvl9pPr>
        </a:lstStyle>
        <a:p>
          <a:pPr>
            <a:lnSpc>
              <a:spcPts val="500"/>
            </a:lnSpc>
            <a:buFont typeface="Wingdings" pitchFamily="2" charset="2"/>
            <a:buNone/>
            <a:defRPr/>
          </a:pPr>
          <a:r>
            <a:rPr lang="da-DK" sz="1000" b="1" u="sng">
              <a:latin typeface="+mn-lt"/>
            </a:rPr>
            <a:t>Ll. Torup</a:t>
          </a:r>
          <a:r>
            <a:rPr lang="da-DK" sz="1000" b="1" u="sng" baseline="30000">
              <a:latin typeface="+mn-lt"/>
            </a:rPr>
            <a:t>2</a:t>
          </a:r>
        </a:p>
        <a:p>
          <a:pPr>
            <a:lnSpc>
              <a:spcPts val="2200"/>
            </a:lnSpc>
            <a:buFont typeface="Wingdings" pitchFamily="2" charset="2"/>
            <a:buNone/>
            <a:defRPr/>
          </a:pPr>
          <a:r>
            <a:rPr lang="da-DK" sz="1000">
              <a:solidFill>
                <a:srgbClr val="00B050"/>
              </a:solidFill>
              <a:latin typeface="+mn-lt"/>
            </a:rPr>
            <a:t>Entry (udtræk) </a:t>
          </a:r>
          <a:r>
            <a:rPr lang="da-DK" sz="1000">
              <a:solidFill>
                <a:sysClr val="windowText" lastClr="000000"/>
              </a:solidFill>
              <a:latin typeface="+mn-lt"/>
            </a:rPr>
            <a:t>-</a:t>
          </a:r>
          <a:r>
            <a:rPr lang="da-DK" sz="1000" baseline="0">
              <a:solidFill>
                <a:sysClr val="windowText" lastClr="000000"/>
              </a:solidFill>
              <a:latin typeface="+mn-lt"/>
            </a:rPr>
            <a:t> </a:t>
          </a:r>
          <a:r>
            <a:rPr lang="da-DK" sz="1000">
              <a:solidFill>
                <a:sysClr val="windowText" lastClr="000000"/>
              </a:solidFill>
              <a:latin typeface="+mn-lt"/>
            </a:rPr>
            <a:t>Uafbrydelig: 4.000 MWh/h</a:t>
          </a:r>
        </a:p>
        <a:p>
          <a:pPr>
            <a:lnSpc>
              <a:spcPts val="1600"/>
            </a:lnSpc>
            <a:buFont typeface="Wingdings" pitchFamily="2" charset="2"/>
            <a:buNone/>
            <a:defRPr/>
          </a:pPr>
          <a:r>
            <a:rPr lang="da-DK" sz="1000">
              <a:solidFill>
                <a:srgbClr val="FF0000"/>
              </a:solidFill>
              <a:latin typeface="+mn-lt"/>
            </a:rPr>
            <a:t>Exit (injektion)</a:t>
          </a:r>
          <a:r>
            <a:rPr lang="da-DK" sz="1000" baseline="0">
              <a:solidFill>
                <a:srgbClr val="FF0000"/>
              </a:solidFill>
              <a:latin typeface="+mn-lt"/>
            </a:rPr>
            <a:t> </a:t>
          </a:r>
          <a:r>
            <a:rPr lang="da-DK" sz="1000" baseline="0">
              <a:solidFill>
                <a:sysClr val="windowText" lastClr="000000"/>
              </a:solidFill>
              <a:latin typeface="+mn-lt"/>
            </a:rPr>
            <a:t>- </a:t>
          </a:r>
          <a:r>
            <a:rPr lang="da-DK" sz="1000">
              <a:solidFill>
                <a:sysClr val="windowText" lastClr="000000"/>
              </a:solidFill>
              <a:latin typeface="+mn-lt"/>
            </a:rPr>
            <a:t>Uafbrydelig </a:t>
          </a:r>
          <a:r>
            <a:rPr lang="da-DK" sz="1000" kern="1200">
              <a:solidFill>
                <a:sysClr val="windowText" lastClr="000000"/>
              </a:solidFill>
              <a:latin typeface="+mn-lt"/>
              <a:ea typeface="+mn-ea"/>
              <a:cs typeface="+mn-cs"/>
            </a:rPr>
            <a:t>:  1.820</a:t>
          </a:r>
          <a:r>
            <a:rPr lang="da-DK" sz="1000" kern="1200" baseline="0">
              <a:solidFill>
                <a:sysClr val="windowText" lastClr="000000"/>
              </a:solidFill>
              <a:latin typeface="+mn-lt"/>
              <a:ea typeface="+mn-ea"/>
              <a:cs typeface="+mn-cs"/>
            </a:rPr>
            <a:t> MWh/</a:t>
          </a:r>
          <a:r>
            <a:rPr lang="da-DK" sz="1000" kern="1200">
              <a:solidFill>
                <a:sysClr val="windowText" lastClr="000000"/>
              </a:solidFill>
              <a:latin typeface="+mn-lt"/>
              <a:ea typeface="+mn-ea"/>
              <a:cs typeface="+mn-cs"/>
            </a:rPr>
            <a:t>h</a:t>
          </a:r>
        </a:p>
      </xdr:txBody>
    </xdr:sp>
    <xdr:clientData/>
  </xdr:twoCellAnchor>
  <xdr:twoCellAnchor>
    <xdr:from>
      <xdr:col>3</xdr:col>
      <xdr:colOff>33618</xdr:colOff>
      <xdr:row>21</xdr:row>
      <xdr:rowOff>53975</xdr:rowOff>
    </xdr:from>
    <xdr:to>
      <xdr:col>6</xdr:col>
      <xdr:colOff>523876</xdr:colOff>
      <xdr:row>25</xdr:row>
      <xdr:rowOff>124099</xdr:rowOff>
    </xdr:to>
    <xdr:sp macro="" textlink="">
      <xdr:nvSpPr>
        <xdr:cNvPr id="19" name="Tekstboks 67">
          <a:extLst>
            <a:ext uri="{FF2B5EF4-FFF2-40B4-BE49-F238E27FC236}">
              <a16:creationId xmlns:a16="http://schemas.microsoft.com/office/drawing/2014/main" id="{00000000-0008-0000-1200-000013000000}"/>
            </a:ext>
          </a:extLst>
        </xdr:cNvPr>
        <xdr:cNvSpPr txBox="1"/>
      </xdr:nvSpPr>
      <xdr:spPr>
        <a:xfrm>
          <a:off x="1671918" y="3612515"/>
          <a:ext cx="2364778" cy="801644"/>
        </a:xfrm>
        <a:prstGeom prst="rect">
          <a:avLst/>
        </a:prstGeom>
        <a:solidFill>
          <a:schemeClr val="bg1"/>
        </a:solidFill>
        <a:ln>
          <a:solidFill>
            <a:schemeClr val="tx1"/>
          </a:solidFill>
        </a:ln>
      </xdr:spPr>
      <xdr:txBody>
        <a:bodyPr wrap="square" lIns="108000" tIns="108000" rIns="108000" bIns="108000">
          <a:spAutoFit/>
        </a:bodyPr>
        <a:lstStyle>
          <a:defPPr>
            <a:defRPr lang="da-DK"/>
          </a:defPPr>
          <a:lvl1pPr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1pPr>
          <a:lvl2pPr marL="457200"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2pPr>
          <a:lvl3pPr marL="914400"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3pPr>
          <a:lvl4pPr marL="1371600"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4pPr>
          <a:lvl5pPr marL="1828800"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5pPr>
          <a:lvl6pPr marL="2286000" algn="l" defTabSz="914400" rtl="0" eaLnBrk="1" latinLnBrk="0" hangingPunct="1">
            <a:defRPr sz="2000" kern="1200">
              <a:solidFill>
                <a:schemeClr val="tx1"/>
              </a:solidFill>
              <a:latin typeface="Verdana" pitchFamily="34" charset="0"/>
              <a:ea typeface="+mn-ea"/>
              <a:cs typeface="+mn-cs"/>
            </a:defRPr>
          </a:lvl6pPr>
          <a:lvl7pPr marL="2743200" algn="l" defTabSz="914400" rtl="0" eaLnBrk="1" latinLnBrk="0" hangingPunct="1">
            <a:defRPr sz="2000" kern="1200">
              <a:solidFill>
                <a:schemeClr val="tx1"/>
              </a:solidFill>
              <a:latin typeface="Verdana" pitchFamily="34" charset="0"/>
              <a:ea typeface="+mn-ea"/>
              <a:cs typeface="+mn-cs"/>
            </a:defRPr>
          </a:lvl7pPr>
          <a:lvl8pPr marL="3200400" algn="l" defTabSz="914400" rtl="0" eaLnBrk="1" latinLnBrk="0" hangingPunct="1">
            <a:defRPr sz="2000" kern="1200">
              <a:solidFill>
                <a:schemeClr val="tx1"/>
              </a:solidFill>
              <a:latin typeface="Verdana" pitchFamily="34" charset="0"/>
              <a:ea typeface="+mn-ea"/>
              <a:cs typeface="+mn-cs"/>
            </a:defRPr>
          </a:lvl8pPr>
          <a:lvl9pPr marL="3657600" algn="l" defTabSz="914400" rtl="0" eaLnBrk="1" latinLnBrk="0" hangingPunct="1">
            <a:defRPr sz="2000" kern="1200">
              <a:solidFill>
                <a:schemeClr val="tx1"/>
              </a:solidFill>
              <a:latin typeface="Verdana" pitchFamily="34" charset="0"/>
              <a:ea typeface="+mn-ea"/>
              <a:cs typeface="+mn-cs"/>
            </a:defRPr>
          </a:lvl9pPr>
        </a:lstStyle>
        <a:p>
          <a:pPr>
            <a:lnSpc>
              <a:spcPts val="500"/>
            </a:lnSpc>
            <a:buFont typeface="Wingdings" pitchFamily="2" charset="2"/>
            <a:buNone/>
            <a:defRPr/>
          </a:pPr>
          <a:r>
            <a:rPr lang="da-DK" sz="1000" b="1" u="sng" kern="1200">
              <a:solidFill>
                <a:schemeClr val="tx1"/>
              </a:solidFill>
              <a:latin typeface="+mn-lt"/>
              <a:ea typeface="+mn-ea"/>
              <a:cs typeface="+mn-cs"/>
            </a:rPr>
            <a:t>Nybro</a:t>
          </a:r>
        </a:p>
        <a:p>
          <a:pPr>
            <a:lnSpc>
              <a:spcPts val="2200"/>
            </a:lnSpc>
            <a:buFont typeface="Wingdings" pitchFamily="2" charset="2"/>
            <a:buNone/>
            <a:defRPr/>
          </a:pPr>
          <a:r>
            <a:rPr lang="da-DK" sz="1000">
              <a:solidFill>
                <a:srgbClr val="00B050"/>
              </a:solidFill>
              <a:latin typeface="+mn-lt"/>
            </a:rPr>
            <a:t>Entry</a:t>
          </a:r>
          <a:r>
            <a:rPr lang="da-DK" sz="1000">
              <a:latin typeface="+mn-lt"/>
            </a:rPr>
            <a:t> - Uafbrydelig: 16.500 MWh/h</a:t>
          </a:r>
        </a:p>
        <a:p>
          <a:pPr>
            <a:lnSpc>
              <a:spcPts val="1600"/>
            </a:lnSpc>
            <a:buFont typeface="Wingdings" pitchFamily="2" charset="2"/>
            <a:buNone/>
            <a:defRPr/>
          </a:pPr>
          <a:r>
            <a:rPr lang="da-DK" sz="1000">
              <a:solidFill>
                <a:srgbClr val="FF0000"/>
              </a:solidFill>
              <a:latin typeface="+mn-lt"/>
            </a:rPr>
            <a:t>Exit</a:t>
          </a:r>
          <a:r>
            <a:rPr lang="da-DK" sz="1000" kern="1200">
              <a:solidFill>
                <a:schemeClr val="tx1"/>
              </a:solidFill>
              <a:latin typeface="+mn-lt"/>
              <a:ea typeface="+mn-ea"/>
              <a:cs typeface="+mn-cs"/>
            </a:rPr>
            <a:t>:                                      0 MWh/h</a:t>
          </a:r>
        </a:p>
      </xdr:txBody>
    </xdr:sp>
    <xdr:clientData/>
  </xdr:twoCellAnchor>
  <xdr:twoCellAnchor>
    <xdr:from>
      <xdr:col>7</xdr:col>
      <xdr:colOff>244476</xdr:colOff>
      <xdr:row>19</xdr:row>
      <xdr:rowOff>90488</xdr:rowOff>
    </xdr:from>
    <xdr:to>
      <xdr:col>11</xdr:col>
      <xdr:colOff>452006</xdr:colOff>
      <xdr:row>24</xdr:row>
      <xdr:rowOff>36042</xdr:rowOff>
    </xdr:to>
    <xdr:sp macro="" textlink="">
      <xdr:nvSpPr>
        <xdr:cNvPr id="20" name="Tekstboks 71">
          <a:extLst>
            <a:ext uri="{FF2B5EF4-FFF2-40B4-BE49-F238E27FC236}">
              <a16:creationId xmlns:a16="http://schemas.microsoft.com/office/drawing/2014/main" id="{00000000-0008-0000-1200-000014000000}"/>
            </a:ext>
          </a:extLst>
        </xdr:cNvPr>
        <xdr:cNvSpPr txBox="1"/>
      </xdr:nvSpPr>
      <xdr:spPr>
        <a:xfrm>
          <a:off x="4382136" y="3283268"/>
          <a:ext cx="2706890" cy="859954"/>
        </a:xfrm>
        <a:prstGeom prst="rect">
          <a:avLst/>
        </a:prstGeom>
        <a:solidFill>
          <a:schemeClr val="bg1"/>
        </a:solidFill>
        <a:ln>
          <a:solidFill>
            <a:schemeClr val="tx1"/>
          </a:solidFill>
        </a:ln>
      </xdr:spPr>
      <xdr:txBody>
        <a:bodyPr wrap="square" lIns="108000" tIns="108000" rIns="108000" bIns="108000">
          <a:spAutoFit/>
        </a:bodyPr>
        <a:lstStyle>
          <a:defPPr>
            <a:defRPr lang="da-DK"/>
          </a:defPPr>
          <a:lvl1pPr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1pPr>
          <a:lvl2pPr marL="457200"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2pPr>
          <a:lvl3pPr marL="914400"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3pPr>
          <a:lvl4pPr marL="1371600"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4pPr>
          <a:lvl5pPr marL="1828800"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5pPr>
          <a:lvl6pPr marL="2286000" algn="l" defTabSz="914400" rtl="0" eaLnBrk="1" latinLnBrk="0" hangingPunct="1">
            <a:defRPr sz="2000" kern="1200">
              <a:solidFill>
                <a:schemeClr val="tx1"/>
              </a:solidFill>
              <a:latin typeface="Verdana" pitchFamily="34" charset="0"/>
              <a:ea typeface="+mn-ea"/>
              <a:cs typeface="+mn-cs"/>
            </a:defRPr>
          </a:lvl6pPr>
          <a:lvl7pPr marL="2743200" algn="l" defTabSz="914400" rtl="0" eaLnBrk="1" latinLnBrk="0" hangingPunct="1">
            <a:defRPr sz="2000" kern="1200">
              <a:solidFill>
                <a:schemeClr val="tx1"/>
              </a:solidFill>
              <a:latin typeface="Verdana" pitchFamily="34" charset="0"/>
              <a:ea typeface="+mn-ea"/>
              <a:cs typeface="+mn-cs"/>
            </a:defRPr>
          </a:lvl7pPr>
          <a:lvl8pPr marL="3200400" algn="l" defTabSz="914400" rtl="0" eaLnBrk="1" latinLnBrk="0" hangingPunct="1">
            <a:defRPr sz="2000" kern="1200">
              <a:solidFill>
                <a:schemeClr val="tx1"/>
              </a:solidFill>
              <a:latin typeface="Verdana" pitchFamily="34" charset="0"/>
              <a:ea typeface="+mn-ea"/>
              <a:cs typeface="+mn-cs"/>
            </a:defRPr>
          </a:lvl8pPr>
          <a:lvl9pPr marL="3657600" algn="l" defTabSz="914400" rtl="0" eaLnBrk="1" latinLnBrk="0" hangingPunct="1">
            <a:defRPr sz="2000" kern="1200">
              <a:solidFill>
                <a:schemeClr val="tx1"/>
              </a:solidFill>
              <a:latin typeface="Verdana" pitchFamily="34" charset="0"/>
              <a:ea typeface="+mn-ea"/>
              <a:cs typeface="+mn-cs"/>
            </a:defRPr>
          </a:lvl9pPr>
        </a:lstStyle>
        <a:p>
          <a:pPr>
            <a:lnSpc>
              <a:spcPts val="500"/>
            </a:lnSpc>
            <a:buFont typeface="Wingdings" pitchFamily="2" charset="2"/>
            <a:buNone/>
            <a:defRPr/>
          </a:pPr>
          <a:r>
            <a:rPr lang="da-DK" sz="1000" b="1" u="sng">
              <a:latin typeface="+mn-lt"/>
            </a:rPr>
            <a:t>Stenlille</a:t>
          </a:r>
          <a:r>
            <a:rPr lang="da-DK" sz="1000" b="1" u="sng" baseline="30000">
              <a:latin typeface="+mn-lt"/>
            </a:rPr>
            <a:t>2</a:t>
          </a:r>
        </a:p>
        <a:p>
          <a:pPr marL="0" indent="0" algn="l" rtl="0" fontAlgn="base">
            <a:lnSpc>
              <a:spcPts val="1600"/>
            </a:lnSpc>
            <a:spcBef>
              <a:spcPct val="20000"/>
            </a:spcBef>
            <a:spcAft>
              <a:spcPct val="0"/>
            </a:spcAft>
            <a:buSzPct val="90000"/>
            <a:buFont typeface="Wingdings" pitchFamily="2" charset="2"/>
            <a:buNone/>
            <a:defRPr/>
          </a:pPr>
          <a:r>
            <a:rPr lang="da-DK" sz="1000" kern="1200">
              <a:solidFill>
                <a:srgbClr val="00B050"/>
              </a:solidFill>
              <a:latin typeface="+mn-lt"/>
              <a:ea typeface="+mn-ea"/>
              <a:cs typeface="+mn-cs"/>
            </a:rPr>
            <a:t>Entry</a:t>
          </a:r>
          <a:r>
            <a:rPr lang="da-DK" sz="1000" kern="1200" baseline="0">
              <a:solidFill>
                <a:srgbClr val="00B050"/>
              </a:solidFill>
              <a:latin typeface="+mn-lt"/>
              <a:ea typeface="+mn-ea"/>
              <a:cs typeface="+mn-cs"/>
            </a:rPr>
            <a:t> (udtræk)</a:t>
          </a:r>
          <a:r>
            <a:rPr lang="da-DK" sz="1000" kern="1200" baseline="0">
              <a:solidFill>
                <a:sysClr val="windowText" lastClr="000000"/>
              </a:solidFill>
              <a:latin typeface="+mn-lt"/>
              <a:ea typeface="+mn-ea"/>
              <a:cs typeface="+mn-cs"/>
            </a:rPr>
            <a:t> </a:t>
          </a:r>
          <a:r>
            <a:rPr lang="da-DK" sz="1000" kern="1200">
              <a:solidFill>
                <a:sysClr val="windowText" lastClr="000000"/>
              </a:solidFill>
              <a:latin typeface="+mn-lt"/>
              <a:ea typeface="+mn-ea"/>
              <a:cs typeface="+mn-cs"/>
            </a:rPr>
            <a:t>- U</a:t>
          </a:r>
          <a:r>
            <a:rPr lang="da-DK" sz="1000" kern="1200">
              <a:solidFill>
                <a:schemeClr val="tx1"/>
              </a:solidFill>
              <a:latin typeface="+mn-lt"/>
              <a:ea typeface="+mn-ea"/>
              <a:cs typeface="+mn-cs"/>
            </a:rPr>
            <a:t>afbrydelig:  4.100 MWh/h</a:t>
          </a:r>
        </a:p>
        <a:p>
          <a:pPr>
            <a:lnSpc>
              <a:spcPts val="1600"/>
            </a:lnSpc>
            <a:buFont typeface="Wingdings" pitchFamily="2" charset="2"/>
            <a:buNone/>
            <a:defRPr/>
          </a:pPr>
          <a:r>
            <a:rPr lang="da-DK" sz="1000">
              <a:solidFill>
                <a:srgbClr val="FF0000"/>
              </a:solidFill>
              <a:latin typeface="+mn-lt"/>
            </a:rPr>
            <a:t>Exit (injektion) </a:t>
          </a:r>
          <a:r>
            <a:rPr lang="da-DK" sz="1000">
              <a:solidFill>
                <a:sysClr val="windowText" lastClr="000000"/>
              </a:solidFill>
              <a:latin typeface="+mn-lt"/>
            </a:rPr>
            <a:t>- </a:t>
          </a:r>
          <a:r>
            <a:rPr lang="da-DK" sz="1000" kern="1200">
              <a:solidFill>
                <a:schemeClr val="tx1"/>
              </a:solidFill>
              <a:latin typeface="+mn-lt"/>
              <a:ea typeface="+mn-ea"/>
              <a:cs typeface="+mn-cs"/>
            </a:rPr>
            <a:t>Uafbrydelig :  2.390 MWh/h</a:t>
          </a:r>
        </a:p>
      </xdr:txBody>
    </xdr:sp>
    <xdr:clientData/>
  </xdr:twoCellAnchor>
  <xdr:twoCellAnchor>
    <xdr:from>
      <xdr:col>9</xdr:col>
      <xdr:colOff>285749</xdr:colOff>
      <xdr:row>9</xdr:row>
      <xdr:rowOff>98425</xdr:rowOff>
    </xdr:from>
    <xdr:to>
      <xdr:col>12</xdr:col>
      <xdr:colOff>522396</xdr:colOff>
      <xdr:row>13</xdr:row>
      <xdr:rowOff>20726</xdr:rowOff>
    </xdr:to>
    <xdr:sp macro="" textlink="">
      <xdr:nvSpPr>
        <xdr:cNvPr id="21" name="Tekstboks 50">
          <a:extLst>
            <a:ext uri="{FF2B5EF4-FFF2-40B4-BE49-F238E27FC236}">
              <a16:creationId xmlns:a16="http://schemas.microsoft.com/office/drawing/2014/main" id="{00000000-0008-0000-1200-000015000000}"/>
            </a:ext>
          </a:extLst>
        </xdr:cNvPr>
        <xdr:cNvSpPr txBox="1"/>
      </xdr:nvSpPr>
      <xdr:spPr>
        <a:xfrm>
          <a:off x="5673089" y="1462405"/>
          <a:ext cx="2111167" cy="653821"/>
        </a:xfrm>
        <a:prstGeom prst="rect">
          <a:avLst/>
        </a:prstGeom>
        <a:solidFill>
          <a:schemeClr val="bg1"/>
        </a:solidFill>
        <a:ln>
          <a:solidFill>
            <a:schemeClr val="tx1"/>
          </a:solidFill>
        </a:ln>
      </xdr:spPr>
      <xdr:txBody>
        <a:bodyPr wrap="square" lIns="108000" tIns="108000" rIns="108000" bIns="108000">
          <a:spAutoFit/>
        </a:bodyPr>
        <a:lstStyle>
          <a:defPPr>
            <a:defRPr lang="da-DK"/>
          </a:defPPr>
          <a:lvl1pPr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1pPr>
          <a:lvl2pPr marL="457200"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2pPr>
          <a:lvl3pPr marL="914400"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3pPr>
          <a:lvl4pPr marL="1371600"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4pPr>
          <a:lvl5pPr marL="1828800"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5pPr>
          <a:lvl6pPr marL="2286000" algn="l" defTabSz="914400" rtl="0" eaLnBrk="1" latinLnBrk="0" hangingPunct="1">
            <a:defRPr sz="2000" kern="1200">
              <a:solidFill>
                <a:schemeClr val="tx1"/>
              </a:solidFill>
              <a:latin typeface="Verdana" pitchFamily="34" charset="0"/>
              <a:ea typeface="+mn-ea"/>
              <a:cs typeface="+mn-cs"/>
            </a:defRPr>
          </a:lvl6pPr>
          <a:lvl7pPr marL="2743200" algn="l" defTabSz="914400" rtl="0" eaLnBrk="1" latinLnBrk="0" hangingPunct="1">
            <a:defRPr sz="2000" kern="1200">
              <a:solidFill>
                <a:schemeClr val="tx1"/>
              </a:solidFill>
              <a:latin typeface="Verdana" pitchFamily="34" charset="0"/>
              <a:ea typeface="+mn-ea"/>
              <a:cs typeface="+mn-cs"/>
            </a:defRPr>
          </a:lvl7pPr>
          <a:lvl8pPr marL="3200400" algn="l" defTabSz="914400" rtl="0" eaLnBrk="1" latinLnBrk="0" hangingPunct="1">
            <a:defRPr sz="2000" kern="1200">
              <a:solidFill>
                <a:schemeClr val="tx1"/>
              </a:solidFill>
              <a:latin typeface="Verdana" pitchFamily="34" charset="0"/>
              <a:ea typeface="+mn-ea"/>
              <a:cs typeface="+mn-cs"/>
            </a:defRPr>
          </a:lvl8pPr>
          <a:lvl9pPr marL="3657600" algn="l" defTabSz="914400" rtl="0" eaLnBrk="1" latinLnBrk="0" hangingPunct="1">
            <a:defRPr sz="2000" kern="1200">
              <a:solidFill>
                <a:schemeClr val="tx1"/>
              </a:solidFill>
              <a:latin typeface="Verdana" pitchFamily="34" charset="0"/>
              <a:ea typeface="+mn-ea"/>
              <a:cs typeface="+mn-cs"/>
            </a:defRPr>
          </a:lvl9pPr>
        </a:lstStyle>
        <a:p>
          <a:pPr>
            <a:lnSpc>
              <a:spcPts val="400"/>
            </a:lnSpc>
            <a:buFont typeface="Wingdings" pitchFamily="2" charset="2"/>
            <a:buNone/>
            <a:defRPr/>
          </a:pPr>
          <a:r>
            <a:rPr lang="da-DK" sz="1000" b="1" u="sng">
              <a:solidFill>
                <a:sysClr val="windowText" lastClr="000000"/>
              </a:solidFill>
              <a:latin typeface="+mn-lt"/>
            </a:rPr>
            <a:t>Exit </a:t>
          </a:r>
          <a:r>
            <a:rPr lang="da-DK" sz="1000" b="1" u="sng">
              <a:latin typeface="+mn-lt"/>
            </a:rPr>
            <a:t>DK</a:t>
          </a:r>
        </a:p>
        <a:p>
          <a:pPr>
            <a:lnSpc>
              <a:spcPts val="2100"/>
            </a:lnSpc>
            <a:buFont typeface="Wingdings" pitchFamily="2" charset="2"/>
            <a:buNone/>
            <a:defRPr/>
          </a:pPr>
          <a:r>
            <a:rPr lang="da-DK" sz="1000">
              <a:solidFill>
                <a:srgbClr val="FF0000"/>
              </a:solidFill>
              <a:latin typeface="+mn-lt"/>
            </a:rPr>
            <a:t>Exit </a:t>
          </a:r>
          <a:r>
            <a:rPr lang="da-DK" sz="1000">
              <a:solidFill>
                <a:sysClr val="windowText" lastClr="000000"/>
              </a:solidFill>
              <a:latin typeface="+mn-lt"/>
            </a:rPr>
            <a:t>- </a:t>
          </a:r>
          <a:r>
            <a:rPr lang="da-DK" sz="1000">
              <a:latin typeface="+mn-lt"/>
            </a:rPr>
            <a:t>Uafbrydelig:  12.984 MWh/h</a:t>
          </a:r>
          <a:endParaRPr lang="da-DK" sz="1000" kern="1200">
            <a:solidFill>
              <a:srgbClr val="FF0000"/>
            </a:solidFill>
            <a:latin typeface="+mn-lt"/>
            <a:ea typeface="+mn-ea"/>
            <a:cs typeface="+mn-cs"/>
          </a:endParaRPr>
        </a:p>
      </xdr:txBody>
    </xdr:sp>
    <xdr:clientData/>
  </xdr:twoCellAnchor>
  <xdr:twoCellAnchor>
    <xdr:from>
      <xdr:col>8</xdr:col>
      <xdr:colOff>331695</xdr:colOff>
      <xdr:row>32</xdr:row>
      <xdr:rowOff>50986</xdr:rowOff>
    </xdr:from>
    <xdr:to>
      <xdr:col>15</xdr:col>
      <xdr:colOff>163872</xdr:colOff>
      <xdr:row>39</xdr:row>
      <xdr:rowOff>56029</xdr:rowOff>
    </xdr:to>
    <xdr:sp macro="" textlink="">
      <xdr:nvSpPr>
        <xdr:cNvPr id="22" name="Tekstboks 61">
          <a:extLst>
            <a:ext uri="{FF2B5EF4-FFF2-40B4-BE49-F238E27FC236}">
              <a16:creationId xmlns:a16="http://schemas.microsoft.com/office/drawing/2014/main" id="{00000000-0008-0000-1200-000016000000}"/>
            </a:ext>
          </a:extLst>
        </xdr:cNvPr>
        <xdr:cNvSpPr txBox="1"/>
      </xdr:nvSpPr>
      <xdr:spPr>
        <a:xfrm>
          <a:off x="4948519" y="6225427"/>
          <a:ext cx="4068000" cy="1338543"/>
        </a:xfrm>
        <a:prstGeom prst="rect">
          <a:avLst/>
        </a:prstGeom>
        <a:solidFill>
          <a:sysClr val="window" lastClr="FFFFFF"/>
        </a:solidFill>
        <a:ln>
          <a:solidFill>
            <a:schemeClr val="tx1"/>
          </a:solidFill>
        </a:ln>
      </xdr:spPr>
      <xdr:txBody>
        <a:bodyPr wrap="square" lIns="108000" tIns="108000" rIns="108000" bIns="108000">
          <a:noAutofit/>
        </a:bodyPr>
        <a:lstStyle>
          <a:defPPr>
            <a:defRPr lang="da-DK"/>
          </a:defPPr>
          <a:lvl1pPr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1pPr>
          <a:lvl2pPr marL="457200"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2pPr>
          <a:lvl3pPr marL="914400"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3pPr>
          <a:lvl4pPr marL="1371600"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4pPr>
          <a:lvl5pPr marL="1828800"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5pPr>
          <a:lvl6pPr marL="2286000" algn="l" defTabSz="914400" rtl="0" eaLnBrk="1" latinLnBrk="0" hangingPunct="1">
            <a:defRPr sz="2000" kern="1200">
              <a:solidFill>
                <a:schemeClr val="tx1"/>
              </a:solidFill>
              <a:latin typeface="Verdana" pitchFamily="34" charset="0"/>
              <a:ea typeface="+mn-ea"/>
              <a:cs typeface="+mn-cs"/>
            </a:defRPr>
          </a:lvl6pPr>
          <a:lvl7pPr marL="2743200" algn="l" defTabSz="914400" rtl="0" eaLnBrk="1" latinLnBrk="0" hangingPunct="1">
            <a:defRPr sz="2000" kern="1200">
              <a:solidFill>
                <a:schemeClr val="tx1"/>
              </a:solidFill>
              <a:latin typeface="Verdana" pitchFamily="34" charset="0"/>
              <a:ea typeface="+mn-ea"/>
              <a:cs typeface="+mn-cs"/>
            </a:defRPr>
          </a:lvl7pPr>
          <a:lvl8pPr marL="3200400" algn="l" defTabSz="914400" rtl="0" eaLnBrk="1" latinLnBrk="0" hangingPunct="1">
            <a:defRPr sz="2000" kern="1200">
              <a:solidFill>
                <a:schemeClr val="tx1"/>
              </a:solidFill>
              <a:latin typeface="Verdana" pitchFamily="34" charset="0"/>
              <a:ea typeface="+mn-ea"/>
              <a:cs typeface="+mn-cs"/>
            </a:defRPr>
          </a:lvl8pPr>
          <a:lvl9pPr marL="3657600" algn="l" defTabSz="914400" rtl="0" eaLnBrk="1" latinLnBrk="0" hangingPunct="1">
            <a:defRPr sz="2000" kern="1200">
              <a:solidFill>
                <a:schemeClr val="tx1"/>
              </a:solidFill>
              <a:latin typeface="Verdana" pitchFamily="34" charset="0"/>
              <a:ea typeface="+mn-ea"/>
              <a:cs typeface="+mn-cs"/>
            </a:defRPr>
          </a:lvl9pPr>
        </a:lstStyle>
        <a:p>
          <a:pPr>
            <a:lnSpc>
              <a:spcPct val="100000"/>
            </a:lnSpc>
            <a:buFont typeface="Wingdings" pitchFamily="2" charset="2"/>
            <a:buNone/>
            <a:defRPr/>
          </a:pPr>
          <a:r>
            <a:rPr lang="da-DK" sz="1000" b="1" u="sng" baseline="0">
              <a:latin typeface="+mn-lt"/>
            </a:rPr>
            <a:t>Noter</a:t>
          </a:r>
        </a:p>
        <a:p>
          <a:pPr>
            <a:lnSpc>
              <a:spcPct val="100000"/>
            </a:lnSpc>
            <a:buFont typeface="Wingdings" pitchFamily="2" charset="2"/>
            <a:buNone/>
            <a:defRPr/>
          </a:pPr>
          <a:r>
            <a:rPr lang="da-DK" sz="1000" b="0" baseline="0">
              <a:latin typeface="+mn-lt"/>
            </a:rPr>
            <a:t>1: Der kan kun leveres 5.153 MWh/h fra det tyske system på uafbrydelig basis. </a:t>
          </a:r>
        </a:p>
        <a:p>
          <a:pPr>
            <a:lnSpc>
              <a:spcPct val="100000"/>
            </a:lnSpc>
            <a:buFont typeface="Wingdings" pitchFamily="2" charset="2"/>
            <a:buNone/>
            <a:defRPr/>
          </a:pPr>
          <a:r>
            <a:rPr lang="da-DK" sz="1000" b="0" baseline="0">
              <a:latin typeface="+mn-lt"/>
            </a:rPr>
            <a:t>2: Oplyst af Energinet Gaslager. Energinet kan ikke under alle driftsforhold understøtte den angivne injektionskapacitet.</a:t>
          </a:r>
        </a:p>
        <a:p>
          <a:pPr>
            <a:lnSpc>
              <a:spcPct val="100000"/>
            </a:lnSpc>
            <a:buFont typeface="Wingdings" pitchFamily="2" charset="2"/>
            <a:buNone/>
            <a:defRPr/>
          </a:pPr>
          <a:r>
            <a:rPr lang="da-DK" sz="1000" b="0" baseline="0">
              <a:latin typeface="+mn-lt"/>
            </a:rPr>
            <a:t>Generelt: Der anvendes generelt øvre brændværdi for naturgassen. </a:t>
          </a:r>
          <a:endParaRPr lang="da-DK" sz="1000" b="0" baseline="0">
            <a:solidFill>
              <a:srgbClr val="FF0000"/>
            </a:solidFill>
            <a:latin typeface="+mn-lt"/>
          </a:endParaRPr>
        </a:p>
      </xdr:txBody>
    </xdr:sp>
    <xdr:clientData/>
  </xdr:twoCellAnchor>
  <xdr:twoCellAnchor>
    <xdr:from>
      <xdr:col>2</xdr:col>
      <xdr:colOff>352424</xdr:colOff>
      <xdr:row>33</xdr:row>
      <xdr:rowOff>66675</xdr:rowOff>
    </xdr:from>
    <xdr:to>
      <xdr:col>6</xdr:col>
      <xdr:colOff>19954</xdr:colOff>
      <xdr:row>38</xdr:row>
      <xdr:rowOff>50702</xdr:rowOff>
    </xdr:to>
    <xdr:sp macro="" textlink="">
      <xdr:nvSpPr>
        <xdr:cNvPr id="23" name="Tekstboks 65">
          <a:extLst>
            <a:ext uri="{FF2B5EF4-FFF2-40B4-BE49-F238E27FC236}">
              <a16:creationId xmlns:a16="http://schemas.microsoft.com/office/drawing/2014/main" id="{00000000-0008-0000-1200-000017000000}"/>
            </a:ext>
          </a:extLst>
        </xdr:cNvPr>
        <xdr:cNvSpPr txBox="1"/>
      </xdr:nvSpPr>
      <xdr:spPr>
        <a:xfrm>
          <a:off x="1365884" y="5819775"/>
          <a:ext cx="2166890" cy="898427"/>
        </a:xfrm>
        <a:prstGeom prst="rect">
          <a:avLst/>
        </a:prstGeom>
        <a:solidFill>
          <a:sysClr val="window" lastClr="FFFFFF"/>
        </a:solidFill>
        <a:ln>
          <a:solidFill>
            <a:schemeClr val="tx1"/>
          </a:solidFill>
        </a:ln>
      </xdr:spPr>
      <xdr:txBody>
        <a:bodyPr wrap="square" lIns="108000" tIns="108000" rIns="108000" bIns="108000">
          <a:spAutoFit/>
        </a:bodyPr>
        <a:lstStyle>
          <a:defPPr>
            <a:defRPr lang="da-DK"/>
          </a:defPPr>
          <a:lvl1pPr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1pPr>
          <a:lvl2pPr marL="457200"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2pPr>
          <a:lvl3pPr marL="914400"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3pPr>
          <a:lvl4pPr marL="1371600"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4pPr>
          <a:lvl5pPr marL="1828800" algn="l" rtl="0" fontAlgn="base">
            <a:lnSpc>
              <a:spcPct val="120000"/>
            </a:lnSpc>
            <a:spcBef>
              <a:spcPct val="20000"/>
            </a:spcBef>
            <a:spcAft>
              <a:spcPct val="0"/>
            </a:spcAft>
            <a:buSzPct val="90000"/>
            <a:buFont typeface="Wingdings" pitchFamily="2" charset="2"/>
            <a:buChar char="§"/>
            <a:defRPr sz="2000" kern="1200">
              <a:solidFill>
                <a:schemeClr val="tx1"/>
              </a:solidFill>
              <a:latin typeface="Verdana" pitchFamily="34" charset="0"/>
              <a:ea typeface="+mn-ea"/>
              <a:cs typeface="+mn-cs"/>
            </a:defRPr>
          </a:lvl5pPr>
          <a:lvl6pPr marL="2286000" algn="l" defTabSz="914400" rtl="0" eaLnBrk="1" latinLnBrk="0" hangingPunct="1">
            <a:defRPr sz="2000" kern="1200">
              <a:solidFill>
                <a:schemeClr val="tx1"/>
              </a:solidFill>
              <a:latin typeface="Verdana" pitchFamily="34" charset="0"/>
              <a:ea typeface="+mn-ea"/>
              <a:cs typeface="+mn-cs"/>
            </a:defRPr>
          </a:lvl6pPr>
          <a:lvl7pPr marL="2743200" algn="l" defTabSz="914400" rtl="0" eaLnBrk="1" latinLnBrk="0" hangingPunct="1">
            <a:defRPr sz="2000" kern="1200">
              <a:solidFill>
                <a:schemeClr val="tx1"/>
              </a:solidFill>
              <a:latin typeface="Verdana" pitchFamily="34" charset="0"/>
              <a:ea typeface="+mn-ea"/>
              <a:cs typeface="+mn-cs"/>
            </a:defRPr>
          </a:lvl7pPr>
          <a:lvl8pPr marL="3200400" algn="l" defTabSz="914400" rtl="0" eaLnBrk="1" latinLnBrk="0" hangingPunct="1">
            <a:defRPr sz="2000" kern="1200">
              <a:solidFill>
                <a:schemeClr val="tx1"/>
              </a:solidFill>
              <a:latin typeface="Verdana" pitchFamily="34" charset="0"/>
              <a:ea typeface="+mn-ea"/>
              <a:cs typeface="+mn-cs"/>
            </a:defRPr>
          </a:lvl8pPr>
          <a:lvl9pPr marL="3657600" algn="l" defTabSz="914400" rtl="0" eaLnBrk="1" latinLnBrk="0" hangingPunct="1">
            <a:defRPr sz="2000" kern="1200">
              <a:solidFill>
                <a:schemeClr val="tx1"/>
              </a:solidFill>
              <a:latin typeface="Verdana" pitchFamily="34" charset="0"/>
              <a:ea typeface="+mn-ea"/>
              <a:cs typeface="+mn-cs"/>
            </a:defRPr>
          </a:lvl9pPr>
        </a:lstStyle>
        <a:p>
          <a:pPr>
            <a:lnSpc>
              <a:spcPts val="400"/>
            </a:lnSpc>
            <a:buFont typeface="Wingdings" pitchFamily="2" charset="2"/>
            <a:buNone/>
            <a:defRPr/>
          </a:pPr>
          <a:r>
            <a:rPr lang="da-DK" sz="1000" b="1" u="sng">
              <a:latin typeface="+mn-lt"/>
            </a:rPr>
            <a:t>Ellund</a:t>
          </a:r>
          <a:r>
            <a:rPr lang="da-DK" sz="1000" b="1" u="sng" baseline="30000">
              <a:latin typeface="+mn-lt"/>
            </a:rPr>
            <a:t>1</a:t>
          </a:r>
        </a:p>
        <a:p>
          <a:pPr>
            <a:lnSpc>
              <a:spcPts val="1700"/>
            </a:lnSpc>
            <a:buFont typeface="Wingdings" pitchFamily="2" charset="2"/>
            <a:buNone/>
            <a:defRPr/>
          </a:pPr>
          <a:r>
            <a:rPr lang="da-DK" sz="1000">
              <a:solidFill>
                <a:srgbClr val="00B050"/>
              </a:solidFill>
              <a:latin typeface="+mn-lt"/>
            </a:rPr>
            <a:t>Entry</a:t>
          </a:r>
          <a:r>
            <a:rPr lang="da-DK" sz="1000">
              <a:latin typeface="+mn-lt"/>
            </a:rPr>
            <a:t> -</a:t>
          </a:r>
          <a:r>
            <a:rPr lang="da-DK" sz="1000" baseline="0">
              <a:latin typeface="+mn-lt"/>
            </a:rPr>
            <a:t> </a:t>
          </a:r>
          <a:r>
            <a:rPr lang="da-DK" sz="1000" kern="1200">
              <a:solidFill>
                <a:schemeClr val="tx1"/>
              </a:solidFill>
              <a:latin typeface="+mn-lt"/>
              <a:ea typeface="+mn-ea"/>
              <a:cs typeface="+mn-cs"/>
            </a:rPr>
            <a:t>Uafbrydelig:  7.700 MWh/h</a:t>
          </a:r>
        </a:p>
        <a:p>
          <a:pPr>
            <a:lnSpc>
              <a:spcPts val="1900"/>
            </a:lnSpc>
            <a:buFont typeface="Wingdings" pitchFamily="2" charset="2"/>
            <a:buNone/>
            <a:defRPr/>
          </a:pPr>
          <a:r>
            <a:rPr lang="da-DK" sz="1000" kern="1200">
              <a:solidFill>
                <a:srgbClr val="FF0000"/>
              </a:solidFill>
              <a:latin typeface="+mn-lt"/>
              <a:ea typeface="+mn-ea"/>
              <a:cs typeface="+mn-cs"/>
            </a:rPr>
            <a:t>Exit</a:t>
          </a:r>
          <a:r>
            <a:rPr lang="da-DK" sz="1000" kern="1200" baseline="0">
              <a:solidFill>
                <a:srgbClr val="FF0000"/>
              </a:solidFill>
              <a:latin typeface="+mn-lt"/>
              <a:ea typeface="+mn-ea"/>
              <a:cs typeface="+mn-cs"/>
            </a:rPr>
            <a:t> </a:t>
          </a:r>
          <a:r>
            <a:rPr lang="da-DK" sz="1000" kern="1200" baseline="0">
              <a:solidFill>
                <a:schemeClr val="tx1"/>
              </a:solidFill>
              <a:latin typeface="+mn-lt"/>
              <a:ea typeface="+mn-ea"/>
              <a:cs typeface="+mn-cs"/>
            </a:rPr>
            <a:t>- </a:t>
          </a:r>
          <a:r>
            <a:rPr lang="da-DK" sz="1000" kern="1200">
              <a:solidFill>
                <a:schemeClr val="tx1"/>
              </a:solidFill>
              <a:latin typeface="+mn-lt"/>
              <a:ea typeface="+mn-ea"/>
              <a:cs typeface="+mn-cs"/>
            </a:rPr>
            <a:t>Uafbrydelig:    10.000 MWh/h</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aster%20-%20Datagrundlag%20til%20Energnet%20-%20AF19%20-%20ME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ktion"/>
      <sheetName val="Ændringer"/>
      <sheetName val="Økonomiske nøgletal"/>
      <sheetName val="Brændselspriser og CO2-kvoter"/>
      <sheetName val="Elforbrug"/>
      <sheetName val="Maksimaleffekt"/>
      <sheetName val="Elkedler"/>
      <sheetName val="Store varmepumper"/>
      <sheetName val="Kraftværksoversigt"/>
      <sheetName val="Kraftværkskapaciteter"/>
      <sheetName val="Energistyrelsen - indtastning"/>
      <sheetName val="Anlægsdata fra EPT"/>
      <sheetName val="KV kapaciteter Udvikling"/>
      <sheetName val="Vindmøller"/>
      <sheetName val="Solceller"/>
      <sheetName val="Fjernvarme"/>
      <sheetName val="Udlandsforbindelser"/>
      <sheetName val="Centrale gasdata"/>
      <sheetName val="Gasforbindelser"/>
      <sheetName val="Farver"/>
    </sheetNames>
    <sheetDataSet>
      <sheetData sheetId="0"/>
      <sheetData sheetId="1"/>
      <sheetData sheetId="2"/>
      <sheetData sheetId="3"/>
      <sheetData sheetId="4">
        <row r="6">
          <cell r="E6">
            <v>2019</v>
          </cell>
          <cell r="F6">
            <v>2020</v>
          </cell>
          <cell r="G6">
            <v>2021</v>
          </cell>
          <cell r="H6">
            <v>2022</v>
          </cell>
          <cell r="I6">
            <v>2023</v>
          </cell>
          <cell r="J6">
            <v>2024</v>
          </cell>
          <cell r="K6">
            <v>2025</v>
          </cell>
          <cell r="L6">
            <v>2026</v>
          </cell>
          <cell r="M6">
            <v>2027</v>
          </cell>
          <cell r="N6">
            <v>2028</v>
          </cell>
          <cell r="O6">
            <v>2029</v>
          </cell>
          <cell r="P6">
            <v>2030</v>
          </cell>
          <cell r="Q6">
            <v>2031</v>
          </cell>
          <cell r="R6">
            <v>2032</v>
          </cell>
          <cell r="S6">
            <v>2033</v>
          </cell>
          <cell r="T6">
            <v>2034</v>
          </cell>
          <cell r="U6">
            <v>2035</v>
          </cell>
          <cell r="V6">
            <v>2036</v>
          </cell>
          <cell r="W6">
            <v>2037</v>
          </cell>
          <cell r="X6">
            <v>2038</v>
          </cell>
          <cell r="Y6">
            <v>2039</v>
          </cell>
          <cell r="Z6">
            <v>2040</v>
          </cell>
        </row>
        <row r="7">
          <cell r="E7">
            <v>7.0000000000000007E-2</v>
          </cell>
          <cell r="F7">
            <v>7.0000000000000007E-2</v>
          </cell>
          <cell r="G7">
            <v>7.0000000000000007E-2</v>
          </cell>
          <cell r="H7">
            <v>7.0000000000000007E-2</v>
          </cell>
          <cell r="I7">
            <v>7.0000000000000007E-2</v>
          </cell>
          <cell r="J7">
            <v>7.0000000000000007E-2</v>
          </cell>
          <cell r="K7">
            <v>7.0000000000000007E-2</v>
          </cell>
          <cell r="L7">
            <v>7.0000000000000007E-2</v>
          </cell>
          <cell r="M7">
            <v>7.0000000000000007E-2</v>
          </cell>
          <cell r="N7">
            <v>7.0000000000000007E-2</v>
          </cell>
          <cell r="O7">
            <v>7.0000000000000007E-2</v>
          </cell>
          <cell r="P7">
            <v>7.0000000000000007E-2</v>
          </cell>
          <cell r="Q7">
            <v>7.0000000000000007E-2</v>
          </cell>
          <cell r="R7">
            <v>7.0000000000000007E-2</v>
          </cell>
          <cell r="S7">
            <v>7.0000000000000007E-2</v>
          </cell>
          <cell r="T7">
            <v>7.0000000000000007E-2</v>
          </cell>
          <cell r="U7">
            <v>7.0000000000000007E-2</v>
          </cell>
          <cell r="V7">
            <v>7.0000000000000007E-2</v>
          </cell>
          <cell r="W7">
            <v>7.0000000000000007E-2</v>
          </cell>
          <cell r="X7">
            <v>7.0000000000000007E-2</v>
          </cell>
          <cell r="Y7">
            <v>7.0000000000000007E-2</v>
          </cell>
          <cell r="Z7">
            <v>7.0000000000000007E-2</v>
          </cell>
        </row>
        <row r="8">
          <cell r="E8">
            <v>0.06</v>
          </cell>
          <cell r="F8">
            <v>0.06</v>
          </cell>
          <cell r="G8">
            <v>0.06</v>
          </cell>
          <cell r="H8">
            <v>0.06</v>
          </cell>
          <cell r="I8">
            <v>0.06</v>
          </cell>
          <cell r="J8">
            <v>0.06</v>
          </cell>
          <cell r="K8">
            <v>0.06</v>
          </cell>
          <cell r="L8">
            <v>0.06</v>
          </cell>
          <cell r="M8">
            <v>0.06</v>
          </cell>
          <cell r="N8">
            <v>0.06</v>
          </cell>
          <cell r="O8">
            <v>0.06</v>
          </cell>
          <cell r="P8">
            <v>0.06</v>
          </cell>
          <cell r="Q8">
            <v>0.06</v>
          </cell>
          <cell r="R8">
            <v>0.06</v>
          </cell>
          <cell r="S8">
            <v>0.06</v>
          </cell>
          <cell r="T8">
            <v>0.06</v>
          </cell>
          <cell r="U8">
            <v>0.06</v>
          </cell>
          <cell r="V8">
            <v>0.06</v>
          </cell>
          <cell r="W8">
            <v>0.06</v>
          </cell>
          <cell r="X8">
            <v>0.06</v>
          </cell>
          <cell r="Y8">
            <v>0.06</v>
          </cell>
          <cell r="Z8">
            <v>0.06</v>
          </cell>
        </row>
      </sheetData>
      <sheetData sheetId="5"/>
      <sheetData sheetId="6"/>
      <sheetData sheetId="7"/>
      <sheetData sheetId="8"/>
      <sheetData sheetId="9"/>
      <sheetData sheetId="10"/>
      <sheetData sheetId="11"/>
      <sheetData sheetId="12"/>
      <sheetData sheetId="13"/>
      <sheetData sheetId="14">
        <row r="17">
          <cell r="E17">
            <v>2019</v>
          </cell>
        </row>
      </sheetData>
      <sheetData sheetId="15"/>
      <sheetData sheetId="16"/>
      <sheetData sheetId="17"/>
      <sheetData sheetId="18"/>
      <sheetData sheetId="19"/>
    </sheetDataSet>
  </externalBook>
</externalLink>
</file>

<file path=xl/theme/theme1.xml><?xml version="1.0" encoding="utf-8"?>
<a:theme xmlns:a="http://schemas.openxmlformats.org/drawingml/2006/main" name="Kontortema">
  <a:themeElements>
    <a:clrScheme name="ENERGINET">
      <a:dk1>
        <a:sysClr val="windowText" lastClr="000000"/>
      </a:dk1>
      <a:lt1>
        <a:sysClr val="window" lastClr="FFFFFF"/>
      </a:lt1>
      <a:dk2>
        <a:srgbClr val="A0C1C2"/>
      </a:dk2>
      <a:lt2>
        <a:srgbClr val="A0CD92"/>
      </a:lt2>
      <a:accent1>
        <a:srgbClr val="008B8B"/>
      </a:accent1>
      <a:accent2>
        <a:srgbClr val="0A515D"/>
      </a:accent2>
      <a:accent3>
        <a:srgbClr val="FFD424"/>
      </a:accent3>
      <a:accent4>
        <a:srgbClr val="C2E5F1"/>
      </a:accent4>
      <a:accent5>
        <a:srgbClr val="00A98F"/>
      </a:accent5>
      <a:accent6>
        <a:srgbClr val="00A7BD"/>
      </a:accent6>
      <a:hlink>
        <a:srgbClr val="00A98F"/>
      </a:hlink>
      <a:folHlink>
        <a:srgbClr val="A0C1C2"/>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dimension ref="A1:E41"/>
  <sheetViews>
    <sheetView showGridLines="0" tabSelected="1" zoomScale="85" zoomScaleNormal="85" workbookViewId="0"/>
  </sheetViews>
  <sheetFormatPr defaultRowHeight="14.4"/>
  <cols>
    <col min="2" max="2" width="40.88671875" customWidth="1"/>
  </cols>
  <sheetData>
    <row r="1" spans="1:2" s="58" customFormat="1" ht="21">
      <c r="B1" s="58" t="s">
        <v>306</v>
      </c>
    </row>
    <row r="2" spans="1:2" s="154" customFormat="1" ht="21"/>
    <row r="3" spans="1:2" s="154" customFormat="1" ht="21">
      <c r="A3" s="155" t="s">
        <v>307</v>
      </c>
      <c r="B3" s="156" t="s">
        <v>16</v>
      </c>
    </row>
    <row r="4" spans="1:2" s="154" customFormat="1" ht="21">
      <c r="A4" s="155" t="s">
        <v>308</v>
      </c>
      <c r="B4" s="156" t="s">
        <v>0</v>
      </c>
    </row>
    <row r="5" spans="1:2" s="154" customFormat="1" ht="21">
      <c r="A5" s="155" t="s">
        <v>309</v>
      </c>
      <c r="B5" s="156" t="s">
        <v>201</v>
      </c>
    </row>
    <row r="6" spans="1:2" s="154" customFormat="1" ht="21">
      <c r="A6" s="155" t="s">
        <v>310</v>
      </c>
      <c r="B6" s="156" t="s">
        <v>287</v>
      </c>
    </row>
    <row r="7" spans="1:2" s="154" customFormat="1" ht="21">
      <c r="A7" s="155" t="s">
        <v>311</v>
      </c>
      <c r="B7" s="156" t="s">
        <v>56</v>
      </c>
    </row>
    <row r="8" spans="1:2" s="154" customFormat="1" ht="21">
      <c r="A8" s="155" t="s">
        <v>312</v>
      </c>
      <c r="B8" s="156" t="s">
        <v>100</v>
      </c>
    </row>
    <row r="9" spans="1:2" s="154" customFormat="1" ht="21">
      <c r="A9" s="155" t="s">
        <v>313</v>
      </c>
      <c r="B9" s="156" t="s">
        <v>318</v>
      </c>
    </row>
    <row r="10" spans="1:2" s="154" customFormat="1" ht="21">
      <c r="A10" s="155" t="s">
        <v>314</v>
      </c>
      <c r="B10" s="156" t="s">
        <v>319</v>
      </c>
    </row>
    <row r="11" spans="1:2" s="154" customFormat="1" ht="21">
      <c r="A11" s="155" t="s">
        <v>315</v>
      </c>
      <c r="B11" s="156" t="s">
        <v>271</v>
      </c>
    </row>
    <row r="12" spans="1:2" s="154" customFormat="1" ht="21">
      <c r="A12" s="155" t="s">
        <v>316</v>
      </c>
      <c r="B12" s="156" t="s">
        <v>295</v>
      </c>
    </row>
    <row r="13" spans="1:2" s="154" customFormat="1" ht="21">
      <c r="A13" s="155" t="s">
        <v>317</v>
      </c>
      <c r="B13" s="156" t="s">
        <v>236</v>
      </c>
    </row>
    <row r="16" spans="1:2" s="154" customFormat="1" ht="21">
      <c r="B16" s="332"/>
    </row>
    <row r="17" spans="1:2" s="154" customFormat="1" ht="21">
      <c r="A17" s="154" t="s">
        <v>373</v>
      </c>
      <c r="B17" s="314" t="s">
        <v>544</v>
      </c>
    </row>
    <row r="18" spans="1:2" s="154" customFormat="1" ht="21">
      <c r="B18" s="315" t="s">
        <v>374</v>
      </c>
    </row>
    <row r="19" spans="1:2" s="154" customFormat="1" ht="21"/>
    <row r="20" spans="1:2" s="154" customFormat="1" ht="21"/>
    <row r="21" spans="1:2" s="154" customFormat="1" ht="21"/>
    <row r="22" spans="1:2" s="154" customFormat="1" ht="21"/>
    <row r="23" spans="1:2" s="154" customFormat="1" ht="21"/>
    <row r="24" spans="1:2" s="154" customFormat="1" ht="21"/>
    <row r="25" spans="1:2" s="154" customFormat="1" ht="21"/>
    <row r="26" spans="1:2" s="154" customFormat="1" ht="21"/>
    <row r="27" spans="1:2" s="154" customFormat="1" ht="21"/>
    <row r="41" spans="5:5">
      <c r="E41" t="s">
        <v>129</v>
      </c>
    </row>
  </sheetData>
  <hyperlinks>
    <hyperlink ref="B3" location="'Økonomiske nøgletal'!A1" display="Økonomiske nøgletal"/>
    <hyperlink ref="B4" location="'Brændselspriser og CO2-kvoter'!A1" display="Brændselspriser og CO2-kvoter"/>
    <hyperlink ref="B5" location="Elforbrug!A1" display="Elforbrug"/>
    <hyperlink ref="B6" location="Effektforbrug!A1" display="Effektforbrug"/>
    <hyperlink ref="B7" location="Kraftværksoversigt!A1" display="Kraftværksoversigt"/>
    <hyperlink ref="B8" location="Kraftværkskapaciteter!A1" display="Kraftværkskapaciteter"/>
    <hyperlink ref="B9" location="Solceller!A1" display="Solceller"/>
    <hyperlink ref="B10" location="Vindmøller!A1" display="Vindmøller"/>
    <hyperlink ref="B13" location="'Centrale gasdata'!A1" display="Centrale gasdata"/>
    <hyperlink ref="B12" location="Udlandsforbindelser!A1" display="Udlandsforbindelser"/>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tabColor rgb="FFCC493E"/>
  </sheetPr>
  <dimension ref="B1:Z40"/>
  <sheetViews>
    <sheetView showGridLines="0" zoomScale="85" zoomScaleNormal="85" workbookViewId="0"/>
  </sheetViews>
  <sheetFormatPr defaultColWidth="8.88671875" defaultRowHeight="14.4" outlineLevelRow="2"/>
  <cols>
    <col min="1" max="1" width="5.6640625" style="12" customWidth="1"/>
    <col min="2" max="2" width="30.6640625" style="12" customWidth="1"/>
    <col min="3" max="3" width="7.109375" style="12" customWidth="1"/>
    <col min="4" max="26" width="10.33203125" style="12" bestFit="1" customWidth="1"/>
    <col min="27" max="16384" width="8.88671875" style="12"/>
  </cols>
  <sheetData>
    <row r="1" spans="2:25" s="58" customFormat="1" ht="21">
      <c r="B1" s="58" t="s">
        <v>271</v>
      </c>
    </row>
    <row r="4" spans="2:25" s="60" customFormat="1">
      <c r="B4" s="60" t="s">
        <v>272</v>
      </c>
    </row>
    <row r="6" spans="2:25">
      <c r="B6" s="1" t="s">
        <v>296</v>
      </c>
      <c r="C6" s="53" t="s">
        <v>1</v>
      </c>
      <c r="D6" s="91">
        <v>2019</v>
      </c>
      <c r="E6" s="91">
        <v>2020</v>
      </c>
      <c r="F6" s="91">
        <v>2021</v>
      </c>
      <c r="G6" s="91">
        <v>2022</v>
      </c>
      <c r="H6" s="91">
        <v>2023</v>
      </c>
      <c r="I6" s="91">
        <v>2024</v>
      </c>
      <c r="J6" s="91">
        <v>2025</v>
      </c>
      <c r="K6" s="91">
        <v>2026</v>
      </c>
      <c r="L6" s="91">
        <v>2027</v>
      </c>
      <c r="M6" s="91">
        <v>2028</v>
      </c>
      <c r="N6" s="91">
        <v>2029</v>
      </c>
      <c r="O6" s="91">
        <v>2030</v>
      </c>
      <c r="P6" s="91">
        <v>2031</v>
      </c>
      <c r="Q6" s="91">
        <v>2032</v>
      </c>
      <c r="R6" s="91">
        <v>2033</v>
      </c>
      <c r="S6" s="91">
        <v>2034</v>
      </c>
      <c r="T6" s="91">
        <v>2035</v>
      </c>
      <c r="U6" s="91">
        <v>2036</v>
      </c>
      <c r="V6" s="91">
        <v>2037</v>
      </c>
      <c r="W6" s="91">
        <v>2038</v>
      </c>
      <c r="X6" s="91">
        <v>2039</v>
      </c>
      <c r="Y6" s="91">
        <v>2040</v>
      </c>
    </row>
    <row r="7" spans="2:25">
      <c r="B7" s="1" t="s">
        <v>177</v>
      </c>
      <c r="D7" s="109"/>
      <c r="E7" s="109"/>
      <c r="F7" s="109"/>
      <c r="G7" s="109"/>
      <c r="H7" s="109"/>
      <c r="I7" s="109"/>
      <c r="J7" s="109"/>
      <c r="K7" s="109"/>
      <c r="L7" s="109"/>
      <c r="M7" s="109"/>
      <c r="N7" s="109"/>
      <c r="O7" s="109"/>
      <c r="P7" s="109"/>
      <c r="Q7" s="109"/>
      <c r="R7" s="109"/>
      <c r="S7" s="109"/>
      <c r="T7" s="109"/>
      <c r="U7" s="109"/>
      <c r="V7" s="109"/>
      <c r="W7" s="109"/>
      <c r="X7" s="109"/>
      <c r="Y7" s="109"/>
    </row>
    <row r="8" spans="2:25">
      <c r="B8" s="12" t="s">
        <v>273</v>
      </c>
      <c r="C8" s="50" t="s">
        <v>240</v>
      </c>
      <c r="D8" s="464">
        <v>69.982593397225699</v>
      </c>
      <c r="E8" s="464">
        <v>69.288885095838495</v>
      </c>
      <c r="F8" s="464">
        <v>68.874970394633607</v>
      </c>
      <c r="G8" s="464">
        <v>68.461055693428605</v>
      </c>
      <c r="H8" s="464">
        <v>68.047140992223703</v>
      </c>
      <c r="I8" s="464">
        <v>67.633226291018701</v>
      </c>
      <c r="J8" s="464">
        <v>67.219311589813799</v>
      </c>
      <c r="K8" s="464">
        <v>66.793639001178803</v>
      </c>
      <c r="L8" s="464">
        <v>66.367966412543893</v>
      </c>
      <c r="M8" s="464">
        <v>65.942293823908997</v>
      </c>
      <c r="N8" s="464">
        <v>65.516621235274002</v>
      </c>
      <c r="O8" s="464">
        <v>65.090948646639106</v>
      </c>
      <c r="P8" s="464">
        <v>64.822469314217798</v>
      </c>
      <c r="Q8" s="464">
        <v>64.553989981796605</v>
      </c>
      <c r="R8" s="464">
        <v>64.285510649375396</v>
      </c>
      <c r="S8" s="464">
        <v>64.017031316954203</v>
      </c>
      <c r="T8" s="464">
        <v>63.748551984533002</v>
      </c>
      <c r="U8" s="464">
        <v>63.521158404747901</v>
      </c>
      <c r="V8" s="464">
        <v>63.2937648249628</v>
      </c>
      <c r="W8" s="464">
        <v>63.066371245177699</v>
      </c>
      <c r="X8" s="464">
        <v>62.838977665392697</v>
      </c>
      <c r="Y8" s="464">
        <v>62.611584085607603</v>
      </c>
    </row>
    <row r="9" spans="2:25" s="51" customFormat="1">
      <c r="B9" s="51" t="s">
        <v>274</v>
      </c>
      <c r="C9" s="50" t="s">
        <v>240</v>
      </c>
      <c r="D9" s="464">
        <v>38.183222723503903</v>
      </c>
      <c r="E9" s="464">
        <v>38.256377389533398</v>
      </c>
      <c r="F9" s="464">
        <v>38.569114111663701</v>
      </c>
      <c r="G9" s="464">
        <v>38.881850833793997</v>
      </c>
      <c r="H9" s="464">
        <v>39.194587555924201</v>
      </c>
      <c r="I9" s="464">
        <v>39.507324278054497</v>
      </c>
      <c r="J9" s="464">
        <v>39.820061000184801</v>
      </c>
      <c r="K9" s="464">
        <v>40.216213717675998</v>
      </c>
      <c r="L9" s="464">
        <v>40.612366435167303</v>
      </c>
      <c r="M9" s="464">
        <v>41.008519152658501</v>
      </c>
      <c r="N9" s="464">
        <v>41.404671870149798</v>
      </c>
      <c r="O9" s="464">
        <v>41.800824587641003</v>
      </c>
      <c r="P9" s="464">
        <v>42.142321047363502</v>
      </c>
      <c r="Q9" s="464">
        <v>42.483817507086002</v>
      </c>
      <c r="R9" s="464">
        <v>42.825313966808402</v>
      </c>
      <c r="S9" s="464">
        <v>43.166810426530901</v>
      </c>
      <c r="T9" s="464">
        <v>43.508306886253401</v>
      </c>
      <c r="U9" s="464">
        <v>43.398362629052698</v>
      </c>
      <c r="V9" s="464">
        <v>43.288418371851897</v>
      </c>
      <c r="W9" s="464">
        <v>43.178474114651202</v>
      </c>
      <c r="X9" s="464">
        <v>43.0685298574504</v>
      </c>
      <c r="Y9" s="464">
        <v>42.958585600249698</v>
      </c>
    </row>
    <row r="10" spans="2:25" s="51" customFormat="1">
      <c r="B10" s="56" t="s">
        <v>276</v>
      </c>
      <c r="C10" s="50" t="s">
        <v>240</v>
      </c>
      <c r="D10" s="464">
        <v>27.0414540301824</v>
      </c>
      <c r="E10" s="464">
        <v>26.886315621343002</v>
      </c>
      <c r="F10" s="464">
        <v>26.8610211265743</v>
      </c>
      <c r="G10" s="464">
        <v>26.835726631805699</v>
      </c>
      <c r="H10" s="464">
        <v>26.810432137037001</v>
      </c>
      <c r="I10" s="464">
        <v>26.7851376422683</v>
      </c>
      <c r="J10" s="464">
        <v>26.759843147499598</v>
      </c>
      <c r="K10" s="464">
        <v>26.7524631797137</v>
      </c>
      <c r="L10" s="464">
        <v>26.745083211927799</v>
      </c>
      <c r="M10" s="464">
        <v>26.737703244141901</v>
      </c>
      <c r="N10" s="464">
        <v>26.7303232763559</v>
      </c>
      <c r="O10" s="464">
        <v>26.722943308569999</v>
      </c>
      <c r="P10" s="464">
        <v>26.741197590395299</v>
      </c>
      <c r="Q10" s="464">
        <v>26.759451872220701</v>
      </c>
      <c r="R10" s="464">
        <v>26.777706154046001</v>
      </c>
      <c r="S10" s="464">
        <v>26.795960435871301</v>
      </c>
      <c r="T10" s="464">
        <v>26.814214717696601</v>
      </c>
      <c r="U10" s="464">
        <v>26.729880258450098</v>
      </c>
      <c r="V10" s="464">
        <v>26.645545799203699</v>
      </c>
      <c r="W10" s="464">
        <v>26.5612113399572</v>
      </c>
      <c r="X10" s="464">
        <v>26.476876880710801</v>
      </c>
      <c r="Y10" s="464">
        <v>26.392542421464299</v>
      </c>
    </row>
    <row r="11" spans="2:25">
      <c r="B11" s="74" t="s">
        <v>275</v>
      </c>
      <c r="C11" s="74" t="s">
        <v>240</v>
      </c>
      <c r="D11" s="121">
        <f t="shared" ref="D11:Y11" si="0">SUM(D8:D10)</f>
        <v>135.207270150912</v>
      </c>
      <c r="E11" s="121">
        <f t="shared" si="0"/>
        <v>134.43157810671488</v>
      </c>
      <c r="F11" s="121">
        <f t="shared" si="0"/>
        <v>134.30510563287163</v>
      </c>
      <c r="G11" s="121">
        <f t="shared" si="0"/>
        <v>134.17863315902829</v>
      </c>
      <c r="H11" s="121">
        <f t="shared" si="0"/>
        <v>134.0521606851849</v>
      </c>
      <c r="I11" s="121">
        <f t="shared" si="0"/>
        <v>133.92568821134151</v>
      </c>
      <c r="J11" s="121">
        <f t="shared" si="0"/>
        <v>133.7992157374982</v>
      </c>
      <c r="K11" s="121">
        <f t="shared" si="0"/>
        <v>133.76231589856849</v>
      </c>
      <c r="L11" s="121">
        <f t="shared" si="0"/>
        <v>133.725416059639</v>
      </c>
      <c r="M11" s="121">
        <f t="shared" si="0"/>
        <v>133.6885162207094</v>
      </c>
      <c r="N11" s="121">
        <f t="shared" si="0"/>
        <v>133.65161638177969</v>
      </c>
      <c r="O11" s="121">
        <f t="shared" si="0"/>
        <v>133.61471654285012</v>
      </c>
      <c r="P11" s="121">
        <f>SUM(P8:P10)</f>
        <v>133.7059879519766</v>
      </c>
      <c r="Q11" s="121">
        <f t="shared" si="0"/>
        <v>133.7972593611033</v>
      </c>
      <c r="R11" s="121">
        <f t="shared" si="0"/>
        <v>133.88853077022981</v>
      </c>
      <c r="S11" s="121">
        <f t="shared" si="0"/>
        <v>133.9798021793564</v>
      </c>
      <c r="T11" s="121">
        <f t="shared" si="0"/>
        <v>134.07107358848299</v>
      </c>
      <c r="U11" s="121">
        <f t="shared" si="0"/>
        <v>133.6494012922507</v>
      </c>
      <c r="V11" s="121">
        <f t="shared" si="0"/>
        <v>133.22772899601839</v>
      </c>
      <c r="W11" s="121">
        <f t="shared" si="0"/>
        <v>132.8060566997861</v>
      </c>
      <c r="X11" s="121">
        <f t="shared" si="0"/>
        <v>132.3843844035539</v>
      </c>
      <c r="Y11" s="121">
        <f t="shared" si="0"/>
        <v>131.96271210732161</v>
      </c>
    </row>
    <row r="12" spans="2:25">
      <c r="B12" s="62" t="s">
        <v>479</v>
      </c>
    </row>
    <row r="15" spans="2:25">
      <c r="B15" s="1" t="s">
        <v>297</v>
      </c>
      <c r="C15" s="53" t="s">
        <v>1</v>
      </c>
      <c r="D15" s="91">
        <v>2019</v>
      </c>
      <c r="E15" s="91">
        <v>2020</v>
      </c>
      <c r="F15" s="91">
        <v>2021</v>
      </c>
      <c r="G15" s="91">
        <v>2022</v>
      </c>
      <c r="H15" s="91">
        <v>2023</v>
      </c>
      <c r="I15" s="91">
        <v>2024</v>
      </c>
      <c r="J15" s="91">
        <v>2025</v>
      </c>
      <c r="K15" s="91">
        <v>2026</v>
      </c>
      <c r="L15" s="91">
        <v>2027</v>
      </c>
      <c r="M15" s="91">
        <v>2028</v>
      </c>
      <c r="N15" s="91">
        <v>2029</v>
      </c>
      <c r="O15" s="91">
        <v>2030</v>
      </c>
      <c r="P15" s="91">
        <v>2031</v>
      </c>
      <c r="Q15" s="91">
        <v>2032</v>
      </c>
      <c r="R15" s="91">
        <v>2033</v>
      </c>
      <c r="S15" s="91">
        <v>2034</v>
      </c>
      <c r="T15" s="91">
        <v>2035</v>
      </c>
      <c r="U15" s="91">
        <v>2036</v>
      </c>
      <c r="V15" s="91">
        <v>2037</v>
      </c>
      <c r="W15" s="91">
        <v>2038</v>
      </c>
      <c r="X15" s="91">
        <v>2039</v>
      </c>
      <c r="Y15" s="91">
        <v>2040</v>
      </c>
    </row>
    <row r="16" spans="2:25">
      <c r="B16" s="1" t="s">
        <v>177</v>
      </c>
      <c r="D16" s="109"/>
      <c r="E16" s="109"/>
      <c r="F16" s="109"/>
      <c r="G16" s="109"/>
      <c r="H16" s="109"/>
      <c r="I16" s="109"/>
      <c r="J16" s="109"/>
      <c r="K16" s="109"/>
      <c r="L16" s="109"/>
      <c r="M16" s="109"/>
      <c r="N16" s="109"/>
      <c r="O16" s="109"/>
      <c r="P16" s="109"/>
      <c r="Q16" s="109"/>
      <c r="R16" s="109"/>
      <c r="S16" s="109"/>
      <c r="T16" s="109"/>
      <c r="U16" s="109"/>
      <c r="V16" s="109"/>
      <c r="W16" s="109"/>
      <c r="X16" s="109"/>
      <c r="Y16" s="109"/>
    </row>
    <row r="17" spans="2:25">
      <c r="B17" s="12" t="s">
        <v>273</v>
      </c>
      <c r="C17" s="50" t="s">
        <v>163</v>
      </c>
      <c r="D17" s="235">
        <f t="shared" ref="D17:Y17" si="1">D8/3.6*1000</f>
        <v>19439.609277007141</v>
      </c>
      <c r="E17" s="235">
        <f t="shared" si="1"/>
        <v>19246.912526621803</v>
      </c>
      <c r="F17" s="235">
        <f t="shared" si="1"/>
        <v>19131.936220731557</v>
      </c>
      <c r="G17" s="235">
        <f t="shared" si="1"/>
        <v>19016.959914841282</v>
      </c>
      <c r="H17" s="235">
        <f t="shared" si="1"/>
        <v>18901.983608951028</v>
      </c>
      <c r="I17" s="235">
        <f t="shared" si="1"/>
        <v>18787.007303060749</v>
      </c>
      <c r="J17" s="235">
        <f t="shared" si="1"/>
        <v>18672.030997170499</v>
      </c>
      <c r="K17" s="235">
        <f t="shared" si="1"/>
        <v>18553.788611438555</v>
      </c>
      <c r="L17" s="235">
        <f t="shared" si="1"/>
        <v>18435.546225706639</v>
      </c>
      <c r="M17" s="235">
        <f t="shared" si="1"/>
        <v>18317.30383997472</v>
      </c>
      <c r="N17" s="235">
        <f t="shared" si="1"/>
        <v>18199.061454242776</v>
      </c>
      <c r="O17" s="235">
        <f t="shared" si="1"/>
        <v>18080.819068510864</v>
      </c>
      <c r="P17" s="235">
        <f t="shared" si="1"/>
        <v>18006.24147617161</v>
      </c>
      <c r="Q17" s="235">
        <f t="shared" si="1"/>
        <v>17931.663883832389</v>
      </c>
      <c r="R17" s="235">
        <f t="shared" si="1"/>
        <v>17857.086291493164</v>
      </c>
      <c r="S17" s="235">
        <f t="shared" si="1"/>
        <v>17782.508699153943</v>
      </c>
      <c r="T17" s="235">
        <f t="shared" si="1"/>
        <v>17707.931106814722</v>
      </c>
      <c r="U17" s="235">
        <f t="shared" si="1"/>
        <v>17644.766223541083</v>
      </c>
      <c r="V17" s="235">
        <f t="shared" si="1"/>
        <v>17581.601340267443</v>
      </c>
      <c r="W17" s="235">
        <f t="shared" si="1"/>
        <v>17518.436456993804</v>
      </c>
      <c r="X17" s="235">
        <f t="shared" si="1"/>
        <v>17455.271573720194</v>
      </c>
      <c r="Y17" s="235">
        <f t="shared" si="1"/>
        <v>17392.106690446555</v>
      </c>
    </row>
    <row r="18" spans="2:25">
      <c r="B18" s="51" t="s">
        <v>274</v>
      </c>
      <c r="C18" s="50" t="s">
        <v>163</v>
      </c>
      <c r="D18" s="235">
        <f t="shared" ref="D18:Y18" si="2">D9/3.6*1000</f>
        <v>10606.450756528862</v>
      </c>
      <c r="E18" s="235">
        <f t="shared" si="2"/>
        <v>10626.77149709261</v>
      </c>
      <c r="F18" s="235">
        <f t="shared" si="2"/>
        <v>10713.642808795472</v>
      </c>
      <c r="G18" s="235">
        <f t="shared" si="2"/>
        <v>10800.514120498332</v>
      </c>
      <c r="H18" s="235">
        <f t="shared" si="2"/>
        <v>10887.385432201167</v>
      </c>
      <c r="I18" s="235">
        <f t="shared" si="2"/>
        <v>10974.256743904027</v>
      </c>
      <c r="J18" s="235">
        <f t="shared" si="2"/>
        <v>11061.128055606889</v>
      </c>
      <c r="K18" s="235">
        <f t="shared" si="2"/>
        <v>11171.170477132222</v>
      </c>
      <c r="L18" s="235">
        <f t="shared" si="2"/>
        <v>11281.212898657584</v>
      </c>
      <c r="M18" s="235">
        <f t="shared" si="2"/>
        <v>11391.255320182916</v>
      </c>
      <c r="N18" s="235">
        <f t="shared" si="2"/>
        <v>11501.297741708277</v>
      </c>
      <c r="O18" s="235">
        <f t="shared" si="2"/>
        <v>11611.340163233612</v>
      </c>
      <c r="P18" s="235">
        <f t="shared" si="2"/>
        <v>11706.200290934306</v>
      </c>
      <c r="Q18" s="235">
        <f t="shared" si="2"/>
        <v>11801.060418634999</v>
      </c>
      <c r="R18" s="235">
        <f t="shared" si="2"/>
        <v>11895.920546335667</v>
      </c>
      <c r="S18" s="235">
        <f t="shared" si="2"/>
        <v>11990.780674036361</v>
      </c>
      <c r="T18" s="235">
        <f t="shared" si="2"/>
        <v>12085.640801737056</v>
      </c>
      <c r="U18" s="235">
        <f t="shared" si="2"/>
        <v>12055.100730292415</v>
      </c>
      <c r="V18" s="235">
        <f t="shared" si="2"/>
        <v>12024.560658847749</v>
      </c>
      <c r="W18" s="235">
        <f t="shared" si="2"/>
        <v>11994.020587403113</v>
      </c>
      <c r="X18" s="235">
        <f t="shared" si="2"/>
        <v>11963.480515958445</v>
      </c>
      <c r="Y18" s="235">
        <f t="shared" si="2"/>
        <v>11932.940444513806</v>
      </c>
    </row>
    <row r="19" spans="2:25">
      <c r="B19" s="56" t="s">
        <v>276</v>
      </c>
      <c r="C19" s="50" t="s">
        <v>163</v>
      </c>
      <c r="D19" s="235">
        <f t="shared" ref="D19:Y19" si="3">D10/3.6*1000</f>
        <v>7511.5150083839999</v>
      </c>
      <c r="E19" s="235">
        <f t="shared" si="3"/>
        <v>7468.4210059286115</v>
      </c>
      <c r="F19" s="235">
        <f t="shared" si="3"/>
        <v>7461.3947573817495</v>
      </c>
      <c r="G19" s="235">
        <f t="shared" si="3"/>
        <v>7454.3685088349157</v>
      </c>
      <c r="H19" s="235">
        <f t="shared" si="3"/>
        <v>7447.3422602880555</v>
      </c>
      <c r="I19" s="235">
        <f t="shared" si="3"/>
        <v>7440.3160117411935</v>
      </c>
      <c r="J19" s="235">
        <f t="shared" si="3"/>
        <v>7433.2897631943333</v>
      </c>
      <c r="K19" s="235">
        <f t="shared" si="3"/>
        <v>7431.2397721426942</v>
      </c>
      <c r="L19" s="235">
        <f t="shared" si="3"/>
        <v>7429.189781091055</v>
      </c>
      <c r="M19" s="235">
        <f t="shared" si="3"/>
        <v>7427.1397900394168</v>
      </c>
      <c r="N19" s="235">
        <f t="shared" si="3"/>
        <v>7425.0897989877494</v>
      </c>
      <c r="O19" s="235">
        <f t="shared" si="3"/>
        <v>7423.0398079361103</v>
      </c>
      <c r="P19" s="235">
        <f t="shared" si="3"/>
        <v>7428.1104417764718</v>
      </c>
      <c r="Q19" s="235">
        <f t="shared" si="3"/>
        <v>7433.1810756168616</v>
      </c>
      <c r="R19" s="235">
        <f t="shared" si="3"/>
        <v>7438.2517094572222</v>
      </c>
      <c r="S19" s="235">
        <f t="shared" si="3"/>
        <v>7443.3223432975838</v>
      </c>
      <c r="T19" s="235">
        <f t="shared" si="3"/>
        <v>7448.3929771379444</v>
      </c>
      <c r="U19" s="235">
        <f t="shared" si="3"/>
        <v>7424.9667384583609</v>
      </c>
      <c r="V19" s="235">
        <f t="shared" si="3"/>
        <v>7401.5404997788046</v>
      </c>
      <c r="W19" s="235">
        <f t="shared" si="3"/>
        <v>7378.1142610992219</v>
      </c>
      <c r="X19" s="235">
        <f t="shared" si="3"/>
        <v>7354.6880224196666</v>
      </c>
      <c r="Y19" s="235">
        <f t="shared" si="3"/>
        <v>7331.261783740083</v>
      </c>
    </row>
    <row r="20" spans="2:25">
      <c r="B20" s="74" t="s">
        <v>275</v>
      </c>
      <c r="C20" s="74" t="s">
        <v>163</v>
      </c>
      <c r="D20" s="75">
        <f t="shared" ref="D20:Y20" si="4">SUM(D17:D19)</f>
        <v>37557.575041920005</v>
      </c>
      <c r="E20" s="75">
        <f t="shared" si="4"/>
        <v>37342.105029643026</v>
      </c>
      <c r="F20" s="75">
        <f t="shared" si="4"/>
        <v>37306.973786908777</v>
      </c>
      <c r="G20" s="75">
        <f t="shared" si="4"/>
        <v>37271.842544174528</v>
      </c>
      <c r="H20" s="75">
        <f t="shared" si="4"/>
        <v>37236.711301440249</v>
      </c>
      <c r="I20" s="75">
        <f t="shared" si="4"/>
        <v>37201.580058705964</v>
      </c>
      <c r="J20" s="75">
        <f t="shared" si="4"/>
        <v>37166.448815971722</v>
      </c>
      <c r="K20" s="75">
        <f t="shared" si="4"/>
        <v>37156.19886071347</v>
      </c>
      <c r="L20" s="75">
        <f t="shared" si="4"/>
        <v>37145.948905455276</v>
      </c>
      <c r="M20" s="75">
        <f t="shared" si="4"/>
        <v>37135.698950197053</v>
      </c>
      <c r="N20" s="75">
        <f t="shared" si="4"/>
        <v>37125.448994938801</v>
      </c>
      <c r="O20" s="75">
        <f t="shared" si="4"/>
        <v>37115.199039680585</v>
      </c>
      <c r="P20" s="212">
        <f t="shared" si="4"/>
        <v>37140.552208882385</v>
      </c>
      <c r="Q20" s="212">
        <f t="shared" si="4"/>
        <v>37165.905378084251</v>
      </c>
      <c r="R20" s="212">
        <f t="shared" si="4"/>
        <v>37191.258547286052</v>
      </c>
      <c r="S20" s="212">
        <f t="shared" si="4"/>
        <v>37216.611716487889</v>
      </c>
      <c r="T20" s="212">
        <f t="shared" si="4"/>
        <v>37241.964885689726</v>
      </c>
      <c r="U20" s="212">
        <f t="shared" si="4"/>
        <v>37124.833692291861</v>
      </c>
      <c r="V20" s="212">
        <f t="shared" si="4"/>
        <v>37007.702498893996</v>
      </c>
      <c r="W20" s="212">
        <f t="shared" si="4"/>
        <v>36890.571305496138</v>
      </c>
      <c r="X20" s="212">
        <f t="shared" si="4"/>
        <v>36773.440112098302</v>
      </c>
      <c r="Y20" s="212">
        <f t="shared" si="4"/>
        <v>36656.308918700444</v>
      </c>
    </row>
    <row r="23" spans="2:25">
      <c r="B23" s="1" t="s">
        <v>377</v>
      </c>
    </row>
    <row r="24" spans="2:25" s="295" customFormat="1">
      <c r="B24" s="284"/>
    </row>
    <row r="25" spans="2:25" s="295" customFormat="1" outlineLevel="2">
      <c r="B25" s="217" t="s">
        <v>296</v>
      </c>
      <c r="C25" s="134" t="s">
        <v>1</v>
      </c>
      <c r="D25" s="134">
        <v>2019</v>
      </c>
      <c r="E25" s="134">
        <v>2020</v>
      </c>
      <c r="F25" s="134">
        <v>2021</v>
      </c>
      <c r="G25" s="134">
        <v>2022</v>
      </c>
      <c r="H25" s="134">
        <v>2023</v>
      </c>
      <c r="I25" s="134">
        <v>2024</v>
      </c>
      <c r="J25" s="134">
        <v>2025</v>
      </c>
      <c r="K25" s="134">
        <v>2026</v>
      </c>
      <c r="L25" s="134">
        <v>2027</v>
      </c>
      <c r="M25" s="134">
        <v>2028</v>
      </c>
      <c r="N25" s="134">
        <v>2029</v>
      </c>
      <c r="O25" s="134">
        <v>2030</v>
      </c>
      <c r="P25" s="134">
        <v>2031</v>
      </c>
      <c r="Q25" s="134">
        <v>2032</v>
      </c>
      <c r="R25" s="134">
        <v>2033</v>
      </c>
      <c r="S25" s="134">
        <v>2034</v>
      </c>
      <c r="T25" s="134">
        <v>2035</v>
      </c>
      <c r="U25" s="134">
        <v>2036</v>
      </c>
      <c r="V25" s="134">
        <v>2037</v>
      </c>
      <c r="W25" s="134">
        <v>2038</v>
      </c>
      <c r="X25" s="134">
        <v>2039</v>
      </c>
      <c r="Y25" s="134">
        <v>2040</v>
      </c>
    </row>
    <row r="26" spans="2:25" s="295" customFormat="1" outlineLevel="2">
      <c r="B26" s="217" t="s">
        <v>372</v>
      </c>
      <c r="C26" s="134" t="s">
        <v>240</v>
      </c>
      <c r="D26" s="325">
        <f>D27+D28</f>
        <v>108.59809533172395</v>
      </c>
      <c r="E26" s="325">
        <f t="shared" ref="E26:Y26" si="5">E27+E28</f>
        <v>108.43549062872216</v>
      </c>
      <c r="F26" s="325">
        <f t="shared" si="5"/>
        <v>108.26690607590116</v>
      </c>
      <c r="G26" s="325">
        <f t="shared" si="5"/>
        <v>108.0983215230801</v>
      </c>
      <c r="H26" s="325">
        <f t="shared" si="5"/>
        <v>107.92973697025911</v>
      </c>
      <c r="I26" s="325">
        <f t="shared" si="5"/>
        <v>107.7611524174382</v>
      </c>
      <c r="J26" s="325">
        <f t="shared" si="5"/>
        <v>107.59256786461719</v>
      </c>
      <c r="K26" s="325">
        <f t="shared" si="5"/>
        <v>107.26185954889814</v>
      </c>
      <c r="L26" s="325">
        <f t="shared" si="5"/>
        <v>106.93115123317897</v>
      </c>
      <c r="M26" s="325">
        <f t="shared" si="5"/>
        <v>106.60044291745982</v>
      </c>
      <c r="N26" s="325">
        <f t="shared" si="5"/>
        <v>106.26973460174085</v>
      </c>
      <c r="O26" s="325">
        <f t="shared" si="5"/>
        <v>105.93902628602167</v>
      </c>
      <c r="P26" s="325">
        <f t="shared" si="5"/>
        <v>105.08593454704157</v>
      </c>
      <c r="Q26" s="325">
        <f t="shared" si="5"/>
        <v>104.23284280806146</v>
      </c>
      <c r="R26" s="325">
        <f t="shared" si="5"/>
        <v>103.37975106908124</v>
      </c>
      <c r="S26" s="325">
        <f t="shared" si="5"/>
        <v>102.52665933010123</v>
      </c>
      <c r="T26" s="325">
        <f t="shared" si="5"/>
        <v>101.67356759112111</v>
      </c>
      <c r="U26" s="325">
        <f t="shared" si="5"/>
        <v>101.33942422084499</v>
      </c>
      <c r="V26" s="325">
        <f t="shared" si="5"/>
        <v>101.00528085056888</v>
      </c>
      <c r="W26" s="325">
        <f t="shared" si="5"/>
        <v>100.67113748029266</v>
      </c>
      <c r="X26" s="325">
        <f t="shared" si="5"/>
        <v>100.33699411001652</v>
      </c>
      <c r="Y26" s="325">
        <f t="shared" si="5"/>
        <v>100.0028507397404</v>
      </c>
    </row>
    <row r="27" spans="2:25" s="295" customFormat="1" outlineLevel="2">
      <c r="B27" s="217" t="s">
        <v>273</v>
      </c>
      <c r="C27" s="134" t="s">
        <v>240</v>
      </c>
      <c r="D27" s="325">
        <v>71.766840964460897</v>
      </c>
      <c r="E27" s="325">
        <v>71.851580363680696</v>
      </c>
      <c r="F27" s="325">
        <v>71.665943103342698</v>
      </c>
      <c r="G27" s="325">
        <v>71.480305843004601</v>
      </c>
      <c r="H27" s="325">
        <v>71.294668582666603</v>
      </c>
      <c r="I27" s="325">
        <v>71.109031322328605</v>
      </c>
      <c r="J27" s="325">
        <v>70.923394061990606</v>
      </c>
      <c r="K27" s="325">
        <v>70.594931766702501</v>
      </c>
      <c r="L27" s="325">
        <v>70.266469471414297</v>
      </c>
      <c r="M27" s="325">
        <v>69.938007176126106</v>
      </c>
      <c r="N27" s="325">
        <v>69.609544880838001</v>
      </c>
      <c r="O27" s="325">
        <v>69.281082585549797</v>
      </c>
      <c r="P27" s="325">
        <v>68.516989129431295</v>
      </c>
      <c r="Q27" s="325">
        <v>67.752895673312807</v>
      </c>
      <c r="R27" s="325">
        <v>66.988802217194305</v>
      </c>
      <c r="S27" s="325">
        <v>66.224708761075902</v>
      </c>
      <c r="T27" s="325">
        <v>65.4606153049574</v>
      </c>
      <c r="U27" s="325">
        <v>65.073361283400203</v>
      </c>
      <c r="V27" s="325">
        <v>64.686107261843006</v>
      </c>
      <c r="W27" s="325">
        <v>64.298853240285794</v>
      </c>
      <c r="X27" s="325">
        <v>63.911599218728597</v>
      </c>
      <c r="Y27" s="325">
        <v>63.524345197171399</v>
      </c>
    </row>
    <row r="28" spans="2:25" s="51" customFormat="1" outlineLevel="2">
      <c r="B28" s="217" t="s">
        <v>274</v>
      </c>
      <c r="C28" s="134" t="s">
        <v>240</v>
      </c>
      <c r="D28" s="325">
        <v>36.831254367263057</v>
      </c>
      <c r="E28" s="325">
        <v>36.583910265041467</v>
      </c>
      <c r="F28" s="325">
        <v>36.600962972558463</v>
      </c>
      <c r="G28" s="325">
        <v>36.618015680075501</v>
      </c>
      <c r="H28" s="325">
        <v>36.635068387592511</v>
      </c>
      <c r="I28" s="325">
        <v>36.652121095109592</v>
      </c>
      <c r="J28" s="325">
        <v>36.669173802626588</v>
      </c>
      <c r="K28" s="325">
        <v>36.666927782195643</v>
      </c>
      <c r="L28" s="325">
        <v>36.664681761764669</v>
      </c>
      <c r="M28" s="325">
        <v>36.662435741333709</v>
      </c>
      <c r="N28" s="325">
        <v>36.660189720902849</v>
      </c>
      <c r="O28" s="325">
        <v>36.657943700471876</v>
      </c>
      <c r="P28" s="325">
        <v>36.56894541761028</v>
      </c>
      <c r="Q28" s="325">
        <v>36.479947134748656</v>
      </c>
      <c r="R28" s="325">
        <v>36.390948851886932</v>
      </c>
      <c r="S28" s="325">
        <v>36.301950569025323</v>
      </c>
      <c r="T28" s="325">
        <v>36.212952286163713</v>
      </c>
      <c r="U28" s="325">
        <v>36.266062937444786</v>
      </c>
      <c r="V28" s="325">
        <v>36.319173588725874</v>
      </c>
      <c r="W28" s="325">
        <v>36.372284240006863</v>
      </c>
      <c r="X28" s="325">
        <v>36.425394891287922</v>
      </c>
      <c r="Y28" s="325">
        <v>36.478505542568996</v>
      </c>
    </row>
    <row r="29" spans="2:25" s="51" customFormat="1" outlineLevel="2">
      <c r="B29" s="217" t="s">
        <v>276</v>
      </c>
      <c r="C29" s="134" t="s">
        <v>240</v>
      </c>
      <c r="D29" s="325">
        <v>25.63</v>
      </c>
      <c r="E29" s="325">
        <v>25.52</v>
      </c>
      <c r="F29" s="325">
        <v>25.52</v>
      </c>
      <c r="G29" s="325">
        <v>25.53</v>
      </c>
      <c r="H29" s="325">
        <v>25.52</v>
      </c>
      <c r="I29" s="325">
        <v>25.48</v>
      </c>
      <c r="J29" s="325">
        <v>25.44</v>
      </c>
      <c r="K29" s="325">
        <v>25.38</v>
      </c>
      <c r="L29" s="325">
        <v>25.3</v>
      </c>
      <c r="M29" s="325">
        <v>25.22</v>
      </c>
      <c r="N29" s="325">
        <v>25.12</v>
      </c>
      <c r="O29" s="325">
        <v>25.04</v>
      </c>
      <c r="P29" s="325">
        <v>25.04</v>
      </c>
      <c r="Q29" s="325">
        <v>25.04</v>
      </c>
      <c r="R29" s="325">
        <v>25.04</v>
      </c>
      <c r="S29" s="325">
        <v>25.04</v>
      </c>
      <c r="T29" s="325">
        <v>25.04</v>
      </c>
      <c r="U29" s="325">
        <v>25.04</v>
      </c>
      <c r="V29" s="325">
        <v>25.04</v>
      </c>
      <c r="W29" s="325">
        <v>25.04</v>
      </c>
      <c r="X29" s="325">
        <v>25.04</v>
      </c>
      <c r="Y29" s="325">
        <v>25.04</v>
      </c>
    </row>
    <row r="30" spans="2:25" s="295" customFormat="1" outlineLevel="2">
      <c r="B30" s="126" t="s">
        <v>275</v>
      </c>
      <c r="C30" s="330" t="s">
        <v>240</v>
      </c>
      <c r="D30" s="326">
        <f>SUM(D27:D29)</f>
        <v>134.22809533172395</v>
      </c>
      <c r="E30" s="326">
        <f t="shared" ref="E30:Y30" si="6">SUM(E27:E29)</f>
        <v>133.95549062872217</v>
      </c>
      <c r="F30" s="326">
        <f t="shared" si="6"/>
        <v>133.78690607590116</v>
      </c>
      <c r="G30" s="326">
        <f t="shared" si="6"/>
        <v>133.6283215230801</v>
      </c>
      <c r="H30" s="326">
        <f t="shared" si="6"/>
        <v>133.44973697025912</v>
      </c>
      <c r="I30" s="326">
        <f t="shared" si="6"/>
        <v>133.2411524174382</v>
      </c>
      <c r="J30" s="326">
        <f t="shared" si="6"/>
        <v>133.03256786461719</v>
      </c>
      <c r="K30" s="326">
        <f t="shared" si="6"/>
        <v>132.64185954889814</v>
      </c>
      <c r="L30" s="326">
        <f t="shared" si="6"/>
        <v>132.23115123317896</v>
      </c>
      <c r="M30" s="326">
        <f t="shared" si="6"/>
        <v>131.82044291745981</v>
      </c>
      <c r="N30" s="326">
        <f t="shared" si="6"/>
        <v>131.38973460174086</v>
      </c>
      <c r="O30" s="326">
        <f t="shared" si="6"/>
        <v>130.97902628602168</v>
      </c>
      <c r="P30" s="326">
        <f t="shared" si="6"/>
        <v>130.12593454704157</v>
      </c>
      <c r="Q30" s="326">
        <f t="shared" si="6"/>
        <v>129.27284280806145</v>
      </c>
      <c r="R30" s="326">
        <f t="shared" si="6"/>
        <v>128.41975106908123</v>
      </c>
      <c r="S30" s="326">
        <f t="shared" si="6"/>
        <v>127.56665933010123</v>
      </c>
      <c r="T30" s="326">
        <f t="shared" si="6"/>
        <v>126.71356759112112</v>
      </c>
      <c r="U30" s="326">
        <f t="shared" si="6"/>
        <v>126.37942422084498</v>
      </c>
      <c r="V30" s="326">
        <f t="shared" si="6"/>
        <v>126.04528085056887</v>
      </c>
      <c r="W30" s="326">
        <f t="shared" si="6"/>
        <v>125.71113748029265</v>
      </c>
      <c r="X30" s="326">
        <f t="shared" si="6"/>
        <v>125.37699411001651</v>
      </c>
      <c r="Y30" s="326">
        <f t="shared" si="6"/>
        <v>125.0428507397404</v>
      </c>
    </row>
    <row r="31" spans="2:25" s="295" customFormat="1" outlineLevel="2">
      <c r="B31" s="62" t="s">
        <v>371</v>
      </c>
    </row>
    <row r="32" spans="2:25" s="295" customFormat="1" outlineLevel="2"/>
    <row r="33" spans="2:26" s="295" customFormat="1" outlineLevel="2">
      <c r="B33" s="217" t="s">
        <v>297</v>
      </c>
      <c r="C33" s="134" t="s">
        <v>1</v>
      </c>
      <c r="D33" s="134">
        <v>2019</v>
      </c>
      <c r="E33" s="134">
        <v>2020</v>
      </c>
      <c r="F33" s="134">
        <v>2021</v>
      </c>
      <c r="G33" s="134">
        <v>2022</v>
      </c>
      <c r="H33" s="134">
        <v>2023</v>
      </c>
      <c r="I33" s="134">
        <v>2024</v>
      </c>
      <c r="J33" s="134">
        <v>2025</v>
      </c>
      <c r="K33" s="134">
        <v>2026</v>
      </c>
      <c r="L33" s="134">
        <v>2027</v>
      </c>
      <c r="M33" s="134">
        <v>2028</v>
      </c>
      <c r="N33" s="134">
        <v>2029</v>
      </c>
      <c r="O33" s="134">
        <v>2030</v>
      </c>
      <c r="P33" s="134">
        <v>2031</v>
      </c>
      <c r="Q33" s="134">
        <v>2032</v>
      </c>
      <c r="R33" s="134">
        <v>2033</v>
      </c>
      <c r="S33" s="134">
        <v>2034</v>
      </c>
      <c r="T33" s="134">
        <v>2035</v>
      </c>
      <c r="U33" s="134">
        <v>2036</v>
      </c>
      <c r="V33" s="134">
        <v>2037</v>
      </c>
      <c r="W33" s="134">
        <v>2038</v>
      </c>
      <c r="X33" s="134">
        <v>2039</v>
      </c>
      <c r="Y33" s="134">
        <v>2040</v>
      </c>
    </row>
    <row r="34" spans="2:26" s="295" customFormat="1" outlineLevel="2">
      <c r="B34" s="217" t="s">
        <v>273</v>
      </c>
      <c r="C34" s="134" t="s">
        <v>163</v>
      </c>
      <c r="D34" s="136">
        <v>19935.233601239135</v>
      </c>
      <c r="E34" s="136">
        <v>19958.772323244637</v>
      </c>
      <c r="F34" s="136">
        <v>19907.206417595193</v>
      </c>
      <c r="G34" s="136">
        <v>19855.640511945723</v>
      </c>
      <c r="H34" s="136">
        <v>19804.074606296279</v>
      </c>
      <c r="I34" s="136">
        <v>19752.508700646835</v>
      </c>
      <c r="J34" s="136">
        <v>19700.942794997391</v>
      </c>
      <c r="K34" s="136">
        <v>19609.703268528472</v>
      </c>
      <c r="L34" s="136">
        <v>19518.463742059528</v>
      </c>
      <c r="M34" s="136">
        <v>19427.224215590584</v>
      </c>
      <c r="N34" s="136">
        <v>19335.984689121666</v>
      </c>
      <c r="O34" s="136">
        <v>19244.745162652718</v>
      </c>
      <c r="P34" s="136">
        <v>19032.496980397584</v>
      </c>
      <c r="Q34" s="136">
        <v>18820.248798142449</v>
      </c>
      <c r="R34" s="136">
        <v>18608.000615887308</v>
      </c>
      <c r="S34" s="136">
        <v>18395.752433632195</v>
      </c>
      <c r="T34" s="136">
        <v>18183.504251377057</v>
      </c>
      <c r="U34" s="136">
        <v>18075.93368983339</v>
      </c>
      <c r="V34" s="136">
        <v>17968.363128289722</v>
      </c>
      <c r="W34" s="136">
        <v>17860.792566746051</v>
      </c>
      <c r="X34" s="136">
        <v>17753.222005202388</v>
      </c>
      <c r="Y34" s="136">
        <v>17645.65144365872</v>
      </c>
    </row>
    <row r="35" spans="2:26" s="295" customFormat="1" outlineLevel="2">
      <c r="B35" s="217" t="s">
        <v>274</v>
      </c>
      <c r="C35" s="134" t="s">
        <v>163</v>
      </c>
      <c r="D35" s="136">
        <v>10230.903990906403</v>
      </c>
      <c r="E35" s="136">
        <v>10162.197295844851</v>
      </c>
      <c r="F35" s="136">
        <v>10166.934159044016</v>
      </c>
      <c r="G35" s="136">
        <v>10171.671022243194</v>
      </c>
      <c r="H35" s="136">
        <v>10176.407885442364</v>
      </c>
      <c r="I35" s="136">
        <v>10181.144748641555</v>
      </c>
      <c r="J35" s="136">
        <v>10185.881611840719</v>
      </c>
      <c r="K35" s="136">
        <v>10185.257717276567</v>
      </c>
      <c r="L35" s="136">
        <v>10184.633822712409</v>
      </c>
      <c r="M35" s="136">
        <v>10184.009928148253</v>
      </c>
      <c r="N35" s="136">
        <v>10183.386033584124</v>
      </c>
      <c r="O35" s="136">
        <v>10182.762139019966</v>
      </c>
      <c r="P35" s="136">
        <v>10158.040393780633</v>
      </c>
      <c r="Q35" s="136">
        <v>10133.318648541293</v>
      </c>
      <c r="R35" s="136">
        <v>10108.596903301926</v>
      </c>
      <c r="S35" s="136">
        <v>10083.87515806259</v>
      </c>
      <c r="T35" s="136">
        <v>10059.153412823252</v>
      </c>
      <c r="U35" s="136">
        <v>10073.906371512441</v>
      </c>
      <c r="V35" s="136">
        <v>10088.659330201632</v>
      </c>
      <c r="W35" s="136">
        <v>10103.412288890795</v>
      </c>
      <c r="X35" s="136">
        <v>10118.165247579978</v>
      </c>
      <c r="Y35" s="136">
        <v>10132.918206269165</v>
      </c>
    </row>
    <row r="36" spans="2:26" s="295" customFormat="1" outlineLevel="2">
      <c r="B36" s="217" t="s">
        <v>276</v>
      </c>
      <c r="C36" s="134" t="s">
        <v>163</v>
      </c>
      <c r="D36" s="136">
        <v>7119.4444444444434</v>
      </c>
      <c r="E36" s="136">
        <v>7088.8888888888887</v>
      </c>
      <c r="F36" s="136">
        <v>7088.8888888888887</v>
      </c>
      <c r="G36" s="136">
        <v>7091.666666666667</v>
      </c>
      <c r="H36" s="136">
        <v>7088.8888888888887</v>
      </c>
      <c r="I36" s="136">
        <v>7077.7777777777774</v>
      </c>
      <c r="J36" s="136">
        <v>7066.6666666666661</v>
      </c>
      <c r="K36" s="136">
        <v>7050</v>
      </c>
      <c r="L36" s="136">
        <v>7027.7777777777774</v>
      </c>
      <c r="M36" s="136">
        <v>7005.5555555555547</v>
      </c>
      <c r="N36" s="136">
        <v>6977.7777777777783</v>
      </c>
      <c r="O36" s="136">
        <v>6955.5555555555547</v>
      </c>
      <c r="P36" s="136">
        <v>6955.5555555555547</v>
      </c>
      <c r="Q36" s="136">
        <v>6955.5555555555547</v>
      </c>
      <c r="R36" s="136">
        <v>6955.5555555555547</v>
      </c>
      <c r="S36" s="136">
        <v>6955.5555555555547</v>
      </c>
      <c r="T36" s="136">
        <v>6955.5555555555547</v>
      </c>
      <c r="U36" s="136">
        <v>6955.5555555555547</v>
      </c>
      <c r="V36" s="136">
        <v>6955.5555555555547</v>
      </c>
      <c r="W36" s="136">
        <v>6955.5555555555547</v>
      </c>
      <c r="X36" s="136">
        <v>6955.5555555555547</v>
      </c>
      <c r="Y36" s="136">
        <v>6955.5555555555547</v>
      </c>
    </row>
    <row r="37" spans="2:26" s="295" customFormat="1" outlineLevel="2">
      <c r="B37" s="126" t="s">
        <v>275</v>
      </c>
      <c r="C37" s="330" t="s">
        <v>163</v>
      </c>
      <c r="D37" s="218">
        <v>37285.582036589985</v>
      </c>
      <c r="E37" s="218">
        <v>37209.858507978381</v>
      </c>
      <c r="F37" s="218">
        <v>37163.029465528096</v>
      </c>
      <c r="G37" s="218">
        <v>37118.978200855585</v>
      </c>
      <c r="H37" s="218">
        <v>37069.371380627534</v>
      </c>
      <c r="I37" s="218">
        <v>37011.431227066161</v>
      </c>
      <c r="J37" s="218">
        <v>36953.491073504774</v>
      </c>
      <c r="K37" s="218">
        <v>36844.960985805039</v>
      </c>
      <c r="L37" s="218">
        <v>36730.875342549713</v>
      </c>
      <c r="M37" s="218">
        <v>36616.789699294393</v>
      </c>
      <c r="N37" s="218">
        <v>36497.14850048357</v>
      </c>
      <c r="O37" s="218">
        <v>36383.062857228237</v>
      </c>
      <c r="P37" s="218">
        <v>36146.092929733772</v>
      </c>
      <c r="Q37" s="218">
        <v>35909.123002239299</v>
      </c>
      <c r="R37" s="218">
        <v>35672.153074744791</v>
      </c>
      <c r="S37" s="218">
        <v>35435.18314725034</v>
      </c>
      <c r="T37" s="218">
        <v>35198.213219755868</v>
      </c>
      <c r="U37" s="218">
        <v>35105.395616901384</v>
      </c>
      <c r="V37" s="218">
        <v>35012.578014046907</v>
      </c>
      <c r="W37" s="218">
        <v>34919.760411192401</v>
      </c>
      <c r="X37" s="218">
        <v>34826.942808337917</v>
      </c>
      <c r="Y37" s="218">
        <v>34734.12520548344</v>
      </c>
    </row>
    <row r="38" spans="2:26" s="295" customFormat="1" outlineLevel="2">
      <c r="B38" s="126"/>
      <c r="C38" s="330"/>
      <c r="D38" s="218"/>
      <c r="E38" s="218"/>
      <c r="F38" s="218"/>
      <c r="G38" s="218"/>
      <c r="H38" s="218"/>
      <c r="I38" s="218"/>
      <c r="J38" s="218"/>
      <c r="K38" s="218"/>
      <c r="L38" s="218"/>
      <c r="M38" s="218"/>
      <c r="N38" s="218"/>
      <c r="O38" s="218"/>
      <c r="P38" s="218"/>
      <c r="Q38" s="218"/>
      <c r="R38" s="218"/>
      <c r="S38" s="218"/>
      <c r="T38" s="218"/>
      <c r="U38" s="218"/>
      <c r="V38" s="218"/>
      <c r="W38" s="218"/>
      <c r="X38" s="218"/>
      <c r="Y38" s="218"/>
    </row>
    <row r="39" spans="2:26" s="122" customFormat="1">
      <c r="B39" s="123"/>
      <c r="C39" s="123"/>
      <c r="D39" s="124"/>
      <c r="E39" s="124"/>
      <c r="F39" s="124"/>
      <c r="G39" s="124"/>
      <c r="H39" s="124"/>
      <c r="I39" s="124"/>
      <c r="J39" s="124"/>
      <c r="K39" s="124"/>
      <c r="L39" s="124"/>
      <c r="M39" s="124"/>
      <c r="N39" s="124"/>
      <c r="O39" s="124"/>
      <c r="P39" s="124"/>
      <c r="Q39" s="124"/>
      <c r="R39" s="124"/>
      <c r="S39" s="124"/>
      <c r="T39" s="124"/>
      <c r="U39" s="124"/>
      <c r="V39" s="124"/>
      <c r="W39" s="124"/>
      <c r="X39" s="124"/>
      <c r="Y39" s="124"/>
      <c r="Z39" s="124"/>
    </row>
    <row r="40" spans="2:26" s="60" customFormat="1">
      <c r="B40" s="60" t="s">
        <v>258</v>
      </c>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
    <tabColor theme="6"/>
  </sheetPr>
  <dimension ref="A1:AA58"/>
  <sheetViews>
    <sheetView showGridLines="0" zoomScale="85" zoomScaleNormal="85" workbookViewId="0"/>
  </sheetViews>
  <sheetFormatPr defaultRowHeight="14.4" outlineLevelRow="1"/>
  <cols>
    <col min="1" max="1" width="5.6640625" style="12" customWidth="1"/>
    <col min="2" max="2" width="30.6640625" customWidth="1"/>
    <col min="3" max="3" width="7.109375" customWidth="1"/>
    <col min="4" max="4" width="7.109375" style="12" customWidth="1"/>
  </cols>
  <sheetData>
    <row r="1" spans="2:26" s="58" customFormat="1" ht="21">
      <c r="B1" s="58" t="s">
        <v>295</v>
      </c>
    </row>
    <row r="4" spans="2:26" s="60" customFormat="1">
      <c r="B4" s="60" t="s">
        <v>183</v>
      </c>
    </row>
    <row r="6" spans="2:26">
      <c r="B6" s="1" t="s">
        <v>198</v>
      </c>
      <c r="C6" s="1" t="s">
        <v>191</v>
      </c>
      <c r="D6" s="1" t="s">
        <v>192</v>
      </c>
      <c r="E6" s="91">
        <v>2019</v>
      </c>
      <c r="F6" s="91">
        <v>2020</v>
      </c>
      <c r="G6" s="91">
        <v>2021</v>
      </c>
      <c r="H6" s="91">
        <v>2022</v>
      </c>
      <c r="I6" s="91">
        <v>2023</v>
      </c>
      <c r="J6" s="91">
        <v>2024</v>
      </c>
      <c r="K6" s="91">
        <v>2025</v>
      </c>
      <c r="L6" s="91">
        <v>2026</v>
      </c>
      <c r="M6" s="91">
        <v>2027</v>
      </c>
      <c r="N6" s="91">
        <v>2028</v>
      </c>
      <c r="O6" s="91">
        <v>2029</v>
      </c>
      <c r="P6" s="91">
        <v>2030</v>
      </c>
      <c r="Q6" s="91">
        <v>2031</v>
      </c>
      <c r="R6" s="91">
        <v>2032</v>
      </c>
      <c r="S6" s="91">
        <v>2033</v>
      </c>
      <c r="T6" s="91">
        <v>2034</v>
      </c>
      <c r="U6" s="91">
        <v>2035</v>
      </c>
      <c r="V6" s="91">
        <v>2036</v>
      </c>
      <c r="W6" s="91">
        <v>2037</v>
      </c>
      <c r="X6" s="91">
        <v>2038</v>
      </c>
      <c r="Y6" s="91">
        <v>2039</v>
      </c>
      <c r="Z6" s="91">
        <v>2040</v>
      </c>
    </row>
    <row r="7" spans="2:26">
      <c r="B7" s="1" t="s">
        <v>29</v>
      </c>
      <c r="C7" s="1"/>
      <c r="D7" s="1"/>
      <c r="E7" s="109"/>
      <c r="F7" s="109"/>
      <c r="G7" s="109"/>
      <c r="H7" s="109"/>
      <c r="I7" s="109"/>
      <c r="J7" s="109"/>
      <c r="K7" s="109"/>
      <c r="L7" s="109"/>
      <c r="M7" s="109"/>
      <c r="N7" s="109"/>
      <c r="O7" s="109"/>
      <c r="P7" s="109"/>
      <c r="Q7" s="109"/>
      <c r="R7" s="109"/>
      <c r="S7" s="109"/>
      <c r="T7" s="109"/>
      <c r="U7" s="109"/>
      <c r="V7" s="109"/>
      <c r="W7" s="109"/>
      <c r="X7" s="109"/>
      <c r="Y7" s="109"/>
      <c r="Z7" s="109"/>
    </row>
    <row r="8" spans="2:26">
      <c r="B8" s="12" t="s">
        <v>186</v>
      </c>
      <c r="C8" s="12" t="s">
        <v>138</v>
      </c>
      <c r="D8" s="12" t="s">
        <v>187</v>
      </c>
      <c r="E8" s="485">
        <v>1632</v>
      </c>
      <c r="F8" s="109">
        <f t="shared" ref="F8:Z8" si="0">E8</f>
        <v>1632</v>
      </c>
      <c r="G8" s="109">
        <f t="shared" si="0"/>
        <v>1632</v>
      </c>
      <c r="H8" s="109">
        <f t="shared" si="0"/>
        <v>1632</v>
      </c>
      <c r="I8" s="109">
        <f t="shared" si="0"/>
        <v>1632</v>
      </c>
      <c r="J8" s="109">
        <f t="shared" si="0"/>
        <v>1632</v>
      </c>
      <c r="K8" s="109">
        <f t="shared" si="0"/>
        <v>1632</v>
      </c>
      <c r="L8" s="109">
        <f t="shared" si="0"/>
        <v>1632</v>
      </c>
      <c r="M8" s="109">
        <f t="shared" si="0"/>
        <v>1632</v>
      </c>
      <c r="N8" s="109">
        <f t="shared" si="0"/>
        <v>1632</v>
      </c>
      <c r="O8" s="109">
        <f t="shared" si="0"/>
        <v>1632</v>
      </c>
      <c r="P8" s="109">
        <f t="shared" si="0"/>
        <v>1632</v>
      </c>
      <c r="Q8" s="109">
        <f t="shared" si="0"/>
        <v>1632</v>
      </c>
      <c r="R8" s="109">
        <f t="shared" si="0"/>
        <v>1632</v>
      </c>
      <c r="S8" s="109">
        <f t="shared" si="0"/>
        <v>1632</v>
      </c>
      <c r="T8" s="109">
        <f t="shared" si="0"/>
        <v>1632</v>
      </c>
      <c r="U8" s="109">
        <f t="shared" si="0"/>
        <v>1632</v>
      </c>
      <c r="V8" s="109">
        <f t="shared" si="0"/>
        <v>1632</v>
      </c>
      <c r="W8" s="109">
        <f t="shared" si="0"/>
        <v>1632</v>
      </c>
      <c r="X8" s="109">
        <f t="shared" si="0"/>
        <v>1632</v>
      </c>
      <c r="Y8" s="109">
        <f t="shared" si="0"/>
        <v>1632</v>
      </c>
      <c r="Z8" s="109">
        <f t="shared" si="0"/>
        <v>1632</v>
      </c>
    </row>
    <row r="9" spans="2:26">
      <c r="B9" s="108" t="s">
        <v>186</v>
      </c>
      <c r="C9" s="108" t="s">
        <v>187</v>
      </c>
      <c r="D9" s="108" t="s">
        <v>138</v>
      </c>
      <c r="E9" s="486">
        <v>1632</v>
      </c>
      <c r="F9" s="110">
        <f t="shared" ref="F9:Z9" si="1">E9</f>
        <v>1632</v>
      </c>
      <c r="G9" s="110">
        <f t="shared" si="1"/>
        <v>1632</v>
      </c>
      <c r="H9" s="110">
        <f t="shared" si="1"/>
        <v>1632</v>
      </c>
      <c r="I9" s="110">
        <f t="shared" si="1"/>
        <v>1632</v>
      </c>
      <c r="J9" s="110">
        <f t="shared" si="1"/>
        <v>1632</v>
      </c>
      <c r="K9" s="110">
        <f t="shared" si="1"/>
        <v>1632</v>
      </c>
      <c r="L9" s="110">
        <f t="shared" si="1"/>
        <v>1632</v>
      </c>
      <c r="M9" s="110">
        <f t="shared" si="1"/>
        <v>1632</v>
      </c>
      <c r="N9" s="110">
        <f t="shared" si="1"/>
        <v>1632</v>
      </c>
      <c r="O9" s="110">
        <f t="shared" si="1"/>
        <v>1632</v>
      </c>
      <c r="P9" s="110">
        <f t="shared" si="1"/>
        <v>1632</v>
      </c>
      <c r="Q9" s="110">
        <f t="shared" si="1"/>
        <v>1632</v>
      </c>
      <c r="R9" s="110">
        <f t="shared" si="1"/>
        <v>1632</v>
      </c>
      <c r="S9" s="110">
        <f t="shared" si="1"/>
        <v>1632</v>
      </c>
      <c r="T9" s="110">
        <f t="shared" si="1"/>
        <v>1632</v>
      </c>
      <c r="U9" s="110">
        <f t="shared" si="1"/>
        <v>1632</v>
      </c>
      <c r="V9" s="110">
        <f t="shared" si="1"/>
        <v>1632</v>
      </c>
      <c r="W9" s="110">
        <f t="shared" si="1"/>
        <v>1632</v>
      </c>
      <c r="X9" s="110">
        <f t="shared" si="1"/>
        <v>1632</v>
      </c>
      <c r="Y9" s="110">
        <f t="shared" si="1"/>
        <v>1632</v>
      </c>
      <c r="Z9" s="110">
        <f t="shared" si="1"/>
        <v>1632</v>
      </c>
    </row>
    <row r="10" spans="2:26">
      <c r="B10" s="12" t="s">
        <v>188</v>
      </c>
      <c r="C10" s="12" t="s">
        <v>138</v>
      </c>
      <c r="D10" s="12" t="s">
        <v>189</v>
      </c>
      <c r="E10" s="486">
        <v>740</v>
      </c>
      <c r="F10" s="486">
        <v>740</v>
      </c>
      <c r="G10" s="486">
        <v>715</v>
      </c>
      <c r="H10" s="109">
        <f t="shared" ref="H10:Z10" si="2">G10</f>
        <v>715</v>
      </c>
      <c r="I10" s="109">
        <f t="shared" si="2"/>
        <v>715</v>
      </c>
      <c r="J10" s="109">
        <f t="shared" si="2"/>
        <v>715</v>
      </c>
      <c r="K10" s="109">
        <f t="shared" si="2"/>
        <v>715</v>
      </c>
      <c r="L10" s="109">
        <f t="shared" si="2"/>
        <v>715</v>
      </c>
      <c r="M10" s="109">
        <f t="shared" si="2"/>
        <v>715</v>
      </c>
      <c r="N10" s="109">
        <f t="shared" si="2"/>
        <v>715</v>
      </c>
      <c r="O10" s="109">
        <f t="shared" si="2"/>
        <v>715</v>
      </c>
      <c r="P10" s="109">
        <f t="shared" si="2"/>
        <v>715</v>
      </c>
      <c r="Q10" s="109">
        <f t="shared" si="2"/>
        <v>715</v>
      </c>
      <c r="R10" s="109">
        <f t="shared" si="2"/>
        <v>715</v>
      </c>
      <c r="S10" s="109">
        <f t="shared" si="2"/>
        <v>715</v>
      </c>
      <c r="T10" s="109">
        <f t="shared" si="2"/>
        <v>715</v>
      </c>
      <c r="U10" s="109">
        <f t="shared" si="2"/>
        <v>715</v>
      </c>
      <c r="V10" s="109">
        <f t="shared" si="2"/>
        <v>715</v>
      </c>
      <c r="W10" s="109">
        <f t="shared" si="2"/>
        <v>715</v>
      </c>
      <c r="X10" s="109">
        <f t="shared" si="2"/>
        <v>715</v>
      </c>
      <c r="Y10" s="109">
        <f t="shared" si="2"/>
        <v>715</v>
      </c>
      <c r="Z10" s="109">
        <f t="shared" si="2"/>
        <v>715</v>
      </c>
    </row>
    <row r="11" spans="2:26">
      <c r="B11" s="108" t="s">
        <v>188</v>
      </c>
      <c r="C11" s="108" t="s">
        <v>189</v>
      </c>
      <c r="D11" s="108" t="s">
        <v>138</v>
      </c>
      <c r="E11" s="486">
        <v>680</v>
      </c>
      <c r="F11" s="486">
        <v>715</v>
      </c>
      <c r="G11" s="110">
        <f t="shared" ref="G11:Z13" si="3">F11</f>
        <v>715</v>
      </c>
      <c r="H11" s="110">
        <f t="shared" si="3"/>
        <v>715</v>
      </c>
      <c r="I11" s="110">
        <f t="shared" si="3"/>
        <v>715</v>
      </c>
      <c r="J11" s="110">
        <f t="shared" si="3"/>
        <v>715</v>
      </c>
      <c r="K11" s="110">
        <f t="shared" si="3"/>
        <v>715</v>
      </c>
      <c r="L11" s="110">
        <f t="shared" si="3"/>
        <v>715</v>
      </c>
      <c r="M11" s="110">
        <f t="shared" si="3"/>
        <v>715</v>
      </c>
      <c r="N11" s="110">
        <f t="shared" si="3"/>
        <v>715</v>
      </c>
      <c r="O11" s="110">
        <f t="shared" si="3"/>
        <v>715</v>
      </c>
      <c r="P11" s="110">
        <f t="shared" si="3"/>
        <v>715</v>
      </c>
      <c r="Q11" s="110">
        <f t="shared" si="3"/>
        <v>715</v>
      </c>
      <c r="R11" s="110">
        <f t="shared" si="3"/>
        <v>715</v>
      </c>
      <c r="S11" s="110">
        <f t="shared" si="3"/>
        <v>715</v>
      </c>
      <c r="T11" s="110">
        <f t="shared" si="3"/>
        <v>715</v>
      </c>
      <c r="U11" s="110">
        <f t="shared" si="3"/>
        <v>715</v>
      </c>
      <c r="V11" s="110">
        <f t="shared" si="3"/>
        <v>715</v>
      </c>
      <c r="W11" s="110">
        <f t="shared" si="3"/>
        <v>715</v>
      </c>
      <c r="X11" s="110">
        <f t="shared" si="3"/>
        <v>715</v>
      </c>
      <c r="Y11" s="110">
        <f t="shared" si="3"/>
        <v>715</v>
      </c>
      <c r="Z11" s="110">
        <f t="shared" si="3"/>
        <v>715</v>
      </c>
    </row>
    <row r="12" spans="2:26">
      <c r="B12" s="12" t="s">
        <v>199</v>
      </c>
      <c r="C12" s="12" t="s">
        <v>138</v>
      </c>
      <c r="D12" s="12" t="s">
        <v>190</v>
      </c>
      <c r="E12" s="485">
        <v>1780</v>
      </c>
      <c r="F12" s="109">
        <f>E12</f>
        <v>1780</v>
      </c>
      <c r="G12" s="485">
        <v>2500</v>
      </c>
      <c r="H12" s="109">
        <f>G12</f>
        <v>2500</v>
      </c>
      <c r="I12" s="109">
        <f>H12</f>
        <v>2500</v>
      </c>
      <c r="J12" s="485">
        <v>3500</v>
      </c>
      <c r="K12" s="109">
        <f t="shared" si="3"/>
        <v>3500</v>
      </c>
      <c r="L12" s="109">
        <f t="shared" si="3"/>
        <v>3500</v>
      </c>
      <c r="M12" s="109">
        <f t="shared" si="3"/>
        <v>3500</v>
      </c>
      <c r="N12" s="109">
        <f t="shared" si="3"/>
        <v>3500</v>
      </c>
      <c r="O12" s="109">
        <f t="shared" si="3"/>
        <v>3500</v>
      </c>
      <c r="P12" s="109">
        <f t="shared" si="3"/>
        <v>3500</v>
      </c>
      <c r="Q12" s="109">
        <f t="shared" si="3"/>
        <v>3500</v>
      </c>
      <c r="R12" s="109">
        <f t="shared" si="3"/>
        <v>3500</v>
      </c>
      <c r="S12" s="109">
        <f t="shared" si="3"/>
        <v>3500</v>
      </c>
      <c r="T12" s="109">
        <f t="shared" si="3"/>
        <v>3500</v>
      </c>
      <c r="U12" s="109">
        <f t="shared" si="3"/>
        <v>3500</v>
      </c>
      <c r="V12" s="109">
        <f t="shared" si="3"/>
        <v>3500</v>
      </c>
      <c r="W12" s="109">
        <f t="shared" si="3"/>
        <v>3500</v>
      </c>
      <c r="X12" s="109">
        <f t="shared" si="3"/>
        <v>3500</v>
      </c>
      <c r="Y12" s="109">
        <f t="shared" si="3"/>
        <v>3500</v>
      </c>
      <c r="Z12" s="109">
        <f t="shared" si="3"/>
        <v>3500</v>
      </c>
    </row>
    <row r="13" spans="2:26">
      <c r="B13" s="108" t="s">
        <v>199</v>
      </c>
      <c r="C13" s="108" t="s">
        <v>190</v>
      </c>
      <c r="D13" s="108" t="s">
        <v>138</v>
      </c>
      <c r="E13" s="486">
        <v>1500</v>
      </c>
      <c r="F13" s="110">
        <f>E13</f>
        <v>1500</v>
      </c>
      <c r="G13" s="486">
        <v>2500</v>
      </c>
      <c r="H13" s="110">
        <f>G13</f>
        <v>2500</v>
      </c>
      <c r="I13" s="110">
        <f>H13</f>
        <v>2500</v>
      </c>
      <c r="J13" s="486">
        <v>3500</v>
      </c>
      <c r="K13" s="110">
        <f t="shared" si="3"/>
        <v>3500</v>
      </c>
      <c r="L13" s="110">
        <f t="shared" si="3"/>
        <v>3500</v>
      </c>
      <c r="M13" s="110">
        <f t="shared" si="3"/>
        <v>3500</v>
      </c>
      <c r="N13" s="110">
        <f t="shared" si="3"/>
        <v>3500</v>
      </c>
      <c r="O13" s="110">
        <f t="shared" si="3"/>
        <v>3500</v>
      </c>
      <c r="P13" s="110">
        <f t="shared" si="3"/>
        <v>3500</v>
      </c>
      <c r="Q13" s="110">
        <f t="shared" si="3"/>
        <v>3500</v>
      </c>
      <c r="R13" s="110">
        <f t="shared" si="3"/>
        <v>3500</v>
      </c>
      <c r="S13" s="110">
        <f t="shared" si="3"/>
        <v>3500</v>
      </c>
      <c r="T13" s="110">
        <f t="shared" si="3"/>
        <v>3500</v>
      </c>
      <c r="U13" s="110">
        <f t="shared" si="3"/>
        <v>3500</v>
      </c>
      <c r="V13" s="110">
        <f t="shared" si="3"/>
        <v>3500</v>
      </c>
      <c r="W13" s="110">
        <f t="shared" si="3"/>
        <v>3500</v>
      </c>
      <c r="X13" s="110">
        <f t="shared" si="3"/>
        <v>3500</v>
      </c>
      <c r="Y13" s="110">
        <f t="shared" si="3"/>
        <v>3500</v>
      </c>
      <c r="Z13" s="110">
        <f t="shared" si="3"/>
        <v>3500</v>
      </c>
    </row>
    <row r="14" spans="2:26">
      <c r="B14" s="12" t="s">
        <v>193</v>
      </c>
      <c r="C14" s="12" t="s">
        <v>138</v>
      </c>
      <c r="D14" s="12" t="s">
        <v>194</v>
      </c>
      <c r="E14" s="109">
        <v>0</v>
      </c>
      <c r="F14" s="485">
        <v>700</v>
      </c>
      <c r="G14" s="109">
        <f>F14</f>
        <v>700</v>
      </c>
      <c r="H14" s="109">
        <f t="shared" ref="H14:Z14" si="4">G14</f>
        <v>700</v>
      </c>
      <c r="I14" s="109">
        <f t="shared" si="4"/>
        <v>700</v>
      </c>
      <c r="J14" s="109">
        <f t="shared" si="4"/>
        <v>700</v>
      </c>
      <c r="K14" s="109">
        <f t="shared" si="4"/>
        <v>700</v>
      </c>
      <c r="L14" s="109">
        <f t="shared" si="4"/>
        <v>700</v>
      </c>
      <c r="M14" s="109">
        <f t="shared" si="4"/>
        <v>700</v>
      </c>
      <c r="N14" s="109">
        <f t="shared" si="4"/>
        <v>700</v>
      </c>
      <c r="O14" s="109">
        <f t="shared" si="4"/>
        <v>700</v>
      </c>
      <c r="P14" s="109">
        <f t="shared" si="4"/>
        <v>700</v>
      </c>
      <c r="Q14" s="109">
        <f t="shared" si="4"/>
        <v>700</v>
      </c>
      <c r="R14" s="109">
        <f t="shared" si="4"/>
        <v>700</v>
      </c>
      <c r="S14" s="109">
        <f t="shared" si="4"/>
        <v>700</v>
      </c>
      <c r="T14" s="109">
        <f t="shared" si="4"/>
        <v>700</v>
      </c>
      <c r="U14" s="109">
        <f t="shared" si="4"/>
        <v>700</v>
      </c>
      <c r="V14" s="109">
        <f t="shared" si="4"/>
        <v>700</v>
      </c>
      <c r="W14" s="109">
        <f t="shared" si="4"/>
        <v>700</v>
      </c>
      <c r="X14" s="109">
        <f t="shared" si="4"/>
        <v>700</v>
      </c>
      <c r="Y14" s="109">
        <f t="shared" si="4"/>
        <v>700</v>
      </c>
      <c r="Z14" s="109">
        <f t="shared" si="4"/>
        <v>700</v>
      </c>
    </row>
    <row r="15" spans="2:26">
      <c r="B15" s="108" t="s">
        <v>193</v>
      </c>
      <c r="C15" s="108" t="s">
        <v>194</v>
      </c>
      <c r="D15" s="108" t="s">
        <v>138</v>
      </c>
      <c r="E15" s="110">
        <v>0</v>
      </c>
      <c r="F15" s="486">
        <v>700</v>
      </c>
      <c r="G15" s="110">
        <f>F15</f>
        <v>700</v>
      </c>
      <c r="H15" s="110">
        <f t="shared" ref="H15:Z15" si="5">G15</f>
        <v>700</v>
      </c>
      <c r="I15" s="110">
        <f t="shared" si="5"/>
        <v>700</v>
      </c>
      <c r="J15" s="110">
        <f t="shared" si="5"/>
        <v>700</v>
      </c>
      <c r="K15" s="110">
        <f t="shared" si="5"/>
        <v>700</v>
      </c>
      <c r="L15" s="110">
        <f t="shared" si="5"/>
        <v>700</v>
      </c>
      <c r="M15" s="110">
        <f t="shared" si="5"/>
        <v>700</v>
      </c>
      <c r="N15" s="110">
        <f t="shared" si="5"/>
        <v>700</v>
      </c>
      <c r="O15" s="110">
        <f t="shared" si="5"/>
        <v>700</v>
      </c>
      <c r="P15" s="110">
        <f t="shared" si="5"/>
        <v>700</v>
      </c>
      <c r="Q15" s="110">
        <f t="shared" si="5"/>
        <v>700</v>
      </c>
      <c r="R15" s="110">
        <f t="shared" si="5"/>
        <v>700</v>
      </c>
      <c r="S15" s="110">
        <f t="shared" si="5"/>
        <v>700</v>
      </c>
      <c r="T15" s="110">
        <f t="shared" si="5"/>
        <v>700</v>
      </c>
      <c r="U15" s="110">
        <f t="shared" si="5"/>
        <v>700</v>
      </c>
      <c r="V15" s="110">
        <f t="shared" si="5"/>
        <v>700</v>
      </c>
      <c r="W15" s="110">
        <f t="shared" si="5"/>
        <v>700</v>
      </c>
      <c r="X15" s="110">
        <f t="shared" si="5"/>
        <v>700</v>
      </c>
      <c r="Y15" s="110">
        <f t="shared" si="5"/>
        <v>700</v>
      </c>
      <c r="Z15" s="110">
        <f t="shared" si="5"/>
        <v>700</v>
      </c>
    </row>
    <row r="16" spans="2:26">
      <c r="B16" s="12" t="s">
        <v>196</v>
      </c>
      <c r="C16" s="12" t="s">
        <v>138</v>
      </c>
      <c r="D16" s="12" t="s">
        <v>197</v>
      </c>
      <c r="E16" s="109">
        <v>0</v>
      </c>
      <c r="F16" s="109">
        <f>E16</f>
        <v>0</v>
      </c>
      <c r="G16" s="109">
        <f>F16</f>
        <v>0</v>
      </c>
      <c r="H16" s="109">
        <f>G16</f>
        <v>0</v>
      </c>
      <c r="I16" s="485"/>
      <c r="J16" s="485">
        <v>1400</v>
      </c>
      <c r="K16" s="109">
        <v>1400</v>
      </c>
      <c r="L16" s="109">
        <v>1400</v>
      </c>
      <c r="M16" s="109">
        <v>1400</v>
      </c>
      <c r="N16" s="109">
        <v>1400</v>
      </c>
      <c r="O16" s="109">
        <v>1400</v>
      </c>
      <c r="P16" s="109">
        <v>1400</v>
      </c>
      <c r="Q16" s="109">
        <v>1400</v>
      </c>
      <c r="R16" s="109">
        <v>1400</v>
      </c>
      <c r="S16" s="109">
        <v>1400</v>
      </c>
      <c r="T16" s="109">
        <v>1400</v>
      </c>
      <c r="U16" s="109">
        <v>1400</v>
      </c>
      <c r="V16" s="109">
        <v>1400</v>
      </c>
      <c r="W16" s="109">
        <v>1400</v>
      </c>
      <c r="X16" s="109">
        <v>1400</v>
      </c>
      <c r="Y16" s="109">
        <v>1400</v>
      </c>
      <c r="Z16" s="109">
        <v>1400</v>
      </c>
    </row>
    <row r="17" spans="2:27">
      <c r="B17" s="12" t="s">
        <v>196</v>
      </c>
      <c r="C17" s="12" t="s">
        <v>197</v>
      </c>
      <c r="D17" s="12" t="s">
        <v>138</v>
      </c>
      <c r="E17" s="109">
        <v>0</v>
      </c>
      <c r="F17" s="109">
        <f>E17</f>
        <v>0</v>
      </c>
      <c r="G17" s="109">
        <f>F17</f>
        <v>0</v>
      </c>
      <c r="H17" s="109">
        <f>G17</f>
        <v>0</v>
      </c>
      <c r="I17" s="485"/>
      <c r="J17" s="485">
        <v>1400</v>
      </c>
      <c r="K17" s="109">
        <v>1400</v>
      </c>
      <c r="L17" s="109">
        <v>1400</v>
      </c>
      <c r="M17" s="109">
        <v>1400</v>
      </c>
      <c r="N17" s="109">
        <v>1400</v>
      </c>
      <c r="O17" s="109">
        <v>1400</v>
      </c>
      <c r="P17" s="109">
        <v>1400</v>
      </c>
      <c r="Q17" s="109">
        <v>1400</v>
      </c>
      <c r="R17" s="109">
        <v>1400</v>
      </c>
      <c r="S17" s="109">
        <v>1400</v>
      </c>
      <c r="T17" s="109">
        <v>1400</v>
      </c>
      <c r="U17" s="109">
        <v>1400</v>
      </c>
      <c r="V17" s="109">
        <v>1400</v>
      </c>
      <c r="W17" s="109">
        <v>1400</v>
      </c>
      <c r="X17" s="109">
        <v>1400</v>
      </c>
      <c r="Y17" s="109">
        <v>1400</v>
      </c>
      <c r="Z17" s="109">
        <v>1400</v>
      </c>
    </row>
    <row r="18" spans="2:27">
      <c r="B18" s="12"/>
      <c r="C18" s="12"/>
      <c r="E18" s="109"/>
      <c r="F18" s="109"/>
      <c r="G18" s="109"/>
      <c r="H18" s="109"/>
      <c r="I18" s="109"/>
      <c r="J18" s="109"/>
      <c r="K18" s="109"/>
      <c r="L18" s="109"/>
      <c r="M18" s="109"/>
      <c r="N18" s="109"/>
      <c r="O18" s="109"/>
      <c r="P18" s="109"/>
      <c r="Q18" s="109"/>
      <c r="R18" s="109"/>
      <c r="S18" s="109"/>
      <c r="T18" s="109"/>
      <c r="U18" s="109"/>
      <c r="V18" s="109"/>
      <c r="W18" s="109"/>
      <c r="X18" s="109"/>
      <c r="Y18" s="109"/>
      <c r="Z18" s="109"/>
    </row>
    <row r="19" spans="2:27">
      <c r="B19" s="1" t="s">
        <v>31</v>
      </c>
      <c r="C19" s="1"/>
      <c r="D19" s="1"/>
      <c r="E19" s="109"/>
      <c r="F19" s="109"/>
      <c r="G19" s="109"/>
      <c r="H19" s="109"/>
      <c r="I19" s="109"/>
      <c r="J19" s="109"/>
      <c r="K19" s="109"/>
      <c r="L19" s="109"/>
      <c r="M19" s="109"/>
      <c r="N19" s="109"/>
      <c r="O19" s="109"/>
      <c r="P19" s="109"/>
      <c r="Q19" s="109"/>
      <c r="R19" s="109"/>
      <c r="S19" s="109"/>
      <c r="T19" s="109"/>
      <c r="U19" s="109"/>
      <c r="V19" s="109"/>
      <c r="W19" s="109"/>
      <c r="X19" s="109"/>
      <c r="Y19" s="109"/>
      <c r="Z19" s="109"/>
    </row>
    <row r="20" spans="2:27">
      <c r="B20" s="12" t="s">
        <v>184</v>
      </c>
      <c r="C20" s="12" t="s">
        <v>139</v>
      </c>
      <c r="D20" s="12" t="s">
        <v>189</v>
      </c>
      <c r="E20" s="485">
        <v>1700</v>
      </c>
      <c r="F20" s="109">
        <f t="shared" ref="F20:Z20" si="6">E20</f>
        <v>1700</v>
      </c>
      <c r="G20" s="109">
        <f t="shared" si="6"/>
        <v>1700</v>
      </c>
      <c r="H20" s="109">
        <f t="shared" si="6"/>
        <v>1700</v>
      </c>
      <c r="I20" s="109">
        <f t="shared" si="6"/>
        <v>1700</v>
      </c>
      <c r="J20" s="109">
        <f t="shared" si="6"/>
        <v>1700</v>
      </c>
      <c r="K20" s="109">
        <f t="shared" si="6"/>
        <v>1700</v>
      </c>
      <c r="L20" s="109">
        <f t="shared" si="6"/>
        <v>1700</v>
      </c>
      <c r="M20" s="109">
        <f t="shared" si="6"/>
        <v>1700</v>
      </c>
      <c r="N20" s="109">
        <f t="shared" si="6"/>
        <v>1700</v>
      </c>
      <c r="O20" s="109">
        <f t="shared" si="6"/>
        <v>1700</v>
      </c>
      <c r="P20" s="109">
        <f t="shared" si="6"/>
        <v>1700</v>
      </c>
      <c r="Q20" s="109">
        <f t="shared" si="6"/>
        <v>1700</v>
      </c>
      <c r="R20" s="109">
        <f t="shared" si="6"/>
        <v>1700</v>
      </c>
      <c r="S20" s="109">
        <f t="shared" si="6"/>
        <v>1700</v>
      </c>
      <c r="T20" s="109">
        <f t="shared" si="6"/>
        <v>1700</v>
      </c>
      <c r="U20" s="109">
        <f t="shared" si="6"/>
        <v>1700</v>
      </c>
      <c r="V20" s="109">
        <f t="shared" si="6"/>
        <v>1700</v>
      </c>
      <c r="W20" s="109">
        <f t="shared" si="6"/>
        <v>1700</v>
      </c>
      <c r="X20" s="109">
        <f t="shared" si="6"/>
        <v>1700</v>
      </c>
      <c r="Y20" s="109">
        <f t="shared" si="6"/>
        <v>1700</v>
      </c>
      <c r="Z20" s="109">
        <f t="shared" si="6"/>
        <v>1700</v>
      </c>
    </row>
    <row r="21" spans="2:27">
      <c r="B21" s="108" t="s">
        <v>184</v>
      </c>
      <c r="C21" s="108" t="s">
        <v>189</v>
      </c>
      <c r="D21" s="108" t="s">
        <v>139</v>
      </c>
      <c r="E21" s="486">
        <v>1300</v>
      </c>
      <c r="F21" s="110">
        <f t="shared" ref="F21:Z21" si="7">E21</f>
        <v>1300</v>
      </c>
      <c r="G21" s="110">
        <f t="shared" si="7"/>
        <v>1300</v>
      </c>
      <c r="H21" s="110">
        <f t="shared" si="7"/>
        <v>1300</v>
      </c>
      <c r="I21" s="110">
        <f t="shared" si="7"/>
        <v>1300</v>
      </c>
      <c r="J21" s="110">
        <f t="shared" si="7"/>
        <v>1300</v>
      </c>
      <c r="K21" s="110">
        <f t="shared" si="7"/>
        <v>1300</v>
      </c>
      <c r="L21" s="110">
        <f t="shared" si="7"/>
        <v>1300</v>
      </c>
      <c r="M21" s="110">
        <f t="shared" si="7"/>
        <v>1300</v>
      </c>
      <c r="N21" s="110">
        <f t="shared" si="7"/>
        <v>1300</v>
      </c>
      <c r="O21" s="110">
        <f t="shared" si="7"/>
        <v>1300</v>
      </c>
      <c r="P21" s="110">
        <f t="shared" si="7"/>
        <v>1300</v>
      </c>
      <c r="Q21" s="110">
        <f t="shared" si="7"/>
        <v>1300</v>
      </c>
      <c r="R21" s="110">
        <f t="shared" si="7"/>
        <v>1300</v>
      </c>
      <c r="S21" s="110">
        <f t="shared" si="7"/>
        <v>1300</v>
      </c>
      <c r="T21" s="110">
        <f t="shared" si="7"/>
        <v>1300</v>
      </c>
      <c r="U21" s="110">
        <f t="shared" si="7"/>
        <v>1300</v>
      </c>
      <c r="V21" s="110">
        <f t="shared" si="7"/>
        <v>1300</v>
      </c>
      <c r="W21" s="110">
        <f t="shared" si="7"/>
        <v>1300</v>
      </c>
      <c r="X21" s="110">
        <f t="shared" si="7"/>
        <v>1300</v>
      </c>
      <c r="Y21" s="110">
        <f t="shared" si="7"/>
        <v>1300</v>
      </c>
      <c r="Z21" s="110">
        <f t="shared" si="7"/>
        <v>1300</v>
      </c>
    </row>
    <row r="22" spans="2:27">
      <c r="B22" s="12" t="s">
        <v>185</v>
      </c>
      <c r="C22" s="12" t="s">
        <v>139</v>
      </c>
      <c r="D22" s="12" t="s">
        <v>190</v>
      </c>
      <c r="E22" s="485">
        <v>585</v>
      </c>
      <c r="F22" s="109">
        <f t="shared" ref="F22:Z22" si="8">E22</f>
        <v>585</v>
      </c>
      <c r="G22" s="109">
        <f t="shared" si="8"/>
        <v>585</v>
      </c>
      <c r="H22" s="109">
        <f t="shared" si="8"/>
        <v>585</v>
      </c>
      <c r="I22" s="109">
        <f t="shared" si="8"/>
        <v>585</v>
      </c>
      <c r="J22" s="109">
        <f t="shared" si="8"/>
        <v>585</v>
      </c>
      <c r="K22" s="109">
        <f t="shared" si="8"/>
        <v>585</v>
      </c>
      <c r="L22" s="109">
        <f t="shared" si="8"/>
        <v>585</v>
      </c>
      <c r="M22" s="109">
        <f t="shared" si="8"/>
        <v>585</v>
      </c>
      <c r="N22" s="109">
        <f t="shared" si="8"/>
        <v>585</v>
      </c>
      <c r="O22" s="109">
        <f t="shared" si="8"/>
        <v>585</v>
      </c>
      <c r="P22" s="109">
        <f t="shared" si="8"/>
        <v>585</v>
      </c>
      <c r="Q22" s="109">
        <f t="shared" si="8"/>
        <v>585</v>
      </c>
      <c r="R22" s="109">
        <f t="shared" si="8"/>
        <v>585</v>
      </c>
      <c r="S22" s="109">
        <f t="shared" si="8"/>
        <v>585</v>
      </c>
      <c r="T22" s="109">
        <f t="shared" si="8"/>
        <v>585</v>
      </c>
      <c r="U22" s="109">
        <f t="shared" si="8"/>
        <v>585</v>
      </c>
      <c r="V22" s="109">
        <f t="shared" si="8"/>
        <v>585</v>
      </c>
      <c r="W22" s="109">
        <f t="shared" si="8"/>
        <v>585</v>
      </c>
      <c r="X22" s="109">
        <f t="shared" si="8"/>
        <v>585</v>
      </c>
      <c r="Y22" s="109">
        <f t="shared" si="8"/>
        <v>585</v>
      </c>
      <c r="Z22" s="109">
        <f t="shared" si="8"/>
        <v>585</v>
      </c>
    </row>
    <row r="23" spans="2:27">
      <c r="B23" s="108" t="s">
        <v>185</v>
      </c>
      <c r="C23" s="108" t="s">
        <v>190</v>
      </c>
      <c r="D23" s="108" t="s">
        <v>139</v>
      </c>
      <c r="E23" s="486">
        <v>600</v>
      </c>
      <c r="F23" s="110">
        <f t="shared" ref="F23:Z25" si="9">E23</f>
        <v>600</v>
      </c>
      <c r="G23" s="110">
        <f t="shared" si="9"/>
        <v>600</v>
      </c>
      <c r="H23" s="110">
        <f t="shared" si="9"/>
        <v>600</v>
      </c>
      <c r="I23" s="110">
        <f t="shared" si="9"/>
        <v>600</v>
      </c>
      <c r="J23" s="110">
        <f t="shared" si="9"/>
        <v>600</v>
      </c>
      <c r="K23" s="110">
        <f t="shared" si="9"/>
        <v>600</v>
      </c>
      <c r="L23" s="110">
        <f t="shared" si="9"/>
        <v>600</v>
      </c>
      <c r="M23" s="110">
        <f t="shared" si="9"/>
        <v>600</v>
      </c>
      <c r="N23" s="110">
        <f t="shared" si="9"/>
        <v>600</v>
      </c>
      <c r="O23" s="110">
        <f t="shared" si="9"/>
        <v>600</v>
      </c>
      <c r="P23" s="110">
        <f t="shared" si="9"/>
        <v>600</v>
      </c>
      <c r="Q23" s="110">
        <f t="shared" si="9"/>
        <v>600</v>
      </c>
      <c r="R23" s="110">
        <f t="shared" si="9"/>
        <v>600</v>
      </c>
      <c r="S23" s="110">
        <f t="shared" si="9"/>
        <v>600</v>
      </c>
      <c r="T23" s="110">
        <f t="shared" si="9"/>
        <v>600</v>
      </c>
      <c r="U23" s="110">
        <f t="shared" si="9"/>
        <v>600</v>
      </c>
      <c r="V23" s="110">
        <f t="shared" si="9"/>
        <v>600</v>
      </c>
      <c r="W23" s="110">
        <f t="shared" si="9"/>
        <v>600</v>
      </c>
      <c r="X23" s="110">
        <f t="shared" si="9"/>
        <v>600</v>
      </c>
      <c r="Y23" s="110">
        <f t="shared" si="9"/>
        <v>600</v>
      </c>
      <c r="Z23" s="110">
        <f t="shared" si="9"/>
        <v>600</v>
      </c>
    </row>
    <row r="24" spans="2:27">
      <c r="B24" s="12" t="s">
        <v>140</v>
      </c>
      <c r="C24" s="12" t="s">
        <v>139</v>
      </c>
      <c r="D24" s="12" t="s">
        <v>190</v>
      </c>
      <c r="E24" s="485">
        <v>0</v>
      </c>
      <c r="F24" s="485">
        <v>400</v>
      </c>
      <c r="G24" s="109">
        <f t="shared" si="9"/>
        <v>400</v>
      </c>
      <c r="H24" s="109">
        <f t="shared" si="9"/>
        <v>400</v>
      </c>
      <c r="I24" s="109">
        <f t="shared" si="9"/>
        <v>400</v>
      </c>
      <c r="J24" s="109">
        <f t="shared" si="9"/>
        <v>400</v>
      </c>
      <c r="K24" s="109">
        <f t="shared" si="9"/>
        <v>400</v>
      </c>
      <c r="L24" s="109">
        <f t="shared" si="9"/>
        <v>400</v>
      </c>
      <c r="M24" s="109">
        <f t="shared" si="9"/>
        <v>400</v>
      </c>
      <c r="N24" s="109">
        <f t="shared" si="9"/>
        <v>400</v>
      </c>
      <c r="O24" s="109">
        <f t="shared" si="9"/>
        <v>400</v>
      </c>
      <c r="P24" s="109">
        <f t="shared" si="9"/>
        <v>400</v>
      </c>
      <c r="Q24" s="109">
        <f t="shared" si="9"/>
        <v>400</v>
      </c>
      <c r="R24" s="109">
        <f t="shared" si="9"/>
        <v>400</v>
      </c>
      <c r="S24" s="109">
        <f t="shared" si="9"/>
        <v>400</v>
      </c>
      <c r="T24" s="109">
        <f t="shared" si="9"/>
        <v>400</v>
      </c>
      <c r="U24" s="109">
        <f t="shared" si="9"/>
        <v>400</v>
      </c>
      <c r="V24" s="109">
        <f t="shared" si="9"/>
        <v>400</v>
      </c>
      <c r="W24" s="109">
        <f t="shared" si="9"/>
        <v>400</v>
      </c>
      <c r="X24" s="109">
        <f t="shared" si="9"/>
        <v>400</v>
      </c>
      <c r="Y24" s="109">
        <f t="shared" si="9"/>
        <v>400</v>
      </c>
      <c r="Z24" s="109">
        <f t="shared" si="9"/>
        <v>400</v>
      </c>
    </row>
    <row r="25" spans="2:27">
      <c r="B25" s="12" t="s">
        <v>140</v>
      </c>
      <c r="C25" s="12" t="s">
        <v>190</v>
      </c>
      <c r="D25" s="12" t="s">
        <v>139</v>
      </c>
      <c r="E25" s="485">
        <v>0</v>
      </c>
      <c r="F25" s="485">
        <v>400</v>
      </c>
      <c r="G25" s="109">
        <f t="shared" si="9"/>
        <v>400</v>
      </c>
      <c r="H25" s="109">
        <f t="shared" si="9"/>
        <v>400</v>
      </c>
      <c r="I25" s="109">
        <f t="shared" si="9"/>
        <v>400</v>
      </c>
      <c r="J25" s="109">
        <f t="shared" si="9"/>
        <v>400</v>
      </c>
      <c r="K25" s="109">
        <f t="shared" si="9"/>
        <v>400</v>
      </c>
      <c r="L25" s="109">
        <f t="shared" si="9"/>
        <v>400</v>
      </c>
      <c r="M25" s="109">
        <f t="shared" si="9"/>
        <v>400</v>
      </c>
      <c r="N25" s="109">
        <f t="shared" si="9"/>
        <v>400</v>
      </c>
      <c r="O25" s="109">
        <f t="shared" si="9"/>
        <v>400</v>
      </c>
      <c r="P25" s="109">
        <f t="shared" si="9"/>
        <v>400</v>
      </c>
      <c r="Q25" s="109">
        <f t="shared" si="9"/>
        <v>400</v>
      </c>
      <c r="R25" s="109">
        <f t="shared" si="9"/>
        <v>400</v>
      </c>
      <c r="S25" s="109">
        <f t="shared" si="9"/>
        <v>400</v>
      </c>
      <c r="T25" s="109">
        <f t="shared" si="9"/>
        <v>400</v>
      </c>
      <c r="U25" s="109">
        <f t="shared" si="9"/>
        <v>400</v>
      </c>
      <c r="V25" s="109">
        <f t="shared" si="9"/>
        <v>400</v>
      </c>
      <c r="W25" s="109">
        <f t="shared" si="9"/>
        <v>400</v>
      </c>
      <c r="X25" s="109">
        <f t="shared" si="9"/>
        <v>400</v>
      </c>
      <c r="Y25" s="109">
        <f t="shared" si="9"/>
        <v>400</v>
      </c>
      <c r="Z25" s="109">
        <f t="shared" si="9"/>
        <v>400</v>
      </c>
    </row>
    <row r="27" spans="2:27" s="12" customFormat="1">
      <c r="B27" s="1" t="s">
        <v>195</v>
      </c>
    </row>
    <row r="28" spans="2:27">
      <c r="B28" s="12" t="s">
        <v>195</v>
      </c>
      <c r="C28" s="12" t="s">
        <v>138</v>
      </c>
      <c r="D28" s="12" t="s">
        <v>139</v>
      </c>
      <c r="E28" s="485">
        <v>590</v>
      </c>
      <c r="F28" s="109">
        <f>E28</f>
        <v>590</v>
      </c>
      <c r="G28" s="109">
        <f t="shared" ref="G28:Z28" si="10">F28</f>
        <v>590</v>
      </c>
      <c r="H28" s="109">
        <f t="shared" si="10"/>
        <v>590</v>
      </c>
      <c r="I28" s="109">
        <f t="shared" si="10"/>
        <v>590</v>
      </c>
      <c r="J28" s="109">
        <f t="shared" si="10"/>
        <v>590</v>
      </c>
      <c r="K28" s="109">
        <f t="shared" si="10"/>
        <v>590</v>
      </c>
      <c r="L28" s="109">
        <f t="shared" si="10"/>
        <v>590</v>
      </c>
      <c r="M28" s="109">
        <f t="shared" si="10"/>
        <v>590</v>
      </c>
      <c r="N28" s="109">
        <f t="shared" si="10"/>
        <v>590</v>
      </c>
      <c r="O28" s="109">
        <f t="shared" si="10"/>
        <v>590</v>
      </c>
      <c r="P28" s="109">
        <f t="shared" si="10"/>
        <v>590</v>
      </c>
      <c r="Q28" s="109">
        <f t="shared" si="10"/>
        <v>590</v>
      </c>
      <c r="R28" s="109">
        <f t="shared" si="10"/>
        <v>590</v>
      </c>
      <c r="S28" s="109">
        <f t="shared" si="10"/>
        <v>590</v>
      </c>
      <c r="T28" s="109">
        <f t="shared" si="10"/>
        <v>590</v>
      </c>
      <c r="U28" s="109">
        <f t="shared" si="10"/>
        <v>590</v>
      </c>
      <c r="V28" s="109">
        <f t="shared" si="10"/>
        <v>590</v>
      </c>
      <c r="W28" s="109">
        <f t="shared" si="10"/>
        <v>590</v>
      </c>
      <c r="X28" s="109">
        <f t="shared" si="10"/>
        <v>590</v>
      </c>
      <c r="Y28" s="109">
        <f t="shared" si="10"/>
        <v>590</v>
      </c>
      <c r="Z28" s="109">
        <f t="shared" si="10"/>
        <v>590</v>
      </c>
    </row>
    <row r="29" spans="2:27">
      <c r="B29" s="51" t="s">
        <v>195</v>
      </c>
      <c r="C29" s="51" t="s">
        <v>139</v>
      </c>
      <c r="D29" s="51" t="s">
        <v>138</v>
      </c>
      <c r="E29" s="487">
        <v>600</v>
      </c>
      <c r="F29" s="129">
        <f>E29</f>
        <v>600</v>
      </c>
      <c r="G29" s="129">
        <f t="shared" ref="G29:Z29" si="11">F29</f>
        <v>600</v>
      </c>
      <c r="H29" s="129">
        <f t="shared" si="11"/>
        <v>600</v>
      </c>
      <c r="I29" s="129">
        <f t="shared" si="11"/>
        <v>600</v>
      </c>
      <c r="J29" s="129">
        <f t="shared" si="11"/>
        <v>600</v>
      </c>
      <c r="K29" s="129">
        <f t="shared" si="11"/>
        <v>600</v>
      </c>
      <c r="L29" s="129">
        <f t="shared" si="11"/>
        <v>600</v>
      </c>
      <c r="M29" s="129">
        <f t="shared" si="11"/>
        <v>600</v>
      </c>
      <c r="N29" s="129">
        <f t="shared" si="11"/>
        <v>600</v>
      </c>
      <c r="O29" s="129">
        <f t="shared" si="11"/>
        <v>600</v>
      </c>
      <c r="P29" s="129">
        <f t="shared" si="11"/>
        <v>600</v>
      </c>
      <c r="Q29" s="129">
        <f t="shared" si="11"/>
        <v>600</v>
      </c>
      <c r="R29" s="129">
        <f t="shared" si="11"/>
        <v>600</v>
      </c>
      <c r="S29" s="129">
        <f t="shared" si="11"/>
        <v>600</v>
      </c>
      <c r="T29" s="129">
        <f t="shared" si="11"/>
        <v>600</v>
      </c>
      <c r="U29" s="129">
        <f t="shared" si="11"/>
        <v>600</v>
      </c>
      <c r="V29" s="129">
        <f t="shared" si="11"/>
        <v>600</v>
      </c>
      <c r="W29" s="129">
        <f t="shared" si="11"/>
        <v>600</v>
      </c>
      <c r="X29" s="129">
        <f t="shared" si="11"/>
        <v>600</v>
      </c>
      <c r="Y29" s="129">
        <f t="shared" si="11"/>
        <v>600</v>
      </c>
      <c r="Z29" s="129">
        <f t="shared" si="11"/>
        <v>600</v>
      </c>
    </row>
    <row r="30" spans="2:27">
      <c r="B30" s="48" t="s">
        <v>443</v>
      </c>
      <c r="E30" s="109"/>
      <c r="F30" s="109"/>
      <c r="G30" s="109"/>
      <c r="H30" s="109"/>
      <c r="I30" s="109"/>
      <c r="J30" s="109"/>
      <c r="K30" s="109"/>
      <c r="L30" s="109"/>
      <c r="M30" s="109"/>
      <c r="N30" s="109"/>
      <c r="O30" s="109"/>
      <c r="P30" s="109"/>
      <c r="Q30" s="109"/>
      <c r="R30" s="109"/>
      <c r="S30" s="109"/>
      <c r="T30" s="109"/>
      <c r="U30" s="109"/>
      <c r="V30" s="109"/>
      <c r="W30" s="109"/>
      <c r="X30" s="109"/>
      <c r="Y30" s="109"/>
      <c r="Z30" s="109"/>
      <c r="AA30" s="446"/>
    </row>
    <row r="31" spans="2:27">
      <c r="E31" s="109"/>
      <c r="F31" s="109"/>
      <c r="G31" s="109"/>
      <c r="H31" s="109"/>
      <c r="I31" s="109"/>
      <c r="J31" s="109"/>
      <c r="K31" s="109"/>
      <c r="L31" s="109"/>
      <c r="M31" s="109"/>
      <c r="N31" s="109"/>
      <c r="O31" s="109"/>
      <c r="P31" s="109"/>
      <c r="Q31" s="109"/>
      <c r="R31" s="109"/>
      <c r="S31" s="109"/>
      <c r="T31" s="109"/>
      <c r="U31" s="109"/>
      <c r="V31" s="109"/>
      <c r="W31" s="109"/>
      <c r="X31" s="109"/>
      <c r="Y31" s="109"/>
      <c r="Z31" s="109"/>
    </row>
    <row r="33" spans="2:26">
      <c r="B33" s="361" t="s">
        <v>377</v>
      </c>
    </row>
    <row r="34" spans="2:26" hidden="1" outlineLevel="1">
      <c r="B34" s="157" t="s">
        <v>198</v>
      </c>
      <c r="C34" s="157" t="s">
        <v>191</v>
      </c>
      <c r="D34" s="157" t="s">
        <v>192</v>
      </c>
      <c r="E34" s="158">
        <v>2019</v>
      </c>
      <c r="F34" s="158">
        <v>2020</v>
      </c>
      <c r="G34" s="158">
        <v>2021</v>
      </c>
      <c r="H34" s="158">
        <v>2022</v>
      </c>
      <c r="I34" s="158">
        <v>2023</v>
      </c>
      <c r="J34" s="158">
        <v>2024</v>
      </c>
      <c r="K34" s="158">
        <v>2025</v>
      </c>
      <c r="L34" s="158">
        <v>2026</v>
      </c>
      <c r="M34" s="158">
        <v>2027</v>
      </c>
      <c r="N34" s="158">
        <v>2028</v>
      </c>
      <c r="O34" s="158">
        <v>2029</v>
      </c>
      <c r="P34" s="158">
        <v>2030</v>
      </c>
      <c r="Q34" s="158">
        <v>2031</v>
      </c>
      <c r="R34" s="158">
        <v>2032</v>
      </c>
      <c r="S34" s="158">
        <v>2033</v>
      </c>
      <c r="T34" s="158">
        <v>2034</v>
      </c>
      <c r="U34" s="158">
        <v>2035</v>
      </c>
      <c r="V34" s="158">
        <v>2036</v>
      </c>
      <c r="W34" s="158">
        <v>2037</v>
      </c>
      <c r="X34" s="158">
        <v>2038</v>
      </c>
      <c r="Y34" s="158">
        <v>2039</v>
      </c>
      <c r="Z34" s="158">
        <v>2040</v>
      </c>
    </row>
    <row r="35" spans="2:26" hidden="1" outlineLevel="1">
      <c r="B35" s="157" t="s">
        <v>29</v>
      </c>
      <c r="C35" s="157"/>
      <c r="D35" s="157"/>
      <c r="E35" s="442"/>
      <c r="F35" s="442"/>
      <c r="G35" s="442"/>
      <c r="H35" s="442"/>
      <c r="I35" s="442"/>
      <c r="J35" s="442"/>
      <c r="K35" s="442"/>
      <c r="L35" s="442"/>
      <c r="M35" s="442"/>
      <c r="N35" s="442"/>
      <c r="O35" s="442"/>
      <c r="P35" s="442"/>
      <c r="Q35" s="442"/>
      <c r="R35" s="442"/>
      <c r="S35" s="442"/>
      <c r="T35" s="442"/>
      <c r="U35" s="442"/>
      <c r="V35" s="442"/>
      <c r="W35" s="442"/>
      <c r="X35" s="442"/>
      <c r="Y35" s="442"/>
    </row>
    <row r="36" spans="2:26" hidden="1" outlineLevel="1">
      <c r="B36" s="138" t="s">
        <v>186</v>
      </c>
      <c r="C36" s="138" t="s">
        <v>138</v>
      </c>
      <c r="D36" s="138" t="s">
        <v>187</v>
      </c>
      <c r="E36" s="442">
        <v>1632</v>
      </c>
      <c r="F36" s="442">
        <v>1632</v>
      </c>
      <c r="G36" s="442">
        <v>1632</v>
      </c>
      <c r="H36" s="442">
        <v>1632</v>
      </c>
      <c r="I36" s="442">
        <v>1632</v>
      </c>
      <c r="J36" s="442">
        <v>1632</v>
      </c>
      <c r="K36" s="442">
        <v>1632</v>
      </c>
      <c r="L36" s="442">
        <v>1632</v>
      </c>
      <c r="M36" s="442">
        <v>1632</v>
      </c>
      <c r="N36" s="442">
        <v>1632</v>
      </c>
      <c r="O36" s="442">
        <v>1632</v>
      </c>
      <c r="P36" s="442">
        <v>1632</v>
      </c>
      <c r="Q36" s="442">
        <v>1632</v>
      </c>
      <c r="R36" s="442">
        <v>1632</v>
      </c>
      <c r="S36" s="442">
        <v>1632</v>
      </c>
      <c r="T36" s="442">
        <v>1632</v>
      </c>
      <c r="U36" s="442">
        <v>1632</v>
      </c>
      <c r="V36" s="442">
        <v>1632</v>
      </c>
      <c r="W36" s="442">
        <v>1632</v>
      </c>
      <c r="X36" s="442">
        <v>1632</v>
      </c>
      <c r="Y36" s="442">
        <v>1632</v>
      </c>
      <c r="Z36" s="442">
        <v>1632</v>
      </c>
    </row>
    <row r="37" spans="2:26" hidden="1" outlineLevel="1">
      <c r="B37" s="443" t="s">
        <v>186</v>
      </c>
      <c r="C37" s="443" t="s">
        <v>187</v>
      </c>
      <c r="D37" s="443" t="s">
        <v>138</v>
      </c>
      <c r="E37" s="444">
        <v>1632</v>
      </c>
      <c r="F37" s="444">
        <v>1632</v>
      </c>
      <c r="G37" s="444">
        <v>1632</v>
      </c>
      <c r="H37" s="444">
        <v>1632</v>
      </c>
      <c r="I37" s="444">
        <v>1632</v>
      </c>
      <c r="J37" s="444">
        <v>1632</v>
      </c>
      <c r="K37" s="444">
        <v>1632</v>
      </c>
      <c r="L37" s="444">
        <v>1632</v>
      </c>
      <c r="M37" s="444">
        <v>1632</v>
      </c>
      <c r="N37" s="444">
        <v>1632</v>
      </c>
      <c r="O37" s="444">
        <v>1632</v>
      </c>
      <c r="P37" s="444">
        <v>1632</v>
      </c>
      <c r="Q37" s="444">
        <v>1632</v>
      </c>
      <c r="R37" s="444">
        <v>1632</v>
      </c>
      <c r="S37" s="444">
        <v>1632</v>
      </c>
      <c r="T37" s="444">
        <v>1632</v>
      </c>
      <c r="U37" s="444">
        <v>1632</v>
      </c>
      <c r="V37" s="444">
        <v>1632</v>
      </c>
      <c r="W37" s="444">
        <v>1632</v>
      </c>
      <c r="X37" s="444">
        <v>1632</v>
      </c>
      <c r="Y37" s="444">
        <v>1632</v>
      </c>
      <c r="Z37" s="442">
        <v>1632</v>
      </c>
    </row>
    <row r="38" spans="2:26" hidden="1" outlineLevel="1">
      <c r="B38" s="138" t="s">
        <v>188</v>
      </c>
      <c r="C38" s="138" t="s">
        <v>138</v>
      </c>
      <c r="D38" s="138" t="s">
        <v>189</v>
      </c>
      <c r="E38" s="442">
        <v>740</v>
      </c>
      <c r="F38" s="442">
        <v>740</v>
      </c>
      <c r="G38" s="442">
        <v>740</v>
      </c>
      <c r="H38" s="442">
        <v>740</v>
      </c>
      <c r="I38" s="442">
        <v>740</v>
      </c>
      <c r="J38" s="442">
        <v>740</v>
      </c>
      <c r="K38" s="442">
        <v>740</v>
      </c>
      <c r="L38" s="442">
        <v>740</v>
      </c>
      <c r="M38" s="442">
        <v>740</v>
      </c>
      <c r="N38" s="442">
        <v>740</v>
      </c>
      <c r="O38" s="442">
        <v>740</v>
      </c>
      <c r="P38" s="442">
        <v>740</v>
      </c>
      <c r="Q38" s="442">
        <v>740</v>
      </c>
      <c r="R38" s="442">
        <v>740</v>
      </c>
      <c r="S38" s="442">
        <v>740</v>
      </c>
      <c r="T38" s="442">
        <v>740</v>
      </c>
      <c r="U38" s="442">
        <v>740</v>
      </c>
      <c r="V38" s="442">
        <v>740</v>
      </c>
      <c r="W38" s="442">
        <v>740</v>
      </c>
      <c r="X38" s="442">
        <v>740</v>
      </c>
      <c r="Y38" s="442">
        <v>740</v>
      </c>
      <c r="Z38" s="442">
        <v>740</v>
      </c>
    </row>
    <row r="39" spans="2:26" hidden="1" outlineLevel="1">
      <c r="B39" s="443" t="s">
        <v>188</v>
      </c>
      <c r="C39" s="443" t="s">
        <v>189</v>
      </c>
      <c r="D39" s="443" t="s">
        <v>138</v>
      </c>
      <c r="E39" s="444">
        <v>680</v>
      </c>
      <c r="F39" s="444">
        <v>680</v>
      </c>
      <c r="G39" s="444">
        <v>680</v>
      </c>
      <c r="H39" s="444">
        <v>680</v>
      </c>
      <c r="I39" s="444">
        <v>680</v>
      </c>
      <c r="J39" s="444">
        <v>680</v>
      </c>
      <c r="K39" s="444">
        <v>680</v>
      </c>
      <c r="L39" s="444">
        <v>680</v>
      </c>
      <c r="M39" s="444">
        <v>680</v>
      </c>
      <c r="N39" s="444">
        <v>680</v>
      </c>
      <c r="O39" s="444">
        <v>680</v>
      </c>
      <c r="P39" s="444">
        <v>680</v>
      </c>
      <c r="Q39" s="444">
        <v>680</v>
      </c>
      <c r="R39" s="444">
        <v>680</v>
      </c>
      <c r="S39" s="444">
        <v>680</v>
      </c>
      <c r="T39" s="444">
        <v>680</v>
      </c>
      <c r="U39" s="444">
        <v>680</v>
      </c>
      <c r="V39" s="444">
        <v>680</v>
      </c>
      <c r="W39" s="444">
        <v>680</v>
      </c>
      <c r="X39" s="444">
        <v>680</v>
      </c>
      <c r="Y39" s="444">
        <v>680</v>
      </c>
      <c r="Z39" s="442">
        <v>680</v>
      </c>
    </row>
    <row r="40" spans="2:26" hidden="1" outlineLevel="1">
      <c r="B40" s="138" t="s">
        <v>199</v>
      </c>
      <c r="C40" s="138" t="s">
        <v>138</v>
      </c>
      <c r="D40" s="138" t="s">
        <v>190</v>
      </c>
      <c r="E40" s="442">
        <v>1640</v>
      </c>
      <c r="F40" s="442">
        <v>1640</v>
      </c>
      <c r="G40" s="442">
        <v>2500</v>
      </c>
      <c r="H40" s="442">
        <v>2500</v>
      </c>
      <c r="I40" s="442">
        <v>2500</v>
      </c>
      <c r="J40" s="442">
        <v>3500</v>
      </c>
      <c r="K40" s="442">
        <v>3500</v>
      </c>
      <c r="L40" s="442">
        <v>3500</v>
      </c>
      <c r="M40" s="442">
        <v>3500</v>
      </c>
      <c r="N40" s="442">
        <v>3500</v>
      </c>
      <c r="O40" s="442">
        <v>3500</v>
      </c>
      <c r="P40" s="442">
        <v>3500</v>
      </c>
      <c r="Q40" s="442">
        <v>3500</v>
      </c>
      <c r="R40" s="442">
        <v>3500</v>
      </c>
      <c r="S40" s="442">
        <v>3500</v>
      </c>
      <c r="T40" s="442">
        <v>3500</v>
      </c>
      <c r="U40" s="442">
        <v>3500</v>
      </c>
      <c r="V40" s="442">
        <v>3500</v>
      </c>
      <c r="W40" s="442">
        <v>3500</v>
      </c>
      <c r="X40" s="442">
        <v>3500</v>
      </c>
      <c r="Y40" s="442">
        <v>3500</v>
      </c>
      <c r="Z40" s="442">
        <v>3500</v>
      </c>
    </row>
    <row r="41" spans="2:26" hidden="1" outlineLevel="1">
      <c r="B41" s="443" t="s">
        <v>199</v>
      </c>
      <c r="C41" s="443" t="s">
        <v>190</v>
      </c>
      <c r="D41" s="443" t="s">
        <v>138</v>
      </c>
      <c r="E41" s="444">
        <v>1500</v>
      </c>
      <c r="F41" s="444">
        <v>1500</v>
      </c>
      <c r="G41" s="444">
        <v>2500</v>
      </c>
      <c r="H41" s="444">
        <v>2500</v>
      </c>
      <c r="I41" s="444">
        <v>2500</v>
      </c>
      <c r="J41" s="444">
        <v>3500</v>
      </c>
      <c r="K41" s="444">
        <v>3500</v>
      </c>
      <c r="L41" s="444">
        <v>3500</v>
      </c>
      <c r="M41" s="444">
        <v>3500</v>
      </c>
      <c r="N41" s="444">
        <v>3500</v>
      </c>
      <c r="O41" s="444">
        <v>3500</v>
      </c>
      <c r="P41" s="444">
        <v>3500</v>
      </c>
      <c r="Q41" s="444">
        <v>3500</v>
      </c>
      <c r="R41" s="444">
        <v>3500</v>
      </c>
      <c r="S41" s="444">
        <v>3500</v>
      </c>
      <c r="T41" s="444">
        <v>3500</v>
      </c>
      <c r="U41" s="444">
        <v>3500</v>
      </c>
      <c r="V41" s="444">
        <v>3500</v>
      </c>
      <c r="W41" s="444">
        <v>3500</v>
      </c>
      <c r="X41" s="444">
        <v>3500</v>
      </c>
      <c r="Y41" s="444">
        <v>3500</v>
      </c>
      <c r="Z41" s="442">
        <v>3500</v>
      </c>
    </row>
    <row r="42" spans="2:26" hidden="1" outlineLevel="1">
      <c r="B42" s="138" t="s">
        <v>193</v>
      </c>
      <c r="C42" s="138" t="s">
        <v>138</v>
      </c>
      <c r="D42" s="138" t="s">
        <v>194</v>
      </c>
      <c r="E42" s="442">
        <v>0</v>
      </c>
      <c r="F42" s="442">
        <v>700</v>
      </c>
      <c r="G42" s="442">
        <v>700</v>
      </c>
      <c r="H42" s="442">
        <v>700</v>
      </c>
      <c r="I42" s="442">
        <v>700</v>
      </c>
      <c r="J42" s="442">
        <v>700</v>
      </c>
      <c r="K42" s="442">
        <v>700</v>
      </c>
      <c r="L42" s="442">
        <v>700</v>
      </c>
      <c r="M42" s="442">
        <v>700</v>
      </c>
      <c r="N42" s="442">
        <v>700</v>
      </c>
      <c r="O42" s="442">
        <v>700</v>
      </c>
      <c r="P42" s="442">
        <v>700</v>
      </c>
      <c r="Q42" s="442">
        <v>700</v>
      </c>
      <c r="R42" s="442">
        <v>700</v>
      </c>
      <c r="S42" s="442">
        <v>700</v>
      </c>
      <c r="T42" s="442">
        <v>700</v>
      </c>
      <c r="U42" s="442">
        <v>700</v>
      </c>
      <c r="V42" s="442">
        <v>700</v>
      </c>
      <c r="W42" s="442">
        <v>700</v>
      </c>
      <c r="X42" s="442">
        <v>700</v>
      </c>
      <c r="Y42" s="442">
        <v>700</v>
      </c>
      <c r="Z42" s="442">
        <v>700</v>
      </c>
    </row>
    <row r="43" spans="2:26" hidden="1" outlineLevel="1">
      <c r="B43" s="443" t="s">
        <v>193</v>
      </c>
      <c r="C43" s="443" t="s">
        <v>194</v>
      </c>
      <c r="D43" s="443" t="s">
        <v>138</v>
      </c>
      <c r="E43" s="444">
        <v>0</v>
      </c>
      <c r="F43" s="444">
        <v>700</v>
      </c>
      <c r="G43" s="444">
        <v>700</v>
      </c>
      <c r="H43" s="444">
        <v>700</v>
      </c>
      <c r="I43" s="444">
        <v>700</v>
      </c>
      <c r="J43" s="444">
        <v>700</v>
      </c>
      <c r="K43" s="444">
        <v>700</v>
      </c>
      <c r="L43" s="444">
        <v>700</v>
      </c>
      <c r="M43" s="444">
        <v>700</v>
      </c>
      <c r="N43" s="444">
        <v>700</v>
      </c>
      <c r="O43" s="444">
        <v>700</v>
      </c>
      <c r="P43" s="444">
        <v>700</v>
      </c>
      <c r="Q43" s="444">
        <v>700</v>
      </c>
      <c r="R43" s="444">
        <v>700</v>
      </c>
      <c r="S43" s="444">
        <v>700</v>
      </c>
      <c r="T43" s="444">
        <v>700</v>
      </c>
      <c r="U43" s="444">
        <v>700</v>
      </c>
      <c r="V43" s="444">
        <v>700</v>
      </c>
      <c r="W43" s="444">
        <v>700</v>
      </c>
      <c r="X43" s="444">
        <v>700</v>
      </c>
      <c r="Y43" s="444">
        <v>700</v>
      </c>
      <c r="Z43" s="442">
        <v>700</v>
      </c>
    </row>
    <row r="44" spans="2:26" hidden="1" outlineLevel="1">
      <c r="B44" s="138" t="s">
        <v>196</v>
      </c>
      <c r="C44" s="138" t="s">
        <v>138</v>
      </c>
      <c r="D44" s="138" t="s">
        <v>197</v>
      </c>
      <c r="E44" s="442">
        <v>0</v>
      </c>
      <c r="F44" s="442">
        <v>0</v>
      </c>
      <c r="G44" s="442">
        <v>0</v>
      </c>
      <c r="H44" s="442">
        <v>0</v>
      </c>
      <c r="I44" s="442"/>
      <c r="J44" s="442">
        <v>1400</v>
      </c>
      <c r="K44" s="442">
        <v>1400</v>
      </c>
      <c r="L44" s="442">
        <v>1400</v>
      </c>
      <c r="M44" s="442">
        <v>1400</v>
      </c>
      <c r="N44" s="442">
        <v>1400</v>
      </c>
      <c r="O44" s="442">
        <v>1400</v>
      </c>
      <c r="P44" s="442">
        <v>1400</v>
      </c>
      <c r="Q44" s="442">
        <v>1400</v>
      </c>
      <c r="R44" s="442">
        <v>1400</v>
      </c>
      <c r="S44" s="442">
        <v>1400</v>
      </c>
      <c r="T44" s="442">
        <v>1400</v>
      </c>
      <c r="U44" s="442">
        <v>1400</v>
      </c>
      <c r="V44" s="442">
        <v>1400</v>
      </c>
      <c r="W44" s="442">
        <v>1400</v>
      </c>
      <c r="X44" s="442">
        <v>1400</v>
      </c>
      <c r="Y44" s="442">
        <v>1400</v>
      </c>
      <c r="Z44" s="442">
        <v>1400</v>
      </c>
    </row>
    <row r="45" spans="2:26" hidden="1" outlineLevel="1">
      <c r="B45" s="138" t="s">
        <v>196</v>
      </c>
      <c r="C45" s="138" t="s">
        <v>197</v>
      </c>
      <c r="D45" s="138" t="s">
        <v>138</v>
      </c>
      <c r="E45" s="442">
        <v>0</v>
      </c>
      <c r="F45" s="442">
        <v>0</v>
      </c>
      <c r="G45" s="442">
        <v>0</v>
      </c>
      <c r="H45" s="442">
        <v>0</v>
      </c>
      <c r="I45" s="442"/>
      <c r="J45" s="442">
        <v>1400</v>
      </c>
      <c r="K45" s="442">
        <v>1400</v>
      </c>
      <c r="L45" s="442">
        <v>1400</v>
      </c>
      <c r="M45" s="442">
        <v>1400</v>
      </c>
      <c r="N45" s="442">
        <v>1400</v>
      </c>
      <c r="O45" s="442">
        <v>1400</v>
      </c>
      <c r="P45" s="442">
        <v>1400</v>
      </c>
      <c r="Q45" s="442">
        <v>1400</v>
      </c>
      <c r="R45" s="442">
        <v>1400</v>
      </c>
      <c r="S45" s="442">
        <v>1400</v>
      </c>
      <c r="T45" s="442">
        <v>1400</v>
      </c>
      <c r="U45" s="442">
        <v>1400</v>
      </c>
      <c r="V45" s="442">
        <v>1400</v>
      </c>
      <c r="W45" s="442">
        <v>1400</v>
      </c>
      <c r="X45" s="442">
        <v>1400</v>
      </c>
      <c r="Y45" s="442">
        <v>1400</v>
      </c>
      <c r="Z45" s="442">
        <v>1400</v>
      </c>
    </row>
    <row r="46" spans="2:26" hidden="1" outlineLevel="1">
      <c r="B46" s="138"/>
      <c r="C46" s="138"/>
      <c r="D46" s="138"/>
      <c r="E46" s="442"/>
      <c r="F46" s="442"/>
      <c r="G46" s="442"/>
      <c r="H46" s="442"/>
      <c r="I46" s="442"/>
      <c r="J46" s="442"/>
      <c r="K46" s="442"/>
      <c r="L46" s="442"/>
      <c r="M46" s="442"/>
      <c r="N46" s="442"/>
      <c r="O46" s="442"/>
      <c r="P46" s="442"/>
      <c r="Q46" s="442"/>
      <c r="R46" s="442"/>
      <c r="S46" s="442"/>
      <c r="T46" s="442"/>
      <c r="U46" s="442"/>
      <c r="V46" s="442"/>
      <c r="W46" s="442"/>
      <c r="X46" s="442"/>
      <c r="Y46" s="442"/>
      <c r="Z46" s="442"/>
    </row>
    <row r="47" spans="2:26" hidden="1" outlineLevel="1">
      <c r="B47" s="157" t="s">
        <v>31</v>
      </c>
      <c r="C47" s="157"/>
      <c r="D47" s="157"/>
      <c r="E47" s="442"/>
      <c r="F47" s="442"/>
      <c r="G47" s="442"/>
      <c r="H47" s="442"/>
      <c r="I47" s="442"/>
      <c r="J47" s="442"/>
      <c r="K47" s="442"/>
      <c r="L47" s="442"/>
      <c r="M47" s="442"/>
      <c r="N47" s="442"/>
      <c r="O47" s="442"/>
      <c r="P47" s="442"/>
      <c r="Q47" s="442"/>
      <c r="R47" s="442"/>
      <c r="S47" s="442"/>
      <c r="T47" s="442"/>
      <c r="U47" s="442"/>
      <c r="V47" s="442"/>
      <c r="W47" s="442"/>
      <c r="X47" s="442"/>
      <c r="Y47" s="442"/>
      <c r="Z47" s="442"/>
    </row>
    <row r="48" spans="2:26" hidden="1" outlineLevel="1">
      <c r="B48" s="138" t="s">
        <v>184</v>
      </c>
      <c r="C48" s="138" t="s">
        <v>139</v>
      </c>
      <c r="D48" s="138" t="s">
        <v>189</v>
      </c>
      <c r="E48" s="442">
        <v>1700</v>
      </c>
      <c r="F48" s="442">
        <v>1700</v>
      </c>
      <c r="G48" s="442">
        <v>1700</v>
      </c>
      <c r="H48" s="442">
        <v>1700</v>
      </c>
      <c r="I48" s="442">
        <v>1700</v>
      </c>
      <c r="J48" s="442">
        <v>1700</v>
      </c>
      <c r="K48" s="442">
        <v>1700</v>
      </c>
      <c r="L48" s="442">
        <v>1700</v>
      </c>
      <c r="M48" s="442">
        <v>1700</v>
      </c>
      <c r="N48" s="442">
        <v>1700</v>
      </c>
      <c r="O48" s="442">
        <v>1700</v>
      </c>
      <c r="P48" s="442">
        <v>1700</v>
      </c>
      <c r="Q48" s="442">
        <v>1700</v>
      </c>
      <c r="R48" s="442">
        <v>1700</v>
      </c>
      <c r="S48" s="442">
        <v>1700</v>
      </c>
      <c r="T48" s="442">
        <v>1700</v>
      </c>
      <c r="U48" s="442">
        <v>1700</v>
      </c>
      <c r="V48" s="442">
        <v>1700</v>
      </c>
      <c r="W48" s="442">
        <v>1700</v>
      </c>
      <c r="X48" s="442">
        <v>1700</v>
      </c>
      <c r="Y48" s="442">
        <v>1700</v>
      </c>
      <c r="Z48" s="442">
        <v>1700</v>
      </c>
    </row>
    <row r="49" spans="2:26" hidden="1" outlineLevel="1">
      <c r="B49" s="443" t="s">
        <v>184</v>
      </c>
      <c r="C49" s="443" t="s">
        <v>189</v>
      </c>
      <c r="D49" s="443" t="s">
        <v>139</v>
      </c>
      <c r="E49" s="444">
        <v>1300</v>
      </c>
      <c r="F49" s="444">
        <v>1300</v>
      </c>
      <c r="G49" s="444">
        <v>1300</v>
      </c>
      <c r="H49" s="444">
        <v>1300</v>
      </c>
      <c r="I49" s="444">
        <v>1300</v>
      </c>
      <c r="J49" s="444">
        <v>1300</v>
      </c>
      <c r="K49" s="444">
        <v>1300</v>
      </c>
      <c r="L49" s="444">
        <v>1300</v>
      </c>
      <c r="M49" s="444">
        <v>1300</v>
      </c>
      <c r="N49" s="444">
        <v>1300</v>
      </c>
      <c r="O49" s="444">
        <v>1300</v>
      </c>
      <c r="P49" s="444">
        <v>1300</v>
      </c>
      <c r="Q49" s="444">
        <v>1300</v>
      </c>
      <c r="R49" s="444">
        <v>1300</v>
      </c>
      <c r="S49" s="444">
        <v>1300</v>
      </c>
      <c r="T49" s="444">
        <v>1300</v>
      </c>
      <c r="U49" s="444">
        <v>1300</v>
      </c>
      <c r="V49" s="444">
        <v>1300</v>
      </c>
      <c r="W49" s="444">
        <v>1300</v>
      </c>
      <c r="X49" s="444">
        <v>1300</v>
      </c>
      <c r="Y49" s="444">
        <v>1300</v>
      </c>
      <c r="Z49" s="442">
        <v>1300</v>
      </c>
    </row>
    <row r="50" spans="2:26" hidden="1" outlineLevel="1">
      <c r="B50" s="138" t="s">
        <v>185</v>
      </c>
      <c r="C50" s="138" t="s">
        <v>139</v>
      </c>
      <c r="D50" s="138" t="s">
        <v>190</v>
      </c>
      <c r="E50" s="442">
        <v>585</v>
      </c>
      <c r="F50" s="442">
        <v>585</v>
      </c>
      <c r="G50" s="442">
        <v>585</v>
      </c>
      <c r="H50" s="442">
        <v>585</v>
      </c>
      <c r="I50" s="442">
        <v>585</v>
      </c>
      <c r="J50" s="442">
        <v>585</v>
      </c>
      <c r="K50" s="442">
        <v>585</v>
      </c>
      <c r="L50" s="442">
        <v>585</v>
      </c>
      <c r="M50" s="442">
        <v>585</v>
      </c>
      <c r="N50" s="442">
        <v>585</v>
      </c>
      <c r="O50" s="442">
        <v>585</v>
      </c>
      <c r="P50" s="442">
        <v>585</v>
      </c>
      <c r="Q50" s="442">
        <v>585</v>
      </c>
      <c r="R50" s="442">
        <v>585</v>
      </c>
      <c r="S50" s="442">
        <v>585</v>
      </c>
      <c r="T50" s="442">
        <v>585</v>
      </c>
      <c r="U50" s="442">
        <v>585</v>
      </c>
      <c r="V50" s="442">
        <v>585</v>
      </c>
      <c r="W50" s="442">
        <v>585</v>
      </c>
      <c r="X50" s="442">
        <v>585</v>
      </c>
      <c r="Y50" s="442">
        <v>585</v>
      </c>
      <c r="Z50" s="442">
        <v>585</v>
      </c>
    </row>
    <row r="51" spans="2:26" hidden="1" outlineLevel="1">
      <c r="B51" s="443" t="s">
        <v>185</v>
      </c>
      <c r="C51" s="443" t="s">
        <v>190</v>
      </c>
      <c r="D51" s="443" t="s">
        <v>139</v>
      </c>
      <c r="E51" s="444">
        <v>600</v>
      </c>
      <c r="F51" s="444">
        <v>600</v>
      </c>
      <c r="G51" s="444">
        <v>600</v>
      </c>
      <c r="H51" s="444">
        <v>600</v>
      </c>
      <c r="I51" s="444">
        <v>600</v>
      </c>
      <c r="J51" s="444">
        <v>600</v>
      </c>
      <c r="K51" s="444">
        <v>600</v>
      </c>
      <c r="L51" s="444">
        <v>600</v>
      </c>
      <c r="M51" s="444">
        <v>600</v>
      </c>
      <c r="N51" s="444">
        <v>600</v>
      </c>
      <c r="O51" s="444">
        <v>600</v>
      </c>
      <c r="P51" s="444">
        <v>600</v>
      </c>
      <c r="Q51" s="444">
        <v>600</v>
      </c>
      <c r="R51" s="444">
        <v>600</v>
      </c>
      <c r="S51" s="444">
        <v>600</v>
      </c>
      <c r="T51" s="444">
        <v>600</v>
      </c>
      <c r="U51" s="444">
        <v>600</v>
      </c>
      <c r="V51" s="444">
        <v>600</v>
      </c>
      <c r="W51" s="444">
        <v>600</v>
      </c>
      <c r="X51" s="444">
        <v>600</v>
      </c>
      <c r="Y51" s="444">
        <v>600</v>
      </c>
      <c r="Z51" s="442">
        <v>600</v>
      </c>
    </row>
    <row r="52" spans="2:26" hidden="1" outlineLevel="1">
      <c r="B52" s="138" t="s">
        <v>140</v>
      </c>
      <c r="C52" s="138" t="s">
        <v>139</v>
      </c>
      <c r="D52" s="138" t="s">
        <v>190</v>
      </c>
      <c r="E52" s="442">
        <v>400</v>
      </c>
      <c r="F52" s="442">
        <v>400</v>
      </c>
      <c r="G52" s="442">
        <v>400</v>
      </c>
      <c r="H52" s="442">
        <v>400</v>
      </c>
      <c r="I52" s="442">
        <v>400</v>
      </c>
      <c r="J52" s="442">
        <v>400</v>
      </c>
      <c r="K52" s="442">
        <v>400</v>
      </c>
      <c r="L52" s="442">
        <v>400</v>
      </c>
      <c r="M52" s="442">
        <v>400</v>
      </c>
      <c r="N52" s="442">
        <v>400</v>
      </c>
      <c r="O52" s="442">
        <v>400</v>
      </c>
      <c r="P52" s="442">
        <v>400</v>
      </c>
      <c r="Q52" s="442">
        <v>400</v>
      </c>
      <c r="R52" s="442">
        <v>400</v>
      </c>
      <c r="S52" s="442">
        <v>400</v>
      </c>
      <c r="T52" s="442">
        <v>400</v>
      </c>
      <c r="U52" s="442">
        <v>400</v>
      </c>
      <c r="V52" s="442">
        <v>400</v>
      </c>
      <c r="W52" s="442">
        <v>400</v>
      </c>
      <c r="X52" s="442">
        <v>400</v>
      </c>
      <c r="Y52" s="442">
        <v>400</v>
      </c>
      <c r="Z52" s="442">
        <v>400</v>
      </c>
    </row>
    <row r="53" spans="2:26" hidden="1" outlineLevel="1">
      <c r="B53" s="138" t="s">
        <v>140</v>
      </c>
      <c r="C53" s="138" t="s">
        <v>190</v>
      </c>
      <c r="D53" s="138" t="s">
        <v>139</v>
      </c>
      <c r="E53" s="442">
        <v>400</v>
      </c>
      <c r="F53" s="442">
        <v>400</v>
      </c>
      <c r="G53" s="442">
        <v>400</v>
      </c>
      <c r="H53" s="442">
        <v>400</v>
      </c>
      <c r="I53" s="442">
        <v>400</v>
      </c>
      <c r="J53" s="442">
        <v>400</v>
      </c>
      <c r="K53" s="442">
        <v>400</v>
      </c>
      <c r="L53" s="442">
        <v>400</v>
      </c>
      <c r="M53" s="442">
        <v>400</v>
      </c>
      <c r="N53" s="442">
        <v>400</v>
      </c>
      <c r="O53" s="442">
        <v>400</v>
      </c>
      <c r="P53" s="442">
        <v>400</v>
      </c>
      <c r="Q53" s="442">
        <v>400</v>
      </c>
      <c r="R53" s="442">
        <v>400</v>
      </c>
      <c r="S53" s="442">
        <v>400</v>
      </c>
      <c r="T53" s="442">
        <v>400</v>
      </c>
      <c r="U53" s="442">
        <v>400</v>
      </c>
      <c r="V53" s="442">
        <v>400</v>
      </c>
      <c r="W53" s="442">
        <v>400</v>
      </c>
      <c r="X53" s="442">
        <v>400</v>
      </c>
      <c r="Y53" s="442">
        <v>400</v>
      </c>
      <c r="Z53" s="442">
        <v>400</v>
      </c>
    </row>
    <row r="54" spans="2:26" hidden="1" outlineLevel="1">
      <c r="B54" s="138"/>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442"/>
    </row>
    <row r="55" spans="2:26" hidden="1" outlineLevel="1">
      <c r="B55" s="157" t="s">
        <v>195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442"/>
    </row>
    <row r="56" spans="2:26" hidden="1" outlineLevel="1">
      <c r="B56" s="138" t="s">
        <v>195</v>
      </c>
      <c r="C56" s="138" t="s">
        <v>138</v>
      </c>
      <c r="D56" s="138" t="s">
        <v>139</v>
      </c>
      <c r="E56" s="442">
        <v>590</v>
      </c>
      <c r="F56" s="442">
        <v>590</v>
      </c>
      <c r="G56" s="442">
        <v>590</v>
      </c>
      <c r="H56" s="442">
        <v>590</v>
      </c>
      <c r="I56" s="442">
        <v>590</v>
      </c>
      <c r="J56" s="442">
        <v>590</v>
      </c>
      <c r="K56" s="442">
        <v>590</v>
      </c>
      <c r="L56" s="442">
        <v>590</v>
      </c>
      <c r="M56" s="442">
        <v>590</v>
      </c>
      <c r="N56" s="442">
        <v>590</v>
      </c>
      <c r="O56" s="442">
        <v>590</v>
      </c>
      <c r="P56" s="442">
        <v>590</v>
      </c>
      <c r="Q56" s="442">
        <v>590</v>
      </c>
      <c r="R56" s="442">
        <v>590</v>
      </c>
      <c r="S56" s="442">
        <v>590</v>
      </c>
      <c r="T56" s="442">
        <v>590</v>
      </c>
      <c r="U56" s="442">
        <v>590</v>
      </c>
      <c r="V56" s="442">
        <v>590</v>
      </c>
      <c r="W56" s="442">
        <v>590</v>
      </c>
      <c r="X56" s="442">
        <v>590</v>
      </c>
      <c r="Y56" s="442">
        <v>590</v>
      </c>
      <c r="Z56" s="442">
        <v>590</v>
      </c>
    </row>
    <row r="57" spans="2:26" hidden="1" outlineLevel="1">
      <c r="B57" s="390" t="s">
        <v>195</v>
      </c>
      <c r="C57" s="390" t="s">
        <v>139</v>
      </c>
      <c r="D57" s="390" t="s">
        <v>138</v>
      </c>
      <c r="E57" s="445">
        <v>600</v>
      </c>
      <c r="F57" s="445">
        <v>600</v>
      </c>
      <c r="G57" s="445">
        <v>600</v>
      </c>
      <c r="H57" s="445">
        <v>600</v>
      </c>
      <c r="I57" s="445">
        <v>600</v>
      </c>
      <c r="J57" s="445">
        <v>600</v>
      </c>
      <c r="K57" s="445">
        <v>600</v>
      </c>
      <c r="L57" s="445">
        <v>600</v>
      </c>
      <c r="M57" s="445">
        <v>600</v>
      </c>
      <c r="N57" s="445">
        <v>600</v>
      </c>
      <c r="O57" s="445">
        <v>600</v>
      </c>
      <c r="P57" s="445">
        <v>600</v>
      </c>
      <c r="Q57" s="445">
        <v>600</v>
      </c>
      <c r="R57" s="445">
        <v>600</v>
      </c>
      <c r="S57" s="445">
        <v>600</v>
      </c>
      <c r="T57" s="445">
        <v>600</v>
      </c>
      <c r="U57" s="445">
        <v>600</v>
      </c>
      <c r="V57" s="445">
        <v>600</v>
      </c>
      <c r="W57" s="445">
        <v>600</v>
      </c>
      <c r="X57" s="445">
        <v>600</v>
      </c>
      <c r="Y57" s="445">
        <v>600</v>
      </c>
      <c r="Z57" s="442">
        <v>600</v>
      </c>
    </row>
    <row r="58" spans="2:26" collapsed="1">
      <c r="E58" s="446"/>
      <c r="F58" s="446"/>
      <c r="G58" s="446"/>
      <c r="H58" s="446"/>
      <c r="I58" s="446"/>
      <c r="J58" s="446"/>
      <c r="K58" s="446"/>
      <c r="L58" s="446"/>
      <c r="M58" s="446"/>
      <c r="N58" s="446"/>
      <c r="O58" s="446"/>
      <c r="P58" s="446"/>
      <c r="Q58" s="446"/>
      <c r="R58" s="446"/>
      <c r="S58" s="446"/>
      <c r="T58" s="446"/>
      <c r="U58" s="446"/>
      <c r="V58" s="446"/>
      <c r="W58" s="446"/>
      <c r="X58" s="446"/>
      <c r="Y58" s="446"/>
      <c r="Z58" s="446"/>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4"/>
    <pageSetUpPr fitToPage="1"/>
  </sheetPr>
  <dimension ref="A1:AY201"/>
  <sheetViews>
    <sheetView showGridLines="0" zoomScale="85" zoomScaleNormal="85" workbookViewId="0"/>
  </sheetViews>
  <sheetFormatPr defaultColWidth="8.88671875" defaultRowHeight="14.4" outlineLevelRow="1"/>
  <cols>
    <col min="1" max="1" width="5.6640625" style="383" customWidth="1"/>
    <col min="2" max="2" width="30.6640625" style="383" customWidth="1"/>
    <col min="3" max="3" width="20.5546875" style="383" customWidth="1"/>
    <col min="4" max="4" width="10.6640625" style="383" customWidth="1"/>
    <col min="5" max="5" width="11.5546875" style="383" bestFit="1" customWidth="1"/>
    <col min="6" max="14" width="12.5546875" style="383" bestFit="1" customWidth="1"/>
    <col min="15" max="15" width="9.109375" style="383" customWidth="1"/>
    <col min="16" max="26" width="12.5546875" style="383" bestFit="1" customWidth="1"/>
    <col min="27" max="16384" width="8.88671875" style="383"/>
  </cols>
  <sheetData>
    <row r="1" spans="2:27" s="58" customFormat="1" ht="21">
      <c r="B1" s="58" t="s">
        <v>236</v>
      </c>
    </row>
    <row r="4" spans="2:27" s="186" customFormat="1">
      <c r="B4" s="186" t="s">
        <v>242</v>
      </c>
    </row>
    <row r="6" spans="2:27">
      <c r="B6" s="53" t="s">
        <v>241</v>
      </c>
      <c r="C6" s="53"/>
      <c r="D6" s="53" t="s">
        <v>1</v>
      </c>
      <c r="E6" s="64"/>
      <c r="J6" s="397"/>
    </row>
    <row r="7" spans="2:27">
      <c r="B7" s="285" t="s">
        <v>243</v>
      </c>
      <c r="C7" s="285"/>
      <c r="D7" s="285" t="s">
        <v>246</v>
      </c>
      <c r="E7" s="92">
        <f>E8*3.6/1000</f>
        <v>4.3560000000000001E-2</v>
      </c>
      <c r="H7" s="249"/>
      <c r="N7" s="248"/>
    </row>
    <row r="8" spans="2:27">
      <c r="B8" s="285" t="s">
        <v>244</v>
      </c>
      <c r="C8" s="285"/>
      <c r="D8" s="285" t="s">
        <v>245</v>
      </c>
      <c r="E8" s="381">
        <v>12.1</v>
      </c>
      <c r="J8" s="398"/>
    </row>
    <row r="9" spans="2:27">
      <c r="B9" s="2" t="s">
        <v>482</v>
      </c>
    </row>
    <row r="11" spans="2:27" s="186" customFormat="1">
      <c r="B11" s="186" t="s">
        <v>483</v>
      </c>
    </row>
    <row r="13" spans="2:27">
      <c r="B13" s="53" t="s">
        <v>237</v>
      </c>
      <c r="C13" s="53"/>
      <c r="D13" s="53" t="s">
        <v>1</v>
      </c>
      <c r="E13" s="64">
        <v>2019</v>
      </c>
      <c r="F13" s="64">
        <v>2020</v>
      </c>
      <c r="G13" s="64">
        <v>2021</v>
      </c>
      <c r="H13" s="64">
        <v>2022</v>
      </c>
      <c r="I13" s="64">
        <v>2023</v>
      </c>
      <c r="J13" s="64">
        <v>2024</v>
      </c>
      <c r="K13" s="64">
        <v>2025</v>
      </c>
      <c r="L13" s="64">
        <v>2026</v>
      </c>
      <c r="M13" s="64">
        <v>2027</v>
      </c>
      <c r="N13" s="64">
        <v>2028</v>
      </c>
      <c r="O13" s="64">
        <v>2029</v>
      </c>
      <c r="P13" s="64">
        <v>2030</v>
      </c>
      <c r="Q13" s="64">
        <v>2031</v>
      </c>
      <c r="R13" s="64">
        <v>2032</v>
      </c>
      <c r="S13" s="64">
        <v>2033</v>
      </c>
      <c r="T13" s="64">
        <v>2034</v>
      </c>
      <c r="U13" s="64">
        <v>2035</v>
      </c>
      <c r="V13" s="64">
        <v>2036</v>
      </c>
      <c r="W13" s="64">
        <v>2037</v>
      </c>
      <c r="X13" s="64">
        <v>2038</v>
      </c>
      <c r="Y13" s="64">
        <v>2039</v>
      </c>
      <c r="Z13" s="64">
        <v>2040</v>
      </c>
    </row>
    <row r="14" spans="2:27">
      <c r="B14" s="285" t="s">
        <v>177</v>
      </c>
      <c r="C14" s="285"/>
      <c r="D14" s="285" t="s">
        <v>239</v>
      </c>
      <c r="E14" s="208">
        <f>E32/$E$7</f>
        <v>2357.4788444846099</v>
      </c>
      <c r="F14" s="208">
        <f t="shared" ref="F14:Z14" si="0">F32/$E$7</f>
        <v>2363.3940600098963</v>
      </c>
      <c r="G14" s="208">
        <f t="shared" si="0"/>
        <v>2335.6889716139972</v>
      </c>
      <c r="H14" s="208">
        <f t="shared" si="0"/>
        <v>2246.1996961462446</v>
      </c>
      <c r="I14" s="208">
        <f t="shared" si="0"/>
        <v>2186.852371293483</v>
      </c>
      <c r="J14" s="208">
        <f t="shared" si="0"/>
        <v>2130.4093692123693</v>
      </c>
      <c r="K14" s="208">
        <f t="shared" si="0"/>
        <v>2106.2305644201665</v>
      </c>
      <c r="L14" s="208">
        <f t="shared" si="0"/>
        <v>2078.2212248408628</v>
      </c>
      <c r="M14" s="208">
        <f t="shared" si="0"/>
        <v>2013.728255892479</v>
      </c>
      <c r="N14" s="208">
        <f t="shared" si="0"/>
        <v>1956.5352800542828</v>
      </c>
      <c r="O14" s="208">
        <f t="shared" si="0"/>
        <v>1900.2583089383329</v>
      </c>
      <c r="P14" s="208">
        <f t="shared" si="0"/>
        <v>1836.408334377393</v>
      </c>
      <c r="Q14" s="208">
        <f t="shared" si="0"/>
        <v>1787.1354115962592</v>
      </c>
      <c r="R14" s="208">
        <f t="shared" si="0"/>
        <v>1749.5778298586984</v>
      </c>
      <c r="S14" s="208">
        <f t="shared" si="0"/>
        <v>1716.6096048177717</v>
      </c>
      <c r="T14" s="208">
        <f t="shared" si="0"/>
        <v>1712.5595635201125</v>
      </c>
      <c r="U14" s="208">
        <f t="shared" si="0"/>
        <v>1681.6889793913931</v>
      </c>
      <c r="V14" s="208">
        <f t="shared" si="0"/>
        <v>1661.6138119169766</v>
      </c>
      <c r="W14" s="208">
        <f t="shared" si="0"/>
        <v>1632.2259893953665</v>
      </c>
      <c r="X14" s="208">
        <f t="shared" si="0"/>
        <v>1605.8253409010381</v>
      </c>
      <c r="Y14" s="208">
        <f t="shared" si="0"/>
        <v>1576.0333328659983</v>
      </c>
      <c r="Z14" s="208">
        <f t="shared" si="0"/>
        <v>1548.4965859962492</v>
      </c>
      <c r="AA14" s="498"/>
    </row>
    <row r="15" spans="2:27">
      <c r="B15" s="285" t="s">
        <v>484</v>
      </c>
      <c r="C15" s="285"/>
      <c r="D15" s="285" t="s">
        <v>239</v>
      </c>
      <c r="E15" s="208">
        <f>E33/$E$7</f>
        <v>229.5684113865932</v>
      </c>
      <c r="F15" s="208">
        <f t="shared" ref="F15:Z15" si="1">F33/$E$7</f>
        <v>357.10641771247833</v>
      </c>
      <c r="G15" s="208">
        <f t="shared" si="1"/>
        <v>382.61401897765535</v>
      </c>
      <c r="H15" s="208">
        <f t="shared" si="1"/>
        <v>510.15202530354043</v>
      </c>
      <c r="I15" s="208">
        <f t="shared" si="1"/>
        <v>510.15202530354043</v>
      </c>
      <c r="J15" s="208">
        <f t="shared" si="1"/>
        <v>510.15202530354043</v>
      </c>
      <c r="K15" s="208">
        <f t="shared" si="1"/>
        <v>510.15202530354043</v>
      </c>
      <c r="L15" s="208">
        <f t="shared" si="1"/>
        <v>510.15202530354043</v>
      </c>
      <c r="M15" s="208">
        <f t="shared" si="1"/>
        <v>510.15202530354043</v>
      </c>
      <c r="N15" s="208">
        <f t="shared" si="1"/>
        <v>510.15202530354043</v>
      </c>
      <c r="O15" s="208">
        <f t="shared" si="1"/>
        <v>510.15202530354043</v>
      </c>
      <c r="P15" s="208">
        <f t="shared" si="1"/>
        <v>510.15202530354043</v>
      </c>
      <c r="Q15" s="208">
        <f t="shared" si="1"/>
        <v>510.15202530354043</v>
      </c>
      <c r="R15" s="208">
        <f t="shared" si="1"/>
        <v>510.15202530354043</v>
      </c>
      <c r="S15" s="208">
        <f t="shared" si="1"/>
        <v>510.15202530354043</v>
      </c>
      <c r="T15" s="208">
        <f t="shared" si="1"/>
        <v>510.15202530354043</v>
      </c>
      <c r="U15" s="208">
        <f t="shared" si="1"/>
        <v>510.15202530354043</v>
      </c>
      <c r="V15" s="208">
        <f t="shared" si="1"/>
        <v>510.15202530354043</v>
      </c>
      <c r="W15" s="208">
        <f t="shared" si="1"/>
        <v>510.15202530354043</v>
      </c>
      <c r="X15" s="208">
        <f t="shared" si="1"/>
        <v>510.15202530354043</v>
      </c>
      <c r="Y15" s="208">
        <f t="shared" si="1"/>
        <v>510.15202530354043</v>
      </c>
      <c r="Z15" s="208">
        <f t="shared" si="1"/>
        <v>510.15202530354043</v>
      </c>
      <c r="AA15" s="498"/>
    </row>
    <row r="16" spans="2:27">
      <c r="B16" s="285" t="s">
        <v>339</v>
      </c>
      <c r="C16" s="285"/>
      <c r="D16" s="285" t="s">
        <v>239</v>
      </c>
      <c r="E16" s="208">
        <f t="shared" ref="E16:Z20" si="2">E34/$E$7</f>
        <v>629.77790078509429</v>
      </c>
      <c r="F16" s="208">
        <f t="shared" si="2"/>
        <v>641.80698565764703</v>
      </c>
      <c r="G16" s="208">
        <f t="shared" si="2"/>
        <v>614.82870767038276</v>
      </c>
      <c r="H16" s="208">
        <f t="shared" si="2"/>
        <v>525.5476710690142</v>
      </c>
      <c r="I16" s="208">
        <f t="shared" si="2"/>
        <v>465.60163320431701</v>
      </c>
      <c r="J16" s="208">
        <f t="shared" si="2"/>
        <v>408.30045750488352</v>
      </c>
      <c r="K16" s="208">
        <f t="shared" si="2"/>
        <v>383.37155927763291</v>
      </c>
      <c r="L16" s="208">
        <f t="shared" si="2"/>
        <v>404.10737216601109</v>
      </c>
      <c r="M16" s="208">
        <f t="shared" si="2"/>
        <v>387.4158537520899</v>
      </c>
      <c r="N16" s="208">
        <f t="shared" si="2"/>
        <v>377.48638775423797</v>
      </c>
      <c r="O16" s="208">
        <f t="shared" si="2"/>
        <v>367.96386897700523</v>
      </c>
      <c r="P16" s="208">
        <f t="shared" si="2"/>
        <v>351.02657103320286</v>
      </c>
      <c r="Q16" s="208">
        <f t="shared" si="2"/>
        <v>325.66385907051483</v>
      </c>
      <c r="R16" s="208">
        <f t="shared" si="2"/>
        <v>311.69415346484294</v>
      </c>
      <c r="S16" s="208">
        <f t="shared" si="2"/>
        <v>302.2657205821335</v>
      </c>
      <c r="T16" s="208">
        <f t="shared" si="2"/>
        <v>321.68888363566828</v>
      </c>
      <c r="U16" s="208">
        <f t="shared" si="2"/>
        <v>314.54472611845659</v>
      </c>
      <c r="V16" s="208">
        <f t="shared" si="2"/>
        <v>315.95561145683746</v>
      </c>
      <c r="W16" s="208">
        <f t="shared" si="2"/>
        <v>309.27595670558833</v>
      </c>
      <c r="X16" s="208">
        <f t="shared" si="2"/>
        <v>306.43882864273047</v>
      </c>
      <c r="Y16" s="208">
        <f t="shared" si="2"/>
        <v>300.93441478496015</v>
      </c>
      <c r="Z16" s="208">
        <f t="shared" si="2"/>
        <v>298.49826274244759</v>
      </c>
    </row>
    <row r="17" spans="2:50">
      <c r="B17" s="285" t="s">
        <v>274</v>
      </c>
      <c r="C17" s="285"/>
      <c r="D17" s="285" t="s">
        <v>239</v>
      </c>
      <c r="E17" s="208">
        <f t="shared" si="2"/>
        <v>1033.9874833737833</v>
      </c>
      <c r="F17" s="208">
        <f t="shared" si="2"/>
        <v>1032.9945462027272</v>
      </c>
      <c r="G17" s="208">
        <f t="shared" si="2"/>
        <v>1038.2324915630852</v>
      </c>
      <c r="H17" s="208">
        <f t="shared" si="2"/>
        <v>1043.4704369234435</v>
      </c>
      <c r="I17" s="208">
        <f t="shared" si="2"/>
        <v>1048.7083822838017</v>
      </c>
      <c r="J17" s="208">
        <f t="shared" si="2"/>
        <v>1053.946327644162</v>
      </c>
      <c r="K17" s="208">
        <f t="shared" si="2"/>
        <v>1059.1842730045203</v>
      </c>
      <c r="L17" s="208">
        <f t="shared" si="2"/>
        <v>1036.9477131839051</v>
      </c>
      <c r="M17" s="208">
        <f t="shared" si="2"/>
        <v>1014.7111533632873</v>
      </c>
      <c r="N17" s="208">
        <f t="shared" si="2"/>
        <v>992.4745935426721</v>
      </c>
      <c r="O17" s="208">
        <f t="shared" si="2"/>
        <v>970.2380337220568</v>
      </c>
      <c r="P17" s="208">
        <f t="shared" si="2"/>
        <v>948.00147390143934</v>
      </c>
      <c r="Q17" s="208">
        <f t="shared" si="2"/>
        <v>933.25109150906098</v>
      </c>
      <c r="R17" s="208">
        <f t="shared" si="2"/>
        <v>918.50070911668047</v>
      </c>
      <c r="S17" s="208">
        <f t="shared" si="2"/>
        <v>903.75032672429984</v>
      </c>
      <c r="T17" s="208">
        <f t="shared" si="2"/>
        <v>888.99994433192137</v>
      </c>
      <c r="U17" s="208">
        <f t="shared" si="2"/>
        <v>874.24956193954085</v>
      </c>
      <c r="V17" s="208">
        <f t="shared" si="2"/>
        <v>858.97634710645536</v>
      </c>
      <c r="W17" s="208">
        <f t="shared" si="2"/>
        <v>843.70313227337238</v>
      </c>
      <c r="X17" s="208">
        <f t="shared" si="2"/>
        <v>828.42991744028689</v>
      </c>
      <c r="Y17" s="208">
        <f t="shared" si="2"/>
        <v>813.1567026072039</v>
      </c>
      <c r="Z17" s="208">
        <f t="shared" si="2"/>
        <v>797.88348777411841</v>
      </c>
    </row>
    <row r="18" spans="2:50">
      <c r="B18" s="285" t="s">
        <v>273</v>
      </c>
      <c r="C18" s="285"/>
      <c r="D18" s="285" t="s">
        <v>239</v>
      </c>
      <c r="E18" s="208">
        <f t="shared" si="2"/>
        <v>659.81939813446286</v>
      </c>
      <c r="F18" s="208">
        <f t="shared" si="2"/>
        <v>654.3173251213866</v>
      </c>
      <c r="G18" s="208">
        <f t="shared" si="2"/>
        <v>647.56740639309226</v>
      </c>
      <c r="H18" s="208">
        <f t="shared" si="2"/>
        <v>640.81748766479791</v>
      </c>
      <c r="I18" s="208">
        <f t="shared" si="2"/>
        <v>634.0675689365014</v>
      </c>
      <c r="J18" s="208">
        <f t="shared" si="2"/>
        <v>627.31765020820706</v>
      </c>
      <c r="K18" s="208">
        <f t="shared" si="2"/>
        <v>620.56773147991271</v>
      </c>
      <c r="L18" s="208">
        <f t="shared" si="2"/>
        <v>591.09143866733007</v>
      </c>
      <c r="M18" s="208">
        <f t="shared" si="2"/>
        <v>561.61514585474742</v>
      </c>
      <c r="N18" s="208">
        <f t="shared" si="2"/>
        <v>532.13885304216706</v>
      </c>
      <c r="O18" s="208">
        <f t="shared" si="2"/>
        <v>502.66256022958441</v>
      </c>
      <c r="P18" s="208">
        <f t="shared" si="2"/>
        <v>473.18626741700416</v>
      </c>
      <c r="Q18" s="208">
        <f t="shared" si="2"/>
        <v>458.70027488915059</v>
      </c>
      <c r="R18" s="208">
        <f t="shared" si="2"/>
        <v>444.21428236129935</v>
      </c>
      <c r="S18" s="208">
        <f t="shared" si="2"/>
        <v>429.72828983344584</v>
      </c>
      <c r="T18" s="208">
        <f t="shared" si="2"/>
        <v>415.2422973055946</v>
      </c>
      <c r="U18" s="208">
        <f t="shared" si="2"/>
        <v>400.75630477774104</v>
      </c>
      <c r="V18" s="208">
        <f t="shared" si="2"/>
        <v>389.27074276773419</v>
      </c>
      <c r="W18" s="208">
        <f t="shared" si="2"/>
        <v>377.78518075772729</v>
      </c>
      <c r="X18" s="208">
        <f t="shared" si="2"/>
        <v>366.29961874772039</v>
      </c>
      <c r="Y18" s="208">
        <f t="shared" si="2"/>
        <v>354.81405673771121</v>
      </c>
      <c r="Z18" s="208">
        <f t="shared" si="2"/>
        <v>343.32849472770431</v>
      </c>
    </row>
    <row r="19" spans="2:50">
      <c r="B19" s="285" t="s">
        <v>338</v>
      </c>
      <c r="C19" s="285"/>
      <c r="D19" s="285" t="s">
        <v>239</v>
      </c>
      <c r="E19" s="208">
        <f t="shared" si="2"/>
        <v>18.285659094067906</v>
      </c>
      <c r="F19" s="208">
        <f t="shared" si="2"/>
        <v>18.741198387982344</v>
      </c>
      <c r="G19" s="208">
        <f t="shared" si="2"/>
        <v>19.583508455795442</v>
      </c>
      <c r="H19" s="208">
        <f t="shared" si="2"/>
        <v>20.944390065859309</v>
      </c>
      <c r="I19" s="208">
        <f t="shared" si="2"/>
        <v>23.112223554244206</v>
      </c>
      <c r="J19" s="208">
        <f t="shared" si="2"/>
        <v>25.539517649009291</v>
      </c>
      <c r="K19" s="208">
        <f t="shared" si="2"/>
        <v>27.858731560505362</v>
      </c>
      <c r="L19" s="208">
        <f t="shared" si="2"/>
        <v>31.267996050827609</v>
      </c>
      <c r="M19" s="208">
        <f t="shared" si="2"/>
        <v>35.620962474372099</v>
      </c>
      <c r="N19" s="208">
        <f t="shared" si="2"/>
        <v>40.511869592030706</v>
      </c>
      <c r="O19" s="208">
        <f t="shared" si="2"/>
        <v>45.911834211317966</v>
      </c>
      <c r="P19" s="208">
        <f t="shared" si="2"/>
        <v>51.153574552184864</v>
      </c>
      <c r="Q19" s="208">
        <f t="shared" si="2"/>
        <v>56.726825922220009</v>
      </c>
      <c r="R19" s="208">
        <f t="shared" si="2"/>
        <v>62.622411978812593</v>
      </c>
      <c r="S19" s="208">
        <f t="shared" si="2"/>
        <v>68.566082009078656</v>
      </c>
      <c r="T19" s="208">
        <f t="shared" si="2"/>
        <v>74.576339846363638</v>
      </c>
      <c r="U19" s="208">
        <f t="shared" si="2"/>
        <v>80.333375423339319</v>
      </c>
      <c r="V19" s="208">
        <f t="shared" si="2"/>
        <v>85.842491524665363</v>
      </c>
      <c r="W19" s="208">
        <f t="shared" si="2"/>
        <v>90.129492668425641</v>
      </c>
      <c r="X19" s="208">
        <f t="shared" si="2"/>
        <v>93.561141151078616</v>
      </c>
      <c r="Y19" s="208">
        <f t="shared" si="2"/>
        <v>96.268715887932387</v>
      </c>
      <c r="Z19" s="208">
        <f t="shared" si="2"/>
        <v>98.163289974819008</v>
      </c>
    </row>
    <row r="20" spans="2:50">
      <c r="B20" s="285" t="s">
        <v>370</v>
      </c>
      <c r="C20" s="285"/>
      <c r="D20" s="285" t="s">
        <v>239</v>
      </c>
      <c r="E20" s="208">
        <f t="shared" si="2"/>
        <v>15.608403097201384</v>
      </c>
      <c r="F20" s="208">
        <f t="shared" si="2"/>
        <v>15.534004640152853</v>
      </c>
      <c r="G20" s="208">
        <f t="shared" si="2"/>
        <v>15.476857531641411</v>
      </c>
      <c r="H20" s="208">
        <f t="shared" si="2"/>
        <v>15.41971042312997</v>
      </c>
      <c r="I20" s="208">
        <f t="shared" si="2"/>
        <v>15.362563314618532</v>
      </c>
      <c r="J20" s="208">
        <f t="shared" si="2"/>
        <v>15.305416206107077</v>
      </c>
      <c r="K20" s="208">
        <f t="shared" si="2"/>
        <v>15.248269097595641</v>
      </c>
      <c r="L20" s="208">
        <f t="shared" si="2"/>
        <v>14.806704772788882</v>
      </c>
      <c r="M20" s="208">
        <f t="shared" si="2"/>
        <v>14.365140447982148</v>
      </c>
      <c r="N20" s="208">
        <f t="shared" si="2"/>
        <v>13.923576123175378</v>
      </c>
      <c r="O20" s="208">
        <f t="shared" si="2"/>
        <v>13.482011798368639</v>
      </c>
      <c r="P20" s="208">
        <f t="shared" si="2"/>
        <v>13.04044747356189</v>
      </c>
      <c r="Q20" s="208">
        <f t="shared" si="2"/>
        <v>12.793360205312554</v>
      </c>
      <c r="R20" s="208">
        <f t="shared" si="2"/>
        <v>12.546272937063192</v>
      </c>
      <c r="S20" s="208">
        <f t="shared" si="2"/>
        <v>12.299185668813845</v>
      </c>
      <c r="T20" s="208">
        <f t="shared" si="2"/>
        <v>12.052098400564484</v>
      </c>
      <c r="U20" s="208">
        <f t="shared" si="2"/>
        <v>11.805011132315148</v>
      </c>
      <c r="V20" s="208">
        <f t="shared" si="2"/>
        <v>11.568619061284112</v>
      </c>
      <c r="W20" s="208">
        <f t="shared" si="2"/>
        <v>11.332226990253066</v>
      </c>
      <c r="X20" s="208">
        <f t="shared" si="2"/>
        <v>11.09583491922203</v>
      </c>
      <c r="Y20" s="208">
        <f t="shared" si="2"/>
        <v>10.859442848190977</v>
      </c>
      <c r="Z20" s="208">
        <f t="shared" si="2"/>
        <v>10.623050777159914</v>
      </c>
    </row>
    <row r="21" spans="2:50">
      <c r="B21" s="285" t="s">
        <v>238</v>
      </c>
      <c r="C21" s="285"/>
      <c r="D21" s="285" t="s">
        <v>239</v>
      </c>
      <c r="E21" s="488">
        <v>900</v>
      </c>
      <c r="F21" s="488">
        <v>900</v>
      </c>
      <c r="G21" s="488">
        <v>900</v>
      </c>
      <c r="H21" s="488">
        <v>900</v>
      </c>
      <c r="I21" s="464">
        <v>885.20241387980889</v>
      </c>
      <c r="J21" s="464">
        <v>870.40482775961777</v>
      </c>
      <c r="K21" s="464">
        <v>855.60724163942666</v>
      </c>
      <c r="L21" s="464">
        <v>840.80965551923555</v>
      </c>
      <c r="M21" s="464">
        <v>826.01206939904444</v>
      </c>
      <c r="N21" s="464">
        <v>811.21448327885332</v>
      </c>
      <c r="O21" s="464">
        <v>796.41689715866221</v>
      </c>
      <c r="P21" s="464">
        <v>781.6193110384711</v>
      </c>
      <c r="Q21" s="464">
        <v>766.82172491827998</v>
      </c>
      <c r="R21" s="464">
        <v>752.02413879808887</v>
      </c>
      <c r="S21" s="464">
        <v>737.22655267789776</v>
      </c>
      <c r="T21" s="464">
        <v>722.42896655770664</v>
      </c>
      <c r="U21" s="464">
        <v>707.63138043751553</v>
      </c>
      <c r="V21" s="464">
        <v>692.83379431732442</v>
      </c>
      <c r="W21" s="464">
        <v>678.03620819713331</v>
      </c>
      <c r="X21" s="464">
        <v>663.23862207694219</v>
      </c>
      <c r="Y21" s="464">
        <v>648.44103595675108</v>
      </c>
      <c r="Z21" s="464">
        <v>633.64344983656019</v>
      </c>
    </row>
    <row r="22" spans="2:50">
      <c r="B22" s="53" t="str">
        <f>"I alt, "&amp;B14&amp;" og "&amp;B21</f>
        <v>I alt, Danmark og Sverige</v>
      </c>
      <c r="C22" s="53"/>
      <c r="D22" s="53" t="s">
        <v>239</v>
      </c>
      <c r="E22" s="69">
        <f t="shared" ref="E22:Z22" si="3">E14+E21</f>
        <v>3257.4788444846099</v>
      </c>
      <c r="F22" s="69">
        <f t="shared" si="3"/>
        <v>3263.3940600098963</v>
      </c>
      <c r="G22" s="69">
        <f t="shared" si="3"/>
        <v>3235.6889716139972</v>
      </c>
      <c r="H22" s="69">
        <f t="shared" si="3"/>
        <v>3146.1996961462446</v>
      </c>
      <c r="I22" s="69">
        <f t="shared" si="3"/>
        <v>3072.0547851732917</v>
      </c>
      <c r="J22" s="69">
        <f t="shared" si="3"/>
        <v>3000.8141969719873</v>
      </c>
      <c r="K22" s="69">
        <f t="shared" si="3"/>
        <v>2961.8378060595933</v>
      </c>
      <c r="L22" s="69">
        <f t="shared" si="3"/>
        <v>2919.0308803600983</v>
      </c>
      <c r="M22" s="69">
        <f t="shared" si="3"/>
        <v>2839.7403252915233</v>
      </c>
      <c r="N22" s="69">
        <f t="shared" si="3"/>
        <v>2767.7497633331359</v>
      </c>
      <c r="O22" s="69">
        <f t="shared" si="3"/>
        <v>2696.6752060969952</v>
      </c>
      <c r="P22" s="69">
        <f t="shared" si="3"/>
        <v>2618.0276454158638</v>
      </c>
      <c r="Q22" s="69">
        <f t="shared" si="3"/>
        <v>2553.9571365145393</v>
      </c>
      <c r="R22" s="69">
        <f t="shared" si="3"/>
        <v>2501.601968656787</v>
      </c>
      <c r="S22" s="69">
        <f t="shared" si="3"/>
        <v>2453.8361574956693</v>
      </c>
      <c r="T22" s="69">
        <f t="shared" si="3"/>
        <v>2434.9885300778192</v>
      </c>
      <c r="U22" s="69">
        <f t="shared" si="3"/>
        <v>2389.3203598289087</v>
      </c>
      <c r="V22" s="69">
        <f t="shared" si="3"/>
        <v>2354.447606234301</v>
      </c>
      <c r="W22" s="69">
        <f t="shared" si="3"/>
        <v>2310.2621975924999</v>
      </c>
      <c r="X22" s="69">
        <f t="shared" si="3"/>
        <v>2269.0639629779803</v>
      </c>
      <c r="Y22" s="69">
        <f t="shared" si="3"/>
        <v>2224.4743688227495</v>
      </c>
      <c r="Z22" s="69">
        <f t="shared" si="3"/>
        <v>2182.1400358328092</v>
      </c>
    </row>
    <row r="23" spans="2:50">
      <c r="B23" s="336" t="s">
        <v>524</v>
      </c>
      <c r="C23" s="285"/>
      <c r="D23" s="285"/>
      <c r="E23" s="362"/>
      <c r="F23" s="362"/>
      <c r="G23" s="362"/>
      <c r="H23" s="362"/>
      <c r="I23" s="362"/>
      <c r="J23" s="362"/>
      <c r="K23" s="362"/>
      <c r="L23" s="362"/>
      <c r="M23" s="362"/>
      <c r="N23" s="362"/>
      <c r="O23" s="362"/>
      <c r="P23" s="362"/>
      <c r="Q23" s="362"/>
      <c r="R23" s="362"/>
      <c r="S23" s="362"/>
      <c r="T23" s="362"/>
      <c r="U23" s="362"/>
      <c r="V23" s="362"/>
      <c r="W23" s="362"/>
      <c r="X23" s="362"/>
      <c r="Y23" s="362"/>
      <c r="Z23" s="362"/>
    </row>
    <row r="24" spans="2:50">
      <c r="B24" s="285"/>
      <c r="C24" s="285"/>
      <c r="D24" s="285"/>
      <c r="E24"/>
      <c r="F24"/>
      <c r="G24"/>
      <c r="H24"/>
      <c r="I24"/>
      <c r="J24"/>
      <c r="K24"/>
      <c r="L24"/>
      <c r="M24"/>
      <c r="N24"/>
      <c r="O24"/>
      <c r="P24"/>
      <c r="Q24"/>
      <c r="R24"/>
      <c r="S24"/>
      <c r="T24"/>
      <c r="U24"/>
      <c r="V24"/>
      <c r="W24"/>
      <c r="X24"/>
      <c r="Y24"/>
      <c r="Z24"/>
    </row>
    <row r="25" spans="2:50" s="415" customFormat="1">
      <c r="B25" s="426" t="s">
        <v>512</v>
      </c>
      <c r="C25" s="426"/>
      <c r="D25" s="426" t="s">
        <v>239</v>
      </c>
      <c r="E25" s="491">
        <v>0</v>
      </c>
      <c r="F25" s="491">
        <v>0</v>
      </c>
      <c r="G25" s="491">
        <v>0</v>
      </c>
      <c r="H25" s="491">
        <v>0</v>
      </c>
      <c r="I25" s="491">
        <v>100.03018787844996</v>
      </c>
      <c r="J25" s="491">
        <v>652.44278102150997</v>
      </c>
      <c r="K25" s="491">
        <v>830.68588655499002</v>
      </c>
      <c r="L25" s="491">
        <v>857.64706853492999</v>
      </c>
      <c r="M25" s="491">
        <v>821.27639548213995</v>
      </c>
      <c r="N25" s="491">
        <v>839.14978588628003</v>
      </c>
      <c r="O25" s="491">
        <v>799.10636410778011</v>
      </c>
      <c r="P25" s="491">
        <v>711.36516299747302</v>
      </c>
      <c r="Q25" s="491">
        <v>661.67393905440497</v>
      </c>
      <c r="R25" s="491">
        <v>566.18673355051305</v>
      </c>
      <c r="S25" s="491">
        <v>479.53700706041786</v>
      </c>
      <c r="T25" s="491">
        <v>340.30852640310354</v>
      </c>
      <c r="U25" s="491">
        <v>192.02859303267519</v>
      </c>
      <c r="V25" s="491">
        <v>125.124731728379</v>
      </c>
      <c r="W25" s="491">
        <v>73.638170169198006</v>
      </c>
      <c r="X25" s="491">
        <v>0.20876374919269836</v>
      </c>
      <c r="Y25" s="491">
        <v>-0.39816261257470131</v>
      </c>
      <c r="Z25" s="491">
        <v>7.91294717395985E-2</v>
      </c>
    </row>
    <row r="26" spans="2:50" s="415" customFormat="1">
      <c r="B26" s="426" t="s">
        <v>513</v>
      </c>
      <c r="C26" s="426"/>
      <c r="D26" s="426" t="s">
        <v>239</v>
      </c>
      <c r="E26" s="491">
        <v>0</v>
      </c>
      <c r="F26" s="491">
        <v>894.98955691873721</v>
      </c>
      <c r="G26" s="491">
        <v>749.41229619350372</v>
      </c>
      <c r="H26" s="491">
        <v>2108.8391294754956</v>
      </c>
      <c r="I26" s="491">
        <v>1605.4828827505878</v>
      </c>
      <c r="J26" s="491">
        <v>1651.4676064589423</v>
      </c>
      <c r="K26" s="491">
        <v>1767.1048484825096</v>
      </c>
      <c r="L26" s="491">
        <v>1741.6810103912273</v>
      </c>
      <c r="M26" s="491">
        <v>1639.6273064610814</v>
      </c>
      <c r="N26" s="491">
        <v>1687.1675434504755</v>
      </c>
      <c r="O26" s="491">
        <v>1467.680759581742</v>
      </c>
      <c r="P26" s="491">
        <v>1244.6342315890738</v>
      </c>
      <c r="Q26" s="491">
        <v>1190.059485816304</v>
      </c>
      <c r="R26" s="491">
        <v>1029.0037244024231</v>
      </c>
      <c r="S26" s="491">
        <v>920.09911213594273</v>
      </c>
      <c r="T26" s="491">
        <v>805.6484373712758</v>
      </c>
      <c r="U26" s="491">
        <v>712.23697687104664</v>
      </c>
      <c r="V26" s="491">
        <v>666.65282020659663</v>
      </c>
      <c r="W26" s="491">
        <v>609.55542082016723</v>
      </c>
      <c r="X26" s="491">
        <v>544.27949251955226</v>
      </c>
      <c r="Y26" s="491">
        <v>498.25855735067711</v>
      </c>
      <c r="Z26" s="491">
        <v>438.69234204424998</v>
      </c>
    </row>
    <row r="27" spans="2:50">
      <c r="B27" s="426"/>
      <c r="C27" s="426"/>
      <c r="D27" s="426"/>
      <c r="E27"/>
      <c r="F27"/>
      <c r="G27"/>
      <c r="H27"/>
      <c r="I27"/>
      <c r="J27"/>
      <c r="K27"/>
      <c r="L27"/>
      <c r="M27"/>
      <c r="N27"/>
      <c r="O27"/>
      <c r="P27"/>
      <c r="Q27"/>
      <c r="R27"/>
      <c r="S27"/>
      <c r="T27"/>
      <c r="U27"/>
      <c r="V27"/>
      <c r="W27"/>
      <c r="X27"/>
      <c r="Y27"/>
      <c r="Z27"/>
    </row>
    <row r="28" spans="2:50">
      <c r="B28" s="428" t="s">
        <v>514</v>
      </c>
      <c r="C28" s="428"/>
      <c r="D28" s="428" t="s">
        <v>239</v>
      </c>
      <c r="E28" s="414">
        <f>E22+E25</f>
        <v>3257.4788444846099</v>
      </c>
      <c r="F28" s="414">
        <f t="shared" ref="F28:Z28" si="4">F22+F25</f>
        <v>3263.3940600098963</v>
      </c>
      <c r="G28" s="414">
        <f t="shared" si="4"/>
        <v>3235.6889716139972</v>
      </c>
      <c r="H28" s="414">
        <f t="shared" si="4"/>
        <v>3146.1996961462446</v>
      </c>
      <c r="I28" s="414">
        <f t="shared" si="4"/>
        <v>3172.0849730517416</v>
      </c>
      <c r="J28" s="414">
        <f t="shared" si="4"/>
        <v>3653.2569779934975</v>
      </c>
      <c r="K28" s="414">
        <f t="shared" si="4"/>
        <v>3792.5236926145835</v>
      </c>
      <c r="L28" s="414">
        <f t="shared" si="4"/>
        <v>3776.6779488950283</v>
      </c>
      <c r="M28" s="414">
        <f t="shared" si="4"/>
        <v>3661.0167207736631</v>
      </c>
      <c r="N28" s="414">
        <f t="shared" si="4"/>
        <v>3606.8995492194158</v>
      </c>
      <c r="O28" s="414">
        <f t="shared" si="4"/>
        <v>3495.7815702047756</v>
      </c>
      <c r="P28" s="414">
        <f t="shared" si="4"/>
        <v>3329.3928084133368</v>
      </c>
      <c r="Q28" s="414">
        <f t="shared" si="4"/>
        <v>3215.6310755689442</v>
      </c>
      <c r="R28" s="414">
        <f t="shared" si="4"/>
        <v>3067.7887022073</v>
      </c>
      <c r="S28" s="414">
        <f t="shared" si="4"/>
        <v>2933.3731645560874</v>
      </c>
      <c r="T28" s="414">
        <f t="shared" si="4"/>
        <v>2775.2970564809229</v>
      </c>
      <c r="U28" s="414">
        <f t="shared" si="4"/>
        <v>2581.3489528615837</v>
      </c>
      <c r="V28" s="414">
        <f t="shared" si="4"/>
        <v>2479.5723379626802</v>
      </c>
      <c r="W28" s="414">
        <f t="shared" si="4"/>
        <v>2383.9003677616979</v>
      </c>
      <c r="X28" s="414">
        <f t="shared" si="4"/>
        <v>2269.272726727173</v>
      </c>
      <c r="Y28" s="414">
        <f t="shared" si="4"/>
        <v>2224.0762062101749</v>
      </c>
      <c r="Z28" s="414">
        <f t="shared" si="4"/>
        <v>2182.2191653045488</v>
      </c>
      <c r="AB28" s="299"/>
    </row>
    <row r="29" spans="2:50" s="425" customFormat="1">
      <c r="B29" s="428"/>
      <c r="C29" s="428"/>
      <c r="D29" s="428"/>
      <c r="E29" s="414"/>
      <c r="F29" s="414"/>
      <c r="G29" s="414"/>
      <c r="H29" s="414"/>
      <c r="I29" s="414"/>
      <c r="J29" s="414"/>
      <c r="K29" s="414"/>
      <c r="L29" s="414"/>
      <c r="M29" s="414"/>
      <c r="N29" s="414"/>
      <c r="O29" s="414"/>
      <c r="P29" s="414"/>
      <c r="Q29" s="414"/>
      <c r="R29" s="414"/>
      <c r="S29" s="414"/>
      <c r="T29" s="414"/>
      <c r="U29" s="414"/>
      <c r="V29" s="414"/>
      <c r="W29" s="414"/>
      <c r="X29" s="414"/>
      <c r="Y29" s="414"/>
      <c r="Z29" s="414"/>
      <c r="AA29" s="414"/>
      <c r="AB29" s="429"/>
    </row>
    <row r="30" spans="2:50" s="425" customFormat="1">
      <c r="B30" s="428"/>
      <c r="C30" s="428"/>
      <c r="D30" s="428"/>
      <c r="E30" s="414"/>
      <c r="F30" s="414"/>
      <c r="G30" s="414"/>
      <c r="H30" s="414"/>
      <c r="I30" s="414"/>
      <c r="J30" s="414"/>
      <c r="K30" s="414"/>
      <c r="L30" s="414"/>
      <c r="M30" s="414"/>
      <c r="N30" s="414"/>
      <c r="O30" s="414"/>
      <c r="P30" s="414"/>
      <c r="Q30" s="414"/>
      <c r="R30" s="414"/>
      <c r="S30" s="414"/>
      <c r="T30" s="414"/>
      <c r="U30" s="414"/>
      <c r="V30" s="414"/>
      <c r="W30" s="414"/>
      <c r="X30" s="414"/>
      <c r="Y30" s="414"/>
      <c r="Z30" s="414"/>
      <c r="AA30" s="414"/>
      <c r="AB30" s="429"/>
    </row>
    <row r="31" spans="2:50">
      <c r="B31" s="53" t="s">
        <v>243</v>
      </c>
      <c r="C31" s="53"/>
      <c r="D31" s="53" t="s">
        <v>1</v>
      </c>
      <c r="E31" s="64">
        <f t="shared" ref="E31:Z31" si="5">E$13</f>
        <v>2019</v>
      </c>
      <c r="F31" s="64">
        <f t="shared" si="5"/>
        <v>2020</v>
      </c>
      <c r="G31" s="64">
        <f t="shared" si="5"/>
        <v>2021</v>
      </c>
      <c r="H31" s="64">
        <f t="shared" si="5"/>
        <v>2022</v>
      </c>
      <c r="I31" s="64">
        <f t="shared" si="5"/>
        <v>2023</v>
      </c>
      <c r="J31" s="64">
        <f t="shared" si="5"/>
        <v>2024</v>
      </c>
      <c r="K31" s="64">
        <f t="shared" si="5"/>
        <v>2025</v>
      </c>
      <c r="L31" s="64">
        <f t="shared" si="5"/>
        <v>2026</v>
      </c>
      <c r="M31" s="64">
        <f t="shared" si="5"/>
        <v>2027</v>
      </c>
      <c r="N31" s="64">
        <f t="shared" si="5"/>
        <v>2028</v>
      </c>
      <c r="O31" s="64">
        <f t="shared" si="5"/>
        <v>2029</v>
      </c>
      <c r="P31" s="64">
        <f t="shared" si="5"/>
        <v>2030</v>
      </c>
      <c r="Q31" s="64">
        <f t="shared" si="5"/>
        <v>2031</v>
      </c>
      <c r="R31" s="64">
        <f t="shared" si="5"/>
        <v>2032</v>
      </c>
      <c r="S31" s="64">
        <f t="shared" si="5"/>
        <v>2033</v>
      </c>
      <c r="T31" s="64">
        <f t="shared" si="5"/>
        <v>2034</v>
      </c>
      <c r="U31" s="64">
        <f t="shared" si="5"/>
        <v>2035</v>
      </c>
      <c r="V31" s="64">
        <f t="shared" si="5"/>
        <v>2036</v>
      </c>
      <c r="W31" s="64">
        <f t="shared" si="5"/>
        <v>2037</v>
      </c>
      <c r="X31" s="64">
        <f t="shared" si="5"/>
        <v>2038</v>
      </c>
      <c r="Y31" s="64">
        <f t="shared" si="5"/>
        <v>2039</v>
      </c>
      <c r="Z31" s="64">
        <f t="shared" si="5"/>
        <v>2040</v>
      </c>
      <c r="AB31" s="374"/>
      <c r="AC31" s="374"/>
      <c r="AD31" s="374"/>
      <c r="AE31" s="374"/>
      <c r="AF31" s="374"/>
      <c r="AG31" s="374"/>
      <c r="AH31" s="374"/>
      <c r="AI31" s="374"/>
      <c r="AJ31" s="374"/>
      <c r="AK31" s="374"/>
      <c r="AL31" s="374"/>
      <c r="AM31" s="374"/>
      <c r="AN31" s="374"/>
      <c r="AO31" s="374"/>
      <c r="AP31" s="374"/>
      <c r="AQ31" s="374"/>
      <c r="AR31" s="374"/>
      <c r="AS31" s="374"/>
      <c r="AT31" s="374"/>
      <c r="AU31" s="374"/>
      <c r="AV31" s="374"/>
      <c r="AW31" s="374"/>
      <c r="AX31" s="374"/>
    </row>
    <row r="32" spans="2:50">
      <c r="B32" s="285" t="s">
        <v>177</v>
      </c>
      <c r="C32" s="285"/>
      <c r="D32" s="285" t="s">
        <v>240</v>
      </c>
      <c r="E32" s="362">
        <f t="shared" ref="E32:Z32" si="6">SUM(E34:E38)</f>
        <v>102.69177846574961</v>
      </c>
      <c r="F32" s="362">
        <f t="shared" si="6"/>
        <v>102.94944525403109</v>
      </c>
      <c r="G32" s="362">
        <f t="shared" si="6"/>
        <v>101.74261160350572</v>
      </c>
      <c r="H32" s="362">
        <f t="shared" si="6"/>
        <v>97.844458764130422</v>
      </c>
      <c r="I32" s="362">
        <f t="shared" si="6"/>
        <v>95.259289293544114</v>
      </c>
      <c r="J32" s="362">
        <f t="shared" si="6"/>
        <v>92.800632122890804</v>
      </c>
      <c r="K32" s="362">
        <f t="shared" si="6"/>
        <v>91.747403386142466</v>
      </c>
      <c r="L32" s="362">
        <f t="shared" si="6"/>
        <v>90.52731655406798</v>
      </c>
      <c r="M32" s="362">
        <f t="shared" si="6"/>
        <v>87.718002826676383</v>
      </c>
      <c r="N32" s="362">
        <f t="shared" si="6"/>
        <v>85.226676799164565</v>
      </c>
      <c r="O32" s="362">
        <f t="shared" si="6"/>
        <v>82.775251937353787</v>
      </c>
      <c r="P32" s="362">
        <f t="shared" si="6"/>
        <v>79.993947045479246</v>
      </c>
      <c r="Q32" s="362">
        <f t="shared" si="6"/>
        <v>77.847618529133058</v>
      </c>
      <c r="R32" s="362">
        <f t="shared" si="6"/>
        <v>76.211610268644904</v>
      </c>
      <c r="S32" s="362">
        <f t="shared" si="6"/>
        <v>74.775514385862138</v>
      </c>
      <c r="T32" s="362">
        <f t="shared" si="6"/>
        <v>74.599094586936104</v>
      </c>
      <c r="U32" s="362">
        <f t="shared" si="6"/>
        <v>73.254371942289083</v>
      </c>
      <c r="V32" s="362">
        <f t="shared" si="6"/>
        <v>72.379897647103505</v>
      </c>
      <c r="W32" s="362">
        <f t="shared" si="6"/>
        <v>71.099764098062167</v>
      </c>
      <c r="X32" s="362">
        <f t="shared" si="6"/>
        <v>69.949751849649218</v>
      </c>
      <c r="Y32" s="362">
        <f t="shared" si="6"/>
        <v>68.652011979642893</v>
      </c>
      <c r="Z32" s="435">
        <f t="shared" si="6"/>
        <v>67.452511285996621</v>
      </c>
      <c r="AB32" s="374"/>
      <c r="AC32" s="374"/>
      <c r="AD32" s="374"/>
      <c r="AE32" s="374"/>
      <c r="AF32" s="374"/>
      <c r="AG32" s="374"/>
      <c r="AH32" s="374"/>
      <c r="AI32" s="374"/>
      <c r="AJ32" s="374"/>
      <c r="AK32" s="374"/>
      <c r="AL32" s="374"/>
      <c r="AM32" s="374"/>
      <c r="AN32" s="374"/>
      <c r="AO32" s="374"/>
      <c r="AP32" s="374"/>
      <c r="AQ32" s="374"/>
      <c r="AR32" s="374"/>
      <c r="AS32" s="374"/>
      <c r="AT32" s="374"/>
      <c r="AU32" s="374"/>
      <c r="AV32" s="374"/>
      <c r="AW32" s="374"/>
      <c r="AX32" s="374"/>
    </row>
    <row r="33" spans="2:50">
      <c r="B33" s="285" t="s">
        <v>484</v>
      </c>
      <c r="C33" s="285"/>
      <c r="D33" s="285" t="s">
        <v>240</v>
      </c>
      <c r="E33" s="132">
        <f>E79</f>
        <v>10</v>
      </c>
      <c r="F33" s="132">
        <f t="shared" ref="F33:Z33" si="7">F79</f>
        <v>15.555555555555557</v>
      </c>
      <c r="G33" s="132">
        <f t="shared" si="7"/>
        <v>16.666666666666668</v>
      </c>
      <c r="H33" s="132">
        <f t="shared" si="7"/>
        <v>22.222222222222221</v>
      </c>
      <c r="I33" s="132">
        <f t="shared" si="7"/>
        <v>22.222222222222221</v>
      </c>
      <c r="J33" s="132">
        <f t="shared" si="7"/>
        <v>22.222222222222221</v>
      </c>
      <c r="K33" s="132">
        <f t="shared" si="7"/>
        <v>22.222222222222221</v>
      </c>
      <c r="L33" s="132">
        <f t="shared" si="7"/>
        <v>22.222222222222221</v>
      </c>
      <c r="M33" s="132">
        <f t="shared" si="7"/>
        <v>22.222222222222221</v>
      </c>
      <c r="N33" s="132">
        <f t="shared" si="7"/>
        <v>22.222222222222221</v>
      </c>
      <c r="O33" s="132">
        <f t="shared" si="7"/>
        <v>22.222222222222221</v>
      </c>
      <c r="P33" s="132">
        <f t="shared" si="7"/>
        <v>22.222222222222221</v>
      </c>
      <c r="Q33" s="132">
        <f t="shared" si="7"/>
        <v>22.222222222222221</v>
      </c>
      <c r="R33" s="132">
        <f t="shared" si="7"/>
        <v>22.222222222222221</v>
      </c>
      <c r="S33" s="132">
        <f t="shared" si="7"/>
        <v>22.222222222222221</v>
      </c>
      <c r="T33" s="132">
        <f t="shared" si="7"/>
        <v>22.222222222222221</v>
      </c>
      <c r="U33" s="132">
        <f t="shared" si="7"/>
        <v>22.222222222222221</v>
      </c>
      <c r="V33" s="132">
        <f t="shared" si="7"/>
        <v>22.222222222222221</v>
      </c>
      <c r="W33" s="132">
        <f t="shared" si="7"/>
        <v>22.222222222222221</v>
      </c>
      <c r="X33" s="132">
        <f t="shared" si="7"/>
        <v>22.222222222222221</v>
      </c>
      <c r="Y33" s="132">
        <f t="shared" si="7"/>
        <v>22.222222222222221</v>
      </c>
      <c r="Z33" s="132">
        <f t="shared" si="7"/>
        <v>22.222222222222221</v>
      </c>
      <c r="AB33" s="374"/>
      <c r="AC33" s="374"/>
      <c r="AD33" s="374"/>
      <c r="AE33" s="374"/>
      <c r="AF33" s="374"/>
      <c r="AG33" s="374"/>
      <c r="AH33" s="374"/>
      <c r="AI33" s="374"/>
      <c r="AJ33" s="374"/>
      <c r="AK33" s="374"/>
      <c r="AL33" s="374"/>
      <c r="AM33" s="374"/>
      <c r="AN33" s="374"/>
      <c r="AO33" s="374"/>
      <c r="AP33" s="374"/>
      <c r="AQ33" s="374"/>
      <c r="AR33" s="374"/>
      <c r="AS33" s="374"/>
      <c r="AT33" s="374"/>
      <c r="AU33" s="374"/>
      <c r="AV33" s="374"/>
      <c r="AW33" s="374"/>
      <c r="AX33" s="374"/>
    </row>
    <row r="34" spans="2:50">
      <c r="B34" s="285" t="s">
        <v>339</v>
      </c>
      <c r="C34" s="285"/>
      <c r="D34" s="285" t="s">
        <v>240</v>
      </c>
      <c r="E34" s="304">
        <v>27.433125358198708</v>
      </c>
      <c r="F34" s="304">
        <v>27.957112295247107</v>
      </c>
      <c r="G34" s="304">
        <v>26.781938506121875</v>
      </c>
      <c r="H34" s="304">
        <v>22.892856551766261</v>
      </c>
      <c r="I34" s="304">
        <v>20.28160714238005</v>
      </c>
      <c r="J34" s="304">
        <v>17.785567928912727</v>
      </c>
      <c r="K34" s="304">
        <v>16.699665122133691</v>
      </c>
      <c r="L34" s="304">
        <v>17.602917131551443</v>
      </c>
      <c r="M34" s="304">
        <v>16.875834589441038</v>
      </c>
      <c r="N34" s="304">
        <v>16.443307050574607</v>
      </c>
      <c r="O34" s="304">
        <v>16.028506132638348</v>
      </c>
      <c r="P34" s="304">
        <v>15.290717434206318</v>
      </c>
      <c r="Q34" s="304">
        <v>14.185917701111626</v>
      </c>
      <c r="R34" s="304">
        <v>13.577397324928558</v>
      </c>
      <c r="S34" s="304">
        <v>13.166694788557736</v>
      </c>
      <c r="T34" s="304">
        <v>14.012767771169711</v>
      </c>
      <c r="U34" s="304">
        <v>13.701568269719971</v>
      </c>
      <c r="V34" s="304">
        <v>13.763026435059841</v>
      </c>
      <c r="W34" s="304">
        <v>13.472060674095429</v>
      </c>
      <c r="X34" s="304">
        <v>13.348475375677339</v>
      </c>
      <c r="Y34" s="304">
        <v>13.108703108032865</v>
      </c>
      <c r="Z34" s="304">
        <v>13.002584325061019</v>
      </c>
      <c r="AB34" s="374"/>
      <c r="AC34" s="374"/>
      <c r="AD34" s="374"/>
      <c r="AE34" s="374"/>
      <c r="AF34" s="374"/>
      <c r="AG34" s="374"/>
      <c r="AH34" s="374"/>
      <c r="AI34" s="374"/>
      <c r="AJ34" s="374"/>
      <c r="AK34" s="374"/>
      <c r="AL34" s="374"/>
      <c r="AM34" s="374"/>
      <c r="AN34" s="374"/>
      <c r="AO34" s="374"/>
      <c r="AP34" s="374"/>
      <c r="AQ34" s="374"/>
      <c r="AR34" s="374"/>
      <c r="AS34" s="374"/>
      <c r="AT34" s="374"/>
      <c r="AU34" s="374"/>
      <c r="AV34" s="374"/>
      <c r="AW34" s="374"/>
      <c r="AX34" s="374"/>
    </row>
    <row r="35" spans="2:50">
      <c r="B35" s="285" t="s">
        <v>274</v>
      </c>
      <c r="C35" s="285"/>
      <c r="D35" s="285" t="s">
        <v>240</v>
      </c>
      <c r="E35" s="304">
        <v>45.040494775761999</v>
      </c>
      <c r="F35" s="304">
        <v>44.997242432590802</v>
      </c>
      <c r="G35" s="304">
        <v>45.225407332487997</v>
      </c>
      <c r="H35" s="304">
        <v>45.453572232385199</v>
      </c>
      <c r="I35" s="304">
        <v>45.6817371322824</v>
      </c>
      <c r="J35" s="304">
        <v>45.909902032179701</v>
      </c>
      <c r="K35" s="304">
        <v>46.138066932076903</v>
      </c>
      <c r="L35" s="304">
        <v>45.169442386290903</v>
      </c>
      <c r="M35" s="304">
        <v>44.200817840504797</v>
      </c>
      <c r="N35" s="304">
        <v>43.232193294718797</v>
      </c>
      <c r="O35" s="304">
        <v>42.263568748932798</v>
      </c>
      <c r="P35" s="304">
        <v>41.294944203146699</v>
      </c>
      <c r="Q35" s="304">
        <v>40.6524175461347</v>
      </c>
      <c r="R35" s="304">
        <v>40.009890889122602</v>
      </c>
      <c r="S35" s="304">
        <v>39.367364232110504</v>
      </c>
      <c r="T35" s="304">
        <v>38.724837575098498</v>
      </c>
      <c r="U35" s="304">
        <v>38.082310918086399</v>
      </c>
      <c r="V35" s="304">
        <v>37.417009679957197</v>
      </c>
      <c r="W35" s="304">
        <v>36.7517084418281</v>
      </c>
      <c r="X35" s="304">
        <v>36.086407203698897</v>
      </c>
      <c r="Y35" s="304">
        <v>35.421105965569801</v>
      </c>
      <c r="Z35" s="304">
        <v>34.755804727440598</v>
      </c>
      <c r="AB35" s="374"/>
      <c r="AC35" s="374"/>
      <c r="AD35" s="374"/>
      <c r="AE35" s="374"/>
      <c r="AF35" s="374"/>
      <c r="AG35" s="374"/>
      <c r="AH35" s="374"/>
      <c r="AI35" s="374"/>
      <c r="AJ35" s="374"/>
      <c r="AK35" s="374"/>
      <c r="AL35" s="374"/>
      <c r="AM35" s="374"/>
      <c r="AN35" s="374"/>
      <c r="AO35" s="374"/>
      <c r="AP35" s="374"/>
      <c r="AQ35" s="374"/>
      <c r="AR35" s="374"/>
      <c r="AS35" s="374"/>
      <c r="AT35" s="374"/>
      <c r="AU35" s="374"/>
      <c r="AV35" s="374"/>
      <c r="AW35" s="374"/>
      <c r="AX35" s="374"/>
    </row>
    <row r="36" spans="2:50">
      <c r="B36" s="285" t="s">
        <v>273</v>
      </c>
      <c r="C36" s="285"/>
      <c r="D36" s="285" t="s">
        <v>240</v>
      </c>
      <c r="E36" s="304">
        <v>28.741732982737201</v>
      </c>
      <c r="F36" s="304">
        <v>28.502062682287601</v>
      </c>
      <c r="G36" s="304">
        <v>28.208036222483098</v>
      </c>
      <c r="H36" s="304">
        <v>27.914009762678599</v>
      </c>
      <c r="I36" s="304">
        <v>27.619983302874001</v>
      </c>
      <c r="J36" s="304">
        <v>27.325956843069498</v>
      </c>
      <c r="K36" s="304">
        <v>27.031930383264999</v>
      </c>
      <c r="L36" s="304">
        <v>25.747943068348899</v>
      </c>
      <c r="M36" s="304">
        <v>24.463955753432799</v>
      </c>
      <c r="N36" s="304">
        <v>23.179968438516799</v>
      </c>
      <c r="O36" s="304">
        <v>21.895981123600698</v>
      </c>
      <c r="P36" s="304">
        <v>20.611993808684701</v>
      </c>
      <c r="Q36" s="304">
        <v>19.980983974171401</v>
      </c>
      <c r="R36" s="304">
        <v>19.349974139658201</v>
      </c>
      <c r="S36" s="304">
        <v>18.718964305144901</v>
      </c>
      <c r="T36" s="304">
        <v>18.087954470631701</v>
      </c>
      <c r="U36" s="304">
        <v>17.456944636118401</v>
      </c>
      <c r="V36" s="304">
        <v>16.956633554962501</v>
      </c>
      <c r="W36" s="304">
        <v>16.456322473806601</v>
      </c>
      <c r="X36" s="304">
        <v>15.9560113926507</v>
      </c>
      <c r="Y36" s="304">
        <v>15.4557003114947</v>
      </c>
      <c r="Z36" s="304">
        <v>14.955389230338801</v>
      </c>
      <c r="AB36" s="374"/>
      <c r="AC36" s="374"/>
      <c r="AD36" s="374"/>
      <c r="AE36" s="374"/>
      <c r="AF36" s="374"/>
      <c r="AG36" s="374"/>
      <c r="AH36" s="374"/>
      <c r="AI36" s="374"/>
      <c r="AJ36" s="374"/>
      <c r="AK36" s="374"/>
      <c r="AL36" s="374"/>
      <c r="AM36" s="374"/>
      <c r="AN36" s="374"/>
      <c r="AO36" s="374"/>
      <c r="AP36" s="374"/>
      <c r="AQ36" s="374"/>
      <c r="AR36" s="374"/>
      <c r="AS36" s="374"/>
      <c r="AT36" s="374"/>
      <c r="AU36" s="374"/>
      <c r="AV36" s="374"/>
      <c r="AW36" s="374"/>
      <c r="AX36" s="374"/>
    </row>
    <row r="37" spans="2:50">
      <c r="B37" s="285" t="s">
        <v>338</v>
      </c>
      <c r="C37" s="285"/>
      <c r="D37" s="285" t="s">
        <v>240</v>
      </c>
      <c r="E37" s="304">
        <v>0.79652331013759803</v>
      </c>
      <c r="F37" s="304">
        <v>0.8163666017805109</v>
      </c>
      <c r="G37" s="304">
        <v>0.85305762833444942</v>
      </c>
      <c r="H37" s="304">
        <v>0.91233763126883149</v>
      </c>
      <c r="I37" s="304">
        <v>1.0067684580228777</v>
      </c>
      <c r="J37" s="304">
        <v>1.1125013887908448</v>
      </c>
      <c r="K37" s="304">
        <v>1.2135263467756137</v>
      </c>
      <c r="L37" s="304">
        <v>1.3620339079740507</v>
      </c>
      <c r="M37" s="304">
        <v>1.5516491253836489</v>
      </c>
      <c r="N37" s="304">
        <v>1.7646970394288575</v>
      </c>
      <c r="O37" s="304">
        <v>1.9999194982450108</v>
      </c>
      <c r="P37" s="304">
        <v>2.2282497074931729</v>
      </c>
      <c r="Q37" s="304">
        <v>2.4710205371719036</v>
      </c>
      <c r="R37" s="304">
        <v>2.7278322657970766</v>
      </c>
      <c r="S37" s="304">
        <v>2.9867385323154663</v>
      </c>
      <c r="T37" s="304">
        <v>3.2485453637076001</v>
      </c>
      <c r="U37" s="304">
        <v>3.4993218334406606</v>
      </c>
      <c r="V37" s="304">
        <v>3.7392989308144231</v>
      </c>
      <c r="W37" s="304">
        <v>3.9260407006366211</v>
      </c>
      <c r="X37" s="304">
        <v>4.0755233085409843</v>
      </c>
      <c r="Y37" s="304">
        <v>4.193465264078335</v>
      </c>
      <c r="Z37" s="304">
        <v>4.2759929113031161</v>
      </c>
      <c r="AB37" s="374"/>
      <c r="AC37" s="374"/>
      <c r="AD37" s="374"/>
      <c r="AE37" s="374"/>
      <c r="AF37" s="374"/>
      <c r="AG37" s="374"/>
      <c r="AH37" s="374"/>
      <c r="AI37" s="374"/>
      <c r="AJ37" s="374"/>
      <c r="AK37" s="374"/>
      <c r="AL37" s="374"/>
      <c r="AM37" s="374"/>
      <c r="AN37" s="374"/>
      <c r="AO37" s="374"/>
      <c r="AP37" s="374"/>
      <c r="AQ37" s="374"/>
      <c r="AR37" s="374"/>
      <c r="AS37" s="374"/>
      <c r="AT37" s="374"/>
      <c r="AU37" s="374"/>
      <c r="AV37" s="374"/>
      <c r="AW37" s="374"/>
      <c r="AX37" s="374"/>
    </row>
    <row r="38" spans="2:50">
      <c r="B38" s="285" t="s">
        <v>370</v>
      </c>
      <c r="C38" s="285"/>
      <c r="D38" s="285" t="s">
        <v>240</v>
      </c>
      <c r="E38" s="304">
        <v>0.67990203891409229</v>
      </c>
      <c r="F38" s="304">
        <v>0.67666124212505829</v>
      </c>
      <c r="G38" s="304">
        <v>0.67417191407829991</v>
      </c>
      <c r="H38" s="304">
        <v>0.67168258603154152</v>
      </c>
      <c r="I38" s="304">
        <v>0.66919325798478324</v>
      </c>
      <c r="J38" s="304">
        <v>0.6667039299380243</v>
      </c>
      <c r="K38" s="304">
        <v>0.66421460189126613</v>
      </c>
      <c r="L38" s="304">
        <v>0.6449800599026837</v>
      </c>
      <c r="M38" s="304">
        <v>0.62574551791410238</v>
      </c>
      <c r="N38" s="304">
        <v>0.6065109759255195</v>
      </c>
      <c r="O38" s="304">
        <v>0.58727643393693796</v>
      </c>
      <c r="P38" s="304">
        <v>0.56804189194835597</v>
      </c>
      <c r="Q38" s="304">
        <v>0.5572787705434149</v>
      </c>
      <c r="R38" s="304">
        <v>0.54651564913847261</v>
      </c>
      <c r="S38" s="304">
        <v>0.5357525277335311</v>
      </c>
      <c r="T38" s="304">
        <v>0.52498940632858893</v>
      </c>
      <c r="U38" s="304">
        <v>0.51422628492364786</v>
      </c>
      <c r="V38" s="304">
        <v>0.50392904630953594</v>
      </c>
      <c r="W38" s="304">
        <v>0.49363180769542353</v>
      </c>
      <c r="X38" s="304">
        <v>0.48333456908131162</v>
      </c>
      <c r="Y38" s="304">
        <v>0.47303733046719898</v>
      </c>
      <c r="Z38" s="304">
        <v>0.4627400918530859</v>
      </c>
      <c r="AB38" s="374"/>
      <c r="AC38" s="374"/>
      <c r="AD38" s="374"/>
      <c r="AE38" s="374"/>
      <c r="AF38" s="374"/>
      <c r="AG38" s="374"/>
      <c r="AH38" s="374"/>
      <c r="AI38" s="374"/>
      <c r="AJ38" s="374"/>
      <c r="AK38" s="374"/>
      <c r="AL38" s="374"/>
      <c r="AM38" s="374"/>
      <c r="AN38" s="374"/>
      <c r="AO38" s="374"/>
      <c r="AP38" s="374"/>
      <c r="AQ38" s="374"/>
      <c r="AR38" s="374"/>
      <c r="AS38" s="374"/>
      <c r="AT38" s="374"/>
      <c r="AU38" s="374"/>
      <c r="AV38" s="374"/>
      <c r="AW38" s="374"/>
      <c r="AX38" s="374"/>
    </row>
    <row r="39" spans="2:50">
      <c r="B39" s="285" t="s">
        <v>238</v>
      </c>
      <c r="C39" s="285"/>
      <c r="D39" s="285" t="s">
        <v>240</v>
      </c>
      <c r="E39" s="216">
        <f t="shared" ref="E39:Z39" si="8">E21*$E$7</f>
        <v>39.204000000000001</v>
      </c>
      <c r="F39" s="216">
        <f t="shared" si="8"/>
        <v>39.204000000000001</v>
      </c>
      <c r="G39" s="216">
        <f t="shared" si="8"/>
        <v>39.204000000000001</v>
      </c>
      <c r="H39" s="216">
        <f t="shared" si="8"/>
        <v>39.204000000000001</v>
      </c>
      <c r="I39" s="216">
        <f t="shared" si="8"/>
        <v>38.559417148604474</v>
      </c>
      <c r="J39" s="216">
        <f t="shared" si="8"/>
        <v>37.914834297208948</v>
      </c>
      <c r="K39" s="216">
        <f t="shared" si="8"/>
        <v>37.270251445813429</v>
      </c>
      <c r="L39" s="216">
        <f t="shared" si="8"/>
        <v>36.625668594417903</v>
      </c>
      <c r="M39" s="216">
        <f t="shared" si="8"/>
        <v>35.981085743022376</v>
      </c>
      <c r="N39" s="216">
        <f t="shared" si="8"/>
        <v>35.33650289162685</v>
      </c>
      <c r="O39" s="216">
        <f t="shared" si="8"/>
        <v>34.691920040231324</v>
      </c>
      <c r="P39" s="216">
        <f t="shared" si="8"/>
        <v>34.047337188835805</v>
      </c>
      <c r="Q39" s="216">
        <f t="shared" si="8"/>
        <v>33.402754337440278</v>
      </c>
      <c r="R39" s="216">
        <f t="shared" si="8"/>
        <v>32.758171486044752</v>
      </c>
      <c r="S39" s="216">
        <f t="shared" si="8"/>
        <v>32.113588634649226</v>
      </c>
      <c r="T39" s="216">
        <f t="shared" si="8"/>
        <v>31.469005783253703</v>
      </c>
      <c r="U39" s="216">
        <f t="shared" si="8"/>
        <v>30.824422931858177</v>
      </c>
      <c r="V39" s="216">
        <f t="shared" si="8"/>
        <v>30.179840080462654</v>
      </c>
      <c r="W39" s="216">
        <f t="shared" si="8"/>
        <v>29.535257229067128</v>
      </c>
      <c r="X39" s="216">
        <f t="shared" si="8"/>
        <v>28.890674377671601</v>
      </c>
      <c r="Y39" s="216">
        <f t="shared" si="8"/>
        <v>28.246091526276079</v>
      </c>
      <c r="Z39" s="216">
        <f t="shared" si="8"/>
        <v>27.601508674880563</v>
      </c>
    </row>
    <row r="40" spans="2:50">
      <c r="B40" s="53" t="str">
        <f>"I alt, "&amp;B32&amp;" og "&amp;B39</f>
        <v>I alt, Danmark og Sverige</v>
      </c>
      <c r="C40" s="53"/>
      <c r="D40" s="53" t="s">
        <v>240</v>
      </c>
      <c r="E40" s="69">
        <f t="shared" ref="E40:Z40" si="9">E32+E39</f>
        <v>141.8957784657496</v>
      </c>
      <c r="F40" s="69">
        <f t="shared" si="9"/>
        <v>142.15344525403108</v>
      </c>
      <c r="G40" s="69">
        <f t="shared" si="9"/>
        <v>140.94661160350572</v>
      </c>
      <c r="H40" s="69">
        <f t="shared" si="9"/>
        <v>137.04845876413043</v>
      </c>
      <c r="I40" s="69">
        <f t="shared" si="9"/>
        <v>133.8187064421486</v>
      </c>
      <c r="J40" s="69">
        <f t="shared" si="9"/>
        <v>130.71546642009974</v>
      </c>
      <c r="K40" s="69">
        <f t="shared" si="9"/>
        <v>129.01765483195589</v>
      </c>
      <c r="L40" s="69">
        <f t="shared" si="9"/>
        <v>127.15298514848588</v>
      </c>
      <c r="M40" s="69">
        <f t="shared" si="9"/>
        <v>123.69908856969876</v>
      </c>
      <c r="N40" s="69">
        <f t="shared" si="9"/>
        <v>120.56317969079142</v>
      </c>
      <c r="O40" s="69">
        <f t="shared" si="9"/>
        <v>117.46717197758511</v>
      </c>
      <c r="P40" s="69">
        <f t="shared" si="9"/>
        <v>114.04128423431504</v>
      </c>
      <c r="Q40" s="69">
        <f t="shared" si="9"/>
        <v>111.25037286657334</v>
      </c>
      <c r="R40" s="69">
        <f t="shared" si="9"/>
        <v>108.96978175468965</v>
      </c>
      <c r="S40" s="69">
        <f t="shared" si="9"/>
        <v>106.88910302051136</v>
      </c>
      <c r="T40" s="69">
        <f t="shared" si="9"/>
        <v>106.06810037018981</v>
      </c>
      <c r="U40" s="69">
        <f t="shared" si="9"/>
        <v>104.07879487414726</v>
      </c>
      <c r="V40" s="69">
        <f t="shared" si="9"/>
        <v>102.55973772756616</v>
      </c>
      <c r="W40" s="69">
        <f t="shared" si="9"/>
        <v>100.63502132712929</v>
      </c>
      <c r="X40" s="69">
        <f t="shared" si="9"/>
        <v>98.840426227320819</v>
      </c>
      <c r="Y40" s="69">
        <f t="shared" si="9"/>
        <v>96.898103505918968</v>
      </c>
      <c r="Z40" s="69">
        <f t="shared" si="9"/>
        <v>95.054019960877184</v>
      </c>
    </row>
    <row r="41" spans="2:50">
      <c r="B41" s="336" t="s">
        <v>525</v>
      </c>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row>
    <row r="42" spans="2:50">
      <c r="B42" s="336"/>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row>
    <row r="43" spans="2:50" s="425" customFormat="1">
      <c r="B43" s="431" t="s">
        <v>512</v>
      </c>
      <c r="C43" s="431"/>
      <c r="D43" s="431" t="s">
        <v>240</v>
      </c>
      <c r="E43" s="435">
        <f>E25*$E$7</f>
        <v>0</v>
      </c>
      <c r="F43" s="435">
        <f t="shared" ref="F43:Z44" si="10">F25*$E$7</f>
        <v>0</v>
      </c>
      <c r="G43" s="435">
        <f t="shared" si="10"/>
        <v>0</v>
      </c>
      <c r="H43" s="435">
        <f t="shared" si="10"/>
        <v>0</v>
      </c>
      <c r="I43" s="435">
        <f t="shared" si="10"/>
        <v>4.3573149839852805</v>
      </c>
      <c r="J43" s="435">
        <f t="shared" si="10"/>
        <v>28.420407541296974</v>
      </c>
      <c r="K43" s="435">
        <f t="shared" si="10"/>
        <v>36.184677218335366</v>
      </c>
      <c r="L43" s="435">
        <f t="shared" si="10"/>
        <v>37.359106305381552</v>
      </c>
      <c r="M43" s="435">
        <f t="shared" si="10"/>
        <v>35.774799787202021</v>
      </c>
      <c r="N43" s="435">
        <f t="shared" si="10"/>
        <v>36.55336467320636</v>
      </c>
      <c r="O43" s="435">
        <f t="shared" si="10"/>
        <v>34.809073220534906</v>
      </c>
      <c r="P43" s="435">
        <f t="shared" si="10"/>
        <v>30.987066500169927</v>
      </c>
      <c r="Q43" s="435">
        <f t="shared" si="10"/>
        <v>28.822516785209881</v>
      </c>
      <c r="R43" s="435">
        <f t="shared" si="10"/>
        <v>24.66309411346035</v>
      </c>
      <c r="S43" s="435">
        <f t="shared" si="10"/>
        <v>20.888632027551804</v>
      </c>
      <c r="T43" s="435">
        <f t="shared" si="10"/>
        <v>14.823839410119191</v>
      </c>
      <c r="U43" s="435">
        <f t="shared" si="10"/>
        <v>8.3647655125033307</v>
      </c>
      <c r="V43" s="435">
        <f t="shared" si="10"/>
        <v>5.4504333140881895</v>
      </c>
      <c r="W43" s="435">
        <f t="shared" si="10"/>
        <v>3.2076786925702652</v>
      </c>
      <c r="X43" s="435">
        <f t="shared" si="10"/>
        <v>9.09374891483394E-3</v>
      </c>
      <c r="Y43" s="435">
        <f t="shared" si="10"/>
        <v>-1.7343963403753989E-2</v>
      </c>
      <c r="Z43" s="435">
        <f t="shared" si="10"/>
        <v>3.4468797889769106E-3</v>
      </c>
    </row>
    <row r="44" spans="2:50" s="425" customFormat="1">
      <c r="B44" s="431" t="s">
        <v>513</v>
      </c>
      <c r="C44" s="431"/>
      <c r="D44" s="431" t="s">
        <v>240</v>
      </c>
      <c r="E44" s="435">
        <f>E26*$E$7</f>
        <v>0</v>
      </c>
      <c r="F44" s="435">
        <f t="shared" si="10"/>
        <v>38.985745099380196</v>
      </c>
      <c r="G44" s="435">
        <f t="shared" si="10"/>
        <v>32.64439962218902</v>
      </c>
      <c r="H44" s="435">
        <f t="shared" si="10"/>
        <v>91.861032479952598</v>
      </c>
      <c r="I44" s="435">
        <f t="shared" si="10"/>
        <v>69.934834372615612</v>
      </c>
      <c r="J44" s="435">
        <f t="shared" si="10"/>
        <v>71.937928937351529</v>
      </c>
      <c r="K44" s="435">
        <f t="shared" si="10"/>
        <v>76.975087199898127</v>
      </c>
      <c r="L44" s="435">
        <f t="shared" si="10"/>
        <v>75.867624812641864</v>
      </c>
      <c r="M44" s="435">
        <f t="shared" si="10"/>
        <v>71.422165469444707</v>
      </c>
      <c r="N44" s="435">
        <f t="shared" si="10"/>
        <v>73.493018192702721</v>
      </c>
      <c r="O44" s="435">
        <f t="shared" si="10"/>
        <v>63.932173887380685</v>
      </c>
      <c r="P44" s="435">
        <f t="shared" si="10"/>
        <v>54.216267128020057</v>
      </c>
      <c r="Q44" s="435">
        <f t="shared" si="10"/>
        <v>51.838991202158205</v>
      </c>
      <c r="R44" s="435">
        <f t="shared" si="10"/>
        <v>44.823402234969556</v>
      </c>
      <c r="S44" s="435">
        <f t="shared" si="10"/>
        <v>40.079517324641664</v>
      </c>
      <c r="T44" s="435">
        <f t="shared" si="10"/>
        <v>35.094045931892772</v>
      </c>
      <c r="U44" s="435">
        <f t="shared" si="10"/>
        <v>31.025042712502792</v>
      </c>
      <c r="V44" s="435">
        <f t="shared" si="10"/>
        <v>29.039396848199349</v>
      </c>
      <c r="W44" s="435">
        <f t="shared" si="10"/>
        <v>26.552234130926486</v>
      </c>
      <c r="X44" s="435">
        <f t="shared" si="10"/>
        <v>23.708814694151698</v>
      </c>
      <c r="Y44" s="435">
        <f t="shared" si="10"/>
        <v>21.704142758195495</v>
      </c>
      <c r="Z44" s="435">
        <f t="shared" si="10"/>
        <v>19.109438419447528</v>
      </c>
    </row>
    <row r="45" spans="2:50" s="425" customFormat="1">
      <c r="B45" s="431"/>
      <c r="C45" s="431"/>
      <c r="D45" s="431"/>
      <c r="E45" s="431"/>
      <c r="F45" s="431"/>
      <c r="G45" s="431"/>
      <c r="H45" s="431"/>
      <c r="I45" s="431"/>
      <c r="J45" s="431"/>
      <c r="K45" s="431"/>
      <c r="L45" s="431"/>
      <c r="M45" s="431"/>
      <c r="N45" s="431"/>
      <c r="O45" s="431"/>
      <c r="P45" s="431"/>
      <c r="Q45" s="431"/>
      <c r="R45" s="431"/>
      <c r="S45" s="431"/>
      <c r="T45" s="431"/>
      <c r="U45" s="431"/>
      <c r="V45" s="431"/>
      <c r="W45" s="431"/>
      <c r="X45" s="431"/>
      <c r="Y45" s="431"/>
      <c r="Z45" s="431"/>
    </row>
    <row r="46" spans="2:50" s="425" customFormat="1">
      <c r="B46" s="440" t="s">
        <v>514</v>
      </c>
      <c r="C46" s="440"/>
      <c r="D46" s="440" t="s">
        <v>240</v>
      </c>
      <c r="E46" s="414">
        <f>E40+E43</f>
        <v>141.8957784657496</v>
      </c>
      <c r="F46" s="414">
        <f t="shared" ref="F46:Z46" si="11">F40+F43</f>
        <v>142.15344525403108</v>
      </c>
      <c r="G46" s="414">
        <f t="shared" si="11"/>
        <v>140.94661160350572</v>
      </c>
      <c r="H46" s="414">
        <f t="shared" si="11"/>
        <v>137.04845876413043</v>
      </c>
      <c r="I46" s="414">
        <f t="shared" si="11"/>
        <v>138.17602142613387</v>
      </c>
      <c r="J46" s="414">
        <f t="shared" si="11"/>
        <v>159.13587396139673</v>
      </c>
      <c r="K46" s="414">
        <f t="shared" si="11"/>
        <v>165.20233205029126</v>
      </c>
      <c r="L46" s="414">
        <f t="shared" si="11"/>
        <v>164.51209145386744</v>
      </c>
      <c r="M46" s="414">
        <f t="shared" si="11"/>
        <v>159.47388835690077</v>
      </c>
      <c r="N46" s="414">
        <f t="shared" si="11"/>
        <v>157.11654436399778</v>
      </c>
      <c r="O46" s="414">
        <f t="shared" si="11"/>
        <v>152.27624519812002</v>
      </c>
      <c r="P46" s="414">
        <f t="shared" si="11"/>
        <v>145.02835073448497</v>
      </c>
      <c r="Q46" s="414">
        <f t="shared" si="11"/>
        <v>140.07288965178321</v>
      </c>
      <c r="R46" s="414">
        <f t="shared" si="11"/>
        <v>133.63287586814999</v>
      </c>
      <c r="S46" s="414">
        <f t="shared" si="11"/>
        <v>127.77773504806316</v>
      </c>
      <c r="T46" s="414">
        <f t="shared" si="11"/>
        <v>120.891939780309</v>
      </c>
      <c r="U46" s="414">
        <f t="shared" si="11"/>
        <v>112.44356038665059</v>
      </c>
      <c r="V46" s="414">
        <f t="shared" si="11"/>
        <v>108.01017104165435</v>
      </c>
      <c r="W46" s="414">
        <f t="shared" si="11"/>
        <v>103.84270001969956</v>
      </c>
      <c r="X46" s="414">
        <f t="shared" si="11"/>
        <v>98.849519976235655</v>
      </c>
      <c r="Y46" s="414">
        <f t="shared" si="11"/>
        <v>96.880759542515207</v>
      </c>
      <c r="Z46" s="414">
        <f t="shared" si="11"/>
        <v>95.057466840666166</v>
      </c>
    </row>
    <row r="47" spans="2:50" s="425" customFormat="1">
      <c r="B47" s="427"/>
      <c r="C47" s="426"/>
      <c r="D47" s="426"/>
      <c r="E47" s="426"/>
      <c r="F47" s="426"/>
      <c r="G47" s="426"/>
      <c r="H47" s="426"/>
      <c r="I47" s="426"/>
      <c r="J47" s="426"/>
      <c r="K47" s="426"/>
      <c r="L47" s="426"/>
      <c r="M47" s="426"/>
      <c r="N47" s="426"/>
      <c r="O47" s="426"/>
      <c r="P47" s="426"/>
      <c r="Q47" s="426"/>
      <c r="R47" s="426"/>
      <c r="S47" s="426"/>
      <c r="T47" s="426"/>
      <c r="U47" s="426"/>
      <c r="V47" s="426"/>
      <c r="W47" s="426"/>
      <c r="X47" s="426"/>
      <c r="Y47" s="426"/>
      <c r="Z47" s="426"/>
    </row>
    <row r="48" spans="2:50">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row>
    <row r="49" spans="2:27">
      <c r="B49" s="53" t="s">
        <v>244</v>
      </c>
      <c r="C49" s="53"/>
      <c r="D49" s="53" t="s">
        <v>1</v>
      </c>
      <c r="E49" s="64">
        <f t="shared" ref="E49:Z49" si="12">E$13</f>
        <v>2019</v>
      </c>
      <c r="F49" s="64">
        <f t="shared" si="12"/>
        <v>2020</v>
      </c>
      <c r="G49" s="64">
        <f t="shared" si="12"/>
        <v>2021</v>
      </c>
      <c r="H49" s="64">
        <f t="shared" si="12"/>
        <v>2022</v>
      </c>
      <c r="I49" s="64">
        <f t="shared" si="12"/>
        <v>2023</v>
      </c>
      <c r="J49" s="64">
        <f t="shared" si="12"/>
        <v>2024</v>
      </c>
      <c r="K49" s="64">
        <f t="shared" si="12"/>
        <v>2025</v>
      </c>
      <c r="L49" s="64">
        <f t="shared" si="12"/>
        <v>2026</v>
      </c>
      <c r="M49" s="64">
        <f t="shared" si="12"/>
        <v>2027</v>
      </c>
      <c r="N49" s="64">
        <f t="shared" si="12"/>
        <v>2028</v>
      </c>
      <c r="O49" s="64">
        <f t="shared" si="12"/>
        <v>2029</v>
      </c>
      <c r="P49" s="64">
        <f t="shared" si="12"/>
        <v>2030</v>
      </c>
      <c r="Q49" s="64">
        <f t="shared" si="12"/>
        <v>2031</v>
      </c>
      <c r="R49" s="64">
        <f t="shared" si="12"/>
        <v>2032</v>
      </c>
      <c r="S49" s="64">
        <f t="shared" si="12"/>
        <v>2033</v>
      </c>
      <c r="T49" s="64">
        <f t="shared" si="12"/>
        <v>2034</v>
      </c>
      <c r="U49" s="64">
        <f t="shared" si="12"/>
        <v>2035</v>
      </c>
      <c r="V49" s="64">
        <f t="shared" si="12"/>
        <v>2036</v>
      </c>
      <c r="W49" s="64">
        <f t="shared" si="12"/>
        <v>2037</v>
      </c>
      <c r="X49" s="64">
        <f t="shared" si="12"/>
        <v>2038</v>
      </c>
      <c r="Y49" s="64">
        <f t="shared" si="12"/>
        <v>2039</v>
      </c>
      <c r="Z49" s="64">
        <f t="shared" si="12"/>
        <v>2040</v>
      </c>
    </row>
    <row r="50" spans="2:27">
      <c r="B50" s="285" t="s">
        <v>177</v>
      </c>
      <c r="C50" s="285"/>
      <c r="D50" s="285" t="s">
        <v>163</v>
      </c>
      <c r="E50" s="362">
        <f t="shared" ref="E50:Z50" si="13">E14*$E$8</f>
        <v>28525.49401826378</v>
      </c>
      <c r="F50" s="362">
        <f t="shared" si="13"/>
        <v>28597.068126119746</v>
      </c>
      <c r="G50" s="362">
        <f t="shared" si="13"/>
        <v>28261.836556529364</v>
      </c>
      <c r="H50" s="362">
        <f t="shared" si="13"/>
        <v>27179.01632336956</v>
      </c>
      <c r="I50" s="362">
        <f t="shared" si="13"/>
        <v>26460.913692651142</v>
      </c>
      <c r="J50" s="362">
        <f t="shared" si="13"/>
        <v>25777.953367469669</v>
      </c>
      <c r="K50" s="362">
        <f t="shared" si="13"/>
        <v>25485.389829484015</v>
      </c>
      <c r="L50" s="362">
        <f t="shared" si="13"/>
        <v>25146.47682057444</v>
      </c>
      <c r="M50" s="362">
        <f t="shared" si="13"/>
        <v>24366.111896298993</v>
      </c>
      <c r="N50" s="362">
        <f t="shared" si="13"/>
        <v>23674.076888656822</v>
      </c>
      <c r="O50" s="362">
        <f t="shared" si="13"/>
        <v>22993.125538153829</v>
      </c>
      <c r="P50" s="362">
        <f t="shared" si="13"/>
        <v>22220.540845966454</v>
      </c>
      <c r="Q50" s="362">
        <f t="shared" si="13"/>
        <v>21624.338480314735</v>
      </c>
      <c r="R50" s="362">
        <f t="shared" si="13"/>
        <v>21169.891741290248</v>
      </c>
      <c r="S50" s="362">
        <f t="shared" si="13"/>
        <v>20770.976218295036</v>
      </c>
      <c r="T50" s="362">
        <f t="shared" si="13"/>
        <v>20721.970718593362</v>
      </c>
      <c r="U50" s="362">
        <f t="shared" si="13"/>
        <v>20348.436650635856</v>
      </c>
      <c r="V50" s="362">
        <f t="shared" si="13"/>
        <v>20105.527124195418</v>
      </c>
      <c r="W50" s="362">
        <f t="shared" si="13"/>
        <v>19749.934471683933</v>
      </c>
      <c r="X50" s="362">
        <f t="shared" si="13"/>
        <v>19430.486624902562</v>
      </c>
      <c r="Y50" s="362">
        <f t="shared" si="13"/>
        <v>19070.00332767858</v>
      </c>
      <c r="Z50" s="362">
        <f t="shared" si="13"/>
        <v>18736.808690554615</v>
      </c>
      <c r="AA50" s="362"/>
    </row>
    <row r="51" spans="2:27">
      <c r="B51" s="285" t="s">
        <v>484</v>
      </c>
      <c r="C51" s="285"/>
      <c r="D51" s="285" t="s">
        <v>163</v>
      </c>
      <c r="E51" s="362">
        <f t="shared" ref="E51:Z51" si="14">E15*$E$8</f>
        <v>2777.7777777777778</v>
      </c>
      <c r="F51" s="362">
        <f t="shared" si="14"/>
        <v>4320.9876543209875</v>
      </c>
      <c r="G51" s="362">
        <f t="shared" si="14"/>
        <v>4629.6296296296296</v>
      </c>
      <c r="H51" s="362">
        <f t="shared" si="14"/>
        <v>6172.8395061728388</v>
      </c>
      <c r="I51" s="362">
        <f t="shared" si="14"/>
        <v>6172.8395061728388</v>
      </c>
      <c r="J51" s="362">
        <f t="shared" si="14"/>
        <v>6172.8395061728388</v>
      </c>
      <c r="K51" s="362">
        <f t="shared" si="14"/>
        <v>6172.8395061728388</v>
      </c>
      <c r="L51" s="362">
        <f t="shared" si="14"/>
        <v>6172.8395061728388</v>
      </c>
      <c r="M51" s="362">
        <f t="shared" si="14"/>
        <v>6172.8395061728388</v>
      </c>
      <c r="N51" s="362">
        <f t="shared" si="14"/>
        <v>6172.8395061728388</v>
      </c>
      <c r="O51" s="362">
        <f t="shared" si="14"/>
        <v>6172.8395061728388</v>
      </c>
      <c r="P51" s="362">
        <f t="shared" si="14"/>
        <v>6172.8395061728388</v>
      </c>
      <c r="Q51" s="362">
        <f t="shared" si="14"/>
        <v>6172.8395061728388</v>
      </c>
      <c r="R51" s="362">
        <f t="shared" si="14"/>
        <v>6172.8395061728388</v>
      </c>
      <c r="S51" s="362">
        <f t="shared" si="14"/>
        <v>6172.8395061728388</v>
      </c>
      <c r="T51" s="362">
        <f t="shared" si="14"/>
        <v>6172.8395061728388</v>
      </c>
      <c r="U51" s="362">
        <f t="shared" si="14"/>
        <v>6172.8395061728388</v>
      </c>
      <c r="V51" s="362">
        <f t="shared" si="14"/>
        <v>6172.8395061728388</v>
      </c>
      <c r="W51" s="362">
        <f t="shared" si="14"/>
        <v>6172.8395061728388</v>
      </c>
      <c r="X51" s="362">
        <f t="shared" si="14"/>
        <v>6172.8395061728388</v>
      </c>
      <c r="Y51" s="362">
        <f t="shared" si="14"/>
        <v>6172.8395061728388</v>
      </c>
      <c r="Z51" s="362">
        <f t="shared" si="14"/>
        <v>6172.8395061728388</v>
      </c>
      <c r="AA51" s="362"/>
    </row>
    <row r="52" spans="2:27">
      <c r="B52" s="285" t="s">
        <v>339</v>
      </c>
      <c r="C52" s="285"/>
      <c r="D52" s="285" t="s">
        <v>163</v>
      </c>
      <c r="E52" s="362">
        <f t="shared" ref="E52:Z52" si="15">E16*$E$8</f>
        <v>7620.3125994996408</v>
      </c>
      <c r="F52" s="362">
        <f t="shared" si="15"/>
        <v>7765.8645264575289</v>
      </c>
      <c r="G52" s="362">
        <f t="shared" si="15"/>
        <v>7439.4273628116307</v>
      </c>
      <c r="H52" s="362">
        <f t="shared" si="15"/>
        <v>6359.1268199350716</v>
      </c>
      <c r="I52" s="362">
        <f t="shared" si="15"/>
        <v>5633.7797617722354</v>
      </c>
      <c r="J52" s="362">
        <f t="shared" si="15"/>
        <v>4940.4355358090907</v>
      </c>
      <c r="K52" s="362">
        <f t="shared" si="15"/>
        <v>4638.7958672593577</v>
      </c>
      <c r="L52" s="362">
        <f t="shared" si="15"/>
        <v>4889.6992032087337</v>
      </c>
      <c r="M52" s="362">
        <f t="shared" si="15"/>
        <v>4687.7318304002874</v>
      </c>
      <c r="N52" s="362">
        <f t="shared" si="15"/>
        <v>4567.585291826279</v>
      </c>
      <c r="O52" s="362">
        <f t="shared" si="15"/>
        <v>4452.3628146217634</v>
      </c>
      <c r="P52" s="362">
        <f t="shared" si="15"/>
        <v>4247.4215095017544</v>
      </c>
      <c r="Q52" s="362">
        <f t="shared" si="15"/>
        <v>3940.5326947532294</v>
      </c>
      <c r="R52" s="362">
        <f t="shared" si="15"/>
        <v>3771.4992569245996</v>
      </c>
      <c r="S52" s="362">
        <f t="shared" si="15"/>
        <v>3657.4152190438153</v>
      </c>
      <c r="T52" s="362">
        <f t="shared" si="15"/>
        <v>3892.4354919915859</v>
      </c>
      <c r="U52" s="362">
        <f t="shared" si="15"/>
        <v>3805.9911860333245</v>
      </c>
      <c r="V52" s="362">
        <f t="shared" si="15"/>
        <v>3823.0628986277334</v>
      </c>
      <c r="W52" s="362">
        <f t="shared" si="15"/>
        <v>3742.2390761376187</v>
      </c>
      <c r="X52" s="362">
        <f t="shared" si="15"/>
        <v>3707.9098265770385</v>
      </c>
      <c r="Y52" s="362">
        <f t="shared" si="15"/>
        <v>3641.3064188980179</v>
      </c>
      <c r="Z52" s="362">
        <f t="shared" si="15"/>
        <v>3611.828979183616</v>
      </c>
    </row>
    <row r="53" spans="2:27">
      <c r="B53" s="285" t="s">
        <v>274</v>
      </c>
      <c r="C53" s="285"/>
      <c r="D53" s="285" t="s">
        <v>163</v>
      </c>
      <c r="E53" s="362">
        <f t="shared" ref="E53:Z53" si="16">E17*$E$8</f>
        <v>12511.248548822778</v>
      </c>
      <c r="F53" s="362">
        <f t="shared" si="16"/>
        <v>12499.234009052998</v>
      </c>
      <c r="G53" s="362">
        <f t="shared" si="16"/>
        <v>12562.613147913331</v>
      </c>
      <c r="H53" s="362">
        <f t="shared" si="16"/>
        <v>12625.992286773666</v>
      </c>
      <c r="I53" s="362">
        <f t="shared" si="16"/>
        <v>12689.371425634001</v>
      </c>
      <c r="J53" s="362">
        <f t="shared" si="16"/>
        <v>12752.750564494359</v>
      </c>
      <c r="K53" s="362">
        <f t="shared" si="16"/>
        <v>12816.129703354694</v>
      </c>
      <c r="L53" s="362">
        <f t="shared" si="16"/>
        <v>12547.067329525251</v>
      </c>
      <c r="M53" s="362">
        <f t="shared" si="16"/>
        <v>12278.004955695777</v>
      </c>
      <c r="N53" s="362">
        <f t="shared" si="16"/>
        <v>12008.942581866331</v>
      </c>
      <c r="O53" s="362">
        <f t="shared" si="16"/>
        <v>11739.880208036888</v>
      </c>
      <c r="P53" s="362">
        <f t="shared" si="16"/>
        <v>11470.817834207415</v>
      </c>
      <c r="Q53" s="362">
        <f t="shared" si="16"/>
        <v>11292.338207259638</v>
      </c>
      <c r="R53" s="362">
        <f t="shared" si="16"/>
        <v>11113.858580311833</v>
      </c>
      <c r="S53" s="362">
        <f t="shared" si="16"/>
        <v>10935.378953364028</v>
      </c>
      <c r="T53" s="362">
        <f t="shared" si="16"/>
        <v>10756.899326416249</v>
      </c>
      <c r="U53" s="362">
        <f t="shared" si="16"/>
        <v>10578.419699468444</v>
      </c>
      <c r="V53" s="362">
        <f t="shared" si="16"/>
        <v>10393.61379998811</v>
      </c>
      <c r="W53" s="362">
        <f t="shared" si="16"/>
        <v>10208.807900507805</v>
      </c>
      <c r="X53" s="362">
        <f t="shared" si="16"/>
        <v>10024.002001027471</v>
      </c>
      <c r="Y53" s="362">
        <f t="shared" si="16"/>
        <v>9839.1961015471661</v>
      </c>
      <c r="Z53" s="362">
        <f t="shared" si="16"/>
        <v>9654.390202066832</v>
      </c>
    </row>
    <row r="54" spans="2:27">
      <c r="B54" s="285" t="s">
        <v>273</v>
      </c>
      <c r="C54" s="285"/>
      <c r="D54" s="285" t="s">
        <v>163</v>
      </c>
      <c r="E54" s="362">
        <f t="shared" ref="E54:Z54" si="17">E18*$E$8</f>
        <v>7983.8147174270007</v>
      </c>
      <c r="F54" s="362">
        <f t="shared" si="17"/>
        <v>7917.2396339687775</v>
      </c>
      <c r="G54" s="362">
        <f t="shared" si="17"/>
        <v>7835.5656173564157</v>
      </c>
      <c r="H54" s="362">
        <f t="shared" si="17"/>
        <v>7753.8916007440548</v>
      </c>
      <c r="I54" s="362">
        <f t="shared" si="17"/>
        <v>7672.2175841316666</v>
      </c>
      <c r="J54" s="362">
        <f t="shared" si="17"/>
        <v>7590.5435675193048</v>
      </c>
      <c r="K54" s="362">
        <f t="shared" si="17"/>
        <v>7508.8695509069439</v>
      </c>
      <c r="L54" s="362">
        <f t="shared" si="17"/>
        <v>7152.2064078746935</v>
      </c>
      <c r="M54" s="362">
        <f t="shared" si="17"/>
        <v>6795.5432648424439</v>
      </c>
      <c r="N54" s="362">
        <f t="shared" si="17"/>
        <v>6438.8801218102208</v>
      </c>
      <c r="O54" s="362">
        <f t="shared" si="17"/>
        <v>6082.2169787779712</v>
      </c>
      <c r="P54" s="362">
        <f t="shared" si="17"/>
        <v>5725.5538357457499</v>
      </c>
      <c r="Q54" s="362">
        <f t="shared" si="17"/>
        <v>5550.2733261587218</v>
      </c>
      <c r="R54" s="362">
        <f t="shared" si="17"/>
        <v>5374.992816571722</v>
      </c>
      <c r="S54" s="362">
        <f t="shared" si="17"/>
        <v>5199.7123069846948</v>
      </c>
      <c r="T54" s="362">
        <f t="shared" si="17"/>
        <v>5024.4317973976949</v>
      </c>
      <c r="U54" s="362">
        <f t="shared" si="17"/>
        <v>4849.151287810666</v>
      </c>
      <c r="V54" s="362">
        <f t="shared" si="17"/>
        <v>4710.1759874895833</v>
      </c>
      <c r="W54" s="362">
        <f t="shared" si="17"/>
        <v>4571.2006871684998</v>
      </c>
      <c r="X54" s="362">
        <f t="shared" si="17"/>
        <v>4432.2253868474163</v>
      </c>
      <c r="Y54" s="362">
        <f t="shared" si="17"/>
        <v>4293.2500865263055</v>
      </c>
      <c r="Z54" s="362">
        <f t="shared" si="17"/>
        <v>4154.274786205222</v>
      </c>
    </row>
    <row r="55" spans="2:27">
      <c r="B55" s="285" t="s">
        <v>338</v>
      </c>
      <c r="C55" s="285"/>
      <c r="D55" s="285" t="s">
        <v>163</v>
      </c>
      <c r="E55" s="362">
        <f t="shared" ref="E55:Z55" si="18">E19*$E$8</f>
        <v>221.25647503822165</v>
      </c>
      <c r="F55" s="362">
        <f t="shared" si="18"/>
        <v>226.76850049458636</v>
      </c>
      <c r="G55" s="362">
        <f t="shared" si="18"/>
        <v>236.96045231512485</v>
      </c>
      <c r="H55" s="362">
        <f t="shared" si="18"/>
        <v>253.42711979689764</v>
      </c>
      <c r="I55" s="362">
        <f t="shared" si="18"/>
        <v>279.65790500635489</v>
      </c>
      <c r="J55" s="362">
        <f t="shared" si="18"/>
        <v>309.0281635530124</v>
      </c>
      <c r="K55" s="362">
        <f t="shared" si="18"/>
        <v>337.09065188211486</v>
      </c>
      <c r="L55" s="362">
        <f t="shared" si="18"/>
        <v>378.34275221501406</v>
      </c>
      <c r="M55" s="362">
        <f t="shared" si="18"/>
        <v>431.0136459399024</v>
      </c>
      <c r="N55" s="362">
        <f t="shared" si="18"/>
        <v>490.19362206357152</v>
      </c>
      <c r="O55" s="362">
        <f t="shared" si="18"/>
        <v>555.53319395694734</v>
      </c>
      <c r="P55" s="362">
        <f t="shared" si="18"/>
        <v>618.95825208143685</v>
      </c>
      <c r="Q55" s="362">
        <f t="shared" si="18"/>
        <v>686.39459365886205</v>
      </c>
      <c r="R55" s="362">
        <f t="shared" si="18"/>
        <v>757.73118494363234</v>
      </c>
      <c r="S55" s="362">
        <f t="shared" si="18"/>
        <v>829.64959230985176</v>
      </c>
      <c r="T55" s="362">
        <f t="shared" si="18"/>
        <v>902.37371214099994</v>
      </c>
      <c r="U55" s="362">
        <f t="shared" si="18"/>
        <v>972.0338426224057</v>
      </c>
      <c r="V55" s="362">
        <f t="shared" si="18"/>
        <v>1038.6941474484508</v>
      </c>
      <c r="W55" s="362">
        <f t="shared" si="18"/>
        <v>1090.5668612879501</v>
      </c>
      <c r="X55" s="362">
        <f t="shared" si="18"/>
        <v>1132.0898079280512</v>
      </c>
      <c r="Y55" s="362">
        <f t="shared" si="18"/>
        <v>1164.8514622439818</v>
      </c>
      <c r="Z55" s="362">
        <f t="shared" si="18"/>
        <v>1187.7758086953099</v>
      </c>
    </row>
    <row r="56" spans="2:27">
      <c r="B56" s="285" t="s">
        <v>370</v>
      </c>
      <c r="C56" s="285"/>
      <c r="D56" s="285" t="s">
        <v>163</v>
      </c>
      <c r="E56" s="362">
        <f t="shared" ref="E56:Z56" si="19">E20*$E$8</f>
        <v>188.86167747613675</v>
      </c>
      <c r="F56" s="362">
        <f t="shared" si="19"/>
        <v>187.96145614584952</v>
      </c>
      <c r="G56" s="362">
        <f t="shared" si="19"/>
        <v>187.26997613286107</v>
      </c>
      <c r="H56" s="362">
        <f t="shared" si="19"/>
        <v>186.57849611987263</v>
      </c>
      <c r="I56" s="362">
        <f t="shared" si="19"/>
        <v>185.88701610688423</v>
      </c>
      <c r="J56" s="362">
        <f t="shared" si="19"/>
        <v>185.19553609389564</v>
      </c>
      <c r="K56" s="362">
        <f t="shared" si="19"/>
        <v>184.50405608090725</v>
      </c>
      <c r="L56" s="362">
        <f t="shared" si="19"/>
        <v>179.16112775074546</v>
      </c>
      <c r="M56" s="362">
        <f t="shared" si="19"/>
        <v>173.81819942058399</v>
      </c>
      <c r="N56" s="362">
        <f t="shared" si="19"/>
        <v>168.47527109042207</v>
      </c>
      <c r="O56" s="362">
        <f t="shared" si="19"/>
        <v>163.13234276026051</v>
      </c>
      <c r="P56" s="362">
        <f t="shared" si="19"/>
        <v>157.78941443009887</v>
      </c>
      <c r="Q56" s="362">
        <f t="shared" si="19"/>
        <v>154.79965848428191</v>
      </c>
      <c r="R56" s="362">
        <f t="shared" si="19"/>
        <v>151.80990253846463</v>
      </c>
      <c r="S56" s="362">
        <f t="shared" si="19"/>
        <v>148.82014659264752</v>
      </c>
      <c r="T56" s="362">
        <f t="shared" si="19"/>
        <v>145.83039064683024</v>
      </c>
      <c r="U56" s="362">
        <f t="shared" si="19"/>
        <v>142.84063470101327</v>
      </c>
      <c r="V56" s="362">
        <f t="shared" si="19"/>
        <v>139.98029064153775</v>
      </c>
      <c r="W56" s="362">
        <f t="shared" si="19"/>
        <v>137.11994658206208</v>
      </c>
      <c r="X56" s="362">
        <f t="shared" si="19"/>
        <v>134.25960252258656</v>
      </c>
      <c r="Y56" s="362">
        <f t="shared" si="19"/>
        <v>131.39925846311081</v>
      </c>
      <c r="Z56" s="362">
        <f t="shared" si="19"/>
        <v>128.53891440363495</v>
      </c>
    </row>
    <row r="57" spans="2:27">
      <c r="B57" s="285" t="s">
        <v>238</v>
      </c>
      <c r="C57" s="285"/>
      <c r="D57" s="285" t="s">
        <v>163</v>
      </c>
      <c r="E57" s="362">
        <f t="shared" ref="E57:Z57" si="20">E21*$E$8</f>
        <v>10890</v>
      </c>
      <c r="F57" s="362">
        <f t="shared" si="20"/>
        <v>10890</v>
      </c>
      <c r="G57" s="362">
        <f t="shared" si="20"/>
        <v>10890</v>
      </c>
      <c r="H57" s="362">
        <f t="shared" si="20"/>
        <v>10890</v>
      </c>
      <c r="I57" s="362">
        <f t="shared" si="20"/>
        <v>10710.949207945687</v>
      </c>
      <c r="J57" s="362">
        <f t="shared" si="20"/>
        <v>10531.898415891375</v>
      </c>
      <c r="K57" s="362">
        <f t="shared" si="20"/>
        <v>10352.847623837062</v>
      </c>
      <c r="L57" s="362">
        <f t="shared" si="20"/>
        <v>10173.796831782749</v>
      </c>
      <c r="M57" s="362">
        <f t="shared" si="20"/>
        <v>9994.7460397284376</v>
      </c>
      <c r="N57" s="362">
        <f t="shared" si="20"/>
        <v>9815.6952476741244</v>
      </c>
      <c r="O57" s="362">
        <f t="shared" si="20"/>
        <v>9636.644455619813</v>
      </c>
      <c r="P57" s="362">
        <f t="shared" si="20"/>
        <v>9457.5936635654998</v>
      </c>
      <c r="Q57" s="362">
        <f t="shared" si="20"/>
        <v>9278.5428715111884</v>
      </c>
      <c r="R57" s="362">
        <f t="shared" si="20"/>
        <v>9099.4920794568752</v>
      </c>
      <c r="S57" s="362">
        <f t="shared" si="20"/>
        <v>8920.441287402562</v>
      </c>
      <c r="T57" s="362">
        <f t="shared" si="20"/>
        <v>8741.3904953482506</v>
      </c>
      <c r="U57" s="362">
        <f t="shared" si="20"/>
        <v>8562.3397032939374</v>
      </c>
      <c r="V57" s="362">
        <f t="shared" si="20"/>
        <v>8383.288911239626</v>
      </c>
      <c r="W57" s="362">
        <f t="shared" si="20"/>
        <v>8204.2381191853128</v>
      </c>
      <c r="X57" s="362">
        <f t="shared" si="20"/>
        <v>8025.1873271310005</v>
      </c>
      <c r="Y57" s="362">
        <f t="shared" si="20"/>
        <v>7846.1365350766882</v>
      </c>
      <c r="Z57" s="362">
        <f t="shared" si="20"/>
        <v>7667.0857430223778</v>
      </c>
    </row>
    <row r="58" spans="2:27">
      <c r="B58" s="53" t="str">
        <f>"I alt, "&amp;B50&amp;" og "&amp;B57</f>
        <v>I alt, Danmark og Sverige</v>
      </c>
      <c r="C58" s="53"/>
      <c r="D58" s="53" t="s">
        <v>163</v>
      </c>
      <c r="E58" s="69">
        <f t="shared" ref="E58:Z58" si="21">E22*$E$8</f>
        <v>39415.49401826378</v>
      </c>
      <c r="F58" s="69">
        <f t="shared" si="21"/>
        <v>39487.068126119746</v>
      </c>
      <c r="G58" s="69">
        <f t="shared" si="21"/>
        <v>39151.836556529364</v>
      </c>
      <c r="H58" s="69">
        <f t="shared" si="21"/>
        <v>38069.016323369557</v>
      </c>
      <c r="I58" s="69">
        <f t="shared" si="21"/>
        <v>37171.862900596832</v>
      </c>
      <c r="J58" s="69">
        <f t="shared" si="21"/>
        <v>36309.851783361046</v>
      </c>
      <c r="K58" s="69">
        <f t="shared" si="21"/>
        <v>35838.237453321075</v>
      </c>
      <c r="L58" s="69">
        <f t="shared" si="21"/>
        <v>35320.273652357188</v>
      </c>
      <c r="M58" s="69">
        <f t="shared" si="21"/>
        <v>34360.857936027431</v>
      </c>
      <c r="N58" s="69">
        <f t="shared" si="21"/>
        <v>33489.772136330947</v>
      </c>
      <c r="O58" s="69">
        <f t="shared" si="21"/>
        <v>32629.76999377364</v>
      </c>
      <c r="P58" s="69">
        <f t="shared" si="21"/>
        <v>31678.134509531952</v>
      </c>
      <c r="Q58" s="69">
        <f t="shared" si="21"/>
        <v>30902.881351825927</v>
      </c>
      <c r="R58" s="69">
        <f t="shared" si="21"/>
        <v>30269.383820747124</v>
      </c>
      <c r="S58" s="69">
        <f t="shared" si="21"/>
        <v>29691.417505697598</v>
      </c>
      <c r="T58" s="69">
        <f t="shared" si="21"/>
        <v>29463.361213941611</v>
      </c>
      <c r="U58" s="69">
        <f t="shared" si="21"/>
        <v>28910.776353929796</v>
      </c>
      <c r="V58" s="69">
        <f t="shared" si="21"/>
        <v>28488.81603543504</v>
      </c>
      <c r="W58" s="69">
        <f t="shared" si="21"/>
        <v>27954.172590869246</v>
      </c>
      <c r="X58" s="69">
        <f t="shared" si="21"/>
        <v>27455.673952033561</v>
      </c>
      <c r="Y58" s="69">
        <f t="shared" si="21"/>
        <v>26916.13986275527</v>
      </c>
      <c r="Z58" s="69">
        <f t="shared" si="21"/>
        <v>26403.894433576992</v>
      </c>
    </row>
    <row r="59" spans="2:27" s="430" customFormat="1">
      <c r="B59" s="432"/>
      <c r="C59" s="432"/>
      <c r="D59" s="432"/>
      <c r="E59" s="436"/>
      <c r="F59" s="436"/>
      <c r="G59" s="436"/>
      <c r="H59" s="436"/>
      <c r="I59" s="436"/>
      <c r="J59" s="436"/>
      <c r="K59" s="436"/>
      <c r="L59" s="436"/>
      <c r="M59" s="436"/>
      <c r="N59" s="436"/>
      <c r="O59" s="436"/>
      <c r="P59" s="436"/>
      <c r="Q59" s="436"/>
      <c r="R59" s="436"/>
      <c r="S59" s="436"/>
      <c r="T59" s="436"/>
      <c r="U59" s="436"/>
      <c r="V59" s="436"/>
      <c r="W59" s="436"/>
      <c r="X59" s="436"/>
      <c r="Y59" s="436"/>
      <c r="Z59" s="436"/>
    </row>
    <row r="60" spans="2:27" s="430" customFormat="1">
      <c r="B60" s="437" t="s">
        <v>512</v>
      </c>
      <c r="C60" s="432"/>
      <c r="D60" s="437" t="s">
        <v>163</v>
      </c>
      <c r="E60" s="438">
        <f t="shared" ref="E60:Z60" si="22">E25*$E$8</f>
        <v>0</v>
      </c>
      <c r="F60" s="438">
        <f t="shared" si="22"/>
        <v>0</v>
      </c>
      <c r="G60" s="438">
        <f t="shared" si="22"/>
        <v>0</v>
      </c>
      <c r="H60" s="438">
        <f t="shared" si="22"/>
        <v>0</v>
      </c>
      <c r="I60" s="438">
        <f t="shared" si="22"/>
        <v>1210.3652733292445</v>
      </c>
      <c r="J60" s="438">
        <f t="shared" si="22"/>
        <v>7894.5576503602706</v>
      </c>
      <c r="K60" s="438">
        <f t="shared" si="22"/>
        <v>10051.29922731538</v>
      </c>
      <c r="L60" s="438">
        <f t="shared" si="22"/>
        <v>10377.529529272653</v>
      </c>
      <c r="M60" s="438">
        <f t="shared" si="22"/>
        <v>9937.4443853338926</v>
      </c>
      <c r="N60" s="438">
        <f t="shared" si="22"/>
        <v>10153.712409223988</v>
      </c>
      <c r="O60" s="438">
        <f t="shared" si="22"/>
        <v>9669.1870057041397</v>
      </c>
      <c r="P60" s="438">
        <f t="shared" si="22"/>
        <v>8607.518472269423</v>
      </c>
      <c r="Q60" s="438">
        <f t="shared" si="22"/>
        <v>8006.2546625583</v>
      </c>
      <c r="R60" s="438">
        <f t="shared" si="22"/>
        <v>6850.8594759612079</v>
      </c>
      <c r="S60" s="438">
        <f t="shared" si="22"/>
        <v>5802.397785431056</v>
      </c>
      <c r="T60" s="438">
        <f t="shared" si="22"/>
        <v>4117.733169477553</v>
      </c>
      <c r="U60" s="438">
        <f t="shared" si="22"/>
        <v>2323.5459756953696</v>
      </c>
      <c r="V60" s="438">
        <f t="shared" si="22"/>
        <v>1514.0092539133859</v>
      </c>
      <c r="W60" s="438">
        <f t="shared" si="22"/>
        <v>891.02185904729583</v>
      </c>
      <c r="X60" s="438">
        <f t="shared" si="22"/>
        <v>2.52604136523165</v>
      </c>
      <c r="Y60" s="438">
        <f t="shared" si="22"/>
        <v>-4.8177676121538857</v>
      </c>
      <c r="Z60" s="438">
        <f t="shared" si="22"/>
        <v>0.95746660804914185</v>
      </c>
      <c r="AA60" s="439"/>
    </row>
    <row r="61" spans="2:27" s="430" customFormat="1">
      <c r="B61" s="437" t="s">
        <v>513</v>
      </c>
      <c r="C61" s="432"/>
      <c r="D61" s="437" t="s">
        <v>163</v>
      </c>
      <c r="E61" s="438">
        <f t="shared" ref="E61:Z61" si="23">E26*$E$8</f>
        <v>0</v>
      </c>
      <c r="F61" s="438">
        <f t="shared" si="23"/>
        <v>10829.373638716719</v>
      </c>
      <c r="G61" s="438">
        <f t="shared" si="23"/>
        <v>9067.8887839413946</v>
      </c>
      <c r="H61" s="438">
        <f t="shared" si="23"/>
        <v>25516.953466653496</v>
      </c>
      <c r="I61" s="438">
        <f t="shared" si="23"/>
        <v>19426.342881282111</v>
      </c>
      <c r="J61" s="438">
        <f t="shared" si="23"/>
        <v>19982.758038153203</v>
      </c>
      <c r="K61" s="438">
        <f t="shared" si="23"/>
        <v>21381.968666638364</v>
      </c>
      <c r="L61" s="438">
        <f t="shared" si="23"/>
        <v>21074.340225733849</v>
      </c>
      <c r="M61" s="438">
        <f t="shared" si="23"/>
        <v>19839.490408179085</v>
      </c>
      <c r="N61" s="438">
        <f t="shared" si="23"/>
        <v>20414.727275750753</v>
      </c>
      <c r="O61" s="438">
        <f t="shared" si="23"/>
        <v>17758.937190939079</v>
      </c>
      <c r="P61" s="438">
        <f t="shared" si="23"/>
        <v>15060.074202227792</v>
      </c>
      <c r="Q61" s="438">
        <f t="shared" si="23"/>
        <v>14399.719778377277</v>
      </c>
      <c r="R61" s="438">
        <f t="shared" si="23"/>
        <v>12450.945065269319</v>
      </c>
      <c r="S61" s="438">
        <f t="shared" si="23"/>
        <v>11133.199256844906</v>
      </c>
      <c r="T61" s="438">
        <f t="shared" si="23"/>
        <v>9748.3460921924361</v>
      </c>
      <c r="U61" s="438">
        <f t="shared" si="23"/>
        <v>8618.0674201396632</v>
      </c>
      <c r="V61" s="438">
        <f t="shared" si="23"/>
        <v>8066.4991244998191</v>
      </c>
      <c r="W61" s="438">
        <f t="shared" si="23"/>
        <v>7375.6205919240228</v>
      </c>
      <c r="X61" s="438">
        <f t="shared" si="23"/>
        <v>6585.7818594865821</v>
      </c>
      <c r="Y61" s="438">
        <f t="shared" si="23"/>
        <v>6028.9285439431924</v>
      </c>
      <c r="Z61" s="438">
        <f t="shared" si="23"/>
        <v>5308.1773387354242</v>
      </c>
      <c r="AA61" s="439"/>
    </row>
    <row r="62" spans="2:27" s="430" customFormat="1">
      <c r="B62" s="432"/>
      <c r="C62" s="432"/>
      <c r="D62" s="432"/>
      <c r="E62" s="438"/>
      <c r="F62" s="438"/>
      <c r="G62" s="438"/>
      <c r="H62" s="438"/>
      <c r="I62" s="438"/>
      <c r="J62" s="438"/>
      <c r="K62" s="438"/>
      <c r="L62" s="438"/>
      <c r="M62" s="438"/>
      <c r="N62" s="438"/>
      <c r="O62" s="438"/>
      <c r="P62" s="438"/>
      <c r="Q62" s="438"/>
      <c r="R62" s="438"/>
      <c r="S62" s="438"/>
      <c r="T62" s="438"/>
      <c r="U62" s="438"/>
      <c r="V62" s="438"/>
      <c r="W62" s="438"/>
      <c r="X62" s="438"/>
      <c r="Y62" s="438"/>
      <c r="Z62" s="438"/>
      <c r="AA62" s="439"/>
    </row>
    <row r="63" spans="2:27" s="430" customFormat="1">
      <c r="B63" s="432" t="s">
        <v>514</v>
      </c>
      <c r="C63" s="432"/>
      <c r="D63" s="432" t="s">
        <v>163</v>
      </c>
      <c r="E63" s="436">
        <f>E58+E60</f>
        <v>39415.49401826378</v>
      </c>
      <c r="F63" s="436">
        <f t="shared" ref="F63:Z63" si="24">F58+F60</f>
        <v>39487.068126119746</v>
      </c>
      <c r="G63" s="436">
        <f t="shared" si="24"/>
        <v>39151.836556529364</v>
      </c>
      <c r="H63" s="436">
        <f t="shared" si="24"/>
        <v>38069.016323369557</v>
      </c>
      <c r="I63" s="436">
        <f t="shared" si="24"/>
        <v>38382.22817392608</v>
      </c>
      <c r="J63" s="436">
        <f t="shared" si="24"/>
        <v>44204.409433721317</v>
      </c>
      <c r="K63" s="436">
        <f t="shared" si="24"/>
        <v>45889.536680636455</v>
      </c>
      <c r="L63" s="436">
        <f t="shared" si="24"/>
        <v>45697.803181629839</v>
      </c>
      <c r="M63" s="436">
        <f t="shared" si="24"/>
        <v>44298.30232136132</v>
      </c>
      <c r="N63" s="436">
        <f t="shared" si="24"/>
        <v>43643.484545554937</v>
      </c>
      <c r="O63" s="436">
        <f t="shared" si="24"/>
        <v>42298.956999477778</v>
      </c>
      <c r="P63" s="436">
        <f t="shared" si="24"/>
        <v>40285.652981801373</v>
      </c>
      <c r="Q63" s="436">
        <f t="shared" si="24"/>
        <v>38909.136014384225</v>
      </c>
      <c r="R63" s="436">
        <f t="shared" si="24"/>
        <v>37120.24329670833</v>
      </c>
      <c r="S63" s="436">
        <f t="shared" si="24"/>
        <v>35493.815291128652</v>
      </c>
      <c r="T63" s="436">
        <f t="shared" si="24"/>
        <v>33581.094383419164</v>
      </c>
      <c r="U63" s="436">
        <f t="shared" si="24"/>
        <v>31234.322329625167</v>
      </c>
      <c r="V63" s="436">
        <f t="shared" si="24"/>
        <v>30002.825289348428</v>
      </c>
      <c r="W63" s="436">
        <f t="shared" si="24"/>
        <v>28845.19444991654</v>
      </c>
      <c r="X63" s="436">
        <f t="shared" si="24"/>
        <v>27458.199993398794</v>
      </c>
      <c r="Y63" s="436">
        <f t="shared" si="24"/>
        <v>26911.322095143118</v>
      </c>
      <c r="Z63" s="436">
        <f t="shared" si="24"/>
        <v>26404.85190018504</v>
      </c>
      <c r="AA63" s="439"/>
    </row>
    <row r="64" spans="2:27">
      <c r="B64" s="285"/>
      <c r="C64" s="285"/>
      <c r="D64" s="285"/>
      <c r="E64" s="285"/>
      <c r="F64" s="285"/>
      <c r="G64" s="285"/>
      <c r="H64" s="285"/>
      <c r="I64" s="285"/>
      <c r="J64" s="285"/>
      <c r="K64" s="285"/>
      <c r="L64" s="285"/>
      <c r="M64" s="285"/>
      <c r="N64" s="285"/>
      <c r="O64" s="285"/>
      <c r="P64" s="285"/>
      <c r="Q64" s="285"/>
      <c r="R64" s="285"/>
      <c r="S64" s="285"/>
      <c r="T64" s="285"/>
      <c r="U64" s="285"/>
      <c r="V64" s="285"/>
      <c r="W64" s="285"/>
      <c r="X64" s="285"/>
      <c r="Y64" s="285"/>
      <c r="Z64" s="285"/>
    </row>
    <row r="65" spans="2:27">
      <c r="B65" s="285"/>
      <c r="C65" s="285"/>
      <c r="D65" s="285"/>
      <c r="E65" s="285"/>
      <c r="F65" s="285"/>
      <c r="G65" s="285"/>
      <c r="H65" s="285"/>
      <c r="I65" s="285"/>
      <c r="J65" s="285"/>
      <c r="K65" s="285"/>
      <c r="L65" s="285"/>
      <c r="M65" s="285"/>
      <c r="N65" s="285"/>
      <c r="O65" s="285"/>
      <c r="P65" s="285"/>
      <c r="Q65" s="285"/>
      <c r="R65" s="285"/>
      <c r="S65" s="285"/>
      <c r="T65" s="285"/>
      <c r="U65" s="285"/>
      <c r="V65" s="285"/>
      <c r="W65" s="285"/>
      <c r="X65" s="285"/>
      <c r="Y65" s="285"/>
      <c r="Z65" s="285"/>
    </row>
    <row r="66" spans="2:27" s="418" customFormat="1">
      <c r="B66" s="418" t="s">
        <v>509</v>
      </c>
    </row>
    <row r="67" spans="2:27">
      <c r="B67" s="415"/>
      <c r="C67" s="415"/>
      <c r="D67" s="415"/>
      <c r="E67" s="423"/>
      <c r="F67" s="423"/>
      <c r="G67" s="423"/>
      <c r="H67" s="423"/>
      <c r="I67" s="423"/>
      <c r="J67" s="423"/>
      <c r="K67" s="423"/>
      <c r="L67" s="423"/>
      <c r="M67" s="423"/>
      <c r="N67" s="423"/>
      <c r="O67" s="423"/>
      <c r="P67" s="423"/>
      <c r="Q67" s="423"/>
      <c r="R67" s="423"/>
      <c r="S67" s="423"/>
      <c r="T67" s="423"/>
      <c r="U67" s="423"/>
      <c r="V67" s="423"/>
      <c r="W67" s="423"/>
      <c r="X67" s="423"/>
      <c r="Y67" s="423"/>
      <c r="Z67" s="423"/>
      <c r="AA67" s="423"/>
    </row>
    <row r="68" spans="2:27">
      <c r="B68" s="417" t="s">
        <v>237</v>
      </c>
      <c r="C68" s="417"/>
      <c r="D68" s="417" t="s">
        <v>1</v>
      </c>
      <c r="E68" s="419">
        <v>2019</v>
      </c>
      <c r="F68" s="419">
        <v>2020</v>
      </c>
      <c r="G68" s="419">
        <v>2021</v>
      </c>
      <c r="H68" s="419">
        <v>2022</v>
      </c>
      <c r="I68" s="419">
        <v>2023</v>
      </c>
      <c r="J68" s="419">
        <v>2024</v>
      </c>
      <c r="K68" s="419">
        <v>2025</v>
      </c>
      <c r="L68" s="419">
        <v>2026</v>
      </c>
      <c r="M68" s="419">
        <v>2027</v>
      </c>
      <c r="N68" s="419">
        <v>2028</v>
      </c>
      <c r="O68" s="419">
        <v>2029</v>
      </c>
      <c r="P68" s="419">
        <v>2030</v>
      </c>
      <c r="Q68" s="419">
        <v>2031</v>
      </c>
      <c r="R68" s="419">
        <v>2032</v>
      </c>
      <c r="S68" s="419">
        <v>2033</v>
      </c>
      <c r="T68" s="419">
        <v>2034</v>
      </c>
      <c r="U68" s="419">
        <v>2035</v>
      </c>
      <c r="V68" s="419">
        <v>2036</v>
      </c>
      <c r="W68" s="419">
        <v>2037</v>
      </c>
      <c r="X68" s="419">
        <v>2038</v>
      </c>
      <c r="Y68" s="419">
        <v>2039</v>
      </c>
      <c r="Z68" s="419">
        <v>2040</v>
      </c>
    </row>
    <row r="69" spans="2:27">
      <c r="B69" s="422" t="s">
        <v>519</v>
      </c>
      <c r="C69" s="417"/>
      <c r="D69" s="416" t="s">
        <v>239</v>
      </c>
      <c r="E69" s="305">
        <v>2385</v>
      </c>
      <c r="F69" s="305">
        <v>1077.4895569187372</v>
      </c>
      <c r="G69" s="305">
        <v>931.91229619350372</v>
      </c>
      <c r="H69" s="305">
        <v>2291.3391294754956</v>
      </c>
      <c r="I69" s="305">
        <v>3210.9657655011756</v>
      </c>
      <c r="J69" s="305">
        <v>3302.9352129178847</v>
      </c>
      <c r="K69" s="305">
        <v>3534.2096969650192</v>
      </c>
      <c r="L69" s="305">
        <v>3483.3620207824547</v>
      </c>
      <c r="M69" s="305">
        <v>3279.2546129221628</v>
      </c>
      <c r="N69" s="305">
        <v>3374.335086900951</v>
      </c>
      <c r="O69" s="305">
        <v>2935.361519163484</v>
      </c>
      <c r="P69" s="305">
        <v>2489.2684631781476</v>
      </c>
      <c r="Q69" s="305">
        <v>2380.118971632608</v>
      </c>
      <c r="R69" s="305">
        <v>2058.0074488048463</v>
      </c>
      <c r="S69" s="305">
        <v>1840.1982242718855</v>
      </c>
      <c r="T69" s="305">
        <v>1611.2968747425516</v>
      </c>
      <c r="U69" s="305">
        <v>1424.4739537420933</v>
      </c>
      <c r="V69" s="305">
        <v>1333.3056404131933</v>
      </c>
      <c r="W69" s="305">
        <v>1219.1108416403345</v>
      </c>
      <c r="X69" s="305">
        <v>1088.5589850391045</v>
      </c>
      <c r="Y69" s="305">
        <v>996.51711470135422</v>
      </c>
      <c r="Z69" s="305">
        <v>877.38468408849997</v>
      </c>
    </row>
    <row r="70" spans="2:27">
      <c r="B70" s="416" t="s">
        <v>352</v>
      </c>
      <c r="C70" s="416"/>
      <c r="D70" s="416" t="s">
        <v>239</v>
      </c>
      <c r="E70" s="305">
        <v>2384.6262929542863</v>
      </c>
      <c r="F70" s="305">
        <v>182.5</v>
      </c>
      <c r="G70" s="305">
        <v>182.5</v>
      </c>
      <c r="H70" s="305">
        <v>182.5</v>
      </c>
      <c r="I70" s="305">
        <v>1605.4828827505878</v>
      </c>
      <c r="J70" s="305">
        <v>1651.4676064589423</v>
      </c>
      <c r="K70" s="305">
        <v>1767.1048484825096</v>
      </c>
      <c r="L70" s="305">
        <v>1741.6810103912273</v>
      </c>
      <c r="M70" s="305">
        <v>1639.6273064610814</v>
      </c>
      <c r="N70" s="305">
        <v>1687.1675434504755</v>
      </c>
      <c r="O70" s="305">
        <v>1467.680759581742</v>
      </c>
      <c r="P70" s="305">
        <v>1244.6342315890738</v>
      </c>
      <c r="Q70" s="305">
        <v>1190.059485816304</v>
      </c>
      <c r="R70" s="305">
        <v>1029.0037244024231</v>
      </c>
      <c r="S70" s="305">
        <v>920.09911213594273</v>
      </c>
      <c r="T70" s="305">
        <v>805.6484373712758</v>
      </c>
      <c r="U70" s="305">
        <v>712.23697687104664</v>
      </c>
      <c r="V70" s="305">
        <v>666.65282020659663</v>
      </c>
      <c r="W70" s="305">
        <v>609.55542082016723</v>
      </c>
      <c r="X70" s="305">
        <v>544.27949251955226</v>
      </c>
      <c r="Y70" s="305">
        <v>498.25855735067711</v>
      </c>
      <c r="Z70" s="305">
        <v>438.69234204424998</v>
      </c>
    </row>
    <row r="71" spans="2:27">
      <c r="B71" s="416" t="s">
        <v>349</v>
      </c>
      <c r="C71" s="416"/>
      <c r="D71" s="416" t="s">
        <v>239</v>
      </c>
      <c r="E71" s="421">
        <f t="shared" ref="E71:Z71" si="25">E15</f>
        <v>229.5684113865932</v>
      </c>
      <c r="F71" s="421">
        <f t="shared" si="25"/>
        <v>357.10641771247833</v>
      </c>
      <c r="G71" s="421">
        <f t="shared" si="25"/>
        <v>382.61401897765535</v>
      </c>
      <c r="H71" s="421">
        <f t="shared" si="25"/>
        <v>510.15202530354043</v>
      </c>
      <c r="I71" s="421">
        <f t="shared" si="25"/>
        <v>510.15202530354043</v>
      </c>
      <c r="J71" s="421">
        <f t="shared" si="25"/>
        <v>510.15202530354043</v>
      </c>
      <c r="K71" s="421">
        <f t="shared" si="25"/>
        <v>510.15202530354043</v>
      </c>
      <c r="L71" s="421">
        <f t="shared" si="25"/>
        <v>510.15202530354043</v>
      </c>
      <c r="M71" s="421">
        <f t="shared" si="25"/>
        <v>510.15202530354043</v>
      </c>
      <c r="N71" s="421">
        <f t="shared" si="25"/>
        <v>510.15202530354043</v>
      </c>
      <c r="O71" s="421">
        <f t="shared" si="25"/>
        <v>510.15202530354043</v>
      </c>
      <c r="P71" s="421">
        <f t="shared" si="25"/>
        <v>510.15202530354043</v>
      </c>
      <c r="Q71" s="421">
        <f t="shared" si="25"/>
        <v>510.15202530354043</v>
      </c>
      <c r="R71" s="421">
        <f t="shared" si="25"/>
        <v>510.15202530354043</v>
      </c>
      <c r="S71" s="421">
        <f t="shared" si="25"/>
        <v>510.15202530354043</v>
      </c>
      <c r="T71" s="421">
        <f t="shared" si="25"/>
        <v>510.15202530354043</v>
      </c>
      <c r="U71" s="421">
        <f t="shared" si="25"/>
        <v>510.15202530354043</v>
      </c>
      <c r="V71" s="421">
        <f t="shared" si="25"/>
        <v>510.15202530354043</v>
      </c>
      <c r="W71" s="421">
        <f t="shared" si="25"/>
        <v>510.15202530354043</v>
      </c>
      <c r="X71" s="421">
        <f t="shared" si="25"/>
        <v>510.15202530354043</v>
      </c>
      <c r="Y71" s="421">
        <f t="shared" si="25"/>
        <v>510.15202530354043</v>
      </c>
      <c r="Z71" s="421">
        <f t="shared" si="25"/>
        <v>510.15202530354043</v>
      </c>
    </row>
    <row r="72" spans="2:27">
      <c r="B72" s="416" t="s">
        <v>510</v>
      </c>
      <c r="C72" s="416"/>
      <c r="D72" s="416" t="s">
        <v>239</v>
      </c>
      <c r="E72" s="305">
        <v>643.28414014373038</v>
      </c>
      <c r="F72" s="305">
        <v>2723.7876422974177</v>
      </c>
      <c r="G72" s="305">
        <v>2670.574952636342</v>
      </c>
      <c r="H72" s="305">
        <v>2453.5476708427041</v>
      </c>
      <c r="I72" s="305">
        <v>1056.4500649976135</v>
      </c>
      <c r="J72" s="305">
        <v>1491.6373462310148</v>
      </c>
      <c r="K72" s="305">
        <v>1515.2668188285334</v>
      </c>
      <c r="L72" s="305">
        <v>1524.8449132002606</v>
      </c>
      <c r="M72" s="305">
        <v>1511.2373890090412</v>
      </c>
      <c r="N72" s="305">
        <v>1409.5799804653998</v>
      </c>
      <c r="O72" s="305">
        <v>1517.9487853194933</v>
      </c>
      <c r="P72" s="305">
        <v>1574.6065515207224</v>
      </c>
      <c r="Q72" s="305">
        <v>1515.4195644490997</v>
      </c>
      <c r="R72" s="305">
        <v>1528.6329525013366</v>
      </c>
      <c r="S72" s="305">
        <v>1503.1220271166044</v>
      </c>
      <c r="T72" s="305">
        <v>1459.4965938061068</v>
      </c>
      <c r="U72" s="305">
        <v>1358.9599506869968</v>
      </c>
      <c r="V72" s="305">
        <v>1302.7674924525431</v>
      </c>
      <c r="W72" s="305">
        <v>1264.1929216379904</v>
      </c>
      <c r="X72" s="305">
        <v>1214.8412089040803</v>
      </c>
      <c r="Y72" s="305">
        <v>1215.6656235559572</v>
      </c>
      <c r="Z72" s="305">
        <v>1233.3747979567584</v>
      </c>
    </row>
    <row r="73" spans="2:27">
      <c r="B73" s="424" t="s">
        <v>511</v>
      </c>
      <c r="C73" s="424"/>
      <c r="D73" s="424" t="s">
        <v>239</v>
      </c>
      <c r="E73" s="414">
        <f>SUM(E70:E72)</f>
        <v>3257.4788444846099</v>
      </c>
      <c r="F73" s="414">
        <f t="shared" ref="F73:Z73" si="26">SUM(F70:F72)</f>
        <v>3263.3940600098958</v>
      </c>
      <c r="G73" s="414">
        <f t="shared" si="26"/>
        <v>3235.6889716139976</v>
      </c>
      <c r="H73" s="414">
        <f t="shared" si="26"/>
        <v>3146.1996961462446</v>
      </c>
      <c r="I73" s="414">
        <f t="shared" si="26"/>
        <v>3172.0849730517416</v>
      </c>
      <c r="J73" s="414">
        <f t="shared" si="26"/>
        <v>3653.2569779934975</v>
      </c>
      <c r="K73" s="414">
        <f t="shared" si="26"/>
        <v>3792.5236926145835</v>
      </c>
      <c r="L73" s="414">
        <f t="shared" si="26"/>
        <v>3776.6779488950283</v>
      </c>
      <c r="M73" s="414">
        <f t="shared" si="26"/>
        <v>3661.0167207736631</v>
      </c>
      <c r="N73" s="414">
        <f t="shared" si="26"/>
        <v>3606.8995492194158</v>
      </c>
      <c r="O73" s="414">
        <f t="shared" si="26"/>
        <v>3495.7815702047756</v>
      </c>
      <c r="P73" s="414">
        <f t="shared" si="26"/>
        <v>3329.3928084133368</v>
      </c>
      <c r="Q73" s="414">
        <f t="shared" si="26"/>
        <v>3215.6310755689442</v>
      </c>
      <c r="R73" s="414">
        <f t="shared" si="26"/>
        <v>3067.7887022073</v>
      </c>
      <c r="S73" s="414">
        <f t="shared" si="26"/>
        <v>2933.3731645560874</v>
      </c>
      <c r="T73" s="414">
        <f t="shared" si="26"/>
        <v>2775.2970564809229</v>
      </c>
      <c r="U73" s="414">
        <f t="shared" si="26"/>
        <v>2581.3489528615837</v>
      </c>
      <c r="V73" s="414">
        <f t="shared" si="26"/>
        <v>2479.5723379626802</v>
      </c>
      <c r="W73" s="414">
        <f t="shared" si="26"/>
        <v>2383.9003677616979</v>
      </c>
      <c r="X73" s="414">
        <f t="shared" si="26"/>
        <v>2269.272726727173</v>
      </c>
      <c r="Y73" s="414">
        <f t="shared" si="26"/>
        <v>2224.0762062101749</v>
      </c>
      <c r="Z73" s="414">
        <f t="shared" si="26"/>
        <v>2182.2191653045488</v>
      </c>
    </row>
    <row r="74" spans="2:27">
      <c r="B74" s="416"/>
      <c r="C74" s="416"/>
      <c r="D74" s="416"/>
      <c r="E74"/>
      <c r="F74" s="430"/>
      <c r="G74" s="430"/>
      <c r="H74" s="430"/>
      <c r="I74" s="430"/>
      <c r="J74" s="430"/>
      <c r="K74" s="430"/>
      <c r="L74" s="430"/>
      <c r="M74" s="430"/>
      <c r="N74" s="430"/>
      <c r="O74" s="430"/>
      <c r="P74" s="430"/>
      <c r="Q74" s="430"/>
      <c r="R74" s="430"/>
      <c r="S74" s="430"/>
      <c r="T74" s="430"/>
      <c r="U74" s="430"/>
      <c r="V74" s="430"/>
      <c r="W74" s="430"/>
      <c r="X74" s="430"/>
      <c r="Y74" s="430"/>
      <c r="Z74" s="430"/>
    </row>
    <row r="75" spans="2:27">
      <c r="B75" s="416"/>
      <c r="C75" s="416"/>
      <c r="D75" s="416"/>
      <c r="E75" s="416"/>
      <c r="F75" s="416"/>
      <c r="G75" s="416"/>
      <c r="H75" s="416"/>
      <c r="I75" s="416"/>
      <c r="J75" s="416"/>
      <c r="K75" s="416"/>
      <c r="L75" s="416"/>
      <c r="M75" s="416"/>
      <c r="N75" s="416"/>
      <c r="O75" s="416"/>
      <c r="P75" s="416"/>
      <c r="Q75" s="416"/>
      <c r="R75" s="416"/>
      <c r="S75" s="416"/>
      <c r="T75" s="416"/>
      <c r="U75" s="416"/>
      <c r="V75" s="416"/>
      <c r="W75" s="416"/>
      <c r="X75" s="416"/>
      <c r="Y75" s="416"/>
      <c r="Z75" s="416"/>
    </row>
    <row r="76" spans="2:27">
      <c r="B76" s="417" t="s">
        <v>243</v>
      </c>
      <c r="C76" s="417"/>
      <c r="D76" s="417" t="s">
        <v>1</v>
      </c>
      <c r="E76" s="419">
        <v>2019</v>
      </c>
      <c r="F76" s="419">
        <v>2020</v>
      </c>
      <c r="G76" s="419">
        <v>2021</v>
      </c>
      <c r="H76" s="419">
        <v>2022</v>
      </c>
      <c r="I76" s="419">
        <v>2023</v>
      </c>
      <c r="J76" s="419">
        <v>2024</v>
      </c>
      <c r="K76" s="419">
        <v>2025</v>
      </c>
      <c r="L76" s="419">
        <v>2026</v>
      </c>
      <c r="M76" s="419">
        <v>2027</v>
      </c>
      <c r="N76" s="419">
        <v>2028</v>
      </c>
      <c r="O76" s="419">
        <v>2029</v>
      </c>
      <c r="P76" s="419">
        <v>2030</v>
      </c>
      <c r="Q76" s="419">
        <v>2031</v>
      </c>
      <c r="R76" s="419">
        <v>2032</v>
      </c>
      <c r="S76" s="419">
        <v>2033</v>
      </c>
      <c r="T76" s="419">
        <v>2034</v>
      </c>
      <c r="U76" s="419">
        <v>2035</v>
      </c>
      <c r="V76" s="419">
        <v>2036</v>
      </c>
      <c r="W76" s="419">
        <v>2037</v>
      </c>
      <c r="X76" s="419">
        <v>2038</v>
      </c>
      <c r="Y76" s="419">
        <v>2039</v>
      </c>
      <c r="Z76" s="419">
        <v>2040</v>
      </c>
    </row>
    <row r="77" spans="2:27">
      <c r="B77" s="437" t="s">
        <v>519</v>
      </c>
      <c r="C77" s="417"/>
      <c r="D77" s="416" t="s">
        <v>240</v>
      </c>
      <c r="E77" s="420">
        <f>E69*$E$7</f>
        <v>103.89060000000001</v>
      </c>
      <c r="F77" s="435">
        <f t="shared" ref="F77:Z77" si="27">F69*$E$7</f>
        <v>46.935445099380196</v>
      </c>
      <c r="G77" s="435">
        <f t="shared" si="27"/>
        <v>40.59409962218902</v>
      </c>
      <c r="H77" s="435">
        <f t="shared" si="27"/>
        <v>99.810732479952591</v>
      </c>
      <c r="I77" s="435">
        <f t="shared" si="27"/>
        <v>139.86966874523122</v>
      </c>
      <c r="J77" s="435">
        <f t="shared" si="27"/>
        <v>143.87585787470306</v>
      </c>
      <c r="K77" s="435">
        <f t="shared" si="27"/>
        <v>153.95017439979625</v>
      </c>
      <c r="L77" s="435">
        <f t="shared" si="27"/>
        <v>151.73524962528373</v>
      </c>
      <c r="M77" s="435">
        <f t="shared" si="27"/>
        <v>142.84433093888941</v>
      </c>
      <c r="N77" s="435">
        <f t="shared" si="27"/>
        <v>146.98603638540544</v>
      </c>
      <c r="O77" s="435">
        <f t="shared" si="27"/>
        <v>127.86434777476137</v>
      </c>
      <c r="P77" s="435">
        <f t="shared" si="27"/>
        <v>108.43253425604011</v>
      </c>
      <c r="Q77" s="435">
        <f t="shared" si="27"/>
        <v>103.67798240431641</v>
      </c>
      <c r="R77" s="435">
        <f t="shared" si="27"/>
        <v>89.646804469939113</v>
      </c>
      <c r="S77" s="435">
        <f t="shared" si="27"/>
        <v>80.159034649283328</v>
      </c>
      <c r="T77" s="435">
        <f t="shared" si="27"/>
        <v>70.188091863785544</v>
      </c>
      <c r="U77" s="435">
        <f t="shared" si="27"/>
        <v>62.050085425005584</v>
      </c>
      <c r="V77" s="435">
        <f t="shared" si="27"/>
        <v>58.078793696398698</v>
      </c>
      <c r="W77" s="435">
        <f t="shared" si="27"/>
        <v>53.104468261852972</v>
      </c>
      <c r="X77" s="435">
        <f t="shared" si="27"/>
        <v>47.417629388303396</v>
      </c>
      <c r="Y77" s="435">
        <f t="shared" si="27"/>
        <v>43.40828551639099</v>
      </c>
      <c r="Z77" s="435">
        <f t="shared" si="27"/>
        <v>38.218876838895056</v>
      </c>
    </row>
    <row r="78" spans="2:27">
      <c r="B78" s="416" t="s">
        <v>352</v>
      </c>
      <c r="C78" s="416"/>
      <c r="D78" s="416" t="s">
        <v>240</v>
      </c>
      <c r="E78" s="435">
        <f t="shared" ref="E78:Z80" si="28">E70*$E$7</f>
        <v>103.87432132108871</v>
      </c>
      <c r="F78" s="435">
        <f t="shared" si="28"/>
        <v>7.9497</v>
      </c>
      <c r="G78" s="435">
        <f t="shared" si="28"/>
        <v>7.9497</v>
      </c>
      <c r="H78" s="435">
        <f t="shared" si="28"/>
        <v>7.9497</v>
      </c>
      <c r="I78" s="435">
        <f t="shared" si="28"/>
        <v>69.934834372615612</v>
      </c>
      <c r="J78" s="435">
        <f t="shared" si="28"/>
        <v>71.937928937351529</v>
      </c>
      <c r="K78" s="435">
        <f t="shared" si="28"/>
        <v>76.975087199898127</v>
      </c>
      <c r="L78" s="435">
        <f t="shared" si="28"/>
        <v>75.867624812641864</v>
      </c>
      <c r="M78" s="435">
        <f t="shared" si="28"/>
        <v>71.422165469444707</v>
      </c>
      <c r="N78" s="435">
        <f t="shared" si="28"/>
        <v>73.493018192702721</v>
      </c>
      <c r="O78" s="435">
        <f t="shared" si="28"/>
        <v>63.932173887380685</v>
      </c>
      <c r="P78" s="435">
        <f t="shared" si="28"/>
        <v>54.216267128020057</v>
      </c>
      <c r="Q78" s="435">
        <f t="shared" si="28"/>
        <v>51.838991202158205</v>
      </c>
      <c r="R78" s="435">
        <f t="shared" si="28"/>
        <v>44.823402234969556</v>
      </c>
      <c r="S78" s="435">
        <f t="shared" si="28"/>
        <v>40.079517324641664</v>
      </c>
      <c r="T78" s="435">
        <f t="shared" si="28"/>
        <v>35.094045931892772</v>
      </c>
      <c r="U78" s="435">
        <f t="shared" si="28"/>
        <v>31.025042712502792</v>
      </c>
      <c r="V78" s="435">
        <f t="shared" si="28"/>
        <v>29.039396848199349</v>
      </c>
      <c r="W78" s="435">
        <f t="shared" si="28"/>
        <v>26.552234130926486</v>
      </c>
      <c r="X78" s="435">
        <f t="shared" si="28"/>
        <v>23.708814694151698</v>
      </c>
      <c r="Y78" s="435">
        <f t="shared" si="28"/>
        <v>21.704142758195495</v>
      </c>
      <c r="Z78" s="435">
        <f t="shared" si="28"/>
        <v>19.109438419447528</v>
      </c>
    </row>
    <row r="79" spans="2:27">
      <c r="B79" s="416" t="s">
        <v>349</v>
      </c>
      <c r="C79" s="416"/>
      <c r="D79" s="416" t="s">
        <v>240</v>
      </c>
      <c r="E79" s="304">
        <v>10</v>
      </c>
      <c r="F79" s="304">
        <v>15.555555555555557</v>
      </c>
      <c r="G79" s="304">
        <v>16.666666666666668</v>
      </c>
      <c r="H79" s="304">
        <v>22.222222222222221</v>
      </c>
      <c r="I79" s="304">
        <v>22.222222222222221</v>
      </c>
      <c r="J79" s="304">
        <v>22.222222222222221</v>
      </c>
      <c r="K79" s="304">
        <v>22.222222222222221</v>
      </c>
      <c r="L79" s="304">
        <v>22.222222222222221</v>
      </c>
      <c r="M79" s="304">
        <v>22.222222222222221</v>
      </c>
      <c r="N79" s="304">
        <v>22.222222222222221</v>
      </c>
      <c r="O79" s="304">
        <v>22.222222222222221</v>
      </c>
      <c r="P79" s="304">
        <v>22.222222222222221</v>
      </c>
      <c r="Q79" s="304">
        <v>22.222222222222221</v>
      </c>
      <c r="R79" s="304">
        <v>22.222222222222221</v>
      </c>
      <c r="S79" s="304">
        <v>22.222222222222221</v>
      </c>
      <c r="T79" s="304">
        <v>22.222222222222221</v>
      </c>
      <c r="U79" s="304">
        <v>22.222222222222221</v>
      </c>
      <c r="V79" s="304">
        <v>22.222222222222221</v>
      </c>
      <c r="W79" s="304">
        <v>22.222222222222221</v>
      </c>
      <c r="X79" s="304">
        <v>22.222222222222221</v>
      </c>
      <c r="Y79" s="304">
        <v>22.222222222222221</v>
      </c>
      <c r="Z79" s="304">
        <v>22.222222222222221</v>
      </c>
    </row>
    <row r="80" spans="2:27">
      <c r="B80" s="416" t="s">
        <v>510</v>
      </c>
      <c r="C80" s="416"/>
      <c r="D80" s="416" t="s">
        <v>240</v>
      </c>
      <c r="E80" s="435">
        <f t="shared" si="28"/>
        <v>28.021457144660896</v>
      </c>
      <c r="F80" s="435">
        <f t="shared" si="28"/>
        <v>118.64818969847552</v>
      </c>
      <c r="G80" s="435">
        <f t="shared" si="28"/>
        <v>116.33024493683907</v>
      </c>
      <c r="H80" s="435">
        <f t="shared" si="28"/>
        <v>106.87653654190819</v>
      </c>
      <c r="I80" s="435">
        <f t="shared" si="28"/>
        <v>46.018964831296046</v>
      </c>
      <c r="J80" s="435">
        <f t="shared" si="28"/>
        <v>64.975722801823011</v>
      </c>
      <c r="K80" s="435">
        <f t="shared" si="28"/>
        <v>66.00502262817092</v>
      </c>
      <c r="L80" s="435">
        <f t="shared" si="28"/>
        <v>66.422244419003349</v>
      </c>
      <c r="M80" s="435">
        <f t="shared" si="28"/>
        <v>65.829500665233837</v>
      </c>
      <c r="N80" s="435">
        <f t="shared" si="28"/>
        <v>61.401303949072819</v>
      </c>
      <c r="O80" s="435">
        <f t="shared" si="28"/>
        <v>66.121849088517124</v>
      </c>
      <c r="P80" s="435">
        <f t="shared" si="28"/>
        <v>68.589861384242667</v>
      </c>
      <c r="Q80" s="435">
        <f t="shared" si="28"/>
        <v>66.011676227402788</v>
      </c>
      <c r="R80" s="435">
        <f t="shared" si="28"/>
        <v>66.587251410958231</v>
      </c>
      <c r="S80" s="435">
        <f t="shared" si="28"/>
        <v>65.475995501199293</v>
      </c>
      <c r="T80" s="435">
        <f t="shared" si="28"/>
        <v>63.575671626194016</v>
      </c>
      <c r="U80" s="435">
        <f t="shared" si="28"/>
        <v>59.196295451925579</v>
      </c>
      <c r="V80" s="435">
        <f t="shared" si="28"/>
        <v>56.748551971232779</v>
      </c>
      <c r="W80" s="435">
        <f t="shared" si="28"/>
        <v>55.068243666550863</v>
      </c>
      <c r="X80" s="435">
        <f t="shared" si="28"/>
        <v>52.918483059861742</v>
      </c>
      <c r="Y80" s="435">
        <f t="shared" si="28"/>
        <v>52.954394562097498</v>
      </c>
      <c r="Z80" s="435">
        <f t="shared" si="28"/>
        <v>53.725806198996395</v>
      </c>
    </row>
    <row r="81" spans="1:28">
      <c r="B81" s="424" t="s">
        <v>511</v>
      </c>
      <c r="C81" s="424"/>
      <c r="D81" s="424" t="s">
        <v>240</v>
      </c>
      <c r="E81" s="414">
        <f>SUM(E78:E80)</f>
        <v>141.8957784657496</v>
      </c>
      <c r="F81" s="414">
        <f t="shared" ref="F81:Z81" si="29">SUM(F78:F80)</f>
        <v>142.15344525403108</v>
      </c>
      <c r="G81" s="414">
        <f t="shared" si="29"/>
        <v>140.94661160350574</v>
      </c>
      <c r="H81" s="414">
        <f t="shared" si="29"/>
        <v>137.04845876413043</v>
      </c>
      <c r="I81" s="414">
        <f t="shared" si="29"/>
        <v>138.17602142613387</v>
      </c>
      <c r="J81" s="414">
        <f t="shared" si="29"/>
        <v>159.13587396139678</v>
      </c>
      <c r="K81" s="414">
        <f t="shared" si="29"/>
        <v>165.20233205029126</v>
      </c>
      <c r="L81" s="414">
        <f t="shared" si="29"/>
        <v>164.51209145386741</v>
      </c>
      <c r="M81" s="414">
        <f t="shared" si="29"/>
        <v>159.47388835690077</v>
      </c>
      <c r="N81" s="414">
        <f t="shared" si="29"/>
        <v>157.11654436399778</v>
      </c>
      <c r="O81" s="414">
        <f t="shared" si="29"/>
        <v>152.27624519812002</v>
      </c>
      <c r="P81" s="414">
        <f t="shared" si="29"/>
        <v>145.02835073448495</v>
      </c>
      <c r="Q81" s="414">
        <f t="shared" si="29"/>
        <v>140.07288965178321</v>
      </c>
      <c r="R81" s="414">
        <f t="shared" si="29"/>
        <v>133.63287586814999</v>
      </c>
      <c r="S81" s="414">
        <f t="shared" si="29"/>
        <v>127.77773504806318</v>
      </c>
      <c r="T81" s="414">
        <f t="shared" si="29"/>
        <v>120.891939780309</v>
      </c>
      <c r="U81" s="414">
        <f t="shared" si="29"/>
        <v>112.44356038665059</v>
      </c>
      <c r="V81" s="414">
        <f t="shared" si="29"/>
        <v>108.01017104165436</v>
      </c>
      <c r="W81" s="414">
        <f t="shared" si="29"/>
        <v>103.84270001969958</v>
      </c>
      <c r="X81" s="414">
        <f t="shared" si="29"/>
        <v>98.849519976235655</v>
      </c>
      <c r="Y81" s="414">
        <f t="shared" si="29"/>
        <v>96.880759542515221</v>
      </c>
      <c r="Z81" s="414">
        <f t="shared" si="29"/>
        <v>95.057466840666137</v>
      </c>
    </row>
    <row r="82" spans="1:28">
      <c r="B82" s="416"/>
      <c r="C82" s="416"/>
      <c r="D82" s="416"/>
      <c r="E82" s="430"/>
      <c r="F82" s="430"/>
      <c r="G82" s="430"/>
      <c r="H82" s="430"/>
      <c r="I82" s="430"/>
      <c r="J82" s="430"/>
      <c r="K82" s="430"/>
      <c r="L82" s="430"/>
      <c r="M82" s="430"/>
      <c r="N82" s="430"/>
      <c r="O82" s="430"/>
      <c r="P82" s="430"/>
      <c r="Q82" s="430"/>
      <c r="R82" s="430"/>
      <c r="S82" s="430"/>
      <c r="T82" s="430"/>
      <c r="U82" s="430"/>
      <c r="V82" s="430"/>
      <c r="W82" s="430"/>
      <c r="X82" s="430"/>
      <c r="Y82" s="430"/>
      <c r="Z82" s="430"/>
    </row>
    <row r="83" spans="1:28">
      <c r="A83" s="415"/>
      <c r="B83" s="416"/>
      <c r="C83" s="416"/>
      <c r="D83" s="416"/>
      <c r="E83" s="416"/>
      <c r="F83" s="416"/>
      <c r="G83" s="416"/>
      <c r="H83" s="416"/>
      <c r="I83" s="416"/>
      <c r="J83" s="416"/>
      <c r="K83" s="416"/>
      <c r="L83" s="416"/>
      <c r="M83" s="416"/>
      <c r="N83" s="416"/>
      <c r="O83" s="416"/>
      <c r="P83" s="416"/>
      <c r="Q83" s="416"/>
      <c r="R83" s="416"/>
      <c r="S83" s="416"/>
      <c r="T83" s="416"/>
      <c r="U83" s="416"/>
      <c r="V83" s="416"/>
      <c r="W83" s="416"/>
      <c r="X83" s="416"/>
      <c r="Y83" s="416"/>
      <c r="Z83" s="416"/>
      <c r="AB83" s="415"/>
    </row>
    <row r="84" spans="1:28">
      <c r="A84" s="415"/>
      <c r="B84" s="417" t="s">
        <v>244</v>
      </c>
      <c r="C84" s="417"/>
      <c r="D84" s="417" t="s">
        <v>1</v>
      </c>
      <c r="E84" s="419">
        <v>2019</v>
      </c>
      <c r="F84" s="419">
        <v>2020</v>
      </c>
      <c r="G84" s="419">
        <v>2021</v>
      </c>
      <c r="H84" s="419">
        <v>2022</v>
      </c>
      <c r="I84" s="419">
        <v>2023</v>
      </c>
      <c r="J84" s="419">
        <v>2024</v>
      </c>
      <c r="K84" s="419">
        <v>2025</v>
      </c>
      <c r="L84" s="419">
        <v>2026</v>
      </c>
      <c r="M84" s="419">
        <v>2027</v>
      </c>
      <c r="N84" s="419">
        <v>2028</v>
      </c>
      <c r="O84" s="419">
        <v>2029</v>
      </c>
      <c r="P84" s="419">
        <v>2030</v>
      </c>
      <c r="Q84" s="419">
        <v>2031</v>
      </c>
      <c r="R84" s="419">
        <v>2032</v>
      </c>
      <c r="S84" s="419">
        <v>2033</v>
      </c>
      <c r="T84" s="419">
        <v>2034</v>
      </c>
      <c r="U84" s="419">
        <v>2035</v>
      </c>
      <c r="V84" s="419">
        <v>2036</v>
      </c>
      <c r="W84" s="419">
        <v>2037</v>
      </c>
      <c r="X84" s="419">
        <v>2038</v>
      </c>
      <c r="Y84" s="419">
        <v>2039</v>
      </c>
      <c r="Z84" s="419">
        <v>2040</v>
      </c>
      <c r="AB84" s="415"/>
    </row>
    <row r="85" spans="1:28">
      <c r="A85" s="415"/>
      <c r="B85" s="437" t="s">
        <v>519</v>
      </c>
      <c r="C85" s="417"/>
      <c r="D85" s="416" t="s">
        <v>163</v>
      </c>
      <c r="E85" s="420">
        <f>E69*$E$8</f>
        <v>28858.5</v>
      </c>
      <c r="F85" s="435">
        <f t="shared" ref="F85:Z85" si="30">F69*$E$8</f>
        <v>13037.623638716719</v>
      </c>
      <c r="G85" s="435">
        <f t="shared" si="30"/>
        <v>11276.138783941395</v>
      </c>
      <c r="H85" s="435">
        <f t="shared" si="30"/>
        <v>27725.203466653496</v>
      </c>
      <c r="I85" s="435">
        <f t="shared" si="30"/>
        <v>38852.685762564222</v>
      </c>
      <c r="J85" s="435">
        <f t="shared" si="30"/>
        <v>39965.516076306405</v>
      </c>
      <c r="K85" s="435">
        <f t="shared" si="30"/>
        <v>42763.937333276728</v>
      </c>
      <c r="L85" s="435">
        <f t="shared" si="30"/>
        <v>42148.680451467699</v>
      </c>
      <c r="M85" s="435">
        <f t="shared" si="30"/>
        <v>39678.980816358169</v>
      </c>
      <c r="N85" s="435">
        <f t="shared" si="30"/>
        <v>40829.454551501505</v>
      </c>
      <c r="O85" s="435">
        <f t="shared" si="30"/>
        <v>35517.874381878159</v>
      </c>
      <c r="P85" s="435">
        <f t="shared" si="30"/>
        <v>30120.148404455584</v>
      </c>
      <c r="Q85" s="435">
        <f t="shared" si="30"/>
        <v>28799.439556754554</v>
      </c>
      <c r="R85" s="435">
        <f t="shared" si="30"/>
        <v>24901.890130538639</v>
      </c>
      <c r="S85" s="435">
        <f t="shared" si="30"/>
        <v>22266.398513689812</v>
      </c>
      <c r="T85" s="435">
        <f t="shared" si="30"/>
        <v>19496.692184384872</v>
      </c>
      <c r="U85" s="435">
        <f t="shared" si="30"/>
        <v>17236.134840279326</v>
      </c>
      <c r="V85" s="435">
        <f t="shared" si="30"/>
        <v>16132.998248999638</v>
      </c>
      <c r="W85" s="435">
        <f t="shared" si="30"/>
        <v>14751.241183848046</v>
      </c>
      <c r="X85" s="435">
        <f t="shared" si="30"/>
        <v>13171.563718973164</v>
      </c>
      <c r="Y85" s="435">
        <f t="shared" si="30"/>
        <v>12057.857087886385</v>
      </c>
      <c r="Z85" s="435">
        <f t="shared" si="30"/>
        <v>10616.354677470848</v>
      </c>
      <c r="AB85" s="415"/>
    </row>
    <row r="86" spans="1:28">
      <c r="A86" s="415"/>
      <c r="B86" s="416" t="s">
        <v>352</v>
      </c>
      <c r="C86" s="416"/>
      <c r="D86" s="416" t="s">
        <v>163</v>
      </c>
      <c r="E86" s="435">
        <f t="shared" ref="E86:Z86" si="31">E70*$E$8</f>
        <v>28853.978144746863</v>
      </c>
      <c r="F86" s="435">
        <f t="shared" si="31"/>
        <v>2208.25</v>
      </c>
      <c r="G86" s="435">
        <f t="shared" si="31"/>
        <v>2208.25</v>
      </c>
      <c r="H86" s="435">
        <f t="shared" si="31"/>
        <v>2208.25</v>
      </c>
      <c r="I86" s="435">
        <f t="shared" si="31"/>
        <v>19426.342881282111</v>
      </c>
      <c r="J86" s="435">
        <f t="shared" si="31"/>
        <v>19982.758038153203</v>
      </c>
      <c r="K86" s="435">
        <f t="shared" si="31"/>
        <v>21381.968666638364</v>
      </c>
      <c r="L86" s="435">
        <f t="shared" si="31"/>
        <v>21074.340225733849</v>
      </c>
      <c r="M86" s="435">
        <f t="shared" si="31"/>
        <v>19839.490408179085</v>
      </c>
      <c r="N86" s="435">
        <f t="shared" si="31"/>
        <v>20414.727275750753</v>
      </c>
      <c r="O86" s="435">
        <f t="shared" si="31"/>
        <v>17758.937190939079</v>
      </c>
      <c r="P86" s="435">
        <f t="shared" si="31"/>
        <v>15060.074202227792</v>
      </c>
      <c r="Q86" s="435">
        <f t="shared" si="31"/>
        <v>14399.719778377277</v>
      </c>
      <c r="R86" s="435">
        <f t="shared" si="31"/>
        <v>12450.945065269319</v>
      </c>
      <c r="S86" s="435">
        <f t="shared" si="31"/>
        <v>11133.199256844906</v>
      </c>
      <c r="T86" s="435">
        <f t="shared" si="31"/>
        <v>9748.3460921924361</v>
      </c>
      <c r="U86" s="435">
        <f t="shared" si="31"/>
        <v>8618.0674201396632</v>
      </c>
      <c r="V86" s="435">
        <f t="shared" si="31"/>
        <v>8066.4991244998191</v>
      </c>
      <c r="W86" s="435">
        <f t="shared" si="31"/>
        <v>7375.6205919240228</v>
      </c>
      <c r="X86" s="435">
        <f t="shared" si="31"/>
        <v>6585.7818594865821</v>
      </c>
      <c r="Y86" s="435">
        <f t="shared" si="31"/>
        <v>6028.9285439431924</v>
      </c>
      <c r="Z86" s="435">
        <f t="shared" si="31"/>
        <v>5308.1773387354242</v>
      </c>
      <c r="AB86" s="415"/>
    </row>
    <row r="87" spans="1:28">
      <c r="A87" s="415"/>
      <c r="B87" s="416" t="s">
        <v>349</v>
      </c>
      <c r="C87" s="416"/>
      <c r="D87" s="416" t="s">
        <v>163</v>
      </c>
      <c r="E87" s="435">
        <f t="shared" ref="E87:Z87" si="32">E71*$E$8</f>
        <v>2777.7777777777778</v>
      </c>
      <c r="F87" s="435">
        <f t="shared" si="32"/>
        <v>4320.9876543209875</v>
      </c>
      <c r="G87" s="435">
        <f t="shared" si="32"/>
        <v>4629.6296296296296</v>
      </c>
      <c r="H87" s="435">
        <f t="shared" si="32"/>
        <v>6172.8395061728388</v>
      </c>
      <c r="I87" s="435">
        <f t="shared" si="32"/>
        <v>6172.8395061728388</v>
      </c>
      <c r="J87" s="435">
        <f t="shared" si="32"/>
        <v>6172.8395061728388</v>
      </c>
      <c r="K87" s="435">
        <f t="shared" si="32"/>
        <v>6172.8395061728388</v>
      </c>
      <c r="L87" s="435">
        <f t="shared" si="32"/>
        <v>6172.8395061728388</v>
      </c>
      <c r="M87" s="435">
        <f t="shared" si="32"/>
        <v>6172.8395061728388</v>
      </c>
      <c r="N87" s="435">
        <f t="shared" si="32"/>
        <v>6172.8395061728388</v>
      </c>
      <c r="O87" s="435">
        <f t="shared" si="32"/>
        <v>6172.8395061728388</v>
      </c>
      <c r="P87" s="435">
        <f t="shared" si="32"/>
        <v>6172.8395061728388</v>
      </c>
      <c r="Q87" s="435">
        <f t="shared" si="32"/>
        <v>6172.8395061728388</v>
      </c>
      <c r="R87" s="435">
        <f t="shared" si="32"/>
        <v>6172.8395061728388</v>
      </c>
      <c r="S87" s="435">
        <f t="shared" si="32"/>
        <v>6172.8395061728388</v>
      </c>
      <c r="T87" s="435">
        <f t="shared" si="32"/>
        <v>6172.8395061728388</v>
      </c>
      <c r="U87" s="435">
        <f t="shared" si="32"/>
        <v>6172.8395061728388</v>
      </c>
      <c r="V87" s="435">
        <f t="shared" si="32"/>
        <v>6172.8395061728388</v>
      </c>
      <c r="W87" s="435">
        <f t="shared" si="32"/>
        <v>6172.8395061728388</v>
      </c>
      <c r="X87" s="435">
        <f t="shared" si="32"/>
        <v>6172.8395061728388</v>
      </c>
      <c r="Y87" s="435">
        <f t="shared" si="32"/>
        <v>6172.8395061728388</v>
      </c>
      <c r="Z87" s="435">
        <f t="shared" si="32"/>
        <v>6172.8395061728388</v>
      </c>
      <c r="AB87" s="415"/>
    </row>
    <row r="88" spans="1:28">
      <c r="A88" s="415"/>
      <c r="B88" s="416" t="s">
        <v>510</v>
      </c>
      <c r="C88" s="416"/>
      <c r="D88" s="416" t="s">
        <v>163</v>
      </c>
      <c r="E88" s="435">
        <f t="shared" ref="E88:Z88" si="33">E72*$E$8</f>
        <v>7783.738095739137</v>
      </c>
      <c r="F88" s="435">
        <f t="shared" si="33"/>
        <v>32957.830471798756</v>
      </c>
      <c r="G88" s="435">
        <f t="shared" si="33"/>
        <v>32313.956926899737</v>
      </c>
      <c r="H88" s="435">
        <f t="shared" si="33"/>
        <v>29687.92681719672</v>
      </c>
      <c r="I88" s="435">
        <f t="shared" si="33"/>
        <v>12783.045786471122</v>
      </c>
      <c r="J88" s="435">
        <f t="shared" si="33"/>
        <v>18048.811889395278</v>
      </c>
      <c r="K88" s="435">
        <f t="shared" si="33"/>
        <v>18334.728507825253</v>
      </c>
      <c r="L88" s="435">
        <f t="shared" si="33"/>
        <v>18450.623449723153</v>
      </c>
      <c r="M88" s="435">
        <f t="shared" si="33"/>
        <v>18285.972407009398</v>
      </c>
      <c r="N88" s="435">
        <f t="shared" si="33"/>
        <v>17055.917763631336</v>
      </c>
      <c r="O88" s="435">
        <f t="shared" si="33"/>
        <v>18367.180302365869</v>
      </c>
      <c r="P88" s="435">
        <f t="shared" si="33"/>
        <v>19052.739273400741</v>
      </c>
      <c r="Q88" s="435">
        <f t="shared" si="33"/>
        <v>18336.576729834105</v>
      </c>
      <c r="R88" s="435">
        <f t="shared" si="33"/>
        <v>18496.458725266173</v>
      </c>
      <c r="S88" s="435">
        <f t="shared" si="33"/>
        <v>18187.776528110913</v>
      </c>
      <c r="T88" s="435">
        <f t="shared" si="33"/>
        <v>17659.908785053893</v>
      </c>
      <c r="U88" s="435">
        <f t="shared" si="33"/>
        <v>16443.415403312662</v>
      </c>
      <c r="V88" s="435">
        <f t="shared" si="33"/>
        <v>15763.486658675771</v>
      </c>
      <c r="W88" s="435">
        <f t="shared" si="33"/>
        <v>15296.734351819683</v>
      </c>
      <c r="X88" s="435">
        <f t="shared" si="33"/>
        <v>14699.578627739371</v>
      </c>
      <c r="Y88" s="435">
        <f t="shared" si="33"/>
        <v>14709.554045027082</v>
      </c>
      <c r="Z88" s="435">
        <f t="shared" si="33"/>
        <v>14923.835055276775</v>
      </c>
      <c r="AB88" s="415"/>
    </row>
    <row r="89" spans="1:28">
      <c r="A89" s="415"/>
      <c r="B89" s="424" t="s">
        <v>511</v>
      </c>
      <c r="C89" s="424"/>
      <c r="D89" s="424" t="s">
        <v>163</v>
      </c>
      <c r="E89" s="414">
        <f>SUM(E86:E88)</f>
        <v>39415.49401826378</v>
      </c>
      <c r="F89" s="414">
        <f t="shared" ref="F89:Z89" si="34">SUM(F86:F88)</f>
        <v>39487.068126119746</v>
      </c>
      <c r="G89" s="414">
        <f t="shared" si="34"/>
        <v>39151.836556529364</v>
      </c>
      <c r="H89" s="414">
        <f t="shared" si="34"/>
        <v>38069.016323369557</v>
      </c>
      <c r="I89" s="414">
        <f t="shared" si="34"/>
        <v>38382.228173926072</v>
      </c>
      <c r="J89" s="414">
        <f t="shared" si="34"/>
        <v>44204.409433721317</v>
      </c>
      <c r="K89" s="414">
        <f t="shared" si="34"/>
        <v>45889.536680636455</v>
      </c>
      <c r="L89" s="414">
        <f t="shared" si="34"/>
        <v>45697.803181629846</v>
      </c>
      <c r="M89" s="414">
        <f t="shared" si="34"/>
        <v>44298.30232136132</v>
      </c>
      <c r="N89" s="414">
        <f t="shared" si="34"/>
        <v>43643.484545554922</v>
      </c>
      <c r="O89" s="414">
        <f t="shared" si="34"/>
        <v>42298.956999477785</v>
      </c>
      <c r="P89" s="414">
        <f t="shared" si="34"/>
        <v>40285.652981801366</v>
      </c>
      <c r="Q89" s="414">
        <f t="shared" si="34"/>
        <v>38909.136014384218</v>
      </c>
      <c r="R89" s="414">
        <f t="shared" si="34"/>
        <v>37120.24329670833</v>
      </c>
      <c r="S89" s="414">
        <f t="shared" si="34"/>
        <v>35493.81529112866</v>
      </c>
      <c r="T89" s="414">
        <f t="shared" si="34"/>
        <v>33581.094383419171</v>
      </c>
      <c r="U89" s="414">
        <f t="shared" si="34"/>
        <v>31234.322329625164</v>
      </c>
      <c r="V89" s="414">
        <f t="shared" si="34"/>
        <v>30002.825289348428</v>
      </c>
      <c r="W89" s="414">
        <f t="shared" si="34"/>
        <v>28845.194449916544</v>
      </c>
      <c r="X89" s="414">
        <f t="shared" si="34"/>
        <v>27458.19999339879</v>
      </c>
      <c r="Y89" s="414">
        <f t="shared" si="34"/>
        <v>26911.322095143114</v>
      </c>
      <c r="Z89" s="414">
        <f t="shared" si="34"/>
        <v>26404.851900185036</v>
      </c>
      <c r="AB89" s="415"/>
    </row>
    <row r="90" spans="1:28">
      <c r="B90" s="285"/>
      <c r="C90" s="285"/>
      <c r="D90" s="285"/>
      <c r="E90" s="430"/>
      <c r="F90" s="430"/>
      <c r="G90" s="430"/>
      <c r="H90" s="430"/>
      <c r="I90" s="430"/>
      <c r="J90" s="430"/>
      <c r="K90" s="430"/>
      <c r="L90" s="430"/>
      <c r="M90" s="430"/>
      <c r="N90" s="430"/>
      <c r="O90" s="430"/>
      <c r="P90" s="430"/>
      <c r="Q90" s="430"/>
      <c r="R90" s="430"/>
      <c r="S90" s="430"/>
      <c r="T90" s="430"/>
      <c r="U90" s="430"/>
      <c r="V90" s="430"/>
      <c r="W90" s="430"/>
      <c r="X90" s="430"/>
      <c r="Y90" s="430"/>
      <c r="Z90" s="430"/>
    </row>
    <row r="91" spans="1:28" s="430" customFormat="1">
      <c r="B91" s="431"/>
      <c r="C91" s="431"/>
      <c r="D91" s="431"/>
      <c r="E91" s="431"/>
      <c r="F91" s="431"/>
      <c r="G91" s="431"/>
      <c r="H91" s="431"/>
      <c r="I91" s="431"/>
      <c r="J91" s="431"/>
      <c r="K91" s="431"/>
      <c r="L91" s="431"/>
      <c r="M91" s="431"/>
      <c r="N91" s="431"/>
      <c r="O91" s="431"/>
      <c r="P91" s="431"/>
      <c r="Q91" s="431"/>
      <c r="R91" s="431"/>
      <c r="S91" s="431"/>
      <c r="T91" s="431"/>
      <c r="U91" s="431"/>
      <c r="V91" s="431"/>
      <c r="W91" s="431"/>
      <c r="X91" s="431"/>
      <c r="Y91" s="431"/>
      <c r="Z91" s="431"/>
    </row>
    <row r="92" spans="1:28" s="433" customFormat="1">
      <c r="B92" s="433" t="s">
        <v>515</v>
      </c>
    </row>
    <row r="93" spans="1:28" s="430" customFormat="1">
      <c r="B93" s="431"/>
      <c r="C93" s="431"/>
      <c r="D93" s="431"/>
      <c r="E93" s="431"/>
      <c r="F93" s="431"/>
      <c r="G93" s="431"/>
      <c r="H93" s="431"/>
      <c r="I93" s="431"/>
      <c r="J93" s="431"/>
      <c r="K93" s="431"/>
      <c r="L93" s="431"/>
      <c r="M93" s="431"/>
      <c r="N93" s="431"/>
      <c r="O93" s="431"/>
      <c r="P93" s="431"/>
      <c r="Q93" s="431"/>
      <c r="R93" s="431"/>
      <c r="S93" s="431"/>
      <c r="T93" s="431"/>
      <c r="U93" s="431"/>
      <c r="V93" s="431"/>
      <c r="W93" s="431"/>
      <c r="X93" s="431"/>
      <c r="Y93" s="431"/>
      <c r="Z93" s="431"/>
    </row>
    <row r="94" spans="1:28" s="430" customFormat="1">
      <c r="B94" s="432" t="s">
        <v>516</v>
      </c>
      <c r="C94" s="431"/>
      <c r="D94" s="432" t="s">
        <v>1</v>
      </c>
      <c r="E94" s="434">
        <v>2019</v>
      </c>
      <c r="F94" s="434">
        <v>2020</v>
      </c>
      <c r="G94" s="434">
        <v>2021</v>
      </c>
      <c r="H94" s="434">
        <v>2022</v>
      </c>
      <c r="I94" s="434">
        <v>2023</v>
      </c>
      <c r="J94" s="434">
        <v>2024</v>
      </c>
      <c r="K94" s="434">
        <v>2025</v>
      </c>
      <c r="L94" s="434">
        <v>2026</v>
      </c>
      <c r="M94" s="434">
        <v>2027</v>
      </c>
      <c r="N94" s="434">
        <v>2028</v>
      </c>
      <c r="O94" s="434">
        <v>2029</v>
      </c>
      <c r="P94" s="434">
        <v>2030</v>
      </c>
      <c r="Q94" s="434">
        <v>2031</v>
      </c>
      <c r="R94" s="434">
        <v>2032</v>
      </c>
      <c r="S94" s="434">
        <v>2033</v>
      </c>
      <c r="T94" s="434">
        <v>2034</v>
      </c>
      <c r="U94" s="434">
        <v>2035</v>
      </c>
      <c r="V94" s="434">
        <v>2036</v>
      </c>
      <c r="W94" s="434">
        <v>2037</v>
      </c>
      <c r="X94" s="434">
        <v>2038</v>
      </c>
      <c r="Y94" s="434">
        <v>2039</v>
      </c>
      <c r="Z94" s="434">
        <v>2040</v>
      </c>
    </row>
    <row r="95" spans="1:28" s="430" customFormat="1">
      <c r="B95" s="431" t="s">
        <v>523</v>
      </c>
      <c r="C95" s="431"/>
      <c r="D95" s="431" t="s">
        <v>239</v>
      </c>
      <c r="E95" s="435">
        <f>E72-E25</f>
        <v>643.28414014373038</v>
      </c>
      <c r="F95" s="435">
        <f t="shared" ref="F95:Z95" si="35">F72-F25</f>
        <v>2723.7876422974177</v>
      </c>
      <c r="G95" s="435">
        <f t="shared" si="35"/>
        <v>2670.574952636342</v>
      </c>
      <c r="H95" s="435">
        <f t="shared" si="35"/>
        <v>2453.5476708427041</v>
      </c>
      <c r="I95" s="435">
        <f t="shared" si="35"/>
        <v>956.41987711916352</v>
      </c>
      <c r="J95" s="435">
        <f t="shared" si="35"/>
        <v>839.19456520950484</v>
      </c>
      <c r="K95" s="435">
        <f t="shared" si="35"/>
        <v>684.58093227354334</v>
      </c>
      <c r="L95" s="435">
        <f t="shared" si="35"/>
        <v>667.19784466533065</v>
      </c>
      <c r="M95" s="435">
        <f t="shared" si="35"/>
        <v>689.96099352690123</v>
      </c>
      <c r="N95" s="435">
        <f t="shared" si="35"/>
        <v>570.43019457911976</v>
      </c>
      <c r="O95" s="435">
        <f t="shared" si="35"/>
        <v>718.84242121171314</v>
      </c>
      <c r="P95" s="435">
        <f t="shared" si="35"/>
        <v>863.24138852324938</v>
      </c>
      <c r="Q95" s="435">
        <f t="shared" si="35"/>
        <v>853.74562539469468</v>
      </c>
      <c r="R95" s="435">
        <f t="shared" si="35"/>
        <v>962.44621895082355</v>
      </c>
      <c r="S95" s="435">
        <f t="shared" si="35"/>
        <v>1023.5850200561865</v>
      </c>
      <c r="T95" s="435">
        <f t="shared" si="35"/>
        <v>1119.1880674030033</v>
      </c>
      <c r="U95" s="435">
        <f t="shared" si="35"/>
        <v>1166.9313576543216</v>
      </c>
      <c r="V95" s="435">
        <f t="shared" si="35"/>
        <v>1177.6427607241642</v>
      </c>
      <c r="W95" s="435">
        <f t="shared" si="35"/>
        <v>1190.5547514687923</v>
      </c>
      <c r="X95" s="435">
        <f t="shared" si="35"/>
        <v>1214.6324451548876</v>
      </c>
      <c r="Y95" s="435">
        <f t="shared" si="35"/>
        <v>1216.0637861685318</v>
      </c>
      <c r="Z95" s="435">
        <f t="shared" si="35"/>
        <v>1233.2956684850187</v>
      </c>
    </row>
    <row r="96" spans="1:28" s="430" customFormat="1">
      <c r="B96" s="431"/>
      <c r="C96" s="431"/>
      <c r="D96" s="431"/>
      <c r="E96" s="435"/>
      <c r="F96" s="435"/>
      <c r="G96" s="435"/>
      <c r="H96" s="435"/>
      <c r="I96" s="435"/>
      <c r="J96" s="435"/>
      <c r="K96" s="435"/>
      <c r="L96" s="435"/>
      <c r="M96" s="435"/>
      <c r="N96" s="435"/>
      <c r="O96" s="435"/>
      <c r="P96" s="435"/>
      <c r="Q96" s="435"/>
      <c r="R96" s="435"/>
      <c r="S96" s="435"/>
      <c r="T96" s="435"/>
      <c r="U96" s="435"/>
      <c r="V96" s="435"/>
      <c r="W96" s="435"/>
      <c r="X96" s="435"/>
      <c r="Y96" s="435"/>
      <c r="Z96" s="435"/>
    </row>
    <row r="97" spans="2:51" s="430" customFormat="1">
      <c r="B97" s="431"/>
      <c r="C97" s="431"/>
      <c r="D97" s="431"/>
      <c r="E97" s="435"/>
      <c r="F97" s="435"/>
      <c r="G97" s="435"/>
      <c r="H97" s="435"/>
      <c r="I97" s="435"/>
      <c r="J97" s="435"/>
      <c r="K97" s="435"/>
      <c r="L97" s="435"/>
      <c r="M97" s="435"/>
      <c r="N97" s="435"/>
      <c r="O97" s="435"/>
      <c r="P97" s="435"/>
      <c r="Q97" s="435"/>
      <c r="R97" s="435"/>
      <c r="S97" s="435"/>
      <c r="T97" s="435"/>
      <c r="U97" s="435"/>
      <c r="V97" s="435"/>
      <c r="W97" s="435"/>
      <c r="X97" s="435"/>
      <c r="Y97" s="435"/>
      <c r="Z97" s="435"/>
    </row>
    <row r="98" spans="2:51" s="433" customFormat="1">
      <c r="B98" s="433" t="s">
        <v>520</v>
      </c>
    </row>
    <row r="99" spans="2:51" s="430" customFormat="1">
      <c r="B99" s="431"/>
      <c r="C99" s="431"/>
      <c r="D99" s="431"/>
      <c r="E99" s="441"/>
      <c r="F99" s="441"/>
      <c r="G99" s="441"/>
      <c r="H99" s="441"/>
      <c r="I99" s="441"/>
      <c r="J99" s="441"/>
      <c r="K99" s="441"/>
      <c r="L99" s="441"/>
      <c r="M99" s="441"/>
      <c r="N99" s="441"/>
      <c r="O99" s="441"/>
      <c r="P99" s="441"/>
      <c r="Q99" s="441"/>
      <c r="R99" s="441"/>
      <c r="S99" s="441"/>
      <c r="T99" s="441"/>
      <c r="U99" s="441"/>
      <c r="V99" s="441"/>
      <c r="W99" s="441"/>
      <c r="X99" s="441"/>
      <c r="Y99" s="441"/>
      <c r="Z99" s="441"/>
    </row>
    <row r="100" spans="2:51" s="430" customFormat="1">
      <c r="B100" s="432" t="s">
        <v>237</v>
      </c>
      <c r="C100" s="432"/>
      <c r="D100" s="432" t="s">
        <v>1</v>
      </c>
      <c r="E100" s="434">
        <v>2019</v>
      </c>
      <c r="F100" s="434">
        <v>2020</v>
      </c>
      <c r="G100" s="434">
        <v>2021</v>
      </c>
      <c r="H100" s="434">
        <v>2022</v>
      </c>
      <c r="I100" s="434">
        <v>2023</v>
      </c>
      <c r="J100" s="434">
        <v>2024</v>
      </c>
      <c r="K100" s="434">
        <v>2025</v>
      </c>
      <c r="L100" s="434">
        <v>2026</v>
      </c>
      <c r="M100" s="434">
        <v>2027</v>
      </c>
      <c r="N100" s="434">
        <v>2028</v>
      </c>
      <c r="O100" s="434">
        <v>2029</v>
      </c>
      <c r="P100" s="434">
        <v>2030</v>
      </c>
      <c r="Q100" s="434">
        <v>2031</v>
      </c>
      <c r="R100" s="434">
        <v>2032</v>
      </c>
      <c r="S100" s="434">
        <v>2033</v>
      </c>
      <c r="T100" s="434">
        <v>2034</v>
      </c>
      <c r="U100" s="434">
        <v>2035</v>
      </c>
      <c r="V100" s="434">
        <v>2036</v>
      </c>
      <c r="W100" s="434">
        <v>2037</v>
      </c>
      <c r="X100" s="434">
        <v>2038</v>
      </c>
      <c r="Y100" s="434">
        <v>2039</v>
      </c>
      <c r="Z100" s="434">
        <v>2040</v>
      </c>
    </row>
    <row r="101" spans="2:51" s="430" customFormat="1">
      <c r="B101" s="431" t="s">
        <v>521</v>
      </c>
      <c r="C101" s="431"/>
      <c r="D101" s="431" t="s">
        <v>239</v>
      </c>
      <c r="E101" s="495">
        <v>0</v>
      </c>
      <c r="F101" s="495">
        <v>0</v>
      </c>
      <c r="G101" s="495">
        <v>0</v>
      </c>
      <c r="H101" s="495">
        <v>1887.5000000000002</v>
      </c>
      <c r="I101" s="495">
        <v>7550.0000000000009</v>
      </c>
      <c r="J101" s="495">
        <v>7550.0000000000009</v>
      </c>
      <c r="K101" s="495">
        <v>7550.0000000000009</v>
      </c>
      <c r="L101" s="495">
        <v>7550.0000000000009</v>
      </c>
      <c r="M101" s="495">
        <v>7550.0000000000009</v>
      </c>
      <c r="N101" s="495">
        <v>7550.0000000000009</v>
      </c>
      <c r="O101" s="495">
        <v>7550.0000000000009</v>
      </c>
      <c r="P101" s="495">
        <v>7550.0000000000009</v>
      </c>
      <c r="Q101" s="495">
        <v>7540.0000000000009</v>
      </c>
      <c r="R101" s="495">
        <v>7530.0000000000009</v>
      </c>
      <c r="S101" s="495">
        <v>7520.0000000000009</v>
      </c>
      <c r="T101" s="495">
        <v>7510.0000000000018</v>
      </c>
      <c r="U101" s="495">
        <v>7500</v>
      </c>
      <c r="V101" s="495">
        <v>7498</v>
      </c>
      <c r="W101" s="495">
        <v>7496</v>
      </c>
      <c r="X101" s="495">
        <v>7494.0000000000009</v>
      </c>
      <c r="Y101" s="495">
        <v>7492.0000000000009</v>
      </c>
      <c r="Z101" s="495">
        <v>7489.9999999999991</v>
      </c>
    </row>
    <row r="102" spans="2:51" s="430" customFormat="1">
      <c r="B102" s="431"/>
      <c r="C102" s="431"/>
      <c r="D102" s="431"/>
      <c r="E102" s="441"/>
      <c r="F102" s="441"/>
      <c r="G102" s="441"/>
      <c r="H102" s="441"/>
      <c r="I102" s="441"/>
      <c r="J102" s="441"/>
      <c r="K102" s="441"/>
      <c r="L102" s="441"/>
      <c r="M102" s="441"/>
      <c r="N102" s="441"/>
      <c r="O102" s="441"/>
      <c r="P102" s="441"/>
      <c r="Q102" s="441"/>
      <c r="R102" s="441"/>
      <c r="S102" s="441"/>
      <c r="T102" s="441"/>
      <c r="U102" s="441"/>
      <c r="V102" s="441"/>
      <c r="W102" s="441"/>
      <c r="X102" s="441"/>
      <c r="Y102" s="441"/>
      <c r="Z102" s="441"/>
    </row>
    <row r="103" spans="2:51" s="430" customFormat="1">
      <c r="E103" s="364"/>
      <c r="F103" s="364"/>
      <c r="G103" s="364"/>
      <c r="H103" s="364"/>
      <c r="I103" s="364"/>
      <c r="J103" s="364"/>
      <c r="K103" s="364"/>
      <c r="L103" s="364"/>
      <c r="M103" s="364"/>
      <c r="N103" s="364"/>
      <c r="O103" s="364"/>
      <c r="P103" s="364"/>
      <c r="Q103" s="364"/>
      <c r="R103" s="364"/>
      <c r="S103" s="364"/>
      <c r="T103" s="364"/>
      <c r="U103" s="364"/>
      <c r="V103" s="364"/>
      <c r="W103" s="364"/>
      <c r="X103" s="364"/>
      <c r="Y103" s="364"/>
      <c r="Z103" s="364"/>
      <c r="AA103" s="364"/>
    </row>
    <row r="104" spans="2:51" s="186" customFormat="1">
      <c r="B104" s="186" t="s">
        <v>522</v>
      </c>
    </row>
    <row r="106" spans="2:51" s="358" customFormat="1">
      <c r="B106" s="130" t="s">
        <v>462</v>
      </c>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row>
    <row r="107" spans="2:51" hidden="1" outlineLevel="1">
      <c r="C107" s="3"/>
      <c r="D107" s="116" t="s">
        <v>1</v>
      </c>
      <c r="E107" s="119">
        <v>2019</v>
      </c>
      <c r="F107" s="119">
        <v>2020</v>
      </c>
      <c r="G107" s="119">
        <v>2021</v>
      </c>
      <c r="H107" s="119">
        <v>2022</v>
      </c>
      <c r="I107" s="119">
        <v>2023</v>
      </c>
      <c r="J107" s="119">
        <v>2024</v>
      </c>
      <c r="K107" s="119">
        <v>2025</v>
      </c>
      <c r="L107" s="119">
        <v>2026</v>
      </c>
      <c r="M107" s="119">
        <v>2027</v>
      </c>
      <c r="N107" s="119">
        <v>2028</v>
      </c>
      <c r="O107" s="119">
        <v>2029</v>
      </c>
      <c r="P107" s="119">
        <v>2030</v>
      </c>
      <c r="Q107" s="119">
        <v>2031</v>
      </c>
      <c r="R107" s="119">
        <v>2032</v>
      </c>
      <c r="S107" s="119">
        <v>2033</v>
      </c>
      <c r="T107" s="119">
        <v>2034</v>
      </c>
      <c r="U107" s="119">
        <v>2035</v>
      </c>
      <c r="V107" s="119">
        <v>2036</v>
      </c>
      <c r="W107" s="119">
        <v>2037</v>
      </c>
      <c r="X107" s="119">
        <v>2038</v>
      </c>
      <c r="Y107" s="119">
        <v>2039</v>
      </c>
      <c r="Z107" s="119">
        <v>2040</v>
      </c>
      <c r="AA107" s="119"/>
    </row>
    <row r="108" spans="2:51" hidden="1" outlineLevel="1">
      <c r="B108" s="3" t="s">
        <v>379</v>
      </c>
      <c r="C108" s="3"/>
      <c r="D108" s="63" t="s">
        <v>239</v>
      </c>
      <c r="E108" s="135">
        <v>2213.5239849687609</v>
      </c>
      <c r="F108" s="135">
        <v>2205.3696373583052</v>
      </c>
      <c r="G108" s="135">
        <v>2108.1185593192936</v>
      </c>
      <c r="H108" s="135">
        <v>2032.5530625594106</v>
      </c>
      <c r="I108" s="135">
        <v>2015.2086542699649</v>
      </c>
      <c r="J108" s="135">
        <v>1961.2032354117694</v>
      </c>
      <c r="K108" s="135">
        <v>1930.3413146447992</v>
      </c>
      <c r="L108" s="135">
        <v>1861.3207448692917</v>
      </c>
      <c r="M108" s="135">
        <v>1804.8005152902006</v>
      </c>
      <c r="N108" s="135">
        <v>1752.6974886731148</v>
      </c>
      <c r="O108" s="135">
        <v>1695.8079499715864</v>
      </c>
      <c r="P108" s="135">
        <v>1693.7941253613369</v>
      </c>
      <c r="Q108" s="135">
        <v>1645.4720981913536</v>
      </c>
      <c r="R108" s="135">
        <v>1608.2408831636947</v>
      </c>
      <c r="S108" s="135">
        <v>1565.8342555824406</v>
      </c>
      <c r="T108" s="135">
        <v>1528.6827291172553</v>
      </c>
      <c r="U108" s="135">
        <v>1475.3651645563671</v>
      </c>
      <c r="V108" s="135">
        <v>1467.3608638999749</v>
      </c>
      <c r="W108" s="135">
        <v>1481.1448211937857</v>
      </c>
      <c r="X108" s="135">
        <v>1487.2018169822638</v>
      </c>
      <c r="Y108" s="135">
        <v>1483.7876450332492</v>
      </c>
      <c r="Z108" s="135">
        <v>1481.8702663491642</v>
      </c>
      <c r="AB108" s="135"/>
      <c r="AC108" s="135"/>
      <c r="AD108" s="135"/>
      <c r="AE108" s="135"/>
      <c r="AF108" s="135"/>
      <c r="AG108" s="135"/>
      <c r="AH108" s="135"/>
      <c r="AI108" s="135"/>
      <c r="AJ108" s="135"/>
      <c r="AK108" s="135"/>
      <c r="AL108" s="135"/>
      <c r="AM108" s="135"/>
      <c r="AN108" s="135"/>
      <c r="AO108" s="135"/>
      <c r="AP108" s="135"/>
      <c r="AQ108" s="135"/>
      <c r="AR108" s="135"/>
      <c r="AS108" s="135"/>
      <c r="AT108" s="135"/>
      <c r="AU108" s="135"/>
      <c r="AV108" s="135"/>
      <c r="AW108" s="135"/>
      <c r="AX108" s="135"/>
      <c r="AY108" s="135"/>
    </row>
    <row r="109" spans="2:51" hidden="1" outlineLevel="1">
      <c r="B109" s="3" t="s">
        <v>484</v>
      </c>
      <c r="C109" s="3"/>
      <c r="D109" s="63" t="s">
        <v>239</v>
      </c>
      <c r="E109" s="135">
        <v>268.47137409447981</v>
      </c>
      <c r="F109" s="135">
        <v>303.75876568717445</v>
      </c>
      <c r="G109" s="135">
        <v>348.2865171070975</v>
      </c>
      <c r="H109" s="135">
        <v>376.28937565894586</v>
      </c>
      <c r="I109" s="135">
        <v>405.05225869809152</v>
      </c>
      <c r="J109" s="135">
        <v>405.05225869809152</v>
      </c>
      <c r="K109" s="135">
        <v>405.05225869809152</v>
      </c>
      <c r="L109" s="135">
        <v>405.05225869809152</v>
      </c>
      <c r="M109" s="135">
        <v>405.05225869809152</v>
      </c>
      <c r="N109" s="135">
        <v>405.05225869809152</v>
      </c>
      <c r="O109" s="135">
        <v>405.05225869809152</v>
      </c>
      <c r="P109" s="135">
        <v>405.05225869809152</v>
      </c>
      <c r="Q109" s="135">
        <v>408.16503099173502</v>
      </c>
      <c r="R109" s="135">
        <v>411.27780328537852</v>
      </c>
      <c r="S109" s="135">
        <v>414.39057557902203</v>
      </c>
      <c r="T109" s="135">
        <v>417.50334787266564</v>
      </c>
      <c r="U109" s="135">
        <v>420.61612016630914</v>
      </c>
      <c r="V109" s="135">
        <v>423.7288924599527</v>
      </c>
      <c r="W109" s="135">
        <v>426.84166475359626</v>
      </c>
      <c r="X109" s="135">
        <v>429.95443704723982</v>
      </c>
      <c r="Y109" s="135">
        <v>433.06720934088332</v>
      </c>
      <c r="Z109" s="135">
        <v>436.17998163452694</v>
      </c>
      <c r="AB109" s="135"/>
      <c r="AC109" s="135"/>
      <c r="AD109" s="135"/>
      <c r="AE109" s="135"/>
      <c r="AF109" s="135"/>
      <c r="AG109" s="135"/>
      <c r="AH109" s="135"/>
      <c r="AI109" s="135"/>
      <c r="AJ109" s="135"/>
      <c r="AK109" s="135"/>
      <c r="AL109" s="135"/>
      <c r="AM109" s="135"/>
      <c r="AN109" s="135"/>
      <c r="AO109" s="135"/>
      <c r="AP109" s="135"/>
      <c r="AQ109" s="135"/>
      <c r="AR109" s="135"/>
      <c r="AS109" s="135"/>
      <c r="AT109" s="135"/>
      <c r="AU109" s="135"/>
      <c r="AV109" s="135"/>
      <c r="AW109" s="135"/>
      <c r="AX109" s="135"/>
      <c r="AY109" s="135"/>
    </row>
    <row r="110" spans="2:51" hidden="1" outlineLevel="1">
      <c r="B110" s="3" t="s">
        <v>517</v>
      </c>
      <c r="D110" s="63" t="s">
        <v>239</v>
      </c>
      <c r="E110" s="135">
        <v>900</v>
      </c>
      <c r="F110" s="135">
        <v>900</v>
      </c>
      <c r="G110" s="135">
        <v>900</v>
      </c>
      <c r="H110" s="135">
        <v>900</v>
      </c>
      <c r="I110" s="135">
        <v>900</v>
      </c>
      <c r="J110" s="135">
        <v>900</v>
      </c>
      <c r="K110" s="135">
        <v>900</v>
      </c>
      <c r="L110" s="135">
        <v>864</v>
      </c>
      <c r="M110" s="135">
        <v>828</v>
      </c>
      <c r="N110" s="135">
        <v>791.99999999999989</v>
      </c>
      <c r="O110" s="135">
        <v>755.99999999999989</v>
      </c>
      <c r="P110" s="135">
        <v>719.99999999999989</v>
      </c>
      <c r="Q110" s="135">
        <v>683.99999999999989</v>
      </c>
      <c r="R110" s="135">
        <v>647.99999999999977</v>
      </c>
      <c r="S110" s="135">
        <v>611.99999999999977</v>
      </c>
      <c r="T110" s="135">
        <v>575.99999999999977</v>
      </c>
      <c r="U110" s="135">
        <v>539.99999999999966</v>
      </c>
      <c r="V110" s="135">
        <v>503.99999999999966</v>
      </c>
      <c r="W110" s="135">
        <v>467.99999999999966</v>
      </c>
      <c r="X110" s="135">
        <v>431.9999999999996</v>
      </c>
      <c r="Y110" s="135">
        <v>395.9999999999996</v>
      </c>
      <c r="Z110" s="135">
        <v>359.99999999999955</v>
      </c>
      <c r="AB110" s="135"/>
      <c r="AC110" s="135"/>
      <c r="AD110" s="135"/>
      <c r="AE110" s="135"/>
      <c r="AF110" s="135"/>
      <c r="AG110" s="135"/>
      <c r="AH110" s="135"/>
      <c r="AI110" s="135"/>
      <c r="AJ110" s="135"/>
      <c r="AK110" s="135"/>
      <c r="AL110" s="135"/>
      <c r="AM110" s="135"/>
      <c r="AN110" s="135"/>
      <c r="AO110" s="135"/>
      <c r="AP110" s="135"/>
      <c r="AQ110" s="135"/>
      <c r="AR110" s="135"/>
      <c r="AS110" s="135"/>
      <c r="AT110" s="135"/>
      <c r="AU110" s="135"/>
      <c r="AV110" s="135"/>
      <c r="AW110" s="135"/>
      <c r="AX110" s="135"/>
      <c r="AY110" s="135"/>
    </row>
    <row r="111" spans="2:51" hidden="1" outlineLevel="1">
      <c r="B111" s="3" t="s">
        <v>526</v>
      </c>
      <c r="C111" s="3"/>
      <c r="D111" s="63" t="s">
        <v>239</v>
      </c>
      <c r="E111" s="135">
        <v>3113.52398496876</v>
      </c>
      <c r="F111" s="135">
        <v>3105.3696373583052</v>
      </c>
      <c r="G111" s="135">
        <v>3008.1185593192936</v>
      </c>
      <c r="H111" s="135">
        <v>2932.5530625594106</v>
      </c>
      <c r="I111" s="135">
        <v>2915.2086542699649</v>
      </c>
      <c r="J111" s="135">
        <v>2861.2032354117691</v>
      </c>
      <c r="K111" s="135">
        <v>2830.3413146447992</v>
      </c>
      <c r="L111" s="135">
        <v>2725.320744869292</v>
      </c>
      <c r="M111" s="135">
        <v>2632.8005152902006</v>
      </c>
      <c r="N111" s="135">
        <v>2544.6974886731145</v>
      </c>
      <c r="O111" s="135">
        <v>2451.8079499715864</v>
      </c>
      <c r="P111" s="135">
        <v>2413.7941253613367</v>
      </c>
      <c r="Q111" s="135">
        <v>2329.4720981913533</v>
      </c>
      <c r="R111" s="135">
        <v>2256.2408831636944</v>
      </c>
      <c r="S111" s="135">
        <v>2177.8342555824402</v>
      </c>
      <c r="T111" s="135">
        <v>2104.6827291172549</v>
      </c>
      <c r="U111" s="135">
        <v>2015.3651645563668</v>
      </c>
      <c r="V111" s="135">
        <v>1971.3608638999744</v>
      </c>
      <c r="W111" s="135">
        <v>1949.1448211937854</v>
      </c>
      <c r="X111" s="135">
        <v>1919.2018169822634</v>
      </c>
      <c r="Y111" s="135">
        <v>1879.7876450332487</v>
      </c>
      <c r="Z111" s="135">
        <v>1841.8702663491638</v>
      </c>
      <c r="AA111" s="385"/>
      <c r="AB111" s="135"/>
      <c r="AC111" s="135"/>
      <c r="AD111" s="135"/>
      <c r="AE111" s="135"/>
      <c r="AF111" s="135"/>
      <c r="AG111" s="135"/>
      <c r="AH111" s="135"/>
      <c r="AI111" s="135"/>
      <c r="AJ111" s="135"/>
      <c r="AK111" s="135"/>
      <c r="AL111" s="135"/>
      <c r="AM111" s="135"/>
      <c r="AN111" s="135"/>
      <c r="AO111" s="135"/>
      <c r="AP111" s="135"/>
      <c r="AQ111" s="135"/>
      <c r="AR111" s="135"/>
      <c r="AS111" s="135"/>
      <c r="AT111" s="135"/>
      <c r="AU111" s="135"/>
      <c r="AV111" s="135"/>
      <c r="AW111" s="135"/>
      <c r="AX111" s="135"/>
      <c r="AY111" s="135"/>
    </row>
    <row r="112" spans="2:51" hidden="1" outlineLevel="1">
      <c r="B112" s="3"/>
      <c r="AA112" s="135"/>
    </row>
    <row r="113" spans="2:27" hidden="1" outlineLevel="1">
      <c r="B113" s="3" t="s">
        <v>353</v>
      </c>
      <c r="D113" s="63" t="s">
        <v>239</v>
      </c>
      <c r="E113" s="135">
        <v>2443.3379503330261</v>
      </c>
      <c r="F113" s="135">
        <v>852.66803709931446</v>
      </c>
      <c r="G113" s="135">
        <v>705.01093716047967</v>
      </c>
      <c r="H113" s="135">
        <v>2243.384800369322</v>
      </c>
      <c r="I113" s="135">
        <v>3008.4767457644311</v>
      </c>
      <c r="J113" s="135">
        <v>3983.5167884369039</v>
      </c>
      <c r="K113" s="135">
        <v>3956.0098756760713</v>
      </c>
      <c r="L113" s="135">
        <v>3473.0096392383416</v>
      </c>
      <c r="M113" s="135">
        <v>2829.4035683781572</v>
      </c>
      <c r="N113" s="135">
        <v>2699.7845451615995</v>
      </c>
      <c r="O113" s="135">
        <v>2663.9248320164957</v>
      </c>
      <c r="P113" s="135">
        <v>3096.8689237934632</v>
      </c>
      <c r="Q113" s="135">
        <v>2852.3080806033158</v>
      </c>
      <c r="R113" s="135">
        <v>2162.3691871278747</v>
      </c>
      <c r="S113" s="135">
        <v>1900.885527784028</v>
      </c>
      <c r="T113" s="135">
        <v>1897.5233266647322</v>
      </c>
      <c r="U113" s="135">
        <v>1663.4589752911363</v>
      </c>
      <c r="V113" s="135">
        <v>1387.5616797095765</v>
      </c>
      <c r="W113" s="135">
        <v>1198.3366645676458</v>
      </c>
      <c r="X113" s="135">
        <v>1016.4204663745005</v>
      </c>
      <c r="Y113" s="135">
        <v>926.0926488460475</v>
      </c>
      <c r="Z113" s="135">
        <v>754.37784274874707</v>
      </c>
      <c r="AA113" s="385"/>
    </row>
    <row r="114" spans="2:27" s="430" customFormat="1" hidden="1" outlineLevel="1">
      <c r="B114" s="3" t="s">
        <v>513</v>
      </c>
      <c r="D114" s="63" t="s">
        <v>239</v>
      </c>
      <c r="E114" s="135">
        <v>104.15092896400256</v>
      </c>
      <c r="F114" s="135">
        <v>670.16803709931446</v>
      </c>
      <c r="G114" s="135">
        <v>522.51093716047967</v>
      </c>
      <c r="H114" s="135">
        <v>2060.884800369322</v>
      </c>
      <c r="I114" s="135">
        <v>1255.512156459306</v>
      </c>
      <c r="J114" s="135">
        <v>1732.5651017658092</v>
      </c>
      <c r="K114" s="135">
        <v>1559.9438796655236</v>
      </c>
      <c r="L114" s="135">
        <v>1157.9190547759849</v>
      </c>
      <c r="M114" s="135">
        <v>646.04219055313297</v>
      </c>
      <c r="N114" s="135">
        <v>661.49374766451251</v>
      </c>
      <c r="O114" s="135">
        <v>907.04916282101567</v>
      </c>
      <c r="P114" s="135">
        <v>1579.5552738253666</v>
      </c>
      <c r="Q114" s="135">
        <v>1615.3565387329272</v>
      </c>
      <c r="R114" s="135">
        <v>1221.6929945762145</v>
      </c>
      <c r="S114" s="135">
        <v>1383.5367619620511</v>
      </c>
      <c r="T114" s="135">
        <v>1600.269167853432</v>
      </c>
      <c r="U114" s="135">
        <v>1559.1336766649069</v>
      </c>
      <c r="V114" s="135">
        <v>1346.7356785439749</v>
      </c>
      <c r="W114" s="135">
        <v>1171.1577609751894</v>
      </c>
      <c r="X114" s="135">
        <v>992.69547602379146</v>
      </c>
      <c r="Y114" s="135">
        <v>903.53479019631618</v>
      </c>
      <c r="Z114" s="135">
        <v>732.19362028717819</v>
      </c>
      <c r="AA114" s="385"/>
    </row>
    <row r="115" spans="2:27" s="430" customFormat="1" hidden="1" outlineLevel="1">
      <c r="B115" s="3" t="s">
        <v>512</v>
      </c>
      <c r="D115" s="63" t="s">
        <v>239</v>
      </c>
      <c r="E115" s="135">
        <v>0</v>
      </c>
      <c r="F115" s="135">
        <v>0</v>
      </c>
      <c r="G115" s="135">
        <v>0</v>
      </c>
      <c r="H115" s="135">
        <v>0</v>
      </c>
      <c r="I115" s="135">
        <v>100.03018787844996</v>
      </c>
      <c r="J115" s="135">
        <v>652.44278102150997</v>
      </c>
      <c r="K115" s="135">
        <v>830.68588655499002</v>
      </c>
      <c r="L115" s="135">
        <v>857.64706853492999</v>
      </c>
      <c r="M115" s="135">
        <v>821.27639548214006</v>
      </c>
      <c r="N115" s="135">
        <v>839.14978588627991</v>
      </c>
      <c r="O115" s="135">
        <v>799.10636410778011</v>
      </c>
      <c r="P115" s="135">
        <v>711.36516299747302</v>
      </c>
      <c r="Q115" s="135">
        <v>661.67393905440497</v>
      </c>
      <c r="R115" s="135">
        <v>566.18673355051305</v>
      </c>
      <c r="S115" s="135">
        <v>479.53700706041786</v>
      </c>
      <c r="T115" s="135">
        <v>340.30852640310354</v>
      </c>
      <c r="U115" s="135">
        <v>192.02859303267519</v>
      </c>
      <c r="V115" s="135">
        <v>175.12473172837895</v>
      </c>
      <c r="W115" s="135">
        <v>123.63817016919802</v>
      </c>
      <c r="X115" s="135">
        <v>87.208763749192713</v>
      </c>
      <c r="Y115" s="135">
        <v>61.601837387425348</v>
      </c>
      <c r="Z115" s="135">
        <v>43.079129471739634</v>
      </c>
      <c r="AA115" s="385"/>
    </row>
    <row r="116" spans="2:27" s="430" customFormat="1" hidden="1" outlineLevel="1">
      <c r="B116" s="3" t="s">
        <v>510</v>
      </c>
      <c r="D116" s="63" t="s">
        <v>239</v>
      </c>
      <c r="E116" s="135">
        <v>505.86558950525733</v>
      </c>
      <c r="F116" s="135">
        <v>2619.110871671131</v>
      </c>
      <c r="G116" s="135">
        <v>2477.332042212196</v>
      </c>
      <c r="H116" s="135">
        <v>2373.763686900465</v>
      </c>
      <c r="I116" s="135">
        <v>857.2219941451981</v>
      </c>
      <c r="J116" s="135">
        <v>857.64207106409322</v>
      </c>
      <c r="K116" s="135">
        <v>859.90894649115035</v>
      </c>
      <c r="L116" s="135">
        <v>862.82497024377358</v>
      </c>
      <c r="M116" s="135">
        <v>865.6632742492252</v>
      </c>
      <c r="N116" s="135">
        <v>940.5042183642156</v>
      </c>
      <c r="O116" s="135">
        <v>1088.9863861857953</v>
      </c>
      <c r="P116" s="135">
        <v>1202.7933796926216</v>
      </c>
      <c r="Q116" s="135">
        <v>1346.0294643836346</v>
      </c>
      <c r="R116" s="135">
        <v>1470.4736208771687</v>
      </c>
      <c r="S116" s="135">
        <v>1725.6319212418589</v>
      </c>
      <c r="T116" s="135">
        <v>1730.2337488363924</v>
      </c>
      <c r="U116" s="135">
        <v>1682.4523387965037</v>
      </c>
      <c r="V116" s="135">
        <v>1681.9307020027993</v>
      </c>
      <c r="W116" s="135">
        <v>1618.7624230169306</v>
      </c>
      <c r="X116" s="135">
        <v>1552.7311533335071</v>
      </c>
      <c r="Y116" s="135">
        <v>1485.7644144300593</v>
      </c>
      <c r="Z116" s="135">
        <v>1426.5851917248076</v>
      </c>
      <c r="AA116" s="385"/>
    </row>
    <row r="117" spans="2:27" hidden="1" outlineLevel="1">
      <c r="B117" s="3"/>
      <c r="D117" s="63"/>
      <c r="E117" s="135"/>
      <c r="F117" s="135"/>
      <c r="G117" s="135"/>
      <c r="H117" s="135"/>
      <c r="I117" s="135"/>
      <c r="J117" s="135"/>
      <c r="K117" s="135"/>
      <c r="L117" s="135"/>
      <c r="M117" s="135"/>
      <c r="N117" s="135"/>
      <c r="O117" s="135"/>
      <c r="P117" s="135"/>
      <c r="Q117" s="135"/>
      <c r="R117" s="135"/>
      <c r="S117" s="135"/>
      <c r="T117" s="135"/>
      <c r="U117" s="135"/>
      <c r="V117" s="135"/>
      <c r="W117" s="135"/>
      <c r="X117" s="135"/>
      <c r="Y117" s="135"/>
      <c r="Z117" s="135"/>
      <c r="AA117" s="135"/>
    </row>
    <row r="118" spans="2:27" collapsed="1">
      <c r="B118" s="3"/>
      <c r="D118" s="63"/>
      <c r="E118" s="249"/>
      <c r="F118" s="249"/>
      <c r="G118" s="249"/>
      <c r="H118" s="249"/>
      <c r="I118" s="249"/>
      <c r="J118" s="249"/>
      <c r="K118" s="249"/>
      <c r="L118" s="249"/>
      <c r="M118" s="249"/>
      <c r="N118" s="249"/>
      <c r="O118" s="249"/>
      <c r="P118" s="249"/>
      <c r="Q118" s="249"/>
      <c r="R118" s="249"/>
      <c r="S118" s="249"/>
      <c r="T118" s="249"/>
      <c r="U118" s="249"/>
      <c r="V118" s="249"/>
      <c r="W118" s="249"/>
      <c r="X118" s="249"/>
      <c r="Y118" s="249"/>
      <c r="Z118" s="249"/>
    </row>
    <row r="196" spans="4:28">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row>
    <row r="197" spans="4:28">
      <c r="D197" s="249"/>
      <c r="E197" s="249"/>
      <c r="F197" s="249"/>
      <c r="G197" s="249"/>
      <c r="H197" s="249"/>
      <c r="I197" s="249"/>
      <c r="J197" s="249"/>
      <c r="K197" s="249"/>
      <c r="L197" s="249"/>
      <c r="M197" s="249"/>
      <c r="N197" s="249"/>
      <c r="O197" s="249"/>
      <c r="P197" s="249"/>
      <c r="Q197" s="249"/>
      <c r="R197" s="249"/>
      <c r="S197" s="249"/>
      <c r="T197" s="249"/>
      <c r="U197" s="249"/>
      <c r="V197" s="249"/>
      <c r="W197" s="249"/>
      <c r="X197" s="249"/>
      <c r="Y197" s="249"/>
    </row>
    <row r="198" spans="4:28">
      <c r="D198" s="249"/>
      <c r="E198" s="249"/>
      <c r="F198" s="249"/>
      <c r="G198" s="249"/>
      <c r="H198" s="249"/>
      <c r="I198" s="249"/>
      <c r="J198" s="249"/>
      <c r="K198" s="249"/>
      <c r="L198" s="249"/>
      <c r="M198" s="249"/>
      <c r="N198" s="249"/>
      <c r="O198" s="249"/>
      <c r="P198" s="249"/>
      <c r="Q198" s="249"/>
      <c r="R198" s="249"/>
      <c r="S198" s="249"/>
      <c r="T198" s="249"/>
      <c r="U198" s="249"/>
      <c r="V198" s="249"/>
      <c r="W198" s="249"/>
      <c r="X198" s="249"/>
      <c r="Y198" s="249"/>
      <c r="Z198" s="249"/>
    </row>
    <row r="199" spans="4:28">
      <c r="D199" s="249"/>
      <c r="E199" s="249"/>
      <c r="F199" s="249"/>
      <c r="G199" s="249"/>
      <c r="H199" s="249"/>
      <c r="I199" s="249"/>
      <c r="J199" s="249"/>
      <c r="K199" s="249"/>
      <c r="L199" s="249"/>
      <c r="M199" s="249"/>
      <c r="N199" s="249"/>
      <c r="O199" s="249"/>
      <c r="P199" s="249"/>
      <c r="Q199" s="249"/>
      <c r="R199" s="249"/>
      <c r="S199" s="249"/>
      <c r="T199" s="249"/>
      <c r="U199" s="249"/>
      <c r="V199" s="249"/>
      <c r="W199" s="249"/>
      <c r="X199" s="249"/>
      <c r="Y199" s="249"/>
    </row>
    <row r="200" spans="4:28">
      <c r="D200" s="249"/>
      <c r="E200" s="249"/>
      <c r="F200" s="249"/>
      <c r="G200" s="249"/>
      <c r="H200" s="249"/>
      <c r="I200" s="249"/>
      <c r="J200" s="249"/>
      <c r="K200" s="249"/>
      <c r="L200" s="249"/>
      <c r="M200" s="249"/>
      <c r="N200" s="249"/>
      <c r="O200" s="249"/>
      <c r="P200" s="249"/>
      <c r="Q200" s="249"/>
      <c r="R200" s="249"/>
      <c r="S200" s="249"/>
      <c r="T200" s="249"/>
      <c r="U200" s="249"/>
      <c r="V200" s="249"/>
      <c r="W200" s="249"/>
      <c r="X200" s="249"/>
      <c r="Y200" s="249"/>
    </row>
    <row r="201" spans="4:28">
      <c r="D201" s="249"/>
      <c r="E201" s="249"/>
      <c r="F201" s="249"/>
      <c r="G201" s="249"/>
      <c r="H201" s="249"/>
      <c r="I201" s="249"/>
      <c r="J201" s="249"/>
      <c r="K201" s="249"/>
      <c r="L201" s="249"/>
      <c r="M201" s="249"/>
      <c r="N201" s="249"/>
      <c r="O201" s="249"/>
      <c r="P201" s="249"/>
      <c r="Q201" s="249"/>
      <c r="R201" s="249"/>
      <c r="S201" s="249"/>
      <c r="T201" s="249"/>
      <c r="U201" s="249"/>
      <c r="V201" s="249"/>
      <c r="W201" s="249"/>
      <c r="X201" s="249"/>
      <c r="Y201" s="249"/>
      <c r="Z201" s="249"/>
      <c r="AA201" s="249"/>
      <c r="AB201" s="249"/>
    </row>
  </sheetData>
  <pageMargins left="0.70866141732283472" right="0.70866141732283472" top="0.74803149606299213" bottom="0.74803149606299213" header="0.31496062992125984" footer="0.31496062992125984"/>
  <pageSetup paperSize="8" scale="3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4"/>
  </sheetPr>
  <dimension ref="B1:T43"/>
  <sheetViews>
    <sheetView showGridLines="0" zoomScale="85" zoomScaleNormal="85" workbookViewId="0"/>
  </sheetViews>
  <sheetFormatPr defaultColWidth="9.109375" defaultRowHeight="14.4"/>
  <cols>
    <col min="1" max="1" width="5.6640625" style="383" customWidth="1"/>
    <col min="2" max="17" width="9.109375" style="383" customWidth="1"/>
    <col min="18" max="19" width="11.33203125" style="383" bestFit="1" customWidth="1"/>
    <col min="20" max="20" width="10.33203125" style="383" bestFit="1" customWidth="1"/>
    <col min="21" max="21" width="9.109375" style="383" customWidth="1"/>
    <col min="22" max="16384" width="9.109375" style="383"/>
  </cols>
  <sheetData>
    <row r="1" spans="2:3" s="58" customFormat="1" ht="21">
      <c r="B1" s="58" t="s">
        <v>499</v>
      </c>
    </row>
    <row r="3" spans="2:3">
      <c r="C3" s="383" t="s">
        <v>533</v>
      </c>
    </row>
    <row r="4" spans="2:3" s="430" customFormat="1">
      <c r="C4" s="430" t="s">
        <v>534</v>
      </c>
    </row>
    <row r="5" spans="2:3" s="430" customFormat="1"/>
    <row r="25" spans="20:20">
      <c r="T25" s="450"/>
    </row>
    <row r="26" spans="20:20">
      <c r="T26" s="450"/>
    </row>
    <row r="27" spans="20:20">
      <c r="T27" s="450"/>
    </row>
    <row r="43" spans="3:3">
      <c r="C43" s="48" t="s">
        <v>443</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tabColor theme="5"/>
  </sheetPr>
  <dimension ref="A1:AE61"/>
  <sheetViews>
    <sheetView showGridLines="0" zoomScale="85" zoomScaleNormal="85" workbookViewId="0"/>
  </sheetViews>
  <sheetFormatPr defaultRowHeight="14.4" outlineLevelRow="1"/>
  <cols>
    <col min="1" max="1" width="5.6640625" style="12" customWidth="1"/>
    <col min="2" max="2" width="40.5546875" customWidth="1"/>
    <col min="3" max="3" width="10.6640625" style="12" customWidth="1"/>
    <col min="4" max="4" width="10.88671875" customWidth="1"/>
    <col min="6" max="6" width="9.44140625" customWidth="1"/>
  </cols>
  <sheetData>
    <row r="1" spans="1:31" s="58" customFormat="1" ht="21">
      <c r="B1" s="58" t="s">
        <v>16</v>
      </c>
    </row>
    <row r="4" spans="1:31" s="60" customFormat="1">
      <c r="B4" s="60" t="s">
        <v>221</v>
      </c>
    </row>
    <row r="6" spans="1:31">
      <c r="B6" s="53" t="s">
        <v>235</v>
      </c>
      <c r="C6" s="53"/>
      <c r="D6" s="53" t="s">
        <v>1</v>
      </c>
      <c r="E6" s="64">
        <v>2019</v>
      </c>
      <c r="F6" s="64">
        <v>2020</v>
      </c>
      <c r="G6" s="64">
        <v>2021</v>
      </c>
      <c r="H6" s="64">
        <v>2022</v>
      </c>
      <c r="I6" s="64">
        <v>2023</v>
      </c>
      <c r="J6" s="64">
        <v>2024</v>
      </c>
      <c r="K6" s="64">
        <v>2025</v>
      </c>
      <c r="L6" s="64">
        <v>2026</v>
      </c>
      <c r="M6" s="64">
        <v>2027</v>
      </c>
      <c r="N6" s="64">
        <v>2028</v>
      </c>
      <c r="O6" s="64">
        <v>2029</v>
      </c>
      <c r="P6" s="64">
        <v>2030</v>
      </c>
      <c r="Q6" s="64">
        <v>2031</v>
      </c>
      <c r="R6" s="64">
        <v>2032</v>
      </c>
      <c r="S6" s="64">
        <v>2033</v>
      </c>
      <c r="T6" s="64">
        <v>2034</v>
      </c>
      <c r="U6" s="64">
        <v>2035</v>
      </c>
      <c r="V6" s="64">
        <v>2036</v>
      </c>
      <c r="W6" s="64">
        <v>2037</v>
      </c>
      <c r="X6" s="64">
        <v>2038</v>
      </c>
      <c r="Y6" s="64">
        <v>2039</v>
      </c>
      <c r="Z6" s="64">
        <v>2040</v>
      </c>
    </row>
    <row r="7" spans="1:31">
      <c r="B7" s="50" t="s">
        <v>425</v>
      </c>
      <c r="C7" s="50"/>
      <c r="D7" s="50" t="s">
        <v>165</v>
      </c>
      <c r="E7" s="455">
        <v>1.9867921535738686E-2</v>
      </c>
      <c r="F7" s="455">
        <v>1.8386078543822792E-2</v>
      </c>
      <c r="G7" s="455">
        <v>1.66743569568788E-2</v>
      </c>
      <c r="H7" s="455">
        <v>1.4294344835467765E-2</v>
      </c>
      <c r="I7" s="455">
        <v>1.3890729904460608E-2</v>
      </c>
      <c r="J7" s="455">
        <v>1.3343628671501406E-2</v>
      </c>
      <c r="K7" s="455">
        <v>1.2861561100702135E-2</v>
      </c>
      <c r="L7" s="455">
        <v>1.2329223229003317E-2</v>
      </c>
      <c r="M7" s="455">
        <v>1.3031726125229959E-2</v>
      </c>
      <c r="N7" s="455">
        <v>1.3132532559989585E-2</v>
      </c>
      <c r="O7" s="455">
        <v>1.2456145646742911E-2</v>
      </c>
      <c r="P7" s="455">
        <v>1.2791537772066874E-2</v>
      </c>
      <c r="Q7" s="455">
        <v>1.2490630441252648E-2</v>
      </c>
      <c r="R7" s="455">
        <v>1.1963563096999419E-2</v>
      </c>
      <c r="S7" s="455">
        <v>1.1504242875748361E-2</v>
      </c>
      <c r="T7" s="455">
        <v>1.106649197198073E-2</v>
      </c>
      <c r="U7" s="455">
        <v>1.1208134987014118E-2</v>
      </c>
      <c r="V7" s="455">
        <v>1.0813168271452511E-2</v>
      </c>
      <c r="W7" s="455">
        <v>1.0724556918232375E-2</v>
      </c>
      <c r="X7" s="455">
        <v>1.0832100603789696E-2</v>
      </c>
      <c r="Y7" s="455">
        <v>1.1077536705490942E-2</v>
      </c>
      <c r="Z7" s="455">
        <v>1.0903562817334178E-2</v>
      </c>
      <c r="AE7" s="148"/>
    </row>
    <row r="8" spans="1:31">
      <c r="B8" s="50" t="s">
        <v>426</v>
      </c>
      <c r="C8" s="50"/>
      <c r="D8" s="50" t="s">
        <v>165</v>
      </c>
      <c r="E8" s="456">
        <v>5.9000000000000007E-3</v>
      </c>
      <c r="F8" s="456">
        <v>1.0589999999999999E-2</v>
      </c>
      <c r="G8" s="456">
        <v>1.4999999999999999E-2</v>
      </c>
      <c r="H8" s="456">
        <v>1.9E-2</v>
      </c>
      <c r="I8" s="456">
        <v>2.2000000000000002E-2</v>
      </c>
      <c r="J8" s="456">
        <v>2.4E-2</v>
      </c>
      <c r="K8" s="456">
        <v>2.7000000000000003E-2</v>
      </c>
      <c r="L8" s="456">
        <v>2.8999999999999998E-2</v>
      </c>
      <c r="M8" s="456">
        <v>3.1E-2</v>
      </c>
      <c r="N8" s="456">
        <v>3.3000000000000002E-2</v>
      </c>
      <c r="O8" s="456">
        <v>3.5000000000000003E-2</v>
      </c>
      <c r="P8" s="456">
        <v>3.6000000000000004E-2</v>
      </c>
      <c r="Q8" s="456">
        <v>3.7000000000000005E-2</v>
      </c>
      <c r="R8" s="456">
        <v>3.7999999999999999E-2</v>
      </c>
      <c r="S8" s="456">
        <v>3.9E-2</v>
      </c>
      <c r="T8" s="456">
        <v>0.04</v>
      </c>
      <c r="U8" s="456">
        <v>4.0999999999999995E-2</v>
      </c>
      <c r="V8" s="456">
        <v>4.2000000000000003E-2</v>
      </c>
      <c r="W8" s="456">
        <v>4.2999999999999997E-2</v>
      </c>
      <c r="X8" s="456">
        <v>4.4000000000000004E-2</v>
      </c>
      <c r="Y8" s="456">
        <v>4.4000000000000004E-2</v>
      </c>
      <c r="Z8" s="456">
        <v>4.4999999999999998E-2</v>
      </c>
    </row>
    <row r="9" spans="1:31" s="51" customFormat="1">
      <c r="A9" s="12"/>
      <c r="B9" s="50" t="s">
        <v>385</v>
      </c>
      <c r="C9" s="50"/>
      <c r="D9" s="50" t="s">
        <v>222</v>
      </c>
      <c r="E9" s="457">
        <v>1</v>
      </c>
      <c r="F9" s="457">
        <v>1.0180000000000005</v>
      </c>
      <c r="G9" s="457">
        <v>1.0361192117586322</v>
      </c>
      <c r="H9" s="457">
        <v>1.0547113913165911</v>
      </c>
      <c r="I9" s="457">
        <v>1.0743827691153065</v>
      </c>
      <c r="J9" s="457">
        <v>1.093627025648249</v>
      </c>
      <c r="K9" s="457">
        <v>1.1132309704251135</v>
      </c>
      <c r="L9" s="457">
        <v>1.134572123541181</v>
      </c>
      <c r="M9" s="457">
        <v>1.1558513875861682</v>
      </c>
      <c r="N9" s="457">
        <v>1.1774540340671373</v>
      </c>
      <c r="O9" s="457">
        <v>1.1994427370426748</v>
      </c>
      <c r="P9" s="457">
        <v>1.2217498898659747</v>
      </c>
      <c r="Q9" s="457">
        <v>1.2459575207798521</v>
      </c>
      <c r="R9" s="457">
        <v>1.2707555465365399</v>
      </c>
      <c r="S9" s="457">
        <v>1.2960943784134531</v>
      </c>
      <c r="T9" s="457">
        <v>1.3218257559235853</v>
      </c>
      <c r="U9" s="457">
        <v>1.3478569263691378</v>
      </c>
      <c r="V9" s="457">
        <v>1.3744540678949821</v>
      </c>
      <c r="W9" s="457">
        <v>1.4015340034854507</v>
      </c>
      <c r="X9" s="457">
        <v>1.4291118348534202</v>
      </c>
      <c r="Y9" s="457">
        <v>1.4571935136775835</v>
      </c>
      <c r="Z9" s="457">
        <v>1.4855540423504028</v>
      </c>
    </row>
    <row r="10" spans="1:31" s="12" customFormat="1">
      <c r="B10" s="50" t="s">
        <v>266</v>
      </c>
      <c r="C10" s="50"/>
      <c r="D10" s="50" t="s">
        <v>165</v>
      </c>
      <c r="E10" s="458">
        <v>1.5400000000000302E-2</v>
      </c>
      <c r="F10" s="458">
        <v>1.800000000000046E-2</v>
      </c>
      <c r="G10" s="458">
        <v>1.779883276879346E-2</v>
      </c>
      <c r="H10" s="458">
        <v>1.7944054455280245E-2</v>
      </c>
      <c r="I10" s="458">
        <v>1.8650957940408386E-2</v>
      </c>
      <c r="J10" s="458">
        <v>1.7911918439262653E-2</v>
      </c>
      <c r="K10" s="458">
        <v>1.792562209702564E-2</v>
      </c>
      <c r="L10" s="458">
        <v>1.9170462988392867E-2</v>
      </c>
      <c r="M10" s="458">
        <v>1.8755320709424206E-2</v>
      </c>
      <c r="N10" s="458">
        <v>1.8689813165413183E-2</v>
      </c>
      <c r="O10" s="458">
        <v>1.8674786734208748E-2</v>
      </c>
      <c r="P10" s="458">
        <v>1.8597930634270954E-2</v>
      </c>
      <c r="Q10" s="458">
        <v>1.981390063111288E-2</v>
      </c>
      <c r="R10" s="458">
        <v>1.990278588403771E-2</v>
      </c>
      <c r="S10" s="458">
        <v>1.9939973463798388E-2</v>
      </c>
      <c r="T10" s="458">
        <v>1.9853012202421416E-2</v>
      </c>
      <c r="U10" s="458">
        <v>1.9693344851919647E-2</v>
      </c>
      <c r="V10" s="458">
        <v>1.9732911561683109E-2</v>
      </c>
      <c r="W10" s="458">
        <v>1.9702321251042099E-2</v>
      </c>
      <c r="X10" s="458">
        <v>1.9676890677919223E-2</v>
      </c>
      <c r="Y10" s="458">
        <v>1.9649741986108138E-2</v>
      </c>
      <c r="Z10" s="458">
        <v>1.9462431315141249E-2</v>
      </c>
      <c r="AB10" s="148"/>
      <c r="AE10" s="148"/>
    </row>
    <row r="11" spans="1:31">
      <c r="B11" s="50" t="s">
        <v>386</v>
      </c>
      <c r="C11" s="50"/>
      <c r="D11" s="50" t="s">
        <v>222</v>
      </c>
      <c r="E11" s="459">
        <v>1</v>
      </c>
      <c r="F11" s="460">
        <v>1.0225490755881497</v>
      </c>
      <c r="G11" s="460">
        <v>1.0368495550056103</v>
      </c>
      <c r="H11" s="460">
        <v>1.0535338497527629</v>
      </c>
      <c r="I11" s="460">
        <v>1.0707373728990861</v>
      </c>
      <c r="J11" s="460">
        <v>1.0864142148314737</v>
      </c>
      <c r="K11" s="460">
        <v>1.1025036760269458</v>
      </c>
      <c r="L11" s="460">
        <v>1.1223320640037842</v>
      </c>
      <c r="M11" s="460">
        <v>1.1430006477625736</v>
      </c>
      <c r="N11" s="460">
        <v>1.1639377952487184</v>
      </c>
      <c r="O11" s="460">
        <v>1.1854738394313395</v>
      </c>
      <c r="P11" s="460">
        <v>1.2075916720780338</v>
      </c>
      <c r="Q11" s="460">
        <v>1.2319942898241529</v>
      </c>
      <c r="R11" s="460">
        <v>1.256463758625767</v>
      </c>
      <c r="S11" s="460">
        <v>1.281671434259023</v>
      </c>
      <c r="T11" s="460">
        <v>1.3070257333630693</v>
      </c>
      <c r="U11" s="460">
        <v>1.3329441215293742</v>
      </c>
      <c r="V11" s="460">
        <v>1.3591586419320332</v>
      </c>
      <c r="W11" s="460">
        <v>1.3860869814448995</v>
      </c>
      <c r="X11" s="460">
        <v>1.4132402461228284</v>
      </c>
      <c r="Y11" s="460">
        <v>1.4410967560767611</v>
      </c>
      <c r="Z11" s="460">
        <v>1.4691187399747043</v>
      </c>
      <c r="AB11" s="148"/>
      <c r="AE11" s="148"/>
    </row>
    <row r="12" spans="1:31">
      <c r="B12" s="50" t="s">
        <v>234</v>
      </c>
      <c r="C12" s="50"/>
      <c r="D12" s="50" t="s">
        <v>165</v>
      </c>
      <c r="E12" s="461">
        <v>1.8415429805354044E-2</v>
      </c>
      <c r="F12" s="461">
        <v>2.254907558814967E-2</v>
      </c>
      <c r="G12" s="461">
        <v>1.3985127715494095E-2</v>
      </c>
      <c r="H12" s="461">
        <v>1.6091336169848036E-2</v>
      </c>
      <c r="I12" s="461">
        <v>1.6329350167875845E-2</v>
      </c>
      <c r="J12" s="461">
        <v>1.4641164424794129E-2</v>
      </c>
      <c r="K12" s="461">
        <v>1.4809693186836448E-2</v>
      </c>
      <c r="L12" s="461">
        <v>1.7984872438968402E-2</v>
      </c>
      <c r="M12" s="461">
        <v>1.8415747372535041E-2</v>
      </c>
      <c r="N12" s="461">
        <v>1.8317703955049724E-2</v>
      </c>
      <c r="O12" s="461">
        <v>1.8502744966726548E-2</v>
      </c>
      <c r="P12" s="461">
        <v>1.8657377253726626E-2</v>
      </c>
      <c r="Q12" s="461">
        <v>2.0207673098744605E-2</v>
      </c>
      <c r="R12" s="461">
        <v>1.9861673876026442E-2</v>
      </c>
      <c r="S12" s="461">
        <v>2.0062397709605495E-2</v>
      </c>
      <c r="T12" s="461">
        <v>1.9782214400919651E-2</v>
      </c>
      <c r="U12" s="461">
        <v>1.9830051929899728E-2</v>
      </c>
      <c r="V12" s="461">
        <v>1.9666631165739634E-2</v>
      </c>
      <c r="W12" s="461">
        <v>1.981250656258049E-2</v>
      </c>
      <c r="X12" s="461">
        <v>1.9589870651280039E-2</v>
      </c>
      <c r="Y12" s="461">
        <v>1.9711093022121373E-2</v>
      </c>
      <c r="Z12" s="461">
        <v>1.9444901100346801E-2</v>
      </c>
      <c r="AB12" s="148"/>
      <c r="AE12" s="148"/>
    </row>
    <row r="13" spans="1:31">
      <c r="B13" s="62" t="s">
        <v>423</v>
      </c>
      <c r="C13" s="50"/>
      <c r="D13" s="50"/>
      <c r="E13" s="317"/>
      <c r="F13" s="317"/>
      <c r="G13" s="317"/>
      <c r="H13" s="317"/>
      <c r="I13" s="317"/>
      <c r="J13" s="317"/>
      <c r="K13" s="317"/>
      <c r="L13" s="317"/>
      <c r="M13" s="317"/>
      <c r="N13" s="317"/>
      <c r="O13" s="317"/>
      <c r="P13" s="317"/>
      <c r="Q13" s="317"/>
      <c r="R13" s="317"/>
      <c r="S13" s="317"/>
      <c r="T13" s="317"/>
      <c r="U13" s="317"/>
      <c r="V13" s="317"/>
      <c r="W13" s="317"/>
      <c r="X13" s="317"/>
      <c r="Y13" s="317"/>
      <c r="Z13" s="317"/>
      <c r="AA13" s="52"/>
      <c r="AE13" s="148"/>
    </row>
    <row r="14" spans="1:31" s="12" customFormat="1">
      <c r="B14" s="50"/>
      <c r="C14" s="50"/>
      <c r="D14" s="50"/>
      <c r="E14" s="316"/>
      <c r="F14" s="316"/>
      <c r="G14" s="316"/>
      <c r="H14" s="316"/>
      <c r="I14" s="316"/>
      <c r="J14" s="316"/>
      <c r="K14" s="316"/>
      <c r="L14" s="316"/>
      <c r="M14" s="316"/>
      <c r="N14" s="316"/>
      <c r="O14" s="316"/>
      <c r="P14" s="316"/>
      <c r="Q14" s="316"/>
      <c r="R14" s="316"/>
      <c r="S14" s="316"/>
      <c r="T14" s="316"/>
      <c r="U14" s="316"/>
      <c r="V14" s="316"/>
      <c r="W14" s="316"/>
      <c r="X14" s="316"/>
      <c r="Y14" s="316"/>
      <c r="Z14" s="316"/>
      <c r="AA14"/>
    </row>
    <row r="15" spans="1:31" s="12" customFormat="1">
      <c r="E15" s="318"/>
      <c r="F15" s="318"/>
      <c r="G15" s="318"/>
      <c r="H15" s="318"/>
      <c r="I15" s="318"/>
      <c r="J15" s="318"/>
      <c r="K15" s="318"/>
      <c r="L15" s="318"/>
      <c r="M15" s="318"/>
      <c r="N15" s="318"/>
      <c r="O15" s="318"/>
      <c r="P15" s="318"/>
      <c r="Q15" s="318"/>
      <c r="R15" s="318"/>
      <c r="S15" s="318"/>
      <c r="T15" s="318"/>
      <c r="U15" s="318"/>
      <c r="V15" s="318"/>
      <c r="W15" s="318"/>
      <c r="X15" s="318"/>
      <c r="Y15" s="318"/>
      <c r="Z15" s="318"/>
      <c r="AA15" s="149"/>
      <c r="AB15" s="149"/>
    </row>
    <row r="16" spans="1:31" s="60" customFormat="1">
      <c r="B16" s="60" t="s">
        <v>223</v>
      </c>
    </row>
    <row r="18" spans="2:31">
      <c r="B18" s="53" t="s">
        <v>233</v>
      </c>
      <c r="C18" s="53"/>
      <c r="D18" s="53" t="s">
        <v>1</v>
      </c>
    </row>
    <row r="19" spans="2:31">
      <c r="B19" s="50" t="s">
        <v>224</v>
      </c>
      <c r="C19" s="50"/>
      <c r="D19" s="50" t="s">
        <v>165</v>
      </c>
      <c r="E19" s="454">
        <v>0.04</v>
      </c>
    </row>
    <row r="20" spans="2:31">
      <c r="B20" s="50" t="s">
        <v>225</v>
      </c>
      <c r="C20" s="50"/>
      <c r="D20" s="50" t="s">
        <v>165</v>
      </c>
      <c r="E20" s="454">
        <v>0.03</v>
      </c>
    </row>
    <row r="21" spans="2:31">
      <c r="B21" s="50" t="s">
        <v>424</v>
      </c>
      <c r="C21" s="50"/>
      <c r="D21" s="50" t="s">
        <v>165</v>
      </c>
      <c r="E21" s="454">
        <v>0.02</v>
      </c>
    </row>
    <row r="22" spans="2:31">
      <c r="B22" s="2" t="s">
        <v>326</v>
      </c>
    </row>
    <row r="24" spans="2:31" s="12" customFormat="1"/>
    <row r="25" spans="2:31" s="60" customFormat="1">
      <c r="B25" s="60" t="s">
        <v>227</v>
      </c>
    </row>
    <row r="27" spans="2:31">
      <c r="B27" s="53" t="s">
        <v>229</v>
      </c>
      <c r="C27" s="53"/>
      <c r="D27" s="53" t="s">
        <v>1</v>
      </c>
      <c r="E27" s="64">
        <f t="shared" ref="E27:Z27" si="0">E$6</f>
        <v>2019</v>
      </c>
      <c r="F27" s="64">
        <f t="shared" si="0"/>
        <v>2020</v>
      </c>
      <c r="G27" s="64">
        <f t="shared" si="0"/>
        <v>2021</v>
      </c>
      <c r="H27" s="64">
        <f t="shared" si="0"/>
        <v>2022</v>
      </c>
      <c r="I27" s="64">
        <f t="shared" si="0"/>
        <v>2023</v>
      </c>
      <c r="J27" s="64">
        <f t="shared" si="0"/>
        <v>2024</v>
      </c>
      <c r="K27" s="64">
        <f t="shared" si="0"/>
        <v>2025</v>
      </c>
      <c r="L27" s="64">
        <f t="shared" si="0"/>
        <v>2026</v>
      </c>
      <c r="M27" s="64">
        <f t="shared" si="0"/>
        <v>2027</v>
      </c>
      <c r="N27" s="64">
        <f t="shared" si="0"/>
        <v>2028</v>
      </c>
      <c r="O27" s="64">
        <f t="shared" si="0"/>
        <v>2029</v>
      </c>
      <c r="P27" s="64">
        <f t="shared" si="0"/>
        <v>2030</v>
      </c>
      <c r="Q27" s="64">
        <f t="shared" si="0"/>
        <v>2031</v>
      </c>
      <c r="R27" s="64">
        <f t="shared" si="0"/>
        <v>2032</v>
      </c>
      <c r="S27" s="64">
        <f t="shared" si="0"/>
        <v>2033</v>
      </c>
      <c r="T27" s="64">
        <f t="shared" si="0"/>
        <v>2034</v>
      </c>
      <c r="U27" s="64">
        <f t="shared" si="0"/>
        <v>2035</v>
      </c>
      <c r="V27" s="64">
        <f t="shared" si="0"/>
        <v>2036</v>
      </c>
      <c r="W27" s="64">
        <f t="shared" si="0"/>
        <v>2037</v>
      </c>
      <c r="X27" s="64">
        <f t="shared" si="0"/>
        <v>2038</v>
      </c>
      <c r="Y27" s="64">
        <f t="shared" si="0"/>
        <v>2039</v>
      </c>
      <c r="Z27" s="64">
        <f t="shared" si="0"/>
        <v>2040</v>
      </c>
    </row>
    <row r="28" spans="2:31">
      <c r="B28" s="50" t="s">
        <v>228</v>
      </c>
      <c r="C28" s="50"/>
      <c r="D28" s="50" t="s">
        <v>230</v>
      </c>
      <c r="E28" s="462">
        <v>6.383</v>
      </c>
      <c r="F28" s="462">
        <v>6.3608333333333338</v>
      </c>
      <c r="G28" s="462">
        <v>6.3386666666666667</v>
      </c>
      <c r="H28" s="462">
        <v>6.3164999999999996</v>
      </c>
      <c r="I28" s="462">
        <v>6.2943333333333324</v>
      </c>
      <c r="J28" s="462">
        <v>6.2721666666666653</v>
      </c>
      <c r="K28" s="462">
        <v>6.25</v>
      </c>
      <c r="L28" s="462">
        <v>6.25</v>
      </c>
      <c r="M28" s="462">
        <v>6.25</v>
      </c>
      <c r="N28" s="462">
        <v>6.25</v>
      </c>
      <c r="O28" s="462">
        <v>6.25</v>
      </c>
      <c r="P28" s="462">
        <v>6.25</v>
      </c>
      <c r="Q28" s="462">
        <v>6.25</v>
      </c>
      <c r="R28" s="462">
        <v>6.25</v>
      </c>
      <c r="S28" s="462">
        <v>6.25</v>
      </c>
      <c r="T28" s="462">
        <v>6.25</v>
      </c>
      <c r="U28" s="462">
        <v>6.25</v>
      </c>
      <c r="V28" s="462">
        <v>6.25</v>
      </c>
      <c r="W28" s="462">
        <v>6.25</v>
      </c>
      <c r="X28" s="462">
        <v>6.25</v>
      </c>
      <c r="Y28" s="462">
        <v>6.25</v>
      </c>
      <c r="Z28" s="462">
        <v>6.25</v>
      </c>
      <c r="AB28" s="148"/>
      <c r="AE28" s="148"/>
    </row>
    <row r="29" spans="2:31">
      <c r="B29" s="50" t="s">
        <v>231</v>
      </c>
      <c r="C29" s="50"/>
      <c r="D29" s="50" t="s">
        <v>232</v>
      </c>
      <c r="E29" s="462">
        <v>7.4510000000000005</v>
      </c>
      <c r="F29" s="462">
        <v>7.4510000000000005</v>
      </c>
      <c r="G29" s="462">
        <v>7.4510000000000005</v>
      </c>
      <c r="H29" s="462">
        <v>7.4510000000000005</v>
      </c>
      <c r="I29" s="462">
        <v>7.4510000000000005</v>
      </c>
      <c r="J29" s="462">
        <v>7.4510000000000005</v>
      </c>
      <c r="K29" s="462">
        <v>7.4510000000000005</v>
      </c>
      <c r="L29" s="462">
        <v>7.4510000000000005</v>
      </c>
      <c r="M29" s="462">
        <v>7.4510000000000005</v>
      </c>
      <c r="N29" s="462">
        <v>7.4510000000000005</v>
      </c>
      <c r="O29" s="462">
        <v>7.4510000000000005</v>
      </c>
      <c r="P29" s="462">
        <v>7.4510000000000005</v>
      </c>
      <c r="Q29" s="462">
        <v>7.4510000000000005</v>
      </c>
      <c r="R29" s="462">
        <v>7.4510000000000005</v>
      </c>
      <c r="S29" s="462">
        <v>7.4510000000000005</v>
      </c>
      <c r="T29" s="462">
        <v>7.4510000000000005</v>
      </c>
      <c r="U29" s="462">
        <v>7.4510000000000005</v>
      </c>
      <c r="V29" s="462">
        <v>7.4510000000000005</v>
      </c>
      <c r="W29" s="462">
        <v>7.4510000000000005</v>
      </c>
      <c r="X29" s="462">
        <v>7.4510000000000005</v>
      </c>
      <c r="Y29" s="462">
        <v>7.4510000000000005</v>
      </c>
      <c r="Z29" s="462">
        <v>7.4510000000000005</v>
      </c>
      <c r="AB29" s="148"/>
      <c r="AE29" s="148"/>
    </row>
    <row r="30" spans="2:31">
      <c r="B30" s="62" t="s">
        <v>387</v>
      </c>
      <c r="AE30" s="148"/>
    </row>
    <row r="31" spans="2:31">
      <c r="C31"/>
    </row>
    <row r="32" spans="2:31" s="12" customFormat="1">
      <c r="E32" s="146"/>
      <c r="F32" s="146"/>
      <c r="G32" s="146"/>
      <c r="H32" s="146"/>
      <c r="I32" s="146"/>
      <c r="J32" s="146"/>
      <c r="K32" s="146"/>
      <c r="L32" s="146"/>
      <c r="M32" s="146"/>
      <c r="N32" s="146"/>
      <c r="O32" s="146"/>
      <c r="P32" s="146"/>
      <c r="Q32" s="146"/>
      <c r="R32" s="146"/>
      <c r="S32" s="146"/>
      <c r="T32" s="146"/>
      <c r="U32" s="146"/>
      <c r="V32" s="146"/>
      <c r="W32" s="146"/>
      <c r="X32" s="146"/>
      <c r="Y32" s="146"/>
      <c r="Z32" s="146"/>
      <c r="AA32" s="146"/>
      <c r="AB32"/>
    </row>
    <row r="33" spans="1:27" s="12" customFormat="1">
      <c r="A33" s="1" t="s">
        <v>377</v>
      </c>
    </row>
    <row r="34" spans="1:27">
      <c r="C34"/>
    </row>
    <row r="35" spans="1:27" s="122" customFormat="1" outlineLevel="1">
      <c r="A35" s="145"/>
      <c r="B35" s="145" t="s">
        <v>221</v>
      </c>
      <c r="C35" s="145"/>
      <c r="D35" s="145"/>
      <c r="E35" s="145"/>
      <c r="F35" s="145"/>
      <c r="G35" s="145"/>
      <c r="H35" s="145"/>
      <c r="I35" s="145"/>
      <c r="J35" s="145"/>
      <c r="K35" s="145"/>
      <c r="L35" s="145"/>
      <c r="M35" s="145"/>
      <c r="N35" s="145"/>
      <c r="O35" s="145"/>
      <c r="P35" s="145"/>
      <c r="Q35" s="145"/>
      <c r="R35" s="145"/>
      <c r="S35" s="145"/>
      <c r="T35" s="145"/>
      <c r="U35" s="145"/>
      <c r="V35" s="145"/>
      <c r="W35" s="145"/>
      <c r="X35" s="145"/>
      <c r="Y35" s="145"/>
      <c r="Z35" s="145"/>
      <c r="AA35" s="145"/>
    </row>
    <row r="36" spans="1:27" outlineLevel="1">
      <c r="A36" s="138"/>
      <c r="B36" s="138"/>
      <c r="C36" s="138"/>
      <c r="D36" s="138"/>
      <c r="E36" s="138"/>
      <c r="F36" s="138"/>
      <c r="G36" s="138"/>
      <c r="H36" s="138"/>
      <c r="I36" s="138"/>
      <c r="J36" s="138"/>
      <c r="K36" s="138"/>
      <c r="L36" s="138"/>
      <c r="M36" s="138"/>
      <c r="N36" s="138"/>
      <c r="O36" s="138"/>
      <c r="P36" s="138"/>
      <c r="Q36" s="138"/>
      <c r="R36" s="138"/>
      <c r="S36" s="138"/>
      <c r="T36" s="138"/>
      <c r="U36" s="138"/>
      <c r="V36" s="138"/>
      <c r="W36" s="138"/>
      <c r="X36" s="138"/>
      <c r="Y36" s="138"/>
      <c r="Z36" s="138"/>
      <c r="AA36" s="138"/>
    </row>
    <row r="37" spans="1:27" outlineLevel="1">
      <c r="A37" s="138"/>
      <c r="B37" s="139" t="s">
        <v>235</v>
      </c>
      <c r="C37" s="139"/>
      <c r="D37" s="139" t="s">
        <v>1</v>
      </c>
      <c r="E37" s="140">
        <v>2019</v>
      </c>
      <c r="F37" s="140">
        <v>2020</v>
      </c>
      <c r="G37" s="140">
        <v>2021</v>
      </c>
      <c r="H37" s="140">
        <v>2022</v>
      </c>
      <c r="I37" s="140">
        <v>2023</v>
      </c>
      <c r="J37" s="140">
        <v>2024</v>
      </c>
      <c r="K37" s="140">
        <v>2025</v>
      </c>
      <c r="L37" s="140">
        <v>2026</v>
      </c>
      <c r="M37" s="140">
        <v>2027</v>
      </c>
      <c r="N37" s="140">
        <v>2028</v>
      </c>
      <c r="O37" s="140">
        <v>2029</v>
      </c>
      <c r="P37" s="140">
        <v>2030</v>
      </c>
      <c r="Q37" s="140">
        <v>2031</v>
      </c>
      <c r="R37" s="140">
        <v>2032</v>
      </c>
      <c r="S37" s="140">
        <v>2033</v>
      </c>
      <c r="T37" s="140">
        <v>2034</v>
      </c>
      <c r="U37" s="140">
        <v>2035</v>
      </c>
      <c r="V37" s="140">
        <v>2036</v>
      </c>
      <c r="W37" s="140">
        <v>2037</v>
      </c>
      <c r="X37" s="140">
        <v>2038</v>
      </c>
      <c r="Y37" s="140">
        <v>2039</v>
      </c>
      <c r="Z37" s="140">
        <v>2040</v>
      </c>
    </row>
    <row r="38" spans="1:27" outlineLevel="1">
      <c r="A38" s="138"/>
      <c r="B38" s="141" t="s">
        <v>375</v>
      </c>
      <c r="C38" s="141"/>
      <c r="D38" s="141" t="s">
        <v>165</v>
      </c>
      <c r="E38" s="142">
        <v>1.7249371491655729E-2</v>
      </c>
      <c r="F38" s="142">
        <v>1.7249371491655729E-2</v>
      </c>
      <c r="G38" s="142">
        <v>1.5255876881422159E-2</v>
      </c>
      <c r="H38" s="142">
        <v>1.5255876881422159E-2</v>
      </c>
      <c r="I38" s="142">
        <v>1.5255876881422159E-2</v>
      </c>
      <c r="J38" s="142">
        <v>1.5255876881422159E-2</v>
      </c>
      <c r="K38" s="142">
        <v>1.5255876881422159E-2</v>
      </c>
      <c r="L38" s="142">
        <v>1.2072987908515742E-2</v>
      </c>
      <c r="M38" s="142">
        <v>1.2072987908515742E-2</v>
      </c>
      <c r="N38" s="142">
        <v>1.2072987908515742E-2</v>
      </c>
      <c r="O38" s="142">
        <v>1.2072987908515742E-2</v>
      </c>
      <c r="P38" s="142">
        <v>1.2072987908515742E-2</v>
      </c>
      <c r="Q38" s="142">
        <v>9.6424586904158005E-3</v>
      </c>
      <c r="R38" s="142">
        <v>9.6424586904158005E-3</v>
      </c>
      <c r="S38" s="142">
        <v>9.6424586904158005E-3</v>
      </c>
      <c r="T38" s="142">
        <v>9.6424586904158005E-3</v>
      </c>
      <c r="U38" s="142">
        <v>9.6424586904158005E-3</v>
      </c>
      <c r="V38" s="142">
        <v>9.872253089534766E-3</v>
      </c>
      <c r="W38" s="142">
        <v>9.872253089534766E-3</v>
      </c>
      <c r="X38" s="142">
        <v>9.872253089534766E-3</v>
      </c>
      <c r="Y38" s="142">
        <v>9.872253089534766E-3</v>
      </c>
      <c r="Z38" s="142">
        <v>9.872253089534766E-3</v>
      </c>
    </row>
    <row r="39" spans="1:27" outlineLevel="1">
      <c r="A39" s="138"/>
      <c r="B39" s="141" t="s">
        <v>220</v>
      </c>
      <c r="C39" s="141"/>
      <c r="D39" s="141" t="s">
        <v>165</v>
      </c>
      <c r="E39" s="142">
        <v>1.6E-2</v>
      </c>
      <c r="F39" s="142">
        <v>2.2000000000000002E-2</v>
      </c>
      <c r="G39" s="142">
        <v>2.6000000000000002E-2</v>
      </c>
      <c r="H39" s="142">
        <v>3.1E-2</v>
      </c>
      <c r="I39" s="142">
        <v>3.6000000000000004E-2</v>
      </c>
      <c r="J39" s="142">
        <v>3.9399999999999998E-2</v>
      </c>
      <c r="K39" s="142">
        <v>4.41E-2</v>
      </c>
      <c r="L39" s="142">
        <v>4.4400000000000002E-2</v>
      </c>
      <c r="M39" s="142">
        <v>4.4600000000000001E-2</v>
      </c>
      <c r="N39" s="142">
        <v>4.4800000000000006E-2</v>
      </c>
      <c r="O39" s="142">
        <v>4.4900000000000002E-2</v>
      </c>
      <c r="P39" s="142">
        <v>4.4999999999999998E-2</v>
      </c>
      <c r="Q39" s="142">
        <v>4.4999999999999998E-2</v>
      </c>
      <c r="R39" s="142">
        <v>4.4999999999999998E-2</v>
      </c>
      <c r="S39" s="142">
        <v>4.4999999999999998E-2</v>
      </c>
      <c r="T39" s="142">
        <v>4.4999999999999998E-2</v>
      </c>
      <c r="U39" s="142">
        <v>4.4999999999999998E-2</v>
      </c>
      <c r="V39" s="142">
        <v>4.4999999999999998E-2</v>
      </c>
      <c r="W39" s="142">
        <v>4.4999999999999998E-2</v>
      </c>
      <c r="X39" s="142">
        <v>4.4999999999999998E-2</v>
      </c>
      <c r="Y39" s="142">
        <v>4.4999999999999998E-2</v>
      </c>
      <c r="Z39" s="142">
        <v>4.4999999999999998E-2</v>
      </c>
    </row>
    <row r="40" spans="1:27" outlineLevel="1">
      <c r="A40" s="138"/>
      <c r="B40" s="141" t="s">
        <v>368</v>
      </c>
      <c r="C40" s="141"/>
      <c r="D40" s="141" t="s">
        <v>222</v>
      </c>
      <c r="E40" s="143">
        <v>1.0175161026679242</v>
      </c>
      <c r="F40" s="143">
        <v>1.0375793141349641</v>
      </c>
      <c r="G40" s="143">
        <v>1.0567769884730378</v>
      </c>
      <c r="H40" s="143">
        <v>1.0778559416797182</v>
      </c>
      <c r="I40" s="143">
        <v>1.0999067487860219</v>
      </c>
      <c r="J40" s="143">
        <v>1.122350960791729</v>
      </c>
      <c r="K40" s="143">
        <v>1.1454997889923491</v>
      </c>
      <c r="L40" s="143">
        <v>1.1696268279809723</v>
      </c>
      <c r="M40" s="143">
        <v>1.1943399538812813</v>
      </c>
      <c r="N40" s="143">
        <v>1.2195021805247461</v>
      </c>
      <c r="O40" s="143">
        <v>1.2451329571484775</v>
      </c>
      <c r="P40" s="143">
        <v>1.2709873307558541</v>
      </c>
      <c r="Q40" s="143">
        <v>1.2978880638149104</v>
      </c>
      <c r="R40" s="143">
        <v>1.3252461763875392</v>
      </c>
      <c r="S40" s="143">
        <v>1.3532113544509898</v>
      </c>
      <c r="T40" s="143">
        <v>1.3816876863819871</v>
      </c>
      <c r="U40" s="143">
        <v>1.4105469330221165</v>
      </c>
      <c r="V40" s="143">
        <v>1.4401066911298945</v>
      </c>
      <c r="W40" s="143">
        <v>1.4702139506888336</v>
      </c>
      <c r="X40" s="143">
        <v>1.5008447845647026</v>
      </c>
      <c r="Y40" s="143">
        <v>1.5321184202811049</v>
      </c>
      <c r="Z40" s="143">
        <v>1.5632223281438336</v>
      </c>
    </row>
    <row r="41" spans="1:27" outlineLevel="1">
      <c r="A41" s="138"/>
      <c r="B41" s="141" t="s">
        <v>266</v>
      </c>
      <c r="C41" s="141"/>
      <c r="D41" s="141" t="s">
        <v>165</v>
      </c>
      <c r="E41" s="142">
        <v>1.7516102667924357E-2</v>
      </c>
      <c r="F41" s="142">
        <v>1.9717831899106069E-2</v>
      </c>
      <c r="G41" s="142">
        <v>1.8502368037357282E-2</v>
      </c>
      <c r="H41" s="142">
        <v>1.9946453638376254E-2</v>
      </c>
      <c r="I41" s="142">
        <v>2.0458028066292343E-2</v>
      </c>
      <c r="J41" s="142">
        <v>2.040555895350139E-2</v>
      </c>
      <c r="K41" s="142">
        <v>2.0625302609702769E-2</v>
      </c>
      <c r="L41" s="142">
        <v>2.1062456074170757E-2</v>
      </c>
      <c r="M41" s="142">
        <v>2.1129068955240238E-2</v>
      </c>
      <c r="N41" s="142">
        <v>2.1067893242367505E-2</v>
      </c>
      <c r="O41" s="142">
        <v>2.1017409425789269E-2</v>
      </c>
      <c r="P41" s="142">
        <v>2.0764347661784366E-2</v>
      </c>
      <c r="Q41" s="142">
        <v>2.1165225182109754E-2</v>
      </c>
      <c r="R41" s="142">
        <v>2.1078946124378634E-2</v>
      </c>
      <c r="S41" s="142">
        <v>2.1101874173808519E-2</v>
      </c>
      <c r="T41" s="142">
        <v>2.1043521277982893E-2</v>
      </c>
      <c r="U41" s="142">
        <v>2.0886953632552573E-2</v>
      </c>
      <c r="V41" s="142">
        <v>2.0956238616212281E-2</v>
      </c>
      <c r="W41" s="142">
        <v>2.0906270170383906E-2</v>
      </c>
      <c r="X41" s="142">
        <v>2.0834269639134886E-2</v>
      </c>
      <c r="Y41" s="142">
        <v>2.0837355093633238E-2</v>
      </c>
      <c r="Z41" s="142">
        <v>2.0301242678762307E-2</v>
      </c>
    </row>
    <row r="42" spans="1:27" outlineLevel="1">
      <c r="A42" s="138"/>
      <c r="B42" s="141" t="s">
        <v>369</v>
      </c>
      <c r="C42" s="141"/>
      <c r="D42" s="141" t="s">
        <v>222</v>
      </c>
      <c r="E42" s="147">
        <v>1.0128893715390315</v>
      </c>
      <c r="F42" s="147">
        <v>1.0312356237691991</v>
      </c>
      <c r="G42" s="147">
        <v>1.0436094102986404</v>
      </c>
      <c r="H42" s="147">
        <v>1.0596510110764725</v>
      </c>
      <c r="I42" s="147">
        <v>1.0791353755751187</v>
      </c>
      <c r="J42" s="147">
        <v>1.0988270256125097</v>
      </c>
      <c r="K42" s="147">
        <v>1.1189664796873602</v>
      </c>
      <c r="L42" s="147">
        <v>1.138001283393715</v>
      </c>
      <c r="M42" s="147">
        <v>1.1602575313437251</v>
      </c>
      <c r="N42" s="147">
        <v>1.1826234287683639</v>
      </c>
      <c r="O42" s="147">
        <v>1.2055578794282815</v>
      </c>
      <c r="P42" s="147">
        <v>1.2281761021573332</v>
      </c>
      <c r="Q42" s="147">
        <v>1.2523655837996988</v>
      </c>
      <c r="R42" s="147">
        <v>1.2765950408398556</v>
      </c>
      <c r="S42" s="147">
        <v>1.301565366785304</v>
      </c>
      <c r="T42" s="147">
        <v>1.3266797407115007</v>
      </c>
      <c r="U42" s="147">
        <v>1.3522806370268379</v>
      </c>
      <c r="V42" s="147">
        <v>1.378239011423414</v>
      </c>
      <c r="W42" s="147">
        <v>1.4049032493665681</v>
      </c>
      <c r="X42" s="147">
        <v>1.4316900912048547</v>
      </c>
      <c r="Y42" s="147">
        <v>1.4592112925208316</v>
      </c>
      <c r="Z42" s="147">
        <v>1.4865661762644862</v>
      </c>
    </row>
    <row r="43" spans="1:27" outlineLevel="1">
      <c r="A43" s="138"/>
      <c r="B43" s="141" t="s">
        <v>234</v>
      </c>
      <c r="C43" s="141"/>
      <c r="D43" s="141" t="s">
        <v>165</v>
      </c>
      <c r="E43" s="142">
        <v>1.2889371539031507E-2</v>
      </c>
      <c r="F43" s="142">
        <v>1.8112789753427203E-2</v>
      </c>
      <c r="G43" s="142">
        <v>1.1998990574253776E-2</v>
      </c>
      <c r="H43" s="142">
        <v>1.5371268809507588E-2</v>
      </c>
      <c r="I43" s="142">
        <v>1.838752975741768E-2</v>
      </c>
      <c r="J43" s="142">
        <v>1.8247617938478095E-2</v>
      </c>
      <c r="K43" s="142">
        <v>1.832813864732194E-2</v>
      </c>
      <c r="L43" s="142">
        <v>1.7011058018175224E-2</v>
      </c>
      <c r="M43" s="142">
        <v>1.9557313576693127E-2</v>
      </c>
      <c r="N43" s="142">
        <v>1.9276666447263811E-2</v>
      </c>
      <c r="O43" s="142">
        <v>1.9392860061805656E-2</v>
      </c>
      <c r="P43" s="142">
        <v>1.8761623240999507E-2</v>
      </c>
      <c r="Q43" s="142">
        <v>1.9695450513876455E-2</v>
      </c>
      <c r="R43" s="142">
        <v>1.9346952162837557E-2</v>
      </c>
      <c r="S43" s="142">
        <v>1.956009944157449E-2</v>
      </c>
      <c r="T43" s="142">
        <v>1.9295514898514877E-2</v>
      </c>
      <c r="U43" s="142">
        <v>1.9296967858729152E-2</v>
      </c>
      <c r="V43" s="142">
        <v>1.9195996515670728E-2</v>
      </c>
      <c r="W43" s="142">
        <v>1.9346599335927892E-2</v>
      </c>
      <c r="X43" s="142">
        <v>1.9066680819738991E-2</v>
      </c>
      <c r="Y43" s="142">
        <v>1.9222876155283196E-2</v>
      </c>
      <c r="Z43" s="142">
        <v>1.874634871855891E-2</v>
      </c>
    </row>
    <row r="44" spans="1:27" outlineLevel="1">
      <c r="A44" s="138"/>
      <c r="B44" s="62" t="s">
        <v>320</v>
      </c>
      <c r="C44" s="141"/>
      <c r="D44" s="141"/>
      <c r="E44" s="144"/>
      <c r="F44" s="144"/>
      <c r="G44" s="144"/>
      <c r="H44" s="144"/>
      <c r="I44" s="144"/>
      <c r="J44" s="144"/>
      <c r="K44" s="144"/>
      <c r="L44" s="144"/>
      <c r="M44" s="144"/>
      <c r="N44" s="144"/>
      <c r="O44" s="144"/>
      <c r="P44" s="144"/>
      <c r="Q44" s="144"/>
      <c r="R44" s="144"/>
      <c r="S44" s="144"/>
      <c r="T44" s="144"/>
      <c r="U44" s="144"/>
      <c r="V44" s="144"/>
      <c r="W44" s="144"/>
      <c r="X44" s="144"/>
      <c r="Y44" s="144"/>
      <c r="Z44" s="144"/>
      <c r="AA44" s="144"/>
    </row>
    <row r="45" spans="1:27" outlineLevel="1">
      <c r="A45" s="138"/>
      <c r="B45" s="141"/>
      <c r="C45" s="141"/>
      <c r="D45" s="141"/>
    </row>
    <row r="46" spans="1:27" outlineLevel="1">
      <c r="A46" s="138"/>
      <c r="B46" s="138"/>
      <c r="C46" s="138"/>
      <c r="D46" s="138"/>
    </row>
    <row r="47" spans="1:27" s="122" customFormat="1" outlineLevel="1">
      <c r="A47" s="145"/>
      <c r="B47" s="145" t="s">
        <v>223</v>
      </c>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145"/>
    </row>
    <row r="48" spans="1:27" outlineLevel="1">
      <c r="A48" s="138"/>
      <c r="B48" s="138"/>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138"/>
    </row>
    <row r="49" spans="1:27" outlineLevel="1">
      <c r="A49" s="138"/>
      <c r="B49" s="139" t="s">
        <v>233</v>
      </c>
      <c r="C49" s="139"/>
      <c r="D49" s="139" t="s">
        <v>1</v>
      </c>
      <c r="E49" s="138"/>
      <c r="F49" s="138"/>
      <c r="G49" s="138"/>
      <c r="H49" s="138"/>
      <c r="I49" s="138"/>
      <c r="J49" s="138"/>
      <c r="K49" s="138"/>
      <c r="L49" s="138"/>
      <c r="M49" s="138"/>
      <c r="N49" s="138"/>
      <c r="O49" s="138"/>
      <c r="P49" s="138"/>
      <c r="Q49" s="138"/>
      <c r="R49" s="138"/>
      <c r="S49" s="138"/>
      <c r="T49" s="138"/>
      <c r="U49" s="138"/>
      <c r="V49" s="138"/>
      <c r="W49" s="138"/>
      <c r="X49" s="138"/>
      <c r="Y49" s="138"/>
      <c r="Z49" s="138"/>
      <c r="AA49" s="138"/>
    </row>
    <row r="50" spans="1:27" outlineLevel="1">
      <c r="A50" s="138"/>
      <c r="B50" s="141" t="s">
        <v>224</v>
      </c>
      <c r="C50" s="141"/>
      <c r="D50" s="141" t="s">
        <v>165</v>
      </c>
      <c r="E50" s="448">
        <v>0.04</v>
      </c>
      <c r="F50" s="138"/>
      <c r="G50" s="138"/>
      <c r="H50" s="138"/>
      <c r="I50" s="138"/>
      <c r="J50" s="138"/>
      <c r="K50" s="138"/>
      <c r="L50" s="138"/>
      <c r="M50" s="138"/>
      <c r="N50" s="138"/>
      <c r="O50" s="138"/>
      <c r="P50" s="138"/>
      <c r="Q50" s="138"/>
      <c r="R50" s="138"/>
      <c r="S50" s="138"/>
      <c r="T50" s="138"/>
      <c r="U50" s="138"/>
      <c r="V50" s="138"/>
      <c r="W50" s="138"/>
      <c r="X50" s="138"/>
      <c r="Y50" s="138"/>
      <c r="Z50" s="138"/>
      <c r="AA50" s="138"/>
    </row>
    <row r="51" spans="1:27" outlineLevel="1">
      <c r="A51" s="138"/>
      <c r="B51" s="141" t="s">
        <v>225</v>
      </c>
      <c r="C51" s="141"/>
      <c r="D51" s="141" t="s">
        <v>165</v>
      </c>
      <c r="E51" s="448">
        <v>0.03</v>
      </c>
      <c r="F51" s="138"/>
      <c r="G51" s="138"/>
      <c r="H51" s="138"/>
      <c r="I51" s="138"/>
      <c r="J51" s="138"/>
      <c r="K51" s="138"/>
      <c r="L51" s="138"/>
      <c r="M51" s="138"/>
      <c r="N51" s="138"/>
      <c r="O51" s="138"/>
      <c r="P51" s="138"/>
      <c r="Q51" s="138"/>
      <c r="R51" s="138"/>
      <c r="S51" s="138"/>
      <c r="T51" s="138"/>
      <c r="U51" s="138"/>
      <c r="V51" s="138"/>
      <c r="W51" s="138"/>
      <c r="X51" s="138"/>
      <c r="Y51" s="138"/>
      <c r="Z51" s="138"/>
      <c r="AA51" s="138"/>
    </row>
    <row r="52" spans="1:27" outlineLevel="1">
      <c r="A52" s="138"/>
      <c r="B52" s="141" t="s">
        <v>226</v>
      </c>
      <c r="C52" s="141"/>
      <c r="D52" s="141" t="s">
        <v>165</v>
      </c>
      <c r="E52" s="448">
        <v>0.02</v>
      </c>
      <c r="F52" s="138"/>
      <c r="G52" s="138"/>
      <c r="H52" s="138"/>
      <c r="I52" s="138"/>
      <c r="J52" s="138"/>
      <c r="K52" s="138"/>
      <c r="L52" s="138"/>
      <c r="M52" s="138"/>
      <c r="N52" s="138"/>
      <c r="O52" s="138"/>
      <c r="P52" s="138"/>
      <c r="Q52" s="138"/>
      <c r="R52" s="138"/>
      <c r="S52" s="138"/>
      <c r="T52" s="138"/>
      <c r="U52" s="138"/>
      <c r="V52" s="138"/>
      <c r="W52" s="138"/>
      <c r="X52" s="138"/>
      <c r="Y52" s="138"/>
      <c r="Z52" s="138"/>
      <c r="AA52" s="138"/>
    </row>
    <row r="53" spans="1:27" outlineLevel="1">
      <c r="A53" s="138"/>
      <c r="B53" s="2" t="s">
        <v>326</v>
      </c>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138"/>
    </row>
    <row r="54" spans="1:27" outlineLevel="1">
      <c r="A54" s="138"/>
      <c r="B54" s="138"/>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138"/>
    </row>
    <row r="55" spans="1:27" outlineLevel="1">
      <c r="A55" s="138"/>
      <c r="B55" s="138"/>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138"/>
    </row>
    <row r="56" spans="1:27" s="122" customFormat="1" outlineLevel="1">
      <c r="A56" s="145"/>
      <c r="B56" s="145" t="s">
        <v>227</v>
      </c>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row>
    <row r="57" spans="1:27" outlineLevel="1">
      <c r="A57" s="138"/>
      <c r="B57" s="138"/>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138"/>
    </row>
    <row r="58" spans="1:27" outlineLevel="1">
      <c r="A58" s="138"/>
      <c r="B58" s="139" t="s">
        <v>229</v>
      </c>
      <c r="C58" s="139"/>
      <c r="D58" s="139" t="s">
        <v>1</v>
      </c>
      <c r="E58" s="140">
        <f t="shared" ref="E58:Z58" si="1">E$6</f>
        <v>2019</v>
      </c>
      <c r="F58" s="140">
        <f t="shared" si="1"/>
        <v>2020</v>
      </c>
      <c r="G58" s="140">
        <f t="shared" si="1"/>
        <v>2021</v>
      </c>
      <c r="H58" s="140">
        <f t="shared" si="1"/>
        <v>2022</v>
      </c>
      <c r="I58" s="140">
        <f t="shared" si="1"/>
        <v>2023</v>
      </c>
      <c r="J58" s="140">
        <f t="shared" si="1"/>
        <v>2024</v>
      </c>
      <c r="K58" s="140">
        <f t="shared" si="1"/>
        <v>2025</v>
      </c>
      <c r="L58" s="140">
        <f t="shared" si="1"/>
        <v>2026</v>
      </c>
      <c r="M58" s="140">
        <f t="shared" si="1"/>
        <v>2027</v>
      </c>
      <c r="N58" s="140">
        <f t="shared" si="1"/>
        <v>2028</v>
      </c>
      <c r="O58" s="140">
        <f t="shared" si="1"/>
        <v>2029</v>
      </c>
      <c r="P58" s="140">
        <f t="shared" si="1"/>
        <v>2030</v>
      </c>
      <c r="Q58" s="140">
        <f t="shared" si="1"/>
        <v>2031</v>
      </c>
      <c r="R58" s="140">
        <f t="shared" si="1"/>
        <v>2032</v>
      </c>
      <c r="S58" s="140">
        <f t="shared" si="1"/>
        <v>2033</v>
      </c>
      <c r="T58" s="140">
        <f t="shared" si="1"/>
        <v>2034</v>
      </c>
      <c r="U58" s="140">
        <f t="shared" si="1"/>
        <v>2035</v>
      </c>
      <c r="V58" s="140">
        <f t="shared" si="1"/>
        <v>2036</v>
      </c>
      <c r="W58" s="140">
        <f t="shared" si="1"/>
        <v>2037</v>
      </c>
      <c r="X58" s="140">
        <f t="shared" si="1"/>
        <v>2038</v>
      </c>
      <c r="Y58" s="140">
        <f t="shared" si="1"/>
        <v>2039</v>
      </c>
      <c r="Z58" s="140">
        <f t="shared" si="1"/>
        <v>2040</v>
      </c>
    </row>
    <row r="59" spans="1:27" outlineLevel="1">
      <c r="A59" s="138"/>
      <c r="B59" s="141" t="s">
        <v>228</v>
      </c>
      <c r="C59" s="141"/>
      <c r="D59" s="141" t="s">
        <v>230</v>
      </c>
      <c r="E59" s="147">
        <v>6.8</v>
      </c>
      <c r="F59" s="147">
        <v>6.7</v>
      </c>
      <c r="G59" s="147">
        <v>6.61</v>
      </c>
      <c r="H59" s="147">
        <v>6.52</v>
      </c>
      <c r="I59" s="147">
        <v>6.43</v>
      </c>
      <c r="J59" s="147">
        <v>6.34</v>
      </c>
      <c r="K59" s="147">
        <v>6.25</v>
      </c>
      <c r="L59" s="147">
        <v>6.25</v>
      </c>
      <c r="M59" s="147">
        <v>6.25</v>
      </c>
      <c r="N59" s="147">
        <v>6.25</v>
      </c>
      <c r="O59" s="147">
        <v>6.25</v>
      </c>
      <c r="P59" s="147">
        <v>6.25</v>
      </c>
      <c r="Q59" s="147">
        <v>6.25</v>
      </c>
      <c r="R59" s="147">
        <v>6.25</v>
      </c>
      <c r="S59" s="147">
        <v>6.25</v>
      </c>
      <c r="T59" s="147">
        <v>6.25</v>
      </c>
      <c r="U59" s="147">
        <v>6.25</v>
      </c>
      <c r="V59" s="147">
        <v>6.25</v>
      </c>
      <c r="W59" s="147">
        <v>6.25</v>
      </c>
      <c r="X59" s="147">
        <v>6.25</v>
      </c>
      <c r="Y59" s="147">
        <v>6.25</v>
      </c>
      <c r="Z59" s="147">
        <v>6.25</v>
      </c>
    </row>
    <row r="60" spans="1:27" outlineLevel="1">
      <c r="A60" s="138"/>
      <c r="B60" s="141" t="s">
        <v>231</v>
      </c>
      <c r="C60" s="141"/>
      <c r="D60" s="141" t="s">
        <v>232</v>
      </c>
      <c r="E60" s="147">
        <v>7.4370000000000003</v>
      </c>
      <c r="F60" s="147">
        <v>7.4370000000000003</v>
      </c>
      <c r="G60" s="147">
        <v>7.4370000000000003</v>
      </c>
      <c r="H60" s="147">
        <v>7.4370000000000003</v>
      </c>
      <c r="I60" s="147">
        <v>7.4370000000000003</v>
      </c>
      <c r="J60" s="147">
        <v>7.4370000000000003</v>
      </c>
      <c r="K60" s="147">
        <v>7.4370000000000003</v>
      </c>
      <c r="L60" s="147">
        <v>7.4370000000000003</v>
      </c>
      <c r="M60" s="147">
        <v>7.4370000000000003</v>
      </c>
      <c r="N60" s="147">
        <v>7.4370000000000003</v>
      </c>
      <c r="O60" s="147">
        <v>7.4370000000000003</v>
      </c>
      <c r="P60" s="147">
        <v>7.4370000000000003</v>
      </c>
      <c r="Q60" s="147">
        <v>7.4370000000000003</v>
      </c>
      <c r="R60" s="147">
        <v>7.4370000000000003</v>
      </c>
      <c r="S60" s="147">
        <v>7.4370000000000003</v>
      </c>
      <c r="T60" s="147">
        <v>7.4370000000000003</v>
      </c>
      <c r="U60" s="147">
        <v>7.4370000000000003</v>
      </c>
      <c r="V60" s="147">
        <v>7.4370000000000003</v>
      </c>
      <c r="W60" s="147">
        <v>7.4370000000000003</v>
      </c>
      <c r="X60" s="147">
        <v>7.4370000000000003</v>
      </c>
      <c r="Y60" s="147">
        <v>7.4370000000000003</v>
      </c>
      <c r="Z60" s="147">
        <v>7.4370000000000003</v>
      </c>
    </row>
    <row r="61" spans="1:27" outlineLevel="1">
      <c r="A61" s="138"/>
      <c r="B61" s="62" t="s">
        <v>320</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138"/>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tabColor theme="5"/>
  </sheetPr>
  <dimension ref="A1:AF131"/>
  <sheetViews>
    <sheetView showGridLines="0" zoomScale="85" zoomScaleNormal="85" workbookViewId="0"/>
  </sheetViews>
  <sheetFormatPr defaultRowHeight="14.4" outlineLevelRow="1"/>
  <cols>
    <col min="1" max="1" width="5.6640625" style="12" customWidth="1"/>
    <col min="2" max="2" width="46.33203125" customWidth="1"/>
    <col min="3" max="3" width="10.6640625" customWidth="1"/>
    <col min="4" max="4" width="22.109375" style="12" customWidth="1"/>
    <col min="5" max="5" width="9.109375" style="51" customWidth="1"/>
    <col min="6" max="28" width="9.109375" style="51"/>
  </cols>
  <sheetData>
    <row r="1" spans="2:32" s="58" customFormat="1" ht="21">
      <c r="B1" s="58" t="s">
        <v>0</v>
      </c>
      <c r="E1" s="59"/>
      <c r="F1" s="59"/>
      <c r="G1" s="59"/>
      <c r="H1" s="59"/>
      <c r="I1" s="59"/>
      <c r="J1" s="59"/>
      <c r="K1" s="59"/>
      <c r="L1" s="59"/>
      <c r="M1" s="59"/>
      <c r="N1" s="59"/>
      <c r="O1" s="59"/>
      <c r="P1" s="59"/>
      <c r="Q1" s="59"/>
      <c r="R1" s="59"/>
      <c r="S1" s="59"/>
      <c r="T1" s="59"/>
      <c r="U1" s="59"/>
      <c r="V1" s="59"/>
      <c r="W1" s="59"/>
      <c r="X1" s="59"/>
      <c r="Y1" s="59"/>
      <c r="Z1" s="59"/>
      <c r="AA1" s="59"/>
      <c r="AB1" s="59"/>
    </row>
    <row r="3" spans="2:32" s="12" customFormat="1">
      <c r="E3" s="51"/>
      <c r="F3" s="51"/>
      <c r="G3" s="51"/>
      <c r="H3" s="51"/>
      <c r="I3" s="51"/>
      <c r="J3" s="51"/>
      <c r="K3" s="51"/>
      <c r="L3" s="51"/>
      <c r="M3" s="51"/>
      <c r="N3" s="51"/>
      <c r="O3" s="51"/>
      <c r="P3" s="51"/>
      <c r="Q3" s="51"/>
      <c r="R3" s="51"/>
      <c r="S3" s="51"/>
      <c r="T3" s="51"/>
      <c r="U3" s="51"/>
      <c r="V3" s="51"/>
      <c r="W3" s="51"/>
      <c r="X3" s="51"/>
      <c r="Y3" s="51"/>
      <c r="Z3" s="51"/>
      <c r="AA3" s="51"/>
      <c r="AB3" s="51"/>
    </row>
    <row r="4" spans="2:32" s="60" customFormat="1">
      <c r="B4" s="60" t="s">
        <v>11</v>
      </c>
      <c r="E4" s="61"/>
      <c r="F4" s="61"/>
      <c r="G4" s="61"/>
      <c r="H4" s="61"/>
      <c r="I4" s="61"/>
      <c r="J4" s="61"/>
      <c r="K4" s="61"/>
      <c r="L4" s="61"/>
      <c r="M4" s="61"/>
      <c r="N4" s="61"/>
      <c r="O4" s="61"/>
      <c r="P4" s="61"/>
      <c r="Q4" s="61"/>
      <c r="R4" s="61"/>
      <c r="S4" s="61"/>
      <c r="T4" s="61"/>
      <c r="U4" s="61"/>
      <c r="V4" s="61"/>
      <c r="W4" s="61"/>
      <c r="X4" s="61"/>
      <c r="Y4" s="61"/>
      <c r="Z4" s="61"/>
      <c r="AA4" s="61"/>
      <c r="AB4" s="61"/>
    </row>
    <row r="6" spans="2:32" s="50" customFormat="1">
      <c r="B6" s="53" t="s">
        <v>504</v>
      </c>
      <c r="C6" s="53" t="s">
        <v>1</v>
      </c>
      <c r="D6" s="53" t="s">
        <v>268</v>
      </c>
      <c r="E6" s="54"/>
      <c r="F6" s="54">
        <v>2019</v>
      </c>
      <c r="G6" s="54">
        <v>2020</v>
      </c>
      <c r="H6" s="54">
        <v>2021</v>
      </c>
      <c r="I6" s="54">
        <v>2022</v>
      </c>
      <c r="J6" s="54">
        <v>2023</v>
      </c>
      <c r="K6" s="54">
        <v>2024</v>
      </c>
      <c r="L6" s="54">
        <v>2025</v>
      </c>
      <c r="M6" s="54">
        <v>2026</v>
      </c>
      <c r="N6" s="54">
        <v>2027</v>
      </c>
      <c r="O6" s="54">
        <v>2028</v>
      </c>
      <c r="P6" s="54">
        <v>2029</v>
      </c>
      <c r="Q6" s="54">
        <v>2030</v>
      </c>
      <c r="R6" s="54">
        <v>2031</v>
      </c>
      <c r="S6" s="54">
        <v>2032</v>
      </c>
      <c r="T6" s="54">
        <v>2033</v>
      </c>
      <c r="U6" s="54">
        <v>2034</v>
      </c>
      <c r="V6" s="54">
        <v>2035</v>
      </c>
      <c r="W6" s="54">
        <v>2036</v>
      </c>
      <c r="X6" s="54">
        <v>2037</v>
      </c>
      <c r="Y6" s="54">
        <v>2038</v>
      </c>
      <c r="Z6" s="54">
        <v>2039</v>
      </c>
      <c r="AA6" s="54">
        <v>2040</v>
      </c>
    </row>
    <row r="7" spans="2:32" s="50" customFormat="1">
      <c r="B7" s="50" t="s">
        <v>2</v>
      </c>
      <c r="C7" s="50" t="s">
        <v>5</v>
      </c>
      <c r="D7" s="50" t="s">
        <v>2</v>
      </c>
      <c r="E7" s="265"/>
      <c r="F7" s="463">
        <v>23.406929880021178</v>
      </c>
      <c r="G7" s="463">
        <v>22.320750500826144</v>
      </c>
      <c r="H7" s="463">
        <v>22.415233779280271</v>
      </c>
      <c r="I7" s="463">
        <v>21.958696459631067</v>
      </c>
      <c r="J7" s="463">
        <v>21.264781225277929</v>
      </c>
      <c r="K7" s="463">
        <v>20.867962592605565</v>
      </c>
      <c r="L7" s="463">
        <v>20.782407107600484</v>
      </c>
      <c r="M7" s="463">
        <v>20.995445244296899</v>
      </c>
      <c r="N7" s="463">
        <v>21.195931843995432</v>
      </c>
      <c r="O7" s="463">
        <v>21.376250794374826</v>
      </c>
      <c r="P7" s="463">
        <v>21.548170886437006</v>
      </c>
      <c r="Q7" s="463">
        <v>21.695318201462513</v>
      </c>
      <c r="R7" s="463">
        <v>21.767199086953433</v>
      </c>
      <c r="S7" s="463">
        <v>21.825017030148729</v>
      </c>
      <c r="T7" s="463">
        <v>21.878276139633737</v>
      </c>
      <c r="U7" s="463">
        <v>21.917992887383534</v>
      </c>
      <c r="V7" s="463">
        <v>21.9556878669204</v>
      </c>
      <c r="W7" s="463">
        <v>22.029714738820417</v>
      </c>
      <c r="X7" s="463">
        <v>22.099296654325173</v>
      </c>
      <c r="Y7" s="463">
        <v>22.153632116105896</v>
      </c>
      <c r="Z7" s="463">
        <v>22.203402762241502</v>
      </c>
      <c r="AA7" s="463">
        <v>22.241349337329673</v>
      </c>
      <c r="AF7" s="148"/>
    </row>
    <row r="8" spans="2:32" s="50" customFormat="1">
      <c r="B8" s="50" t="s">
        <v>3</v>
      </c>
      <c r="C8" s="50" t="s">
        <v>5</v>
      </c>
      <c r="D8" s="50" t="s">
        <v>3</v>
      </c>
      <c r="E8" s="265"/>
      <c r="F8" s="463">
        <v>73.880467131059874</v>
      </c>
      <c r="G8" s="463">
        <v>75.931459523916047</v>
      </c>
      <c r="H8" s="463">
        <v>77.701364104651802</v>
      </c>
      <c r="I8" s="463">
        <v>79.289025348102882</v>
      </c>
      <c r="J8" s="463">
        <v>81.023644009316811</v>
      </c>
      <c r="K8" s="463">
        <v>82.712910272747436</v>
      </c>
      <c r="L8" s="463">
        <v>84.053105996878713</v>
      </c>
      <c r="M8" s="463">
        <v>86.676571233184688</v>
      </c>
      <c r="N8" s="463">
        <v>88.186071195293991</v>
      </c>
      <c r="O8" s="463">
        <v>89.586356147981405</v>
      </c>
      <c r="P8" s="463">
        <v>90.92803677830058</v>
      </c>
      <c r="Q8" s="463">
        <v>92.141387034323401</v>
      </c>
      <c r="R8" s="463">
        <v>93.692750413107319</v>
      </c>
      <c r="S8" s="463">
        <v>95.558328708367895</v>
      </c>
      <c r="T8" s="463">
        <v>97.341047888333435</v>
      </c>
      <c r="U8" s="463">
        <v>99.002693402790925</v>
      </c>
      <c r="V8" s="463">
        <v>100.59799469913287</v>
      </c>
      <c r="W8" s="463">
        <v>102.09020115332861</v>
      </c>
      <c r="X8" s="463">
        <v>103.53602848432692</v>
      </c>
      <c r="Y8" s="463">
        <v>104.86648319780612</v>
      </c>
      <c r="Z8" s="463">
        <v>106.13404097693454</v>
      </c>
      <c r="AA8" s="463">
        <v>107.30502693993807</v>
      </c>
      <c r="AF8" s="148"/>
    </row>
    <row r="9" spans="2:32" s="50" customFormat="1">
      <c r="B9" s="50" t="s">
        <v>4</v>
      </c>
      <c r="C9" s="50" t="s">
        <v>5</v>
      </c>
      <c r="D9" s="50" t="s">
        <v>4</v>
      </c>
      <c r="E9" s="265"/>
      <c r="F9" s="463">
        <v>53.94529046338949</v>
      </c>
      <c r="G9" s="463">
        <v>48.049648253621314</v>
      </c>
      <c r="H9" s="463">
        <v>40.610335042675715</v>
      </c>
      <c r="I9" s="463">
        <v>40.251302428954361</v>
      </c>
      <c r="J9" s="463">
        <v>41.309391764519106</v>
      </c>
      <c r="K9" s="463">
        <v>42.384105929912252</v>
      </c>
      <c r="L9" s="463">
        <v>43.418156429745736</v>
      </c>
      <c r="M9" s="463">
        <v>44.641031928073701</v>
      </c>
      <c r="N9" s="463">
        <v>45.825085716990088</v>
      </c>
      <c r="O9" s="463">
        <v>46.950294651080164</v>
      </c>
      <c r="P9" s="463">
        <v>48.047984271449039</v>
      </c>
      <c r="Q9" s="463">
        <v>49.074729484141251</v>
      </c>
      <c r="R9" s="463">
        <v>50.22027708112531</v>
      </c>
      <c r="S9" s="463">
        <v>51.310437783572709</v>
      </c>
      <c r="T9" s="463">
        <v>52.371455269436716</v>
      </c>
      <c r="U9" s="463">
        <v>53.379487378305292</v>
      </c>
      <c r="V9" s="463">
        <v>54.366646432213557</v>
      </c>
      <c r="W9" s="463">
        <v>56.021566478043873</v>
      </c>
      <c r="X9" s="463">
        <v>56.643484305507364</v>
      </c>
      <c r="Y9" s="463">
        <v>57.206292482675018</v>
      </c>
      <c r="Z9" s="463">
        <v>57.740541471904386</v>
      </c>
      <c r="AA9" s="463">
        <v>58.226230553747364</v>
      </c>
      <c r="AF9" s="148"/>
    </row>
    <row r="10" spans="2:32" s="50" customFormat="1">
      <c r="B10" s="62" t="s">
        <v>444</v>
      </c>
      <c r="E10" s="55"/>
      <c r="F10" s="55"/>
      <c r="G10" s="55"/>
      <c r="H10" s="55"/>
      <c r="I10" s="55"/>
      <c r="J10" s="55"/>
      <c r="K10" s="55"/>
      <c r="L10" s="55"/>
      <c r="M10" s="55"/>
      <c r="N10" s="55"/>
      <c r="O10" s="55"/>
      <c r="P10" s="55"/>
      <c r="Q10" s="55"/>
      <c r="R10" s="55"/>
      <c r="S10" s="55"/>
      <c r="T10" s="55"/>
      <c r="U10" s="55"/>
      <c r="V10" s="55"/>
      <c r="W10" s="55"/>
      <c r="X10" s="55"/>
      <c r="Y10" s="55"/>
      <c r="Z10" s="55"/>
      <c r="AA10" s="55"/>
      <c r="AF10" s="148"/>
    </row>
    <row r="11" spans="2:32" s="50" customFormat="1">
      <c r="E11" s="56"/>
      <c r="F11" s="57"/>
      <c r="G11" s="57"/>
      <c r="H11" s="57"/>
      <c r="I11" s="57"/>
      <c r="J11" s="57"/>
      <c r="K11" s="57"/>
      <c r="L11" s="57"/>
      <c r="M11" s="57"/>
      <c r="N11" s="57"/>
      <c r="O11" s="57"/>
      <c r="P11" s="57"/>
      <c r="Q11" s="57"/>
      <c r="R11" s="57"/>
      <c r="S11" s="57"/>
      <c r="T11" s="57"/>
      <c r="U11" s="57"/>
      <c r="V11" s="57"/>
      <c r="W11" s="57"/>
      <c r="X11" s="57"/>
      <c r="Y11" s="57"/>
      <c r="Z11" s="57"/>
      <c r="AA11" s="57"/>
    </row>
    <row r="12" spans="2:32" s="50" customFormat="1">
      <c r="E12" s="150"/>
      <c r="F12" s="346"/>
      <c r="G12" s="346"/>
      <c r="H12" s="346"/>
      <c r="I12" s="346"/>
      <c r="J12" s="346"/>
      <c r="K12" s="346"/>
      <c r="L12" s="346"/>
      <c r="M12" s="346"/>
      <c r="N12" s="346"/>
      <c r="O12" s="346"/>
      <c r="P12" s="346"/>
      <c r="Q12" s="346"/>
      <c r="R12" s="346"/>
      <c r="S12" s="346"/>
      <c r="T12" s="346"/>
      <c r="U12" s="346"/>
      <c r="V12" s="346"/>
      <c r="W12" s="346"/>
      <c r="X12" s="346"/>
      <c r="Y12" s="346"/>
      <c r="Z12" s="346"/>
      <c r="AA12" s="346"/>
    </row>
    <row r="13" spans="2:32" s="50" customFormat="1">
      <c r="B13" s="53" t="s">
        <v>505</v>
      </c>
      <c r="C13" s="53" t="s">
        <v>1</v>
      </c>
      <c r="D13" s="53"/>
      <c r="E13" s="54"/>
      <c r="F13" s="54">
        <f t="shared" ref="F13:AA13" si="0">F$6</f>
        <v>2019</v>
      </c>
      <c r="G13" s="54">
        <f t="shared" si="0"/>
        <v>2020</v>
      </c>
      <c r="H13" s="54">
        <f t="shared" si="0"/>
        <v>2021</v>
      </c>
      <c r="I13" s="54">
        <f t="shared" si="0"/>
        <v>2022</v>
      </c>
      <c r="J13" s="54">
        <f t="shared" si="0"/>
        <v>2023</v>
      </c>
      <c r="K13" s="54">
        <f t="shared" si="0"/>
        <v>2024</v>
      </c>
      <c r="L13" s="54">
        <f t="shared" si="0"/>
        <v>2025</v>
      </c>
      <c r="M13" s="54">
        <f t="shared" si="0"/>
        <v>2026</v>
      </c>
      <c r="N13" s="54">
        <f t="shared" si="0"/>
        <v>2027</v>
      </c>
      <c r="O13" s="54">
        <f t="shared" si="0"/>
        <v>2028</v>
      </c>
      <c r="P13" s="54">
        <f t="shared" si="0"/>
        <v>2029</v>
      </c>
      <c r="Q13" s="54">
        <f t="shared" si="0"/>
        <v>2030</v>
      </c>
      <c r="R13" s="54">
        <f t="shared" si="0"/>
        <v>2031</v>
      </c>
      <c r="S13" s="54">
        <f t="shared" si="0"/>
        <v>2032</v>
      </c>
      <c r="T13" s="54">
        <f t="shared" si="0"/>
        <v>2033</v>
      </c>
      <c r="U13" s="54">
        <f t="shared" si="0"/>
        <v>2034</v>
      </c>
      <c r="V13" s="54">
        <f t="shared" si="0"/>
        <v>2035</v>
      </c>
      <c r="W13" s="54">
        <f t="shared" si="0"/>
        <v>2036</v>
      </c>
      <c r="X13" s="54">
        <f t="shared" si="0"/>
        <v>2037</v>
      </c>
      <c r="Y13" s="54">
        <f t="shared" si="0"/>
        <v>2038</v>
      </c>
      <c r="Z13" s="54">
        <f t="shared" si="0"/>
        <v>2039</v>
      </c>
      <c r="AA13" s="54">
        <f t="shared" si="0"/>
        <v>2040</v>
      </c>
    </row>
    <row r="14" spans="2:32" s="50" customFormat="1">
      <c r="B14" s="53" t="s">
        <v>260</v>
      </c>
      <c r="C14" s="53"/>
      <c r="D14" s="53"/>
      <c r="E14" s="53"/>
      <c r="F14" s="64"/>
      <c r="G14" s="64"/>
      <c r="H14" s="64"/>
      <c r="I14" s="64"/>
      <c r="J14" s="64"/>
      <c r="K14" s="64"/>
      <c r="L14" s="64"/>
      <c r="M14" s="64"/>
      <c r="N14" s="64"/>
      <c r="O14" s="64"/>
      <c r="P14" s="64"/>
      <c r="Q14" s="64"/>
      <c r="R14" s="64"/>
      <c r="S14" s="64"/>
      <c r="T14" s="64"/>
      <c r="U14" s="64"/>
      <c r="V14" s="64"/>
      <c r="W14" s="64"/>
      <c r="X14" s="64"/>
      <c r="Y14" s="64"/>
      <c r="Z14" s="64"/>
      <c r="AA14" s="64"/>
    </row>
    <row r="15" spans="2:32" s="50" customFormat="1">
      <c r="B15" s="50" t="s">
        <v>2</v>
      </c>
      <c r="C15" s="50" t="s">
        <v>5</v>
      </c>
      <c r="D15" s="50" t="s">
        <v>2</v>
      </c>
      <c r="E15" s="331"/>
      <c r="F15" s="463">
        <v>24.739921640196069</v>
      </c>
      <c r="G15" s="463">
        <v>23.653742261001035</v>
      </c>
      <c r="H15" s="463">
        <v>23.748225539455163</v>
      </c>
      <c r="I15" s="463">
        <v>23.291688219805959</v>
      </c>
      <c r="J15" s="463">
        <v>22.597772985452821</v>
      </c>
      <c r="K15" s="463">
        <v>22.200954352780457</v>
      </c>
      <c r="L15" s="463">
        <v>22.115398867775376</v>
      </c>
      <c r="M15" s="463">
        <v>22.328437004471791</v>
      </c>
      <c r="N15" s="463">
        <v>22.528923604170323</v>
      </c>
      <c r="O15" s="463">
        <v>22.709242554549718</v>
      </c>
      <c r="P15" s="463">
        <v>22.881162646611898</v>
      </c>
      <c r="Q15" s="463">
        <v>23.028309961637405</v>
      </c>
      <c r="R15" s="463">
        <v>23.100190847128324</v>
      </c>
      <c r="S15" s="463">
        <v>23.15800879032362</v>
      </c>
      <c r="T15" s="463">
        <v>23.211267899808629</v>
      </c>
      <c r="U15" s="463">
        <v>23.250984647558425</v>
      </c>
      <c r="V15" s="463">
        <v>23.288679627095291</v>
      </c>
      <c r="W15" s="463">
        <v>23.362706498995308</v>
      </c>
      <c r="X15" s="463">
        <v>23.432288414500064</v>
      </c>
      <c r="Y15" s="463">
        <v>23.486623876280788</v>
      </c>
      <c r="Z15" s="463">
        <v>23.536394522416394</v>
      </c>
      <c r="AA15" s="463">
        <v>23.574341097504565</v>
      </c>
      <c r="AF15" s="148"/>
    </row>
    <row r="16" spans="2:32" s="50" customFormat="1">
      <c r="B16" s="50" t="s">
        <v>6</v>
      </c>
      <c r="C16" s="50" t="s">
        <v>5</v>
      </c>
      <c r="D16" s="50" t="s">
        <v>6</v>
      </c>
      <c r="E16" s="331"/>
      <c r="F16" s="463">
        <v>61.902808421292349</v>
      </c>
      <c r="G16" s="463">
        <v>63.953800814148522</v>
      </c>
      <c r="H16" s="463">
        <v>65.723705394884277</v>
      </c>
      <c r="I16" s="463">
        <v>67.311366638335357</v>
      </c>
      <c r="J16" s="463">
        <v>69.045985299549287</v>
      </c>
      <c r="K16" s="463">
        <v>70.735251562979911</v>
      </c>
      <c r="L16" s="463">
        <v>72.075447287111189</v>
      </c>
      <c r="M16" s="463">
        <v>74.698912523417164</v>
      </c>
      <c r="N16" s="463">
        <v>76.208412485526466</v>
      </c>
      <c r="O16" s="463">
        <v>77.608697438213881</v>
      </c>
      <c r="P16" s="463">
        <v>78.950378068533055</v>
      </c>
      <c r="Q16" s="463">
        <v>80.163728324555876</v>
      </c>
      <c r="R16" s="463">
        <v>81.715091703339795</v>
      </c>
      <c r="S16" s="463">
        <v>83.580669998600371</v>
      </c>
      <c r="T16" s="463">
        <v>85.36338917856591</v>
      </c>
      <c r="U16" s="463">
        <v>87.0250346930234</v>
      </c>
      <c r="V16" s="463">
        <v>88.620335989365344</v>
      </c>
      <c r="W16" s="463">
        <v>90.112542443561082</v>
      </c>
      <c r="X16" s="463">
        <v>91.558369774559395</v>
      </c>
      <c r="Y16" s="463">
        <v>92.888824488038594</v>
      </c>
      <c r="Z16" s="463">
        <v>94.156382267167018</v>
      </c>
      <c r="AA16" s="463">
        <v>95.327368230170549</v>
      </c>
      <c r="AF16" s="148"/>
    </row>
    <row r="17" spans="2:32" s="50" customFormat="1">
      <c r="B17" s="50" t="s">
        <v>7</v>
      </c>
      <c r="C17" s="50" t="s">
        <v>5</v>
      </c>
      <c r="D17" s="50" t="s">
        <v>7</v>
      </c>
      <c r="E17" s="331"/>
      <c r="F17" s="463">
        <v>95.67219862947141</v>
      </c>
      <c r="G17" s="463">
        <v>97.723191022327597</v>
      </c>
      <c r="H17" s="463">
        <v>99.493095603063352</v>
      </c>
      <c r="I17" s="463">
        <v>101.08075684651442</v>
      </c>
      <c r="J17" s="463">
        <v>102.81537550772836</v>
      </c>
      <c r="K17" s="463">
        <v>104.50464177115899</v>
      </c>
      <c r="L17" s="463">
        <v>105.84483749529025</v>
      </c>
      <c r="M17" s="463">
        <v>108.46830273159622</v>
      </c>
      <c r="N17" s="463">
        <v>109.97780269370554</v>
      </c>
      <c r="O17" s="463">
        <v>111.37808764639294</v>
      </c>
      <c r="P17" s="463">
        <v>112.71976827671213</v>
      </c>
      <c r="Q17" s="463">
        <v>113.93311853273494</v>
      </c>
      <c r="R17" s="463">
        <v>115.48448191151886</v>
      </c>
      <c r="S17" s="463">
        <v>117.35006020677943</v>
      </c>
      <c r="T17" s="463">
        <v>119.13277938674497</v>
      </c>
      <c r="U17" s="463">
        <v>120.79442490120246</v>
      </c>
      <c r="V17" s="463">
        <v>122.38972619754441</v>
      </c>
      <c r="W17" s="463">
        <v>123.88193265174016</v>
      </c>
      <c r="X17" s="463">
        <v>125.32775998273846</v>
      </c>
      <c r="Y17" s="463">
        <v>126.65821469621767</v>
      </c>
      <c r="Z17" s="463">
        <v>127.92577247534609</v>
      </c>
      <c r="AA17" s="463">
        <v>129.09675843834961</v>
      </c>
      <c r="AF17" s="148"/>
    </row>
    <row r="18" spans="2:32" s="50" customFormat="1">
      <c r="B18" s="50" t="s">
        <v>4</v>
      </c>
      <c r="C18" s="50" t="s">
        <v>5</v>
      </c>
      <c r="D18" s="50" t="s">
        <v>4</v>
      </c>
      <c r="E18" s="331"/>
      <c r="F18" s="463">
        <v>57.306931140728281</v>
      </c>
      <c r="G18" s="463">
        <v>51.411288930960104</v>
      </c>
      <c r="H18" s="463">
        <v>43.971975720014505</v>
      </c>
      <c r="I18" s="463">
        <v>43.612943106293152</v>
      </c>
      <c r="J18" s="463">
        <v>44.671032441857896</v>
      </c>
      <c r="K18" s="463">
        <v>45.745746607251043</v>
      </c>
      <c r="L18" s="463">
        <v>46.779797107084526</v>
      </c>
      <c r="M18" s="463">
        <v>48.002672605412492</v>
      </c>
      <c r="N18" s="463">
        <v>49.186726394328879</v>
      </c>
      <c r="O18" s="463">
        <v>50.311935328418954</v>
      </c>
      <c r="P18" s="463">
        <v>51.40962494878783</v>
      </c>
      <c r="Q18" s="463">
        <v>52.436370161480042</v>
      </c>
      <c r="R18" s="463">
        <v>53.581917758464101</v>
      </c>
      <c r="S18" s="463">
        <v>54.6720784609115</v>
      </c>
      <c r="T18" s="463">
        <v>55.733095946775506</v>
      </c>
      <c r="U18" s="463">
        <v>56.741128055644083</v>
      </c>
      <c r="V18" s="463">
        <v>57.728287109552348</v>
      </c>
      <c r="W18" s="463">
        <v>59.383207155382664</v>
      </c>
      <c r="X18" s="463">
        <v>60.005124982846155</v>
      </c>
      <c r="Y18" s="463">
        <v>60.567933160013808</v>
      </c>
      <c r="Z18" s="463">
        <v>61.102182149243177</v>
      </c>
      <c r="AA18" s="463">
        <v>61.587871231086154</v>
      </c>
      <c r="AF18" s="148"/>
    </row>
    <row r="19" spans="2:32" s="50" customFormat="1">
      <c r="E19" s="265"/>
      <c r="F19" s="337"/>
      <c r="G19" s="337"/>
      <c r="H19" s="337"/>
      <c r="I19" s="337"/>
      <c r="J19" s="337"/>
      <c r="K19" s="337"/>
      <c r="L19" s="337"/>
      <c r="M19" s="337"/>
      <c r="N19" s="337"/>
      <c r="O19" s="337"/>
      <c r="P19" s="337"/>
      <c r="Q19" s="337"/>
      <c r="R19" s="337"/>
      <c r="S19" s="337"/>
      <c r="T19" s="337"/>
      <c r="U19" s="337"/>
      <c r="V19" s="337"/>
      <c r="W19" s="337"/>
      <c r="X19" s="337"/>
      <c r="Y19" s="337"/>
      <c r="Z19" s="337"/>
      <c r="AA19" s="337"/>
    </row>
    <row r="20" spans="2:32" s="50" customFormat="1">
      <c r="B20" s="53" t="s">
        <v>259</v>
      </c>
      <c r="C20" s="53"/>
      <c r="D20" s="53"/>
      <c r="E20" s="266"/>
      <c r="F20" s="338"/>
      <c r="G20" s="338"/>
      <c r="H20" s="338"/>
      <c r="I20" s="338"/>
      <c r="J20" s="338"/>
      <c r="K20" s="338"/>
      <c r="L20" s="338"/>
      <c r="M20" s="338"/>
      <c r="N20" s="338"/>
      <c r="O20" s="338"/>
      <c r="P20" s="338"/>
      <c r="Q20" s="338"/>
      <c r="R20" s="338"/>
      <c r="S20" s="338"/>
      <c r="T20" s="338"/>
      <c r="U20" s="338"/>
      <c r="V20" s="338"/>
      <c r="W20" s="338"/>
      <c r="X20" s="338"/>
      <c r="Y20" s="338"/>
      <c r="Z20" s="338"/>
      <c r="AA20" s="338"/>
    </row>
    <row r="21" spans="2:32" s="50" customFormat="1">
      <c r="B21" s="50" t="s">
        <v>7</v>
      </c>
      <c r="C21" s="50" t="s">
        <v>5</v>
      </c>
      <c r="D21" s="285" t="s">
        <v>7</v>
      </c>
      <c r="E21" s="265"/>
      <c r="F21" s="463">
        <v>102.21846948591376</v>
      </c>
      <c r="G21" s="463">
        <v>104.26946187876993</v>
      </c>
      <c r="H21" s="463">
        <v>106.03936645950569</v>
      </c>
      <c r="I21" s="463">
        <v>107.62702770295677</v>
      </c>
      <c r="J21" s="463">
        <v>109.3616463641707</v>
      </c>
      <c r="K21" s="463">
        <v>111.05091262760132</v>
      </c>
      <c r="L21" s="463">
        <v>112.3911083517326</v>
      </c>
      <c r="M21" s="463">
        <v>115.01457358803857</v>
      </c>
      <c r="N21" s="463">
        <v>116.52407355014788</v>
      </c>
      <c r="O21" s="463">
        <v>117.92435850283529</v>
      </c>
      <c r="P21" s="463">
        <v>119.26603913315446</v>
      </c>
      <c r="Q21" s="463">
        <v>120.47938938917729</v>
      </c>
      <c r="R21" s="463">
        <v>122.0307527679612</v>
      </c>
      <c r="S21" s="463">
        <v>123.89633106322178</v>
      </c>
      <c r="T21" s="463">
        <v>125.67905024318732</v>
      </c>
      <c r="U21" s="463">
        <v>127.34069575764481</v>
      </c>
      <c r="V21" s="463">
        <v>128.93599705398674</v>
      </c>
      <c r="W21" s="463">
        <v>130.42820350818249</v>
      </c>
      <c r="X21" s="463">
        <v>131.87403083918082</v>
      </c>
      <c r="Y21" s="463">
        <v>133.20448555266</v>
      </c>
      <c r="Z21" s="463">
        <v>134.47204333178843</v>
      </c>
      <c r="AA21" s="463">
        <v>135.64302929479197</v>
      </c>
      <c r="AF21" s="148"/>
    </row>
    <row r="22" spans="2:32" s="50" customFormat="1">
      <c r="B22" s="50" t="s">
        <v>4</v>
      </c>
      <c r="C22" s="50" t="s">
        <v>5</v>
      </c>
      <c r="D22" s="285" t="s">
        <v>4</v>
      </c>
      <c r="E22" s="331"/>
      <c r="F22" s="463">
        <v>64.621486135295285</v>
      </c>
      <c r="G22" s="463">
        <v>58.725843925527101</v>
      </c>
      <c r="H22" s="463">
        <v>50.640862398789338</v>
      </c>
      <c r="I22" s="463">
        <v>50.281829785067984</v>
      </c>
      <c r="J22" s="463">
        <v>50.0485824890484</v>
      </c>
      <c r="K22" s="463">
        <v>51.252430317599973</v>
      </c>
      <c r="L22" s="463">
        <v>52.415614480591898</v>
      </c>
      <c r="M22" s="463">
        <v>53.767623642078291</v>
      </c>
      <c r="N22" s="463">
        <v>55.080811094153113</v>
      </c>
      <c r="O22" s="463">
        <v>56.335153691401622</v>
      </c>
      <c r="P22" s="463">
        <v>57.561976974928932</v>
      </c>
      <c r="Q22" s="463">
        <v>58.717855850779578</v>
      </c>
      <c r="R22" s="463">
        <v>59.992537110922072</v>
      </c>
      <c r="S22" s="463">
        <v>61.211831476527905</v>
      </c>
      <c r="T22" s="463">
        <v>62.401982625550339</v>
      </c>
      <c r="U22" s="463">
        <v>63.410014734418915</v>
      </c>
      <c r="V22" s="463">
        <v>64.39717378832718</v>
      </c>
      <c r="W22" s="463">
        <v>66.052093834157503</v>
      </c>
      <c r="X22" s="463">
        <v>66.674011661620995</v>
      </c>
      <c r="Y22" s="463">
        <v>67.236819838788648</v>
      </c>
      <c r="Z22" s="463">
        <v>67.771068828018016</v>
      </c>
      <c r="AA22" s="463">
        <v>68.256757909860994</v>
      </c>
      <c r="AF22" s="148"/>
    </row>
    <row r="23" spans="2:32" s="50" customFormat="1">
      <c r="B23" s="334" t="s">
        <v>388</v>
      </c>
      <c r="E23" s="55"/>
      <c r="F23" s="55"/>
      <c r="G23" s="55"/>
      <c r="H23" s="55"/>
      <c r="I23" s="55"/>
      <c r="J23" s="55"/>
      <c r="K23" s="55"/>
      <c r="L23" s="55"/>
      <c r="M23" s="55"/>
      <c r="N23" s="55"/>
      <c r="O23" s="55"/>
      <c r="P23" s="55"/>
      <c r="Q23" s="55"/>
      <c r="R23" s="55"/>
      <c r="S23" s="55"/>
      <c r="T23" s="55"/>
      <c r="U23" s="55"/>
      <c r="V23" s="55"/>
      <c r="W23" s="55"/>
      <c r="X23" s="55"/>
      <c r="Y23" s="55"/>
      <c r="Z23" s="55"/>
      <c r="AA23" s="55"/>
      <c r="AB23" s="55"/>
      <c r="AF23" s="148"/>
    </row>
    <row r="24" spans="2:32">
      <c r="F24" s="347"/>
      <c r="G24" s="347"/>
      <c r="H24" s="347"/>
      <c r="I24" s="347"/>
      <c r="J24" s="347"/>
      <c r="K24" s="347"/>
      <c r="L24" s="347"/>
      <c r="M24" s="347"/>
      <c r="N24" s="347"/>
      <c r="O24" s="347"/>
      <c r="P24" s="347"/>
      <c r="Q24" s="347"/>
      <c r="R24" s="347"/>
      <c r="S24" s="347"/>
      <c r="T24" s="347"/>
      <c r="U24" s="347"/>
      <c r="V24" s="347"/>
      <c r="W24" s="347"/>
      <c r="X24" s="347"/>
      <c r="Y24" s="347"/>
      <c r="Z24" s="347"/>
      <c r="AA24" s="347"/>
    </row>
    <row r="25" spans="2:32" s="12" customFormat="1">
      <c r="E25" s="151"/>
      <c r="F25" s="348"/>
      <c r="G25" s="348"/>
      <c r="H25" s="348"/>
      <c r="I25" s="348"/>
      <c r="J25" s="348"/>
      <c r="K25" s="348"/>
      <c r="L25" s="348"/>
      <c r="M25" s="348"/>
      <c r="N25" s="348"/>
      <c r="O25" s="348"/>
      <c r="P25" s="348"/>
      <c r="Q25" s="348"/>
      <c r="R25" s="348"/>
      <c r="S25" s="348"/>
      <c r="T25" s="348"/>
      <c r="U25" s="348"/>
      <c r="V25" s="348"/>
      <c r="W25" s="348"/>
      <c r="X25" s="348"/>
      <c r="Y25" s="348"/>
      <c r="Z25" s="348"/>
      <c r="AA25" s="348"/>
      <c r="AB25" s="151"/>
    </row>
    <row r="26" spans="2:32" s="60" customFormat="1">
      <c r="B26" s="60" t="s">
        <v>12</v>
      </c>
      <c r="E26" s="61"/>
      <c r="F26" s="349"/>
      <c r="G26" s="349"/>
      <c r="H26" s="349"/>
      <c r="I26" s="349"/>
      <c r="J26" s="349"/>
      <c r="K26" s="349"/>
      <c r="L26" s="349"/>
      <c r="M26" s="349"/>
      <c r="N26" s="349"/>
      <c r="O26" s="349"/>
      <c r="P26" s="349"/>
      <c r="Q26" s="349"/>
      <c r="R26" s="349"/>
      <c r="S26" s="349"/>
      <c r="T26" s="349"/>
      <c r="U26" s="349"/>
      <c r="V26" s="349"/>
      <c r="W26" s="349"/>
      <c r="X26" s="349"/>
      <c r="Y26" s="349"/>
      <c r="Z26" s="349"/>
      <c r="AA26" s="349"/>
      <c r="AB26" s="61"/>
    </row>
    <row r="27" spans="2:32">
      <c r="F27" s="347"/>
      <c r="G27" s="347"/>
      <c r="H27" s="347"/>
      <c r="I27" s="347"/>
      <c r="J27" s="347"/>
      <c r="K27" s="347"/>
      <c r="L27" s="347"/>
      <c r="M27" s="347"/>
      <c r="N27" s="347"/>
      <c r="O27" s="347"/>
      <c r="P27" s="347"/>
      <c r="Q27" s="347"/>
      <c r="R27" s="347"/>
      <c r="S27" s="347"/>
      <c r="T27" s="347"/>
      <c r="U27" s="347"/>
      <c r="V27" s="347"/>
      <c r="W27" s="347"/>
      <c r="X27" s="347"/>
      <c r="Y27" s="347"/>
      <c r="Z27" s="347"/>
      <c r="AA27" s="347"/>
    </row>
    <row r="28" spans="2:32" s="50" customFormat="1">
      <c r="B28" s="53" t="s">
        <v>504</v>
      </c>
      <c r="C28" s="53" t="s">
        <v>1</v>
      </c>
      <c r="D28" s="53"/>
      <c r="E28" s="54"/>
      <c r="F28" s="54">
        <f t="shared" ref="F28:AA28" si="1">F$6</f>
        <v>2019</v>
      </c>
      <c r="G28" s="54">
        <f t="shared" si="1"/>
        <v>2020</v>
      </c>
      <c r="H28" s="54">
        <f t="shared" si="1"/>
        <v>2021</v>
      </c>
      <c r="I28" s="54">
        <f t="shared" si="1"/>
        <v>2022</v>
      </c>
      <c r="J28" s="54">
        <f t="shared" si="1"/>
        <v>2023</v>
      </c>
      <c r="K28" s="54">
        <f t="shared" si="1"/>
        <v>2024</v>
      </c>
      <c r="L28" s="54">
        <f t="shared" si="1"/>
        <v>2025</v>
      </c>
      <c r="M28" s="54">
        <f t="shared" si="1"/>
        <v>2026</v>
      </c>
      <c r="N28" s="54">
        <f t="shared" si="1"/>
        <v>2027</v>
      </c>
      <c r="O28" s="54">
        <f t="shared" si="1"/>
        <v>2028</v>
      </c>
      <c r="P28" s="54">
        <f t="shared" si="1"/>
        <v>2029</v>
      </c>
      <c r="Q28" s="54">
        <f t="shared" si="1"/>
        <v>2030</v>
      </c>
      <c r="R28" s="54">
        <f t="shared" si="1"/>
        <v>2031</v>
      </c>
      <c r="S28" s="54">
        <f t="shared" si="1"/>
        <v>2032</v>
      </c>
      <c r="T28" s="54">
        <f t="shared" si="1"/>
        <v>2033</v>
      </c>
      <c r="U28" s="54">
        <f t="shared" si="1"/>
        <v>2034</v>
      </c>
      <c r="V28" s="54">
        <f t="shared" si="1"/>
        <v>2035</v>
      </c>
      <c r="W28" s="54">
        <f t="shared" si="1"/>
        <v>2036</v>
      </c>
      <c r="X28" s="54">
        <f t="shared" si="1"/>
        <v>2037</v>
      </c>
      <c r="Y28" s="54">
        <f t="shared" si="1"/>
        <v>2038</v>
      </c>
      <c r="Z28" s="54">
        <f t="shared" si="1"/>
        <v>2039</v>
      </c>
      <c r="AA28" s="54">
        <f t="shared" si="1"/>
        <v>2040</v>
      </c>
    </row>
    <row r="29" spans="2:32" s="50" customFormat="1">
      <c r="B29" s="50" t="s">
        <v>9</v>
      </c>
      <c r="C29" s="50" t="s">
        <v>5</v>
      </c>
      <c r="E29" s="267"/>
      <c r="F29" s="463">
        <v>48.13702532536383</v>
      </c>
      <c r="G29" s="463">
        <v>48.528146948789889</v>
      </c>
      <c r="H29" s="463">
        <v>49.029117231990426</v>
      </c>
      <c r="I29" s="463">
        <v>49.532405602008467</v>
      </c>
      <c r="J29" s="463">
        <v>50.037858127615173</v>
      </c>
      <c r="K29" s="463">
        <v>50.545323014619093</v>
      </c>
      <c r="L29" s="463">
        <v>51.054650583706497</v>
      </c>
      <c r="M29" s="463">
        <v>51.365726036392111</v>
      </c>
      <c r="N29" s="463">
        <v>51.677058261479885</v>
      </c>
      <c r="O29" s="463">
        <v>51.988642280065065</v>
      </c>
      <c r="P29" s="463">
        <v>52.300473165558273</v>
      </c>
      <c r="Q29" s="463">
        <v>52.612546043058984</v>
      </c>
      <c r="R29" s="463">
        <v>52.875302226231177</v>
      </c>
      <c r="S29" s="463">
        <v>53.138403281373272</v>
      </c>
      <c r="T29" s="463">
        <v>53.40184179508779</v>
      </c>
      <c r="U29" s="463">
        <v>53.665610427022969</v>
      </c>
      <c r="V29" s="463">
        <v>53.929701909080514</v>
      </c>
      <c r="W29" s="463">
        <v>54.174250889852274</v>
      </c>
      <c r="X29" s="463">
        <v>54.41888572733636</v>
      </c>
      <c r="Y29" s="463">
        <v>54.663599201289209</v>
      </c>
      <c r="Z29" s="463">
        <v>54.908384160416688</v>
      </c>
      <c r="AA29" s="463">
        <v>55.153233521655096</v>
      </c>
      <c r="AF29" s="148"/>
    </row>
    <row r="30" spans="2:32" s="50" customFormat="1">
      <c r="B30" s="50" t="s">
        <v>8</v>
      </c>
      <c r="C30" s="50" t="s">
        <v>5</v>
      </c>
      <c r="E30" s="267"/>
      <c r="F30" s="463">
        <v>65.821840433738927</v>
      </c>
      <c r="G30" s="463">
        <v>65.047767429918196</v>
      </c>
      <c r="H30" s="463">
        <v>64.835608715110197</v>
      </c>
      <c r="I30" s="463">
        <v>64.697208823830636</v>
      </c>
      <c r="J30" s="463">
        <v>64.59290976534399</v>
      </c>
      <c r="K30" s="463">
        <v>64.531892471531364</v>
      </c>
      <c r="L30" s="463">
        <v>64.464339558720255</v>
      </c>
      <c r="M30" s="463">
        <v>64.710015549840818</v>
      </c>
      <c r="N30" s="463">
        <v>64.955304437852263</v>
      </c>
      <c r="O30" s="463">
        <v>65.200194985641772</v>
      </c>
      <c r="P30" s="463">
        <v>65.444676055494327</v>
      </c>
      <c r="Q30" s="463">
        <v>65.688736608355271</v>
      </c>
      <c r="R30" s="463">
        <v>65.884596633860156</v>
      </c>
      <c r="S30" s="463">
        <v>66.08036338926722</v>
      </c>
      <c r="T30" s="463">
        <v>66.276021603357506</v>
      </c>
      <c r="U30" s="463">
        <v>66.471556138902102</v>
      </c>
      <c r="V30" s="463">
        <v>66.66695199165018</v>
      </c>
      <c r="W30" s="463">
        <v>66.829694828730965</v>
      </c>
      <c r="X30" s="463">
        <v>66.992074665035901</v>
      </c>
      <c r="Y30" s="463">
        <v>67.154082323490499</v>
      </c>
      <c r="Z30" s="463">
        <v>67.315708706874133</v>
      </c>
      <c r="AA30" s="463">
        <v>67.476944797280851</v>
      </c>
      <c r="AF30" s="148"/>
    </row>
    <row r="31" spans="2:32" s="50" customFormat="1">
      <c r="B31" s="335" t="s">
        <v>389</v>
      </c>
      <c r="E31" s="57"/>
      <c r="F31" s="57"/>
      <c r="G31" s="57"/>
      <c r="H31" s="57"/>
      <c r="I31" s="57"/>
      <c r="J31" s="57"/>
      <c r="K31" s="57"/>
      <c r="L31" s="57"/>
      <c r="M31" s="57"/>
      <c r="N31" s="57"/>
      <c r="O31" s="57"/>
      <c r="P31" s="57"/>
      <c r="Q31" s="57"/>
      <c r="R31" s="57"/>
      <c r="S31" s="57"/>
      <c r="T31" s="57"/>
      <c r="U31" s="57"/>
      <c r="V31" s="57"/>
      <c r="W31" s="57"/>
      <c r="X31" s="57"/>
      <c r="Y31" s="57"/>
      <c r="Z31" s="57"/>
      <c r="AA31" s="57"/>
      <c r="AF31" s="148"/>
    </row>
    <row r="32" spans="2:32" s="50" customFormat="1">
      <c r="E32" s="56"/>
      <c r="F32" s="57"/>
      <c r="G32" s="57"/>
      <c r="H32" s="57"/>
      <c r="I32" s="57"/>
      <c r="J32" s="57"/>
      <c r="K32" s="57"/>
      <c r="L32" s="57"/>
      <c r="M32" s="57"/>
      <c r="N32" s="57"/>
      <c r="O32" s="57"/>
      <c r="P32" s="57"/>
      <c r="Q32" s="57"/>
      <c r="R32" s="57"/>
      <c r="S32" s="57"/>
      <c r="T32" s="57"/>
      <c r="U32" s="57"/>
      <c r="V32" s="57"/>
      <c r="W32" s="57"/>
      <c r="X32" s="57"/>
      <c r="Y32" s="57"/>
      <c r="Z32" s="57"/>
      <c r="AA32" s="57"/>
    </row>
    <row r="33" spans="2:32" s="50" customFormat="1">
      <c r="E33" s="152"/>
      <c r="F33" s="350"/>
      <c r="G33" s="350"/>
      <c r="H33" s="350"/>
      <c r="I33" s="350"/>
      <c r="J33" s="350"/>
      <c r="K33" s="350"/>
      <c r="L33" s="350"/>
      <c r="M33" s="350"/>
      <c r="N33" s="350"/>
      <c r="O33" s="350"/>
      <c r="P33" s="350"/>
      <c r="Q33" s="350"/>
      <c r="R33" s="350"/>
      <c r="S33" s="350"/>
      <c r="T33" s="350"/>
      <c r="U33" s="350"/>
      <c r="V33" s="350"/>
      <c r="W33" s="350"/>
      <c r="X33" s="350"/>
      <c r="Y33" s="350"/>
      <c r="Z33" s="350"/>
      <c r="AA33" s="350"/>
    </row>
    <row r="34" spans="2:32" s="50" customFormat="1">
      <c r="B34" s="53" t="s">
        <v>505</v>
      </c>
      <c r="C34" s="53" t="s">
        <v>1</v>
      </c>
      <c r="D34" s="53"/>
      <c r="E34" s="54"/>
      <c r="F34" s="54">
        <f t="shared" ref="F34:AA34" si="2">F$6</f>
        <v>2019</v>
      </c>
      <c r="G34" s="54">
        <f t="shared" si="2"/>
        <v>2020</v>
      </c>
      <c r="H34" s="54">
        <f t="shared" si="2"/>
        <v>2021</v>
      </c>
      <c r="I34" s="54">
        <f t="shared" si="2"/>
        <v>2022</v>
      </c>
      <c r="J34" s="54">
        <f t="shared" si="2"/>
        <v>2023</v>
      </c>
      <c r="K34" s="54">
        <f t="shared" si="2"/>
        <v>2024</v>
      </c>
      <c r="L34" s="54">
        <f t="shared" si="2"/>
        <v>2025</v>
      </c>
      <c r="M34" s="54">
        <f t="shared" si="2"/>
        <v>2026</v>
      </c>
      <c r="N34" s="54">
        <f t="shared" si="2"/>
        <v>2027</v>
      </c>
      <c r="O34" s="54">
        <f t="shared" si="2"/>
        <v>2028</v>
      </c>
      <c r="P34" s="54">
        <f t="shared" si="2"/>
        <v>2029</v>
      </c>
      <c r="Q34" s="54">
        <f t="shared" si="2"/>
        <v>2030</v>
      </c>
      <c r="R34" s="54">
        <f t="shared" si="2"/>
        <v>2031</v>
      </c>
      <c r="S34" s="54">
        <f t="shared" si="2"/>
        <v>2032</v>
      </c>
      <c r="T34" s="54">
        <f t="shared" si="2"/>
        <v>2033</v>
      </c>
      <c r="U34" s="54">
        <f t="shared" si="2"/>
        <v>2034</v>
      </c>
      <c r="V34" s="54">
        <f t="shared" si="2"/>
        <v>2035</v>
      </c>
      <c r="W34" s="54">
        <f t="shared" si="2"/>
        <v>2036</v>
      </c>
      <c r="X34" s="54">
        <f t="shared" si="2"/>
        <v>2037</v>
      </c>
      <c r="Y34" s="54">
        <f t="shared" si="2"/>
        <v>2038</v>
      </c>
      <c r="Z34" s="54">
        <f t="shared" si="2"/>
        <v>2039</v>
      </c>
      <c r="AA34" s="54">
        <f t="shared" si="2"/>
        <v>2040</v>
      </c>
    </row>
    <row r="35" spans="2:32" s="50" customFormat="1">
      <c r="B35" s="53" t="s">
        <v>260</v>
      </c>
      <c r="C35" s="53"/>
      <c r="D35" s="53"/>
      <c r="E35" s="54"/>
      <c r="F35" s="54"/>
      <c r="G35" s="54"/>
      <c r="H35" s="54"/>
      <c r="I35" s="54"/>
      <c r="J35" s="54"/>
      <c r="K35" s="54"/>
      <c r="L35" s="54"/>
      <c r="M35" s="54"/>
      <c r="N35" s="54"/>
      <c r="O35" s="54"/>
      <c r="P35" s="54"/>
      <c r="Q35" s="54"/>
      <c r="R35" s="54"/>
      <c r="S35" s="54"/>
      <c r="T35" s="54"/>
      <c r="U35" s="54"/>
      <c r="V35" s="54"/>
      <c r="W35" s="54"/>
      <c r="X35" s="54"/>
      <c r="Y35" s="54"/>
      <c r="Z35" s="54"/>
      <c r="AA35" s="54"/>
    </row>
    <row r="36" spans="2:32" s="50" customFormat="1">
      <c r="B36" s="50" t="s">
        <v>10</v>
      </c>
      <c r="C36" s="50" t="s">
        <v>5</v>
      </c>
      <c r="E36" s="267"/>
      <c r="F36" s="463">
        <v>43.369685474312433</v>
      </c>
      <c r="G36" s="463">
        <v>43.710884486559117</v>
      </c>
      <c r="H36" s="463">
        <v>44.141577223443562</v>
      </c>
      <c r="I36" s="463">
        <v>44.574168024690898</v>
      </c>
      <c r="J36" s="463">
        <v>45.008525564012366</v>
      </c>
      <c r="K36" s="463">
        <v>45.444520344423232</v>
      </c>
      <c r="L36" s="463">
        <v>45.882024679274117</v>
      </c>
      <c r="M36" s="463">
        <v>46.149471170326017</v>
      </c>
      <c r="N36" s="463">
        <v>46.417133792362442</v>
      </c>
      <c r="O36" s="463">
        <v>46.685008283440936</v>
      </c>
      <c r="P36" s="463">
        <v>46.953090426400969</v>
      </c>
      <c r="Q36" s="463">
        <v>47.221376048327706</v>
      </c>
      <c r="R36" s="463">
        <v>47.447441953531786</v>
      </c>
      <c r="S36" s="463">
        <v>47.673797913559987</v>
      </c>
      <c r="T36" s="463">
        <v>47.900437582544079</v>
      </c>
      <c r="U36" s="463">
        <v>48.127354677142954</v>
      </c>
      <c r="V36" s="463">
        <v>48.354542975864454</v>
      </c>
      <c r="W36" s="463">
        <v>48.564062589651243</v>
      </c>
      <c r="X36" s="463">
        <v>48.773650684412289</v>
      </c>
      <c r="Y36" s="463">
        <v>48.983301079619096</v>
      </c>
      <c r="Z36" s="463">
        <v>49.1930076537639</v>
      </c>
      <c r="AA36" s="463">
        <v>49.402764343744153</v>
      </c>
      <c r="AF36" s="148"/>
    </row>
    <row r="37" spans="2:32" s="50" customFormat="1">
      <c r="B37" s="50" t="s">
        <v>9</v>
      </c>
      <c r="C37" s="50" t="s">
        <v>5</v>
      </c>
      <c r="E37" s="267"/>
      <c r="F37" s="463">
        <v>50.665520413916397</v>
      </c>
      <c r="G37" s="463">
        <v>51.064117390840089</v>
      </c>
      <c r="H37" s="463">
        <v>51.567263111499493</v>
      </c>
      <c r="I37" s="463">
        <v>52.072626197068807</v>
      </c>
      <c r="J37" s="463">
        <v>52.580053228986408</v>
      </c>
      <c r="K37" s="463">
        <v>53.089392925728077</v>
      </c>
      <c r="L37" s="463">
        <v>53.600496120647335</v>
      </c>
      <c r="M37" s="463">
        <v>53.912933610193946</v>
      </c>
      <c r="N37" s="463">
        <v>54.22562358920846</v>
      </c>
      <c r="O37" s="463">
        <v>54.538561078786138</v>
      </c>
      <c r="P37" s="463">
        <v>54.851741152337581</v>
      </c>
      <c r="Q37" s="463">
        <v>55.165158934962271</v>
      </c>
      <c r="R37" s="463">
        <v>55.4292546186119</v>
      </c>
      <c r="S37" s="463">
        <v>55.693689151355123</v>
      </c>
      <c r="T37" s="463">
        <v>55.958455119794486</v>
      </c>
      <c r="U37" s="463">
        <v>56.223545183578217</v>
      </c>
      <c r="V37" s="463">
        <v>56.488952074608008</v>
      </c>
      <c r="W37" s="463">
        <v>56.733717978564535</v>
      </c>
      <c r="X37" s="463">
        <v>56.97856388365922</v>
      </c>
      <c r="Y37" s="463">
        <v>57.223482569648482</v>
      </c>
      <c r="Z37" s="463">
        <v>57.4684668852382</v>
      </c>
      <c r="AA37" s="463">
        <v>57.713509747364668</v>
      </c>
      <c r="AF37" s="148"/>
    </row>
    <row r="38" spans="2:32" s="50" customFormat="1">
      <c r="B38" s="50" t="s">
        <v>8</v>
      </c>
      <c r="C38" s="50" t="s">
        <v>5</v>
      </c>
      <c r="E38" s="267"/>
      <c r="F38" s="463">
        <v>68.038851536010483</v>
      </c>
      <c r="G38" s="463">
        <v>67.268189007444789</v>
      </c>
      <c r="H38" s="463">
        <v>67.05964719552162</v>
      </c>
      <c r="I38" s="463">
        <v>66.924775506353853</v>
      </c>
      <c r="J38" s="463">
        <v>66.823916324802212</v>
      </c>
      <c r="K38" s="463">
        <v>66.766250958343946</v>
      </c>
      <c r="L38" s="463">
        <v>66.701962398902808</v>
      </c>
      <c r="M38" s="463">
        <v>66.945663552216786</v>
      </c>
      <c r="N38" s="463">
        <v>67.188962540919803</v>
      </c>
      <c r="O38" s="463">
        <v>67.43184812789903</v>
      </c>
      <c r="P38" s="463">
        <v>67.674309175439461</v>
      </c>
      <c r="Q38" s="463">
        <v>67.91633464448644</v>
      </c>
      <c r="R38" s="463">
        <v>68.109531880542363</v>
      </c>
      <c r="S38" s="463">
        <v>68.302615513472986</v>
      </c>
      <c r="T38" s="463">
        <v>68.495570272059325</v>
      </c>
      <c r="U38" s="463">
        <v>68.68838101907248</v>
      </c>
      <c r="V38" s="463">
        <v>68.881032750261639</v>
      </c>
      <c r="W38" s="463">
        <v>69.040926434381774</v>
      </c>
      <c r="X38" s="463">
        <v>69.200442884606829</v>
      </c>
      <c r="Y38" s="463">
        <v>69.359572923862302</v>
      </c>
      <c r="Z38" s="463">
        <v>69.518307454927552</v>
      </c>
      <c r="AA38" s="463">
        <v>69.676637459896654</v>
      </c>
      <c r="AF38" s="148"/>
    </row>
    <row r="39" spans="2:32" s="50" customFormat="1">
      <c r="E39" s="268"/>
      <c r="F39" s="463"/>
      <c r="G39" s="463"/>
      <c r="H39" s="463"/>
      <c r="I39" s="463"/>
      <c r="J39" s="463"/>
      <c r="K39" s="463"/>
      <c r="L39" s="463"/>
      <c r="M39" s="463"/>
      <c r="N39" s="463"/>
      <c r="O39" s="463"/>
      <c r="P39" s="463"/>
      <c r="Q39" s="463"/>
      <c r="R39" s="463"/>
      <c r="S39" s="463"/>
      <c r="T39" s="463"/>
      <c r="U39" s="463"/>
      <c r="V39" s="463"/>
      <c r="W39" s="463"/>
      <c r="X39" s="463"/>
      <c r="Y39" s="463"/>
      <c r="Z39" s="463"/>
      <c r="AA39" s="463"/>
    </row>
    <row r="40" spans="2:32" s="50" customFormat="1">
      <c r="B40" s="53" t="s">
        <v>259</v>
      </c>
      <c r="C40" s="53"/>
      <c r="D40" s="53"/>
      <c r="E40" s="269"/>
      <c r="F40" s="463"/>
      <c r="G40" s="463"/>
      <c r="H40" s="463"/>
      <c r="I40" s="463"/>
      <c r="J40" s="463"/>
      <c r="K40" s="463"/>
      <c r="L40" s="463"/>
      <c r="M40" s="463"/>
      <c r="N40" s="463"/>
      <c r="O40" s="463"/>
      <c r="P40" s="463"/>
      <c r="Q40" s="463"/>
      <c r="R40" s="463"/>
      <c r="S40" s="463"/>
      <c r="T40" s="463"/>
      <c r="U40" s="463"/>
      <c r="V40" s="463"/>
      <c r="W40" s="463"/>
      <c r="X40" s="463"/>
      <c r="Y40" s="463"/>
      <c r="Z40" s="463"/>
      <c r="AA40" s="463"/>
    </row>
    <row r="41" spans="2:32" s="50" customFormat="1">
      <c r="B41" s="50" t="s">
        <v>10</v>
      </c>
      <c r="C41" s="50" t="s">
        <v>5</v>
      </c>
      <c r="E41" s="267"/>
      <c r="F41" s="463">
        <v>41.634898055339931</v>
      </c>
      <c r="G41" s="463">
        <v>41.962449107096752</v>
      </c>
      <c r="H41" s="463">
        <v>42.37591413450582</v>
      </c>
      <c r="I41" s="463">
        <v>42.791201303703261</v>
      </c>
      <c r="J41" s="463">
        <v>43.208184541451871</v>
      </c>
      <c r="K41" s="463">
        <v>43.626739530646304</v>
      </c>
      <c r="L41" s="463">
        <v>44.046743692103149</v>
      </c>
      <c r="M41" s="463">
        <v>44.303492323512977</v>
      </c>
      <c r="N41" s="463">
        <v>44.56044844066794</v>
      </c>
      <c r="O41" s="463">
        <v>44.817607952103295</v>
      </c>
      <c r="P41" s="463">
        <v>45.074966809344929</v>
      </c>
      <c r="Q41" s="463">
        <v>45.332521006394593</v>
      </c>
      <c r="R41" s="463">
        <v>45.549544275390517</v>
      </c>
      <c r="S41" s="463">
        <v>45.766845997017583</v>
      </c>
      <c r="T41" s="463">
        <v>45.93621057509371</v>
      </c>
      <c r="U41" s="463">
        <v>46.091987325464736</v>
      </c>
      <c r="V41" s="463">
        <v>46.247727566987081</v>
      </c>
      <c r="W41" s="463">
        <v>46.390503884981669</v>
      </c>
      <c r="X41" s="463">
        <v>46.533237561648519</v>
      </c>
      <c r="Y41" s="463">
        <v>46.675927978934773</v>
      </c>
      <c r="Z41" s="463">
        <v>46.818574524689666</v>
      </c>
      <c r="AA41" s="463">
        <v>46.961176592602918</v>
      </c>
      <c r="AF41" s="148"/>
    </row>
    <row r="42" spans="2:32" s="50" customFormat="1">
      <c r="B42" s="50" t="s">
        <v>9</v>
      </c>
      <c r="C42" s="50" t="s">
        <v>5</v>
      </c>
      <c r="E42" s="267"/>
      <c r="F42" s="463">
        <v>49.774168839891416</v>
      </c>
      <c r="G42" s="463">
        <v>50.061036911793309</v>
      </c>
      <c r="H42" s="463">
        <v>50.402972226528831</v>
      </c>
      <c r="I42" s="463">
        <v>50.744465043014785</v>
      </c>
      <c r="J42" s="463">
        <v>51.085501996659453</v>
      </c>
      <c r="K42" s="463">
        <v>51.42606993657482</v>
      </c>
      <c r="L42" s="463">
        <v>51.766155923360643</v>
      </c>
      <c r="M42" s="463">
        <v>52.036527828740894</v>
      </c>
      <c r="N42" s="463">
        <v>52.306858909069049</v>
      </c>
      <c r="O42" s="463">
        <v>52.577148666454612</v>
      </c>
      <c r="P42" s="463">
        <v>52.847396608238675</v>
      </c>
      <c r="Q42" s="463">
        <v>53.117602246931163</v>
      </c>
      <c r="R42" s="463">
        <v>53.29970799367689</v>
      </c>
      <c r="S42" s="463">
        <v>53.481773292083211</v>
      </c>
      <c r="T42" s="463">
        <v>53.663797400810409</v>
      </c>
      <c r="U42" s="463">
        <v>53.845779585823287</v>
      </c>
      <c r="V42" s="463">
        <v>54.027719120312014</v>
      </c>
      <c r="W42" s="463">
        <v>54.19451388432438</v>
      </c>
      <c r="X42" s="463">
        <v>54.361258833701541</v>
      </c>
      <c r="Y42" s="463">
        <v>54.527953246419131</v>
      </c>
      <c r="Z42" s="463">
        <v>54.694596407347738</v>
      </c>
      <c r="AA42" s="463">
        <v>54.861187608180984</v>
      </c>
      <c r="AF42" s="148"/>
    </row>
    <row r="43" spans="2:32" s="50" customFormat="1">
      <c r="B43" s="50" t="s">
        <v>8</v>
      </c>
      <c r="C43" s="50" t="s">
        <v>5</v>
      </c>
      <c r="E43" s="267"/>
      <c r="F43" s="463">
        <v>72.612666991909052</v>
      </c>
      <c r="G43" s="463">
        <v>71.877731161185451</v>
      </c>
      <c r="H43" s="463">
        <v>71.704654695347415</v>
      </c>
      <c r="I43" s="463">
        <v>71.604987000507819</v>
      </c>
      <c r="J43" s="463">
        <v>71.539070461527359</v>
      </c>
      <c r="K43" s="463">
        <v>71.516086385883312</v>
      </c>
      <c r="L43" s="463">
        <v>71.486217765499418</v>
      </c>
      <c r="M43" s="463">
        <v>71.743019257508593</v>
      </c>
      <c r="N43" s="463">
        <v>71.999418584906806</v>
      </c>
      <c r="O43" s="463">
        <v>72.255404510581229</v>
      </c>
      <c r="P43" s="463">
        <v>72.51096589681687</v>
      </c>
      <c r="Q43" s="463">
        <v>72.766091704559059</v>
      </c>
      <c r="R43" s="463">
        <v>72.974026821647072</v>
      </c>
      <c r="S43" s="463">
        <v>73.181848335609786</v>
      </c>
      <c r="T43" s="463">
        <v>73.389540975228229</v>
      </c>
      <c r="U43" s="463">
        <v>73.597089603273488</v>
      </c>
      <c r="V43" s="463">
        <v>73.804479215494737</v>
      </c>
      <c r="W43" s="463">
        <v>73.975835695973174</v>
      </c>
      <c r="X43" s="463">
        <v>74.146814942556531</v>
      </c>
      <c r="Y43" s="463">
        <v>74.317407778170292</v>
      </c>
      <c r="Z43" s="463">
        <v>74.487605105593829</v>
      </c>
      <c r="AA43" s="463">
        <v>74.657397906921247</v>
      </c>
      <c r="AF43" s="148"/>
    </row>
    <row r="44" spans="2:32" s="50" customFormat="1">
      <c r="B44" s="335" t="s">
        <v>389</v>
      </c>
      <c r="E44" s="57"/>
      <c r="F44" s="57"/>
      <c r="G44" s="57"/>
      <c r="H44" s="57"/>
      <c r="I44" s="57"/>
      <c r="J44" s="57"/>
      <c r="K44" s="57"/>
      <c r="L44" s="57"/>
      <c r="M44" s="57"/>
      <c r="N44" s="57"/>
      <c r="O44" s="57"/>
      <c r="P44" s="57"/>
      <c r="Q44" s="57"/>
      <c r="R44" s="57"/>
      <c r="S44" s="57"/>
      <c r="T44" s="57"/>
      <c r="U44" s="57"/>
      <c r="V44" s="57"/>
      <c r="W44" s="57"/>
      <c r="X44" s="57"/>
      <c r="Y44" s="57"/>
      <c r="Z44" s="57"/>
      <c r="AA44" s="57"/>
      <c r="AB44" s="57"/>
      <c r="AF44" s="148"/>
    </row>
    <row r="45" spans="2:32">
      <c r="F45" s="347"/>
      <c r="G45" s="347"/>
      <c r="H45" s="347"/>
      <c r="I45" s="347"/>
      <c r="J45" s="347"/>
      <c r="K45" s="347"/>
      <c r="L45" s="347"/>
      <c r="M45" s="347"/>
      <c r="N45" s="347"/>
      <c r="O45" s="347"/>
      <c r="P45" s="347"/>
      <c r="Q45" s="347"/>
      <c r="R45" s="347"/>
      <c r="S45" s="347"/>
      <c r="T45" s="347"/>
      <c r="U45" s="347"/>
      <c r="V45" s="347"/>
      <c r="W45" s="347"/>
      <c r="X45" s="347"/>
      <c r="Y45" s="347"/>
      <c r="Z45" s="347"/>
      <c r="AA45" s="347"/>
    </row>
    <row r="46" spans="2:32" s="12" customFormat="1">
      <c r="E46" s="153"/>
      <c r="F46" s="351"/>
      <c r="G46" s="351"/>
      <c r="H46" s="351"/>
      <c r="I46" s="351"/>
      <c r="J46" s="351"/>
      <c r="K46" s="351"/>
      <c r="L46" s="351"/>
      <c r="M46" s="351"/>
      <c r="N46" s="351"/>
      <c r="O46" s="351"/>
      <c r="P46" s="351"/>
      <c r="Q46" s="351"/>
      <c r="R46" s="351"/>
      <c r="S46" s="351"/>
      <c r="T46" s="351"/>
      <c r="U46" s="351"/>
      <c r="V46" s="351"/>
      <c r="W46" s="351"/>
      <c r="X46" s="351"/>
      <c r="Y46" s="351"/>
      <c r="Z46" s="351"/>
      <c r="AA46" s="351"/>
      <c r="AB46" s="153"/>
    </row>
    <row r="47" spans="2:32" s="60" customFormat="1">
      <c r="B47" s="60" t="s">
        <v>13</v>
      </c>
      <c r="E47" s="61"/>
      <c r="F47" s="349"/>
      <c r="G47" s="349"/>
      <c r="H47" s="349"/>
      <c r="I47" s="349"/>
      <c r="J47" s="349"/>
      <c r="K47" s="349"/>
      <c r="L47" s="349"/>
      <c r="M47" s="349"/>
      <c r="N47" s="349"/>
      <c r="O47" s="349"/>
      <c r="P47" s="349"/>
      <c r="Q47" s="349"/>
      <c r="R47" s="349"/>
      <c r="S47" s="349"/>
      <c r="T47" s="349"/>
      <c r="U47" s="349"/>
      <c r="V47" s="349"/>
      <c r="W47" s="349"/>
      <c r="X47" s="349"/>
      <c r="Y47" s="349"/>
      <c r="Z47" s="349"/>
      <c r="AA47" s="349"/>
      <c r="AB47" s="61"/>
    </row>
    <row r="48" spans="2:32">
      <c r="F48" s="347"/>
      <c r="G48" s="347"/>
      <c r="H48" s="347"/>
      <c r="I48" s="347"/>
      <c r="J48" s="347"/>
      <c r="K48" s="347"/>
      <c r="L48" s="347"/>
      <c r="M48" s="347"/>
      <c r="N48" s="347"/>
      <c r="O48" s="347"/>
      <c r="P48" s="347"/>
      <c r="Q48" s="347"/>
      <c r="R48" s="347"/>
      <c r="S48" s="347"/>
      <c r="T48" s="347"/>
      <c r="U48" s="347"/>
      <c r="V48" s="347"/>
      <c r="W48" s="347"/>
      <c r="X48" s="347"/>
      <c r="Y48" s="347"/>
      <c r="Z48" s="347"/>
      <c r="AA48" s="347"/>
    </row>
    <row r="49" spans="1:32" s="50" customFormat="1">
      <c r="B49" s="53" t="s">
        <v>506</v>
      </c>
      <c r="C49" s="53" t="s">
        <v>1</v>
      </c>
      <c r="D49" s="53"/>
      <c r="E49" s="54"/>
      <c r="F49" s="54">
        <f t="shared" ref="F49:AA49" si="3">F$6</f>
        <v>2019</v>
      </c>
      <c r="G49" s="54">
        <f t="shared" si="3"/>
        <v>2020</v>
      </c>
      <c r="H49" s="54">
        <f t="shared" si="3"/>
        <v>2021</v>
      </c>
      <c r="I49" s="54">
        <f t="shared" si="3"/>
        <v>2022</v>
      </c>
      <c r="J49" s="54">
        <f t="shared" si="3"/>
        <v>2023</v>
      </c>
      <c r="K49" s="54">
        <f t="shared" si="3"/>
        <v>2024</v>
      </c>
      <c r="L49" s="54">
        <f t="shared" si="3"/>
        <v>2025</v>
      </c>
      <c r="M49" s="54">
        <f t="shared" si="3"/>
        <v>2026</v>
      </c>
      <c r="N49" s="54">
        <f t="shared" si="3"/>
        <v>2027</v>
      </c>
      <c r="O49" s="54">
        <f t="shared" si="3"/>
        <v>2028</v>
      </c>
      <c r="P49" s="54">
        <f t="shared" si="3"/>
        <v>2029</v>
      </c>
      <c r="Q49" s="54">
        <f t="shared" si="3"/>
        <v>2030</v>
      </c>
      <c r="R49" s="54">
        <f t="shared" si="3"/>
        <v>2031</v>
      </c>
      <c r="S49" s="54">
        <f t="shared" si="3"/>
        <v>2032</v>
      </c>
      <c r="T49" s="54">
        <f t="shared" si="3"/>
        <v>2033</v>
      </c>
      <c r="U49" s="54">
        <f t="shared" si="3"/>
        <v>2034</v>
      </c>
      <c r="V49" s="54">
        <f t="shared" si="3"/>
        <v>2035</v>
      </c>
      <c r="W49" s="54">
        <f t="shared" si="3"/>
        <v>2036</v>
      </c>
      <c r="X49" s="54">
        <f t="shared" si="3"/>
        <v>2037</v>
      </c>
      <c r="Y49" s="54">
        <f t="shared" si="3"/>
        <v>2038</v>
      </c>
      <c r="Z49" s="54">
        <f t="shared" si="3"/>
        <v>2039</v>
      </c>
      <c r="AA49" s="54">
        <f t="shared" si="3"/>
        <v>2040</v>
      </c>
    </row>
    <row r="50" spans="1:32" s="50" customFormat="1">
      <c r="B50" s="50" t="s">
        <v>14</v>
      </c>
      <c r="C50" s="50" t="s">
        <v>15</v>
      </c>
      <c r="E50" s="267"/>
      <c r="F50" s="464">
        <v>195.74638834999999</v>
      </c>
      <c r="G50" s="464">
        <v>214.42575100000002</v>
      </c>
      <c r="H50" s="464">
        <v>220.80004550000001</v>
      </c>
      <c r="I50" s="464">
        <v>227.36394250000001</v>
      </c>
      <c r="J50" s="464">
        <v>234.12288050000001</v>
      </c>
      <c r="K50" s="464">
        <v>241.08274500000002</v>
      </c>
      <c r="L50" s="464">
        <v>248.24957050000003</v>
      </c>
      <c r="M50" s="464">
        <v>255.6293915</v>
      </c>
      <c r="N50" s="464">
        <v>263.22861500000005</v>
      </c>
      <c r="O50" s="464">
        <v>271.05372249999999</v>
      </c>
      <c r="P50" s="464">
        <v>279.11149349999999</v>
      </c>
      <c r="Q50" s="464">
        <v>287.40878200000003</v>
      </c>
      <c r="R50" s="464">
        <v>295.95274000000001</v>
      </c>
      <c r="S50" s="464">
        <v>304.75066849999996</v>
      </c>
      <c r="T50" s="464">
        <v>313.81016649999998</v>
      </c>
      <c r="U50" s="464">
        <v>323.13898200000006</v>
      </c>
      <c r="V50" s="464">
        <v>332.74508650000001</v>
      </c>
      <c r="W50" s="464">
        <v>342.63674950000001</v>
      </c>
      <c r="X50" s="464">
        <v>352.82246399999997</v>
      </c>
      <c r="Y50" s="464">
        <v>363.31102099999998</v>
      </c>
      <c r="Z50" s="464">
        <v>374.11136049999999</v>
      </c>
      <c r="AA50" s="464">
        <v>385.23279500000001</v>
      </c>
      <c r="AF50" s="148"/>
    </row>
    <row r="51" spans="1:32" s="50" customFormat="1">
      <c r="B51" s="336" t="s">
        <v>390</v>
      </c>
      <c r="E51" s="56"/>
      <c r="F51" s="57"/>
      <c r="G51" s="57"/>
      <c r="H51" s="57"/>
      <c r="I51" s="57"/>
      <c r="J51" s="57"/>
      <c r="K51" s="57"/>
      <c r="L51" s="57"/>
      <c r="M51" s="57"/>
      <c r="N51" s="57"/>
      <c r="O51" s="57"/>
      <c r="P51" s="57"/>
      <c r="Q51" s="57"/>
      <c r="R51" s="57"/>
      <c r="S51" s="57"/>
      <c r="T51" s="57"/>
      <c r="U51" s="57"/>
      <c r="V51" s="57"/>
      <c r="W51" s="57"/>
      <c r="X51" s="57"/>
      <c r="Y51" s="57"/>
      <c r="Z51" s="57"/>
      <c r="AA51" s="57"/>
      <c r="AB51" s="56"/>
      <c r="AF51" s="148"/>
    </row>
    <row r="52" spans="1:32" s="50" customFormat="1">
      <c r="E52" s="297"/>
      <c r="F52" s="352"/>
      <c r="G52" s="352"/>
      <c r="H52" s="352"/>
      <c r="I52" s="352"/>
      <c r="J52" s="352"/>
      <c r="K52" s="352"/>
      <c r="L52" s="352"/>
      <c r="M52" s="352"/>
      <c r="N52" s="352"/>
      <c r="O52" s="352"/>
      <c r="P52" s="352"/>
      <c r="Q52" s="352"/>
      <c r="R52" s="352"/>
      <c r="S52" s="352"/>
      <c r="T52" s="352"/>
      <c r="U52" s="352"/>
      <c r="V52" s="352"/>
      <c r="W52" s="352"/>
      <c r="X52" s="352"/>
      <c r="Y52" s="352"/>
      <c r="Z52" s="352"/>
      <c r="AA52" s="352"/>
      <c r="AB52" s="56"/>
    </row>
    <row r="53" spans="1:32" s="12" customFormat="1">
      <c r="E53" s="298"/>
      <c r="F53" s="353"/>
      <c r="G53" s="353"/>
      <c r="H53" s="353"/>
      <c r="I53" s="353"/>
      <c r="J53" s="353"/>
      <c r="K53" s="353"/>
      <c r="L53" s="353"/>
      <c r="M53" s="353"/>
      <c r="N53" s="353"/>
      <c r="O53" s="353"/>
      <c r="P53" s="353"/>
      <c r="Q53" s="353"/>
      <c r="R53" s="353"/>
      <c r="S53" s="353"/>
      <c r="T53" s="353"/>
      <c r="U53" s="353"/>
      <c r="V53" s="353"/>
      <c r="W53" s="353"/>
      <c r="X53" s="353"/>
      <c r="Y53" s="353"/>
      <c r="Z53" s="353"/>
      <c r="AA53" s="353"/>
      <c r="AB53" s="151"/>
    </row>
    <row r="54" spans="1:32" s="60" customFormat="1">
      <c r="B54" s="60" t="s">
        <v>252</v>
      </c>
      <c r="E54" s="61"/>
      <c r="F54" s="61"/>
      <c r="G54" s="61"/>
      <c r="H54" s="61"/>
      <c r="I54" s="61"/>
      <c r="J54" s="61"/>
      <c r="K54" s="61"/>
      <c r="L54" s="61"/>
      <c r="M54" s="61"/>
      <c r="N54" s="61"/>
      <c r="O54" s="61"/>
      <c r="P54" s="61"/>
      <c r="Q54" s="61"/>
      <c r="R54" s="61"/>
      <c r="S54" s="61"/>
      <c r="T54" s="61"/>
      <c r="U54" s="61"/>
      <c r="V54" s="61"/>
      <c r="W54" s="61"/>
      <c r="X54" s="61"/>
      <c r="Y54" s="61"/>
      <c r="Z54" s="61"/>
      <c r="AA54" s="61"/>
      <c r="AB54" s="61"/>
    </row>
    <row r="55" spans="1:32" s="51" customFormat="1"/>
    <row r="56" spans="1:32">
      <c r="A56"/>
      <c r="B56" s="1" t="s">
        <v>462</v>
      </c>
      <c r="E56"/>
      <c r="F56"/>
      <c r="G56"/>
      <c r="H56"/>
      <c r="I56"/>
      <c r="J56"/>
      <c r="K56"/>
      <c r="L56"/>
      <c r="M56"/>
      <c r="N56"/>
      <c r="O56"/>
      <c r="P56"/>
      <c r="Q56"/>
      <c r="R56"/>
      <c r="S56"/>
      <c r="T56"/>
      <c r="U56"/>
      <c r="V56"/>
      <c r="W56"/>
      <c r="X56"/>
      <c r="Y56"/>
      <c r="Z56"/>
      <c r="AA56"/>
      <c r="AB56"/>
    </row>
    <row r="57" spans="1:32" outlineLevel="1">
      <c r="A57"/>
      <c r="E57"/>
      <c r="F57"/>
      <c r="G57"/>
      <c r="H57"/>
      <c r="I57"/>
      <c r="J57"/>
      <c r="K57"/>
      <c r="L57"/>
      <c r="M57"/>
      <c r="N57"/>
      <c r="O57"/>
      <c r="P57"/>
      <c r="Q57"/>
      <c r="R57"/>
      <c r="S57"/>
      <c r="T57"/>
      <c r="U57"/>
      <c r="V57"/>
      <c r="W57"/>
      <c r="X57"/>
      <c r="Y57"/>
      <c r="Z57"/>
      <c r="AA57"/>
      <c r="AB57"/>
    </row>
    <row r="58" spans="1:32" s="12" customFormat="1" outlineLevel="1"/>
    <row r="59" spans="1:32" s="12" customFormat="1" outlineLevel="1"/>
    <row r="60" spans="1:32" s="12" customFormat="1" outlineLevel="1">
      <c r="B60" s="112" t="s">
        <v>351</v>
      </c>
      <c r="C60" s="112" t="s">
        <v>1</v>
      </c>
      <c r="D60" s="112" t="s">
        <v>268</v>
      </c>
      <c r="E60" s="115"/>
      <c r="F60" s="115">
        <f t="shared" ref="F60:AA60" si="4">F$6</f>
        <v>2019</v>
      </c>
      <c r="G60" s="115">
        <f t="shared" si="4"/>
        <v>2020</v>
      </c>
      <c r="H60" s="115">
        <f t="shared" si="4"/>
        <v>2021</v>
      </c>
      <c r="I60" s="115">
        <f t="shared" si="4"/>
        <v>2022</v>
      </c>
      <c r="J60" s="115">
        <f t="shared" si="4"/>
        <v>2023</v>
      </c>
      <c r="K60" s="115">
        <f t="shared" si="4"/>
        <v>2024</v>
      </c>
      <c r="L60" s="115">
        <f t="shared" si="4"/>
        <v>2025</v>
      </c>
      <c r="M60" s="115">
        <f t="shared" si="4"/>
        <v>2026</v>
      </c>
      <c r="N60" s="115">
        <f t="shared" si="4"/>
        <v>2027</v>
      </c>
      <c r="O60" s="115">
        <f t="shared" si="4"/>
        <v>2028</v>
      </c>
      <c r="P60" s="115">
        <f t="shared" si="4"/>
        <v>2029</v>
      </c>
      <c r="Q60" s="115">
        <f t="shared" si="4"/>
        <v>2030</v>
      </c>
      <c r="R60" s="115">
        <f t="shared" si="4"/>
        <v>2031</v>
      </c>
      <c r="S60" s="115">
        <f t="shared" si="4"/>
        <v>2032</v>
      </c>
      <c r="T60" s="115">
        <f t="shared" si="4"/>
        <v>2033</v>
      </c>
      <c r="U60" s="115">
        <f t="shared" si="4"/>
        <v>2034</v>
      </c>
      <c r="V60" s="115">
        <f t="shared" si="4"/>
        <v>2035</v>
      </c>
      <c r="W60" s="115">
        <f t="shared" si="4"/>
        <v>2036</v>
      </c>
      <c r="X60" s="115">
        <f t="shared" si="4"/>
        <v>2037</v>
      </c>
      <c r="Y60" s="115">
        <f t="shared" si="4"/>
        <v>2038</v>
      </c>
      <c r="Z60" s="115">
        <f t="shared" si="4"/>
        <v>2039</v>
      </c>
      <c r="AA60" s="115">
        <f t="shared" si="4"/>
        <v>2040</v>
      </c>
    </row>
    <row r="61" spans="1:32" s="12" customFormat="1" outlineLevel="1">
      <c r="B61" s="116" t="s">
        <v>260</v>
      </c>
      <c r="C61" s="116"/>
    </row>
    <row r="62" spans="1:32" s="12" customFormat="1" outlineLevel="1">
      <c r="B62" s="63" t="s">
        <v>2</v>
      </c>
      <c r="C62" s="63" t="s">
        <v>5</v>
      </c>
      <c r="D62" s="137" t="str">
        <f t="shared" ref="D62:D69" si="5">B62&amp;" - AF18"</f>
        <v>Kul - AF18</v>
      </c>
      <c r="E62" s="117"/>
      <c r="F62" s="117">
        <v>23.627861233127874</v>
      </c>
      <c r="G62" s="117">
        <v>21.863532479078977</v>
      </c>
      <c r="H62" s="117">
        <v>21.703004700477205</v>
      </c>
      <c r="I62" s="117">
        <v>21.504259856596317</v>
      </c>
      <c r="J62" s="117">
        <v>21.229744082484093</v>
      </c>
      <c r="K62" s="117">
        <v>21.394562555091696</v>
      </c>
      <c r="L62" s="117">
        <v>21.549197294961484</v>
      </c>
      <c r="M62" s="117">
        <v>21.791883827629263</v>
      </c>
      <c r="N62" s="117">
        <v>21.970032499557441</v>
      </c>
      <c r="O62" s="117">
        <v>22.139576094978285</v>
      </c>
      <c r="P62" s="117">
        <v>22.293089622370292</v>
      </c>
      <c r="Q62" s="117">
        <v>22.446222421113159</v>
      </c>
      <c r="R62" s="117">
        <v>22.525340896912887</v>
      </c>
      <c r="S62" s="117">
        <v>22.600805114761197</v>
      </c>
      <c r="T62" s="117">
        <v>22.661495892525512</v>
      </c>
      <c r="U62" s="117">
        <v>22.717614978066983</v>
      </c>
      <c r="V62" s="117">
        <v>22.764052638107639</v>
      </c>
      <c r="W62" s="117">
        <v>22.854057347789087</v>
      </c>
      <c r="X62" s="117">
        <v>22.930041367054354</v>
      </c>
      <c r="Y62" s="117">
        <v>23.001366943279447</v>
      </c>
      <c r="Z62" s="117">
        <v>23.059296818034081</v>
      </c>
      <c r="AA62" s="117">
        <v>23.117482601298043</v>
      </c>
    </row>
    <row r="63" spans="1:32" s="12" customFormat="1" outlineLevel="1">
      <c r="B63" s="63" t="s">
        <v>6</v>
      </c>
      <c r="C63" s="63" t="s">
        <v>5</v>
      </c>
      <c r="D63" s="137" t="str">
        <f t="shared" si="5"/>
        <v>Fuelolie - AF18</v>
      </c>
      <c r="E63" s="117"/>
      <c r="F63" s="117">
        <v>55.840786315044411</v>
      </c>
      <c r="G63" s="117">
        <v>56.762821093589551</v>
      </c>
      <c r="H63" s="117">
        <v>58.560887344059012</v>
      </c>
      <c r="I63" s="117">
        <v>60.355006643103295</v>
      </c>
      <c r="J63" s="117">
        <v>62.035032237017788</v>
      </c>
      <c r="K63" s="117">
        <v>63.742594988306621</v>
      </c>
      <c r="L63" s="117">
        <v>65.343108841985696</v>
      </c>
      <c r="M63" s="117">
        <v>68.034435984094912</v>
      </c>
      <c r="N63" s="117">
        <v>70.149794238272491</v>
      </c>
      <c r="O63" s="117">
        <v>72.177576646252533</v>
      </c>
      <c r="P63" s="117">
        <v>74.088733523281562</v>
      </c>
      <c r="Q63" s="117">
        <v>75.951570694248204</v>
      </c>
      <c r="R63" s="117">
        <v>77.773692857324278</v>
      </c>
      <c r="S63" s="117">
        <v>79.641053593292739</v>
      </c>
      <c r="T63" s="117">
        <v>81.384782699491851</v>
      </c>
      <c r="U63" s="117">
        <v>83.052375095520517</v>
      </c>
      <c r="V63" s="117">
        <v>84.622672106246171</v>
      </c>
      <c r="W63" s="117">
        <v>86.272099299745975</v>
      </c>
      <c r="X63" s="117">
        <v>87.945177598798736</v>
      </c>
      <c r="Y63" s="117">
        <v>89.547101318697898</v>
      </c>
      <c r="Z63" s="117">
        <v>91.037522173812206</v>
      </c>
      <c r="AA63" s="117">
        <v>92.484625721420798</v>
      </c>
    </row>
    <row r="64" spans="1:32" s="12" customFormat="1" outlineLevel="1">
      <c r="B64" s="63" t="s">
        <v>7</v>
      </c>
      <c r="C64" s="63" t="s">
        <v>5</v>
      </c>
      <c r="D64" s="137" t="str">
        <f t="shared" si="5"/>
        <v>Gasolie - AF18</v>
      </c>
      <c r="E64" s="117"/>
      <c r="F64" s="117">
        <v>91.012134261044906</v>
      </c>
      <c r="G64" s="117">
        <v>91.934169039590046</v>
      </c>
      <c r="H64" s="117">
        <v>93.732235290059521</v>
      </c>
      <c r="I64" s="117">
        <v>95.526354589103789</v>
      </c>
      <c r="J64" s="117">
        <v>97.206380183018297</v>
      </c>
      <c r="K64" s="117">
        <v>98.91394293430713</v>
      </c>
      <c r="L64" s="117">
        <v>100.51445678798621</v>
      </c>
      <c r="M64" s="117">
        <v>103.20578393009541</v>
      </c>
      <c r="N64" s="117">
        <v>105.32114218427299</v>
      </c>
      <c r="O64" s="117">
        <v>107.34892459225304</v>
      </c>
      <c r="P64" s="117">
        <v>109.26008146928206</v>
      </c>
      <c r="Q64" s="117">
        <v>111.12291864024871</v>
      </c>
      <c r="R64" s="117">
        <v>112.94504080332479</v>
      </c>
      <c r="S64" s="117">
        <v>114.81240153929323</v>
      </c>
      <c r="T64" s="117">
        <v>116.55613064549235</v>
      </c>
      <c r="U64" s="117">
        <v>118.22372304152103</v>
      </c>
      <c r="V64" s="117">
        <v>119.79402005224668</v>
      </c>
      <c r="W64" s="117">
        <v>121.44344724574648</v>
      </c>
      <c r="X64" s="117">
        <v>123.11652554479923</v>
      </c>
      <c r="Y64" s="117">
        <v>124.71844926469839</v>
      </c>
      <c r="Z64" s="117">
        <v>126.2088701198127</v>
      </c>
      <c r="AA64" s="117">
        <v>127.65597366742131</v>
      </c>
    </row>
    <row r="65" spans="2:27" s="12" customFormat="1" outlineLevel="1">
      <c r="B65" s="63" t="s">
        <v>4</v>
      </c>
      <c r="C65" s="63" t="s">
        <v>5</v>
      </c>
      <c r="D65" s="137" t="str">
        <f t="shared" si="5"/>
        <v>Naturgas - AF18</v>
      </c>
      <c r="E65" s="117"/>
      <c r="F65" s="117">
        <v>42.74149923296909</v>
      </c>
      <c r="G65" s="117">
        <v>38.458004346520852</v>
      </c>
      <c r="H65" s="117">
        <v>39.386040375875226</v>
      </c>
      <c r="I65" s="117">
        <v>40.769069118194992</v>
      </c>
      <c r="J65" s="117">
        <v>42.032027083279885</v>
      </c>
      <c r="K65" s="117">
        <v>43.252496348635617</v>
      </c>
      <c r="L65" s="117">
        <v>44.426016944474057</v>
      </c>
      <c r="M65" s="117">
        <v>45.991552822496629</v>
      </c>
      <c r="N65" s="117">
        <v>47.368696858685105</v>
      </c>
      <c r="O65" s="117">
        <v>48.703318060437176</v>
      </c>
      <c r="P65" s="117">
        <v>49.976381172599986</v>
      </c>
      <c r="Q65" s="117">
        <v>51.230692974306095</v>
      </c>
      <c r="R65" s="117">
        <v>52.384748097018161</v>
      </c>
      <c r="S65" s="117">
        <v>53.507732810223985</v>
      </c>
      <c r="T65" s="117">
        <v>54.569748796529851</v>
      </c>
      <c r="U65" s="117">
        <v>55.599733965183795</v>
      </c>
      <c r="V65" s="117">
        <v>56.584108240753338</v>
      </c>
      <c r="W65" s="117">
        <v>57.773607566219312</v>
      </c>
      <c r="X65" s="117">
        <v>58.520331649193579</v>
      </c>
      <c r="Y65" s="117">
        <v>59.233920044910228</v>
      </c>
      <c r="Z65" s="117">
        <v>59.889695711581886</v>
      </c>
      <c r="AA65" s="117">
        <v>60.528285341533369</v>
      </c>
    </row>
    <row r="66" spans="2:27" s="12" customFormat="1" outlineLevel="1">
      <c r="B66" s="63" t="s">
        <v>267</v>
      </c>
      <c r="C66" s="63" t="s">
        <v>5</v>
      </c>
      <c r="D66" s="137" t="str">
        <f t="shared" si="5"/>
        <v>Naturgas (ekskl. sunk costs) - AF18</v>
      </c>
      <c r="E66" s="117"/>
      <c r="F66" s="117">
        <v>41.541620905680212</v>
      </c>
      <c r="G66" s="117">
        <v>37.258126019231973</v>
      </c>
      <c r="H66" s="117">
        <v>38.186162048586347</v>
      </c>
      <c r="I66" s="117">
        <v>39.569190790906113</v>
      </c>
      <c r="J66" s="117">
        <v>40.832148755991007</v>
      </c>
      <c r="K66" s="117">
        <v>42.052618021346738</v>
      </c>
      <c r="L66" s="117">
        <v>43.226138617185178</v>
      </c>
      <c r="M66" s="117">
        <v>44.791674495207751</v>
      </c>
      <c r="N66" s="117">
        <v>46.168818531396226</v>
      </c>
      <c r="O66" s="117">
        <v>47.503439733148298</v>
      </c>
      <c r="P66" s="117">
        <v>48.776502845311107</v>
      </c>
      <c r="Q66" s="117">
        <v>50.030814647017216</v>
      </c>
      <c r="R66" s="117">
        <v>51.184869769729282</v>
      </c>
      <c r="S66" s="117">
        <v>52.307854482935106</v>
      </c>
      <c r="T66" s="117">
        <v>53.369870469240972</v>
      </c>
      <c r="U66" s="117">
        <v>54.399855637894916</v>
      </c>
      <c r="V66" s="117">
        <v>55.384229913464459</v>
      </c>
      <c r="W66" s="117">
        <v>56.573729238930433</v>
      </c>
      <c r="X66" s="117">
        <v>57.320453321904701</v>
      </c>
      <c r="Y66" s="117">
        <v>58.034041717621349</v>
      </c>
      <c r="Z66" s="117">
        <v>58.689817384293008</v>
      </c>
      <c r="AA66" s="117">
        <v>59.32840701424449</v>
      </c>
    </row>
    <row r="67" spans="2:27" s="12" customFormat="1" outlineLevel="1">
      <c r="B67" s="63" t="s">
        <v>10</v>
      </c>
      <c r="C67" s="63" t="s">
        <v>5</v>
      </c>
      <c r="D67" s="137" t="str">
        <f t="shared" si="5"/>
        <v>Halm - AF18</v>
      </c>
      <c r="E67" s="117"/>
      <c r="F67" s="117">
        <v>44.342101696663498</v>
      </c>
      <c r="G67" s="117">
        <v>44.684778402683129</v>
      </c>
      <c r="H67" s="117">
        <v>45.117597582268317</v>
      </c>
      <c r="I67" s="117">
        <v>45.54755213387962</v>
      </c>
      <c r="J67" s="117">
        <v>45.974321335376878</v>
      </c>
      <c r="K67" s="117">
        <v>46.397590220267972</v>
      </c>
      <c r="L67" s="117">
        <v>46.81704951510163</v>
      </c>
      <c r="M67" s="117">
        <v>47.120043551100267</v>
      </c>
      <c r="N67" s="117">
        <v>47.42347142719597</v>
      </c>
      <c r="O67" s="117">
        <v>47.72732707367409</v>
      </c>
      <c r="P67" s="117">
        <v>48.031604483419827</v>
      </c>
      <c r="Q67" s="117">
        <v>48.336297711209248</v>
      </c>
      <c r="R67" s="117">
        <v>48.5696087829308</v>
      </c>
      <c r="S67" s="117">
        <v>48.803232834805122</v>
      </c>
      <c r="T67" s="117">
        <v>49.037163234564893</v>
      </c>
      <c r="U67" s="117">
        <v>49.27139341512617</v>
      </c>
      <c r="V67" s="117">
        <v>49.50591687388296</v>
      </c>
      <c r="W67" s="117">
        <v>49.731693686451088</v>
      </c>
      <c r="X67" s="117">
        <v>49.957647211962694</v>
      </c>
      <c r="Y67" s="117">
        <v>50.18376992596302</v>
      </c>
      <c r="Z67" s="117">
        <v>50.410054375198484</v>
      </c>
      <c r="AA67" s="117">
        <v>50.63649317688531</v>
      </c>
    </row>
    <row r="68" spans="2:27" s="12" customFormat="1" outlineLevel="1">
      <c r="B68" s="63" t="s">
        <v>9</v>
      </c>
      <c r="C68" s="63" t="s">
        <v>5</v>
      </c>
      <c r="D68" s="137" t="str">
        <f t="shared" si="5"/>
        <v>Træflis - AF18</v>
      </c>
      <c r="E68" s="117"/>
      <c r="F68" s="117">
        <v>51.801520673672314</v>
      </c>
      <c r="G68" s="117">
        <v>52.201843928368142</v>
      </c>
      <c r="H68" s="117">
        <v>52.707473811061121</v>
      </c>
      <c r="I68" s="117">
        <v>53.20975716574722</v>
      </c>
      <c r="J68" s="117">
        <v>53.708319317029066</v>
      </c>
      <c r="K68" s="117">
        <v>54.202792313397161</v>
      </c>
      <c r="L68" s="117">
        <v>54.692814854090692</v>
      </c>
      <c r="M68" s="117">
        <v>55.046779849416204</v>
      </c>
      <c r="N68" s="117">
        <v>55.401251667285017</v>
      </c>
      <c r="O68" s="117">
        <v>55.756223216908985</v>
      </c>
      <c r="P68" s="117">
        <v>56.111687480630636</v>
      </c>
      <c r="Q68" s="117">
        <v>56.467637513094921</v>
      </c>
      <c r="R68" s="117">
        <v>56.740197176321026</v>
      </c>
      <c r="S68" s="117">
        <v>57.013122470566735</v>
      </c>
      <c r="T68" s="117">
        <v>57.286405647856185</v>
      </c>
      <c r="U68" s="117">
        <v>57.560039036362348</v>
      </c>
      <c r="V68" s="117">
        <v>57.834015039582894</v>
      </c>
      <c r="W68" s="117">
        <v>58.097772998190521</v>
      </c>
      <c r="X68" s="117">
        <v>58.36173739715268</v>
      </c>
      <c r="Y68" s="117">
        <v>58.625899446218483</v>
      </c>
      <c r="Z68" s="117">
        <v>58.890250438315988</v>
      </c>
      <c r="AA68" s="117">
        <v>59.154781748697793</v>
      </c>
    </row>
    <row r="69" spans="2:27" s="12" customFormat="1" outlineLevel="1">
      <c r="B69" s="63" t="s">
        <v>8</v>
      </c>
      <c r="C69" s="63" t="s">
        <v>5</v>
      </c>
      <c r="D69" s="137" t="str">
        <f t="shared" si="5"/>
        <v>Træpiller - AF18</v>
      </c>
      <c r="E69" s="117"/>
      <c r="F69" s="117">
        <v>69.218259457517362</v>
      </c>
      <c r="G69" s="117">
        <v>68.450390632592445</v>
      </c>
      <c r="H69" s="117">
        <v>68.691309472929049</v>
      </c>
      <c r="I69" s="117">
        <v>68.926965114916101</v>
      </c>
      <c r="J69" s="117">
        <v>69.157288232484959</v>
      </c>
      <c r="K69" s="117">
        <v>69.382210666170124</v>
      </c>
      <c r="L69" s="117">
        <v>69.601665409605019</v>
      </c>
      <c r="M69" s="117">
        <v>69.905272903468045</v>
      </c>
      <c r="N69" s="117">
        <v>70.208916872357804</v>
      </c>
      <c r="O69" s="117">
        <v>70.51257926226765</v>
      </c>
      <c r="P69" s="117">
        <v>70.816242180840945</v>
      </c>
      <c r="Q69" s="117">
        <v>71.119887896030278</v>
      </c>
      <c r="R69" s="117">
        <v>71.325483943292369</v>
      </c>
      <c r="S69" s="117">
        <v>71.530988787036407</v>
      </c>
      <c r="T69" s="117">
        <v>71.736386038840394</v>
      </c>
      <c r="U69" s="117">
        <v>71.941659454033186</v>
      </c>
      <c r="V69" s="117">
        <v>72.146792930601052</v>
      </c>
      <c r="W69" s="117">
        <v>72.333205681000081</v>
      </c>
      <c r="X69" s="117">
        <v>72.519379730905683</v>
      </c>
      <c r="Y69" s="117">
        <v>72.705303207597993</v>
      </c>
      <c r="Z69" s="117">
        <v>72.890964342419664</v>
      </c>
      <c r="AA69" s="117">
        <v>73.07635147001119</v>
      </c>
    </row>
    <row r="70" spans="2:27" s="12" customFormat="1" outlineLevel="1">
      <c r="B70" s="63"/>
      <c r="C70" s="63"/>
      <c r="D70" s="137"/>
      <c r="E70" s="117"/>
      <c r="F70" s="117"/>
      <c r="G70" s="117"/>
      <c r="H70" s="117"/>
      <c r="I70" s="117"/>
      <c r="J70" s="117"/>
      <c r="K70" s="117"/>
      <c r="L70" s="117"/>
      <c r="M70" s="117"/>
      <c r="N70" s="117"/>
      <c r="O70" s="117"/>
      <c r="P70" s="117"/>
      <c r="Q70" s="117"/>
      <c r="R70" s="117"/>
      <c r="S70" s="117"/>
      <c r="T70" s="117"/>
      <c r="U70" s="117"/>
      <c r="V70" s="117"/>
      <c r="W70" s="117"/>
      <c r="X70" s="117"/>
      <c r="Y70" s="117"/>
      <c r="Z70" s="117"/>
      <c r="AA70" s="117"/>
    </row>
    <row r="71" spans="2:27" s="12" customFormat="1" outlineLevel="1">
      <c r="B71" s="116" t="s">
        <v>259</v>
      </c>
      <c r="C71" s="116"/>
      <c r="D71" s="137"/>
      <c r="E71" s="117"/>
      <c r="F71" s="117"/>
      <c r="G71" s="117"/>
      <c r="H71" s="117"/>
      <c r="I71" s="117"/>
      <c r="J71" s="117"/>
      <c r="K71" s="117"/>
      <c r="L71" s="117"/>
      <c r="M71" s="117"/>
      <c r="N71" s="117"/>
      <c r="O71" s="117"/>
      <c r="P71" s="117"/>
      <c r="Q71" s="117"/>
      <c r="R71" s="117"/>
      <c r="S71" s="117"/>
      <c r="T71" s="117"/>
      <c r="U71" s="117"/>
      <c r="V71" s="117"/>
      <c r="W71" s="117"/>
      <c r="X71" s="117"/>
      <c r="Y71" s="117"/>
      <c r="Z71" s="117"/>
      <c r="AA71" s="117"/>
    </row>
    <row r="72" spans="2:27" s="12" customFormat="1" outlineLevel="1">
      <c r="B72" s="63" t="s">
        <v>7</v>
      </c>
      <c r="C72" s="63" t="s">
        <v>5</v>
      </c>
      <c r="D72" s="137" t="str">
        <f t="shared" ref="D72:D77" si="6">B72&amp;" - AF18"</f>
        <v>Gasolie - AF18</v>
      </c>
      <c r="E72" s="117"/>
      <c r="F72" s="117">
        <v>103.05178796995769</v>
      </c>
      <c r="G72" s="117">
        <v>103.97382274850283</v>
      </c>
      <c r="H72" s="117">
        <v>105.77188899897229</v>
      </c>
      <c r="I72" s="117">
        <v>107.56600829801657</v>
      </c>
      <c r="J72" s="117">
        <v>109.24603389193106</v>
      </c>
      <c r="K72" s="117">
        <v>110.9535966432199</v>
      </c>
      <c r="L72" s="117">
        <v>112.55411049689897</v>
      </c>
      <c r="M72" s="117">
        <v>115.24543763900819</v>
      </c>
      <c r="N72" s="117">
        <v>117.36079589318577</v>
      </c>
      <c r="O72" s="117">
        <v>119.38857830116581</v>
      </c>
      <c r="P72" s="117">
        <v>121.29973517819484</v>
      </c>
      <c r="Q72" s="117">
        <v>123.16257234916148</v>
      </c>
      <c r="R72" s="117">
        <v>124.98469451223755</v>
      </c>
      <c r="S72" s="117">
        <v>126.85205524820601</v>
      </c>
      <c r="T72" s="117">
        <v>128.59578435440511</v>
      </c>
      <c r="U72" s="117">
        <v>130.26337675043379</v>
      </c>
      <c r="V72" s="117">
        <v>131.83367376115945</v>
      </c>
      <c r="W72" s="117">
        <v>133.48310095465925</v>
      </c>
      <c r="X72" s="117">
        <v>135.15617925371203</v>
      </c>
      <c r="Y72" s="117">
        <v>136.75810297361119</v>
      </c>
      <c r="Z72" s="117">
        <v>138.24852382872547</v>
      </c>
      <c r="AA72" s="117">
        <v>139.69562737633407</v>
      </c>
    </row>
    <row r="73" spans="2:27" s="12" customFormat="1" outlineLevel="1">
      <c r="B73" s="63" t="s">
        <v>4</v>
      </c>
      <c r="C73" s="63" t="s">
        <v>5</v>
      </c>
      <c r="D73" s="137" t="str">
        <f t="shared" si="6"/>
        <v>Naturgas - AF18</v>
      </c>
      <c r="E73" s="117"/>
      <c r="F73" s="117">
        <v>49.730824641672072</v>
      </c>
      <c r="G73" s="117">
        <v>45.447329755223834</v>
      </c>
      <c r="H73" s="117">
        <v>46.375365784578207</v>
      </c>
      <c r="I73" s="117">
        <v>47.758394526897973</v>
      </c>
      <c r="J73" s="117">
        <v>49.021352491982867</v>
      </c>
      <c r="K73" s="117">
        <v>50.241821757338599</v>
      </c>
      <c r="L73" s="117">
        <v>51.415342353177039</v>
      </c>
      <c r="M73" s="117">
        <v>52.980878231199611</v>
      </c>
      <c r="N73" s="117">
        <v>54.358022267388087</v>
      </c>
      <c r="O73" s="117">
        <v>55.692643469140158</v>
      </c>
      <c r="P73" s="117">
        <v>56.965706581302967</v>
      </c>
      <c r="Q73" s="117">
        <v>58.220018383009077</v>
      </c>
      <c r="R73" s="117">
        <v>59.374073505721142</v>
      </c>
      <c r="S73" s="117">
        <v>60.497058218926966</v>
      </c>
      <c r="T73" s="117">
        <v>61.559074205232832</v>
      </c>
      <c r="U73" s="117">
        <v>62.589059373886776</v>
      </c>
      <c r="V73" s="117">
        <v>63.573433649456319</v>
      </c>
      <c r="W73" s="117">
        <v>64.762932974922293</v>
      </c>
      <c r="X73" s="117">
        <v>65.509657057896561</v>
      </c>
      <c r="Y73" s="117">
        <v>66.223245453613202</v>
      </c>
      <c r="Z73" s="117">
        <v>66.879021120284861</v>
      </c>
      <c r="AA73" s="117">
        <v>67.517610750236344</v>
      </c>
    </row>
    <row r="74" spans="2:27" s="12" customFormat="1" outlineLevel="1">
      <c r="B74" s="63" t="s">
        <v>267</v>
      </c>
      <c r="C74" s="63" t="s">
        <v>5</v>
      </c>
      <c r="D74" s="137" t="str">
        <f t="shared" si="6"/>
        <v>Naturgas (ekskl. sunk costs) - AF18</v>
      </c>
      <c r="E74" s="117"/>
      <c r="F74" s="117">
        <v>42.998133089718301</v>
      </c>
      <c r="G74" s="117">
        <v>38.714638203270063</v>
      </c>
      <c r="H74" s="117">
        <v>39.642674232624437</v>
      </c>
      <c r="I74" s="117">
        <v>41.025702974944203</v>
      </c>
      <c r="J74" s="117">
        <v>42.288660940029096</v>
      </c>
      <c r="K74" s="117">
        <v>43.509130205384828</v>
      </c>
      <c r="L74" s="117">
        <v>44.682650801223268</v>
      </c>
      <c r="M74" s="117">
        <v>46.24818667924584</v>
      </c>
      <c r="N74" s="117">
        <v>47.625330715434316</v>
      </c>
      <c r="O74" s="117">
        <v>48.959951917186388</v>
      </c>
      <c r="P74" s="117">
        <v>50.233015029349197</v>
      </c>
      <c r="Q74" s="117">
        <v>51.487326831055306</v>
      </c>
      <c r="R74" s="117">
        <v>52.641381953767372</v>
      </c>
      <c r="S74" s="117">
        <v>53.764366666973196</v>
      </c>
      <c r="T74" s="117">
        <v>54.826382653279062</v>
      </c>
      <c r="U74" s="117">
        <v>55.856367821933006</v>
      </c>
      <c r="V74" s="117">
        <v>56.840742097502549</v>
      </c>
      <c r="W74" s="117">
        <v>58.030241422968523</v>
      </c>
      <c r="X74" s="117">
        <v>58.77696550594279</v>
      </c>
      <c r="Y74" s="117">
        <v>59.490553901659439</v>
      </c>
      <c r="Z74" s="117">
        <v>60.146329568331097</v>
      </c>
      <c r="AA74" s="117">
        <v>60.78491919828258</v>
      </c>
    </row>
    <row r="75" spans="2:27" s="12" customFormat="1" outlineLevel="1">
      <c r="B75" s="63" t="s">
        <v>10</v>
      </c>
      <c r="C75" s="63" t="s">
        <v>5</v>
      </c>
      <c r="D75" s="137" t="str">
        <f t="shared" si="6"/>
        <v>Halm - AF18</v>
      </c>
      <c r="E75" s="117"/>
      <c r="F75" s="117">
        <v>42.568417628796958</v>
      </c>
      <c r="G75" s="117">
        <v>42.838601473042679</v>
      </c>
      <c r="H75" s="117">
        <v>43.128787985069401</v>
      </c>
      <c r="I75" s="117">
        <v>43.416756949567052</v>
      </c>
      <c r="J75" s="117">
        <v>43.702483562526709</v>
      </c>
      <c r="K75" s="117">
        <v>43.98594359550426</v>
      </c>
      <c r="L75" s="117">
        <v>44.267113389359686</v>
      </c>
      <c r="M75" s="117">
        <v>44.510043308653302</v>
      </c>
      <c r="N75" s="117">
        <v>44.752937296226428</v>
      </c>
      <c r="O75" s="117">
        <v>44.995794745107567</v>
      </c>
      <c r="P75" s="117">
        <v>45.23861505458526</v>
      </c>
      <c r="Q75" s="117">
        <v>45.481397630137096</v>
      </c>
      <c r="R75" s="117">
        <v>45.638192438446048</v>
      </c>
      <c r="S75" s="117">
        <v>45.794953650081901</v>
      </c>
      <c r="T75" s="117">
        <v>45.951680601817962</v>
      </c>
      <c r="U75" s="117">
        <v>46.108372636945816</v>
      </c>
      <c r="V75" s="117">
        <v>46.265029105204853</v>
      </c>
      <c r="W75" s="117">
        <v>46.412130295794512</v>
      </c>
      <c r="X75" s="117">
        <v>46.55919147351112</v>
      </c>
      <c r="Y75" s="117">
        <v>46.706211885909148</v>
      </c>
      <c r="Z75" s="117">
        <v>46.893073837393942</v>
      </c>
      <c r="AA75" s="117">
        <v>47.103714583149127</v>
      </c>
    </row>
    <row r="76" spans="2:27" s="12" customFormat="1" outlineLevel="1">
      <c r="B76" s="63" t="s">
        <v>9</v>
      </c>
      <c r="C76" s="63" t="s">
        <v>5</v>
      </c>
      <c r="D76" s="137" t="str">
        <f t="shared" si="6"/>
        <v>Træflis - AF18</v>
      </c>
      <c r="E76" s="117"/>
      <c r="F76" s="117">
        <v>49.760896055109683</v>
      </c>
      <c r="G76" s="117">
        <v>50.045095178788181</v>
      </c>
      <c r="H76" s="117">
        <v>50.384098113398835</v>
      </c>
      <c r="I76" s="117">
        <v>50.720510455101696</v>
      </c>
      <c r="J76" s="117">
        <v>51.054303227250827</v>
      </c>
      <c r="K76" s="117">
        <v>51.385448125589093</v>
      </c>
      <c r="L76" s="117">
        <v>51.713917510934216</v>
      </c>
      <c r="M76" s="117">
        <v>51.997714145623014</v>
      </c>
      <c r="N76" s="117">
        <v>52.281468804002834</v>
      </c>
      <c r="O76" s="117">
        <v>52.565180776994822</v>
      </c>
      <c r="P76" s="117">
        <v>52.848849362833249</v>
      </c>
      <c r="Q76" s="117">
        <v>53.132473866982593</v>
      </c>
      <c r="R76" s="117">
        <v>53.315645372016412</v>
      </c>
      <c r="S76" s="117">
        <v>53.498777628600351</v>
      </c>
      <c r="T76" s="117">
        <v>53.681869861936875</v>
      </c>
      <c r="U76" s="117">
        <v>53.864921304843243</v>
      </c>
      <c r="V76" s="117">
        <v>54.047931197669222</v>
      </c>
      <c r="W76" s="117">
        <v>54.219778382937513</v>
      </c>
      <c r="X76" s="117">
        <v>54.391578824195236</v>
      </c>
      <c r="Y76" s="117">
        <v>54.563331642417232</v>
      </c>
      <c r="Z76" s="117">
        <v>54.781628314712549</v>
      </c>
      <c r="AA76" s="117">
        <v>55.027703952277022</v>
      </c>
    </row>
    <row r="77" spans="2:27" s="12" customFormat="1" outlineLevel="1">
      <c r="B77" s="63" t="s">
        <v>8</v>
      </c>
      <c r="C77" s="63" t="s">
        <v>5</v>
      </c>
      <c r="D77" s="137" t="str">
        <f t="shared" si="6"/>
        <v>Træpiller - AF18</v>
      </c>
      <c r="E77" s="117"/>
      <c r="F77" s="117">
        <v>73.771707840472985</v>
      </c>
      <c r="G77" s="117">
        <v>73.038265528508248</v>
      </c>
      <c r="H77" s="117">
        <v>73.313223416523343</v>
      </c>
      <c r="I77" s="117">
        <v>73.581795792959113</v>
      </c>
      <c r="J77" s="117">
        <v>73.843913331746961</v>
      </c>
      <c r="K77" s="117">
        <v>74.099507873421345</v>
      </c>
      <c r="L77" s="117">
        <v>74.348512411615729</v>
      </c>
      <c r="M77" s="117">
        <v>74.670491104180002</v>
      </c>
      <c r="N77" s="117">
        <v>74.99250627177102</v>
      </c>
      <c r="O77" s="117">
        <v>75.314539860382141</v>
      </c>
      <c r="P77" s="117">
        <v>75.636573977656695</v>
      </c>
      <c r="Q77" s="117">
        <v>75.958590891547288</v>
      </c>
      <c r="R77" s="117">
        <v>76.179217919564962</v>
      </c>
      <c r="S77" s="117">
        <v>76.399753744064569</v>
      </c>
      <c r="T77" s="117">
        <v>76.620181976624124</v>
      </c>
      <c r="U77" s="117">
        <v>76.840486372572499</v>
      </c>
      <c r="V77" s="117">
        <v>77.060650829895948</v>
      </c>
      <c r="W77" s="117">
        <v>77.2604244520777</v>
      </c>
      <c r="X77" s="117">
        <v>77.45995937376604</v>
      </c>
      <c r="Y77" s="117">
        <v>77.659243722241087</v>
      </c>
      <c r="Z77" s="117">
        <v>77.858265728845495</v>
      </c>
      <c r="AA77" s="117">
        <v>78.057013728219744</v>
      </c>
    </row>
    <row r="78" spans="2:27" s="12" customFormat="1" outlineLevel="1">
      <c r="B78" s="3"/>
      <c r="C78" s="3"/>
      <c r="D78" s="137"/>
      <c r="E78" s="117"/>
      <c r="F78" s="117"/>
      <c r="G78" s="117"/>
      <c r="H78" s="117"/>
      <c r="I78" s="117"/>
      <c r="J78" s="117"/>
      <c r="K78" s="117"/>
      <c r="L78" s="117"/>
      <c r="M78" s="117"/>
      <c r="N78" s="117"/>
      <c r="O78" s="117"/>
      <c r="P78" s="117"/>
      <c r="Q78" s="117"/>
      <c r="R78" s="117"/>
      <c r="S78" s="117"/>
      <c r="T78" s="117"/>
      <c r="U78" s="117"/>
      <c r="V78" s="117"/>
      <c r="W78" s="117"/>
      <c r="X78" s="117"/>
      <c r="Y78" s="117"/>
      <c r="Z78" s="117"/>
      <c r="AA78" s="117"/>
    </row>
    <row r="79" spans="2:27" s="12" customFormat="1" outlineLevel="1">
      <c r="B79" s="3" t="s">
        <v>14</v>
      </c>
      <c r="C79" s="3" t="s">
        <v>15</v>
      </c>
      <c r="D79" s="137" t="str">
        <f>B79&amp;" - AF18"</f>
        <v>CO2-kvoter - AF18</v>
      </c>
      <c r="E79" s="117"/>
      <c r="F79" s="117">
        <v>118.95680705880861</v>
      </c>
      <c r="G79" s="117">
        <v>122.51770021735103</v>
      </c>
      <c r="H79" s="117">
        <v>126.6376164582107</v>
      </c>
      <c r="I79" s="117">
        <v>131.30536842369307</v>
      </c>
      <c r="J79" s="117">
        <v>136.518</v>
      </c>
      <c r="K79" s="117">
        <v>142.27950815230184</v>
      </c>
      <c r="L79" s="117">
        <v>148.60208737214003</v>
      </c>
      <c r="M79" s="117">
        <v>155.50471528441923</v>
      </c>
      <c r="N79" s="117">
        <v>163.01121529943481</v>
      </c>
      <c r="O79" s="117">
        <v>171.14822049624476</v>
      </c>
      <c r="P79" s="117">
        <v>179.94319393160126</v>
      </c>
      <c r="Q79" s="117">
        <v>189.42251372328508</v>
      </c>
      <c r="R79" s="117">
        <v>199.40119946346465</v>
      </c>
      <c r="S79" s="117">
        <v>209.90555750702589</v>
      </c>
      <c r="T79" s="117">
        <v>220.96328001481416</v>
      </c>
      <c r="U79" s="117">
        <v>232.60351795721715</v>
      </c>
      <c r="V79" s="117">
        <v>244.85695796354076</v>
      </c>
      <c r="W79" s="117">
        <v>257.7559032197729</v>
      </c>
      <c r="X79" s="117">
        <v>271.33435862800178</v>
      </c>
      <c r="Y79" s="117">
        <v>285.62812045199121</v>
      </c>
      <c r="Z79" s="117">
        <v>300.67487068524088</v>
      </c>
      <c r="AA79" s="117">
        <v>316.51427639031004</v>
      </c>
    </row>
    <row r="80" spans="2:27" s="12" customFormat="1" outlineLevel="1"/>
    <row r="81" spans="1:28" outlineLevel="1">
      <c r="A81"/>
      <c r="E81"/>
      <c r="F81"/>
      <c r="G81"/>
      <c r="H81"/>
      <c r="I81"/>
      <c r="J81"/>
      <c r="K81"/>
      <c r="L81"/>
      <c r="M81"/>
      <c r="N81"/>
      <c r="O81"/>
      <c r="P81"/>
      <c r="Q81"/>
      <c r="R81"/>
      <c r="S81"/>
      <c r="T81"/>
      <c r="U81"/>
      <c r="V81"/>
      <c r="W81"/>
      <c r="X81"/>
      <c r="Y81"/>
      <c r="Z81"/>
      <c r="AA81"/>
      <c r="AB81"/>
    </row>
    <row r="82" spans="1:28" s="12" customFormat="1">
      <c r="B82" s="3"/>
      <c r="C82" s="3"/>
      <c r="D82" s="3"/>
      <c r="E82" s="117"/>
      <c r="F82" s="117"/>
      <c r="G82" s="117"/>
      <c r="H82" s="117"/>
      <c r="I82" s="117"/>
      <c r="J82" s="117"/>
      <c r="K82" s="117"/>
      <c r="L82" s="117"/>
      <c r="M82" s="117"/>
      <c r="N82" s="117"/>
      <c r="O82" s="117"/>
      <c r="P82" s="117"/>
      <c r="Q82" s="117"/>
      <c r="R82" s="117"/>
      <c r="S82" s="117"/>
      <c r="T82" s="117"/>
      <c r="U82" s="117"/>
      <c r="V82" s="117"/>
      <c r="W82" s="117"/>
      <c r="X82" s="117"/>
      <c r="Y82" s="117"/>
      <c r="Z82" s="117"/>
      <c r="AA82" s="117"/>
      <c r="AB82" s="117"/>
    </row>
    <row r="83" spans="1:28" s="295" customFormat="1">
      <c r="B83" s="3"/>
      <c r="C83" s="3"/>
      <c r="D83" s="3"/>
      <c r="E83" s="117"/>
      <c r="F83" s="117"/>
      <c r="G83" s="117"/>
      <c r="H83" s="117"/>
      <c r="I83" s="117"/>
      <c r="J83" s="117"/>
      <c r="K83" s="117"/>
      <c r="L83" s="117"/>
      <c r="M83" s="117"/>
      <c r="N83" s="117"/>
      <c r="O83" s="117"/>
      <c r="P83" s="117"/>
      <c r="Q83" s="117"/>
      <c r="R83" s="117"/>
      <c r="S83" s="117"/>
      <c r="T83" s="117"/>
      <c r="U83" s="117"/>
      <c r="V83" s="117"/>
      <c r="W83" s="117"/>
      <c r="X83" s="117"/>
      <c r="Y83" s="117"/>
      <c r="Z83" s="117"/>
      <c r="AA83" s="117"/>
      <c r="AB83" s="117"/>
    </row>
    <row r="84" spans="1:28" s="295" customFormat="1">
      <c r="B84" s="3"/>
      <c r="C84" s="3"/>
      <c r="D84" s="3"/>
      <c r="E84" s="117"/>
      <c r="F84" s="117"/>
      <c r="G84" s="117"/>
      <c r="H84" s="117"/>
      <c r="I84" s="117"/>
      <c r="J84" s="117"/>
      <c r="K84" s="117"/>
      <c r="L84" s="117"/>
      <c r="M84" s="117"/>
      <c r="N84" s="117"/>
      <c r="O84" s="117"/>
      <c r="P84" s="117"/>
      <c r="Q84" s="117"/>
      <c r="R84" s="117"/>
      <c r="S84" s="117"/>
      <c r="T84" s="117"/>
      <c r="U84" s="117"/>
      <c r="V84" s="117"/>
      <c r="W84" s="117"/>
      <c r="X84" s="117"/>
      <c r="Y84" s="117"/>
      <c r="Z84" s="117"/>
      <c r="AA84" s="117"/>
      <c r="AB84" s="117"/>
    </row>
    <row r="103" spans="5:28" s="383" customFormat="1">
      <c r="E103" s="363"/>
      <c r="F103" s="363"/>
      <c r="G103" s="363"/>
      <c r="H103" s="363"/>
      <c r="I103" s="363"/>
      <c r="J103" s="363"/>
      <c r="K103" s="363"/>
      <c r="L103" s="363"/>
      <c r="M103" s="363"/>
      <c r="N103" s="363"/>
      <c r="O103" s="363"/>
      <c r="P103" s="363"/>
      <c r="Q103" s="363"/>
      <c r="R103" s="363"/>
      <c r="S103" s="363"/>
      <c r="T103" s="363"/>
      <c r="U103" s="363"/>
      <c r="V103" s="363"/>
      <c r="W103" s="363"/>
      <c r="X103" s="363"/>
      <c r="Y103" s="363"/>
      <c r="Z103" s="363"/>
      <c r="AA103" s="363"/>
      <c r="AB103" s="363"/>
    </row>
    <row r="130" spans="2:28" s="12" customFormat="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row>
    <row r="131" spans="2:28">
      <c r="B131" s="51" t="s">
        <v>411</v>
      </c>
    </row>
  </sheetData>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tabColor theme="8"/>
  </sheetPr>
  <dimension ref="A1:XFD556"/>
  <sheetViews>
    <sheetView showGridLines="0" zoomScale="85" zoomScaleNormal="85" workbookViewId="0"/>
  </sheetViews>
  <sheetFormatPr defaultRowHeight="14.4" outlineLevelRow="1"/>
  <cols>
    <col min="1" max="1" width="5.6640625" style="12" customWidth="1"/>
    <col min="2" max="2" width="52.5546875" customWidth="1"/>
    <col min="3" max="3" width="7.44140625" customWidth="1"/>
    <col min="4" max="4" width="9.109375" customWidth="1"/>
    <col min="5" max="5" width="11" customWidth="1"/>
    <col min="6" max="11" width="10.6640625" bestFit="1" customWidth="1"/>
    <col min="12" max="23" width="11.6640625" bestFit="1" customWidth="1"/>
    <col min="24" max="26" width="11.88671875" bestFit="1" customWidth="1"/>
    <col min="27" max="27" width="9" customWidth="1"/>
  </cols>
  <sheetData>
    <row r="1" spans="2:28" s="58" customFormat="1" ht="21">
      <c r="B1" s="58" t="s">
        <v>201</v>
      </c>
    </row>
    <row r="4" spans="2:28" s="60" customFormat="1">
      <c r="B4" s="60" t="s">
        <v>200</v>
      </c>
    </row>
    <row r="6" spans="2:28">
      <c r="B6" s="53" t="s">
        <v>247</v>
      </c>
      <c r="C6" s="53" t="s">
        <v>1</v>
      </c>
      <c r="D6" s="54"/>
      <c r="E6" s="54">
        <f t="shared" ref="E6:Z6" si="0">E$20</f>
        <v>2019</v>
      </c>
      <c r="F6" s="54">
        <f t="shared" si="0"/>
        <v>2020</v>
      </c>
      <c r="G6" s="54">
        <f t="shared" si="0"/>
        <v>2021</v>
      </c>
      <c r="H6" s="54">
        <f t="shared" si="0"/>
        <v>2022</v>
      </c>
      <c r="I6" s="54">
        <f t="shared" si="0"/>
        <v>2023</v>
      </c>
      <c r="J6" s="54">
        <f t="shared" si="0"/>
        <v>2024</v>
      </c>
      <c r="K6" s="54">
        <f t="shared" si="0"/>
        <v>2025</v>
      </c>
      <c r="L6" s="54">
        <f t="shared" si="0"/>
        <v>2026</v>
      </c>
      <c r="M6" s="54">
        <f t="shared" si="0"/>
        <v>2027</v>
      </c>
      <c r="N6" s="54">
        <f t="shared" si="0"/>
        <v>2028</v>
      </c>
      <c r="O6" s="54">
        <f t="shared" si="0"/>
        <v>2029</v>
      </c>
      <c r="P6" s="54">
        <f t="shared" si="0"/>
        <v>2030</v>
      </c>
      <c r="Q6" s="54">
        <f t="shared" si="0"/>
        <v>2031</v>
      </c>
      <c r="R6" s="54">
        <f t="shared" si="0"/>
        <v>2032</v>
      </c>
      <c r="S6" s="54">
        <f t="shared" si="0"/>
        <v>2033</v>
      </c>
      <c r="T6" s="54">
        <f t="shared" si="0"/>
        <v>2034</v>
      </c>
      <c r="U6" s="54">
        <f t="shared" si="0"/>
        <v>2035</v>
      </c>
      <c r="V6" s="54">
        <f t="shared" si="0"/>
        <v>2036</v>
      </c>
      <c r="W6" s="54">
        <f t="shared" si="0"/>
        <v>2037</v>
      </c>
      <c r="X6" s="54">
        <f t="shared" si="0"/>
        <v>2038</v>
      </c>
      <c r="Y6" s="54">
        <f t="shared" si="0"/>
        <v>2039</v>
      </c>
      <c r="Z6" s="54">
        <f t="shared" si="0"/>
        <v>2040</v>
      </c>
    </row>
    <row r="7" spans="2:28" s="12" customFormat="1">
      <c r="B7" s="72" t="s">
        <v>29</v>
      </c>
      <c r="C7" s="72" t="s">
        <v>165</v>
      </c>
      <c r="D7" s="301"/>
      <c r="E7" s="301">
        <v>7.0000000000000007E-2</v>
      </c>
      <c r="F7" s="301">
        <v>7.0000000000000007E-2</v>
      </c>
      <c r="G7" s="301">
        <v>7.0000000000000007E-2</v>
      </c>
      <c r="H7" s="301">
        <v>7.0000000000000007E-2</v>
      </c>
      <c r="I7" s="301">
        <v>7.0000000000000007E-2</v>
      </c>
      <c r="J7" s="301">
        <v>7.0000000000000007E-2</v>
      </c>
      <c r="K7" s="301">
        <v>7.0000000000000007E-2</v>
      </c>
      <c r="L7" s="301">
        <v>7.0000000000000007E-2</v>
      </c>
      <c r="M7" s="301">
        <v>7.0000000000000007E-2</v>
      </c>
      <c r="N7" s="301">
        <v>7.0000000000000007E-2</v>
      </c>
      <c r="O7" s="301">
        <v>7.0000000000000007E-2</v>
      </c>
      <c r="P7" s="301">
        <v>7.0000000000000007E-2</v>
      </c>
      <c r="Q7" s="301">
        <v>7.0000000000000007E-2</v>
      </c>
      <c r="R7" s="301">
        <v>7.0000000000000007E-2</v>
      </c>
      <c r="S7" s="301">
        <v>7.0000000000000007E-2</v>
      </c>
      <c r="T7" s="301">
        <v>7.0000000000000007E-2</v>
      </c>
      <c r="U7" s="301">
        <v>7.0000000000000007E-2</v>
      </c>
      <c r="V7" s="301">
        <v>7.0000000000000007E-2</v>
      </c>
      <c r="W7" s="301">
        <v>7.0000000000000007E-2</v>
      </c>
      <c r="X7" s="301">
        <v>7.0000000000000007E-2</v>
      </c>
      <c r="Y7" s="301">
        <v>7.0000000000000007E-2</v>
      </c>
      <c r="Z7" s="301">
        <v>7.0000000000000007E-2</v>
      </c>
      <c r="AB7"/>
    </row>
    <row r="8" spans="2:28" s="12" customFormat="1">
      <c r="B8" s="72" t="s">
        <v>31</v>
      </c>
      <c r="C8" s="72" t="s">
        <v>165</v>
      </c>
      <c r="D8" s="301"/>
      <c r="E8" s="301">
        <v>0.06</v>
      </c>
      <c r="F8" s="301">
        <v>0.06</v>
      </c>
      <c r="G8" s="301">
        <v>0.06</v>
      </c>
      <c r="H8" s="301">
        <v>0.06</v>
      </c>
      <c r="I8" s="301">
        <v>0.06</v>
      </c>
      <c r="J8" s="301">
        <v>0.06</v>
      </c>
      <c r="K8" s="301">
        <v>0.06</v>
      </c>
      <c r="L8" s="301">
        <v>0.06</v>
      </c>
      <c r="M8" s="301">
        <v>0.06</v>
      </c>
      <c r="N8" s="301">
        <v>0.06</v>
      </c>
      <c r="O8" s="301">
        <v>0.06</v>
      </c>
      <c r="P8" s="301">
        <v>0.06</v>
      </c>
      <c r="Q8" s="301">
        <v>0.06</v>
      </c>
      <c r="R8" s="301">
        <v>0.06</v>
      </c>
      <c r="S8" s="301">
        <v>0.06</v>
      </c>
      <c r="T8" s="301">
        <v>0.06</v>
      </c>
      <c r="U8" s="301">
        <v>0.06</v>
      </c>
      <c r="V8" s="301">
        <v>0.06</v>
      </c>
      <c r="W8" s="301">
        <v>0.06</v>
      </c>
      <c r="X8" s="301">
        <v>0.06</v>
      </c>
      <c r="Y8" s="301">
        <v>0.06</v>
      </c>
      <c r="Z8" s="301">
        <v>0.06</v>
      </c>
      <c r="AB8" s="148"/>
    </row>
    <row r="9" spans="2:28">
      <c r="B9" s="2" t="s">
        <v>302</v>
      </c>
      <c r="D9" s="51"/>
      <c r="E9" s="51"/>
      <c r="F9" s="51"/>
      <c r="G9" s="51"/>
      <c r="H9" s="51"/>
      <c r="I9" s="51"/>
      <c r="J9" s="51"/>
      <c r="K9" s="51"/>
      <c r="L9" s="51"/>
      <c r="M9" s="51"/>
      <c r="N9" s="51"/>
      <c r="O9" s="51"/>
      <c r="P9" s="51"/>
      <c r="Q9" s="51"/>
      <c r="R9" s="51"/>
      <c r="S9" s="51"/>
      <c r="T9" s="51"/>
      <c r="U9" s="51"/>
      <c r="V9" s="51"/>
      <c r="W9" s="51"/>
      <c r="X9" s="51"/>
      <c r="Y9" s="51"/>
      <c r="Z9" s="51"/>
      <c r="AA9" s="51"/>
    </row>
    <row r="10" spans="2:28" s="12" customFormat="1"/>
    <row r="12" spans="2:28" s="60" customFormat="1">
      <c r="B12" s="60" t="s">
        <v>202</v>
      </c>
    </row>
    <row r="14" spans="2:28">
      <c r="B14" s="53" t="s">
        <v>340</v>
      </c>
      <c r="C14" s="53" t="s">
        <v>1</v>
      </c>
      <c r="D14" s="64"/>
      <c r="E14" s="64">
        <f t="shared" ref="E14:Z14" si="1">E$20</f>
        <v>2019</v>
      </c>
      <c r="F14" s="64">
        <f t="shared" si="1"/>
        <v>2020</v>
      </c>
      <c r="G14" s="64">
        <f t="shared" si="1"/>
        <v>2021</v>
      </c>
      <c r="H14" s="64">
        <f t="shared" si="1"/>
        <v>2022</v>
      </c>
      <c r="I14" s="64">
        <f t="shared" si="1"/>
        <v>2023</v>
      </c>
      <c r="J14" s="64">
        <f t="shared" si="1"/>
        <v>2024</v>
      </c>
      <c r="K14" s="64">
        <f t="shared" si="1"/>
        <v>2025</v>
      </c>
      <c r="L14" s="64">
        <f t="shared" si="1"/>
        <v>2026</v>
      </c>
      <c r="M14" s="64">
        <f t="shared" si="1"/>
        <v>2027</v>
      </c>
      <c r="N14" s="64">
        <f t="shared" si="1"/>
        <v>2028</v>
      </c>
      <c r="O14" s="64">
        <f t="shared" si="1"/>
        <v>2029</v>
      </c>
      <c r="P14" s="64">
        <f t="shared" si="1"/>
        <v>2030</v>
      </c>
      <c r="Q14" s="64">
        <f t="shared" si="1"/>
        <v>2031</v>
      </c>
      <c r="R14" s="64">
        <f t="shared" si="1"/>
        <v>2032</v>
      </c>
      <c r="S14" s="64">
        <f t="shared" si="1"/>
        <v>2033</v>
      </c>
      <c r="T14" s="64">
        <f t="shared" si="1"/>
        <v>2034</v>
      </c>
      <c r="U14" s="64">
        <f t="shared" si="1"/>
        <v>2035</v>
      </c>
      <c r="V14" s="64">
        <f t="shared" si="1"/>
        <v>2036</v>
      </c>
      <c r="W14" s="64">
        <f t="shared" si="1"/>
        <v>2037</v>
      </c>
      <c r="X14" s="64">
        <f t="shared" si="1"/>
        <v>2038</v>
      </c>
      <c r="Y14" s="64">
        <f t="shared" si="1"/>
        <v>2039</v>
      </c>
      <c r="Z14" s="64">
        <f t="shared" si="1"/>
        <v>2040</v>
      </c>
    </row>
    <row r="15" spans="2:28">
      <c r="B15" s="50" t="s">
        <v>29</v>
      </c>
      <c r="C15" s="50" t="s">
        <v>163</v>
      </c>
      <c r="D15" s="216"/>
      <c r="E15" s="216">
        <f t="shared" ref="E15:Z15" si="2">E17*E21</f>
        <v>5097.9923875415443</v>
      </c>
      <c r="F15" s="216">
        <f t="shared" si="2"/>
        <v>5103.187774537646</v>
      </c>
      <c r="G15" s="216">
        <f t="shared" si="2"/>
        <v>5109.065072464271</v>
      </c>
      <c r="H15" s="216">
        <f t="shared" si="2"/>
        <v>5114.9423703908906</v>
      </c>
      <c r="I15" s="216">
        <f t="shared" si="2"/>
        <v>5120.819668317502</v>
      </c>
      <c r="J15" s="216">
        <f t="shared" si="2"/>
        <v>5126.6969662441252</v>
      </c>
      <c r="K15" s="216">
        <f t="shared" si="2"/>
        <v>5132.5742641707457</v>
      </c>
      <c r="L15" s="216">
        <f t="shared" si="2"/>
        <v>5117.2245590929379</v>
      </c>
      <c r="M15" s="216">
        <f t="shared" si="2"/>
        <v>5101.8748540151373</v>
      </c>
      <c r="N15" s="216">
        <f t="shared" si="2"/>
        <v>5086.5251489373313</v>
      </c>
      <c r="O15" s="216">
        <f t="shared" si="2"/>
        <v>5071.1754438595217</v>
      </c>
      <c r="P15" s="216">
        <f t="shared" si="2"/>
        <v>5055.8257387817184</v>
      </c>
      <c r="Q15" s="216">
        <f t="shared" si="2"/>
        <v>5049.4437280771499</v>
      </c>
      <c r="R15" s="216">
        <f t="shared" si="2"/>
        <v>5043.0617173725896</v>
      </c>
      <c r="S15" s="216">
        <f t="shared" si="2"/>
        <v>5036.6797066680183</v>
      </c>
      <c r="T15" s="216">
        <f t="shared" si="2"/>
        <v>5030.2976959634561</v>
      </c>
      <c r="U15" s="216">
        <f t="shared" si="2"/>
        <v>5023.9156852588949</v>
      </c>
      <c r="V15" s="216">
        <f t="shared" si="2"/>
        <v>5011.2930483341452</v>
      </c>
      <c r="W15" s="216">
        <f t="shared" si="2"/>
        <v>4998.6704114094027</v>
      </c>
      <c r="X15" s="216">
        <f t="shared" si="2"/>
        <v>4986.0477744846539</v>
      </c>
      <c r="Y15" s="216">
        <f t="shared" si="2"/>
        <v>4973.4251375599169</v>
      </c>
      <c r="Z15" s="216">
        <f t="shared" si="2"/>
        <v>4960.8025006351627</v>
      </c>
    </row>
    <row r="16" spans="2:28">
      <c r="B16" s="50" t="s">
        <v>31</v>
      </c>
      <c r="C16" s="214" t="s">
        <v>163</v>
      </c>
      <c r="D16" s="216"/>
      <c r="E16" s="216">
        <f t="shared" ref="E16:Z16" si="3">E17*E22</f>
        <v>4031.684571777776</v>
      </c>
      <c r="F16" s="216">
        <f t="shared" si="3"/>
        <v>4055.797480590124</v>
      </c>
      <c r="G16" s="216">
        <f t="shared" si="3"/>
        <v>4070.6998580700292</v>
      </c>
      <c r="H16" s="216">
        <f t="shared" si="3"/>
        <v>4085.6022355499499</v>
      </c>
      <c r="I16" s="216">
        <f t="shared" si="3"/>
        <v>4100.5046130298679</v>
      </c>
      <c r="J16" s="216">
        <f t="shared" si="3"/>
        <v>4115.406990509774</v>
      </c>
      <c r="K16" s="216">
        <f t="shared" si="3"/>
        <v>4130.3093679896938</v>
      </c>
      <c r="L16" s="216">
        <f t="shared" si="3"/>
        <v>4118.3342787894535</v>
      </c>
      <c r="M16" s="216">
        <f t="shared" si="3"/>
        <v>4106.3591895892141</v>
      </c>
      <c r="N16" s="216">
        <f t="shared" si="3"/>
        <v>4094.3841003889684</v>
      </c>
      <c r="O16" s="216">
        <f t="shared" si="3"/>
        <v>4082.409011188729</v>
      </c>
      <c r="P16" s="216">
        <f t="shared" si="3"/>
        <v>4070.4339219884914</v>
      </c>
      <c r="Q16" s="216">
        <f t="shared" si="3"/>
        <v>4060.1544799081794</v>
      </c>
      <c r="R16" s="216">
        <f t="shared" si="3"/>
        <v>4049.8750378278801</v>
      </c>
      <c r="S16" s="216">
        <f t="shared" si="3"/>
        <v>4039.5955957475717</v>
      </c>
      <c r="T16" s="216">
        <f t="shared" si="3"/>
        <v>4029.3161536672628</v>
      </c>
      <c r="U16" s="216">
        <f t="shared" si="3"/>
        <v>4019.0367115869562</v>
      </c>
      <c r="V16" s="216">
        <f t="shared" si="3"/>
        <v>4004.6245020575138</v>
      </c>
      <c r="W16" s="216">
        <f t="shared" si="3"/>
        <v>3990.2122925280769</v>
      </c>
      <c r="X16" s="216">
        <f t="shared" si="3"/>
        <v>3975.8000829986354</v>
      </c>
      <c r="Y16" s="216">
        <f t="shared" si="3"/>
        <v>3961.3878734691934</v>
      </c>
      <c r="Z16" s="216">
        <f t="shared" si="3"/>
        <v>3946.9756639397488</v>
      </c>
    </row>
    <row r="17" spans="2:26">
      <c r="B17" s="74" t="s">
        <v>341</v>
      </c>
      <c r="C17" s="74" t="s">
        <v>163</v>
      </c>
      <c r="D17" s="302"/>
      <c r="E17" s="489">
        <v>9129.6769593193203</v>
      </c>
      <c r="F17" s="489">
        <v>9158.9852551277709</v>
      </c>
      <c r="G17" s="489">
        <v>9179.7649305343002</v>
      </c>
      <c r="H17" s="489">
        <v>9200.5446059408405</v>
      </c>
      <c r="I17" s="489">
        <v>9221.3242813473698</v>
      </c>
      <c r="J17" s="489">
        <v>9242.1039567538992</v>
      </c>
      <c r="K17" s="489">
        <v>9262.8836321604394</v>
      </c>
      <c r="L17" s="489">
        <v>9235.5588378823904</v>
      </c>
      <c r="M17" s="489">
        <v>9208.2340436043505</v>
      </c>
      <c r="N17" s="489">
        <v>9180.9092493262997</v>
      </c>
      <c r="O17" s="489">
        <v>9153.5844550482507</v>
      </c>
      <c r="P17" s="489">
        <v>9126.2596607702108</v>
      </c>
      <c r="Q17" s="489">
        <v>9109.5982079853293</v>
      </c>
      <c r="R17" s="489">
        <v>9092.9367552004605</v>
      </c>
      <c r="S17" s="489">
        <v>9076.27530241559</v>
      </c>
      <c r="T17" s="489">
        <v>9059.6138496307194</v>
      </c>
      <c r="U17" s="489">
        <v>9042.9523968458507</v>
      </c>
      <c r="V17" s="489">
        <v>9015.9175503916595</v>
      </c>
      <c r="W17" s="489">
        <v>8988.8827039374792</v>
      </c>
      <c r="X17" s="489">
        <v>8961.8478574832898</v>
      </c>
      <c r="Y17" s="489">
        <v>8934.8130110291095</v>
      </c>
      <c r="Z17" s="489">
        <v>8907.7781645749201</v>
      </c>
    </row>
    <row r="18" spans="2:26">
      <c r="B18" s="62" t="s">
        <v>440</v>
      </c>
      <c r="C18" s="50"/>
      <c r="D18" s="50"/>
      <c r="E18" s="50"/>
      <c r="F18" s="50"/>
      <c r="G18" s="50"/>
      <c r="H18" s="50"/>
      <c r="I18" s="50"/>
      <c r="J18" s="50"/>
      <c r="K18" s="50"/>
      <c r="L18" s="50"/>
      <c r="M18" s="50"/>
      <c r="N18" s="50"/>
      <c r="O18" s="50"/>
      <c r="P18" s="50"/>
      <c r="Q18" s="50"/>
      <c r="R18" s="50"/>
      <c r="S18" s="50"/>
      <c r="T18" s="50"/>
      <c r="U18" s="50"/>
      <c r="V18" s="50"/>
      <c r="W18" s="50"/>
      <c r="X18" s="50"/>
      <c r="Y18" s="50"/>
      <c r="Z18" s="50"/>
    </row>
    <row r="19" spans="2:26" s="213" customFormat="1">
      <c r="B19" s="62"/>
      <c r="C19" s="214"/>
      <c r="D19" s="214"/>
      <c r="E19" s="214"/>
      <c r="F19" s="214"/>
      <c r="G19" s="214"/>
      <c r="H19" s="214"/>
      <c r="I19" s="214"/>
      <c r="J19" s="214"/>
      <c r="K19" s="214"/>
      <c r="L19" s="214"/>
      <c r="M19" s="214"/>
      <c r="N19" s="214"/>
      <c r="O19" s="214"/>
      <c r="P19" s="214"/>
      <c r="Q19" s="214"/>
      <c r="R19" s="214"/>
      <c r="S19" s="214"/>
      <c r="T19" s="214"/>
      <c r="U19" s="214"/>
      <c r="V19" s="214"/>
      <c r="W19" s="214"/>
      <c r="X19" s="214"/>
      <c r="Y19" s="214"/>
      <c r="Z19" s="214"/>
    </row>
    <row r="20" spans="2:26">
      <c r="B20" s="53" t="s">
        <v>343</v>
      </c>
      <c r="C20" s="53" t="s">
        <v>1</v>
      </c>
      <c r="D20" s="54"/>
      <c r="E20" s="54">
        <v>2019</v>
      </c>
      <c r="F20" s="54">
        <v>2020</v>
      </c>
      <c r="G20" s="54">
        <v>2021</v>
      </c>
      <c r="H20" s="54">
        <v>2022</v>
      </c>
      <c r="I20" s="54">
        <v>2023</v>
      </c>
      <c r="J20" s="54">
        <v>2024</v>
      </c>
      <c r="K20" s="54">
        <v>2025</v>
      </c>
      <c r="L20" s="54">
        <v>2026</v>
      </c>
      <c r="M20" s="54">
        <v>2027</v>
      </c>
      <c r="N20" s="54">
        <v>2028</v>
      </c>
      <c r="O20" s="54">
        <v>2029</v>
      </c>
      <c r="P20" s="54">
        <v>2030</v>
      </c>
      <c r="Q20" s="54">
        <v>2031</v>
      </c>
      <c r="R20" s="54">
        <v>2032</v>
      </c>
      <c r="S20" s="54">
        <v>2033</v>
      </c>
      <c r="T20" s="54">
        <v>2034</v>
      </c>
      <c r="U20" s="54">
        <v>2035</v>
      </c>
      <c r="V20" s="54">
        <v>2036</v>
      </c>
      <c r="W20" s="54">
        <v>2037</v>
      </c>
      <c r="X20" s="54">
        <v>2038</v>
      </c>
      <c r="Y20" s="54">
        <v>2039</v>
      </c>
      <c r="Z20" s="54">
        <v>2040</v>
      </c>
    </row>
    <row r="21" spans="2:26">
      <c r="B21" s="50" t="s">
        <v>29</v>
      </c>
      <c r="C21" s="50" t="s">
        <v>165</v>
      </c>
      <c r="D21" s="303"/>
      <c r="E21" s="490">
        <v>0.55839789406104401</v>
      </c>
      <c r="F21" s="490">
        <v>0.55717829348841497</v>
      </c>
      <c r="G21" s="490">
        <v>0.55655728780920999</v>
      </c>
      <c r="H21" s="490">
        <v>0.555939087245786</v>
      </c>
      <c r="I21" s="490">
        <v>0.55532367283468698</v>
      </c>
      <c r="J21" s="490">
        <v>0.55471102578300502</v>
      </c>
      <c r="K21" s="490">
        <v>0.55410112746646301</v>
      </c>
      <c r="L21" s="490">
        <v>0.55407849691814204</v>
      </c>
      <c r="M21" s="490">
        <v>0.55405573206066405</v>
      </c>
      <c r="N21" s="490">
        <v>0.55403283169481099</v>
      </c>
      <c r="O21" s="490">
        <v>0.55400979460704503</v>
      </c>
      <c r="P21" s="490">
        <v>0.55398661956929596</v>
      </c>
      <c r="Q21" s="490">
        <v>0.55429928003310702</v>
      </c>
      <c r="R21" s="490">
        <v>0.55461308630441597</v>
      </c>
      <c r="S21" s="490">
        <v>0.554928044693349</v>
      </c>
      <c r="T21" s="490">
        <v>0.55524416155645495</v>
      </c>
      <c r="U21" s="490">
        <v>0.55556144329712698</v>
      </c>
      <c r="V21" s="490">
        <v>0.55582729326494895</v>
      </c>
      <c r="W21" s="490">
        <v>0.55609474236656697</v>
      </c>
      <c r="X21" s="490">
        <v>0.55636380507410899</v>
      </c>
      <c r="Y21" s="490">
        <v>0.55663449603486204</v>
      </c>
      <c r="Z21" s="490">
        <v>0.55690683007392705</v>
      </c>
    </row>
    <row r="22" spans="2:26">
      <c r="B22" s="50" t="s">
        <v>31</v>
      </c>
      <c r="C22" s="50" t="s">
        <v>165</v>
      </c>
      <c r="D22" s="303"/>
      <c r="E22" s="490">
        <v>0.44160210593895599</v>
      </c>
      <c r="F22" s="490">
        <v>0.44282170651158498</v>
      </c>
      <c r="G22" s="490">
        <v>0.44344271219079001</v>
      </c>
      <c r="H22" s="490">
        <v>0.444060912754214</v>
      </c>
      <c r="I22" s="490">
        <v>0.44467632716531302</v>
      </c>
      <c r="J22" s="490">
        <v>0.44528897421699498</v>
      </c>
      <c r="K22" s="490">
        <v>0.44589887253353699</v>
      </c>
      <c r="L22" s="490">
        <v>0.44592150308185802</v>
      </c>
      <c r="M22" s="490">
        <v>0.445944267939336</v>
      </c>
      <c r="N22" s="490">
        <v>0.44596716830518901</v>
      </c>
      <c r="O22" s="490">
        <v>0.44599020539295497</v>
      </c>
      <c r="P22" s="490">
        <v>0.44601338043070399</v>
      </c>
      <c r="Q22" s="490">
        <v>0.44570071996689298</v>
      </c>
      <c r="R22" s="490">
        <v>0.44538691369558497</v>
      </c>
      <c r="S22" s="490">
        <v>0.445071955306651</v>
      </c>
      <c r="T22" s="490">
        <v>0.44475583844354499</v>
      </c>
      <c r="U22" s="490">
        <v>0.44443855670287302</v>
      </c>
      <c r="V22" s="490">
        <v>0.44417270673505099</v>
      </c>
      <c r="W22" s="490">
        <v>0.44390525763343303</v>
      </c>
      <c r="X22" s="490">
        <v>0.44363619492589101</v>
      </c>
      <c r="Y22" s="490">
        <v>0.44336550396513802</v>
      </c>
      <c r="Z22" s="490">
        <v>0.44309316992607201</v>
      </c>
    </row>
    <row r="23" spans="2:26">
      <c r="B23" s="233" t="s">
        <v>344</v>
      </c>
      <c r="C23" s="50"/>
      <c r="D23" s="50"/>
      <c r="E23" s="50"/>
      <c r="F23" s="50"/>
      <c r="G23" s="50"/>
      <c r="H23" s="50"/>
      <c r="I23" s="50"/>
      <c r="J23" s="50"/>
      <c r="K23" s="50"/>
      <c r="L23" s="50"/>
      <c r="M23" s="50"/>
      <c r="N23" s="50"/>
      <c r="O23" s="50"/>
      <c r="P23" s="50"/>
      <c r="Q23" s="50"/>
      <c r="R23" s="50"/>
      <c r="S23" s="50"/>
      <c r="T23" s="50"/>
      <c r="U23" s="50"/>
      <c r="V23" s="50"/>
      <c r="W23" s="50"/>
      <c r="X23" s="50"/>
      <c r="Y23" s="50"/>
      <c r="Z23" s="50"/>
    </row>
    <row r="24" spans="2:26">
      <c r="B24" s="50"/>
      <c r="C24" s="50"/>
      <c r="D24" s="56"/>
      <c r="E24" s="56"/>
      <c r="F24" s="56"/>
      <c r="G24" s="56"/>
      <c r="H24" s="56"/>
      <c r="I24" s="56"/>
      <c r="J24" s="56"/>
      <c r="K24" s="56"/>
      <c r="L24" s="56"/>
      <c r="M24" s="56"/>
      <c r="N24" s="56"/>
      <c r="O24" s="56"/>
      <c r="P24" s="56"/>
      <c r="Q24" s="56"/>
      <c r="R24" s="56"/>
      <c r="S24" s="56"/>
      <c r="T24" s="56"/>
      <c r="U24" s="56"/>
      <c r="V24" s="56"/>
      <c r="W24" s="56"/>
      <c r="X24" s="56"/>
      <c r="Y24" s="56"/>
      <c r="Z24" s="56"/>
    </row>
    <row r="25" spans="2:26" s="213" customFormat="1">
      <c r="B25" s="53" t="s">
        <v>342</v>
      </c>
      <c r="C25" s="53" t="s">
        <v>1</v>
      </c>
      <c r="D25" s="64"/>
      <c r="E25" s="64">
        <f t="shared" ref="E25:Z25" si="4">E$20</f>
        <v>2019</v>
      </c>
      <c r="F25" s="64">
        <f t="shared" si="4"/>
        <v>2020</v>
      </c>
      <c r="G25" s="64">
        <f t="shared" si="4"/>
        <v>2021</v>
      </c>
      <c r="H25" s="64">
        <f t="shared" si="4"/>
        <v>2022</v>
      </c>
      <c r="I25" s="64">
        <f t="shared" si="4"/>
        <v>2023</v>
      </c>
      <c r="J25" s="64">
        <f t="shared" si="4"/>
        <v>2024</v>
      </c>
      <c r="K25" s="64">
        <f t="shared" si="4"/>
        <v>2025</v>
      </c>
      <c r="L25" s="64">
        <f t="shared" si="4"/>
        <v>2026</v>
      </c>
      <c r="M25" s="64">
        <f t="shared" si="4"/>
        <v>2027</v>
      </c>
      <c r="N25" s="64">
        <f t="shared" si="4"/>
        <v>2028</v>
      </c>
      <c r="O25" s="64">
        <f t="shared" si="4"/>
        <v>2029</v>
      </c>
      <c r="P25" s="64">
        <f t="shared" si="4"/>
        <v>2030</v>
      </c>
      <c r="Q25" s="64">
        <f t="shared" si="4"/>
        <v>2031</v>
      </c>
      <c r="R25" s="64">
        <f t="shared" si="4"/>
        <v>2032</v>
      </c>
      <c r="S25" s="64">
        <f t="shared" si="4"/>
        <v>2033</v>
      </c>
      <c r="T25" s="64">
        <f t="shared" si="4"/>
        <v>2034</v>
      </c>
      <c r="U25" s="64">
        <f t="shared" si="4"/>
        <v>2035</v>
      </c>
      <c r="V25" s="64">
        <f t="shared" si="4"/>
        <v>2036</v>
      </c>
      <c r="W25" s="64">
        <f t="shared" si="4"/>
        <v>2037</v>
      </c>
      <c r="X25" s="64">
        <f t="shared" si="4"/>
        <v>2038</v>
      </c>
      <c r="Y25" s="64">
        <f t="shared" si="4"/>
        <v>2039</v>
      </c>
      <c r="Z25" s="64">
        <f t="shared" si="4"/>
        <v>2040</v>
      </c>
    </row>
    <row r="26" spans="2:26" s="213" customFormat="1">
      <c r="B26" s="214" t="s">
        <v>29</v>
      </c>
      <c r="C26" s="214" t="s">
        <v>163</v>
      </c>
      <c r="D26" s="216"/>
      <c r="E26" s="216">
        <f t="shared" ref="E26:Z26" si="5">E38*E42</f>
        <v>13021.327896816223</v>
      </c>
      <c r="F26" s="216">
        <f t="shared" si="5"/>
        <v>13050.608072746101</v>
      </c>
      <c r="G26" s="216">
        <f t="shared" si="5"/>
        <v>13142.577358507438</v>
      </c>
      <c r="H26" s="216">
        <f t="shared" si="5"/>
        <v>13234.546644268778</v>
      </c>
      <c r="I26" s="216">
        <f t="shared" si="5"/>
        <v>13326.515930030113</v>
      </c>
      <c r="J26" s="216">
        <f t="shared" si="5"/>
        <v>13418.485215791465</v>
      </c>
      <c r="K26" s="216">
        <f t="shared" si="5"/>
        <v>13510.454501552776</v>
      </c>
      <c r="L26" s="216">
        <f t="shared" si="5"/>
        <v>13552.897225510858</v>
      </c>
      <c r="M26" s="216">
        <f t="shared" si="5"/>
        <v>13595.339949468966</v>
      </c>
      <c r="N26" s="216">
        <f t="shared" si="5"/>
        <v>13637.782673427027</v>
      </c>
      <c r="O26" s="216">
        <f t="shared" si="5"/>
        <v>13680.225397385133</v>
      </c>
      <c r="P26" s="216">
        <f t="shared" si="5"/>
        <v>13722.668121343193</v>
      </c>
      <c r="Q26" s="216">
        <f t="shared" si="5"/>
        <v>13821.935281009894</v>
      </c>
      <c r="R26" s="216">
        <f t="shared" si="5"/>
        <v>13921.202440676536</v>
      </c>
      <c r="S26" s="216">
        <f t="shared" si="5"/>
        <v>14020.469600343242</v>
      </c>
      <c r="T26" s="216">
        <f t="shared" si="5"/>
        <v>14119.736760009906</v>
      </c>
      <c r="U26" s="216">
        <f t="shared" si="5"/>
        <v>14219.003919676572</v>
      </c>
      <c r="V26" s="216">
        <f t="shared" si="5"/>
        <v>14355.618409658679</v>
      </c>
      <c r="W26" s="216">
        <f t="shared" si="5"/>
        <v>14492.232899640814</v>
      </c>
      <c r="X26" s="216">
        <f t="shared" si="5"/>
        <v>14628.847389622913</v>
      </c>
      <c r="Y26" s="216">
        <f t="shared" si="5"/>
        <v>14765.461879605018</v>
      </c>
      <c r="Z26" s="216">
        <f t="shared" si="5"/>
        <v>14902.076369587101</v>
      </c>
    </row>
    <row r="27" spans="2:26" s="295" customFormat="1">
      <c r="B27" s="247" t="s">
        <v>380</v>
      </c>
      <c r="C27" s="285"/>
      <c r="D27" s="216"/>
      <c r="E27" s="491">
        <v>1078.17066862709</v>
      </c>
      <c r="F27" s="491">
        <v>1074.78910989775</v>
      </c>
      <c r="G27" s="491">
        <v>1073.64233401046</v>
      </c>
      <c r="H27" s="491">
        <v>1072.49555812317</v>
      </c>
      <c r="I27" s="491">
        <v>1071.34878223588</v>
      </c>
      <c r="J27" s="491">
        <v>1070.20200634859</v>
      </c>
      <c r="K27" s="491">
        <v>1069.0552304613</v>
      </c>
      <c r="L27" s="491">
        <v>1064.16788893589</v>
      </c>
      <c r="M27" s="491">
        <v>1059.28054741049</v>
      </c>
      <c r="N27" s="491">
        <v>1054.3932058850801</v>
      </c>
      <c r="O27" s="491">
        <v>1049.5058643596799</v>
      </c>
      <c r="P27" s="491">
        <v>1044.6185228342699</v>
      </c>
      <c r="Q27" s="491">
        <v>1061.28671214012</v>
      </c>
      <c r="R27" s="491">
        <v>1077.9549014459701</v>
      </c>
      <c r="S27" s="491">
        <v>1094.62309075182</v>
      </c>
      <c r="T27" s="491">
        <v>1111.2912800576701</v>
      </c>
      <c r="U27" s="491">
        <v>1127.9594693635199</v>
      </c>
      <c r="V27" s="491">
        <v>1164.5501243701201</v>
      </c>
      <c r="W27" s="491">
        <v>1201.14077937672</v>
      </c>
      <c r="X27" s="491">
        <v>1237.73143438332</v>
      </c>
      <c r="Y27" s="491">
        <v>1274.3220893899099</v>
      </c>
      <c r="Z27" s="491">
        <v>1310.9127443965101</v>
      </c>
    </row>
    <row r="28" spans="2:26" s="295" customFormat="1">
      <c r="B28" s="247" t="s">
        <v>381</v>
      </c>
      <c r="C28" s="285"/>
      <c r="D28" s="216"/>
      <c r="E28" s="491">
        <v>5120.0024645363401</v>
      </c>
      <c r="F28" s="491">
        <v>5139.1570053424002</v>
      </c>
      <c r="G28" s="491">
        <v>5169.5070509717398</v>
      </c>
      <c r="H28" s="491">
        <v>5199.8570966010802</v>
      </c>
      <c r="I28" s="491">
        <v>5230.2071422304198</v>
      </c>
      <c r="J28" s="491">
        <v>5260.5571878597602</v>
      </c>
      <c r="K28" s="491">
        <v>5290.9072334890998</v>
      </c>
      <c r="L28" s="491">
        <v>5279.4608729332003</v>
      </c>
      <c r="M28" s="491">
        <v>5268.01451237729</v>
      </c>
      <c r="N28" s="491">
        <v>5256.5681518213896</v>
      </c>
      <c r="O28" s="491">
        <v>5245.1217912654802</v>
      </c>
      <c r="P28" s="491">
        <v>5233.6754307095798</v>
      </c>
      <c r="Q28" s="491">
        <v>5248.1021160658902</v>
      </c>
      <c r="R28" s="491">
        <v>5262.5288014221996</v>
      </c>
      <c r="S28" s="491">
        <v>5276.95548677851</v>
      </c>
      <c r="T28" s="491">
        <v>5291.3821721348304</v>
      </c>
      <c r="U28" s="491">
        <v>5305.8088574911399</v>
      </c>
      <c r="V28" s="491">
        <v>5343.3437509690602</v>
      </c>
      <c r="W28" s="491">
        <v>5380.8786444469897</v>
      </c>
      <c r="X28" s="491">
        <v>5418.4135379249101</v>
      </c>
      <c r="Y28" s="491">
        <v>5455.9484314028396</v>
      </c>
      <c r="Z28" s="491">
        <v>5493.4833248807599</v>
      </c>
    </row>
    <row r="29" spans="2:26" s="295" customFormat="1">
      <c r="B29" s="247" t="s">
        <v>382</v>
      </c>
      <c r="C29" s="285"/>
      <c r="D29" s="216"/>
      <c r="E29" s="491">
        <v>244.263835679088</v>
      </c>
      <c r="F29" s="491">
        <v>242.34026050115</v>
      </c>
      <c r="G29" s="491">
        <v>244.60764809770299</v>
      </c>
      <c r="H29" s="491">
        <v>246.87503569425601</v>
      </c>
      <c r="I29" s="491">
        <v>249.14242329080901</v>
      </c>
      <c r="J29" s="491">
        <v>251.409810887362</v>
      </c>
      <c r="K29" s="491">
        <v>253.67719848391499</v>
      </c>
      <c r="L29" s="491">
        <v>254.07487963968899</v>
      </c>
      <c r="M29" s="491">
        <v>254.47256079546301</v>
      </c>
      <c r="N29" s="491">
        <v>254.87024195123701</v>
      </c>
      <c r="O29" s="491">
        <v>255.267923107011</v>
      </c>
      <c r="P29" s="491">
        <v>255.665604262785</v>
      </c>
      <c r="Q29" s="491">
        <v>259.78399945539297</v>
      </c>
      <c r="R29" s="491">
        <v>263.90239464799998</v>
      </c>
      <c r="S29" s="491">
        <v>268.02078984060699</v>
      </c>
      <c r="T29" s="491">
        <v>272.13918503321401</v>
      </c>
      <c r="U29" s="491">
        <v>276.25758022582102</v>
      </c>
      <c r="V29" s="491">
        <v>287.063175503666</v>
      </c>
      <c r="W29" s="491">
        <v>297.86877078151002</v>
      </c>
      <c r="X29" s="491">
        <v>308.67436605935399</v>
      </c>
      <c r="Y29" s="491">
        <v>319.47996133719897</v>
      </c>
      <c r="Z29" s="491">
        <v>330.28555661504299</v>
      </c>
    </row>
    <row r="30" spans="2:26" s="295" customFormat="1">
      <c r="B30" s="247" t="s">
        <v>383</v>
      </c>
      <c r="C30" s="285"/>
      <c r="D30" s="216"/>
      <c r="E30" s="491">
        <v>1463.3528499963099</v>
      </c>
      <c r="F30" s="491">
        <v>1430.5219983910999</v>
      </c>
      <c r="G30" s="491">
        <v>1431.17300224276</v>
      </c>
      <c r="H30" s="491">
        <v>1431.8240060944199</v>
      </c>
      <c r="I30" s="491">
        <v>1432.47500994608</v>
      </c>
      <c r="J30" s="491">
        <v>1433.1260137977399</v>
      </c>
      <c r="K30" s="491">
        <v>1433.7770176494</v>
      </c>
      <c r="L30" s="491">
        <v>1445.6207133145299</v>
      </c>
      <c r="M30" s="491">
        <v>1457.46440897967</v>
      </c>
      <c r="N30" s="491">
        <v>1469.3081046448101</v>
      </c>
      <c r="O30" s="491">
        <v>1481.15180030995</v>
      </c>
      <c r="P30" s="491">
        <v>1492.9954959750901</v>
      </c>
      <c r="Q30" s="491">
        <v>1506.0249138751699</v>
      </c>
      <c r="R30" s="491">
        <v>1519.0543317752499</v>
      </c>
      <c r="S30" s="491">
        <v>1532.08374967533</v>
      </c>
      <c r="T30" s="491">
        <v>1545.11316757541</v>
      </c>
      <c r="U30" s="491">
        <v>1558.14258547549</v>
      </c>
      <c r="V30" s="491">
        <v>1564.86883750169</v>
      </c>
      <c r="W30" s="491">
        <v>1571.59508952789</v>
      </c>
      <c r="X30" s="491">
        <v>1578.3213415540799</v>
      </c>
      <c r="Y30" s="491">
        <v>1585.0475935802799</v>
      </c>
      <c r="Z30" s="491">
        <v>1591.7738456064801</v>
      </c>
    </row>
    <row r="31" spans="2:26" s="295" customFormat="1">
      <c r="B31" s="247" t="s">
        <v>384</v>
      </c>
      <c r="C31" s="285"/>
      <c r="D31" s="216"/>
      <c r="E31" s="491">
        <v>5115.5380779774096</v>
      </c>
      <c r="F31" s="491">
        <v>5163.7996986137096</v>
      </c>
      <c r="G31" s="491">
        <v>5223.6473231847904</v>
      </c>
      <c r="H31" s="491">
        <v>5283.4949477558603</v>
      </c>
      <c r="I31" s="491">
        <v>5343.3425723269302</v>
      </c>
      <c r="J31" s="491">
        <v>5403.1901968980001</v>
      </c>
      <c r="K31" s="491">
        <v>5463.03782146908</v>
      </c>
      <c r="L31" s="491">
        <v>5509.5728706875598</v>
      </c>
      <c r="M31" s="491">
        <v>5556.1079199060396</v>
      </c>
      <c r="N31" s="491">
        <v>5602.6429691245203</v>
      </c>
      <c r="O31" s="491">
        <v>5649.1780183430001</v>
      </c>
      <c r="P31" s="491">
        <v>5695.7130675614799</v>
      </c>
      <c r="Q31" s="491">
        <v>5746.7375394733099</v>
      </c>
      <c r="R31" s="491">
        <v>5797.7620113851299</v>
      </c>
      <c r="S31" s="491">
        <v>5848.7864832969599</v>
      </c>
      <c r="T31" s="491">
        <v>5899.8109552087899</v>
      </c>
      <c r="U31" s="491">
        <v>5950.8354271206099</v>
      </c>
      <c r="V31" s="491">
        <v>5995.7925213141498</v>
      </c>
      <c r="W31" s="491">
        <v>6040.7496155076997</v>
      </c>
      <c r="X31" s="491">
        <v>6085.7067097012396</v>
      </c>
      <c r="Y31" s="491">
        <v>6130.6638038947804</v>
      </c>
      <c r="Z31" s="491">
        <v>6175.6208980883202</v>
      </c>
    </row>
    <row r="32" spans="2:26" s="213" customFormat="1">
      <c r="B32" s="214" t="s">
        <v>31</v>
      </c>
      <c r="C32" s="214" t="s">
        <v>163</v>
      </c>
      <c r="D32" s="216"/>
      <c r="E32" s="216">
        <f t="shared" ref="E32:Z32" si="6">E38*E43</f>
        <v>8112.9694132394807</v>
      </c>
      <c r="F32" s="216">
        <f t="shared" si="6"/>
        <v>8131.2124967111331</v>
      </c>
      <c r="G32" s="216">
        <f t="shared" si="6"/>
        <v>8188.5141796310181</v>
      </c>
      <c r="H32" s="216">
        <f t="shared" si="6"/>
        <v>8245.8158625509022</v>
      </c>
      <c r="I32" s="216">
        <f t="shared" si="6"/>
        <v>8303.1175454707864</v>
      </c>
      <c r="J32" s="216">
        <f t="shared" si="6"/>
        <v>8360.4192283906887</v>
      </c>
      <c r="K32" s="216">
        <f t="shared" si="6"/>
        <v>8417.7209113105491</v>
      </c>
      <c r="L32" s="216">
        <f t="shared" si="6"/>
        <v>8444.1649517352344</v>
      </c>
      <c r="M32" s="216">
        <f t="shared" si="6"/>
        <v>8470.6089921599214</v>
      </c>
      <c r="N32" s="216">
        <f t="shared" si="6"/>
        <v>8497.0530325846066</v>
      </c>
      <c r="O32" s="216">
        <f t="shared" si="6"/>
        <v>8523.4970730092919</v>
      </c>
      <c r="P32" s="216">
        <f t="shared" si="6"/>
        <v>8549.9411134339771</v>
      </c>
      <c r="Q32" s="216">
        <f t="shared" si="6"/>
        <v>8611.7897541023249</v>
      </c>
      <c r="R32" s="216">
        <f t="shared" si="6"/>
        <v>8673.6383947706654</v>
      </c>
      <c r="S32" s="216">
        <f t="shared" si="6"/>
        <v>8735.487035439015</v>
      </c>
      <c r="T32" s="216">
        <f t="shared" si="6"/>
        <v>8797.3356761073701</v>
      </c>
      <c r="U32" s="216">
        <f t="shared" si="6"/>
        <v>8859.1843167757106</v>
      </c>
      <c r="V32" s="216">
        <f t="shared" si="6"/>
        <v>8944.3023007027659</v>
      </c>
      <c r="W32" s="216">
        <f t="shared" si="6"/>
        <v>9029.4202846298267</v>
      </c>
      <c r="X32" s="216">
        <f t="shared" si="6"/>
        <v>9114.5382685568784</v>
      </c>
      <c r="Y32" s="216">
        <f t="shared" si="6"/>
        <v>9199.6562524839355</v>
      </c>
      <c r="Z32" s="216">
        <f t="shared" si="6"/>
        <v>9284.7742364109927</v>
      </c>
    </row>
    <row r="33" spans="2:29" s="295" customFormat="1">
      <c r="B33" s="247" t="s">
        <v>380</v>
      </c>
      <c r="C33" s="285"/>
      <c r="D33" s="216"/>
      <c r="E33" s="491">
        <v>671.756807457577</v>
      </c>
      <c r="F33" s="491">
        <v>669.64991922332104</v>
      </c>
      <c r="G33" s="491">
        <v>668.93541777069197</v>
      </c>
      <c r="H33" s="491">
        <v>668.22091631806302</v>
      </c>
      <c r="I33" s="491">
        <v>667.50641486543395</v>
      </c>
      <c r="J33" s="491">
        <v>666.79191341280603</v>
      </c>
      <c r="K33" s="491">
        <v>666.07741196017696</v>
      </c>
      <c r="L33" s="491">
        <v>663.03234216223598</v>
      </c>
      <c r="M33" s="491">
        <v>659.98727236429602</v>
      </c>
      <c r="N33" s="491">
        <v>656.94220256635595</v>
      </c>
      <c r="O33" s="491">
        <v>653.89713276841496</v>
      </c>
      <c r="P33" s="491">
        <v>650.852062970475</v>
      </c>
      <c r="Q33" s="491">
        <v>661.23721808553205</v>
      </c>
      <c r="R33" s="491">
        <v>671.62237320058898</v>
      </c>
      <c r="S33" s="491">
        <v>682.00752831564603</v>
      </c>
      <c r="T33" s="491">
        <v>692.39268343070296</v>
      </c>
      <c r="U33" s="491">
        <v>702.77783854576001</v>
      </c>
      <c r="V33" s="491">
        <v>725.57573344797697</v>
      </c>
      <c r="W33" s="491">
        <v>748.37362835019405</v>
      </c>
      <c r="X33" s="491">
        <v>771.17152325241102</v>
      </c>
      <c r="Y33" s="491">
        <v>793.96941815462799</v>
      </c>
      <c r="Z33" s="491">
        <v>816.76731305684496</v>
      </c>
    </row>
    <row r="34" spans="2:29" s="295" customFormat="1">
      <c r="B34" s="247" t="s">
        <v>381</v>
      </c>
      <c r="C34" s="285"/>
      <c r="D34" s="216"/>
      <c r="E34" s="491">
        <v>3190.0297511631202</v>
      </c>
      <c r="F34" s="491">
        <v>3201.96403351249</v>
      </c>
      <c r="G34" s="491">
        <v>3220.87370185295</v>
      </c>
      <c r="H34" s="491">
        <v>3239.7833701934201</v>
      </c>
      <c r="I34" s="491">
        <v>3258.6930385338901</v>
      </c>
      <c r="J34" s="491">
        <v>3277.6027068743501</v>
      </c>
      <c r="K34" s="491">
        <v>3296.5123752148202</v>
      </c>
      <c r="L34" s="491">
        <v>3289.38069296099</v>
      </c>
      <c r="M34" s="491">
        <v>3282.2490107071699</v>
      </c>
      <c r="N34" s="491">
        <v>3275.1173284533402</v>
      </c>
      <c r="O34" s="491">
        <v>3267.98564619952</v>
      </c>
      <c r="P34" s="491">
        <v>3260.8539639456899</v>
      </c>
      <c r="Q34" s="491">
        <v>3269.8425446770598</v>
      </c>
      <c r="R34" s="491">
        <v>3278.8311254084301</v>
      </c>
      <c r="S34" s="491">
        <v>3287.8197061398</v>
      </c>
      <c r="T34" s="491">
        <v>3296.8082868711799</v>
      </c>
      <c r="U34" s="491">
        <v>3305.7968676025498</v>
      </c>
      <c r="V34" s="491">
        <v>3329.1830725371501</v>
      </c>
      <c r="W34" s="491">
        <v>3352.56927747175</v>
      </c>
      <c r="X34" s="491">
        <v>3375.9554824063498</v>
      </c>
      <c r="Y34" s="491">
        <v>3399.3416873409601</v>
      </c>
      <c r="Z34" s="491">
        <v>3422.72789227556</v>
      </c>
    </row>
    <row r="35" spans="2:29" s="295" customFormat="1">
      <c r="B35" s="247" t="s">
        <v>382</v>
      </c>
      <c r="C35" s="285"/>
      <c r="D35" s="216"/>
      <c r="E35" s="491">
        <v>152.18916560034799</v>
      </c>
      <c r="F35" s="491">
        <v>150.99067749634301</v>
      </c>
      <c r="G35" s="491">
        <v>152.40337874805601</v>
      </c>
      <c r="H35" s="491">
        <v>153.81607999976899</v>
      </c>
      <c r="I35" s="491">
        <v>155.228781251481</v>
      </c>
      <c r="J35" s="491">
        <v>156.641482503194</v>
      </c>
      <c r="K35" s="491">
        <v>158.054183754907</v>
      </c>
      <c r="L35" s="491">
        <v>158.301959947825</v>
      </c>
      <c r="M35" s="491">
        <v>158.54973614074399</v>
      </c>
      <c r="N35" s="491">
        <v>158.79751233366201</v>
      </c>
      <c r="O35" s="491">
        <v>159.045288526581</v>
      </c>
      <c r="P35" s="491">
        <v>159.293064719499</v>
      </c>
      <c r="Q35" s="491">
        <v>161.859040670187</v>
      </c>
      <c r="R35" s="491">
        <v>164.425016620875</v>
      </c>
      <c r="S35" s="491">
        <v>166.99099257156399</v>
      </c>
      <c r="T35" s="491">
        <v>169.55696852225199</v>
      </c>
      <c r="U35" s="491">
        <v>172.12294447293999</v>
      </c>
      <c r="V35" s="491">
        <v>178.85539639148999</v>
      </c>
      <c r="W35" s="491">
        <v>185.58784831004101</v>
      </c>
      <c r="X35" s="491">
        <v>192.320300228592</v>
      </c>
      <c r="Y35" s="491">
        <v>199.052752147142</v>
      </c>
      <c r="Z35" s="491">
        <v>205.78520406569299</v>
      </c>
    </row>
    <row r="36" spans="2:29" s="295" customFormat="1">
      <c r="B36" s="247" t="s">
        <v>383</v>
      </c>
      <c r="C36" s="285"/>
      <c r="D36" s="216"/>
      <c r="E36" s="491">
        <v>911.74548455228296</v>
      </c>
      <c r="F36" s="491">
        <v>891.29014412968297</v>
      </c>
      <c r="G36" s="491">
        <v>891.69575363266597</v>
      </c>
      <c r="H36" s="491">
        <v>892.10136313564999</v>
      </c>
      <c r="I36" s="491">
        <v>892.50697263863401</v>
      </c>
      <c r="J36" s="491">
        <v>892.91258214161701</v>
      </c>
      <c r="K36" s="491">
        <v>893.31819164460103</v>
      </c>
      <c r="L36" s="491">
        <v>900.69743448622296</v>
      </c>
      <c r="M36" s="491">
        <v>908.076677327845</v>
      </c>
      <c r="N36" s="491">
        <v>915.45592016946705</v>
      </c>
      <c r="O36" s="491">
        <v>922.83516301108898</v>
      </c>
      <c r="P36" s="491">
        <v>930.21440585271</v>
      </c>
      <c r="Q36" s="491">
        <v>938.332415761785</v>
      </c>
      <c r="R36" s="491">
        <v>946.45042567086</v>
      </c>
      <c r="S36" s="491">
        <v>954.568435579935</v>
      </c>
      <c r="T36" s="491">
        <v>962.68644548901</v>
      </c>
      <c r="U36" s="491">
        <v>970.804455398085</v>
      </c>
      <c r="V36" s="491">
        <v>974.99526277093503</v>
      </c>
      <c r="W36" s="491">
        <v>979.18607014378495</v>
      </c>
      <c r="X36" s="491">
        <v>983.37687751663498</v>
      </c>
      <c r="Y36" s="491">
        <v>987.56768488948501</v>
      </c>
      <c r="Z36" s="491">
        <v>991.75849226233504</v>
      </c>
    </row>
    <row r="37" spans="2:29" s="295" customFormat="1">
      <c r="B37" s="247" t="s">
        <v>384</v>
      </c>
      <c r="C37" s="285"/>
      <c r="D37" s="216"/>
      <c r="E37" s="491">
        <v>3187.2482044661601</v>
      </c>
      <c r="F37" s="491">
        <v>3217.3177223493099</v>
      </c>
      <c r="G37" s="491">
        <v>3254.6059276266601</v>
      </c>
      <c r="H37" s="491">
        <v>3291.8941329040099</v>
      </c>
      <c r="I37" s="491">
        <v>3329.1823381813601</v>
      </c>
      <c r="J37" s="491">
        <v>3366.4705434587099</v>
      </c>
      <c r="K37" s="491">
        <v>3403.7587487360502</v>
      </c>
      <c r="L37" s="491">
        <v>3432.7525221779701</v>
      </c>
      <c r="M37" s="491">
        <v>3461.7462956198801</v>
      </c>
      <c r="N37" s="491">
        <v>3490.7400690617901</v>
      </c>
      <c r="O37" s="491">
        <v>3519.7338425037001</v>
      </c>
      <c r="P37" s="491">
        <v>3548.7276159456101</v>
      </c>
      <c r="Q37" s="491">
        <v>3580.5185349077701</v>
      </c>
      <c r="R37" s="491">
        <v>3612.3094538699202</v>
      </c>
      <c r="S37" s="491">
        <v>3644.1003728320802</v>
      </c>
      <c r="T37" s="491">
        <v>3675.8912917942398</v>
      </c>
      <c r="U37" s="491">
        <v>3707.6822107563898</v>
      </c>
      <c r="V37" s="491">
        <v>3735.69283555523</v>
      </c>
      <c r="W37" s="491">
        <v>3763.7034603540601</v>
      </c>
      <c r="X37" s="491">
        <v>3791.7140851529002</v>
      </c>
      <c r="Y37" s="491">
        <v>3819.7247099517299</v>
      </c>
      <c r="Z37" s="491">
        <v>3847.73533475057</v>
      </c>
    </row>
    <row r="38" spans="2:29" s="213" customFormat="1">
      <c r="B38" s="74" t="s">
        <v>169</v>
      </c>
      <c r="C38" s="74" t="s">
        <v>163</v>
      </c>
      <c r="D38" s="302"/>
      <c r="E38" s="212">
        <f>SUM(E27:E31)+SUM(E33:E37)</f>
        <v>21134.297310055725</v>
      </c>
      <c r="F38" s="212">
        <f>SUM(F27:F31)+SUM(F33:F37)</f>
        <v>21181.820569457253</v>
      </c>
      <c r="G38" s="212">
        <f t="shared" ref="G38:Z38" si="7">SUM(G27:G31)+SUM(G33:G37)</f>
        <v>21331.091538138477</v>
      </c>
      <c r="H38" s="212">
        <f t="shared" si="7"/>
        <v>21480.3625068197</v>
      </c>
      <c r="I38" s="212">
        <f t="shared" si="7"/>
        <v>21629.633475500919</v>
      </c>
      <c r="J38" s="212">
        <f t="shared" si="7"/>
        <v>21778.904444182132</v>
      </c>
      <c r="K38" s="212">
        <f t="shared" si="7"/>
        <v>21928.175412863347</v>
      </c>
      <c r="L38" s="212">
        <f t="shared" si="7"/>
        <v>21997.062177246113</v>
      </c>
      <c r="M38" s="212">
        <f t="shared" si="7"/>
        <v>22065.948941628885</v>
      </c>
      <c r="N38" s="212">
        <f t="shared" si="7"/>
        <v>22134.835706011654</v>
      </c>
      <c r="O38" s="212">
        <f t="shared" si="7"/>
        <v>22203.722470394423</v>
      </c>
      <c r="P38" s="212">
        <f t="shared" si="7"/>
        <v>22272.609234777192</v>
      </c>
      <c r="Q38" s="212">
        <f t="shared" si="7"/>
        <v>22433.725035112217</v>
      </c>
      <c r="R38" s="212">
        <f t="shared" si="7"/>
        <v>22594.840835447223</v>
      </c>
      <c r="S38" s="212">
        <f t="shared" si="7"/>
        <v>22755.956635782255</v>
      </c>
      <c r="T38" s="212">
        <f t="shared" si="7"/>
        <v>22917.072436117298</v>
      </c>
      <c r="U38" s="212">
        <f t="shared" si="7"/>
        <v>23078.188236452304</v>
      </c>
      <c r="V38" s="212">
        <f t="shared" si="7"/>
        <v>23299.920710361468</v>
      </c>
      <c r="W38" s="212">
        <f t="shared" si="7"/>
        <v>23521.653184270639</v>
      </c>
      <c r="X38" s="212">
        <f t="shared" si="7"/>
        <v>23743.385658179792</v>
      </c>
      <c r="Y38" s="212">
        <f t="shared" si="7"/>
        <v>23965.118132088952</v>
      </c>
      <c r="Z38" s="212">
        <f t="shared" si="7"/>
        <v>24186.850605998115</v>
      </c>
    </row>
    <row r="39" spans="2:29" s="213" customFormat="1">
      <c r="B39" s="62" t="s">
        <v>440</v>
      </c>
      <c r="C39" s="214"/>
      <c r="D39" s="251"/>
      <c r="E39" s="214"/>
      <c r="F39" s="214"/>
      <c r="G39" s="214"/>
      <c r="H39" s="214"/>
      <c r="I39" s="214"/>
      <c r="J39" s="214"/>
      <c r="K39" s="214"/>
      <c r="L39" s="214"/>
      <c r="M39" s="214"/>
      <c r="N39" s="214"/>
      <c r="O39" s="214"/>
      <c r="P39" s="214"/>
      <c r="Q39" s="214"/>
      <c r="R39" s="214"/>
      <c r="S39" s="214"/>
      <c r="T39" s="214"/>
      <c r="U39" s="214"/>
      <c r="V39" s="214"/>
      <c r="W39" s="214"/>
      <c r="X39" s="214"/>
      <c r="Y39" s="214"/>
      <c r="Z39" s="214"/>
    </row>
    <row r="40" spans="2:29" s="213" customFormat="1">
      <c r="B40" s="123"/>
      <c r="C40" s="123"/>
      <c r="D40" s="230"/>
      <c r="E40" s="230"/>
      <c r="F40" s="230"/>
      <c r="G40" s="230"/>
      <c r="H40" s="230"/>
      <c r="I40" s="230"/>
      <c r="J40" s="230"/>
      <c r="K40" s="230"/>
      <c r="L40" s="230"/>
      <c r="M40" s="230"/>
      <c r="N40" s="230"/>
      <c r="O40" s="230"/>
      <c r="P40" s="230"/>
      <c r="Q40" s="231"/>
      <c r="R40" s="231"/>
      <c r="S40" s="231"/>
      <c r="T40" s="231"/>
      <c r="U40" s="231"/>
      <c r="V40" s="231"/>
      <c r="W40" s="231"/>
      <c r="X40" s="231"/>
      <c r="Y40" s="231"/>
      <c r="Z40" s="231"/>
    </row>
    <row r="41" spans="2:29" s="213" customFormat="1">
      <c r="B41" s="203" t="s">
        <v>345</v>
      </c>
      <c r="C41" s="203" t="s">
        <v>1</v>
      </c>
      <c r="D41" s="204"/>
      <c r="E41" s="204">
        <v>2019</v>
      </c>
      <c r="F41" s="204">
        <v>2020</v>
      </c>
      <c r="G41" s="204">
        <v>2021</v>
      </c>
      <c r="H41" s="204">
        <v>2022</v>
      </c>
      <c r="I41" s="204">
        <v>2023</v>
      </c>
      <c r="J41" s="204">
        <v>2024</v>
      </c>
      <c r="K41" s="204">
        <v>2025</v>
      </c>
      <c r="L41" s="204">
        <v>2026</v>
      </c>
      <c r="M41" s="204">
        <v>2027</v>
      </c>
      <c r="N41" s="204">
        <v>2028</v>
      </c>
      <c r="O41" s="204">
        <v>2029</v>
      </c>
      <c r="P41" s="204">
        <v>2030</v>
      </c>
      <c r="Q41" s="204">
        <v>2031</v>
      </c>
      <c r="R41" s="204">
        <v>2032</v>
      </c>
      <c r="S41" s="204">
        <v>2033</v>
      </c>
      <c r="T41" s="204">
        <v>2034</v>
      </c>
      <c r="U41" s="204">
        <v>2035</v>
      </c>
      <c r="V41" s="204">
        <v>2036</v>
      </c>
      <c r="W41" s="204">
        <v>2037</v>
      </c>
      <c r="X41" s="204">
        <v>2038</v>
      </c>
      <c r="Y41" s="204">
        <v>2039</v>
      </c>
      <c r="Z41" s="204">
        <v>2040</v>
      </c>
      <c r="AB41" s="204"/>
      <c r="AC41" s="204"/>
    </row>
    <row r="42" spans="2:29" s="213" customFormat="1">
      <c r="B42" s="232" t="s">
        <v>29</v>
      </c>
      <c r="C42" s="232" t="s">
        <v>165</v>
      </c>
      <c r="D42" s="303"/>
      <c r="E42" s="490">
        <v>0.61612305844778004</v>
      </c>
      <c r="F42" s="490">
        <v>0.61612305844778004</v>
      </c>
      <c r="G42" s="490">
        <v>0.61612305844778004</v>
      </c>
      <c r="H42" s="490">
        <v>0.61612305844778004</v>
      </c>
      <c r="I42" s="490">
        <v>0.61612305844778004</v>
      </c>
      <c r="J42" s="490">
        <v>0.61612305844778104</v>
      </c>
      <c r="K42" s="490">
        <v>0.61612305844778004</v>
      </c>
      <c r="L42" s="490">
        <v>0.61612305844778004</v>
      </c>
      <c r="M42" s="490">
        <v>0.61612305844778104</v>
      </c>
      <c r="N42" s="490">
        <v>0.61612305844778004</v>
      </c>
      <c r="O42" s="490">
        <v>0.61612305844778104</v>
      </c>
      <c r="P42" s="490">
        <v>0.61612305844778004</v>
      </c>
      <c r="Q42" s="490">
        <v>0.61612305844778104</v>
      </c>
      <c r="R42" s="490">
        <v>0.61612305844778004</v>
      </c>
      <c r="S42" s="490">
        <v>0.61612305844778104</v>
      </c>
      <c r="T42" s="490">
        <v>0.61612305844778004</v>
      </c>
      <c r="U42" s="490">
        <v>0.61612305844778004</v>
      </c>
      <c r="V42" s="490">
        <v>0.61612305844778004</v>
      </c>
      <c r="W42" s="490">
        <v>0.61612305844778104</v>
      </c>
      <c r="X42" s="490">
        <v>0.61612305844778104</v>
      </c>
      <c r="Y42" s="490">
        <v>0.61612305844778104</v>
      </c>
      <c r="Z42" s="490">
        <v>0.61612305844778004</v>
      </c>
      <c r="AB42" s="228"/>
      <c r="AC42" s="229"/>
    </row>
    <row r="43" spans="2:29" s="213" customFormat="1">
      <c r="B43" s="232" t="s">
        <v>31</v>
      </c>
      <c r="C43" s="232" t="s">
        <v>165</v>
      </c>
      <c r="D43" s="303"/>
      <c r="E43" s="490">
        <v>0.38387694155221902</v>
      </c>
      <c r="F43" s="490">
        <v>0.38387694155221902</v>
      </c>
      <c r="G43" s="490">
        <v>0.38387694155221902</v>
      </c>
      <c r="H43" s="490">
        <v>0.38387694155221902</v>
      </c>
      <c r="I43" s="490">
        <v>0.38387694155221902</v>
      </c>
      <c r="J43" s="490">
        <v>0.38387694155222002</v>
      </c>
      <c r="K43" s="490">
        <v>0.38387694155221902</v>
      </c>
      <c r="L43" s="490">
        <v>0.38387694155221902</v>
      </c>
      <c r="M43" s="490">
        <v>0.38387694155221902</v>
      </c>
      <c r="N43" s="490">
        <v>0.38387694155221902</v>
      </c>
      <c r="O43" s="490">
        <v>0.38387694155221902</v>
      </c>
      <c r="P43" s="490">
        <v>0.38387694155221902</v>
      </c>
      <c r="Q43" s="490">
        <v>0.38387694155221902</v>
      </c>
      <c r="R43" s="490">
        <v>0.38387694155221902</v>
      </c>
      <c r="S43" s="490">
        <v>0.38387694155221902</v>
      </c>
      <c r="T43" s="490">
        <v>0.38387694155221902</v>
      </c>
      <c r="U43" s="490">
        <v>0.38387694155221902</v>
      </c>
      <c r="V43" s="490">
        <v>0.38387694155221902</v>
      </c>
      <c r="W43" s="490">
        <v>0.38387694155221902</v>
      </c>
      <c r="X43" s="490">
        <v>0.38387694155221902</v>
      </c>
      <c r="Y43" s="490">
        <v>0.38387694155221902</v>
      </c>
      <c r="Z43" s="490">
        <v>0.38387694155221902</v>
      </c>
      <c r="AB43" s="228"/>
      <c r="AC43" s="229"/>
    </row>
    <row r="44" spans="2:29" s="213" customFormat="1">
      <c r="B44" s="233" t="s">
        <v>344</v>
      </c>
      <c r="C44" s="232"/>
      <c r="D44" s="232"/>
      <c r="E44" s="207"/>
      <c r="F44" s="207"/>
      <c r="G44" s="207"/>
      <c r="H44" s="207"/>
      <c r="I44" s="207"/>
      <c r="J44" s="207"/>
      <c r="K44" s="207"/>
      <c r="L44" s="207"/>
      <c r="M44" s="207"/>
      <c r="N44" s="207"/>
      <c r="O44" s="207"/>
      <c r="P44" s="207"/>
      <c r="Q44" s="207"/>
      <c r="R44" s="207"/>
      <c r="S44" s="207"/>
      <c r="T44" s="207"/>
      <c r="U44" s="207"/>
      <c r="V44" s="207"/>
      <c r="W44" s="207"/>
      <c r="X44" s="207"/>
      <c r="Y44" s="207"/>
      <c r="Z44" s="207"/>
      <c r="AB44" s="207"/>
      <c r="AC44" s="207"/>
    </row>
    <row r="45" spans="2:29" s="213" customFormat="1">
      <c r="B45" s="123"/>
      <c r="C45" s="123"/>
      <c r="D45" s="230"/>
      <c r="E45" s="230"/>
      <c r="F45" s="230"/>
      <c r="G45" s="230"/>
      <c r="H45" s="230"/>
      <c r="I45" s="230"/>
      <c r="J45" s="230"/>
      <c r="K45" s="230"/>
      <c r="L45" s="230"/>
      <c r="M45" s="230"/>
      <c r="N45" s="230"/>
      <c r="O45" s="230"/>
      <c r="P45" s="230"/>
      <c r="Q45" s="231"/>
      <c r="R45" s="231"/>
      <c r="S45" s="231"/>
      <c r="T45" s="231"/>
      <c r="U45" s="231"/>
      <c r="V45" s="231"/>
      <c r="W45" s="231"/>
      <c r="X45" s="231"/>
      <c r="Y45" s="231"/>
      <c r="Z45" s="231"/>
    </row>
    <row r="46" spans="2:29">
      <c r="B46" s="53" t="s">
        <v>219</v>
      </c>
      <c r="C46" s="53" t="s">
        <v>1</v>
      </c>
      <c r="D46" s="64"/>
      <c r="E46" s="64">
        <f t="shared" ref="E46:Z46" si="8">E$20</f>
        <v>2019</v>
      </c>
      <c r="F46" s="64">
        <f t="shared" si="8"/>
        <v>2020</v>
      </c>
      <c r="G46" s="64">
        <f t="shared" si="8"/>
        <v>2021</v>
      </c>
      <c r="H46" s="64">
        <f t="shared" si="8"/>
        <v>2022</v>
      </c>
      <c r="I46" s="64">
        <f t="shared" si="8"/>
        <v>2023</v>
      </c>
      <c r="J46" s="64">
        <f t="shared" si="8"/>
        <v>2024</v>
      </c>
      <c r="K46" s="64">
        <f t="shared" si="8"/>
        <v>2025</v>
      </c>
      <c r="L46" s="64">
        <f t="shared" si="8"/>
        <v>2026</v>
      </c>
      <c r="M46" s="64">
        <f t="shared" si="8"/>
        <v>2027</v>
      </c>
      <c r="N46" s="64">
        <f t="shared" si="8"/>
        <v>2028</v>
      </c>
      <c r="O46" s="64">
        <f t="shared" si="8"/>
        <v>2029</v>
      </c>
      <c r="P46" s="64">
        <f t="shared" si="8"/>
        <v>2030</v>
      </c>
      <c r="Q46" s="64">
        <f t="shared" si="8"/>
        <v>2031</v>
      </c>
      <c r="R46" s="64">
        <f t="shared" si="8"/>
        <v>2032</v>
      </c>
      <c r="S46" s="64">
        <f t="shared" si="8"/>
        <v>2033</v>
      </c>
      <c r="T46" s="64">
        <f t="shared" si="8"/>
        <v>2034</v>
      </c>
      <c r="U46" s="64">
        <f t="shared" si="8"/>
        <v>2035</v>
      </c>
      <c r="V46" s="64">
        <f t="shared" si="8"/>
        <v>2036</v>
      </c>
      <c r="W46" s="64">
        <f t="shared" si="8"/>
        <v>2037</v>
      </c>
      <c r="X46" s="64">
        <f t="shared" si="8"/>
        <v>2038</v>
      </c>
      <c r="Y46" s="64">
        <f t="shared" si="8"/>
        <v>2039</v>
      </c>
      <c r="Z46" s="64">
        <f t="shared" si="8"/>
        <v>2040</v>
      </c>
    </row>
    <row r="47" spans="2:29">
      <c r="B47" s="50" t="s">
        <v>29</v>
      </c>
      <c r="C47" s="50" t="s">
        <v>163</v>
      </c>
      <c r="D47" s="216"/>
      <c r="E47" s="216">
        <f t="shared" ref="E47:Z47" si="9">E48+E49</f>
        <v>19387.672704262812</v>
      </c>
      <c r="F47" s="216">
        <f t="shared" si="9"/>
        <v>19424.56155659361</v>
      </c>
      <c r="G47" s="216">
        <f t="shared" si="9"/>
        <v>19529.25740113973</v>
      </c>
      <c r="H47" s="216">
        <f t="shared" si="9"/>
        <v>19633.953245685847</v>
      </c>
      <c r="I47" s="216">
        <f t="shared" si="9"/>
        <v>19738.649090231949</v>
      </c>
      <c r="J47" s="216">
        <f t="shared" si="9"/>
        <v>19843.344934778084</v>
      </c>
      <c r="K47" s="216">
        <f t="shared" si="9"/>
        <v>19948.040779324168</v>
      </c>
      <c r="L47" s="216">
        <f t="shared" si="9"/>
        <v>19977.030309526061</v>
      </c>
      <c r="M47" s="216">
        <f t="shared" si="9"/>
        <v>20006.019839727989</v>
      </c>
      <c r="N47" s="216">
        <f t="shared" si="9"/>
        <v>20035.009369929867</v>
      </c>
      <c r="O47" s="216">
        <f t="shared" si="9"/>
        <v>20063.998900131781</v>
      </c>
      <c r="P47" s="216">
        <f t="shared" si="9"/>
        <v>20092.988430333655</v>
      </c>
      <c r="Q47" s="216">
        <f t="shared" si="9"/>
        <v>20192.375539723136</v>
      </c>
      <c r="R47" s="216">
        <f t="shared" si="9"/>
        <v>20291.762649112563</v>
      </c>
      <c r="S47" s="216">
        <f t="shared" si="9"/>
        <v>20391.149758502048</v>
      </c>
      <c r="T47" s="216">
        <f t="shared" si="9"/>
        <v>20490.5368678915</v>
      </c>
      <c r="U47" s="216">
        <f t="shared" si="9"/>
        <v>20589.923977280949</v>
      </c>
      <c r="V47" s="216">
        <f t="shared" si="9"/>
        <v>20722.595260052323</v>
      </c>
      <c r="W47" s="216">
        <f t="shared" si="9"/>
        <v>20855.266542823734</v>
      </c>
      <c r="X47" s="216">
        <f t="shared" si="9"/>
        <v>20987.937825595098</v>
      </c>
      <c r="Y47" s="216">
        <f t="shared" si="9"/>
        <v>21120.60910836648</v>
      </c>
      <c r="Z47" s="216">
        <f t="shared" si="9"/>
        <v>21253.280391137825</v>
      </c>
    </row>
    <row r="48" spans="2:29" s="148" customFormat="1">
      <c r="B48" s="247" t="s">
        <v>273</v>
      </c>
      <c r="C48" s="214" t="s">
        <v>163</v>
      </c>
      <c r="D48" s="245"/>
      <c r="E48" s="245">
        <f t="shared" ref="E48:Z48" si="10">E15*(1+E7)</f>
        <v>5454.8518546694531</v>
      </c>
      <c r="F48" s="245">
        <f t="shared" si="10"/>
        <v>5460.4109187552813</v>
      </c>
      <c r="G48" s="245">
        <f t="shared" si="10"/>
        <v>5466.6996275367701</v>
      </c>
      <c r="H48" s="245">
        <f t="shared" si="10"/>
        <v>5472.9883363182535</v>
      </c>
      <c r="I48" s="245">
        <f t="shared" si="10"/>
        <v>5479.2770450997277</v>
      </c>
      <c r="J48" s="245">
        <f t="shared" si="10"/>
        <v>5485.5657538812138</v>
      </c>
      <c r="K48" s="245">
        <f t="shared" si="10"/>
        <v>5491.8544626626981</v>
      </c>
      <c r="L48" s="245">
        <f t="shared" si="10"/>
        <v>5475.4302782294435</v>
      </c>
      <c r="M48" s="245">
        <f t="shared" si="10"/>
        <v>5459.0060937961971</v>
      </c>
      <c r="N48" s="245">
        <f t="shared" si="10"/>
        <v>5442.5819093629452</v>
      </c>
      <c r="O48" s="245">
        <f t="shared" si="10"/>
        <v>5426.1577249296888</v>
      </c>
      <c r="P48" s="245">
        <f t="shared" si="10"/>
        <v>5409.7335404964388</v>
      </c>
      <c r="Q48" s="245">
        <f t="shared" si="10"/>
        <v>5402.9047890425509</v>
      </c>
      <c r="R48" s="245">
        <f t="shared" si="10"/>
        <v>5396.0760375886712</v>
      </c>
      <c r="S48" s="245">
        <f t="shared" si="10"/>
        <v>5389.2472861347796</v>
      </c>
      <c r="T48" s="245">
        <f t="shared" si="10"/>
        <v>5382.4185346808981</v>
      </c>
      <c r="U48" s="245">
        <f t="shared" si="10"/>
        <v>5375.5897832270175</v>
      </c>
      <c r="V48" s="245">
        <f t="shared" si="10"/>
        <v>5362.0835617175353</v>
      </c>
      <c r="W48" s="245">
        <f t="shared" si="10"/>
        <v>5348.5773402080613</v>
      </c>
      <c r="X48" s="245">
        <f t="shared" si="10"/>
        <v>5335.07111869858</v>
      </c>
      <c r="Y48" s="245">
        <f t="shared" si="10"/>
        <v>5321.5648971891114</v>
      </c>
      <c r="Z48" s="245">
        <f t="shared" si="10"/>
        <v>5308.0586756796247</v>
      </c>
    </row>
    <row r="49" spans="2:26" s="148" customFormat="1">
      <c r="B49" s="247" t="s">
        <v>274</v>
      </c>
      <c r="C49" s="214" t="s">
        <v>163</v>
      </c>
      <c r="D49" s="245"/>
      <c r="E49" s="245">
        <f t="shared" ref="E49:Z49" si="11">E26*(1+E7)</f>
        <v>13932.82084959336</v>
      </c>
      <c r="F49" s="245">
        <f t="shared" si="11"/>
        <v>13964.150637838329</v>
      </c>
      <c r="G49" s="245">
        <f t="shared" si="11"/>
        <v>14062.557773602961</v>
      </c>
      <c r="H49" s="245">
        <f t="shared" si="11"/>
        <v>14160.964909367593</v>
      </c>
      <c r="I49" s="245">
        <f t="shared" si="11"/>
        <v>14259.372045132222</v>
      </c>
      <c r="J49" s="245">
        <f t="shared" si="11"/>
        <v>14357.779180896869</v>
      </c>
      <c r="K49" s="245">
        <f t="shared" si="11"/>
        <v>14456.186316661471</v>
      </c>
      <c r="L49" s="245">
        <f t="shared" si="11"/>
        <v>14501.600031296619</v>
      </c>
      <c r="M49" s="245">
        <f t="shared" si="11"/>
        <v>14547.013745931794</v>
      </c>
      <c r="N49" s="245">
        <f t="shared" si="11"/>
        <v>14592.42746056692</v>
      </c>
      <c r="O49" s="245">
        <f t="shared" si="11"/>
        <v>14637.841175202093</v>
      </c>
      <c r="P49" s="245">
        <f t="shared" si="11"/>
        <v>14683.254889837217</v>
      </c>
      <c r="Q49" s="245">
        <f t="shared" si="11"/>
        <v>14789.470750680586</v>
      </c>
      <c r="R49" s="245">
        <f t="shared" si="11"/>
        <v>14895.686611523894</v>
      </c>
      <c r="S49" s="245">
        <f t="shared" si="11"/>
        <v>15001.90247236727</v>
      </c>
      <c r="T49" s="245">
        <f t="shared" si="11"/>
        <v>15108.118333210601</v>
      </c>
      <c r="U49" s="245">
        <f t="shared" si="11"/>
        <v>15214.334194053932</v>
      </c>
      <c r="V49" s="245">
        <f t="shared" si="11"/>
        <v>15360.511698334787</v>
      </c>
      <c r="W49" s="245">
        <f t="shared" si="11"/>
        <v>15506.689202615673</v>
      </c>
      <c r="X49" s="245">
        <f t="shared" si="11"/>
        <v>15652.866706896519</v>
      </c>
      <c r="Y49" s="245">
        <f t="shared" si="11"/>
        <v>15799.04421117737</v>
      </c>
      <c r="Z49" s="245">
        <f t="shared" si="11"/>
        <v>15945.221715458199</v>
      </c>
    </row>
    <row r="50" spans="2:26">
      <c r="B50" s="50" t="s">
        <v>31</v>
      </c>
      <c r="C50" s="214" t="s">
        <v>163</v>
      </c>
      <c r="D50" s="216"/>
      <c r="E50" s="216">
        <f t="shared" ref="E50:Z50" si="12">E51+E52</f>
        <v>12873.333224118292</v>
      </c>
      <c r="F50" s="216">
        <f t="shared" si="12"/>
        <v>12918.230575939333</v>
      </c>
      <c r="G50" s="216">
        <f t="shared" si="12"/>
        <v>12994.76687996311</v>
      </c>
      <c r="H50" s="216">
        <f t="shared" si="12"/>
        <v>13071.303183986904</v>
      </c>
      <c r="I50" s="216">
        <f t="shared" si="12"/>
        <v>13147.839488010693</v>
      </c>
      <c r="J50" s="216">
        <f t="shared" si="12"/>
        <v>13224.375792034491</v>
      </c>
      <c r="K50" s="216">
        <f t="shared" si="12"/>
        <v>13300.912096058259</v>
      </c>
      <c r="L50" s="216">
        <f t="shared" si="12"/>
        <v>13316.249184356169</v>
      </c>
      <c r="M50" s="216">
        <f t="shared" si="12"/>
        <v>13331.586272654085</v>
      </c>
      <c r="N50" s="216">
        <f t="shared" si="12"/>
        <v>13346.923360951991</v>
      </c>
      <c r="O50" s="216">
        <f t="shared" si="12"/>
        <v>13362.260449249903</v>
      </c>
      <c r="P50" s="216">
        <f t="shared" si="12"/>
        <v>13377.597537547816</v>
      </c>
      <c r="Q50" s="216">
        <f t="shared" si="12"/>
        <v>13432.260888051136</v>
      </c>
      <c r="R50" s="216">
        <f t="shared" si="12"/>
        <v>13486.924238554458</v>
      </c>
      <c r="S50" s="216">
        <f t="shared" si="12"/>
        <v>13541.587589057783</v>
      </c>
      <c r="T50" s="216">
        <f t="shared" si="12"/>
        <v>13596.250939561112</v>
      </c>
      <c r="U50" s="216">
        <f t="shared" si="12"/>
        <v>13650.914290064426</v>
      </c>
      <c r="V50" s="216">
        <f t="shared" si="12"/>
        <v>13725.862410925896</v>
      </c>
      <c r="W50" s="216">
        <f t="shared" si="12"/>
        <v>13800.810531787378</v>
      </c>
      <c r="X50" s="216">
        <f t="shared" si="12"/>
        <v>13875.758652648845</v>
      </c>
      <c r="Y50" s="216">
        <f t="shared" si="12"/>
        <v>13950.706773510316</v>
      </c>
      <c r="Z50" s="216">
        <f t="shared" si="12"/>
        <v>14025.654894371786</v>
      </c>
    </row>
    <row r="51" spans="2:26" s="148" customFormat="1">
      <c r="B51" s="247" t="s">
        <v>273</v>
      </c>
      <c r="C51" s="214" t="s">
        <v>163</v>
      </c>
      <c r="D51" s="245"/>
      <c r="E51" s="245">
        <f t="shared" ref="E51:Z51" si="13">E16*(1+E8)</f>
        <v>4273.5856460844425</v>
      </c>
      <c r="F51" s="245">
        <f t="shared" si="13"/>
        <v>4299.1453294255316</v>
      </c>
      <c r="G51" s="245">
        <f t="shared" si="13"/>
        <v>4314.9418495542313</v>
      </c>
      <c r="H51" s="245">
        <f t="shared" si="13"/>
        <v>4330.7383696829475</v>
      </c>
      <c r="I51" s="245">
        <f t="shared" si="13"/>
        <v>4346.5348898116599</v>
      </c>
      <c r="J51" s="245">
        <f t="shared" si="13"/>
        <v>4362.3314099403606</v>
      </c>
      <c r="K51" s="245">
        <f t="shared" si="13"/>
        <v>4378.1279300690758</v>
      </c>
      <c r="L51" s="245">
        <f t="shared" si="13"/>
        <v>4365.4343355168212</v>
      </c>
      <c r="M51" s="245">
        <f t="shared" si="13"/>
        <v>4352.7407409645675</v>
      </c>
      <c r="N51" s="245">
        <f t="shared" si="13"/>
        <v>4340.0471464123066</v>
      </c>
      <c r="O51" s="245">
        <f t="shared" si="13"/>
        <v>4327.3535518600529</v>
      </c>
      <c r="P51" s="245">
        <f t="shared" si="13"/>
        <v>4314.6599573078011</v>
      </c>
      <c r="Q51" s="245">
        <f t="shared" si="13"/>
        <v>4303.7637487026705</v>
      </c>
      <c r="R51" s="245">
        <f t="shared" si="13"/>
        <v>4292.8675400975535</v>
      </c>
      <c r="S51" s="245">
        <f t="shared" si="13"/>
        <v>4281.9713314924265</v>
      </c>
      <c r="T51" s="245">
        <f t="shared" si="13"/>
        <v>4271.0751228872987</v>
      </c>
      <c r="U51" s="245">
        <f t="shared" si="13"/>
        <v>4260.1789142821735</v>
      </c>
      <c r="V51" s="245">
        <f t="shared" si="13"/>
        <v>4244.9019721809645</v>
      </c>
      <c r="W51" s="245">
        <f t="shared" si="13"/>
        <v>4229.6250300797619</v>
      </c>
      <c r="X51" s="245">
        <f t="shared" si="13"/>
        <v>4214.3480879785538</v>
      </c>
      <c r="Y51" s="245">
        <f t="shared" si="13"/>
        <v>4199.0711458773449</v>
      </c>
      <c r="Z51" s="245">
        <f t="shared" si="13"/>
        <v>4183.7942037761341</v>
      </c>
    </row>
    <row r="52" spans="2:26" s="148" customFormat="1">
      <c r="B52" s="247" t="s">
        <v>274</v>
      </c>
      <c r="C52" s="214" t="s">
        <v>163</v>
      </c>
      <c r="D52" s="245"/>
      <c r="E52" s="245">
        <f t="shared" ref="E52:Z52" si="14">E32*(1+E8)</f>
        <v>8599.74757803385</v>
      </c>
      <c r="F52" s="245">
        <f t="shared" si="14"/>
        <v>8619.0852465138014</v>
      </c>
      <c r="G52" s="245">
        <f t="shared" si="14"/>
        <v>8679.8250304088797</v>
      </c>
      <c r="H52" s="245">
        <f t="shared" si="14"/>
        <v>8740.5648143039562</v>
      </c>
      <c r="I52" s="245">
        <f t="shared" si="14"/>
        <v>8801.3045981990344</v>
      </c>
      <c r="J52" s="245">
        <f t="shared" si="14"/>
        <v>8862.0443820941309</v>
      </c>
      <c r="K52" s="245">
        <f t="shared" si="14"/>
        <v>8922.7841659891819</v>
      </c>
      <c r="L52" s="245">
        <f t="shared" si="14"/>
        <v>8950.814848839349</v>
      </c>
      <c r="M52" s="245">
        <f t="shared" si="14"/>
        <v>8978.8455316895179</v>
      </c>
      <c r="N52" s="245">
        <f t="shared" si="14"/>
        <v>9006.8762145396831</v>
      </c>
      <c r="O52" s="245">
        <f t="shared" si="14"/>
        <v>9034.9068973898502</v>
      </c>
      <c r="P52" s="245">
        <f t="shared" si="14"/>
        <v>9062.9375802400154</v>
      </c>
      <c r="Q52" s="245">
        <f t="shared" si="14"/>
        <v>9128.4971393484648</v>
      </c>
      <c r="R52" s="245">
        <f t="shared" si="14"/>
        <v>9194.056698456905</v>
      </c>
      <c r="S52" s="245">
        <f t="shared" si="14"/>
        <v>9259.6162575653561</v>
      </c>
      <c r="T52" s="245">
        <f t="shared" si="14"/>
        <v>9325.1758166738127</v>
      </c>
      <c r="U52" s="245">
        <f t="shared" si="14"/>
        <v>9390.735375782253</v>
      </c>
      <c r="V52" s="245">
        <f t="shared" si="14"/>
        <v>9480.9604387449326</v>
      </c>
      <c r="W52" s="245">
        <f t="shared" si="14"/>
        <v>9571.1855017076159</v>
      </c>
      <c r="X52" s="245">
        <f t="shared" si="14"/>
        <v>9661.4105646702919</v>
      </c>
      <c r="Y52" s="245">
        <f t="shared" si="14"/>
        <v>9751.6356276329716</v>
      </c>
      <c r="Z52" s="245">
        <f t="shared" si="14"/>
        <v>9841.8606905956531</v>
      </c>
    </row>
    <row r="53" spans="2:26">
      <c r="B53" s="74" t="s">
        <v>169</v>
      </c>
      <c r="C53" s="74" t="s">
        <v>163</v>
      </c>
      <c r="D53" s="77"/>
      <c r="E53" s="77">
        <f t="shared" ref="E53:Z53" si="15">E47+E50</f>
        <v>32261.005928381106</v>
      </c>
      <c r="F53" s="77">
        <f t="shared" si="15"/>
        <v>32342.792132532944</v>
      </c>
      <c r="G53" s="77">
        <f t="shared" si="15"/>
        <v>32524.02428110284</v>
      </c>
      <c r="H53" s="77">
        <f t="shared" si="15"/>
        <v>32705.256429672751</v>
      </c>
      <c r="I53" s="77">
        <f t="shared" si="15"/>
        <v>32886.488578242643</v>
      </c>
      <c r="J53" s="77">
        <f t="shared" si="15"/>
        <v>33067.720726812579</v>
      </c>
      <c r="K53" s="77">
        <f t="shared" si="15"/>
        <v>33248.952875382427</v>
      </c>
      <c r="L53" s="77">
        <f t="shared" si="15"/>
        <v>33293.279493882234</v>
      </c>
      <c r="M53" s="77">
        <f t="shared" si="15"/>
        <v>33337.606112382076</v>
      </c>
      <c r="N53" s="77">
        <f t="shared" si="15"/>
        <v>33381.932730881861</v>
      </c>
      <c r="O53" s="77">
        <f t="shared" si="15"/>
        <v>33426.259349381682</v>
      </c>
      <c r="P53" s="77">
        <f t="shared" si="15"/>
        <v>33470.585967881474</v>
      </c>
      <c r="Q53" s="77">
        <f>Q47+Q50</f>
        <v>33624.636427774269</v>
      </c>
      <c r="R53" s="77">
        <f t="shared" si="15"/>
        <v>33778.68688766702</v>
      </c>
      <c r="S53" s="77">
        <f t="shared" si="15"/>
        <v>33932.737347559829</v>
      </c>
      <c r="T53" s="77">
        <f t="shared" si="15"/>
        <v>34086.787807452609</v>
      </c>
      <c r="U53" s="77">
        <f t="shared" si="15"/>
        <v>34240.838267345374</v>
      </c>
      <c r="V53" s="77">
        <f t="shared" si="15"/>
        <v>34448.45767097822</v>
      </c>
      <c r="W53" s="77">
        <f t="shared" si="15"/>
        <v>34656.077074611108</v>
      </c>
      <c r="X53" s="77">
        <f t="shared" si="15"/>
        <v>34863.696478243946</v>
      </c>
      <c r="Y53" s="77">
        <f t="shared" si="15"/>
        <v>35071.315881876799</v>
      </c>
      <c r="Z53" s="77">
        <f t="shared" si="15"/>
        <v>35278.935285509608</v>
      </c>
    </row>
    <row r="56" spans="2:26" s="60" customFormat="1">
      <c r="B56" s="60" t="s">
        <v>204</v>
      </c>
    </row>
    <row r="58" spans="2:26">
      <c r="B58" s="53" t="s">
        <v>340</v>
      </c>
      <c r="C58" s="53" t="s">
        <v>1</v>
      </c>
      <c r="D58" s="64"/>
      <c r="E58" s="64">
        <f t="shared" ref="E58:Z58" si="16">E$20</f>
        <v>2019</v>
      </c>
      <c r="F58" s="64">
        <f t="shared" si="16"/>
        <v>2020</v>
      </c>
      <c r="G58" s="64">
        <f t="shared" si="16"/>
        <v>2021</v>
      </c>
      <c r="H58" s="64">
        <f t="shared" si="16"/>
        <v>2022</v>
      </c>
      <c r="I58" s="64">
        <f t="shared" si="16"/>
        <v>2023</v>
      </c>
      <c r="J58" s="64">
        <f t="shared" si="16"/>
        <v>2024</v>
      </c>
      <c r="K58" s="64">
        <f t="shared" si="16"/>
        <v>2025</v>
      </c>
      <c r="L58" s="64">
        <f t="shared" si="16"/>
        <v>2026</v>
      </c>
      <c r="M58" s="64">
        <f t="shared" si="16"/>
        <v>2027</v>
      </c>
      <c r="N58" s="64">
        <f t="shared" si="16"/>
        <v>2028</v>
      </c>
      <c r="O58" s="64">
        <f t="shared" si="16"/>
        <v>2029</v>
      </c>
      <c r="P58" s="64">
        <f t="shared" si="16"/>
        <v>2030</v>
      </c>
      <c r="Q58" s="64">
        <f t="shared" si="16"/>
        <v>2031</v>
      </c>
      <c r="R58" s="64">
        <f t="shared" si="16"/>
        <v>2032</v>
      </c>
      <c r="S58" s="64">
        <f t="shared" si="16"/>
        <v>2033</v>
      </c>
      <c r="T58" s="64">
        <f t="shared" si="16"/>
        <v>2034</v>
      </c>
      <c r="U58" s="64">
        <f t="shared" si="16"/>
        <v>2035</v>
      </c>
      <c r="V58" s="64">
        <f t="shared" si="16"/>
        <v>2036</v>
      </c>
      <c r="W58" s="64">
        <f t="shared" si="16"/>
        <v>2037</v>
      </c>
      <c r="X58" s="64">
        <f t="shared" si="16"/>
        <v>2038</v>
      </c>
      <c r="Y58" s="64">
        <f t="shared" si="16"/>
        <v>2039</v>
      </c>
      <c r="Z58" s="64">
        <f t="shared" si="16"/>
        <v>2040</v>
      </c>
    </row>
    <row r="59" spans="2:26">
      <c r="B59" s="50" t="s">
        <v>29</v>
      </c>
      <c r="C59" s="50" t="s">
        <v>163</v>
      </c>
      <c r="D59" s="216"/>
      <c r="E59" s="216">
        <f t="shared" ref="E59:Z59" si="17">E61*E65</f>
        <v>657.43588760523699</v>
      </c>
      <c r="F59" s="216">
        <f t="shared" si="17"/>
        <v>732.16400661829766</v>
      </c>
      <c r="G59" s="216">
        <f t="shared" si="17"/>
        <v>767.94812836782785</v>
      </c>
      <c r="H59" s="216">
        <f t="shared" si="17"/>
        <v>803.73225011735656</v>
      </c>
      <c r="I59" s="216">
        <f t="shared" si="17"/>
        <v>839.5163718668806</v>
      </c>
      <c r="J59" s="216">
        <f t="shared" si="17"/>
        <v>875.30049361640943</v>
      </c>
      <c r="K59" s="216">
        <f t="shared" si="17"/>
        <v>911.0846153659395</v>
      </c>
      <c r="L59" s="216">
        <f t="shared" si="17"/>
        <v>968.86280054708482</v>
      </c>
      <c r="M59" s="216">
        <f t="shared" si="17"/>
        <v>1026.6409857282297</v>
      </c>
      <c r="N59" s="216">
        <f t="shared" si="17"/>
        <v>1084.4191709093745</v>
      </c>
      <c r="O59" s="216">
        <f t="shared" si="17"/>
        <v>1142.1973560905262</v>
      </c>
      <c r="P59" s="216">
        <f t="shared" si="17"/>
        <v>1199.9755412716711</v>
      </c>
      <c r="Q59" s="216">
        <f t="shared" si="17"/>
        <v>1223.5692664239932</v>
      </c>
      <c r="R59" s="216">
        <f t="shared" si="17"/>
        <v>1247.1629915763092</v>
      </c>
      <c r="S59" s="216">
        <f t="shared" si="17"/>
        <v>1270.75671672863</v>
      </c>
      <c r="T59" s="216">
        <f t="shared" si="17"/>
        <v>1294.3504418809509</v>
      </c>
      <c r="U59" s="216">
        <f t="shared" si="17"/>
        <v>1317.9441670332669</v>
      </c>
      <c r="V59" s="216">
        <f t="shared" si="17"/>
        <v>1327.7185171134608</v>
      </c>
      <c r="W59" s="216">
        <f t="shared" si="17"/>
        <v>1337.4928671936557</v>
      </c>
      <c r="X59" s="216">
        <f t="shared" si="17"/>
        <v>1347.2672172738503</v>
      </c>
      <c r="Y59" s="216">
        <f t="shared" si="17"/>
        <v>1357.0415673540454</v>
      </c>
      <c r="Z59" s="216">
        <f t="shared" si="17"/>
        <v>1366.815917434247</v>
      </c>
    </row>
    <row r="60" spans="2:26">
      <c r="B60" s="50" t="s">
        <v>31</v>
      </c>
      <c r="C60" s="50" t="s">
        <v>163</v>
      </c>
      <c r="D60" s="216"/>
      <c r="E60" s="216">
        <f t="shared" ref="E60:Z60" si="18">E61*E66</f>
        <v>402.12289854286286</v>
      </c>
      <c r="F60" s="216">
        <f t="shared" si="18"/>
        <v>447.03907867729225</v>
      </c>
      <c r="G60" s="216">
        <f t="shared" si="18"/>
        <v>477.41563635770211</v>
      </c>
      <c r="H60" s="216">
        <f t="shared" si="18"/>
        <v>507.7921940381122</v>
      </c>
      <c r="I60" s="216">
        <f t="shared" si="18"/>
        <v>538.1687517185195</v>
      </c>
      <c r="J60" s="216">
        <f t="shared" si="18"/>
        <v>568.5453093989305</v>
      </c>
      <c r="K60" s="216">
        <f t="shared" si="18"/>
        <v>598.92186707934036</v>
      </c>
      <c r="L60" s="216">
        <f t="shared" si="18"/>
        <v>653.09059404373522</v>
      </c>
      <c r="M60" s="216">
        <f t="shared" si="18"/>
        <v>707.25932100813043</v>
      </c>
      <c r="N60" s="216">
        <f t="shared" si="18"/>
        <v>761.42804797252541</v>
      </c>
      <c r="O60" s="216">
        <f t="shared" si="18"/>
        <v>815.59677493692379</v>
      </c>
      <c r="P60" s="216">
        <f t="shared" si="18"/>
        <v>869.76550190131888</v>
      </c>
      <c r="Q60" s="216">
        <f t="shared" si="18"/>
        <v>888.15849440433681</v>
      </c>
      <c r="R60" s="216">
        <f t="shared" si="18"/>
        <v>906.55148690735075</v>
      </c>
      <c r="S60" s="216">
        <f t="shared" si="18"/>
        <v>924.94447941036981</v>
      </c>
      <c r="T60" s="216">
        <f t="shared" si="18"/>
        <v>943.33747191338921</v>
      </c>
      <c r="U60" s="216">
        <f t="shared" si="18"/>
        <v>961.73046441640304</v>
      </c>
      <c r="V60" s="216">
        <f t="shared" si="18"/>
        <v>972.398186481209</v>
      </c>
      <c r="W60" s="216">
        <f t="shared" si="18"/>
        <v>983.0659085460145</v>
      </c>
      <c r="X60" s="216">
        <f t="shared" si="18"/>
        <v>993.73363061081955</v>
      </c>
      <c r="Y60" s="216">
        <f t="shared" si="18"/>
        <v>1004.4013526756246</v>
      </c>
      <c r="Z60" s="216">
        <f t="shared" si="18"/>
        <v>1015.0690747404329</v>
      </c>
    </row>
    <row r="61" spans="2:26">
      <c r="B61" s="74" t="s">
        <v>169</v>
      </c>
      <c r="C61" s="74" t="s">
        <v>163</v>
      </c>
      <c r="D61" s="302"/>
      <c r="E61" s="489">
        <v>1059.5587861480999</v>
      </c>
      <c r="F61" s="489">
        <v>1179.20308529559</v>
      </c>
      <c r="G61" s="489">
        <v>1245.36376472553</v>
      </c>
      <c r="H61" s="489">
        <v>1311.5244441554701</v>
      </c>
      <c r="I61" s="489">
        <v>1377.6851235854001</v>
      </c>
      <c r="J61" s="489">
        <v>1443.8458030153399</v>
      </c>
      <c r="K61" s="489">
        <v>1510.00648244528</v>
      </c>
      <c r="L61" s="489">
        <v>1621.9533945908199</v>
      </c>
      <c r="M61" s="489">
        <v>1733.9003067363601</v>
      </c>
      <c r="N61" s="489">
        <v>1845.8472188819001</v>
      </c>
      <c r="O61" s="489">
        <v>1957.79413102745</v>
      </c>
      <c r="P61" s="489">
        <v>2069.74104317299</v>
      </c>
      <c r="Q61" s="489">
        <v>2111.7277608283298</v>
      </c>
      <c r="R61" s="489">
        <v>2153.7144784836601</v>
      </c>
      <c r="S61" s="489">
        <v>2195.7011961389999</v>
      </c>
      <c r="T61" s="489">
        <v>2237.6879137943401</v>
      </c>
      <c r="U61" s="489">
        <v>2279.67463144967</v>
      </c>
      <c r="V61" s="489">
        <v>2300.1167035946701</v>
      </c>
      <c r="W61" s="489">
        <v>2320.5587757396702</v>
      </c>
      <c r="X61" s="489">
        <v>2341.0008478846698</v>
      </c>
      <c r="Y61" s="489">
        <v>2361.4429200296699</v>
      </c>
      <c r="Z61" s="489">
        <v>2381.8849921746801</v>
      </c>
    </row>
    <row r="62" spans="2:26">
      <c r="B62" s="62" t="s">
        <v>440</v>
      </c>
      <c r="C62" s="50"/>
      <c r="D62" s="50"/>
      <c r="E62" s="50"/>
      <c r="F62" s="50"/>
      <c r="G62" s="50"/>
      <c r="H62" s="50"/>
      <c r="I62" s="50"/>
      <c r="J62" s="50"/>
      <c r="K62" s="50"/>
      <c r="L62" s="50"/>
      <c r="M62" s="50"/>
      <c r="N62" s="50"/>
      <c r="O62" s="50"/>
      <c r="P62" s="50"/>
      <c r="Q62" s="50"/>
      <c r="R62" s="50"/>
      <c r="S62" s="50"/>
      <c r="T62" s="50"/>
      <c r="U62" s="50"/>
      <c r="V62" s="50"/>
      <c r="W62" s="50"/>
      <c r="X62" s="50"/>
      <c r="Y62" s="50"/>
      <c r="Z62" s="50"/>
    </row>
    <row r="63" spans="2:26" s="213" customFormat="1">
      <c r="B63" s="62"/>
      <c r="C63" s="214"/>
      <c r="D63" s="214"/>
      <c r="E63" s="214"/>
      <c r="F63" s="214"/>
      <c r="G63" s="214"/>
      <c r="H63" s="214"/>
      <c r="I63" s="214"/>
      <c r="J63" s="214"/>
      <c r="K63" s="214"/>
      <c r="L63" s="214"/>
      <c r="M63" s="214"/>
      <c r="N63" s="214"/>
      <c r="O63" s="214"/>
      <c r="P63" s="214"/>
      <c r="Q63" s="214"/>
      <c r="R63" s="214"/>
      <c r="S63" s="214"/>
      <c r="T63" s="214"/>
      <c r="U63" s="214"/>
      <c r="V63" s="214"/>
      <c r="W63" s="214"/>
      <c r="X63" s="214"/>
      <c r="Y63" s="214"/>
      <c r="Z63" s="214"/>
    </row>
    <row r="64" spans="2:26" s="213" customFormat="1">
      <c r="B64" s="53" t="s">
        <v>343</v>
      </c>
      <c r="C64" s="53" t="s">
        <v>1</v>
      </c>
      <c r="D64" s="204"/>
      <c r="E64" s="204">
        <v>2019</v>
      </c>
      <c r="F64" s="204">
        <v>2020</v>
      </c>
      <c r="G64" s="204">
        <v>2021</v>
      </c>
      <c r="H64" s="204">
        <v>2022</v>
      </c>
      <c r="I64" s="204">
        <v>2023</v>
      </c>
      <c r="J64" s="204">
        <v>2024</v>
      </c>
      <c r="K64" s="204">
        <v>2025</v>
      </c>
      <c r="L64" s="204">
        <v>2026</v>
      </c>
      <c r="M64" s="204">
        <v>2027</v>
      </c>
      <c r="N64" s="204">
        <v>2028</v>
      </c>
      <c r="O64" s="204">
        <v>2029</v>
      </c>
      <c r="P64" s="204">
        <v>2030</v>
      </c>
      <c r="Q64" s="204">
        <v>2031</v>
      </c>
      <c r="R64" s="204">
        <v>2032</v>
      </c>
      <c r="S64" s="204">
        <v>2033</v>
      </c>
      <c r="T64" s="204">
        <v>2034</v>
      </c>
      <c r="U64" s="204">
        <v>2035</v>
      </c>
      <c r="V64" s="204">
        <v>2036</v>
      </c>
      <c r="W64" s="204">
        <v>2037</v>
      </c>
      <c r="X64" s="204">
        <v>2038</v>
      </c>
      <c r="Y64" s="204">
        <v>2039</v>
      </c>
      <c r="Z64" s="204">
        <v>2040</v>
      </c>
    </row>
    <row r="65" spans="2:26" s="213" customFormat="1">
      <c r="B65" s="214" t="s">
        <v>29</v>
      </c>
      <c r="C65" s="214" t="s">
        <v>165</v>
      </c>
      <c r="D65" s="303"/>
      <c r="E65" s="490">
        <v>0.62048080408569595</v>
      </c>
      <c r="F65" s="490">
        <v>0.62089729559583595</v>
      </c>
      <c r="G65" s="490">
        <v>0.616645634086743</v>
      </c>
      <c r="H65" s="490">
        <v>0.61282292808114902</v>
      </c>
      <c r="I65" s="490">
        <v>0.60936737828891896</v>
      </c>
      <c r="J65" s="490">
        <v>0.60622851262124</v>
      </c>
      <c r="K65" s="490">
        <v>0.60336470469354797</v>
      </c>
      <c r="L65" s="490">
        <v>0.59734318123949903</v>
      </c>
      <c r="M65" s="490">
        <v>0.59209920070931199</v>
      </c>
      <c r="N65" s="490">
        <v>0.58749129387114096</v>
      </c>
      <c r="O65" s="490">
        <v>0.58341034840629602</v>
      </c>
      <c r="P65" s="490">
        <v>0.57977085840268405</v>
      </c>
      <c r="Q65" s="490">
        <v>0.57941619612181705</v>
      </c>
      <c r="R65" s="490">
        <v>0.57907536214103195</v>
      </c>
      <c r="S65" s="490">
        <v>0.57874756317625298</v>
      </c>
      <c r="T65" s="490">
        <v>0.57843206548235004</v>
      </c>
      <c r="U65" s="490">
        <v>0.57812818937024002</v>
      </c>
      <c r="V65" s="490">
        <v>0.57723963094501896</v>
      </c>
      <c r="W65" s="490">
        <v>0.576366727348819</v>
      </c>
      <c r="X65" s="490">
        <v>0.57550906847865602</v>
      </c>
      <c r="Y65" s="490">
        <v>0.57466625843193997</v>
      </c>
      <c r="Z65" s="490">
        <v>0.573837914897114</v>
      </c>
    </row>
    <row r="66" spans="2:26" s="213" customFormat="1">
      <c r="B66" s="214" t="s">
        <v>31</v>
      </c>
      <c r="C66" s="214" t="s">
        <v>165</v>
      </c>
      <c r="D66" s="303"/>
      <c r="E66" s="490">
        <v>0.379519195914304</v>
      </c>
      <c r="F66" s="490">
        <v>0.37910270440416399</v>
      </c>
      <c r="G66" s="490">
        <v>0.383354365913257</v>
      </c>
      <c r="H66" s="490">
        <v>0.38717707191884998</v>
      </c>
      <c r="I66" s="490">
        <v>0.39063262171108099</v>
      </c>
      <c r="J66" s="490">
        <v>0.39377148737876</v>
      </c>
      <c r="K66" s="490">
        <v>0.39663529530645197</v>
      </c>
      <c r="L66" s="490">
        <v>0.40265681876050102</v>
      </c>
      <c r="M66" s="490">
        <v>0.40790079929068801</v>
      </c>
      <c r="N66" s="490">
        <v>0.41250870612885898</v>
      </c>
      <c r="O66" s="490">
        <v>0.41658965159370398</v>
      </c>
      <c r="P66" s="490">
        <v>0.420229141597316</v>
      </c>
      <c r="Q66" s="490">
        <v>0.420583803878183</v>
      </c>
      <c r="R66" s="490">
        <v>0.420924637858968</v>
      </c>
      <c r="S66" s="490">
        <v>0.42125243682374702</v>
      </c>
      <c r="T66" s="490">
        <v>0.42156793451765001</v>
      </c>
      <c r="U66" s="490">
        <v>0.42187181062975998</v>
      </c>
      <c r="V66" s="490">
        <v>0.42276036905498099</v>
      </c>
      <c r="W66" s="490">
        <v>0.423633272651181</v>
      </c>
      <c r="X66" s="490">
        <v>0.42449093152134398</v>
      </c>
      <c r="Y66" s="490">
        <v>0.42533374156805998</v>
      </c>
      <c r="Z66" s="490">
        <v>0.426162085102886</v>
      </c>
    </row>
    <row r="67" spans="2:26" s="213" customFormat="1">
      <c r="B67" s="233" t="s">
        <v>344</v>
      </c>
      <c r="C67" s="214"/>
      <c r="D67" s="214"/>
      <c r="E67" s="214"/>
      <c r="F67" s="214"/>
      <c r="G67" s="214"/>
      <c r="H67" s="214"/>
      <c r="I67" s="214"/>
      <c r="J67" s="214"/>
      <c r="K67" s="214"/>
      <c r="L67" s="214"/>
      <c r="M67" s="214"/>
      <c r="N67" s="214"/>
      <c r="O67" s="214"/>
      <c r="P67" s="214"/>
      <c r="Q67" s="214"/>
      <c r="R67" s="214"/>
      <c r="S67" s="214"/>
      <c r="T67" s="214"/>
      <c r="U67" s="214"/>
      <c r="V67" s="214"/>
      <c r="W67" s="214"/>
      <c r="X67" s="214"/>
      <c r="Y67" s="214"/>
      <c r="Z67" s="214"/>
    </row>
    <row r="68" spans="2:26" s="213" customFormat="1">
      <c r="B68" s="62"/>
      <c r="C68" s="214"/>
      <c r="D68" s="214"/>
      <c r="E68" s="214"/>
      <c r="F68" s="214"/>
      <c r="G68" s="214"/>
      <c r="H68" s="214"/>
      <c r="I68" s="214"/>
      <c r="J68" s="214"/>
      <c r="K68" s="214"/>
      <c r="L68" s="214"/>
      <c r="M68" s="214"/>
      <c r="N68" s="214"/>
      <c r="O68" s="214"/>
      <c r="P68" s="214"/>
      <c r="Q68" s="214"/>
      <c r="R68" s="214"/>
      <c r="S68" s="214"/>
      <c r="T68" s="214"/>
      <c r="U68" s="214"/>
      <c r="V68" s="214"/>
      <c r="W68" s="214"/>
      <c r="X68" s="214"/>
      <c r="Y68" s="214"/>
      <c r="Z68" s="214"/>
    </row>
    <row r="69" spans="2:26" s="213" customFormat="1">
      <c r="B69" s="53" t="s">
        <v>342</v>
      </c>
      <c r="C69" s="53" t="s">
        <v>1</v>
      </c>
      <c r="D69" s="64"/>
      <c r="E69" s="64">
        <f t="shared" ref="E69:Z69" si="19">E$20</f>
        <v>2019</v>
      </c>
      <c r="F69" s="64">
        <f t="shared" si="19"/>
        <v>2020</v>
      </c>
      <c r="G69" s="64">
        <f t="shared" si="19"/>
        <v>2021</v>
      </c>
      <c r="H69" s="64">
        <f t="shared" si="19"/>
        <v>2022</v>
      </c>
      <c r="I69" s="64">
        <f t="shared" si="19"/>
        <v>2023</v>
      </c>
      <c r="J69" s="64">
        <f t="shared" si="19"/>
        <v>2024</v>
      </c>
      <c r="K69" s="64">
        <f t="shared" si="19"/>
        <v>2025</v>
      </c>
      <c r="L69" s="64">
        <f t="shared" si="19"/>
        <v>2026</v>
      </c>
      <c r="M69" s="64">
        <f t="shared" si="19"/>
        <v>2027</v>
      </c>
      <c r="N69" s="64">
        <f t="shared" si="19"/>
        <v>2028</v>
      </c>
      <c r="O69" s="64">
        <f t="shared" si="19"/>
        <v>2029</v>
      </c>
      <c r="P69" s="64">
        <f t="shared" si="19"/>
        <v>2030</v>
      </c>
      <c r="Q69" s="64">
        <f t="shared" si="19"/>
        <v>2031</v>
      </c>
      <c r="R69" s="64">
        <f t="shared" si="19"/>
        <v>2032</v>
      </c>
      <c r="S69" s="64">
        <f t="shared" si="19"/>
        <v>2033</v>
      </c>
      <c r="T69" s="64">
        <f t="shared" si="19"/>
        <v>2034</v>
      </c>
      <c r="U69" s="64">
        <f t="shared" si="19"/>
        <v>2035</v>
      </c>
      <c r="V69" s="64">
        <f t="shared" si="19"/>
        <v>2036</v>
      </c>
      <c r="W69" s="64">
        <f t="shared" si="19"/>
        <v>2037</v>
      </c>
      <c r="X69" s="64">
        <f t="shared" si="19"/>
        <v>2038</v>
      </c>
      <c r="Y69" s="64">
        <f t="shared" si="19"/>
        <v>2039</v>
      </c>
      <c r="Z69" s="64">
        <f t="shared" si="19"/>
        <v>2040</v>
      </c>
    </row>
    <row r="70" spans="2:26" s="213" customFormat="1">
      <c r="B70" s="214" t="s">
        <v>29</v>
      </c>
      <c r="C70" s="214" t="s">
        <v>163</v>
      </c>
      <c r="D70" s="216"/>
      <c r="E70" s="216">
        <f t="shared" ref="E70:Z70" si="20">E72*E76</f>
        <v>57.433114749326208</v>
      </c>
      <c r="F70" s="216">
        <f t="shared" si="20"/>
        <v>86.149672123989347</v>
      </c>
      <c r="G70" s="216">
        <f t="shared" si="20"/>
        <v>120.38696608491114</v>
      </c>
      <c r="H70" s="216">
        <f t="shared" si="20"/>
        <v>154.62426004583338</v>
      </c>
      <c r="I70" s="216">
        <f t="shared" si="20"/>
        <v>188.861554006755</v>
      </c>
      <c r="J70" s="216">
        <f t="shared" si="20"/>
        <v>223.09884796767727</v>
      </c>
      <c r="K70" s="216">
        <f t="shared" si="20"/>
        <v>257.33614192859892</v>
      </c>
      <c r="L70" s="216">
        <f t="shared" si="20"/>
        <v>307.5656656284595</v>
      </c>
      <c r="M70" s="216">
        <f t="shared" si="20"/>
        <v>357.7951893283211</v>
      </c>
      <c r="N70" s="216">
        <f t="shared" si="20"/>
        <v>408.02471302818162</v>
      </c>
      <c r="O70" s="216">
        <f t="shared" si="20"/>
        <v>458.25423672804192</v>
      </c>
      <c r="P70" s="216">
        <f t="shared" si="20"/>
        <v>508.48376042790318</v>
      </c>
      <c r="Q70" s="216">
        <f t="shared" si="20"/>
        <v>572.98217163697859</v>
      </c>
      <c r="R70" s="216">
        <f t="shared" si="20"/>
        <v>637.48058284605213</v>
      </c>
      <c r="S70" s="216">
        <f t="shared" si="20"/>
        <v>701.9789940551276</v>
      </c>
      <c r="T70" s="216">
        <f t="shared" si="20"/>
        <v>766.47740526420296</v>
      </c>
      <c r="U70" s="216">
        <f t="shared" si="20"/>
        <v>830.97581647327843</v>
      </c>
      <c r="V70" s="216">
        <f t="shared" si="20"/>
        <v>903.57267365181269</v>
      </c>
      <c r="W70" s="216">
        <f t="shared" si="20"/>
        <v>976.1695308303423</v>
      </c>
      <c r="X70" s="216">
        <f t="shared" si="20"/>
        <v>1048.7663880088796</v>
      </c>
      <c r="Y70" s="216">
        <f t="shared" si="20"/>
        <v>1121.3632451874093</v>
      </c>
      <c r="Z70" s="216">
        <f t="shared" si="20"/>
        <v>1193.960102365937</v>
      </c>
    </row>
    <row r="71" spans="2:26" s="213" customFormat="1">
      <c r="B71" s="214" t="s">
        <v>31</v>
      </c>
      <c r="C71" s="214" t="s">
        <v>163</v>
      </c>
      <c r="D71" s="216"/>
      <c r="E71" s="216">
        <f t="shared" ref="E71:Z71" si="21">E72*E77</f>
        <v>35.783839172215593</v>
      </c>
      <c r="F71" s="216">
        <f t="shared" si="21"/>
        <v>53.675758758323504</v>
      </c>
      <c r="G71" s="216">
        <f t="shared" si="21"/>
        <v>75.007386446230882</v>
      </c>
      <c r="H71" s="216">
        <f t="shared" si="21"/>
        <v>96.339014134138623</v>
      </c>
      <c r="I71" s="216">
        <f t="shared" si="21"/>
        <v>117.67064182204599</v>
      </c>
      <c r="J71" s="216">
        <f t="shared" si="21"/>
        <v>139.00226950995375</v>
      </c>
      <c r="K71" s="216">
        <f t="shared" si="21"/>
        <v>160.33389719786152</v>
      </c>
      <c r="L71" s="216">
        <f t="shared" si="21"/>
        <v>191.62952177991301</v>
      </c>
      <c r="M71" s="216">
        <f t="shared" si="21"/>
        <v>222.92514636196492</v>
      </c>
      <c r="N71" s="216">
        <f t="shared" si="21"/>
        <v>254.22077094401646</v>
      </c>
      <c r="O71" s="216">
        <f t="shared" si="21"/>
        <v>285.51639552606832</v>
      </c>
      <c r="P71" s="216">
        <f t="shared" si="21"/>
        <v>316.8120201081199</v>
      </c>
      <c r="Q71" s="216">
        <f t="shared" si="21"/>
        <v>356.99790909642451</v>
      </c>
      <c r="R71" s="216">
        <f t="shared" si="21"/>
        <v>397.18379808472793</v>
      </c>
      <c r="S71" s="216">
        <f t="shared" si="21"/>
        <v>437.36968707303254</v>
      </c>
      <c r="T71" s="216">
        <f t="shared" si="21"/>
        <v>477.55557606133709</v>
      </c>
      <c r="U71" s="216">
        <f t="shared" si="21"/>
        <v>517.74146504964176</v>
      </c>
      <c r="V71" s="216">
        <f t="shared" si="21"/>
        <v>562.97311012101591</v>
      </c>
      <c r="W71" s="216">
        <f t="shared" si="21"/>
        <v>608.2047551923863</v>
      </c>
      <c r="X71" s="216">
        <f t="shared" si="21"/>
        <v>653.43640026376045</v>
      </c>
      <c r="Y71" s="216">
        <f t="shared" si="21"/>
        <v>698.66804533513084</v>
      </c>
      <c r="Z71" s="216">
        <f t="shared" si="21"/>
        <v>743.89969040650124</v>
      </c>
    </row>
    <row r="72" spans="2:26" s="213" customFormat="1">
      <c r="B72" s="74" t="s">
        <v>169</v>
      </c>
      <c r="C72" s="74" t="s">
        <v>163</v>
      </c>
      <c r="D72" s="302"/>
      <c r="E72" s="489">
        <v>93.216953921541801</v>
      </c>
      <c r="F72" s="489">
        <v>139.82543088231299</v>
      </c>
      <c r="G72" s="489">
        <v>195.394352531142</v>
      </c>
      <c r="H72" s="489">
        <v>250.96327417997199</v>
      </c>
      <c r="I72" s="489">
        <v>306.53219582880098</v>
      </c>
      <c r="J72" s="489">
        <v>362.10111747763102</v>
      </c>
      <c r="K72" s="489">
        <v>417.67003912645998</v>
      </c>
      <c r="L72" s="489">
        <v>499.19518740837299</v>
      </c>
      <c r="M72" s="489">
        <v>580.72033569028599</v>
      </c>
      <c r="N72" s="489">
        <v>662.24548397219803</v>
      </c>
      <c r="O72" s="489">
        <v>743.77063225411098</v>
      </c>
      <c r="P72" s="489">
        <v>825.29578053602302</v>
      </c>
      <c r="Q72" s="489">
        <v>929.98008073340304</v>
      </c>
      <c r="R72" s="489">
        <v>1034.66438093078</v>
      </c>
      <c r="S72" s="489">
        <v>1139.34868112816</v>
      </c>
      <c r="T72" s="489">
        <v>1244.03298132554</v>
      </c>
      <c r="U72" s="489">
        <v>1348.7172815229201</v>
      </c>
      <c r="V72" s="489">
        <v>1466.54578377283</v>
      </c>
      <c r="W72" s="489">
        <v>1584.3742860227301</v>
      </c>
      <c r="X72" s="489">
        <v>1702.20278827264</v>
      </c>
      <c r="Y72" s="489">
        <v>1820.0312905225401</v>
      </c>
      <c r="Z72" s="489">
        <v>1937.85979277244</v>
      </c>
    </row>
    <row r="73" spans="2:26" s="213" customFormat="1">
      <c r="B73" s="62" t="s">
        <v>440</v>
      </c>
      <c r="C73" s="214"/>
      <c r="D73" s="214"/>
      <c r="E73" s="214"/>
      <c r="F73" s="214"/>
      <c r="G73" s="214"/>
      <c r="H73" s="214"/>
      <c r="I73" s="214"/>
      <c r="J73" s="214"/>
      <c r="K73" s="214"/>
      <c r="L73" s="214"/>
      <c r="M73" s="214"/>
      <c r="N73" s="214"/>
      <c r="O73" s="214"/>
      <c r="P73" s="214"/>
      <c r="Q73" s="214"/>
      <c r="R73" s="214"/>
      <c r="S73" s="214"/>
      <c r="T73" s="214"/>
      <c r="U73" s="214"/>
      <c r="V73" s="214"/>
      <c r="W73" s="214"/>
      <c r="X73" s="214"/>
      <c r="Y73" s="214"/>
      <c r="Z73" s="214"/>
    </row>
    <row r="74" spans="2:26">
      <c r="B74" s="50"/>
      <c r="C74" s="50"/>
      <c r="D74" s="50"/>
      <c r="E74" s="50"/>
      <c r="F74" s="50"/>
      <c r="G74" s="50"/>
      <c r="H74" s="50"/>
      <c r="I74" s="50"/>
      <c r="J74" s="50"/>
      <c r="K74" s="50"/>
      <c r="L74" s="50"/>
      <c r="M74" s="50"/>
      <c r="N74" s="50"/>
      <c r="O74" s="50"/>
      <c r="P74" s="50"/>
      <c r="Q74" s="50"/>
      <c r="R74" s="50"/>
      <c r="S74" s="50"/>
      <c r="T74" s="50"/>
      <c r="U74" s="50"/>
      <c r="V74" s="50"/>
      <c r="W74" s="50"/>
      <c r="X74" s="50"/>
      <c r="Y74" s="50"/>
      <c r="Z74" s="50"/>
    </row>
    <row r="75" spans="2:26" s="213" customFormat="1">
      <c r="B75" s="203" t="s">
        <v>345</v>
      </c>
      <c r="C75" s="203" t="s">
        <v>1</v>
      </c>
      <c r="D75" s="204"/>
      <c r="E75" s="204">
        <v>2019</v>
      </c>
      <c r="F75" s="204">
        <v>2020</v>
      </c>
      <c r="G75" s="204">
        <v>2021</v>
      </c>
      <c r="H75" s="204">
        <v>2022</v>
      </c>
      <c r="I75" s="204">
        <v>2023</v>
      </c>
      <c r="J75" s="204">
        <v>2024</v>
      </c>
      <c r="K75" s="204">
        <v>2025</v>
      </c>
      <c r="L75" s="204">
        <v>2026</v>
      </c>
      <c r="M75" s="204">
        <v>2027</v>
      </c>
      <c r="N75" s="204">
        <v>2028</v>
      </c>
      <c r="O75" s="204">
        <v>2029</v>
      </c>
      <c r="P75" s="204">
        <v>2030</v>
      </c>
      <c r="Q75" s="204">
        <v>2031</v>
      </c>
      <c r="R75" s="204">
        <v>2032</v>
      </c>
      <c r="S75" s="204">
        <v>2033</v>
      </c>
      <c r="T75" s="204">
        <v>2034</v>
      </c>
      <c r="U75" s="204">
        <v>2035</v>
      </c>
      <c r="V75" s="204">
        <v>2036</v>
      </c>
      <c r="W75" s="204">
        <v>2037</v>
      </c>
      <c r="X75" s="204">
        <v>2038</v>
      </c>
      <c r="Y75" s="204">
        <v>2039</v>
      </c>
      <c r="Z75" s="204">
        <v>2040</v>
      </c>
    </row>
    <row r="76" spans="2:26" s="213" customFormat="1">
      <c r="B76" s="232" t="s">
        <v>29</v>
      </c>
      <c r="C76" s="232" t="s">
        <v>165</v>
      </c>
      <c r="D76" s="303"/>
      <c r="E76" s="490">
        <v>0.61612305844778104</v>
      </c>
      <c r="F76" s="490">
        <v>0.61612305844778004</v>
      </c>
      <c r="G76" s="490">
        <v>0.61612305844778104</v>
      </c>
      <c r="H76" s="490">
        <v>0.61612305844778104</v>
      </c>
      <c r="I76" s="490">
        <v>0.61612305844778104</v>
      </c>
      <c r="J76" s="490">
        <v>0.61612305844778104</v>
      </c>
      <c r="K76" s="490">
        <v>0.61612305844778104</v>
      </c>
      <c r="L76" s="490">
        <v>0.61612305844778004</v>
      </c>
      <c r="M76" s="490">
        <v>0.61612305844778104</v>
      </c>
      <c r="N76" s="490">
        <v>0.61612305844778104</v>
      </c>
      <c r="O76" s="490">
        <v>0.61612305844778004</v>
      </c>
      <c r="P76" s="490">
        <v>0.61612305844778104</v>
      </c>
      <c r="Q76" s="490">
        <v>0.61612305844778104</v>
      </c>
      <c r="R76" s="490">
        <v>0.61612305844778104</v>
      </c>
      <c r="S76" s="490">
        <v>0.61612305844778104</v>
      </c>
      <c r="T76" s="490">
        <v>0.61612305844778104</v>
      </c>
      <c r="U76" s="490">
        <v>0.61612305844778104</v>
      </c>
      <c r="V76" s="490">
        <v>0.61612305844778004</v>
      </c>
      <c r="W76" s="490">
        <v>0.61612305844778004</v>
      </c>
      <c r="X76" s="490">
        <v>0.61612305844778104</v>
      </c>
      <c r="Y76" s="490">
        <v>0.61612305844778104</v>
      </c>
      <c r="Z76" s="490">
        <v>0.61612305844778004</v>
      </c>
    </row>
    <row r="77" spans="2:26" s="213" customFormat="1">
      <c r="B77" s="232" t="s">
        <v>31</v>
      </c>
      <c r="C77" s="232" t="s">
        <v>165</v>
      </c>
      <c r="D77" s="303"/>
      <c r="E77" s="490">
        <v>0.38387694155221902</v>
      </c>
      <c r="F77" s="490">
        <v>0.38387694155221902</v>
      </c>
      <c r="G77" s="490">
        <v>0.38387694155221902</v>
      </c>
      <c r="H77" s="490">
        <v>0.38387694155221902</v>
      </c>
      <c r="I77" s="490">
        <v>0.38387694155221902</v>
      </c>
      <c r="J77" s="490">
        <v>0.38387694155221902</v>
      </c>
      <c r="K77" s="490">
        <v>0.38387694155222002</v>
      </c>
      <c r="L77" s="490">
        <v>0.38387694155221902</v>
      </c>
      <c r="M77" s="490">
        <v>0.38387694155221902</v>
      </c>
      <c r="N77" s="490">
        <v>0.38387694155221902</v>
      </c>
      <c r="O77" s="490">
        <v>0.38387694155221902</v>
      </c>
      <c r="P77" s="490">
        <v>0.38387694155221902</v>
      </c>
      <c r="Q77" s="490">
        <v>0.38387694155221902</v>
      </c>
      <c r="R77" s="490">
        <v>0.38387694155221902</v>
      </c>
      <c r="S77" s="490">
        <v>0.38387694155221902</v>
      </c>
      <c r="T77" s="490">
        <v>0.38387694155221902</v>
      </c>
      <c r="U77" s="490">
        <v>0.38387694155221902</v>
      </c>
      <c r="V77" s="490">
        <v>0.38387694155221902</v>
      </c>
      <c r="W77" s="490">
        <v>0.38387694155221902</v>
      </c>
      <c r="X77" s="490">
        <v>0.38387694155221902</v>
      </c>
      <c r="Y77" s="490">
        <v>0.38387694155221902</v>
      </c>
      <c r="Z77" s="490">
        <v>0.38387694155221902</v>
      </c>
    </row>
    <row r="78" spans="2:26" s="213" customFormat="1">
      <c r="B78" s="233" t="s">
        <v>344</v>
      </c>
      <c r="C78" s="232"/>
      <c r="D78" s="214"/>
      <c r="E78" s="214"/>
      <c r="F78" s="214"/>
      <c r="G78" s="214"/>
      <c r="H78" s="214"/>
      <c r="I78" s="214"/>
      <c r="J78" s="214"/>
      <c r="K78" s="214"/>
      <c r="L78" s="214"/>
      <c r="M78" s="214"/>
      <c r="N78" s="214"/>
      <c r="O78" s="214"/>
      <c r="P78" s="214"/>
      <c r="Q78" s="214"/>
      <c r="R78" s="214"/>
      <c r="S78" s="214"/>
      <c r="T78" s="214"/>
      <c r="U78" s="214"/>
      <c r="V78" s="214"/>
      <c r="W78" s="214"/>
      <c r="X78" s="214"/>
      <c r="Y78" s="214"/>
      <c r="Z78" s="214"/>
    </row>
    <row r="79" spans="2:26" s="12" customFormat="1">
      <c r="B79" s="50"/>
      <c r="C79" s="50"/>
      <c r="D79" s="50"/>
      <c r="E79" s="50"/>
      <c r="F79" s="50"/>
      <c r="G79" s="50"/>
      <c r="H79" s="50"/>
      <c r="I79" s="50"/>
      <c r="J79" s="50"/>
      <c r="K79" s="50"/>
      <c r="L79" s="50"/>
      <c r="M79" s="50"/>
      <c r="N79" s="50"/>
      <c r="O79" s="50"/>
      <c r="P79" s="50"/>
      <c r="Q79" s="50"/>
      <c r="R79" s="50"/>
      <c r="S79" s="50"/>
      <c r="T79" s="50"/>
      <c r="U79" s="50"/>
      <c r="V79" s="50"/>
      <c r="W79" s="50"/>
      <c r="X79" s="50"/>
      <c r="Y79" s="50"/>
      <c r="Z79" s="50"/>
    </row>
    <row r="80" spans="2:26">
      <c r="B80" s="53" t="s">
        <v>219</v>
      </c>
      <c r="C80" s="53" t="s">
        <v>1</v>
      </c>
      <c r="D80" s="64"/>
      <c r="E80" s="64">
        <f t="shared" ref="E80:Z80" si="22">E$20</f>
        <v>2019</v>
      </c>
      <c r="F80" s="64">
        <f t="shared" si="22"/>
        <v>2020</v>
      </c>
      <c r="G80" s="64">
        <f t="shared" si="22"/>
        <v>2021</v>
      </c>
      <c r="H80" s="64">
        <f t="shared" si="22"/>
        <v>2022</v>
      </c>
      <c r="I80" s="64">
        <f t="shared" si="22"/>
        <v>2023</v>
      </c>
      <c r="J80" s="64">
        <f t="shared" si="22"/>
        <v>2024</v>
      </c>
      <c r="K80" s="64">
        <f t="shared" si="22"/>
        <v>2025</v>
      </c>
      <c r="L80" s="64">
        <f t="shared" si="22"/>
        <v>2026</v>
      </c>
      <c r="M80" s="64">
        <f t="shared" si="22"/>
        <v>2027</v>
      </c>
      <c r="N80" s="64">
        <f t="shared" si="22"/>
        <v>2028</v>
      </c>
      <c r="O80" s="64">
        <f t="shared" si="22"/>
        <v>2029</v>
      </c>
      <c r="P80" s="64">
        <f t="shared" si="22"/>
        <v>2030</v>
      </c>
      <c r="Q80" s="64">
        <f t="shared" si="22"/>
        <v>2031</v>
      </c>
      <c r="R80" s="64">
        <f t="shared" si="22"/>
        <v>2032</v>
      </c>
      <c r="S80" s="64">
        <f t="shared" si="22"/>
        <v>2033</v>
      </c>
      <c r="T80" s="64">
        <f t="shared" si="22"/>
        <v>2034</v>
      </c>
      <c r="U80" s="64">
        <f t="shared" si="22"/>
        <v>2035</v>
      </c>
      <c r="V80" s="64">
        <f t="shared" si="22"/>
        <v>2036</v>
      </c>
      <c r="W80" s="64">
        <f t="shared" si="22"/>
        <v>2037</v>
      </c>
      <c r="X80" s="64">
        <f t="shared" si="22"/>
        <v>2038</v>
      </c>
      <c r="Y80" s="64">
        <f t="shared" si="22"/>
        <v>2039</v>
      </c>
      <c r="Z80" s="64">
        <f t="shared" si="22"/>
        <v>2040</v>
      </c>
    </row>
    <row r="81" spans="2:26">
      <c r="B81" s="50" t="s">
        <v>29</v>
      </c>
      <c r="C81" s="50" t="s">
        <v>163</v>
      </c>
      <c r="D81" s="216"/>
      <c r="E81" s="216">
        <f t="shared" ref="E81:Z81" si="23">E82+E83</f>
        <v>764.90983251938269</v>
      </c>
      <c r="F81" s="216">
        <f t="shared" si="23"/>
        <v>875.59563625424721</v>
      </c>
      <c r="G81" s="216">
        <f t="shared" si="23"/>
        <v>950.51855106443077</v>
      </c>
      <c r="H81" s="216">
        <f t="shared" si="23"/>
        <v>1025.4414658746132</v>
      </c>
      <c r="I81" s="216">
        <f t="shared" si="23"/>
        <v>1100.3643806847901</v>
      </c>
      <c r="J81" s="216">
        <f t="shared" si="23"/>
        <v>1175.2872954949728</v>
      </c>
      <c r="K81" s="216">
        <f t="shared" si="23"/>
        <v>1250.2102103051561</v>
      </c>
      <c r="L81" s="216">
        <f t="shared" si="23"/>
        <v>1365.7784588078325</v>
      </c>
      <c r="M81" s="216">
        <f t="shared" si="23"/>
        <v>1481.3467073105094</v>
      </c>
      <c r="N81" s="216">
        <f t="shared" si="23"/>
        <v>1596.9149558131853</v>
      </c>
      <c r="O81" s="216">
        <f t="shared" si="23"/>
        <v>1712.4832043158681</v>
      </c>
      <c r="P81" s="216">
        <f t="shared" si="23"/>
        <v>1828.0514528185445</v>
      </c>
      <c r="Q81" s="216">
        <f t="shared" si="23"/>
        <v>1922.3100387252398</v>
      </c>
      <c r="R81" s="216">
        <f t="shared" si="23"/>
        <v>2016.5686246319267</v>
      </c>
      <c r="S81" s="216">
        <f t="shared" si="23"/>
        <v>2110.8272105386204</v>
      </c>
      <c r="T81" s="216">
        <f t="shared" si="23"/>
        <v>2205.0857964453148</v>
      </c>
      <c r="U81" s="216">
        <f t="shared" si="23"/>
        <v>2299.3443823520038</v>
      </c>
      <c r="V81" s="216">
        <f t="shared" si="23"/>
        <v>2387.4815741188431</v>
      </c>
      <c r="W81" s="216">
        <f t="shared" si="23"/>
        <v>2475.6187658856779</v>
      </c>
      <c r="X81" s="216">
        <f t="shared" si="23"/>
        <v>2563.7559576525209</v>
      </c>
      <c r="Y81" s="216">
        <f t="shared" si="23"/>
        <v>2651.8931494193566</v>
      </c>
      <c r="Z81" s="216">
        <f t="shared" si="23"/>
        <v>2740.0303411861969</v>
      </c>
    </row>
    <row r="82" spans="2:26" s="148" customFormat="1">
      <c r="B82" s="247" t="s">
        <v>273</v>
      </c>
      <c r="C82" s="246" t="s">
        <v>163</v>
      </c>
      <c r="D82" s="245"/>
      <c r="E82" s="245">
        <f t="shared" ref="E82:Z82" si="24">E59*(1+E7)</f>
        <v>703.45639973760365</v>
      </c>
      <c r="F82" s="245">
        <f t="shared" si="24"/>
        <v>783.41548708157859</v>
      </c>
      <c r="G82" s="245">
        <f t="shared" si="24"/>
        <v>821.70449735357579</v>
      </c>
      <c r="H82" s="245">
        <f t="shared" si="24"/>
        <v>859.99350762557151</v>
      </c>
      <c r="I82" s="245">
        <f t="shared" si="24"/>
        <v>898.28251789756234</v>
      </c>
      <c r="J82" s="245">
        <f t="shared" si="24"/>
        <v>936.57152816955818</v>
      </c>
      <c r="K82" s="245">
        <f t="shared" si="24"/>
        <v>974.86053844155526</v>
      </c>
      <c r="L82" s="245">
        <f t="shared" si="24"/>
        <v>1036.6831965853808</v>
      </c>
      <c r="M82" s="245">
        <f t="shared" si="24"/>
        <v>1098.5058547292058</v>
      </c>
      <c r="N82" s="245">
        <f t="shared" si="24"/>
        <v>1160.3285128730308</v>
      </c>
      <c r="O82" s="245">
        <f t="shared" si="24"/>
        <v>1222.1511710168631</v>
      </c>
      <c r="P82" s="245">
        <f t="shared" si="24"/>
        <v>1283.9738291606882</v>
      </c>
      <c r="Q82" s="245">
        <f t="shared" si="24"/>
        <v>1309.2191150736728</v>
      </c>
      <c r="R82" s="245">
        <f t="shared" si="24"/>
        <v>1334.4644009866508</v>
      </c>
      <c r="S82" s="245">
        <f t="shared" si="24"/>
        <v>1359.7096868996341</v>
      </c>
      <c r="T82" s="245">
        <f t="shared" si="24"/>
        <v>1384.9549728126176</v>
      </c>
      <c r="U82" s="245">
        <f t="shared" si="24"/>
        <v>1410.2002587255956</v>
      </c>
      <c r="V82" s="245">
        <f t="shared" si="24"/>
        <v>1420.6588133114033</v>
      </c>
      <c r="W82" s="245">
        <f t="shared" si="24"/>
        <v>1431.1173678972116</v>
      </c>
      <c r="X82" s="245">
        <f t="shared" si="24"/>
        <v>1441.5759224830199</v>
      </c>
      <c r="Y82" s="245">
        <f t="shared" si="24"/>
        <v>1452.0344770688287</v>
      </c>
      <c r="Z82" s="245">
        <f t="shared" si="24"/>
        <v>1462.4930316546445</v>
      </c>
    </row>
    <row r="83" spans="2:26" s="148" customFormat="1">
      <c r="B83" s="247" t="s">
        <v>274</v>
      </c>
      <c r="C83" s="246" t="s">
        <v>163</v>
      </c>
      <c r="D83" s="245"/>
      <c r="E83" s="245">
        <f t="shared" ref="E83:Z83" si="25">E70*(1+E7)</f>
        <v>61.453432781779043</v>
      </c>
      <c r="F83" s="245">
        <f t="shared" si="25"/>
        <v>92.180149172668607</v>
      </c>
      <c r="G83" s="245">
        <f t="shared" si="25"/>
        <v>128.81405371085492</v>
      </c>
      <c r="H83" s="245">
        <f t="shared" si="25"/>
        <v>165.44795824904173</v>
      </c>
      <c r="I83" s="245">
        <f t="shared" si="25"/>
        <v>202.08186278722786</v>
      </c>
      <c r="J83" s="245">
        <f t="shared" si="25"/>
        <v>238.7157673254147</v>
      </c>
      <c r="K83" s="245">
        <f t="shared" si="25"/>
        <v>275.34967186360086</v>
      </c>
      <c r="L83" s="245">
        <f t="shared" si="25"/>
        <v>329.09526222245171</v>
      </c>
      <c r="M83" s="245">
        <f t="shared" si="25"/>
        <v>382.84085258130358</v>
      </c>
      <c r="N83" s="245">
        <f t="shared" si="25"/>
        <v>436.58644294015437</v>
      </c>
      <c r="O83" s="245">
        <f t="shared" si="25"/>
        <v>490.33203329900488</v>
      </c>
      <c r="P83" s="245">
        <f t="shared" si="25"/>
        <v>544.07762365785641</v>
      </c>
      <c r="Q83" s="245">
        <f t="shared" si="25"/>
        <v>613.0909236515671</v>
      </c>
      <c r="R83" s="245">
        <f t="shared" si="25"/>
        <v>682.10422364527585</v>
      </c>
      <c r="S83" s="245">
        <f t="shared" si="25"/>
        <v>751.11752363898654</v>
      </c>
      <c r="T83" s="245">
        <f t="shared" si="25"/>
        <v>820.13082363269723</v>
      </c>
      <c r="U83" s="245">
        <f t="shared" si="25"/>
        <v>889.14412362640792</v>
      </c>
      <c r="V83" s="245">
        <f t="shared" si="25"/>
        <v>966.82276080743964</v>
      </c>
      <c r="W83" s="245">
        <f t="shared" si="25"/>
        <v>1044.5013979884664</v>
      </c>
      <c r="X83" s="245">
        <f t="shared" si="25"/>
        <v>1122.1800351695013</v>
      </c>
      <c r="Y83" s="245">
        <f t="shared" si="25"/>
        <v>1199.858672350528</v>
      </c>
      <c r="Z83" s="245">
        <f t="shared" si="25"/>
        <v>1277.5373095315526</v>
      </c>
    </row>
    <row r="84" spans="2:26">
      <c r="B84" s="50" t="s">
        <v>31</v>
      </c>
      <c r="C84" s="214" t="s">
        <v>163</v>
      </c>
      <c r="D84" s="216"/>
      <c r="E84" s="216">
        <f t="shared" ref="E84:Z84" si="26">E85+E86</f>
        <v>464.1811419779832</v>
      </c>
      <c r="F84" s="216">
        <f t="shared" si="26"/>
        <v>530.75772768175273</v>
      </c>
      <c r="G84" s="216">
        <f t="shared" si="26"/>
        <v>585.56840417216904</v>
      </c>
      <c r="H84" s="216">
        <f t="shared" si="26"/>
        <v>640.37908066258592</v>
      </c>
      <c r="I84" s="216">
        <f t="shared" si="26"/>
        <v>695.1897571529995</v>
      </c>
      <c r="J84" s="216">
        <f t="shared" si="26"/>
        <v>750.00043364341741</v>
      </c>
      <c r="K84" s="216">
        <f t="shared" si="26"/>
        <v>804.81111013383406</v>
      </c>
      <c r="L84" s="216">
        <f t="shared" si="26"/>
        <v>895.4033227730672</v>
      </c>
      <c r="M84" s="216">
        <f t="shared" si="26"/>
        <v>985.99553541230102</v>
      </c>
      <c r="N84" s="216">
        <f t="shared" si="26"/>
        <v>1076.5877480515344</v>
      </c>
      <c r="O84" s="216">
        <f t="shared" si="26"/>
        <v>1167.1799606907716</v>
      </c>
      <c r="P84" s="216">
        <f t="shared" si="26"/>
        <v>1257.7721733300052</v>
      </c>
      <c r="Q84" s="216">
        <f t="shared" si="26"/>
        <v>1319.8657877108071</v>
      </c>
      <c r="R84" s="216">
        <f t="shared" si="26"/>
        <v>1381.9594020916036</v>
      </c>
      <c r="S84" s="216">
        <f t="shared" si="26"/>
        <v>1444.0530164724064</v>
      </c>
      <c r="T84" s="216">
        <f t="shared" si="26"/>
        <v>1506.1466308532099</v>
      </c>
      <c r="U84" s="216">
        <f t="shared" si="26"/>
        <v>1568.2402452340075</v>
      </c>
      <c r="V84" s="216">
        <f t="shared" si="26"/>
        <v>1627.4935743983588</v>
      </c>
      <c r="W84" s="216">
        <f t="shared" si="26"/>
        <v>1686.746903562705</v>
      </c>
      <c r="X84" s="216">
        <f t="shared" si="26"/>
        <v>1746.0002327270549</v>
      </c>
      <c r="Y84" s="216">
        <f t="shared" si="26"/>
        <v>1805.2535618914008</v>
      </c>
      <c r="Z84" s="216">
        <f t="shared" si="26"/>
        <v>1864.5068910557502</v>
      </c>
    </row>
    <row r="85" spans="2:26" s="148" customFormat="1">
      <c r="B85" s="247" t="s">
        <v>273</v>
      </c>
      <c r="C85" s="246" t="s">
        <v>163</v>
      </c>
      <c r="D85" s="245"/>
      <c r="E85" s="245">
        <f t="shared" ref="E85:Z85" si="27">E60*(1+E8)</f>
        <v>426.25027245543464</v>
      </c>
      <c r="F85" s="245">
        <f t="shared" si="27"/>
        <v>473.8614233979298</v>
      </c>
      <c r="G85" s="245">
        <f t="shared" si="27"/>
        <v>506.06057453916429</v>
      </c>
      <c r="H85" s="245">
        <f t="shared" si="27"/>
        <v>538.25972568039901</v>
      </c>
      <c r="I85" s="245">
        <f t="shared" si="27"/>
        <v>570.45887682163072</v>
      </c>
      <c r="J85" s="245">
        <f t="shared" si="27"/>
        <v>602.65802796286641</v>
      </c>
      <c r="K85" s="245">
        <f t="shared" si="27"/>
        <v>634.85717910410085</v>
      </c>
      <c r="L85" s="245">
        <f t="shared" si="27"/>
        <v>692.27602968635938</v>
      </c>
      <c r="M85" s="245">
        <f t="shared" si="27"/>
        <v>749.69488026861825</v>
      </c>
      <c r="N85" s="245">
        <f t="shared" si="27"/>
        <v>807.113730850877</v>
      </c>
      <c r="O85" s="245">
        <f t="shared" si="27"/>
        <v>864.53258143313928</v>
      </c>
      <c r="P85" s="245">
        <f t="shared" si="27"/>
        <v>921.95143201539804</v>
      </c>
      <c r="Q85" s="245">
        <f t="shared" si="27"/>
        <v>941.44800406859702</v>
      </c>
      <c r="R85" s="245">
        <f t="shared" si="27"/>
        <v>960.9445761217919</v>
      </c>
      <c r="S85" s="245">
        <f t="shared" si="27"/>
        <v>980.44114817499201</v>
      </c>
      <c r="T85" s="245">
        <f t="shared" si="27"/>
        <v>999.93772022819257</v>
      </c>
      <c r="U85" s="245">
        <f t="shared" si="27"/>
        <v>1019.4342922813872</v>
      </c>
      <c r="V85" s="245">
        <f t="shared" si="27"/>
        <v>1030.7420776700817</v>
      </c>
      <c r="W85" s="245">
        <f t="shared" si="27"/>
        <v>1042.0498630587754</v>
      </c>
      <c r="X85" s="245">
        <f t="shared" si="27"/>
        <v>1053.3576484474688</v>
      </c>
      <c r="Y85" s="245">
        <f t="shared" si="27"/>
        <v>1064.665433836162</v>
      </c>
      <c r="Z85" s="245">
        <f t="shared" si="27"/>
        <v>1075.9732192248589</v>
      </c>
    </row>
    <row r="86" spans="2:26" s="148" customFormat="1">
      <c r="B86" s="247" t="s">
        <v>274</v>
      </c>
      <c r="C86" s="246" t="s">
        <v>163</v>
      </c>
      <c r="D86" s="245"/>
      <c r="E86" s="245">
        <f t="shared" ref="E86:Z86" si="28">E71*(1+E8)</f>
        <v>37.930869522548534</v>
      </c>
      <c r="F86" s="245">
        <f t="shared" si="28"/>
        <v>56.896304283822914</v>
      </c>
      <c r="G86" s="245">
        <f t="shared" si="28"/>
        <v>79.507829633004732</v>
      </c>
      <c r="H86" s="245">
        <f t="shared" si="28"/>
        <v>102.11935498218695</v>
      </c>
      <c r="I86" s="245">
        <f t="shared" si="28"/>
        <v>124.73088033136877</v>
      </c>
      <c r="J86" s="245">
        <f t="shared" si="28"/>
        <v>147.34240568055097</v>
      </c>
      <c r="K86" s="245">
        <f t="shared" si="28"/>
        <v>169.95393102973321</v>
      </c>
      <c r="L86" s="245">
        <f t="shared" si="28"/>
        <v>203.12729308670779</v>
      </c>
      <c r="M86" s="245">
        <f t="shared" si="28"/>
        <v>236.30065514368283</v>
      </c>
      <c r="N86" s="245">
        <f t="shared" si="28"/>
        <v>269.47401720065744</v>
      </c>
      <c r="O86" s="245">
        <f t="shared" si="28"/>
        <v>302.64737925763245</v>
      </c>
      <c r="P86" s="245">
        <f t="shared" si="28"/>
        <v>335.82074131460712</v>
      </c>
      <c r="Q86" s="245">
        <f t="shared" si="28"/>
        <v>378.41778364221</v>
      </c>
      <c r="R86" s="245">
        <f t="shared" si="28"/>
        <v>421.01482596981162</v>
      </c>
      <c r="S86" s="245">
        <f t="shared" si="28"/>
        <v>463.6118682974145</v>
      </c>
      <c r="T86" s="245">
        <f t="shared" si="28"/>
        <v>506.20891062501732</v>
      </c>
      <c r="U86" s="245">
        <f t="shared" si="28"/>
        <v>548.80595295262026</v>
      </c>
      <c r="V86" s="245">
        <f t="shared" si="28"/>
        <v>596.75149672827695</v>
      </c>
      <c r="W86" s="245">
        <f t="shared" si="28"/>
        <v>644.69704050392954</v>
      </c>
      <c r="X86" s="245">
        <f t="shared" si="28"/>
        <v>692.64258427958612</v>
      </c>
      <c r="Y86" s="245">
        <f t="shared" si="28"/>
        <v>740.58812805523871</v>
      </c>
      <c r="Z86" s="245">
        <f t="shared" si="28"/>
        <v>788.53367183089131</v>
      </c>
    </row>
    <row r="87" spans="2:26">
      <c r="B87" s="74" t="s">
        <v>169</v>
      </c>
      <c r="C87" s="74" t="s">
        <v>163</v>
      </c>
      <c r="D87" s="77"/>
      <c r="E87" s="77">
        <f t="shared" ref="E87:Z87" si="29">E81+E84</f>
        <v>1229.090974497366</v>
      </c>
      <c r="F87" s="77">
        <f t="shared" si="29"/>
        <v>1406.3533639359998</v>
      </c>
      <c r="G87" s="77">
        <f t="shared" si="29"/>
        <v>1536.0869552365998</v>
      </c>
      <c r="H87" s="77">
        <f t="shared" si="29"/>
        <v>1665.8205465371991</v>
      </c>
      <c r="I87" s="77">
        <f t="shared" si="29"/>
        <v>1795.5541378377898</v>
      </c>
      <c r="J87" s="77">
        <f t="shared" si="29"/>
        <v>1925.2877291383902</v>
      </c>
      <c r="K87" s="77">
        <f t="shared" si="29"/>
        <v>2055.0213204389902</v>
      </c>
      <c r="L87" s="77">
        <f t="shared" si="29"/>
        <v>2261.1817815809</v>
      </c>
      <c r="M87" s="77">
        <f t="shared" si="29"/>
        <v>2467.3422427228106</v>
      </c>
      <c r="N87" s="77">
        <f t="shared" si="29"/>
        <v>2673.5027038647195</v>
      </c>
      <c r="O87" s="77">
        <f t="shared" si="29"/>
        <v>2879.6631650066397</v>
      </c>
      <c r="P87" s="77">
        <f t="shared" si="29"/>
        <v>3085.8236261485499</v>
      </c>
      <c r="Q87" s="77">
        <f>Q81+Q84</f>
        <v>3242.1758264360469</v>
      </c>
      <c r="R87" s="77">
        <f t="shared" si="29"/>
        <v>3398.5280267235303</v>
      </c>
      <c r="S87" s="77">
        <f t="shared" si="29"/>
        <v>3554.8802270110268</v>
      </c>
      <c r="T87" s="77">
        <f t="shared" si="29"/>
        <v>3711.2324272985247</v>
      </c>
      <c r="U87" s="77">
        <f t="shared" si="29"/>
        <v>3867.5846275860113</v>
      </c>
      <c r="V87" s="77">
        <f t="shared" si="29"/>
        <v>4014.9751485172019</v>
      </c>
      <c r="W87" s="77">
        <f t="shared" si="29"/>
        <v>4162.3656694483834</v>
      </c>
      <c r="X87" s="77">
        <f t="shared" si="29"/>
        <v>4309.7561903795759</v>
      </c>
      <c r="Y87" s="77">
        <f t="shared" si="29"/>
        <v>4457.1467113107574</v>
      </c>
      <c r="Z87" s="77">
        <f t="shared" si="29"/>
        <v>4604.5372322419471</v>
      </c>
    </row>
    <row r="88" spans="2:26" s="12" customFormat="1"/>
    <row r="90" spans="2:26" s="60" customFormat="1">
      <c r="B90" s="60" t="s">
        <v>205</v>
      </c>
    </row>
    <row r="92" spans="2:26">
      <c r="B92" s="53" t="s">
        <v>209</v>
      </c>
      <c r="C92" s="53" t="s">
        <v>1</v>
      </c>
      <c r="D92" s="64"/>
      <c r="E92" s="64">
        <f t="shared" ref="E92:Z92" si="30">E$20</f>
        <v>2019</v>
      </c>
      <c r="F92" s="64">
        <f t="shared" si="30"/>
        <v>2020</v>
      </c>
      <c r="G92" s="64">
        <f t="shared" si="30"/>
        <v>2021</v>
      </c>
      <c r="H92" s="64">
        <f t="shared" si="30"/>
        <v>2022</v>
      </c>
      <c r="I92" s="64">
        <f t="shared" si="30"/>
        <v>2023</v>
      </c>
      <c r="J92" s="64">
        <f t="shared" si="30"/>
        <v>2024</v>
      </c>
      <c r="K92" s="64">
        <f t="shared" si="30"/>
        <v>2025</v>
      </c>
      <c r="L92" s="64">
        <f t="shared" si="30"/>
        <v>2026</v>
      </c>
      <c r="M92" s="64">
        <f t="shared" si="30"/>
        <v>2027</v>
      </c>
      <c r="N92" s="64">
        <f t="shared" si="30"/>
        <v>2028</v>
      </c>
      <c r="O92" s="64">
        <f t="shared" si="30"/>
        <v>2029</v>
      </c>
      <c r="P92" s="64">
        <f t="shared" si="30"/>
        <v>2030</v>
      </c>
      <c r="Q92" s="64">
        <f t="shared" si="30"/>
        <v>2031</v>
      </c>
      <c r="R92" s="64">
        <f t="shared" si="30"/>
        <v>2032</v>
      </c>
      <c r="S92" s="64">
        <f t="shared" si="30"/>
        <v>2033</v>
      </c>
      <c r="T92" s="64">
        <f t="shared" si="30"/>
        <v>2034</v>
      </c>
      <c r="U92" s="64">
        <f t="shared" si="30"/>
        <v>2035</v>
      </c>
      <c r="V92" s="64">
        <f t="shared" si="30"/>
        <v>2036</v>
      </c>
      <c r="W92" s="64">
        <f t="shared" si="30"/>
        <v>2037</v>
      </c>
      <c r="X92" s="64">
        <f t="shared" si="30"/>
        <v>2038</v>
      </c>
      <c r="Y92" s="64">
        <f t="shared" si="30"/>
        <v>2039</v>
      </c>
      <c r="Z92" s="64">
        <f t="shared" si="30"/>
        <v>2040</v>
      </c>
    </row>
    <row r="93" spans="2:26">
      <c r="B93" s="53" t="s">
        <v>29</v>
      </c>
      <c r="C93" s="50"/>
      <c r="D93" s="65"/>
      <c r="E93" s="65"/>
      <c r="F93" s="65"/>
      <c r="G93" s="65"/>
      <c r="H93" s="65"/>
      <c r="I93" s="65"/>
      <c r="J93" s="65"/>
      <c r="K93" s="65"/>
      <c r="L93" s="65"/>
      <c r="M93" s="65"/>
      <c r="N93" s="65"/>
      <c r="O93" s="65"/>
      <c r="P93" s="65"/>
      <c r="Q93" s="65"/>
      <c r="R93" s="65"/>
      <c r="S93" s="65"/>
      <c r="T93" s="65"/>
      <c r="U93" s="65"/>
      <c r="V93" s="65"/>
      <c r="W93" s="65"/>
      <c r="X93" s="65"/>
      <c r="Y93" s="65"/>
      <c r="Z93" s="65"/>
    </row>
    <row r="94" spans="2:26" s="12" customFormat="1">
      <c r="B94" s="72" t="s">
        <v>210</v>
      </c>
      <c r="C94" s="72" t="s">
        <v>154</v>
      </c>
      <c r="D94" s="304"/>
      <c r="E94" s="304">
        <v>0</v>
      </c>
      <c r="F94" s="304">
        <v>2.552351960571138</v>
      </c>
      <c r="G94" s="304">
        <v>7.5590989142058502</v>
      </c>
      <c r="H94" s="304">
        <v>13.273384628491561</v>
      </c>
      <c r="I94" s="304">
        <v>19.887670342777252</v>
      </c>
      <c r="J94" s="304">
        <v>22.744813199920149</v>
      </c>
      <c r="K94" s="304">
        <v>24.144813199920147</v>
      </c>
      <c r="L94" s="304">
        <v>54.303543358650202</v>
      </c>
      <c r="M94" s="304">
        <v>56.589257644364487</v>
      </c>
      <c r="N94" s="304">
        <v>64.8749719300788</v>
      </c>
      <c r="O94" s="304">
        <v>81.160686215793106</v>
      </c>
      <c r="P94" s="304">
        <v>83.682908438015318</v>
      </c>
      <c r="Q94" s="304">
        <v>112.57179732690415</v>
      </c>
      <c r="R94" s="304">
        <v>112.57179732690415</v>
      </c>
      <c r="S94" s="304">
        <v>112.57179732690415</v>
      </c>
      <c r="T94" s="304">
        <v>112.57179732690415</v>
      </c>
      <c r="U94" s="304">
        <v>112.57179732690415</v>
      </c>
      <c r="V94" s="304">
        <v>112.57179732690415</v>
      </c>
      <c r="W94" s="304">
        <v>112.57179732690415</v>
      </c>
      <c r="X94" s="304">
        <v>112.57179732690415</v>
      </c>
      <c r="Y94" s="304">
        <v>112.57179732690415</v>
      </c>
      <c r="Z94" s="304">
        <v>112.57179732690415</v>
      </c>
    </row>
    <row r="95" spans="2:26" s="12" customFormat="1">
      <c r="B95" s="50" t="s">
        <v>208</v>
      </c>
      <c r="C95" s="50" t="s">
        <v>154</v>
      </c>
      <c r="D95" s="304"/>
      <c r="E95" s="304">
        <v>8.3484158528467507</v>
      </c>
      <c r="F95" s="304">
        <v>17.754753752889734</v>
      </c>
      <c r="G95" s="304">
        <v>41.750865479707876</v>
      </c>
      <c r="H95" s="304">
        <v>61.721087702707877</v>
      </c>
      <c r="I95" s="304">
        <v>82.075309925707884</v>
      </c>
      <c r="J95" s="304">
        <v>102.04553214870788</v>
      </c>
      <c r="K95" s="304">
        <v>122.01575437170786</v>
      </c>
      <c r="L95" s="304">
        <v>123.14353214970785</v>
      </c>
      <c r="M95" s="304">
        <v>124.27130992770785</v>
      </c>
      <c r="N95" s="304">
        <v>125.39908770570786</v>
      </c>
      <c r="O95" s="304">
        <v>126.52686548370784</v>
      </c>
      <c r="P95" s="304">
        <v>127.65464326170785</v>
      </c>
      <c r="Q95" s="304">
        <v>127.65464326170785</v>
      </c>
      <c r="R95" s="304">
        <v>127.65464326170785</v>
      </c>
      <c r="S95" s="304">
        <v>127.65464326170785</v>
      </c>
      <c r="T95" s="304">
        <v>127.65464326170785</v>
      </c>
      <c r="U95" s="304">
        <v>127.65464326170785</v>
      </c>
      <c r="V95" s="304">
        <v>127.65464326170785</v>
      </c>
      <c r="W95" s="304">
        <v>127.65464326170785</v>
      </c>
      <c r="X95" s="304">
        <v>127.65464326170785</v>
      </c>
      <c r="Y95" s="304">
        <v>127.65464326170785</v>
      </c>
      <c r="Z95" s="304">
        <v>127.65464326170785</v>
      </c>
    </row>
    <row r="96" spans="2:26">
      <c r="B96" s="53" t="str">
        <f>"I alt, "&amp;B93</f>
        <v>I alt, Vestdanmark (DK1)</v>
      </c>
      <c r="C96" s="53" t="s">
        <v>154</v>
      </c>
      <c r="D96" s="69"/>
      <c r="E96" s="69">
        <f t="shared" ref="E96:Z96" si="31">SUM(E94:E95)</f>
        <v>8.3484158528467507</v>
      </c>
      <c r="F96" s="69">
        <f t="shared" si="31"/>
        <v>20.307105713460871</v>
      </c>
      <c r="G96" s="69">
        <f t="shared" si="31"/>
        <v>49.309964393913724</v>
      </c>
      <c r="H96" s="69">
        <f t="shared" si="31"/>
        <v>74.994472331199432</v>
      </c>
      <c r="I96" s="69">
        <f t="shared" si="31"/>
        <v>101.96298026848514</v>
      </c>
      <c r="J96" s="69">
        <f t="shared" si="31"/>
        <v>124.79034534862802</v>
      </c>
      <c r="K96" s="69">
        <f t="shared" si="31"/>
        <v>146.16056757162801</v>
      </c>
      <c r="L96" s="69">
        <f t="shared" si="31"/>
        <v>177.44707550835807</v>
      </c>
      <c r="M96" s="69">
        <f t="shared" si="31"/>
        <v>180.86056757207234</v>
      </c>
      <c r="N96" s="69">
        <f t="shared" si="31"/>
        <v>190.27405963578667</v>
      </c>
      <c r="O96" s="69">
        <f t="shared" si="31"/>
        <v>207.68755169950094</v>
      </c>
      <c r="P96" s="69">
        <f t="shared" si="31"/>
        <v>211.33755169972318</v>
      </c>
      <c r="Q96" s="69">
        <f t="shared" si="31"/>
        <v>240.22644058861198</v>
      </c>
      <c r="R96" s="69">
        <f t="shared" si="31"/>
        <v>240.22644058861198</v>
      </c>
      <c r="S96" s="69">
        <f t="shared" si="31"/>
        <v>240.22644058861198</v>
      </c>
      <c r="T96" s="69">
        <f t="shared" si="31"/>
        <v>240.22644058861198</v>
      </c>
      <c r="U96" s="69">
        <f t="shared" si="31"/>
        <v>240.22644058861198</v>
      </c>
      <c r="V96" s="69">
        <f t="shared" si="31"/>
        <v>240.22644058861198</v>
      </c>
      <c r="W96" s="69">
        <f t="shared" si="31"/>
        <v>240.22644058861198</v>
      </c>
      <c r="X96" s="69">
        <f t="shared" si="31"/>
        <v>240.22644058861198</v>
      </c>
      <c r="Y96" s="69">
        <f t="shared" si="31"/>
        <v>240.22644058861198</v>
      </c>
      <c r="Z96" s="69">
        <f t="shared" si="31"/>
        <v>240.22644058861198</v>
      </c>
    </row>
    <row r="97" spans="2:26">
      <c r="B97" s="50"/>
      <c r="C97" s="50"/>
      <c r="D97" s="65"/>
      <c r="E97" s="65"/>
      <c r="F97" s="65"/>
      <c r="G97" s="65"/>
      <c r="H97" s="65"/>
      <c r="I97" s="65"/>
      <c r="J97" s="65"/>
      <c r="K97" s="65"/>
      <c r="L97" s="65"/>
      <c r="M97" s="65"/>
      <c r="N97" s="65"/>
      <c r="O97" s="65"/>
      <c r="P97" s="65"/>
      <c r="Q97" s="65"/>
      <c r="R97" s="65"/>
      <c r="S97" s="65"/>
      <c r="T97" s="65"/>
      <c r="U97" s="65"/>
      <c r="V97" s="65"/>
      <c r="W97" s="65"/>
      <c r="X97" s="65"/>
      <c r="Y97" s="65"/>
      <c r="Z97" s="65"/>
    </row>
    <row r="98" spans="2:26">
      <c r="B98" s="53" t="s">
        <v>31</v>
      </c>
      <c r="C98" s="50"/>
      <c r="D98" s="65"/>
      <c r="E98" s="65"/>
      <c r="F98" s="65"/>
      <c r="G98" s="65"/>
      <c r="H98" s="65"/>
      <c r="I98" s="65"/>
      <c r="J98" s="65"/>
      <c r="K98" s="65"/>
      <c r="L98" s="65"/>
      <c r="M98" s="65"/>
      <c r="N98" s="65"/>
      <c r="O98" s="65"/>
      <c r="P98" s="65"/>
      <c r="Q98" s="65"/>
      <c r="R98" s="65"/>
      <c r="S98" s="65"/>
      <c r="T98" s="65"/>
      <c r="U98" s="65"/>
      <c r="V98" s="65"/>
      <c r="W98" s="65"/>
      <c r="X98" s="65"/>
      <c r="Y98" s="65"/>
      <c r="Z98" s="65"/>
    </row>
    <row r="99" spans="2:26" s="12" customFormat="1">
      <c r="B99" s="72" t="s">
        <v>210</v>
      </c>
      <c r="C99" s="72" t="s">
        <v>154</v>
      </c>
      <c r="D99" s="304"/>
      <c r="E99" s="304">
        <v>4.39233523294374</v>
      </c>
      <c r="F99" s="304">
        <v>4.8090018996104096</v>
      </c>
      <c r="G99" s="304">
        <v>6.5387316293401305</v>
      </c>
      <c r="H99" s="304">
        <v>6.5387316293401305</v>
      </c>
      <c r="I99" s="304">
        <v>6.5387316293401305</v>
      </c>
      <c r="J99" s="304">
        <v>10.538731629340131</v>
      </c>
      <c r="K99" s="304">
        <v>10.538731629340131</v>
      </c>
      <c r="L99" s="304">
        <v>13.39587448648302</v>
      </c>
      <c r="M99" s="304">
        <v>13.39587448648302</v>
      </c>
      <c r="N99" s="304">
        <v>13.39587448648302</v>
      </c>
      <c r="O99" s="304">
        <v>13.39587448648302</v>
      </c>
      <c r="P99" s="304">
        <v>13.39587448648302</v>
      </c>
      <c r="Q99" s="304">
        <v>21.967303057911522</v>
      </c>
      <c r="R99" s="304">
        <v>44.824445915054319</v>
      </c>
      <c r="S99" s="304">
        <v>47.681588772197223</v>
      </c>
      <c r="T99" s="304">
        <v>85.459366549974916</v>
      </c>
      <c r="U99" s="304">
        <v>85.459366549974916</v>
      </c>
      <c r="V99" s="304">
        <v>85.459366549974916</v>
      </c>
      <c r="W99" s="304">
        <v>85.459366549974916</v>
      </c>
      <c r="X99" s="304">
        <v>85.459366549974916</v>
      </c>
      <c r="Y99" s="304">
        <v>85.459366549974916</v>
      </c>
      <c r="Z99" s="304">
        <v>85.459366549974916</v>
      </c>
    </row>
    <row r="100" spans="2:26" s="12" customFormat="1">
      <c r="B100" s="50" t="s">
        <v>208</v>
      </c>
      <c r="C100" s="50" t="s">
        <v>154</v>
      </c>
      <c r="D100" s="304"/>
      <c r="E100" s="304">
        <v>1.25881516679641</v>
      </c>
      <c r="F100" s="304">
        <v>2.2061531297593788</v>
      </c>
      <c r="G100" s="304">
        <v>7.7814864637593786</v>
      </c>
      <c r="H100" s="304">
        <v>13.356819797759378</v>
      </c>
      <c r="I100" s="304">
        <v>18.932153131759382</v>
      </c>
      <c r="J100" s="304">
        <v>24.507486465759428</v>
      </c>
      <c r="K100" s="304">
        <v>30.082819799759328</v>
      </c>
      <c r="L100" s="304">
        <v>30.16615313375933</v>
      </c>
      <c r="M100" s="304">
        <v>30.249486467759432</v>
      </c>
      <c r="N100" s="304">
        <v>30.332819801759328</v>
      </c>
      <c r="O100" s="304">
        <v>30.41615313575943</v>
      </c>
      <c r="P100" s="304">
        <v>30.499486469759329</v>
      </c>
      <c r="Q100" s="304">
        <v>30.499486469759329</v>
      </c>
      <c r="R100" s="304">
        <v>30.499486469759329</v>
      </c>
      <c r="S100" s="304">
        <v>30.499486469759329</v>
      </c>
      <c r="T100" s="304">
        <v>30.499486469759329</v>
      </c>
      <c r="U100" s="304">
        <v>30.499486469759329</v>
      </c>
      <c r="V100" s="304">
        <v>30.499486469759329</v>
      </c>
      <c r="W100" s="304">
        <v>30.499486469759329</v>
      </c>
      <c r="X100" s="304">
        <v>30.579486469759331</v>
      </c>
      <c r="Y100" s="304">
        <v>30.579486469759331</v>
      </c>
      <c r="Z100" s="304">
        <v>30.579486469759331</v>
      </c>
    </row>
    <row r="101" spans="2:26" s="12" customFormat="1">
      <c r="B101" s="53" t="str">
        <f>"I alt, "&amp;B98</f>
        <v>I alt, Østdanmark (DK2)</v>
      </c>
      <c r="C101" s="53" t="s">
        <v>154</v>
      </c>
      <c r="D101" s="69"/>
      <c r="E101" s="69">
        <f t="shared" ref="E101:Z101" si="32">SUM(E99:E100)</f>
        <v>5.6511503997401498</v>
      </c>
      <c r="F101" s="69">
        <f t="shared" si="32"/>
        <v>7.0151550293697884</v>
      </c>
      <c r="G101" s="69">
        <f t="shared" si="32"/>
        <v>14.320218093099509</v>
      </c>
      <c r="H101" s="69">
        <f t="shared" si="32"/>
        <v>19.895551427099509</v>
      </c>
      <c r="I101" s="69">
        <f t="shared" si="32"/>
        <v>25.470884761099512</v>
      </c>
      <c r="J101" s="69">
        <f t="shared" si="32"/>
        <v>35.046218095099562</v>
      </c>
      <c r="K101" s="69">
        <f t="shared" si="32"/>
        <v>40.621551429099455</v>
      </c>
      <c r="L101" s="69">
        <f t="shared" si="32"/>
        <v>43.562027620242347</v>
      </c>
      <c r="M101" s="69">
        <f t="shared" si="32"/>
        <v>43.645360954242449</v>
      </c>
      <c r="N101" s="69">
        <f t="shared" si="32"/>
        <v>43.728694288242352</v>
      </c>
      <c r="O101" s="69">
        <f t="shared" si="32"/>
        <v>43.812027622242454</v>
      </c>
      <c r="P101" s="69">
        <f t="shared" si="32"/>
        <v>43.895360956242349</v>
      </c>
      <c r="Q101" s="69">
        <f t="shared" si="32"/>
        <v>52.466789527670855</v>
      </c>
      <c r="R101" s="69">
        <f t="shared" si="32"/>
        <v>75.323932384813645</v>
      </c>
      <c r="S101" s="69">
        <f t="shared" si="32"/>
        <v>78.181075241956549</v>
      </c>
      <c r="T101" s="69">
        <f t="shared" si="32"/>
        <v>115.95885301973425</v>
      </c>
      <c r="U101" s="69">
        <f t="shared" si="32"/>
        <v>115.95885301973425</v>
      </c>
      <c r="V101" s="69">
        <f t="shared" si="32"/>
        <v>115.95885301973425</v>
      </c>
      <c r="W101" s="69">
        <f t="shared" si="32"/>
        <v>115.95885301973425</v>
      </c>
      <c r="X101" s="69">
        <f t="shared" si="32"/>
        <v>116.03885301973425</v>
      </c>
      <c r="Y101" s="69">
        <f t="shared" si="32"/>
        <v>116.03885301973425</v>
      </c>
      <c r="Z101" s="69">
        <f t="shared" si="32"/>
        <v>116.03885301973425</v>
      </c>
    </row>
    <row r="102" spans="2:26">
      <c r="B102" s="50"/>
      <c r="C102" s="50"/>
      <c r="D102" s="65"/>
      <c r="E102" s="65"/>
      <c r="F102" s="65"/>
      <c r="G102" s="65"/>
      <c r="H102" s="65"/>
      <c r="I102" s="65"/>
      <c r="J102" s="65"/>
      <c r="K102" s="65"/>
      <c r="L102" s="65"/>
      <c r="M102" s="65"/>
      <c r="N102" s="65"/>
      <c r="O102" s="65"/>
      <c r="P102" s="65"/>
      <c r="Q102" s="65"/>
      <c r="R102" s="65"/>
      <c r="S102" s="65"/>
      <c r="T102" s="65"/>
      <c r="U102" s="65"/>
      <c r="V102" s="65"/>
      <c r="W102" s="65"/>
      <c r="X102" s="65"/>
      <c r="Y102" s="65"/>
      <c r="Z102" s="65"/>
    </row>
    <row r="103" spans="2:26" s="12" customFormat="1">
      <c r="B103" s="53" t="s">
        <v>177</v>
      </c>
      <c r="C103" s="53"/>
      <c r="D103" s="69"/>
      <c r="E103" s="69"/>
      <c r="F103" s="69"/>
      <c r="G103" s="69"/>
      <c r="H103" s="69"/>
      <c r="I103" s="69"/>
      <c r="J103" s="69"/>
      <c r="K103" s="69"/>
      <c r="L103" s="69"/>
      <c r="M103" s="69"/>
      <c r="N103" s="69"/>
      <c r="O103" s="69"/>
      <c r="P103" s="69"/>
      <c r="Q103" s="69"/>
      <c r="R103" s="69"/>
      <c r="S103" s="69"/>
      <c r="T103" s="69"/>
      <c r="U103" s="69"/>
      <c r="V103" s="69"/>
      <c r="W103" s="69"/>
      <c r="X103" s="69"/>
      <c r="Y103" s="69"/>
      <c r="Z103" s="69"/>
    </row>
    <row r="104" spans="2:26" s="12" customFormat="1">
      <c r="B104" s="50" t="s">
        <v>210</v>
      </c>
      <c r="C104" s="214" t="s">
        <v>154</v>
      </c>
      <c r="D104" s="65"/>
      <c r="E104" s="65">
        <f t="shared" ref="E104:Z104" si="33">E94+E99</f>
        <v>4.39233523294374</v>
      </c>
      <c r="F104" s="65">
        <f t="shared" si="33"/>
        <v>7.3613538601815476</v>
      </c>
      <c r="G104" s="65">
        <f t="shared" si="33"/>
        <v>14.097830543545982</v>
      </c>
      <c r="H104" s="65">
        <f t="shared" si="33"/>
        <v>19.81211625783169</v>
      </c>
      <c r="I104" s="65">
        <f t="shared" si="33"/>
        <v>26.426401972117382</v>
      </c>
      <c r="J104" s="65">
        <f t="shared" si="33"/>
        <v>33.283544829260279</v>
      </c>
      <c r="K104" s="65">
        <f t="shared" si="33"/>
        <v>34.683544829260278</v>
      </c>
      <c r="L104" s="65">
        <f t="shared" si="33"/>
        <v>67.699417845133226</v>
      </c>
      <c r="M104" s="65">
        <f t="shared" si="33"/>
        <v>69.985132130847504</v>
      </c>
      <c r="N104" s="65">
        <f t="shared" si="33"/>
        <v>78.270846416561824</v>
      </c>
      <c r="O104" s="65">
        <f t="shared" si="33"/>
        <v>94.55656070227613</v>
      </c>
      <c r="P104" s="65">
        <f t="shared" si="33"/>
        <v>97.078782924498341</v>
      </c>
      <c r="Q104" s="215">
        <f t="shared" si="33"/>
        <v>134.53910038481567</v>
      </c>
      <c r="R104" s="215">
        <f t="shared" si="33"/>
        <v>157.39624324195847</v>
      </c>
      <c r="S104" s="215">
        <f t="shared" si="33"/>
        <v>160.25338609910136</v>
      </c>
      <c r="T104" s="215">
        <f t="shared" si="33"/>
        <v>198.03116387687908</v>
      </c>
      <c r="U104" s="215">
        <f t="shared" si="33"/>
        <v>198.03116387687908</v>
      </c>
      <c r="V104" s="215">
        <f t="shared" si="33"/>
        <v>198.03116387687908</v>
      </c>
      <c r="W104" s="215">
        <f t="shared" si="33"/>
        <v>198.03116387687908</v>
      </c>
      <c r="X104" s="215">
        <f t="shared" si="33"/>
        <v>198.03116387687908</v>
      </c>
      <c r="Y104" s="215">
        <f t="shared" si="33"/>
        <v>198.03116387687908</v>
      </c>
      <c r="Z104" s="215">
        <f t="shared" si="33"/>
        <v>198.03116387687908</v>
      </c>
    </row>
    <row r="105" spans="2:26" s="12" customFormat="1">
      <c r="B105" s="50" t="s">
        <v>208</v>
      </c>
      <c r="C105" s="72" t="s">
        <v>154</v>
      </c>
      <c r="D105" s="65"/>
      <c r="E105" s="65">
        <f t="shared" ref="E105:Z105" si="34">E95+E100</f>
        <v>9.6072310196431605</v>
      </c>
      <c r="F105" s="65">
        <f t="shared" si="34"/>
        <v>19.960906882649113</v>
      </c>
      <c r="G105" s="65">
        <f t="shared" si="34"/>
        <v>49.532351943467255</v>
      </c>
      <c r="H105" s="65">
        <f t="shared" si="34"/>
        <v>75.077907500467262</v>
      </c>
      <c r="I105" s="65">
        <f t="shared" si="34"/>
        <v>101.00746305746726</v>
      </c>
      <c r="J105" s="65">
        <f t="shared" si="34"/>
        <v>126.55301861446731</v>
      </c>
      <c r="K105" s="65">
        <f t="shared" si="34"/>
        <v>152.09857417146719</v>
      </c>
      <c r="L105" s="65">
        <f t="shared" si="34"/>
        <v>153.30968528346719</v>
      </c>
      <c r="M105" s="65">
        <f t="shared" si="34"/>
        <v>154.52079639546727</v>
      </c>
      <c r="N105" s="65">
        <f t="shared" si="34"/>
        <v>155.73190750746718</v>
      </c>
      <c r="O105" s="65">
        <f t="shared" si="34"/>
        <v>156.94301861946727</v>
      </c>
      <c r="P105" s="65">
        <f t="shared" si="34"/>
        <v>158.15412973146718</v>
      </c>
      <c r="Q105" s="215">
        <f t="shared" si="34"/>
        <v>158.15412973146718</v>
      </c>
      <c r="R105" s="215">
        <f t="shared" si="34"/>
        <v>158.15412973146718</v>
      </c>
      <c r="S105" s="215">
        <f t="shared" si="34"/>
        <v>158.15412973146718</v>
      </c>
      <c r="T105" s="215">
        <f t="shared" si="34"/>
        <v>158.15412973146718</v>
      </c>
      <c r="U105" s="215">
        <f t="shared" si="34"/>
        <v>158.15412973146718</v>
      </c>
      <c r="V105" s="215">
        <f t="shared" si="34"/>
        <v>158.15412973146718</v>
      </c>
      <c r="W105" s="215">
        <f t="shared" si="34"/>
        <v>158.15412973146718</v>
      </c>
      <c r="X105" s="215">
        <f t="shared" si="34"/>
        <v>158.23412973146719</v>
      </c>
      <c r="Y105" s="215">
        <f t="shared" si="34"/>
        <v>158.23412973146719</v>
      </c>
      <c r="Z105" s="215">
        <f t="shared" si="34"/>
        <v>158.23412973146719</v>
      </c>
    </row>
    <row r="106" spans="2:26">
      <c r="B106" s="74" t="s">
        <v>169</v>
      </c>
      <c r="C106" s="74" t="s">
        <v>154</v>
      </c>
      <c r="D106" s="75"/>
      <c r="E106" s="212">
        <f t="shared" ref="E106:Z106" si="35">SUM(E104:E105)</f>
        <v>13.9995662525869</v>
      </c>
      <c r="F106" s="212">
        <f t="shared" si="35"/>
        <v>27.322260742830661</v>
      </c>
      <c r="G106" s="212">
        <f t="shared" si="35"/>
        <v>63.630182487013236</v>
      </c>
      <c r="H106" s="212">
        <f t="shared" si="35"/>
        <v>94.890023758298952</v>
      </c>
      <c r="I106" s="212">
        <f t="shared" si="35"/>
        <v>127.43386502958464</v>
      </c>
      <c r="J106" s="212">
        <f t="shared" si="35"/>
        <v>159.83656344372758</v>
      </c>
      <c r="K106" s="212">
        <f t="shared" si="35"/>
        <v>186.78211900072748</v>
      </c>
      <c r="L106" s="212">
        <f t="shared" si="35"/>
        <v>221.00910312860043</v>
      </c>
      <c r="M106" s="212">
        <f t="shared" si="35"/>
        <v>224.50592852631479</v>
      </c>
      <c r="N106" s="212">
        <f t="shared" si="35"/>
        <v>234.00275392402901</v>
      </c>
      <c r="O106" s="212">
        <f t="shared" si="35"/>
        <v>251.4995793217434</v>
      </c>
      <c r="P106" s="212">
        <f t="shared" si="35"/>
        <v>255.23291265596552</v>
      </c>
      <c r="Q106" s="212">
        <f t="shared" si="35"/>
        <v>292.69323011628285</v>
      </c>
      <c r="R106" s="212">
        <f t="shared" si="35"/>
        <v>315.55037297342562</v>
      </c>
      <c r="S106" s="212">
        <f t="shared" si="35"/>
        <v>318.40751583056851</v>
      </c>
      <c r="T106" s="212">
        <f t="shared" si="35"/>
        <v>356.18529360834623</v>
      </c>
      <c r="U106" s="212">
        <f t="shared" si="35"/>
        <v>356.18529360834623</v>
      </c>
      <c r="V106" s="212">
        <f t="shared" si="35"/>
        <v>356.18529360834623</v>
      </c>
      <c r="W106" s="212">
        <f t="shared" si="35"/>
        <v>356.18529360834623</v>
      </c>
      <c r="X106" s="212">
        <f t="shared" si="35"/>
        <v>356.26529360834627</v>
      </c>
      <c r="Y106" s="212">
        <f t="shared" si="35"/>
        <v>356.26529360834627</v>
      </c>
      <c r="Z106" s="212">
        <f t="shared" si="35"/>
        <v>356.26529360834627</v>
      </c>
    </row>
    <row r="107" spans="2:26">
      <c r="B107" s="62" t="s">
        <v>455</v>
      </c>
      <c r="C107" s="50"/>
      <c r="D107" s="50"/>
      <c r="E107" s="451"/>
      <c r="F107" s="50"/>
      <c r="G107" s="50"/>
      <c r="H107" s="50"/>
      <c r="I107" s="50"/>
      <c r="J107" s="50"/>
      <c r="K107" s="50"/>
      <c r="L107" s="50"/>
      <c r="M107" s="50"/>
      <c r="N107" s="50"/>
      <c r="O107" s="50"/>
      <c r="P107" s="50"/>
      <c r="Q107" s="50"/>
      <c r="R107" s="50"/>
      <c r="S107" s="50"/>
      <c r="T107" s="50"/>
      <c r="U107" s="50"/>
      <c r="V107" s="50"/>
      <c r="W107" s="50"/>
      <c r="X107" s="50"/>
      <c r="Y107" s="50"/>
      <c r="Z107" s="50"/>
    </row>
    <row r="108" spans="2:26" s="12" customFormat="1">
      <c r="B108" s="62"/>
      <c r="C108" s="50"/>
      <c r="D108" s="50"/>
      <c r="E108" s="451"/>
      <c r="F108" s="50"/>
      <c r="G108" s="50"/>
      <c r="H108" s="50"/>
      <c r="I108" s="50"/>
      <c r="J108" s="50"/>
      <c r="K108" s="50"/>
      <c r="L108" s="50"/>
      <c r="M108" s="50"/>
      <c r="N108" s="50"/>
      <c r="O108" s="50"/>
      <c r="P108" s="50"/>
      <c r="Q108" s="50"/>
      <c r="R108" s="50"/>
      <c r="S108" s="50"/>
      <c r="T108" s="50"/>
      <c r="U108" s="50"/>
      <c r="V108" s="50"/>
      <c r="W108" s="50"/>
      <c r="X108" s="50"/>
      <c r="Y108" s="50"/>
      <c r="Z108" s="50"/>
    </row>
    <row r="109" spans="2:26" s="12" customFormat="1">
      <c r="B109" s="62"/>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spans="2:26" s="12" customFormat="1">
      <c r="B110" s="53" t="s">
        <v>211</v>
      </c>
      <c r="C110" s="53" t="s">
        <v>1</v>
      </c>
      <c r="D110" s="64"/>
      <c r="E110" s="64">
        <f t="shared" ref="E110:Z110" si="36">E$20</f>
        <v>2019</v>
      </c>
      <c r="F110" s="64">
        <f t="shared" si="36"/>
        <v>2020</v>
      </c>
      <c r="G110" s="64">
        <f t="shared" si="36"/>
        <v>2021</v>
      </c>
      <c r="H110" s="64">
        <f t="shared" si="36"/>
        <v>2022</v>
      </c>
      <c r="I110" s="64">
        <f t="shared" si="36"/>
        <v>2023</v>
      </c>
      <c r="J110" s="64">
        <f t="shared" si="36"/>
        <v>2024</v>
      </c>
      <c r="K110" s="64">
        <f t="shared" si="36"/>
        <v>2025</v>
      </c>
      <c r="L110" s="64">
        <f t="shared" si="36"/>
        <v>2026</v>
      </c>
      <c r="M110" s="64">
        <f t="shared" si="36"/>
        <v>2027</v>
      </c>
      <c r="N110" s="64">
        <f t="shared" si="36"/>
        <v>2028</v>
      </c>
      <c r="O110" s="64">
        <f t="shared" si="36"/>
        <v>2029</v>
      </c>
      <c r="P110" s="64">
        <f t="shared" si="36"/>
        <v>2030</v>
      </c>
      <c r="Q110" s="64">
        <f t="shared" si="36"/>
        <v>2031</v>
      </c>
      <c r="R110" s="64">
        <f t="shared" si="36"/>
        <v>2032</v>
      </c>
      <c r="S110" s="64">
        <f t="shared" si="36"/>
        <v>2033</v>
      </c>
      <c r="T110" s="64">
        <f t="shared" si="36"/>
        <v>2034</v>
      </c>
      <c r="U110" s="64">
        <f t="shared" si="36"/>
        <v>2035</v>
      </c>
      <c r="V110" s="64">
        <f t="shared" si="36"/>
        <v>2036</v>
      </c>
      <c r="W110" s="64">
        <f t="shared" si="36"/>
        <v>2037</v>
      </c>
      <c r="X110" s="64">
        <f t="shared" si="36"/>
        <v>2038</v>
      </c>
      <c r="Y110" s="64">
        <f t="shared" si="36"/>
        <v>2039</v>
      </c>
      <c r="Z110" s="64">
        <f t="shared" si="36"/>
        <v>2040</v>
      </c>
    </row>
    <row r="111" spans="2:26" s="12" customFormat="1">
      <c r="B111" s="72" t="s">
        <v>29</v>
      </c>
      <c r="C111" s="50" t="s">
        <v>159</v>
      </c>
      <c r="D111" s="65"/>
      <c r="E111" s="464">
        <v>8213.5302223824747</v>
      </c>
      <c r="F111" s="464">
        <v>5847.7987215690146</v>
      </c>
      <c r="G111" s="464">
        <v>5969.6449628009505</v>
      </c>
      <c r="H111" s="464">
        <v>6062.6963163852688</v>
      </c>
      <c r="I111" s="464">
        <v>5441.0274014930555</v>
      </c>
      <c r="J111" s="464">
        <v>5051.654248872097</v>
      </c>
      <c r="K111" s="464">
        <v>4891.2137253958181</v>
      </c>
      <c r="L111" s="464">
        <v>5240.5755947572115</v>
      </c>
      <c r="M111" s="464">
        <v>5355.7151399932627</v>
      </c>
      <c r="N111" s="464">
        <v>5329.7900565756518</v>
      </c>
      <c r="O111" s="464">
        <v>5119.540983149469</v>
      </c>
      <c r="P111" s="464">
        <v>5183.7539882899482</v>
      </c>
      <c r="Q111" s="464">
        <v>5220.7910395265371</v>
      </c>
      <c r="R111" s="464">
        <v>5262.8886903529201</v>
      </c>
      <c r="S111" s="464">
        <v>5308.1377546357107</v>
      </c>
      <c r="T111" s="464">
        <v>5319.2902522175082</v>
      </c>
      <c r="U111" s="464">
        <v>5357.8292939512576</v>
      </c>
      <c r="V111" s="464">
        <v>5317.4934617639192</v>
      </c>
      <c r="W111" s="464">
        <v>5315.2237745883067</v>
      </c>
      <c r="X111" s="464">
        <v>5285.4391770840421</v>
      </c>
      <c r="Y111" s="464">
        <v>5287.181196497063</v>
      </c>
      <c r="Z111" s="464">
        <v>5271.9856031128329</v>
      </c>
    </row>
    <row r="112" spans="2:26" s="12" customFormat="1">
      <c r="B112" s="72" t="s">
        <v>31</v>
      </c>
      <c r="C112" s="50" t="s">
        <v>159</v>
      </c>
      <c r="D112" s="65"/>
      <c r="E112" s="464">
        <v>6118.2305553822671</v>
      </c>
      <c r="F112" s="464">
        <v>4802.2143313562401</v>
      </c>
      <c r="G112" s="464">
        <v>5416.7061133949192</v>
      </c>
      <c r="H112" s="464">
        <v>5830.5387843236404</v>
      </c>
      <c r="I112" s="464">
        <v>5662.8346823317061</v>
      </c>
      <c r="J112" s="464">
        <v>5452.460356439743</v>
      </c>
      <c r="K112" s="464">
        <v>5242.5762681661254</v>
      </c>
      <c r="L112" s="464">
        <v>5093.9760370028298</v>
      </c>
      <c r="M112" s="464">
        <v>5119.4452561021371</v>
      </c>
      <c r="N112" s="464">
        <v>5268.8856607278349</v>
      </c>
      <c r="O112" s="464">
        <v>5298.8275092354361</v>
      </c>
      <c r="P112" s="464">
        <v>5641.3383291788632</v>
      </c>
      <c r="Q112" s="464">
        <v>5804.6414628324301</v>
      </c>
      <c r="R112" s="464">
        <v>4927.5071607725049</v>
      </c>
      <c r="S112" s="464">
        <v>5276.5765182620689</v>
      </c>
      <c r="T112" s="464">
        <v>5034.3698611717973</v>
      </c>
      <c r="U112" s="464">
        <v>5079.5254503903834</v>
      </c>
      <c r="V112" s="464">
        <v>5000.4011631556787</v>
      </c>
      <c r="W112" s="464">
        <v>5062.2368469845042</v>
      </c>
      <c r="X112" s="464">
        <v>5068.1702127889812</v>
      </c>
      <c r="Y112" s="464">
        <v>5097.9377578488384</v>
      </c>
      <c r="Z112" s="464">
        <v>5092.2126647602272</v>
      </c>
    </row>
    <row r="113" spans="1:26" s="12" customFormat="1">
      <c r="B113" s="74" t="s">
        <v>535</v>
      </c>
      <c r="C113" s="74" t="s">
        <v>159</v>
      </c>
      <c r="D113" s="125"/>
      <c r="E113" s="125">
        <f>E124/E106*1000</f>
        <v>7367.7287641726089</v>
      </c>
      <c r="F113" s="125">
        <f t="shared" ref="F113:Z113" si="37">F124/F106*1000</f>
        <v>5579.3386309977623</v>
      </c>
      <c r="G113" s="125">
        <f t="shared" si="37"/>
        <v>5845.2039411638052</v>
      </c>
      <c r="H113" s="125">
        <f t="shared" si="37"/>
        <v>6014.0199441452769</v>
      </c>
      <c r="I113" s="125">
        <f t="shared" si="37"/>
        <v>5485.3612030936147</v>
      </c>
      <c r="J113" s="125">
        <f t="shared" si="37"/>
        <v>5139.536132447558</v>
      </c>
      <c r="K113" s="125">
        <f t="shared" si="37"/>
        <v>4967.6283826326153</v>
      </c>
      <c r="L113" s="125">
        <f t="shared" si="37"/>
        <v>5211.6800701222119</v>
      </c>
      <c r="M113" s="125">
        <f t="shared" si="37"/>
        <v>5309.7827923143614</v>
      </c>
      <c r="N113" s="125">
        <f t="shared" si="37"/>
        <v>5318.4086960481427</v>
      </c>
      <c r="O113" s="125">
        <f t="shared" si="37"/>
        <v>5150.7732669344268</v>
      </c>
      <c r="P113" s="125">
        <f t="shared" si="37"/>
        <v>5262.450068674837</v>
      </c>
      <c r="Q113" s="125">
        <f t="shared" si="37"/>
        <v>5325.4492759437635</v>
      </c>
      <c r="R113" s="125">
        <f t="shared" si="37"/>
        <v>5182.8309315260649</v>
      </c>
      <c r="S113" s="125">
        <f t="shared" si="37"/>
        <v>5300.3882786560989</v>
      </c>
      <c r="T113" s="125">
        <f t="shared" si="37"/>
        <v>5226.5322345776112</v>
      </c>
      <c r="U113" s="125">
        <f t="shared" si="37"/>
        <v>5267.2253440706436</v>
      </c>
      <c r="V113" s="125">
        <f t="shared" si="37"/>
        <v>5214.2616329719258</v>
      </c>
      <c r="W113" s="125">
        <f t="shared" si="37"/>
        <v>5232.8619407890119</v>
      </c>
      <c r="X113" s="125">
        <f t="shared" si="37"/>
        <v>5214.6726952911213</v>
      </c>
      <c r="Y113" s="125">
        <f t="shared" si="37"/>
        <v>5225.5428838232738</v>
      </c>
      <c r="Z113" s="125">
        <f t="shared" si="37"/>
        <v>5213.4319186965322</v>
      </c>
    </row>
    <row r="114" spans="1:26" s="122" customFormat="1">
      <c r="B114" s="336" t="s">
        <v>456</v>
      </c>
      <c r="C114" s="123"/>
      <c r="D114" s="124"/>
      <c r="E114" s="124"/>
      <c r="F114" s="124"/>
      <c r="G114" s="124"/>
      <c r="H114" s="124"/>
      <c r="I114" s="124"/>
      <c r="J114" s="124"/>
      <c r="K114" s="124"/>
      <c r="L114" s="124"/>
      <c r="M114" s="124"/>
      <c r="N114" s="124"/>
      <c r="O114" s="124"/>
      <c r="P114" s="124"/>
      <c r="Q114" s="124"/>
      <c r="R114" s="124"/>
      <c r="S114" s="124"/>
      <c r="T114" s="124"/>
      <c r="U114" s="124"/>
      <c r="V114" s="124"/>
      <c r="W114" s="124"/>
      <c r="X114" s="124"/>
      <c r="Y114" s="124"/>
      <c r="Z114" s="124"/>
    </row>
    <row r="115" spans="1:26" s="122" customFormat="1">
      <c r="B115" s="123"/>
      <c r="C115" s="123"/>
      <c r="D115" s="124"/>
      <c r="E115" s="124"/>
      <c r="F115" s="124"/>
      <c r="G115" s="124"/>
      <c r="H115" s="124"/>
      <c r="I115" s="124"/>
      <c r="J115" s="124"/>
      <c r="K115" s="124"/>
      <c r="L115" s="124"/>
      <c r="M115" s="124"/>
      <c r="N115" s="124"/>
      <c r="O115" s="124"/>
      <c r="P115" s="124"/>
      <c r="Q115" s="124"/>
      <c r="R115" s="124"/>
      <c r="S115" s="124"/>
      <c r="T115" s="124"/>
      <c r="U115" s="124"/>
      <c r="V115" s="124"/>
      <c r="W115" s="124"/>
      <c r="X115" s="124"/>
      <c r="Y115" s="124"/>
      <c r="Z115" s="124"/>
    </row>
    <row r="116" spans="1:26">
      <c r="B116" s="53" t="s">
        <v>203</v>
      </c>
      <c r="C116" s="53" t="s">
        <v>1</v>
      </c>
      <c r="D116" s="64"/>
      <c r="E116" s="64">
        <f t="shared" ref="E116:Z116" si="38">E$20</f>
        <v>2019</v>
      </c>
      <c r="F116" s="64">
        <f t="shared" si="38"/>
        <v>2020</v>
      </c>
      <c r="G116" s="64">
        <f t="shared" si="38"/>
        <v>2021</v>
      </c>
      <c r="H116" s="64">
        <f t="shared" si="38"/>
        <v>2022</v>
      </c>
      <c r="I116" s="64">
        <f t="shared" si="38"/>
        <v>2023</v>
      </c>
      <c r="J116" s="64">
        <f t="shared" si="38"/>
        <v>2024</v>
      </c>
      <c r="K116" s="64">
        <f t="shared" si="38"/>
        <v>2025</v>
      </c>
      <c r="L116" s="64">
        <f t="shared" si="38"/>
        <v>2026</v>
      </c>
      <c r="M116" s="64">
        <f t="shared" si="38"/>
        <v>2027</v>
      </c>
      <c r="N116" s="64">
        <f t="shared" si="38"/>
        <v>2028</v>
      </c>
      <c r="O116" s="64">
        <f t="shared" si="38"/>
        <v>2029</v>
      </c>
      <c r="P116" s="64">
        <f t="shared" si="38"/>
        <v>2030</v>
      </c>
      <c r="Q116" s="64">
        <f t="shared" si="38"/>
        <v>2031</v>
      </c>
      <c r="R116" s="64">
        <f t="shared" si="38"/>
        <v>2032</v>
      </c>
      <c r="S116" s="64">
        <f t="shared" si="38"/>
        <v>2033</v>
      </c>
      <c r="T116" s="64">
        <f t="shared" si="38"/>
        <v>2034</v>
      </c>
      <c r="U116" s="64">
        <f t="shared" si="38"/>
        <v>2035</v>
      </c>
      <c r="V116" s="64">
        <f t="shared" si="38"/>
        <v>2036</v>
      </c>
      <c r="W116" s="64">
        <f t="shared" si="38"/>
        <v>2037</v>
      </c>
      <c r="X116" s="64">
        <f t="shared" si="38"/>
        <v>2038</v>
      </c>
      <c r="Y116" s="64">
        <f t="shared" si="38"/>
        <v>2039</v>
      </c>
      <c r="Z116" s="64">
        <f t="shared" si="38"/>
        <v>2040</v>
      </c>
    </row>
    <row r="117" spans="1:26">
      <c r="B117" s="70" t="s">
        <v>29</v>
      </c>
      <c r="C117" s="71" t="s">
        <v>163</v>
      </c>
      <c r="D117" s="216"/>
      <c r="E117" s="216">
        <f t="shared" ref="E117:Z117" si="39">SUM(E118:E119)</f>
        <v>68.569965916373746</v>
      </c>
      <c r="F117" s="216">
        <f t="shared" si="39"/>
        <v>118.75186682994332</v>
      </c>
      <c r="G117" s="216">
        <f t="shared" si="39"/>
        <v>294.3629805600213</v>
      </c>
      <c r="H117" s="216">
        <f t="shared" si="39"/>
        <v>454.66871115161979</v>
      </c>
      <c r="I117" s="216">
        <f t="shared" si="39"/>
        <v>554.7833695787233</v>
      </c>
      <c r="J117" s="216">
        <f t="shared" si="39"/>
        <v>630.39767829861307</v>
      </c>
      <c r="K117" s="216">
        <f t="shared" si="39"/>
        <v>714.90257421798981</v>
      </c>
      <c r="L117" s="216">
        <f t="shared" si="39"/>
        <v>929.92481327014139</v>
      </c>
      <c r="M117" s="216">
        <f t="shared" si="39"/>
        <v>968.63767997352227</v>
      </c>
      <c r="N117" s="216">
        <f t="shared" si="39"/>
        <v>1014.1207910710982</v>
      </c>
      <c r="O117" s="216">
        <f t="shared" si="39"/>
        <v>1063.2649326155693</v>
      </c>
      <c r="P117" s="216">
        <f t="shared" si="39"/>
        <v>1095.5218764988731</v>
      </c>
      <c r="Q117" s="216">
        <f t="shared" si="39"/>
        <v>1254.1720484823795</v>
      </c>
      <c r="R117" s="216">
        <f t="shared" si="39"/>
        <v>1264.2850172975436</v>
      </c>
      <c r="S117" s="216">
        <f t="shared" si="39"/>
        <v>1275.1550389501638</v>
      </c>
      <c r="T117" s="216">
        <f t="shared" si="39"/>
        <v>1277.834163747912</v>
      </c>
      <c r="U117" s="216">
        <f t="shared" si="39"/>
        <v>1287.0922605673068</v>
      </c>
      <c r="V117" s="216">
        <f t="shared" si="39"/>
        <v>1277.4025271727628</v>
      </c>
      <c r="W117" s="216">
        <f t="shared" si="39"/>
        <v>1276.8572883013157</v>
      </c>
      <c r="X117" s="216">
        <f t="shared" si="39"/>
        <v>1269.7022404585018</v>
      </c>
      <c r="Y117" s="216">
        <f t="shared" si="39"/>
        <v>1270.1207195815282</v>
      </c>
      <c r="Z117" s="216">
        <f t="shared" si="39"/>
        <v>1266.4703362702028</v>
      </c>
    </row>
    <row r="118" spans="1:26">
      <c r="A118" s="213"/>
      <c r="B118" s="72" t="s">
        <v>210</v>
      </c>
      <c r="C118" s="71" t="s">
        <v>163</v>
      </c>
      <c r="D118" s="304"/>
      <c r="E118" s="132">
        <f>E94*E111/1000</f>
        <v>0</v>
      </c>
      <c r="F118" s="132">
        <f t="shared" ref="F118:Z118" si="40">F94*F111/1000</f>
        <v>14.925640532022069</v>
      </c>
      <c r="G118" s="132">
        <f t="shared" si="40"/>
        <v>45.125136756503089</v>
      </c>
      <c r="H118" s="132">
        <f t="shared" si="40"/>
        <v>80.47250009312063</v>
      </c>
      <c r="I118" s="132">
        <f t="shared" si="40"/>
        <v>108.20935928691182</v>
      </c>
      <c r="J118" s="132">
        <f t="shared" si="40"/>
        <v>114.89893224117877</v>
      </c>
      <c r="K118" s="132">
        <f t="shared" si="40"/>
        <v>118.09744172056755</v>
      </c>
      <c r="L118" s="132">
        <f t="shared" si="40"/>
        <v>284.58182403418232</v>
      </c>
      <c r="M118" s="132">
        <f t="shared" si="40"/>
        <v>303.07594392690237</v>
      </c>
      <c r="N118" s="132">
        <f t="shared" si="40"/>
        <v>345.76998031355851</v>
      </c>
      <c r="O118" s="132">
        <f t="shared" si="40"/>
        <v>415.50545930228697</v>
      </c>
      <c r="P118" s="132">
        <f t="shared" si="40"/>
        <v>433.79161036726447</v>
      </c>
      <c r="Q118" s="132">
        <f t="shared" si="40"/>
        <v>587.7138307876985</v>
      </c>
      <c r="R118" s="132">
        <f t="shared" si="40"/>
        <v>592.45283900446486</v>
      </c>
      <c r="S118" s="132">
        <f t="shared" si="40"/>
        <v>597.54660749813922</v>
      </c>
      <c r="T118" s="132">
        <f t="shared" si="40"/>
        <v>598.80206419560614</v>
      </c>
      <c r="U118" s="132">
        <f t="shared" si="40"/>
        <v>603.14047339083095</v>
      </c>
      <c r="V118" s="132">
        <f t="shared" si="40"/>
        <v>598.59979626482584</v>
      </c>
      <c r="W118" s="132">
        <f t="shared" si="40"/>
        <v>598.34429350009736</v>
      </c>
      <c r="X118" s="132">
        <f t="shared" si="40"/>
        <v>594.99138782638386</v>
      </c>
      <c r="Y118" s="132">
        <f t="shared" si="40"/>
        <v>595.18749008268594</v>
      </c>
      <c r="Z118" s="132">
        <f t="shared" si="40"/>
        <v>593.47689482397436</v>
      </c>
    </row>
    <row r="119" spans="1:26">
      <c r="A119" s="213"/>
      <c r="B119" s="214" t="s">
        <v>208</v>
      </c>
      <c r="C119" s="71" t="s">
        <v>163</v>
      </c>
      <c r="D119" s="304"/>
      <c r="E119" s="132">
        <f>E95*E111/1000</f>
        <v>68.569965916373746</v>
      </c>
      <c r="F119" s="132">
        <f t="shared" ref="F119:Z119" si="41">F95*F111/1000</f>
        <v>103.82622629792125</v>
      </c>
      <c r="G119" s="132">
        <f t="shared" si="41"/>
        <v>249.23784380351822</v>
      </c>
      <c r="H119" s="132">
        <f t="shared" si="41"/>
        <v>374.19621105849916</v>
      </c>
      <c r="I119" s="132">
        <f t="shared" si="41"/>
        <v>446.57401029181153</v>
      </c>
      <c r="J119" s="132">
        <f t="shared" si="41"/>
        <v>515.49874605743435</v>
      </c>
      <c r="K119" s="132">
        <f t="shared" si="41"/>
        <v>596.80513249742228</v>
      </c>
      <c r="L119" s="132">
        <f t="shared" si="41"/>
        <v>645.34298923595907</v>
      </c>
      <c r="M119" s="132">
        <f t="shared" si="41"/>
        <v>665.5617360466199</v>
      </c>
      <c r="N119" s="132">
        <f t="shared" si="41"/>
        <v>668.35081075753976</v>
      </c>
      <c r="O119" s="132">
        <f t="shared" si="41"/>
        <v>647.75947331328223</v>
      </c>
      <c r="P119" s="132">
        <f t="shared" si="41"/>
        <v>661.73026613160869</v>
      </c>
      <c r="Q119" s="132">
        <f t="shared" si="41"/>
        <v>666.45821769468103</v>
      </c>
      <c r="R119" s="132">
        <f t="shared" si="41"/>
        <v>671.83217829307875</v>
      </c>
      <c r="S119" s="132">
        <f t="shared" si="41"/>
        <v>677.60843145202455</v>
      </c>
      <c r="T119" s="132">
        <f t="shared" si="41"/>
        <v>679.03209955230602</v>
      </c>
      <c r="U119" s="132">
        <f t="shared" si="41"/>
        <v>683.95178717647582</v>
      </c>
      <c r="V119" s="132">
        <f t="shared" si="41"/>
        <v>678.80273090793708</v>
      </c>
      <c r="W119" s="132">
        <f t="shared" si="41"/>
        <v>678.5129948012185</v>
      </c>
      <c r="X119" s="132">
        <f t="shared" si="41"/>
        <v>674.71085263211808</v>
      </c>
      <c r="Y119" s="132">
        <f t="shared" si="41"/>
        <v>674.93322949884225</v>
      </c>
      <c r="Z119" s="132">
        <f t="shared" si="41"/>
        <v>672.99344144622842</v>
      </c>
    </row>
    <row r="120" spans="1:26" s="213" customFormat="1">
      <c r="B120" s="71"/>
      <c r="C120" s="71"/>
      <c r="D120" s="236"/>
      <c r="E120" s="236"/>
      <c r="F120" s="236"/>
      <c r="G120" s="236"/>
      <c r="H120" s="236"/>
      <c r="I120" s="236"/>
      <c r="J120" s="236"/>
      <c r="K120" s="236"/>
      <c r="L120" s="236"/>
      <c r="M120" s="236"/>
      <c r="N120" s="236"/>
      <c r="O120" s="236"/>
      <c r="P120" s="236"/>
      <c r="Q120" s="242"/>
      <c r="R120" s="242"/>
      <c r="S120" s="242"/>
      <c r="T120" s="242"/>
      <c r="U120" s="242"/>
      <c r="V120" s="242"/>
      <c r="W120" s="242"/>
      <c r="X120" s="242"/>
      <c r="Y120" s="242"/>
      <c r="Z120" s="242"/>
    </row>
    <row r="121" spans="1:26">
      <c r="B121" s="70" t="s">
        <v>31</v>
      </c>
      <c r="C121" s="71" t="s">
        <v>163</v>
      </c>
      <c r="D121" s="216"/>
      <c r="E121" s="216">
        <f t="shared" ref="E121:Z121" si="42">SUM(E122:E123)</f>
        <v>34.575041048750897</v>
      </c>
      <c r="F121" s="216">
        <f t="shared" si="42"/>
        <v>33.688278018725406</v>
      </c>
      <c r="G121" s="216">
        <f>SUM(G122:G123)</f>
        <v>77.568412890040648</v>
      </c>
      <c r="H121" s="216">
        <f t="shared" si="42"/>
        <v>116.00178423120923</v>
      </c>
      <c r="I121" s="216">
        <f t="shared" si="42"/>
        <v>144.23740961482844</v>
      </c>
      <c r="J121" s="216">
        <f t="shared" si="42"/>
        <v>191.08811480667148</v>
      </c>
      <c r="K121" s="216">
        <f t="shared" si="42"/>
        <v>212.96158149828659</v>
      </c>
      <c r="L121" s="216">
        <f t="shared" si="42"/>
        <v>221.90392482076993</v>
      </c>
      <c r="M121" s="216">
        <f t="shared" si="42"/>
        <v>223.44003608806199</v>
      </c>
      <c r="N121" s="216">
        <f t="shared" si="42"/>
        <v>230.40149029767127</v>
      </c>
      <c r="O121" s="216">
        <f t="shared" si="42"/>
        <v>232.15237720012107</v>
      </c>
      <c r="P121" s="216">
        <f t="shared" si="42"/>
        <v>247.6285822355913</v>
      </c>
      <c r="Q121" s="216">
        <f t="shared" si="42"/>
        <v>304.55090191402053</v>
      </c>
      <c r="R121" s="216">
        <f t="shared" si="42"/>
        <v>371.15921620371324</v>
      </c>
      <c r="S121" s="216">
        <f t="shared" si="42"/>
        <v>412.52842579418791</v>
      </c>
      <c r="T121" s="216">
        <f t="shared" si="42"/>
        <v>583.77975477860036</v>
      </c>
      <c r="U121" s="216">
        <f t="shared" si="42"/>
        <v>589.01594511181793</v>
      </c>
      <c r="V121" s="216">
        <f t="shared" si="42"/>
        <v>579.8407835180775</v>
      </c>
      <c r="W121" s="216">
        <f t="shared" si="42"/>
        <v>587.01117849055902</v>
      </c>
      <c r="X121" s="216">
        <f t="shared" si="42"/>
        <v>588.10465840081588</v>
      </c>
      <c r="Y121" s="216">
        <f t="shared" si="42"/>
        <v>591.55885018677486</v>
      </c>
      <c r="Z121" s="216">
        <f t="shared" si="42"/>
        <v>590.8945169513413</v>
      </c>
    </row>
    <row r="122" spans="1:26" s="213" customFormat="1">
      <c r="B122" s="72" t="s">
        <v>210</v>
      </c>
      <c r="C122" s="71" t="s">
        <v>163</v>
      </c>
      <c r="D122" s="304"/>
      <c r="E122" s="132">
        <f>E99*E112/1000</f>
        <v>26.873319631678477</v>
      </c>
      <c r="F122" s="132">
        <f t="shared" ref="F122:Z122" si="43">F99*F112/1000</f>
        <v>23.093857841828491</v>
      </c>
      <c r="G122" s="132">
        <f t="shared" si="43"/>
        <v>35.418387590495406</v>
      </c>
      <c r="H122" s="132">
        <f t="shared" si="43"/>
        <v>38.124328365151342</v>
      </c>
      <c r="I122" s="132">
        <f t="shared" si="43"/>
        <v>37.027756249086593</v>
      </c>
      <c r="J122" s="132">
        <f t="shared" si="43"/>
        <v>57.462016416134681</v>
      </c>
      <c r="K122" s="132">
        <f t="shared" si="43"/>
        <v>55.250104336550294</v>
      </c>
      <c r="L122" s="132">
        <f t="shared" si="43"/>
        <v>68.238263628842091</v>
      </c>
      <c r="M122" s="132">
        <f t="shared" si="43"/>
        <v>68.579446091165153</v>
      </c>
      <c r="N122" s="132">
        <f t="shared" si="43"/>
        <v>70.581330994740227</v>
      </c>
      <c r="O122" s="132">
        <f t="shared" si="43"/>
        <v>70.982428239241344</v>
      </c>
      <c r="P122" s="132">
        <f t="shared" si="43"/>
        <v>75.570660193465883</v>
      </c>
      <c r="Q122" s="132">
        <f t="shared" si="43"/>
        <v>127.51231815655885</v>
      </c>
      <c r="R122" s="132">
        <f t="shared" si="43"/>
        <v>220.87277822409004</v>
      </c>
      <c r="S122" s="132">
        <f t="shared" si="43"/>
        <v>251.59555166880418</v>
      </c>
      <c r="T122" s="132">
        <f t="shared" si="43"/>
        <v>430.23405931402698</v>
      </c>
      <c r="U122" s="132">
        <f t="shared" si="43"/>
        <v>434.09302736483824</v>
      </c>
      <c r="V122" s="132">
        <f t="shared" si="43"/>
        <v>427.33111589904206</v>
      </c>
      <c r="W122" s="132">
        <f t="shared" si="43"/>
        <v>432.61555426923803</v>
      </c>
      <c r="X122" s="132">
        <f t="shared" si="43"/>
        <v>433.12261595239795</v>
      </c>
      <c r="Y122" s="132">
        <f t="shared" si="43"/>
        <v>435.66653149696111</v>
      </c>
      <c r="Z122" s="132">
        <f t="shared" si="43"/>
        <v>435.17726866816878</v>
      </c>
    </row>
    <row r="123" spans="1:26" s="213" customFormat="1">
      <c r="B123" s="214" t="s">
        <v>208</v>
      </c>
      <c r="C123" s="71" t="s">
        <v>163</v>
      </c>
      <c r="D123" s="304"/>
      <c r="E123" s="132">
        <f>E100*E112/1000</f>
        <v>7.7017214170724211</v>
      </c>
      <c r="F123" s="132">
        <f t="shared" ref="F123:Z123" si="44">F100*F112/1000</f>
        <v>10.594420176896913</v>
      </c>
      <c r="G123" s="132">
        <f t="shared" si="44"/>
        <v>42.150025299545241</v>
      </c>
      <c r="H123" s="132">
        <f t="shared" si="44"/>
        <v>77.877455866057886</v>
      </c>
      <c r="I123" s="132">
        <f t="shared" si="44"/>
        <v>107.20965336574184</v>
      </c>
      <c r="J123" s="132">
        <f t="shared" si="44"/>
        <v>133.62609839053681</v>
      </c>
      <c r="K123" s="132">
        <f t="shared" si="44"/>
        <v>157.7114771617363</v>
      </c>
      <c r="L123" s="132">
        <f t="shared" si="44"/>
        <v>153.66566119192785</v>
      </c>
      <c r="M123" s="132">
        <f t="shared" si="44"/>
        <v>154.86058999689683</v>
      </c>
      <c r="N123" s="132">
        <f t="shared" si="44"/>
        <v>159.82015930293105</v>
      </c>
      <c r="O123" s="132">
        <f t="shared" si="44"/>
        <v>161.16994896087974</v>
      </c>
      <c r="P123" s="132">
        <f t="shared" si="44"/>
        <v>172.05792204212543</v>
      </c>
      <c r="Q123" s="132">
        <f t="shared" si="44"/>
        <v>177.03858375746168</v>
      </c>
      <c r="R123" s="132">
        <f t="shared" si="44"/>
        <v>150.2864379796232</v>
      </c>
      <c r="S123" s="132">
        <f t="shared" si="44"/>
        <v>160.93287412538376</v>
      </c>
      <c r="T123" s="132">
        <f t="shared" si="44"/>
        <v>153.54569546457338</v>
      </c>
      <c r="U123" s="132">
        <f t="shared" si="44"/>
        <v>154.92291774697966</v>
      </c>
      <c r="V123" s="132">
        <f t="shared" si="44"/>
        <v>152.50966761903544</v>
      </c>
      <c r="W123" s="132">
        <f t="shared" si="44"/>
        <v>154.39562422132101</v>
      </c>
      <c r="X123" s="132">
        <f t="shared" si="44"/>
        <v>154.98204244841793</v>
      </c>
      <c r="Y123" s="132">
        <f t="shared" si="44"/>
        <v>155.89231868981378</v>
      </c>
      <c r="Z123" s="132">
        <f t="shared" si="44"/>
        <v>155.71724828317247</v>
      </c>
    </row>
    <row r="124" spans="1:26" s="12" customFormat="1">
      <c r="B124" s="76" t="s">
        <v>169</v>
      </c>
      <c r="C124" s="76" t="s">
        <v>163</v>
      </c>
      <c r="D124" s="77"/>
      <c r="E124" s="77">
        <f t="shared" ref="E124:Z124" si="45">E117+E121</f>
        <v>103.14500696512465</v>
      </c>
      <c r="F124" s="77">
        <f t="shared" si="45"/>
        <v>152.44014484866872</v>
      </c>
      <c r="G124" s="77">
        <f t="shared" si="45"/>
        <v>371.93139345006193</v>
      </c>
      <c r="H124" s="77">
        <f t="shared" si="45"/>
        <v>570.67049538282902</v>
      </c>
      <c r="I124" s="77">
        <f t="shared" si="45"/>
        <v>699.02077919355179</v>
      </c>
      <c r="J124" s="77">
        <f t="shared" si="45"/>
        <v>821.48579310528453</v>
      </c>
      <c r="K124" s="77">
        <f t="shared" si="45"/>
        <v>927.8641557162764</v>
      </c>
      <c r="L124" s="77">
        <f t="shared" si="45"/>
        <v>1151.8287380909114</v>
      </c>
      <c r="M124" s="77">
        <f t="shared" si="45"/>
        <v>1192.0777160615842</v>
      </c>
      <c r="N124" s="77">
        <f t="shared" si="45"/>
        <v>1244.5222813687694</v>
      </c>
      <c r="O124" s="77">
        <f t="shared" si="45"/>
        <v>1295.4173098156903</v>
      </c>
      <c r="P124" s="77">
        <f t="shared" si="45"/>
        <v>1343.1504587344643</v>
      </c>
      <c r="Q124" s="77">
        <f t="shared" si="45"/>
        <v>1558.7229503963999</v>
      </c>
      <c r="R124" s="77">
        <f t="shared" si="45"/>
        <v>1635.4442335012568</v>
      </c>
      <c r="S124" s="77">
        <f t="shared" si="45"/>
        <v>1687.6834647443516</v>
      </c>
      <c r="T124" s="77">
        <f t="shared" si="45"/>
        <v>1861.6139185265124</v>
      </c>
      <c r="U124" s="77">
        <f t="shared" si="45"/>
        <v>1876.1082056791247</v>
      </c>
      <c r="V124" s="77">
        <f t="shared" si="45"/>
        <v>1857.2433106908402</v>
      </c>
      <c r="W124" s="77">
        <f t="shared" si="45"/>
        <v>1863.8684667918747</v>
      </c>
      <c r="X124" s="77">
        <f t="shared" si="45"/>
        <v>1857.8068988593177</v>
      </c>
      <c r="Y124" s="77">
        <f t="shared" si="45"/>
        <v>1861.6795697683031</v>
      </c>
      <c r="Z124" s="77">
        <f t="shared" si="45"/>
        <v>1857.3648532215441</v>
      </c>
    </row>
    <row r="125" spans="1:26">
      <c r="B125" s="62"/>
      <c r="C125" s="50"/>
      <c r="D125" s="71"/>
      <c r="E125" s="499"/>
      <c r="F125" s="499"/>
      <c r="G125" s="499"/>
      <c r="H125" s="499"/>
      <c r="I125" s="499"/>
      <c r="J125" s="499"/>
      <c r="K125" s="499"/>
      <c r="L125" s="499"/>
      <c r="M125" s="499"/>
      <c r="N125" s="499"/>
      <c r="O125" s="499"/>
      <c r="P125" s="499"/>
      <c r="Q125" s="499"/>
      <c r="R125" s="499"/>
      <c r="S125" s="499"/>
      <c r="T125" s="499"/>
      <c r="U125" s="499"/>
      <c r="V125" s="499"/>
      <c r="W125" s="499"/>
      <c r="X125" s="500"/>
      <c r="Y125" s="500"/>
      <c r="Z125" s="500"/>
    </row>
    <row r="126" spans="1:26">
      <c r="B126" s="50"/>
      <c r="C126" s="50"/>
      <c r="D126" s="71"/>
      <c r="E126" s="501"/>
      <c r="F126" s="501"/>
      <c r="G126" s="501"/>
      <c r="H126" s="501"/>
      <c r="I126" s="501"/>
      <c r="J126" s="501"/>
      <c r="K126" s="501"/>
      <c r="L126" s="501"/>
      <c r="M126" s="501"/>
      <c r="N126" s="501"/>
      <c r="O126" s="501"/>
      <c r="P126" s="501"/>
      <c r="Q126" s="501"/>
      <c r="R126" s="501"/>
      <c r="S126" s="501"/>
      <c r="T126" s="501"/>
      <c r="U126" s="501"/>
      <c r="V126" s="501"/>
      <c r="W126" s="501"/>
      <c r="X126" s="501"/>
      <c r="Y126" s="501"/>
      <c r="Z126" s="501"/>
    </row>
    <row r="127" spans="1:26">
      <c r="B127" s="50"/>
      <c r="C127" s="50"/>
      <c r="D127" s="71"/>
      <c r="E127" s="71"/>
      <c r="F127" s="71"/>
      <c r="G127" s="71"/>
      <c r="H127" s="71"/>
      <c r="I127" s="71"/>
      <c r="J127" s="71"/>
      <c r="K127" s="71"/>
      <c r="L127" s="71"/>
      <c r="M127" s="71"/>
      <c r="N127" s="71"/>
      <c r="O127" s="71"/>
      <c r="P127" s="71"/>
      <c r="Q127" s="71"/>
      <c r="R127" s="71"/>
      <c r="S127" s="71"/>
      <c r="T127" s="71"/>
      <c r="U127" s="71"/>
      <c r="V127" s="71"/>
      <c r="W127" s="71"/>
      <c r="X127" s="66"/>
      <c r="Y127" s="66"/>
      <c r="Z127" s="66"/>
    </row>
    <row r="128" spans="1:26" s="12" customFormat="1">
      <c r="B128" s="53" t="s">
        <v>219</v>
      </c>
      <c r="C128" s="53" t="s">
        <v>1</v>
      </c>
      <c r="D128" s="86"/>
      <c r="E128" s="86">
        <f t="shared" ref="E128:Z128" si="46">E$20</f>
        <v>2019</v>
      </c>
      <c r="F128" s="86">
        <f t="shared" si="46"/>
        <v>2020</v>
      </c>
      <c r="G128" s="86">
        <f t="shared" si="46"/>
        <v>2021</v>
      </c>
      <c r="H128" s="86">
        <f t="shared" si="46"/>
        <v>2022</v>
      </c>
      <c r="I128" s="86">
        <f t="shared" si="46"/>
        <v>2023</v>
      </c>
      <c r="J128" s="86">
        <f t="shared" si="46"/>
        <v>2024</v>
      </c>
      <c r="K128" s="86">
        <f t="shared" si="46"/>
        <v>2025</v>
      </c>
      <c r="L128" s="86">
        <f t="shared" si="46"/>
        <v>2026</v>
      </c>
      <c r="M128" s="86">
        <f t="shared" si="46"/>
        <v>2027</v>
      </c>
      <c r="N128" s="86">
        <f t="shared" si="46"/>
        <v>2028</v>
      </c>
      <c r="O128" s="86">
        <f t="shared" si="46"/>
        <v>2029</v>
      </c>
      <c r="P128" s="86">
        <f t="shared" si="46"/>
        <v>2030</v>
      </c>
      <c r="Q128" s="64">
        <f t="shared" si="46"/>
        <v>2031</v>
      </c>
      <c r="R128" s="64">
        <f t="shared" si="46"/>
        <v>2032</v>
      </c>
      <c r="S128" s="64">
        <f t="shared" si="46"/>
        <v>2033</v>
      </c>
      <c r="T128" s="64">
        <f t="shared" si="46"/>
        <v>2034</v>
      </c>
      <c r="U128" s="64">
        <f t="shared" si="46"/>
        <v>2035</v>
      </c>
      <c r="V128" s="64">
        <f t="shared" si="46"/>
        <v>2036</v>
      </c>
      <c r="W128" s="64">
        <f t="shared" si="46"/>
        <v>2037</v>
      </c>
      <c r="X128" s="64">
        <f t="shared" si="46"/>
        <v>2038</v>
      </c>
      <c r="Y128" s="64">
        <f t="shared" si="46"/>
        <v>2039</v>
      </c>
      <c r="Z128" s="64">
        <f t="shared" si="46"/>
        <v>2040</v>
      </c>
    </row>
    <row r="129" spans="1:29 16352:16356">
      <c r="B129" s="71" t="s">
        <v>29</v>
      </c>
      <c r="C129" s="71" t="s">
        <v>163</v>
      </c>
      <c r="D129" s="66"/>
      <c r="E129" s="216">
        <f t="shared" ref="E129:Z129" si="47">E117*(1+HLOOKUP(E$185,Elforbrug_Nettab,2,FALSE))</f>
        <v>73.369863530519908</v>
      </c>
      <c r="F129" s="216">
        <f t="shared" si="47"/>
        <v>127.06449750803937</v>
      </c>
      <c r="G129" s="216">
        <f t="shared" si="47"/>
        <v>314.96838919922283</v>
      </c>
      <c r="H129" s="216">
        <f t="shared" si="47"/>
        <v>486.49552093223321</v>
      </c>
      <c r="I129" s="216">
        <f t="shared" si="47"/>
        <v>593.61820544923398</v>
      </c>
      <c r="J129" s="216">
        <f t="shared" si="47"/>
        <v>674.52551577951601</v>
      </c>
      <c r="K129" s="216">
        <f t="shared" si="47"/>
        <v>764.94575441324912</v>
      </c>
      <c r="L129" s="216">
        <f t="shared" si="47"/>
        <v>995.01955019905131</v>
      </c>
      <c r="M129" s="216">
        <f t="shared" si="47"/>
        <v>1036.4423175716688</v>
      </c>
      <c r="N129" s="216">
        <f t="shared" si="47"/>
        <v>1085.1092464460751</v>
      </c>
      <c r="O129" s="216">
        <f t="shared" si="47"/>
        <v>1137.6934778986592</v>
      </c>
      <c r="P129" s="216">
        <f t="shared" si="47"/>
        <v>1172.2084078537944</v>
      </c>
      <c r="Q129" s="216">
        <f t="shared" si="47"/>
        <v>1341.9640918761461</v>
      </c>
      <c r="R129" s="216">
        <f t="shared" si="47"/>
        <v>1352.7849685083718</v>
      </c>
      <c r="S129" s="216">
        <f t="shared" si="47"/>
        <v>1364.4158916766753</v>
      </c>
      <c r="T129" s="216">
        <f t="shared" si="47"/>
        <v>1367.2825552102659</v>
      </c>
      <c r="U129" s="216">
        <f t="shared" si="47"/>
        <v>1377.1887188070184</v>
      </c>
      <c r="V129" s="216">
        <f t="shared" si="47"/>
        <v>1366.8207040748562</v>
      </c>
      <c r="W129" s="216">
        <f t="shared" si="47"/>
        <v>1366.2372984824078</v>
      </c>
      <c r="X129" s="216">
        <f t="shared" si="47"/>
        <v>1358.5813972905971</v>
      </c>
      <c r="Y129" s="216">
        <f t="shared" si="47"/>
        <v>1359.0291699522352</v>
      </c>
      <c r="Z129" s="216">
        <f t="shared" si="47"/>
        <v>1355.1232598091171</v>
      </c>
    </row>
    <row r="130" spans="1:29 16352:16356" s="12" customFormat="1">
      <c r="B130" s="71" t="s">
        <v>31</v>
      </c>
      <c r="C130" s="71" t="s">
        <v>163</v>
      </c>
      <c r="D130" s="66"/>
      <c r="E130" s="216">
        <f t="shared" ref="E130:Z130" si="48">E121*(1+HLOOKUP(E$185,Elforbrug_Nettab,3,FALSE))</f>
        <v>36.649543511675951</v>
      </c>
      <c r="F130" s="216">
        <f t="shared" si="48"/>
        <v>35.709574699848929</v>
      </c>
      <c r="G130" s="216">
        <f t="shared" si="48"/>
        <v>82.222517663443085</v>
      </c>
      <c r="H130" s="216">
        <f t="shared" si="48"/>
        <v>122.96189128508179</v>
      </c>
      <c r="I130" s="216">
        <f t="shared" si="48"/>
        <v>152.89165419171815</v>
      </c>
      <c r="J130" s="216">
        <f t="shared" si="48"/>
        <v>202.55340169507178</v>
      </c>
      <c r="K130" s="216">
        <f t="shared" si="48"/>
        <v>225.73927638818381</v>
      </c>
      <c r="L130" s="216">
        <f t="shared" si="48"/>
        <v>235.21816031001615</v>
      </c>
      <c r="M130" s="216">
        <f t="shared" si="48"/>
        <v>236.84643825334572</v>
      </c>
      <c r="N130" s="216">
        <f t="shared" si="48"/>
        <v>244.22557971553155</v>
      </c>
      <c r="O130" s="216">
        <f t="shared" si="48"/>
        <v>246.08151983212835</v>
      </c>
      <c r="P130" s="216">
        <f t="shared" si="48"/>
        <v>262.48629716972681</v>
      </c>
      <c r="Q130" s="216">
        <f t="shared" si="48"/>
        <v>322.8239560288618</v>
      </c>
      <c r="R130" s="216">
        <f t="shared" si="48"/>
        <v>393.42876917593605</v>
      </c>
      <c r="S130" s="216">
        <f t="shared" si="48"/>
        <v>437.28013134183919</v>
      </c>
      <c r="T130" s="216">
        <f t="shared" si="48"/>
        <v>618.80654006531643</v>
      </c>
      <c r="U130" s="216">
        <f t="shared" si="48"/>
        <v>624.35690181852704</v>
      </c>
      <c r="V130" s="216">
        <f t="shared" si="48"/>
        <v>614.63123052916217</v>
      </c>
      <c r="W130" s="216">
        <f t="shared" si="48"/>
        <v>622.23184919999255</v>
      </c>
      <c r="X130" s="216">
        <f t="shared" si="48"/>
        <v>623.39093790486481</v>
      </c>
      <c r="Y130" s="216">
        <f t="shared" si="48"/>
        <v>627.05238119798139</v>
      </c>
      <c r="Z130" s="216">
        <f t="shared" si="48"/>
        <v>626.34818796842183</v>
      </c>
    </row>
    <row r="131" spans="1:29 16352:16356" s="237" customFormat="1">
      <c r="A131" s="12"/>
      <c r="B131" s="76" t="s">
        <v>169</v>
      </c>
      <c r="C131" s="76" t="s">
        <v>163</v>
      </c>
      <c r="D131" s="77"/>
      <c r="E131" s="77">
        <f t="shared" ref="E131:Z131" si="49">E129+E130</f>
        <v>110.01940704219587</v>
      </c>
      <c r="F131" s="77">
        <f t="shared" si="49"/>
        <v>162.77407220788831</v>
      </c>
      <c r="G131" s="77">
        <f t="shared" si="49"/>
        <v>397.19090686266588</v>
      </c>
      <c r="H131" s="77">
        <f t="shared" si="49"/>
        <v>609.45741221731498</v>
      </c>
      <c r="I131" s="77">
        <f t="shared" si="49"/>
        <v>746.50985964095207</v>
      </c>
      <c r="J131" s="77">
        <f t="shared" si="49"/>
        <v>877.0789174745878</v>
      </c>
      <c r="K131" s="77">
        <f t="shared" si="49"/>
        <v>990.68503080143296</v>
      </c>
      <c r="L131" s="77">
        <f t="shared" si="49"/>
        <v>1230.2377105090675</v>
      </c>
      <c r="M131" s="77">
        <f t="shared" si="49"/>
        <v>1273.2887558250145</v>
      </c>
      <c r="N131" s="77">
        <f t="shared" si="49"/>
        <v>1329.3348261616065</v>
      </c>
      <c r="O131" s="77">
        <f t="shared" si="49"/>
        <v>1383.7749977307876</v>
      </c>
      <c r="P131" s="77">
        <f t="shared" si="49"/>
        <v>1434.6947050235212</v>
      </c>
      <c r="Q131" s="77">
        <f t="shared" si="49"/>
        <v>1664.7880479050079</v>
      </c>
      <c r="R131" s="77">
        <f t="shared" si="49"/>
        <v>1746.2137376843079</v>
      </c>
      <c r="S131" s="77">
        <f t="shared" si="49"/>
        <v>1801.6960230185146</v>
      </c>
      <c r="T131" s="77">
        <f t="shared" si="49"/>
        <v>1986.0890952755822</v>
      </c>
      <c r="U131" s="77">
        <f t="shared" si="49"/>
        <v>2001.5456206255453</v>
      </c>
      <c r="V131" s="77">
        <f t="shared" si="49"/>
        <v>1981.4519346040183</v>
      </c>
      <c r="W131" s="77">
        <f t="shared" si="49"/>
        <v>1988.4691476824005</v>
      </c>
      <c r="X131" s="77">
        <f t="shared" si="49"/>
        <v>1981.9723351954619</v>
      </c>
      <c r="Y131" s="77">
        <f t="shared" si="49"/>
        <v>1986.0815511502165</v>
      </c>
      <c r="Z131" s="77">
        <f t="shared" si="49"/>
        <v>1981.471447777539</v>
      </c>
    </row>
    <row r="132" spans="1:29 16352:16356">
      <c r="D132" s="118"/>
      <c r="E132" s="118"/>
      <c r="F132" s="118"/>
      <c r="G132" s="118"/>
      <c r="H132" s="118"/>
      <c r="I132" s="118"/>
      <c r="J132" s="118"/>
      <c r="K132" s="118"/>
      <c r="L132" s="118"/>
      <c r="M132" s="118"/>
      <c r="N132" s="118"/>
      <c r="O132" s="118"/>
      <c r="P132" s="118"/>
      <c r="Q132" s="118"/>
      <c r="R132" s="118"/>
      <c r="S132" s="118"/>
      <c r="T132" s="118"/>
      <c r="U132" s="118"/>
      <c r="V132" s="118"/>
      <c r="W132" s="118"/>
      <c r="X132" s="118"/>
    </row>
    <row r="133" spans="1:29 16352:16356">
      <c r="B133" s="12"/>
      <c r="C133" s="12"/>
      <c r="D133" s="12"/>
      <c r="E133" s="12"/>
      <c r="F133" s="12"/>
      <c r="G133" s="12"/>
      <c r="H133" s="12"/>
      <c r="I133" s="12"/>
      <c r="J133" s="12"/>
      <c r="K133" s="12"/>
      <c r="L133" s="12"/>
      <c r="M133" s="12"/>
      <c r="N133" s="12"/>
      <c r="O133" s="12"/>
      <c r="P133" s="12"/>
      <c r="Q133" s="12"/>
      <c r="R133" s="12"/>
      <c r="S133" s="12"/>
      <c r="T133" s="12"/>
      <c r="U133" s="12"/>
      <c r="V133" s="12"/>
      <c r="W133" s="12"/>
      <c r="X133" s="12"/>
    </row>
    <row r="134" spans="1:29 16352:16356">
      <c r="A134" s="60"/>
      <c r="B134" s="60" t="s">
        <v>269</v>
      </c>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row>
    <row r="136" spans="1:29 16352:16356">
      <c r="B136" s="53" t="s">
        <v>209</v>
      </c>
      <c r="C136" s="53" t="s">
        <v>1</v>
      </c>
      <c r="D136" s="64"/>
      <c r="E136" s="64">
        <f t="shared" ref="E136:Z136" si="50">E$20</f>
        <v>2019</v>
      </c>
      <c r="F136" s="64">
        <f t="shared" si="50"/>
        <v>2020</v>
      </c>
      <c r="G136" s="64">
        <f t="shared" si="50"/>
        <v>2021</v>
      </c>
      <c r="H136" s="64">
        <f t="shared" si="50"/>
        <v>2022</v>
      </c>
      <c r="I136" s="64">
        <f t="shared" si="50"/>
        <v>2023</v>
      </c>
      <c r="J136" s="64">
        <f t="shared" si="50"/>
        <v>2024</v>
      </c>
      <c r="K136" s="64">
        <f t="shared" si="50"/>
        <v>2025</v>
      </c>
      <c r="L136" s="64">
        <f t="shared" si="50"/>
        <v>2026</v>
      </c>
      <c r="M136" s="64">
        <f t="shared" si="50"/>
        <v>2027</v>
      </c>
      <c r="N136" s="64">
        <f t="shared" si="50"/>
        <v>2028</v>
      </c>
      <c r="O136" s="64">
        <f t="shared" si="50"/>
        <v>2029</v>
      </c>
      <c r="P136" s="64">
        <f t="shared" si="50"/>
        <v>2030</v>
      </c>
      <c r="Q136" s="64">
        <f t="shared" si="50"/>
        <v>2031</v>
      </c>
      <c r="R136" s="64">
        <f t="shared" si="50"/>
        <v>2032</v>
      </c>
      <c r="S136" s="64">
        <f t="shared" si="50"/>
        <v>2033</v>
      </c>
      <c r="T136" s="64">
        <f t="shared" si="50"/>
        <v>2034</v>
      </c>
      <c r="U136" s="64">
        <f t="shared" si="50"/>
        <v>2035</v>
      </c>
      <c r="V136" s="64">
        <f t="shared" si="50"/>
        <v>2036</v>
      </c>
      <c r="W136" s="64">
        <f t="shared" si="50"/>
        <v>2037</v>
      </c>
      <c r="X136" s="64">
        <f t="shared" si="50"/>
        <v>2038</v>
      </c>
      <c r="Y136" s="64">
        <f t="shared" si="50"/>
        <v>2039</v>
      </c>
      <c r="Z136" s="64">
        <f t="shared" si="50"/>
        <v>2040</v>
      </c>
    </row>
    <row r="137" spans="1:29 16352:16356">
      <c r="B137" s="72" t="s">
        <v>29</v>
      </c>
      <c r="C137" s="72" t="s">
        <v>154</v>
      </c>
      <c r="D137" s="304"/>
      <c r="E137" s="132">
        <v>583.29999999999995</v>
      </c>
      <c r="F137" s="132">
        <v>679.3</v>
      </c>
      <c r="G137" s="132">
        <v>717.3</v>
      </c>
      <c r="H137" s="132">
        <v>740.48928571428564</v>
      </c>
      <c r="I137" s="132">
        <v>763.67857142857133</v>
      </c>
      <c r="J137" s="132">
        <v>786.86785714285702</v>
      </c>
      <c r="K137" s="132">
        <v>810.05714285714271</v>
      </c>
      <c r="L137" s="132">
        <v>833.2464285714284</v>
      </c>
      <c r="M137" s="132">
        <v>856.43571428571408</v>
      </c>
      <c r="N137" s="132">
        <v>879.62499999999977</v>
      </c>
      <c r="O137" s="132">
        <v>902.81428571428546</v>
      </c>
      <c r="P137" s="132">
        <v>926.00357142857115</v>
      </c>
      <c r="Q137" s="132">
        <v>949.19285714285684</v>
      </c>
      <c r="R137" s="132">
        <v>972.38214285714253</v>
      </c>
      <c r="S137" s="132">
        <v>995.57142857142821</v>
      </c>
      <c r="T137" s="132">
        <v>1018.7607142857139</v>
      </c>
      <c r="U137" s="132">
        <v>1041.9499999999996</v>
      </c>
      <c r="V137" s="132">
        <v>1065.1392857142853</v>
      </c>
      <c r="W137" s="132">
        <v>1088.328571428571</v>
      </c>
      <c r="X137" s="132">
        <v>1111.5178571428567</v>
      </c>
      <c r="Y137" s="132">
        <v>1134.7071428571423</v>
      </c>
      <c r="Z137" s="132">
        <v>1157.896428571428</v>
      </c>
    </row>
    <row r="138" spans="1:29 16352:16356" s="12" customFormat="1">
      <c r="B138" s="72" t="s">
        <v>31</v>
      </c>
      <c r="C138" s="72" t="s">
        <v>154</v>
      </c>
      <c r="D138" s="304"/>
      <c r="E138" s="132">
        <v>176.9</v>
      </c>
      <c r="F138" s="132">
        <v>296.89999999999998</v>
      </c>
      <c r="G138" s="132">
        <v>296.89999999999998</v>
      </c>
      <c r="H138" s="132">
        <v>304.28928571428571</v>
      </c>
      <c r="I138" s="132">
        <v>311.67857142857144</v>
      </c>
      <c r="J138" s="132">
        <v>319.06785714285718</v>
      </c>
      <c r="K138" s="132">
        <v>326.45714285714291</v>
      </c>
      <c r="L138" s="132">
        <v>333.84642857142865</v>
      </c>
      <c r="M138" s="132">
        <v>341.23571428571438</v>
      </c>
      <c r="N138" s="132">
        <v>348.62500000000011</v>
      </c>
      <c r="O138" s="132">
        <v>356.01428571428585</v>
      </c>
      <c r="P138" s="132">
        <v>363.40357142857158</v>
      </c>
      <c r="Q138" s="132">
        <v>370.79285714285732</v>
      </c>
      <c r="R138" s="132">
        <v>378.18214285714305</v>
      </c>
      <c r="S138" s="132">
        <v>385.57142857142878</v>
      </c>
      <c r="T138" s="132">
        <v>392.96071428571452</v>
      </c>
      <c r="U138" s="132">
        <v>400.35000000000025</v>
      </c>
      <c r="V138" s="132">
        <v>407.73928571428598</v>
      </c>
      <c r="W138" s="132">
        <v>415.12857142857172</v>
      </c>
      <c r="X138" s="132">
        <v>422.51785714285745</v>
      </c>
      <c r="Y138" s="132">
        <v>429.90714285714319</v>
      </c>
      <c r="Z138" s="132">
        <v>437.29642857142892</v>
      </c>
    </row>
    <row r="139" spans="1:29 16352:16356" s="12" customFormat="1">
      <c r="B139" s="74" t="s">
        <v>169</v>
      </c>
      <c r="C139" s="74" t="s">
        <v>154</v>
      </c>
      <c r="D139" s="75"/>
      <c r="E139" s="212">
        <f>SUM(E137:E138)</f>
        <v>760.19999999999993</v>
      </c>
      <c r="F139" s="212">
        <f t="shared" ref="F139:Z139" si="51">SUM(F137:F138)</f>
        <v>976.19999999999993</v>
      </c>
      <c r="G139" s="212">
        <f t="shared" si="51"/>
        <v>1014.1999999999999</v>
      </c>
      <c r="H139" s="212">
        <f t="shared" si="51"/>
        <v>1044.7785714285715</v>
      </c>
      <c r="I139" s="212">
        <f t="shared" si="51"/>
        <v>1075.3571428571427</v>
      </c>
      <c r="J139" s="212">
        <f t="shared" si="51"/>
        <v>1105.9357142857143</v>
      </c>
      <c r="K139" s="212">
        <f t="shared" si="51"/>
        <v>1136.5142857142855</v>
      </c>
      <c r="L139" s="212">
        <f t="shared" si="51"/>
        <v>1167.0928571428572</v>
      </c>
      <c r="M139" s="212">
        <f t="shared" si="51"/>
        <v>1197.6714285714284</v>
      </c>
      <c r="N139" s="212">
        <f t="shared" si="51"/>
        <v>1228.25</v>
      </c>
      <c r="O139" s="212">
        <f t="shared" si="51"/>
        <v>1258.8285714285712</v>
      </c>
      <c r="P139" s="212">
        <f t="shared" si="51"/>
        <v>1289.4071428571428</v>
      </c>
      <c r="Q139" s="212">
        <f t="shared" si="51"/>
        <v>1319.985714285714</v>
      </c>
      <c r="R139" s="212">
        <f t="shared" si="51"/>
        <v>1350.5642857142857</v>
      </c>
      <c r="S139" s="212">
        <f t="shared" si="51"/>
        <v>1381.1428571428569</v>
      </c>
      <c r="T139" s="212">
        <f t="shared" si="51"/>
        <v>1411.7214285714285</v>
      </c>
      <c r="U139" s="212">
        <f t="shared" si="51"/>
        <v>1442.2999999999997</v>
      </c>
      <c r="V139" s="212">
        <f t="shared" si="51"/>
        <v>1472.8785714285714</v>
      </c>
      <c r="W139" s="212">
        <f t="shared" si="51"/>
        <v>1503.4571428571426</v>
      </c>
      <c r="X139" s="212">
        <f t="shared" si="51"/>
        <v>1534.0357142857142</v>
      </c>
      <c r="Y139" s="212">
        <f t="shared" si="51"/>
        <v>1564.6142857142854</v>
      </c>
      <c r="Z139" s="212">
        <f t="shared" si="51"/>
        <v>1595.1928571428571</v>
      </c>
    </row>
    <row r="140" spans="1:29 16352:16356" s="12" customFormat="1">
      <c r="B140" s="62" t="s">
        <v>457</v>
      </c>
      <c r="C140" s="50"/>
      <c r="D140" s="50"/>
      <c r="E140"/>
      <c r="F140"/>
      <c r="G140"/>
      <c r="H140" s="50"/>
      <c r="I140" s="50"/>
      <c r="J140" s="50"/>
      <c r="K140" s="50"/>
      <c r="L140" s="50"/>
      <c r="M140" s="50"/>
      <c r="N140" s="50"/>
      <c r="O140" s="50"/>
      <c r="P140" s="50"/>
      <c r="Q140" s="50"/>
      <c r="R140" s="50"/>
      <c r="S140" s="50"/>
      <c r="T140" s="50"/>
      <c r="U140" s="50"/>
      <c r="V140" s="50"/>
      <c r="W140" s="50"/>
      <c r="X140" s="64"/>
      <c r="Y140" s="64"/>
      <c r="Z140" s="64"/>
    </row>
    <row r="141" spans="1:29 16352:16356">
      <c r="B141" s="62"/>
      <c r="C141" s="50"/>
      <c r="D141" s="50"/>
      <c r="E141" s="50"/>
      <c r="F141" s="50"/>
      <c r="G141" s="451"/>
      <c r="H141" s="451"/>
      <c r="I141" s="285"/>
      <c r="J141" s="285"/>
      <c r="K141" s="285"/>
      <c r="L141" s="285"/>
      <c r="M141" s="285"/>
      <c r="N141" s="285"/>
      <c r="O141" s="285"/>
      <c r="P141" s="285"/>
      <c r="Q141" s="285"/>
      <c r="R141" s="285"/>
      <c r="S141" s="285"/>
      <c r="T141" s="285"/>
      <c r="U141" s="285"/>
      <c r="V141" s="285"/>
      <c r="W141" s="285"/>
      <c r="X141" s="285"/>
      <c r="Y141" s="285"/>
      <c r="Z141" s="285"/>
    </row>
    <row r="142" spans="1:29 16352:16356" s="12" customFormat="1">
      <c r="B142" s="62"/>
      <c r="C142" s="50"/>
      <c r="D142" s="50"/>
      <c r="E142" s="50"/>
      <c r="F142" s="50"/>
      <c r="G142" s="285"/>
      <c r="H142" s="285"/>
      <c r="I142" s="285"/>
      <c r="J142" s="285"/>
      <c r="K142" s="285"/>
      <c r="L142" s="285"/>
      <c r="M142" s="285"/>
      <c r="N142" s="285"/>
      <c r="O142" s="285"/>
      <c r="P142" s="285"/>
      <c r="Q142" s="285"/>
      <c r="R142" s="285"/>
      <c r="S142" s="285"/>
      <c r="T142" s="285"/>
      <c r="U142" s="285"/>
      <c r="V142" s="285"/>
      <c r="W142" s="285"/>
      <c r="X142" s="285"/>
      <c r="Y142" s="285"/>
      <c r="Z142" s="285"/>
    </row>
    <row r="143" spans="1:29 16352:16356" s="12" customFormat="1">
      <c r="B143" s="53" t="s">
        <v>211</v>
      </c>
      <c r="C143" s="53" t="s">
        <v>1</v>
      </c>
      <c r="D143" s="64"/>
      <c r="E143" s="64">
        <f t="shared" ref="E143:Z143" si="52">E$20</f>
        <v>2019</v>
      </c>
      <c r="F143" s="64">
        <f t="shared" si="52"/>
        <v>2020</v>
      </c>
      <c r="G143" s="64">
        <f t="shared" si="52"/>
        <v>2021</v>
      </c>
      <c r="H143" s="64">
        <f t="shared" si="52"/>
        <v>2022</v>
      </c>
      <c r="I143" s="64">
        <f t="shared" si="52"/>
        <v>2023</v>
      </c>
      <c r="J143" s="64">
        <f t="shared" si="52"/>
        <v>2024</v>
      </c>
      <c r="K143" s="64">
        <f t="shared" si="52"/>
        <v>2025</v>
      </c>
      <c r="L143" s="64">
        <f t="shared" si="52"/>
        <v>2026</v>
      </c>
      <c r="M143" s="64">
        <f t="shared" si="52"/>
        <v>2027</v>
      </c>
      <c r="N143" s="64">
        <f t="shared" si="52"/>
        <v>2028</v>
      </c>
      <c r="O143" s="64">
        <f t="shared" si="52"/>
        <v>2029</v>
      </c>
      <c r="P143" s="64">
        <f t="shared" si="52"/>
        <v>2030</v>
      </c>
      <c r="Q143" s="64">
        <f t="shared" si="52"/>
        <v>2031</v>
      </c>
      <c r="R143" s="64">
        <f t="shared" si="52"/>
        <v>2032</v>
      </c>
      <c r="S143" s="64">
        <f t="shared" si="52"/>
        <v>2033</v>
      </c>
      <c r="T143" s="64">
        <f t="shared" si="52"/>
        <v>2034</v>
      </c>
      <c r="U143" s="64">
        <f t="shared" si="52"/>
        <v>2035</v>
      </c>
      <c r="V143" s="64">
        <f t="shared" si="52"/>
        <v>2036</v>
      </c>
      <c r="W143" s="64">
        <f t="shared" si="52"/>
        <v>2037</v>
      </c>
      <c r="X143" s="64">
        <f t="shared" si="52"/>
        <v>2038</v>
      </c>
      <c r="Y143" s="64">
        <f t="shared" si="52"/>
        <v>2039</v>
      </c>
      <c r="Z143" s="64">
        <f t="shared" si="52"/>
        <v>2040</v>
      </c>
      <c r="AB143" s="120"/>
      <c r="AC143" s="120"/>
      <c r="XDX143" s="122"/>
      <c r="XDY143" s="122"/>
      <c r="XDZ143" s="122"/>
      <c r="XEA143" s="122"/>
      <c r="XEB143" s="122"/>
    </row>
    <row r="144" spans="1:29 16352:16356" s="12" customFormat="1">
      <c r="B144" s="72" t="s">
        <v>29</v>
      </c>
      <c r="C144" s="50" t="s">
        <v>159</v>
      </c>
      <c r="D144" s="65"/>
      <c r="E144" s="464">
        <v>700</v>
      </c>
      <c r="F144" s="464">
        <v>700</v>
      </c>
      <c r="G144" s="464">
        <v>700</v>
      </c>
      <c r="H144" s="464">
        <v>700</v>
      </c>
      <c r="I144" s="464">
        <v>700</v>
      </c>
      <c r="J144" s="464">
        <v>700</v>
      </c>
      <c r="K144" s="464">
        <v>700</v>
      </c>
      <c r="L144" s="464">
        <v>700</v>
      </c>
      <c r="M144" s="464">
        <v>700</v>
      </c>
      <c r="N144" s="464">
        <v>700</v>
      </c>
      <c r="O144" s="464">
        <v>700</v>
      </c>
      <c r="P144" s="464">
        <v>700</v>
      </c>
      <c r="Q144" s="464">
        <v>700</v>
      </c>
      <c r="R144" s="464">
        <v>700</v>
      </c>
      <c r="S144" s="464">
        <v>700</v>
      </c>
      <c r="T144" s="464">
        <v>700</v>
      </c>
      <c r="U144" s="464">
        <v>700</v>
      </c>
      <c r="V144" s="464">
        <v>700</v>
      </c>
      <c r="W144" s="464">
        <v>700</v>
      </c>
      <c r="X144" s="464">
        <v>700</v>
      </c>
      <c r="Y144" s="464">
        <v>700</v>
      </c>
      <c r="Z144" s="464">
        <v>700</v>
      </c>
    </row>
    <row r="145" spans="1:26" s="12" customFormat="1">
      <c r="B145" s="72" t="s">
        <v>31</v>
      </c>
      <c r="C145" s="50" t="s">
        <v>159</v>
      </c>
      <c r="D145" s="65"/>
      <c r="E145" s="464">
        <v>400</v>
      </c>
      <c r="F145" s="464">
        <v>400</v>
      </c>
      <c r="G145" s="464">
        <v>400</v>
      </c>
      <c r="H145" s="464">
        <v>400</v>
      </c>
      <c r="I145" s="464">
        <v>400</v>
      </c>
      <c r="J145" s="464">
        <v>400</v>
      </c>
      <c r="K145" s="464">
        <v>400</v>
      </c>
      <c r="L145" s="464">
        <v>400</v>
      </c>
      <c r="M145" s="464">
        <v>400</v>
      </c>
      <c r="N145" s="464">
        <v>400</v>
      </c>
      <c r="O145" s="464">
        <v>400</v>
      </c>
      <c r="P145" s="464">
        <v>400</v>
      </c>
      <c r="Q145" s="464">
        <v>400</v>
      </c>
      <c r="R145" s="464">
        <v>400</v>
      </c>
      <c r="S145" s="464">
        <v>400</v>
      </c>
      <c r="T145" s="464">
        <v>400</v>
      </c>
      <c r="U145" s="464">
        <v>400</v>
      </c>
      <c r="V145" s="464">
        <v>400</v>
      </c>
      <c r="W145" s="464">
        <v>400</v>
      </c>
      <c r="X145" s="464">
        <v>400</v>
      </c>
      <c r="Y145" s="464">
        <v>400</v>
      </c>
      <c r="Z145" s="464">
        <v>400</v>
      </c>
    </row>
    <row r="146" spans="1:26">
      <c r="B146" s="74" t="s">
        <v>535</v>
      </c>
      <c r="C146" s="74" t="s">
        <v>159</v>
      </c>
      <c r="D146" s="121"/>
      <c r="E146" s="121">
        <f t="shared" ref="E146:Z146" si="53">E152/E139*1000</f>
        <v>630.1894238358326</v>
      </c>
      <c r="F146" s="121">
        <f t="shared" si="53"/>
        <v>608.75845113706202</v>
      </c>
      <c r="G146" s="121">
        <f t="shared" si="53"/>
        <v>612.17708538749753</v>
      </c>
      <c r="H146" s="121">
        <f t="shared" si="53"/>
        <v>612.62571016414961</v>
      </c>
      <c r="I146" s="121">
        <f t="shared" si="53"/>
        <v>613.0488209897045</v>
      </c>
      <c r="J146" s="121">
        <f t="shared" si="53"/>
        <v>613.44853420826576</v>
      </c>
      <c r="K146" s="121">
        <f t="shared" si="53"/>
        <v>613.82673839810957</v>
      </c>
      <c r="L146" s="121">
        <f t="shared" si="53"/>
        <v>614.18512420972741</v>
      </c>
      <c r="M146" s="121">
        <f t="shared" si="53"/>
        <v>614.52520963297832</v>
      </c>
      <c r="N146" s="121">
        <f t="shared" si="53"/>
        <v>614.84836148992463</v>
      </c>
      <c r="O146" s="121">
        <f t="shared" si="53"/>
        <v>615.15581379513833</v>
      </c>
      <c r="P146" s="121">
        <f t="shared" si="53"/>
        <v>615.44868350349259</v>
      </c>
      <c r="Q146" s="121">
        <f t="shared" si="53"/>
        <v>615.72798406909158</v>
      </c>
      <c r="R146" s="121">
        <f t="shared" si="53"/>
        <v>615.9946371622442</v>
      </c>
      <c r="S146" s="121">
        <f t="shared" si="53"/>
        <v>616.24948282995456</v>
      </c>
      <c r="T146" s="121">
        <f t="shared" si="53"/>
        <v>616.49328833592222</v>
      </c>
      <c r="U146" s="121">
        <f t="shared" si="53"/>
        <v>616.72675587603135</v>
      </c>
      <c r="V146" s="121">
        <f t="shared" si="53"/>
        <v>616.95052933274474</v>
      </c>
      <c r="W146" s="121">
        <f t="shared" si="53"/>
        <v>617.16520020524126</v>
      </c>
      <c r="X146" s="121">
        <f t="shared" si="53"/>
        <v>617.37131283030283</v>
      </c>
      <c r="Y146" s="121">
        <f t="shared" si="53"/>
        <v>617.5693689909881</v>
      </c>
      <c r="Z146" s="121">
        <f t="shared" si="53"/>
        <v>617.75983199523569</v>
      </c>
    </row>
    <row r="147" spans="1:26">
      <c r="B147" s="62" t="s">
        <v>518</v>
      </c>
      <c r="C147" s="50"/>
      <c r="D147" s="50"/>
      <c r="E147" s="50"/>
      <c r="F147" s="50"/>
      <c r="G147" s="50"/>
      <c r="H147" s="50"/>
      <c r="I147" s="50"/>
      <c r="J147" s="50"/>
      <c r="K147" s="50"/>
      <c r="L147" s="50"/>
      <c r="M147" s="50"/>
      <c r="N147" s="50"/>
      <c r="O147" s="50"/>
      <c r="P147" s="50"/>
      <c r="Q147" s="50"/>
      <c r="R147" s="50"/>
      <c r="S147" s="50"/>
      <c r="T147" s="50"/>
      <c r="U147" s="50"/>
      <c r="V147" s="50"/>
      <c r="W147" s="50"/>
      <c r="X147" s="68"/>
      <c r="Y147" s="68"/>
      <c r="Z147" s="68"/>
    </row>
    <row r="148" spans="1:26">
      <c r="B148" s="50"/>
      <c r="C148" s="50"/>
      <c r="D148" s="50"/>
      <c r="E148" s="50"/>
      <c r="F148" s="50"/>
      <c r="G148" s="50"/>
      <c r="H148" s="50"/>
      <c r="I148" s="50"/>
      <c r="J148" s="50"/>
      <c r="K148" s="50"/>
      <c r="L148" s="50"/>
      <c r="M148" s="50"/>
      <c r="N148" s="50"/>
      <c r="O148" s="50"/>
      <c r="P148" s="50"/>
      <c r="Q148" s="50"/>
      <c r="R148" s="50"/>
      <c r="S148" s="50"/>
      <c r="T148" s="50"/>
      <c r="U148" s="50"/>
      <c r="V148" s="50"/>
      <c r="W148" s="50"/>
      <c r="X148" s="68"/>
      <c r="Y148" s="68"/>
      <c r="Z148" s="68"/>
    </row>
    <row r="149" spans="1:26">
      <c r="B149" s="53" t="s">
        <v>203</v>
      </c>
      <c r="C149" s="53" t="s">
        <v>1</v>
      </c>
      <c r="D149" s="64"/>
      <c r="E149" s="64">
        <f t="shared" ref="E149:Z149" si="54">E$20</f>
        <v>2019</v>
      </c>
      <c r="F149" s="64">
        <f t="shared" si="54"/>
        <v>2020</v>
      </c>
      <c r="G149" s="64">
        <f t="shared" si="54"/>
        <v>2021</v>
      </c>
      <c r="H149" s="64">
        <f t="shared" si="54"/>
        <v>2022</v>
      </c>
      <c r="I149" s="64">
        <f t="shared" si="54"/>
        <v>2023</v>
      </c>
      <c r="J149" s="64">
        <f t="shared" si="54"/>
        <v>2024</v>
      </c>
      <c r="K149" s="64">
        <f t="shared" si="54"/>
        <v>2025</v>
      </c>
      <c r="L149" s="64">
        <f t="shared" si="54"/>
        <v>2026</v>
      </c>
      <c r="M149" s="64">
        <f t="shared" si="54"/>
        <v>2027</v>
      </c>
      <c r="N149" s="64">
        <f t="shared" si="54"/>
        <v>2028</v>
      </c>
      <c r="O149" s="64">
        <f t="shared" si="54"/>
        <v>2029</v>
      </c>
      <c r="P149" s="64">
        <f t="shared" si="54"/>
        <v>2030</v>
      </c>
      <c r="Q149" s="64">
        <f t="shared" si="54"/>
        <v>2031</v>
      </c>
      <c r="R149" s="64">
        <f t="shared" si="54"/>
        <v>2032</v>
      </c>
      <c r="S149" s="64">
        <f t="shared" si="54"/>
        <v>2033</v>
      </c>
      <c r="T149" s="64">
        <f t="shared" si="54"/>
        <v>2034</v>
      </c>
      <c r="U149" s="64">
        <f t="shared" si="54"/>
        <v>2035</v>
      </c>
      <c r="V149" s="64">
        <f t="shared" si="54"/>
        <v>2036</v>
      </c>
      <c r="W149" s="64">
        <f t="shared" si="54"/>
        <v>2037</v>
      </c>
      <c r="X149" s="64">
        <f t="shared" si="54"/>
        <v>2038</v>
      </c>
      <c r="Y149" s="64">
        <f t="shared" si="54"/>
        <v>2039</v>
      </c>
      <c r="Z149" s="64">
        <f t="shared" si="54"/>
        <v>2040</v>
      </c>
    </row>
    <row r="150" spans="1:26">
      <c r="B150" s="72" t="s">
        <v>29</v>
      </c>
      <c r="C150" s="50" t="s">
        <v>163</v>
      </c>
      <c r="D150" s="305"/>
      <c r="E150" s="343">
        <f>E137*E144/1000</f>
        <v>408.30999999999995</v>
      </c>
      <c r="F150" s="343">
        <f t="shared" ref="F150:Z150" si="55">F137*F144/1000</f>
        <v>475.50999999999993</v>
      </c>
      <c r="G150" s="343">
        <f t="shared" si="55"/>
        <v>502.10999999999996</v>
      </c>
      <c r="H150" s="343">
        <f t="shared" si="55"/>
        <v>518.34249999999997</v>
      </c>
      <c r="I150" s="343">
        <f t="shared" si="55"/>
        <v>534.57499999999993</v>
      </c>
      <c r="J150" s="343">
        <f t="shared" si="55"/>
        <v>550.80749999999989</v>
      </c>
      <c r="K150" s="343">
        <f t="shared" si="55"/>
        <v>567.03999999999985</v>
      </c>
      <c r="L150" s="343">
        <f t="shared" si="55"/>
        <v>583.27249999999992</v>
      </c>
      <c r="M150" s="343">
        <f t="shared" si="55"/>
        <v>599.50499999999988</v>
      </c>
      <c r="N150" s="343">
        <f t="shared" si="55"/>
        <v>615.73749999999984</v>
      </c>
      <c r="O150" s="343">
        <f t="shared" si="55"/>
        <v>631.9699999999998</v>
      </c>
      <c r="P150" s="343">
        <f t="shared" si="55"/>
        <v>648.20249999999976</v>
      </c>
      <c r="Q150" s="343">
        <f t="shared" si="55"/>
        <v>664.43499999999972</v>
      </c>
      <c r="R150" s="343">
        <f t="shared" si="55"/>
        <v>680.66749999999979</v>
      </c>
      <c r="S150" s="343">
        <f t="shared" si="55"/>
        <v>696.89999999999975</v>
      </c>
      <c r="T150" s="343">
        <f t="shared" si="55"/>
        <v>713.13249999999982</v>
      </c>
      <c r="U150" s="343">
        <f t="shared" si="55"/>
        <v>729.36499999999978</v>
      </c>
      <c r="V150" s="343">
        <f t="shared" si="55"/>
        <v>745.59749999999963</v>
      </c>
      <c r="W150" s="343">
        <f t="shared" si="55"/>
        <v>761.8299999999997</v>
      </c>
      <c r="X150" s="343">
        <f t="shared" si="55"/>
        <v>778.06249999999966</v>
      </c>
      <c r="Y150" s="343">
        <f t="shared" si="55"/>
        <v>794.29499999999962</v>
      </c>
      <c r="Z150" s="343">
        <f t="shared" si="55"/>
        <v>810.52749999999969</v>
      </c>
    </row>
    <row r="151" spans="1:26">
      <c r="B151" s="72" t="s">
        <v>31</v>
      </c>
      <c r="C151" s="50" t="s">
        <v>163</v>
      </c>
      <c r="D151" s="305"/>
      <c r="E151" s="343">
        <f>E138*E145/1000</f>
        <v>70.760000000000005</v>
      </c>
      <c r="F151" s="343">
        <f t="shared" ref="F151:Z151" si="56">F138*F145/1000</f>
        <v>118.75999999999999</v>
      </c>
      <c r="G151" s="343">
        <f t="shared" si="56"/>
        <v>118.75999999999999</v>
      </c>
      <c r="H151" s="343">
        <f t="shared" si="56"/>
        <v>121.71571428571428</v>
      </c>
      <c r="I151" s="343">
        <f t="shared" si="56"/>
        <v>124.67142857142858</v>
      </c>
      <c r="J151" s="343">
        <f t="shared" si="56"/>
        <v>127.62714285714287</v>
      </c>
      <c r="K151" s="343">
        <f t="shared" si="56"/>
        <v>130.58285714285716</v>
      </c>
      <c r="L151" s="343">
        <f t="shared" si="56"/>
        <v>133.53857142857146</v>
      </c>
      <c r="M151" s="343">
        <f t="shared" si="56"/>
        <v>136.49428571428575</v>
      </c>
      <c r="N151" s="343">
        <f t="shared" si="56"/>
        <v>139.45000000000005</v>
      </c>
      <c r="O151" s="343">
        <f t="shared" si="56"/>
        <v>142.40571428571434</v>
      </c>
      <c r="P151" s="343">
        <f t="shared" si="56"/>
        <v>145.36142857142863</v>
      </c>
      <c r="Q151" s="343">
        <f t="shared" si="56"/>
        <v>148.31714285714293</v>
      </c>
      <c r="R151" s="343">
        <f t="shared" si="56"/>
        <v>151.27285714285722</v>
      </c>
      <c r="S151" s="343">
        <f t="shared" si="56"/>
        <v>154.22857142857151</v>
      </c>
      <c r="T151" s="343">
        <f t="shared" si="56"/>
        <v>157.18428571428581</v>
      </c>
      <c r="U151" s="343">
        <f t="shared" si="56"/>
        <v>160.1400000000001</v>
      </c>
      <c r="V151" s="343">
        <f t="shared" si="56"/>
        <v>163.09571428571439</v>
      </c>
      <c r="W151" s="343">
        <f t="shared" si="56"/>
        <v>166.05142857142869</v>
      </c>
      <c r="X151" s="343">
        <f t="shared" si="56"/>
        <v>169.00714285714298</v>
      </c>
      <c r="Y151" s="343">
        <f t="shared" si="56"/>
        <v>171.96285714285727</v>
      </c>
      <c r="Z151" s="343">
        <f t="shared" si="56"/>
        <v>174.91857142857157</v>
      </c>
    </row>
    <row r="152" spans="1:26" s="12" customFormat="1">
      <c r="B152" s="74" t="s">
        <v>169</v>
      </c>
      <c r="C152" s="74" t="s">
        <v>163</v>
      </c>
      <c r="D152" s="75"/>
      <c r="E152" s="75">
        <f t="shared" ref="E152:Z152" si="57">E150+E151</f>
        <v>479.06999999999994</v>
      </c>
      <c r="F152" s="75">
        <f t="shared" si="57"/>
        <v>594.27</v>
      </c>
      <c r="G152" s="75">
        <f t="shared" si="57"/>
        <v>620.86999999999989</v>
      </c>
      <c r="H152" s="75">
        <f t="shared" si="57"/>
        <v>640.05821428571426</v>
      </c>
      <c r="I152" s="75">
        <f t="shared" si="57"/>
        <v>659.24642857142851</v>
      </c>
      <c r="J152" s="75">
        <f t="shared" si="57"/>
        <v>678.43464285714276</v>
      </c>
      <c r="K152" s="75">
        <f t="shared" si="57"/>
        <v>697.62285714285701</v>
      </c>
      <c r="L152" s="75">
        <f t="shared" si="57"/>
        <v>716.81107142857138</v>
      </c>
      <c r="M152" s="75">
        <f t="shared" si="57"/>
        <v>735.99928571428563</v>
      </c>
      <c r="N152" s="75">
        <f t="shared" si="57"/>
        <v>755.18749999999989</v>
      </c>
      <c r="O152" s="75">
        <f t="shared" si="57"/>
        <v>774.37571428571414</v>
      </c>
      <c r="P152" s="75">
        <f t="shared" si="57"/>
        <v>793.56392857142839</v>
      </c>
      <c r="Q152" s="212">
        <f t="shared" si="57"/>
        <v>812.75214285714264</v>
      </c>
      <c r="R152" s="212">
        <f t="shared" si="57"/>
        <v>831.94035714285701</v>
      </c>
      <c r="S152" s="212">
        <f t="shared" si="57"/>
        <v>851.12857142857126</v>
      </c>
      <c r="T152" s="212">
        <f t="shared" si="57"/>
        <v>870.31678571428563</v>
      </c>
      <c r="U152" s="212">
        <f t="shared" si="57"/>
        <v>889.50499999999988</v>
      </c>
      <c r="V152" s="212">
        <f t="shared" si="57"/>
        <v>908.69321428571402</v>
      </c>
      <c r="W152" s="212">
        <f t="shared" si="57"/>
        <v>927.88142857142839</v>
      </c>
      <c r="X152" s="212">
        <f t="shared" si="57"/>
        <v>947.06964285714264</v>
      </c>
      <c r="Y152" s="212">
        <f t="shared" si="57"/>
        <v>966.25785714285689</v>
      </c>
      <c r="Z152" s="212">
        <f t="shared" si="57"/>
        <v>985.44607142857126</v>
      </c>
    </row>
    <row r="153" spans="1:26">
      <c r="C153" s="50"/>
      <c r="D153" s="50"/>
      <c r="E153" s="50"/>
      <c r="F153" s="50"/>
      <c r="G153" s="50"/>
      <c r="H153" s="50"/>
      <c r="I153" s="50"/>
      <c r="J153" s="50"/>
      <c r="K153" s="50"/>
      <c r="L153" s="50"/>
      <c r="M153" s="50"/>
      <c r="N153" s="50"/>
      <c r="O153" s="50"/>
      <c r="P153" s="50"/>
      <c r="Q153" s="50"/>
      <c r="R153" s="50"/>
      <c r="S153" s="50"/>
      <c r="T153" s="50"/>
      <c r="U153" s="50"/>
      <c r="V153" s="50"/>
      <c r="W153" s="50"/>
      <c r="X153" s="64"/>
      <c r="Y153" s="64"/>
      <c r="Z153" s="64"/>
    </row>
    <row r="154" spans="1:26">
      <c r="B154" s="50"/>
      <c r="C154" s="50"/>
      <c r="D154" s="50"/>
      <c r="E154" s="50"/>
      <c r="F154" s="50"/>
      <c r="G154" s="50"/>
      <c r="H154" s="50"/>
      <c r="I154" s="50"/>
      <c r="J154" s="50"/>
      <c r="K154" s="50"/>
      <c r="L154" s="50"/>
      <c r="M154" s="50"/>
      <c r="N154" s="50"/>
      <c r="O154" s="50"/>
      <c r="P154" s="50"/>
      <c r="Q154" s="50"/>
      <c r="R154" s="50"/>
      <c r="S154" s="50"/>
      <c r="T154" s="50"/>
      <c r="U154" s="50"/>
      <c r="V154" s="50"/>
      <c r="W154" s="50"/>
      <c r="X154" s="66"/>
      <c r="Y154" s="66"/>
      <c r="Z154" s="66"/>
    </row>
    <row r="155" spans="1:26">
      <c r="B155" s="50"/>
      <c r="C155" s="50"/>
      <c r="D155" s="50"/>
      <c r="E155" s="50"/>
      <c r="F155" s="50"/>
      <c r="G155" s="50"/>
      <c r="H155" s="50"/>
      <c r="I155" s="50"/>
      <c r="J155" s="50"/>
      <c r="K155" s="50"/>
      <c r="L155" s="50"/>
      <c r="M155" s="50"/>
      <c r="N155" s="50"/>
      <c r="O155" s="50"/>
      <c r="P155" s="50"/>
      <c r="Q155" s="50"/>
      <c r="R155" s="50"/>
      <c r="S155" s="50"/>
      <c r="T155" s="50"/>
      <c r="U155" s="50"/>
      <c r="V155" s="50"/>
      <c r="W155" s="50"/>
      <c r="X155" s="66"/>
      <c r="Y155" s="66"/>
      <c r="Z155" s="66"/>
    </row>
    <row r="156" spans="1:26">
      <c r="B156" s="53" t="s">
        <v>219</v>
      </c>
      <c r="C156" s="53" t="s">
        <v>1</v>
      </c>
      <c r="D156" s="64"/>
      <c r="E156" s="64">
        <f t="shared" ref="E156:Z156" si="58">E$20</f>
        <v>2019</v>
      </c>
      <c r="F156" s="64">
        <f t="shared" si="58"/>
        <v>2020</v>
      </c>
      <c r="G156" s="64">
        <f t="shared" si="58"/>
        <v>2021</v>
      </c>
      <c r="H156" s="64">
        <f t="shared" si="58"/>
        <v>2022</v>
      </c>
      <c r="I156" s="64">
        <f t="shared" si="58"/>
        <v>2023</v>
      </c>
      <c r="J156" s="64">
        <f t="shared" si="58"/>
        <v>2024</v>
      </c>
      <c r="K156" s="64">
        <f t="shared" si="58"/>
        <v>2025</v>
      </c>
      <c r="L156" s="64">
        <f t="shared" si="58"/>
        <v>2026</v>
      </c>
      <c r="M156" s="64">
        <f t="shared" si="58"/>
        <v>2027</v>
      </c>
      <c r="N156" s="64">
        <f t="shared" si="58"/>
        <v>2028</v>
      </c>
      <c r="O156" s="64">
        <f t="shared" si="58"/>
        <v>2029</v>
      </c>
      <c r="P156" s="64">
        <f t="shared" si="58"/>
        <v>2030</v>
      </c>
      <c r="Q156" s="64">
        <f t="shared" si="58"/>
        <v>2031</v>
      </c>
      <c r="R156" s="64">
        <f t="shared" si="58"/>
        <v>2032</v>
      </c>
      <c r="S156" s="64">
        <f t="shared" si="58"/>
        <v>2033</v>
      </c>
      <c r="T156" s="64">
        <f t="shared" si="58"/>
        <v>2034</v>
      </c>
      <c r="U156" s="64">
        <f t="shared" si="58"/>
        <v>2035</v>
      </c>
      <c r="V156" s="64">
        <f t="shared" si="58"/>
        <v>2036</v>
      </c>
      <c r="W156" s="64">
        <f t="shared" si="58"/>
        <v>2037</v>
      </c>
      <c r="X156" s="64">
        <f t="shared" si="58"/>
        <v>2038</v>
      </c>
      <c r="Y156" s="64">
        <f t="shared" si="58"/>
        <v>2039</v>
      </c>
      <c r="Z156" s="64">
        <f t="shared" si="58"/>
        <v>2040</v>
      </c>
    </row>
    <row r="157" spans="1:26">
      <c r="B157" s="72" t="s">
        <v>29</v>
      </c>
      <c r="C157" s="50" t="s">
        <v>163</v>
      </c>
      <c r="D157" s="66"/>
      <c r="E157" s="216">
        <f t="shared" ref="E157:Z157" si="59">E150*(1+HLOOKUP(E$185,Elforbrug_Nettab,2,FALSE))</f>
        <v>436.89169999999996</v>
      </c>
      <c r="F157" s="216">
        <f t="shared" si="59"/>
        <v>508.79569999999995</v>
      </c>
      <c r="G157" s="216">
        <f t="shared" si="59"/>
        <v>537.2577</v>
      </c>
      <c r="H157" s="216">
        <f t="shared" si="59"/>
        <v>554.62647500000003</v>
      </c>
      <c r="I157" s="216">
        <f t="shared" si="59"/>
        <v>571.99524999999994</v>
      </c>
      <c r="J157" s="216">
        <f t="shared" si="59"/>
        <v>589.36402499999997</v>
      </c>
      <c r="K157" s="216">
        <f t="shared" si="59"/>
        <v>606.73279999999988</v>
      </c>
      <c r="L157" s="216">
        <f t="shared" si="59"/>
        <v>624.10157499999991</v>
      </c>
      <c r="M157" s="216">
        <f t="shared" si="59"/>
        <v>641.47034999999994</v>
      </c>
      <c r="N157" s="216">
        <f t="shared" si="59"/>
        <v>658.83912499999985</v>
      </c>
      <c r="O157" s="216">
        <f t="shared" si="59"/>
        <v>676.20789999999988</v>
      </c>
      <c r="P157" s="216">
        <f t="shared" si="59"/>
        <v>693.5766749999998</v>
      </c>
      <c r="Q157" s="216">
        <f t="shared" si="59"/>
        <v>710.94544999999971</v>
      </c>
      <c r="R157" s="216">
        <f t="shared" si="59"/>
        <v>728.31422499999985</v>
      </c>
      <c r="S157" s="216">
        <f t="shared" si="59"/>
        <v>745.68299999999977</v>
      </c>
      <c r="T157" s="216">
        <f t="shared" si="59"/>
        <v>763.05177499999991</v>
      </c>
      <c r="U157" s="216">
        <f t="shared" si="59"/>
        <v>780.42054999999982</v>
      </c>
      <c r="V157" s="216">
        <f t="shared" si="59"/>
        <v>797.78932499999962</v>
      </c>
      <c r="W157" s="216">
        <f t="shared" si="59"/>
        <v>815.15809999999976</v>
      </c>
      <c r="X157" s="216">
        <f t="shared" si="59"/>
        <v>832.52687499999968</v>
      </c>
      <c r="Y157" s="216">
        <f t="shared" si="59"/>
        <v>849.89564999999959</v>
      </c>
      <c r="Z157" s="216">
        <f t="shared" si="59"/>
        <v>867.26442499999973</v>
      </c>
    </row>
    <row r="158" spans="1:26" s="12" customFormat="1">
      <c r="B158" s="72" t="s">
        <v>31</v>
      </c>
      <c r="C158" s="50" t="s">
        <v>163</v>
      </c>
      <c r="D158" s="66"/>
      <c r="E158" s="216">
        <f t="shared" ref="E158:Z158" si="60">E151*(1+HLOOKUP(E$185,Elforbrug_Nettab,3,FALSE))</f>
        <v>75.005600000000015</v>
      </c>
      <c r="F158" s="216">
        <f t="shared" si="60"/>
        <v>125.8856</v>
      </c>
      <c r="G158" s="216">
        <f t="shared" si="60"/>
        <v>125.8856</v>
      </c>
      <c r="H158" s="216">
        <f t="shared" si="60"/>
        <v>129.01865714285714</v>
      </c>
      <c r="I158" s="216">
        <f t="shared" si="60"/>
        <v>132.15171428571429</v>
      </c>
      <c r="J158" s="216">
        <f t="shared" si="60"/>
        <v>135.28477142857145</v>
      </c>
      <c r="K158" s="216">
        <f t="shared" si="60"/>
        <v>138.4178285714286</v>
      </c>
      <c r="L158" s="216">
        <f t="shared" si="60"/>
        <v>141.55088571428576</v>
      </c>
      <c r="M158" s="216">
        <f t="shared" si="60"/>
        <v>144.68394285714291</v>
      </c>
      <c r="N158" s="216">
        <f t="shared" si="60"/>
        <v>147.81700000000006</v>
      </c>
      <c r="O158" s="216">
        <f t="shared" si="60"/>
        <v>150.95005714285722</v>
      </c>
      <c r="P158" s="216">
        <f t="shared" si="60"/>
        <v>154.08311428571434</v>
      </c>
      <c r="Q158" s="216">
        <f t="shared" si="60"/>
        <v>157.2161714285715</v>
      </c>
      <c r="R158" s="216">
        <f t="shared" si="60"/>
        <v>160.34922857142865</v>
      </c>
      <c r="S158" s="216">
        <f t="shared" si="60"/>
        <v>163.48228571428581</v>
      </c>
      <c r="T158" s="216">
        <f t="shared" si="60"/>
        <v>166.61534285714296</v>
      </c>
      <c r="U158" s="216">
        <f t="shared" si="60"/>
        <v>169.74840000000012</v>
      </c>
      <c r="V158" s="216">
        <f t="shared" si="60"/>
        <v>172.88145714285727</v>
      </c>
      <c r="W158" s="216">
        <f t="shared" si="60"/>
        <v>176.01451428571443</v>
      </c>
      <c r="X158" s="216">
        <f t="shared" si="60"/>
        <v>179.14757142857158</v>
      </c>
      <c r="Y158" s="216">
        <f t="shared" si="60"/>
        <v>182.28062857142871</v>
      </c>
      <c r="Z158" s="216">
        <f t="shared" si="60"/>
        <v>185.41368571428586</v>
      </c>
    </row>
    <row r="159" spans="1:26" s="238" customFormat="1">
      <c r="A159" s="12"/>
      <c r="B159" s="74" t="s">
        <v>169</v>
      </c>
      <c r="C159" s="74" t="s">
        <v>163</v>
      </c>
      <c r="D159" s="77"/>
      <c r="E159" s="77">
        <f t="shared" ref="E159:Z159" si="61">E157+E158</f>
        <v>511.89729999999997</v>
      </c>
      <c r="F159" s="77">
        <f t="shared" si="61"/>
        <v>634.68129999999996</v>
      </c>
      <c r="G159" s="77">
        <f t="shared" si="61"/>
        <v>663.14329999999995</v>
      </c>
      <c r="H159" s="77">
        <f t="shared" si="61"/>
        <v>683.64513214285716</v>
      </c>
      <c r="I159" s="77">
        <f t="shared" si="61"/>
        <v>704.14696428571426</v>
      </c>
      <c r="J159" s="77">
        <f t="shared" si="61"/>
        <v>724.64879642857136</v>
      </c>
      <c r="K159" s="77">
        <f t="shared" si="61"/>
        <v>745.15062857142846</v>
      </c>
      <c r="L159" s="77">
        <f t="shared" si="61"/>
        <v>765.65246071428567</v>
      </c>
      <c r="M159" s="77">
        <f t="shared" si="61"/>
        <v>786.15429285714288</v>
      </c>
      <c r="N159" s="77">
        <f t="shared" si="61"/>
        <v>806.65612499999997</v>
      </c>
      <c r="O159" s="77">
        <f t="shared" si="61"/>
        <v>827.15795714285707</v>
      </c>
      <c r="P159" s="77">
        <f t="shared" si="61"/>
        <v>847.65978928571417</v>
      </c>
      <c r="Q159" s="77">
        <f t="shared" si="61"/>
        <v>868.16162142857115</v>
      </c>
      <c r="R159" s="77">
        <f t="shared" si="61"/>
        <v>888.66345357142848</v>
      </c>
      <c r="S159" s="77">
        <f t="shared" si="61"/>
        <v>909.16528571428557</v>
      </c>
      <c r="T159" s="77">
        <f t="shared" si="61"/>
        <v>929.6671178571429</v>
      </c>
      <c r="U159" s="77">
        <f t="shared" si="61"/>
        <v>950.16895</v>
      </c>
      <c r="V159" s="77">
        <f t="shared" si="61"/>
        <v>970.67078214285686</v>
      </c>
      <c r="W159" s="77">
        <f t="shared" si="61"/>
        <v>991.17261428571419</v>
      </c>
      <c r="X159" s="77">
        <f t="shared" si="61"/>
        <v>1011.6744464285713</v>
      </c>
      <c r="Y159" s="77">
        <f t="shared" si="61"/>
        <v>1032.1762785714284</v>
      </c>
      <c r="Z159" s="77">
        <f t="shared" si="61"/>
        <v>1052.6781107142856</v>
      </c>
    </row>
    <row r="161" spans="1:28" s="12" customFormat="1"/>
    <row r="162" spans="1:28" s="12" customFormat="1">
      <c r="A162" s="60"/>
      <c r="B162" s="60" t="s">
        <v>334</v>
      </c>
      <c r="C162" s="60"/>
      <c r="D162" s="60"/>
      <c r="E162" s="186"/>
      <c r="F162" s="186"/>
      <c r="G162" s="186"/>
      <c r="H162" s="60"/>
      <c r="I162" s="60"/>
      <c r="J162" s="60"/>
      <c r="K162" s="60"/>
      <c r="L162" s="60"/>
      <c r="M162" s="60"/>
      <c r="N162" s="60"/>
      <c r="O162" s="60"/>
      <c r="P162" s="60"/>
      <c r="Q162" s="60"/>
      <c r="R162" s="60"/>
      <c r="S162" s="60"/>
      <c r="T162" s="60"/>
      <c r="U162" s="60"/>
      <c r="V162" s="60"/>
      <c r="W162" s="60"/>
      <c r="X162" s="60"/>
      <c r="Y162" s="186"/>
      <c r="Z162" s="186"/>
      <c r="AA162" s="186"/>
    </row>
    <row r="163" spans="1:28" s="200" customFormat="1">
      <c r="A163" s="12"/>
      <c r="B163"/>
      <c r="C163"/>
      <c r="D163"/>
      <c r="E163"/>
      <c r="F163"/>
      <c r="G163"/>
      <c r="H163"/>
      <c r="I163"/>
      <c r="J163"/>
      <c r="K163"/>
      <c r="L163"/>
      <c r="M163"/>
      <c r="N163"/>
      <c r="O163"/>
      <c r="P163"/>
      <c r="Q163"/>
      <c r="R163"/>
      <c r="S163"/>
      <c r="T163"/>
      <c r="U163"/>
      <c r="V163"/>
      <c r="W163"/>
      <c r="X163"/>
      <c r="AB163" s="206"/>
    </row>
    <row r="164" spans="1:28" s="200" customFormat="1">
      <c r="A164" s="12"/>
      <c r="B164" s="53" t="s">
        <v>203</v>
      </c>
      <c r="C164" s="53" t="s">
        <v>1</v>
      </c>
      <c r="D164" s="64"/>
      <c r="E164" s="64">
        <f t="shared" ref="E164:Z164" si="62">E$20</f>
        <v>2019</v>
      </c>
      <c r="F164" s="64">
        <f t="shared" si="62"/>
        <v>2020</v>
      </c>
      <c r="G164" s="64">
        <f t="shared" si="62"/>
        <v>2021</v>
      </c>
      <c r="H164" s="64">
        <f t="shared" si="62"/>
        <v>2022</v>
      </c>
      <c r="I164" s="64">
        <f t="shared" si="62"/>
        <v>2023</v>
      </c>
      <c r="J164" s="64">
        <f t="shared" si="62"/>
        <v>2024</v>
      </c>
      <c r="K164" s="64">
        <f t="shared" si="62"/>
        <v>2025</v>
      </c>
      <c r="L164" s="64">
        <f t="shared" si="62"/>
        <v>2026</v>
      </c>
      <c r="M164" s="64">
        <f t="shared" si="62"/>
        <v>2027</v>
      </c>
      <c r="N164" s="64">
        <f t="shared" si="62"/>
        <v>2028</v>
      </c>
      <c r="O164" s="64">
        <f t="shared" si="62"/>
        <v>2029</v>
      </c>
      <c r="P164" s="64">
        <f t="shared" si="62"/>
        <v>2030</v>
      </c>
      <c r="Q164" s="64">
        <f t="shared" si="62"/>
        <v>2031</v>
      </c>
      <c r="R164" s="64">
        <f t="shared" si="62"/>
        <v>2032</v>
      </c>
      <c r="S164" s="64">
        <f t="shared" si="62"/>
        <v>2033</v>
      </c>
      <c r="T164" s="64">
        <f t="shared" si="62"/>
        <v>2034</v>
      </c>
      <c r="U164" s="64">
        <f t="shared" si="62"/>
        <v>2035</v>
      </c>
      <c r="V164" s="64">
        <f t="shared" si="62"/>
        <v>2036</v>
      </c>
      <c r="W164" s="64">
        <f t="shared" si="62"/>
        <v>2037</v>
      </c>
      <c r="X164" s="64">
        <f t="shared" si="62"/>
        <v>2038</v>
      </c>
      <c r="Y164" s="64">
        <f t="shared" si="62"/>
        <v>2039</v>
      </c>
      <c r="Z164" s="64">
        <f t="shared" si="62"/>
        <v>2040</v>
      </c>
      <c r="AB164" s="206"/>
    </row>
    <row r="165" spans="1:28" s="200" customFormat="1">
      <c r="A165" s="12"/>
      <c r="B165" s="53" t="s">
        <v>29</v>
      </c>
      <c r="C165" s="53"/>
      <c r="D165" s="319"/>
      <c r="E165" s="319"/>
      <c r="F165" s="319"/>
      <c r="G165" s="319"/>
      <c r="H165" s="319"/>
      <c r="I165" s="319"/>
      <c r="J165" s="319"/>
      <c r="K165" s="319"/>
      <c r="L165" s="319"/>
      <c r="M165" s="319"/>
      <c r="N165" s="319"/>
      <c r="O165" s="319"/>
      <c r="P165" s="319"/>
      <c r="Q165" s="319"/>
      <c r="R165" s="319"/>
      <c r="S165" s="319"/>
      <c r="T165" s="319"/>
      <c r="U165" s="319"/>
      <c r="V165" s="319"/>
      <c r="W165" s="319"/>
      <c r="X165" s="319"/>
      <c r="Y165" s="319"/>
      <c r="Z165" s="319"/>
      <c r="AB165" s="206"/>
    </row>
    <row r="166" spans="1:28" s="12" customFormat="1">
      <c r="A166" s="200"/>
      <c r="B166" s="205" t="s">
        <v>255</v>
      </c>
      <c r="C166" s="205" t="s">
        <v>163</v>
      </c>
      <c r="D166" s="306"/>
      <c r="E166" s="492">
        <v>32.76033517641887</v>
      </c>
      <c r="F166" s="492">
        <v>53.777304625177464</v>
      </c>
      <c r="G166" s="492">
        <v>82.785576773584935</v>
      </c>
      <c r="H166" s="492">
        <v>118.77959001149483</v>
      </c>
      <c r="I166" s="492">
        <v>161.1441945609383</v>
      </c>
      <c r="J166" s="492">
        <v>212.55410587634648</v>
      </c>
      <c r="K166" s="492">
        <v>280.63364326561157</v>
      </c>
      <c r="L166" s="492">
        <v>374.3666248958653</v>
      </c>
      <c r="M166" s="492">
        <v>502.52135885817171</v>
      </c>
      <c r="N166" s="492">
        <v>674.78358169504077</v>
      </c>
      <c r="O166" s="492">
        <v>901.98168642050177</v>
      </c>
      <c r="P166" s="492">
        <v>1194.8031610285555</v>
      </c>
      <c r="Q166" s="492">
        <v>1497.5108074969507</v>
      </c>
      <c r="R166" s="492">
        <v>1812.1793056446004</v>
      </c>
      <c r="S166" s="492">
        <v>2138.8086554715037</v>
      </c>
      <c r="T166" s="492">
        <v>2477.3988569776611</v>
      </c>
      <c r="U166" s="492">
        <v>2827.9499101630722</v>
      </c>
      <c r="V166" s="492">
        <v>3128.1432067249939</v>
      </c>
      <c r="W166" s="492">
        <v>3428.3365032869156</v>
      </c>
      <c r="X166" s="492">
        <v>3728.5297998488372</v>
      </c>
      <c r="Y166" s="492">
        <v>4028.7230964107589</v>
      </c>
      <c r="Z166" s="492">
        <v>4328.9163929726801</v>
      </c>
    </row>
    <row r="167" spans="1:28" s="12" customFormat="1">
      <c r="A167" s="200"/>
      <c r="B167" s="205" t="s">
        <v>256</v>
      </c>
      <c r="C167" s="205" t="s">
        <v>163</v>
      </c>
      <c r="D167" s="306"/>
      <c r="E167" s="492">
        <v>2.2102509649397475</v>
      </c>
      <c r="F167" s="492">
        <v>5.2681116587515824</v>
      </c>
      <c r="G167" s="492">
        <v>9.3198846862333067</v>
      </c>
      <c r="H167" s="492">
        <v>14.350113848296303</v>
      </c>
      <c r="I167" s="492">
        <v>20.433235274552803</v>
      </c>
      <c r="J167" s="492">
        <v>27.683904101695742</v>
      </c>
      <c r="K167" s="492">
        <v>36.177101786605718</v>
      </c>
      <c r="L167" s="492">
        <v>45.988859545541544</v>
      </c>
      <c r="M167" s="492">
        <v>57.188096085614319</v>
      </c>
      <c r="N167" s="492">
        <v>69.66701473562037</v>
      </c>
      <c r="O167" s="492">
        <v>83.29634485586854</v>
      </c>
      <c r="P167" s="492">
        <v>98.106045179331744</v>
      </c>
      <c r="Q167" s="492">
        <v>121.59647942090594</v>
      </c>
      <c r="R167" s="492">
        <v>147.34146748005557</v>
      </c>
      <c r="S167" s="492">
        <v>176.16263478906458</v>
      </c>
      <c r="T167" s="492">
        <v>208.03580040215274</v>
      </c>
      <c r="U167" s="492">
        <v>241.99804041647781</v>
      </c>
      <c r="V167" s="492">
        <v>265.55360802635659</v>
      </c>
      <c r="W167" s="492">
        <v>288.54911125596919</v>
      </c>
      <c r="X167" s="492">
        <v>311.01766802363403</v>
      </c>
      <c r="Y167" s="492">
        <v>333.02362923067739</v>
      </c>
      <c r="Z167" s="492">
        <v>354.64137826769985</v>
      </c>
    </row>
    <row r="168" spans="1:28" s="12" customFormat="1">
      <c r="A168" s="200"/>
      <c r="B168" s="205" t="s">
        <v>257</v>
      </c>
      <c r="C168" s="205" t="s">
        <v>163</v>
      </c>
      <c r="D168" s="306"/>
      <c r="E168" s="493">
        <v>2.3754853776856968</v>
      </c>
      <c r="F168" s="493">
        <v>3.563228066528545</v>
      </c>
      <c r="G168" s="493">
        <v>4.7509707553713936</v>
      </c>
      <c r="H168" s="493">
        <v>5.9387134442142431</v>
      </c>
      <c r="I168" s="493">
        <v>7.1264561330570899</v>
      </c>
      <c r="J168" s="493">
        <v>8.3141988218999394</v>
      </c>
      <c r="K168" s="493">
        <v>9.5019415107427871</v>
      </c>
      <c r="L168" s="493">
        <v>10.689684199585638</v>
      </c>
      <c r="M168" s="493">
        <v>11.877426888428486</v>
      </c>
      <c r="N168" s="493">
        <v>13.065169577271334</v>
      </c>
      <c r="O168" s="493">
        <v>14.252912266114183</v>
      </c>
      <c r="P168" s="493">
        <v>15.440654954957029</v>
      </c>
      <c r="Q168" s="493">
        <v>18.107338128702782</v>
      </c>
      <c r="R168" s="493">
        <v>20.774021302448542</v>
      </c>
      <c r="S168" s="493">
        <v>23.440704476194345</v>
      </c>
      <c r="T168" s="493">
        <v>26.107387649940094</v>
      </c>
      <c r="U168" s="493">
        <v>28.774070823685854</v>
      </c>
      <c r="V168" s="493">
        <v>31.440753997431607</v>
      </c>
      <c r="W168" s="493">
        <v>34.107437171177367</v>
      </c>
      <c r="X168" s="493">
        <v>36.774120344923169</v>
      </c>
      <c r="Y168" s="493">
        <v>39.440803518668922</v>
      </c>
      <c r="Z168" s="493">
        <v>42.107486692414675</v>
      </c>
      <c r="AA168" s="369"/>
    </row>
    <row r="169" spans="1:28" s="200" customFormat="1">
      <c r="A169" s="12"/>
      <c r="B169" s="53" t="str">
        <f>"I alt, "&amp;B165</f>
        <v>I alt, Vestdanmark (DK1)</v>
      </c>
      <c r="C169" s="53" t="s">
        <v>163</v>
      </c>
      <c r="D169" s="67"/>
      <c r="E169" s="67">
        <f t="shared" ref="E169:Z169" si="63">SUM(E166:E168)</f>
        <v>37.346071519044315</v>
      </c>
      <c r="F169" s="67">
        <f t="shared" si="63"/>
        <v>62.608644350457588</v>
      </c>
      <c r="G169" s="67">
        <f t="shared" si="63"/>
        <v>96.856432215189642</v>
      </c>
      <c r="H169" s="67">
        <f t="shared" si="63"/>
        <v>139.06841730400538</v>
      </c>
      <c r="I169" s="67">
        <f t="shared" si="63"/>
        <v>188.70388596854821</v>
      </c>
      <c r="J169" s="67">
        <f t="shared" si="63"/>
        <v>248.55220879994215</v>
      </c>
      <c r="K169" s="67">
        <f t="shared" si="63"/>
        <v>326.31268656296004</v>
      </c>
      <c r="L169" s="67">
        <f t="shared" si="63"/>
        <v>431.04516864099247</v>
      </c>
      <c r="M169" s="67">
        <f t="shared" si="63"/>
        <v>571.58688183221443</v>
      </c>
      <c r="N169" s="67">
        <f t="shared" si="63"/>
        <v>757.51576600793248</v>
      </c>
      <c r="O169" s="67">
        <f t="shared" si="63"/>
        <v>999.53094354248447</v>
      </c>
      <c r="P169" s="67">
        <f t="shared" si="63"/>
        <v>1308.349861162844</v>
      </c>
      <c r="Q169" s="67">
        <f t="shared" si="63"/>
        <v>1637.2146250465596</v>
      </c>
      <c r="R169" s="67">
        <f t="shared" si="63"/>
        <v>1980.2947944271045</v>
      </c>
      <c r="S169" s="67">
        <f t="shared" si="63"/>
        <v>2338.4119947367626</v>
      </c>
      <c r="T169" s="67">
        <f t="shared" si="63"/>
        <v>2711.5420450297538</v>
      </c>
      <c r="U169" s="67">
        <f t="shared" si="63"/>
        <v>3098.7220214032354</v>
      </c>
      <c r="V169" s="67">
        <f t="shared" si="63"/>
        <v>3425.1375687487821</v>
      </c>
      <c r="W169" s="67">
        <f t="shared" si="63"/>
        <v>3750.9930517140624</v>
      </c>
      <c r="X169" s="67">
        <f t="shared" si="63"/>
        <v>4076.3215882173945</v>
      </c>
      <c r="Y169" s="67">
        <f t="shared" si="63"/>
        <v>4401.1875291601054</v>
      </c>
      <c r="Z169" s="67">
        <f t="shared" si="63"/>
        <v>4725.6652579327947</v>
      </c>
      <c r="AB169" s="206"/>
    </row>
    <row r="170" spans="1:28" s="200" customFormat="1">
      <c r="A170" s="12"/>
      <c r="B170" s="50"/>
      <c r="C170" s="50"/>
      <c r="D170" s="50"/>
      <c r="E170" s="50"/>
      <c r="F170" s="50"/>
      <c r="G170" s="50"/>
      <c r="H170" s="50"/>
      <c r="I170" s="50"/>
      <c r="J170" s="50"/>
      <c r="K170" s="50"/>
      <c r="L170" s="50"/>
      <c r="M170" s="50"/>
      <c r="N170" s="50"/>
      <c r="O170" s="50"/>
      <c r="P170" s="50"/>
      <c r="Q170" s="220"/>
      <c r="R170" s="220"/>
      <c r="S170" s="220"/>
      <c r="T170" s="220"/>
      <c r="U170" s="220"/>
      <c r="V170" s="220"/>
      <c r="W170" s="220"/>
      <c r="X170" s="225"/>
      <c r="Y170" s="225"/>
      <c r="Z170" s="225"/>
      <c r="AB170" s="206"/>
    </row>
    <row r="171" spans="1:28" s="200" customFormat="1">
      <c r="A171" s="12"/>
      <c r="B171" s="53" t="s">
        <v>31</v>
      </c>
      <c r="C171" s="53"/>
      <c r="D171" s="319"/>
      <c r="E171" s="319"/>
      <c r="F171" s="319"/>
      <c r="G171" s="319"/>
      <c r="H171" s="319"/>
      <c r="I171" s="319"/>
      <c r="J171" s="319"/>
      <c r="K171" s="319"/>
      <c r="L171" s="319"/>
      <c r="M171" s="319"/>
      <c r="N171" s="319"/>
      <c r="O171" s="319"/>
      <c r="P171" s="319"/>
      <c r="Q171" s="319"/>
      <c r="R171" s="319"/>
      <c r="S171" s="319"/>
      <c r="T171" s="319"/>
      <c r="U171" s="319"/>
      <c r="V171" s="319"/>
      <c r="W171" s="319"/>
      <c r="X171" s="319"/>
      <c r="Y171" s="319"/>
      <c r="Z171" s="319"/>
      <c r="AB171" s="206"/>
    </row>
    <row r="172" spans="1:28" s="12" customFormat="1">
      <c r="A172" s="200"/>
      <c r="B172" s="205" t="s">
        <v>255</v>
      </c>
      <c r="C172" s="205" t="s">
        <v>163</v>
      </c>
      <c r="D172" s="306"/>
      <c r="E172" s="492">
        <v>50.040820285886703</v>
      </c>
      <c r="F172" s="492">
        <v>78.28202299826421</v>
      </c>
      <c r="G172" s="492">
        <v>114.89201879559344</v>
      </c>
      <c r="H172" s="492">
        <v>157.22031008712602</v>
      </c>
      <c r="I172" s="492">
        <v>203.4922836594163</v>
      </c>
      <c r="J172" s="492">
        <v>256.14170918994063</v>
      </c>
      <c r="K172" s="492">
        <v>322.78707260300644</v>
      </c>
      <c r="L172" s="492">
        <v>411.05957916898609</v>
      </c>
      <c r="M172" s="492">
        <v>526.78948249221878</v>
      </c>
      <c r="N172" s="492">
        <v>675.37342189116657</v>
      </c>
      <c r="O172" s="492">
        <v>861.93491550249632</v>
      </c>
      <c r="P172" s="492">
        <v>1090.057129986418</v>
      </c>
      <c r="Q172" s="492">
        <v>1304.2359259592627</v>
      </c>
      <c r="R172" s="492">
        <v>1506.4538702528534</v>
      </c>
      <c r="S172" s="492">
        <v>1696.7109628671906</v>
      </c>
      <c r="T172" s="492">
        <v>1875.0072038022736</v>
      </c>
      <c r="U172" s="492">
        <v>2041.3425930581022</v>
      </c>
      <c r="V172" s="492">
        <v>2258.0357389374208</v>
      </c>
      <c r="W172" s="492">
        <v>2474.7288848167395</v>
      </c>
      <c r="X172" s="492">
        <v>2691.4220306960583</v>
      </c>
      <c r="Y172" s="492">
        <v>2908.1151765753771</v>
      </c>
      <c r="Z172" s="492">
        <v>3124.8083224546958</v>
      </c>
    </row>
    <row r="173" spans="1:28" s="12" customFormat="1">
      <c r="A173" s="200"/>
      <c r="B173" s="205" t="s">
        <v>256</v>
      </c>
      <c r="C173" s="205" t="s">
        <v>163</v>
      </c>
      <c r="D173" s="306"/>
      <c r="E173" s="492">
        <v>10.753557782739374</v>
      </c>
      <c r="F173" s="492">
        <v>21.320953644623163</v>
      </c>
      <c r="G173" s="492">
        <v>31.960999362363619</v>
      </c>
      <c r="H173" s="492">
        <v>42.279192460468281</v>
      </c>
      <c r="I173" s="492">
        <v>52.27224956626398</v>
      </c>
      <c r="J173" s="492">
        <v>62.001480655188566</v>
      </c>
      <c r="K173" s="492">
        <v>71.392063451987752</v>
      </c>
      <c r="L173" s="492">
        <v>80.370961909788079</v>
      </c>
      <c r="M173" s="492">
        <v>88.853243713710754</v>
      </c>
      <c r="N173" s="492">
        <v>96.513386118945448</v>
      </c>
      <c r="O173" s="492">
        <v>103.10648230160172</v>
      </c>
      <c r="P173" s="492">
        <v>108.65114453347948</v>
      </c>
      <c r="Q173" s="492">
        <v>120.56215199022374</v>
      </c>
      <c r="R173" s="492">
        <v>130.7807114177742</v>
      </c>
      <c r="S173" s="492">
        <v>139.87559590459458</v>
      </c>
      <c r="T173" s="492">
        <v>147.5529534845486</v>
      </c>
      <c r="U173" s="492">
        <v>152.98287416492855</v>
      </c>
      <c r="V173" s="492">
        <v>167.87389737050398</v>
      </c>
      <c r="W173" s="492">
        <v>182.41086705373246</v>
      </c>
      <c r="X173" s="492">
        <v>196.61471922848409</v>
      </c>
      <c r="Y173" s="492">
        <v>210.52613433094368</v>
      </c>
      <c r="Z173" s="492">
        <v>224.19213499346239</v>
      </c>
    </row>
    <row r="174" spans="1:28" s="12" customFormat="1">
      <c r="A174" s="200"/>
      <c r="B174" s="205" t="s">
        <v>257</v>
      </c>
      <c r="C174" s="205" t="s">
        <v>163</v>
      </c>
      <c r="D174" s="306"/>
      <c r="E174" s="493">
        <v>94.380884120105435</v>
      </c>
      <c r="F174" s="493">
        <v>89.571326180158167</v>
      </c>
      <c r="G174" s="493">
        <v>89.761768240210841</v>
      </c>
      <c r="H174" s="493">
        <v>89.952210300263587</v>
      </c>
      <c r="I174" s="493">
        <v>90.142652360316291</v>
      </c>
      <c r="J174" s="493">
        <v>90.333094420369008</v>
      </c>
      <c r="K174" s="493">
        <v>89.523536480421726</v>
      </c>
      <c r="L174" s="493">
        <v>89.713978540474429</v>
      </c>
      <c r="M174" s="493">
        <v>89.904420600527146</v>
      </c>
      <c r="N174" s="493">
        <v>90.094862660579864</v>
      </c>
      <c r="O174" s="493">
        <v>90.285304720632567</v>
      </c>
      <c r="P174" s="493">
        <v>90.475746780685284</v>
      </c>
      <c r="Q174" s="493">
        <v>90.90332140765338</v>
      </c>
      <c r="R174" s="493">
        <v>91.330896034621446</v>
      </c>
      <c r="S174" s="493">
        <v>91.758470661589556</v>
      </c>
      <c r="T174" s="493">
        <v>92.186045288557636</v>
      </c>
      <c r="U174" s="493">
        <v>92.613619915525717</v>
      </c>
      <c r="V174" s="493">
        <v>93.041194542493812</v>
      </c>
      <c r="W174" s="493">
        <v>93.468769169461893</v>
      </c>
      <c r="X174" s="493">
        <v>93.896343796429989</v>
      </c>
      <c r="Y174" s="493">
        <v>94.323918423398069</v>
      </c>
      <c r="Z174" s="493">
        <v>93.75149305036615</v>
      </c>
    </row>
    <row r="175" spans="1:28" s="200" customFormat="1">
      <c r="A175" s="12"/>
      <c r="B175" s="53" t="str">
        <f>"I alt, "&amp;B171</f>
        <v>I alt, Østdanmark (DK2)</v>
      </c>
      <c r="C175" s="53" t="s">
        <v>163</v>
      </c>
      <c r="D175" s="67"/>
      <c r="E175" s="67">
        <f t="shared" ref="E175:Z175" si="64">SUM(E172:E174)</f>
        <v>155.17526218873149</v>
      </c>
      <c r="F175" s="67">
        <f t="shared" si="64"/>
        <v>189.17430282304554</v>
      </c>
      <c r="G175" s="67">
        <f t="shared" si="64"/>
        <v>236.61478639816789</v>
      </c>
      <c r="H175" s="67">
        <f t="shared" si="64"/>
        <v>289.45171284785789</v>
      </c>
      <c r="I175" s="67">
        <f t="shared" si="64"/>
        <v>345.90718558599656</v>
      </c>
      <c r="J175" s="67">
        <f t="shared" si="64"/>
        <v>408.47628426549818</v>
      </c>
      <c r="K175" s="67">
        <f t="shared" si="64"/>
        <v>483.7026725354159</v>
      </c>
      <c r="L175" s="67">
        <f t="shared" si="64"/>
        <v>581.14451961924863</v>
      </c>
      <c r="M175" s="67">
        <f t="shared" si="64"/>
        <v>705.54714680645668</v>
      </c>
      <c r="N175" s="67">
        <f t="shared" si="64"/>
        <v>861.98167067069187</v>
      </c>
      <c r="O175" s="67">
        <f t="shared" si="64"/>
        <v>1055.3267025247308</v>
      </c>
      <c r="P175" s="67">
        <f t="shared" si="64"/>
        <v>1289.1840213005828</v>
      </c>
      <c r="Q175" s="67">
        <f t="shared" si="64"/>
        <v>1515.70139935714</v>
      </c>
      <c r="R175" s="67">
        <f t="shared" si="64"/>
        <v>1728.5654777052491</v>
      </c>
      <c r="S175" s="67">
        <f t="shared" si="64"/>
        <v>1928.3450294333747</v>
      </c>
      <c r="T175" s="67">
        <f t="shared" si="64"/>
        <v>2114.7462025753798</v>
      </c>
      <c r="U175" s="67">
        <f t="shared" si="64"/>
        <v>2286.9390871385567</v>
      </c>
      <c r="V175" s="67">
        <f t="shared" si="64"/>
        <v>2518.9508308504187</v>
      </c>
      <c r="W175" s="67">
        <f t="shared" si="64"/>
        <v>2750.6085210399342</v>
      </c>
      <c r="X175" s="67">
        <f t="shared" si="64"/>
        <v>2981.933093720972</v>
      </c>
      <c r="Y175" s="67">
        <f t="shared" si="64"/>
        <v>3212.9652293297186</v>
      </c>
      <c r="Z175" s="67">
        <f t="shared" si="64"/>
        <v>3442.7519504985244</v>
      </c>
      <c r="AB175" s="208"/>
    </row>
    <row r="176" spans="1:28" s="200" customFormat="1">
      <c r="A176" s="12"/>
      <c r="B176" s="50"/>
      <c r="C176" s="50"/>
      <c r="D176" s="50"/>
      <c r="E176" s="50"/>
      <c r="F176" s="50"/>
      <c r="G176" s="50"/>
      <c r="H176" s="50"/>
      <c r="I176" s="50"/>
      <c r="J176" s="50"/>
      <c r="K176" s="50"/>
      <c r="L176" s="50"/>
      <c r="M176" s="50"/>
      <c r="N176" s="50"/>
      <c r="O176" s="50"/>
      <c r="P176" s="50"/>
      <c r="Q176" s="220"/>
      <c r="R176" s="220"/>
      <c r="S176" s="220"/>
      <c r="T176" s="220"/>
      <c r="U176" s="220"/>
      <c r="V176" s="220"/>
      <c r="W176" s="220"/>
      <c r="X176" s="225"/>
      <c r="Y176" s="225"/>
      <c r="Z176" s="225"/>
      <c r="AB176" s="208"/>
    </row>
    <row r="177" spans="1:28" s="200" customFormat="1">
      <c r="A177" s="12"/>
      <c r="B177" s="53" t="s">
        <v>177</v>
      </c>
      <c r="C177" s="53"/>
      <c r="D177" s="319"/>
      <c r="E177" s="319"/>
      <c r="F177" s="319"/>
      <c r="G177" s="319"/>
      <c r="H177" s="319"/>
      <c r="I177" s="319"/>
      <c r="J177" s="319"/>
      <c r="K177" s="319"/>
      <c r="L177" s="319"/>
      <c r="M177" s="319"/>
      <c r="N177" s="319"/>
      <c r="O177" s="319"/>
      <c r="P177" s="319"/>
      <c r="Q177" s="319"/>
      <c r="R177" s="319"/>
      <c r="S177" s="319"/>
      <c r="T177" s="319"/>
      <c r="U177" s="319"/>
      <c r="V177" s="319"/>
      <c r="W177" s="319"/>
      <c r="X177" s="319"/>
      <c r="Y177" s="319"/>
      <c r="Z177" s="319"/>
      <c r="AB177" s="208"/>
    </row>
    <row r="178" spans="1:28" s="12" customFormat="1">
      <c r="A178" s="200"/>
      <c r="B178" s="205" t="s">
        <v>255</v>
      </c>
      <c r="C178" s="205" t="s">
        <v>163</v>
      </c>
      <c r="D178" s="208"/>
      <c r="E178" s="208">
        <f t="shared" ref="E178:Z178" si="65">SUM(E166,E172)</f>
        <v>82.801155462305573</v>
      </c>
      <c r="F178" s="208">
        <f t="shared" si="65"/>
        <v>132.05932762344167</v>
      </c>
      <c r="G178" s="208">
        <f t="shared" si="65"/>
        <v>197.67759556917838</v>
      </c>
      <c r="H178" s="208">
        <f t="shared" si="65"/>
        <v>275.99990009862086</v>
      </c>
      <c r="I178" s="208">
        <f t="shared" si="65"/>
        <v>364.6364782203546</v>
      </c>
      <c r="J178" s="208">
        <f t="shared" si="65"/>
        <v>468.69581506628708</v>
      </c>
      <c r="K178" s="208">
        <f t="shared" si="65"/>
        <v>603.420715868618</v>
      </c>
      <c r="L178" s="208">
        <f t="shared" si="65"/>
        <v>785.42620406485139</v>
      </c>
      <c r="M178" s="208">
        <f t="shared" si="65"/>
        <v>1029.3108413503905</v>
      </c>
      <c r="N178" s="208">
        <f t="shared" si="65"/>
        <v>1350.1570035862073</v>
      </c>
      <c r="O178" s="208">
        <f t="shared" si="65"/>
        <v>1763.9166019229981</v>
      </c>
      <c r="P178" s="208">
        <f t="shared" si="65"/>
        <v>2284.8602910149734</v>
      </c>
      <c r="Q178" s="208">
        <f t="shared" si="65"/>
        <v>2801.7467334562134</v>
      </c>
      <c r="R178" s="208">
        <f t="shared" si="65"/>
        <v>3318.6331758974538</v>
      </c>
      <c r="S178" s="208">
        <f t="shared" si="65"/>
        <v>3835.5196183386943</v>
      </c>
      <c r="T178" s="208">
        <f t="shared" si="65"/>
        <v>4352.4060607799347</v>
      </c>
      <c r="U178" s="208">
        <f t="shared" si="65"/>
        <v>4869.2925032211742</v>
      </c>
      <c r="V178" s="208">
        <f t="shared" si="65"/>
        <v>5386.1789456624147</v>
      </c>
      <c r="W178" s="208">
        <f t="shared" si="65"/>
        <v>5903.0653881036551</v>
      </c>
      <c r="X178" s="208">
        <f t="shared" si="65"/>
        <v>6419.9518305448955</v>
      </c>
      <c r="Y178" s="208">
        <f t="shared" si="65"/>
        <v>6936.838272986136</v>
      </c>
      <c r="Z178" s="208">
        <f t="shared" si="65"/>
        <v>7453.7247154273755</v>
      </c>
    </row>
    <row r="179" spans="1:28" s="12" customFormat="1">
      <c r="A179" s="200"/>
      <c r="B179" s="205" t="s">
        <v>256</v>
      </c>
      <c r="C179" s="205" t="s">
        <v>163</v>
      </c>
      <c r="D179" s="208"/>
      <c r="E179" s="208">
        <f t="shared" ref="E179:Z179" si="66">SUM(E167,E173)</f>
        <v>12.963808747679122</v>
      </c>
      <c r="F179" s="208">
        <f t="shared" si="66"/>
        <v>26.589065303374745</v>
      </c>
      <c r="G179" s="208">
        <f t="shared" si="66"/>
        <v>41.280884048596924</v>
      </c>
      <c r="H179" s="208">
        <f t="shared" si="66"/>
        <v>56.629306308764583</v>
      </c>
      <c r="I179" s="208">
        <f t="shared" si="66"/>
        <v>72.70548484081678</v>
      </c>
      <c r="J179" s="208">
        <f t="shared" si="66"/>
        <v>89.685384756884304</v>
      </c>
      <c r="K179" s="208">
        <f t="shared" si="66"/>
        <v>107.56916523859347</v>
      </c>
      <c r="L179" s="208">
        <f t="shared" si="66"/>
        <v>126.35982145532962</v>
      </c>
      <c r="M179" s="208">
        <f t="shared" si="66"/>
        <v>146.04133979932507</v>
      </c>
      <c r="N179" s="208">
        <f t="shared" si="66"/>
        <v>166.18040085456582</v>
      </c>
      <c r="O179" s="208">
        <f t="shared" si="66"/>
        <v>186.40282715747026</v>
      </c>
      <c r="P179" s="208">
        <f t="shared" si="66"/>
        <v>206.75718971281123</v>
      </c>
      <c r="Q179" s="208">
        <f t="shared" si="66"/>
        <v>242.15863141112968</v>
      </c>
      <c r="R179" s="208">
        <f t="shared" si="66"/>
        <v>278.12217889782977</v>
      </c>
      <c r="S179" s="208">
        <f t="shared" si="66"/>
        <v>316.03823069365916</v>
      </c>
      <c r="T179" s="208">
        <f t="shared" si="66"/>
        <v>355.58875388670134</v>
      </c>
      <c r="U179" s="208">
        <f t="shared" si="66"/>
        <v>394.98091458140635</v>
      </c>
      <c r="V179" s="208">
        <f t="shared" si="66"/>
        <v>433.42750539686057</v>
      </c>
      <c r="W179" s="208">
        <f t="shared" si="66"/>
        <v>470.95997830970168</v>
      </c>
      <c r="X179" s="208">
        <f t="shared" si="66"/>
        <v>507.63238725211812</v>
      </c>
      <c r="Y179" s="208">
        <f t="shared" si="66"/>
        <v>543.54976356162103</v>
      </c>
      <c r="Z179" s="208">
        <f t="shared" si="66"/>
        <v>578.83351326116224</v>
      </c>
    </row>
    <row r="180" spans="1:28" s="12" customFormat="1">
      <c r="A180" s="200"/>
      <c r="B180" s="205" t="s">
        <v>257</v>
      </c>
      <c r="C180" s="205" t="s">
        <v>163</v>
      </c>
      <c r="D180" s="208"/>
      <c r="E180" s="208">
        <f t="shared" ref="E180:Z180" si="67">SUM(E168,E174)</f>
        <v>96.756369497791127</v>
      </c>
      <c r="F180" s="208">
        <f t="shared" si="67"/>
        <v>93.134554246686719</v>
      </c>
      <c r="G180" s="208">
        <f t="shared" si="67"/>
        <v>94.512738995582239</v>
      </c>
      <c r="H180" s="208">
        <f t="shared" si="67"/>
        <v>95.890923744477831</v>
      </c>
      <c r="I180" s="208">
        <f t="shared" si="67"/>
        <v>97.26910849337338</v>
      </c>
      <c r="J180" s="208">
        <f t="shared" si="67"/>
        <v>98.647293242268944</v>
      </c>
      <c r="K180" s="208">
        <f t="shared" si="67"/>
        <v>99.025477991164507</v>
      </c>
      <c r="L180" s="208">
        <f t="shared" si="67"/>
        <v>100.40366274006007</v>
      </c>
      <c r="M180" s="208">
        <f t="shared" si="67"/>
        <v>101.78184748895563</v>
      </c>
      <c r="N180" s="208">
        <f t="shared" si="67"/>
        <v>103.1600322378512</v>
      </c>
      <c r="O180" s="208">
        <f t="shared" si="67"/>
        <v>104.53821698674675</v>
      </c>
      <c r="P180" s="208">
        <f t="shared" si="67"/>
        <v>105.91640173564231</v>
      </c>
      <c r="Q180" s="208">
        <f t="shared" si="67"/>
        <v>109.01065953635616</v>
      </c>
      <c r="R180" s="208">
        <f t="shared" si="67"/>
        <v>112.10491733706999</v>
      </c>
      <c r="S180" s="208">
        <f t="shared" si="67"/>
        <v>115.1991751377839</v>
      </c>
      <c r="T180" s="208">
        <f t="shared" si="67"/>
        <v>118.29343293849773</v>
      </c>
      <c r="U180" s="208">
        <f t="shared" si="67"/>
        <v>121.38769073921156</v>
      </c>
      <c r="V180" s="208">
        <f t="shared" si="67"/>
        <v>124.48194853992541</v>
      </c>
      <c r="W180" s="208">
        <f t="shared" si="67"/>
        <v>127.57620634063926</v>
      </c>
      <c r="X180" s="208">
        <f t="shared" si="67"/>
        <v>130.67046414135316</v>
      </c>
      <c r="Y180" s="208">
        <f t="shared" si="67"/>
        <v>133.76472194206698</v>
      </c>
      <c r="Z180" s="208">
        <f t="shared" si="67"/>
        <v>135.85897974278083</v>
      </c>
    </row>
    <row r="181" spans="1:28" s="12" customFormat="1">
      <c r="B181" s="74" t="s">
        <v>169</v>
      </c>
      <c r="C181" s="74" t="s">
        <v>163</v>
      </c>
      <c r="D181" s="77"/>
      <c r="E181" s="77">
        <f t="shared" ref="E181:Z181" si="68">SUM(E178:E180)</f>
        <v>192.52133370777582</v>
      </c>
      <c r="F181" s="77">
        <f t="shared" si="68"/>
        <v>251.78294717350315</v>
      </c>
      <c r="G181" s="77">
        <f t="shared" si="68"/>
        <v>333.47121861335756</v>
      </c>
      <c r="H181" s="77">
        <f t="shared" si="68"/>
        <v>428.52013015186327</v>
      </c>
      <c r="I181" s="77">
        <f t="shared" si="68"/>
        <v>534.61107155454476</v>
      </c>
      <c r="J181" s="77">
        <f t="shared" si="68"/>
        <v>657.02849306544033</v>
      </c>
      <c r="K181" s="77">
        <f t="shared" si="68"/>
        <v>810.01535909837594</v>
      </c>
      <c r="L181" s="77">
        <f t="shared" si="68"/>
        <v>1012.1896882602412</v>
      </c>
      <c r="M181" s="77">
        <f t="shared" si="68"/>
        <v>1277.1340286386712</v>
      </c>
      <c r="N181" s="77">
        <f t="shared" si="68"/>
        <v>1619.4974366786244</v>
      </c>
      <c r="O181" s="77">
        <f t="shared" si="68"/>
        <v>2054.8576460672152</v>
      </c>
      <c r="P181" s="77">
        <f t="shared" si="68"/>
        <v>2597.5338824634273</v>
      </c>
      <c r="Q181" s="77">
        <f t="shared" si="68"/>
        <v>3152.9160244036993</v>
      </c>
      <c r="R181" s="77">
        <f t="shared" si="68"/>
        <v>3708.8602721323532</v>
      </c>
      <c r="S181" s="77">
        <f t="shared" si="68"/>
        <v>4266.7570241701369</v>
      </c>
      <c r="T181" s="77">
        <f t="shared" si="68"/>
        <v>4826.2882476051336</v>
      </c>
      <c r="U181" s="77">
        <f t="shared" si="68"/>
        <v>5385.6611085417917</v>
      </c>
      <c r="V181" s="77">
        <f t="shared" si="68"/>
        <v>5944.0883995992008</v>
      </c>
      <c r="W181" s="77">
        <f t="shared" si="68"/>
        <v>6501.6015727539962</v>
      </c>
      <c r="X181" s="77">
        <f t="shared" si="68"/>
        <v>7058.254681938367</v>
      </c>
      <c r="Y181" s="77">
        <f t="shared" si="68"/>
        <v>7614.152758489824</v>
      </c>
      <c r="Z181" s="77">
        <f t="shared" si="68"/>
        <v>8168.4172084313186</v>
      </c>
    </row>
    <row r="182" spans="1:28" s="12" customFormat="1">
      <c r="B182" s="62" t="s">
        <v>458</v>
      </c>
      <c r="C182" s="50"/>
      <c r="D182" s="50"/>
      <c r="E182" s="50"/>
      <c r="F182" s="50"/>
      <c r="G182" s="50"/>
      <c r="H182" s="50"/>
      <c r="I182" s="50"/>
      <c r="J182" s="50"/>
      <c r="K182" s="50"/>
      <c r="L182" s="50"/>
      <c r="M182" s="50"/>
      <c r="N182" s="50"/>
      <c r="O182" s="50"/>
      <c r="P182" s="50"/>
      <c r="Q182" s="50"/>
      <c r="R182" s="50"/>
      <c r="S182" s="50"/>
      <c r="T182" s="50"/>
      <c r="U182" s="50"/>
      <c r="V182" s="50"/>
      <c r="W182" s="50"/>
    </row>
    <row r="183" spans="1:28" s="12" customFormat="1">
      <c r="B183" s="62"/>
      <c r="C183" s="50"/>
      <c r="D183" s="50"/>
      <c r="E183" s="50"/>
      <c r="F183" s="50"/>
      <c r="G183" s="50"/>
      <c r="H183" s="50"/>
      <c r="I183" s="50"/>
      <c r="J183" s="50"/>
      <c r="K183" s="50"/>
      <c r="L183" s="50"/>
      <c r="M183" s="50"/>
      <c r="N183" s="50"/>
      <c r="O183" s="50"/>
      <c r="P183" s="50"/>
      <c r="Q183" s="50"/>
      <c r="R183" s="50"/>
      <c r="S183" s="50"/>
      <c r="T183" s="50"/>
      <c r="U183" s="50"/>
      <c r="V183" s="50"/>
      <c r="W183" s="50"/>
    </row>
    <row r="184" spans="1:28" s="12" customFormat="1">
      <c r="B184" s="50"/>
      <c r="C184" s="50"/>
      <c r="D184" s="50"/>
      <c r="E184" s="50"/>
      <c r="F184" s="50"/>
      <c r="G184" s="50"/>
      <c r="H184" s="50"/>
      <c r="I184" s="50"/>
      <c r="J184" s="50"/>
      <c r="K184" s="50"/>
      <c r="L184" s="50"/>
      <c r="M184" s="50"/>
      <c r="N184" s="50"/>
      <c r="O184" s="50"/>
      <c r="P184" s="50"/>
      <c r="Q184" s="50"/>
      <c r="R184" s="50"/>
      <c r="S184" s="50"/>
      <c r="T184" s="50"/>
      <c r="U184" s="50"/>
      <c r="V184" s="50"/>
      <c r="W184" s="50"/>
    </row>
    <row r="185" spans="1:28" s="12" customFormat="1">
      <c r="B185" s="203" t="s">
        <v>219</v>
      </c>
      <c r="C185" s="203" t="s">
        <v>1</v>
      </c>
      <c r="D185" s="64"/>
      <c r="E185" s="64">
        <f t="shared" ref="E185:Z185" si="69">E$20</f>
        <v>2019</v>
      </c>
      <c r="F185" s="64">
        <f t="shared" si="69"/>
        <v>2020</v>
      </c>
      <c r="G185" s="64">
        <f t="shared" si="69"/>
        <v>2021</v>
      </c>
      <c r="H185" s="64">
        <f t="shared" si="69"/>
        <v>2022</v>
      </c>
      <c r="I185" s="64">
        <f t="shared" si="69"/>
        <v>2023</v>
      </c>
      <c r="J185" s="64">
        <f t="shared" si="69"/>
        <v>2024</v>
      </c>
      <c r="K185" s="64">
        <f t="shared" si="69"/>
        <v>2025</v>
      </c>
      <c r="L185" s="64">
        <f t="shared" si="69"/>
        <v>2026</v>
      </c>
      <c r="M185" s="64">
        <f t="shared" si="69"/>
        <v>2027</v>
      </c>
      <c r="N185" s="64">
        <f t="shared" si="69"/>
        <v>2028</v>
      </c>
      <c r="O185" s="64">
        <f t="shared" si="69"/>
        <v>2029</v>
      </c>
      <c r="P185" s="64">
        <f t="shared" si="69"/>
        <v>2030</v>
      </c>
      <c r="Q185" s="64">
        <f t="shared" si="69"/>
        <v>2031</v>
      </c>
      <c r="R185" s="64">
        <f t="shared" si="69"/>
        <v>2032</v>
      </c>
      <c r="S185" s="64">
        <f t="shared" si="69"/>
        <v>2033</v>
      </c>
      <c r="T185" s="64">
        <f t="shared" si="69"/>
        <v>2034</v>
      </c>
      <c r="U185" s="64">
        <f t="shared" si="69"/>
        <v>2035</v>
      </c>
      <c r="V185" s="64">
        <f t="shared" si="69"/>
        <v>2036</v>
      </c>
      <c r="W185" s="64">
        <f t="shared" si="69"/>
        <v>2037</v>
      </c>
      <c r="X185" s="64">
        <f t="shared" si="69"/>
        <v>2038</v>
      </c>
      <c r="Y185" s="64">
        <f t="shared" si="69"/>
        <v>2039</v>
      </c>
      <c r="Z185" s="64">
        <f t="shared" si="69"/>
        <v>2040</v>
      </c>
    </row>
    <row r="186" spans="1:28" s="12" customFormat="1">
      <c r="B186" s="203" t="s">
        <v>29</v>
      </c>
      <c r="C186" s="203"/>
      <c r="D186" s="322"/>
      <c r="E186" s="322"/>
      <c r="F186" s="322"/>
      <c r="G186" s="322"/>
      <c r="H186" s="322"/>
      <c r="I186" s="322"/>
      <c r="J186" s="322"/>
      <c r="K186" s="322"/>
      <c r="L186" s="322"/>
      <c r="M186" s="322"/>
      <c r="N186" s="322"/>
      <c r="O186" s="322"/>
      <c r="P186" s="322"/>
      <c r="Q186" s="322"/>
      <c r="R186" s="322"/>
      <c r="S186" s="322"/>
      <c r="T186" s="322"/>
      <c r="U186" s="322"/>
      <c r="V186" s="322"/>
      <c r="W186" s="322"/>
      <c r="X186" s="322"/>
      <c r="Y186" s="322"/>
      <c r="Z186" s="322"/>
    </row>
    <row r="187" spans="1:28" s="12" customFormat="1">
      <c r="B187" s="205" t="s">
        <v>255</v>
      </c>
      <c r="C187" s="205" t="s">
        <v>163</v>
      </c>
      <c r="D187" s="196"/>
      <c r="E187" s="196">
        <f t="shared" ref="E187:Z187" si="70">E166*(1+HLOOKUP(E$185,Elforbrug_Nettab,2,FALSE))</f>
        <v>35.053558638768195</v>
      </c>
      <c r="F187" s="196">
        <f t="shared" si="70"/>
        <v>57.541715948939888</v>
      </c>
      <c r="G187" s="196">
        <f t="shared" si="70"/>
        <v>88.580567147735891</v>
      </c>
      <c r="H187" s="196">
        <f t="shared" si="70"/>
        <v>127.09416131229948</v>
      </c>
      <c r="I187" s="196">
        <f t="shared" si="70"/>
        <v>172.424288180204</v>
      </c>
      <c r="J187" s="196">
        <f t="shared" si="70"/>
        <v>227.43289328769075</v>
      </c>
      <c r="K187" s="196">
        <f t="shared" si="70"/>
        <v>300.27799829420439</v>
      </c>
      <c r="L187" s="196">
        <f t="shared" si="70"/>
        <v>400.57228863857591</v>
      </c>
      <c r="M187" s="196">
        <f t="shared" si="70"/>
        <v>537.69785397824376</v>
      </c>
      <c r="N187" s="196">
        <f t="shared" si="70"/>
        <v>722.01843241369363</v>
      </c>
      <c r="O187" s="196">
        <f t="shared" si="70"/>
        <v>965.12040446993694</v>
      </c>
      <c r="P187" s="196">
        <f t="shared" si="70"/>
        <v>1278.4393823005544</v>
      </c>
      <c r="Q187" s="254">
        <f t="shared" si="70"/>
        <v>1602.3365640217373</v>
      </c>
      <c r="R187" s="254">
        <f t="shared" si="70"/>
        <v>1939.0318570397226</v>
      </c>
      <c r="S187" s="254">
        <f t="shared" si="70"/>
        <v>2288.525261354509</v>
      </c>
      <c r="T187" s="254">
        <f t="shared" si="70"/>
        <v>2650.8167769660977</v>
      </c>
      <c r="U187" s="254">
        <f t="shared" si="70"/>
        <v>3025.9064038744873</v>
      </c>
      <c r="V187" s="254">
        <f t="shared" si="70"/>
        <v>3347.1132311957435</v>
      </c>
      <c r="W187" s="254">
        <f t="shared" si="70"/>
        <v>3668.3200585169998</v>
      </c>
      <c r="X187" s="254">
        <f t="shared" si="70"/>
        <v>3989.526885838256</v>
      </c>
      <c r="Y187" s="254">
        <f t="shared" si="70"/>
        <v>4310.7337131595123</v>
      </c>
      <c r="Z187" s="254">
        <f t="shared" si="70"/>
        <v>4631.9405404807676</v>
      </c>
    </row>
    <row r="188" spans="1:28" s="12" customFormat="1">
      <c r="B188" s="205" t="s">
        <v>256</v>
      </c>
      <c r="C188" s="205" t="s">
        <v>163</v>
      </c>
      <c r="D188" s="196"/>
      <c r="E188" s="196">
        <f t="shared" ref="E188:Z188" si="71">E167*(1+HLOOKUP(E$185,Elforbrug_Nettab,2,FALSE))</f>
        <v>2.3649685324855301</v>
      </c>
      <c r="F188" s="196">
        <f t="shared" si="71"/>
        <v>5.6368794748641937</v>
      </c>
      <c r="G188" s="196">
        <f t="shared" si="71"/>
        <v>9.9722766142696386</v>
      </c>
      <c r="H188" s="196">
        <f t="shared" si="71"/>
        <v>15.354621817677044</v>
      </c>
      <c r="I188" s="196">
        <f t="shared" si="71"/>
        <v>21.863561743771502</v>
      </c>
      <c r="J188" s="196">
        <f t="shared" si="71"/>
        <v>29.621777388814444</v>
      </c>
      <c r="K188" s="196">
        <f t="shared" si="71"/>
        <v>38.709498911668121</v>
      </c>
      <c r="L188" s="196">
        <f t="shared" si="71"/>
        <v>49.208079713729454</v>
      </c>
      <c r="M188" s="196">
        <f t="shared" si="71"/>
        <v>61.191262811607324</v>
      </c>
      <c r="N188" s="196">
        <f t="shared" si="71"/>
        <v>74.543705767113806</v>
      </c>
      <c r="O188" s="196">
        <f t="shared" si="71"/>
        <v>89.127088995779346</v>
      </c>
      <c r="P188" s="196">
        <f t="shared" si="71"/>
        <v>104.97346834188497</v>
      </c>
      <c r="Q188" s="254">
        <f t="shared" si="71"/>
        <v>130.10823298036937</v>
      </c>
      <c r="R188" s="254">
        <f t="shared" si="71"/>
        <v>157.65537020365946</v>
      </c>
      <c r="S188" s="254">
        <f t="shared" si="71"/>
        <v>188.49401922429911</v>
      </c>
      <c r="T188" s="254">
        <f t="shared" si="71"/>
        <v>222.59830643030344</v>
      </c>
      <c r="U188" s="254">
        <f t="shared" si="71"/>
        <v>258.93790324563128</v>
      </c>
      <c r="V188" s="254">
        <f t="shared" si="71"/>
        <v>284.14236058820154</v>
      </c>
      <c r="W188" s="254">
        <f t="shared" si="71"/>
        <v>308.74754904388703</v>
      </c>
      <c r="X188" s="254">
        <f t="shared" si="71"/>
        <v>332.78890478528842</v>
      </c>
      <c r="Y188" s="254">
        <f t="shared" si="71"/>
        <v>356.33528327682484</v>
      </c>
      <c r="Z188" s="254">
        <f t="shared" si="71"/>
        <v>379.46627474643884</v>
      </c>
    </row>
    <row r="189" spans="1:28" s="12" customFormat="1">
      <c r="B189" s="205" t="s">
        <v>257</v>
      </c>
      <c r="C189" s="205" t="s">
        <v>163</v>
      </c>
      <c r="D189" s="196"/>
      <c r="E189" s="196">
        <f t="shared" ref="E189:Z189" si="72">E168*(1+HLOOKUP(E$185,Elforbrug_Nettab,2,FALSE))</f>
        <v>2.5417693541236956</v>
      </c>
      <c r="F189" s="196">
        <f t="shared" si="72"/>
        <v>3.8126540311855432</v>
      </c>
      <c r="G189" s="196">
        <f t="shared" si="72"/>
        <v>5.0835387082473913</v>
      </c>
      <c r="H189" s="196">
        <f t="shared" si="72"/>
        <v>6.3544233853092402</v>
      </c>
      <c r="I189" s="196">
        <f t="shared" si="72"/>
        <v>7.6253080623710865</v>
      </c>
      <c r="J189" s="196">
        <f t="shared" si="72"/>
        <v>8.8961927394329354</v>
      </c>
      <c r="K189" s="196">
        <f t="shared" si="72"/>
        <v>10.167077416494783</v>
      </c>
      <c r="L189" s="196">
        <f t="shared" si="72"/>
        <v>11.437962093556633</v>
      </c>
      <c r="M189" s="196">
        <f t="shared" si="72"/>
        <v>12.70884677061848</v>
      </c>
      <c r="N189" s="196">
        <f t="shared" si="72"/>
        <v>13.979731447680328</v>
      </c>
      <c r="O189" s="196">
        <f t="shared" si="72"/>
        <v>15.250616124742177</v>
      </c>
      <c r="P189" s="196">
        <f t="shared" si="72"/>
        <v>16.521500801804024</v>
      </c>
      <c r="Q189" s="254">
        <f t="shared" si="72"/>
        <v>19.37485179771198</v>
      </c>
      <c r="R189" s="254">
        <f t="shared" si="72"/>
        <v>22.228202793619943</v>
      </c>
      <c r="S189" s="254">
        <f t="shared" si="72"/>
        <v>25.081553789527952</v>
      </c>
      <c r="T189" s="254">
        <f t="shared" si="72"/>
        <v>27.934904785435901</v>
      </c>
      <c r="U189" s="254">
        <f t="shared" si="72"/>
        <v>30.788255781343864</v>
      </c>
      <c r="V189" s="254">
        <f t="shared" si="72"/>
        <v>33.641606777251823</v>
      </c>
      <c r="W189" s="254">
        <f t="shared" si="72"/>
        <v>36.494957773159783</v>
      </c>
      <c r="X189" s="254">
        <f t="shared" si="72"/>
        <v>39.348308769067792</v>
      </c>
      <c r="Y189" s="254">
        <f t="shared" si="72"/>
        <v>42.201659764975751</v>
      </c>
      <c r="Z189" s="254">
        <f t="shared" si="72"/>
        <v>45.055010760883704</v>
      </c>
    </row>
    <row r="190" spans="1:28" s="12" customFormat="1">
      <c r="B190" s="203" t="s">
        <v>262</v>
      </c>
      <c r="C190" s="203" t="s">
        <v>163</v>
      </c>
      <c r="D190" s="291"/>
      <c r="E190" s="197">
        <f t="shared" ref="E190:W190" si="73">SUM(E187:E189)</f>
        <v>39.960296525377416</v>
      </c>
      <c r="F190" s="197">
        <f t="shared" si="73"/>
        <v>66.991249454989628</v>
      </c>
      <c r="G190" s="197">
        <f t="shared" si="73"/>
        <v>103.63638247025291</v>
      </c>
      <c r="H190" s="197">
        <f t="shared" si="73"/>
        <v>148.80320651528578</v>
      </c>
      <c r="I190" s="197">
        <f t="shared" si="73"/>
        <v>201.91315798634659</v>
      </c>
      <c r="J190" s="197">
        <f t="shared" si="73"/>
        <v>265.9508634159381</v>
      </c>
      <c r="K190" s="197">
        <f t="shared" si="73"/>
        <v>349.15457462236731</v>
      </c>
      <c r="L190" s="197">
        <f t="shared" si="73"/>
        <v>461.21833044586197</v>
      </c>
      <c r="M190" s="197">
        <f t="shared" si="73"/>
        <v>611.59796356046957</v>
      </c>
      <c r="N190" s="197">
        <f t="shared" si="73"/>
        <v>810.5418696284878</v>
      </c>
      <c r="O190" s="197">
        <f t="shared" si="73"/>
        <v>1069.4981095904586</v>
      </c>
      <c r="P190" s="197">
        <f t="shared" si="73"/>
        <v>1399.9343514442432</v>
      </c>
      <c r="Q190" s="255">
        <f t="shared" si="73"/>
        <v>1751.8196487998187</v>
      </c>
      <c r="R190" s="255">
        <f t="shared" si="73"/>
        <v>2118.9154300370019</v>
      </c>
      <c r="S190" s="255">
        <f t="shared" si="73"/>
        <v>2502.1008343683361</v>
      </c>
      <c r="T190" s="255">
        <f t="shared" si="73"/>
        <v>2901.349988181837</v>
      </c>
      <c r="U190" s="255">
        <f t="shared" si="73"/>
        <v>3315.6325629014623</v>
      </c>
      <c r="V190" s="255">
        <f t="shared" si="73"/>
        <v>3664.897198561197</v>
      </c>
      <c r="W190" s="255">
        <f t="shared" si="73"/>
        <v>4013.5625653340467</v>
      </c>
      <c r="X190" s="255">
        <f>SUM(X187:X189)</f>
        <v>4361.6640993926121</v>
      </c>
      <c r="Y190" s="255">
        <f>SUM(Y187:Y189)</f>
        <v>4709.2706562013127</v>
      </c>
      <c r="Z190" s="255">
        <f>SUM(Z187:Z189)</f>
        <v>5056.4618259880899</v>
      </c>
    </row>
    <row r="191" spans="1:28" s="12" customFormat="1">
      <c r="B191" s="205"/>
      <c r="C191" s="205"/>
      <c r="D191" s="196"/>
      <c r="E191" s="196"/>
      <c r="F191" s="196"/>
      <c r="G191" s="196"/>
      <c r="H191" s="196"/>
      <c r="I191" s="196"/>
      <c r="J191" s="196"/>
      <c r="K191" s="196"/>
      <c r="L191" s="196"/>
      <c r="M191" s="196"/>
      <c r="N191" s="196"/>
      <c r="O191" s="196"/>
      <c r="P191" s="196"/>
      <c r="Q191" s="254"/>
      <c r="R191" s="254"/>
      <c r="S191" s="254"/>
      <c r="T191" s="254"/>
      <c r="U191" s="254"/>
      <c r="V191" s="254"/>
      <c r="W191" s="254"/>
      <c r="X191" s="254"/>
      <c r="Y191" s="254"/>
      <c r="Z191" s="254"/>
    </row>
    <row r="192" spans="1:28" s="200" customFormat="1">
      <c r="A192" s="12"/>
      <c r="B192" s="203" t="s">
        <v>31</v>
      </c>
      <c r="C192" s="203"/>
      <c r="D192" s="322"/>
      <c r="E192" s="322"/>
      <c r="F192" s="322"/>
      <c r="G192" s="322"/>
      <c r="H192" s="322"/>
      <c r="I192" s="322"/>
      <c r="J192" s="322"/>
      <c r="K192" s="322"/>
      <c r="L192" s="322"/>
      <c r="M192" s="322"/>
      <c r="N192" s="322"/>
      <c r="O192" s="322"/>
      <c r="P192" s="322"/>
      <c r="Q192" s="322"/>
      <c r="R192" s="322"/>
      <c r="S192" s="322"/>
      <c r="T192" s="322"/>
      <c r="U192" s="322"/>
      <c r="V192" s="322"/>
      <c r="W192" s="322"/>
      <c r="X192" s="322"/>
      <c r="Y192" s="322"/>
      <c r="Z192" s="322"/>
    </row>
    <row r="193" spans="1:29" s="200" customFormat="1">
      <c r="A193" s="12"/>
      <c r="B193" s="205" t="s">
        <v>255</v>
      </c>
      <c r="C193" s="205" t="s">
        <v>163</v>
      </c>
      <c r="D193" s="196"/>
      <c r="E193" s="196">
        <f t="shared" ref="E193:Z193" si="74">E172*(1+HLOOKUP(E$185,Elforbrug_Nettab,3,FALSE))</f>
        <v>53.043269503039909</v>
      </c>
      <c r="F193" s="196">
        <f t="shared" si="74"/>
        <v>82.978944378160065</v>
      </c>
      <c r="G193" s="196">
        <f t="shared" si="74"/>
        <v>121.78553992332905</v>
      </c>
      <c r="H193" s="196">
        <f t="shared" si="74"/>
        <v>166.6535286923536</v>
      </c>
      <c r="I193" s="196">
        <f t="shared" si="74"/>
        <v>215.70182067898128</v>
      </c>
      <c r="J193" s="196">
        <f t="shared" si="74"/>
        <v>271.51021174133706</v>
      </c>
      <c r="K193" s="196">
        <f t="shared" si="74"/>
        <v>342.15429695918687</v>
      </c>
      <c r="L193" s="196">
        <f t="shared" si="74"/>
        <v>435.72315391912525</v>
      </c>
      <c r="M193" s="196">
        <f t="shared" si="74"/>
        <v>558.39685144175189</v>
      </c>
      <c r="N193" s="196">
        <f t="shared" si="74"/>
        <v>715.89582720463659</v>
      </c>
      <c r="O193" s="196">
        <f t="shared" si="74"/>
        <v>913.6510104326461</v>
      </c>
      <c r="P193" s="196">
        <f t="shared" si="74"/>
        <v>1155.4605577856032</v>
      </c>
      <c r="Q193" s="254">
        <f t="shared" si="74"/>
        <v>1382.4900815168185</v>
      </c>
      <c r="R193" s="254">
        <f t="shared" si="74"/>
        <v>1596.8411024680247</v>
      </c>
      <c r="S193" s="254">
        <f t="shared" si="74"/>
        <v>1798.5136206392222</v>
      </c>
      <c r="T193" s="254">
        <f t="shared" si="74"/>
        <v>1987.5076360304101</v>
      </c>
      <c r="U193" s="254">
        <f t="shared" si="74"/>
        <v>2163.8231486415884</v>
      </c>
      <c r="V193" s="254">
        <f t="shared" si="74"/>
        <v>2393.517883273666</v>
      </c>
      <c r="W193" s="254">
        <f t="shared" si="74"/>
        <v>2623.2126179057441</v>
      </c>
      <c r="X193" s="254">
        <f t="shared" si="74"/>
        <v>2852.9073525378221</v>
      </c>
      <c r="Y193" s="254">
        <f t="shared" si="74"/>
        <v>3082.6020871698997</v>
      </c>
      <c r="Z193" s="254">
        <f t="shared" si="74"/>
        <v>3312.2968218019778</v>
      </c>
    </row>
    <row r="194" spans="1:29" s="200" customFormat="1">
      <c r="A194" s="12"/>
      <c r="B194" s="205" t="s">
        <v>256</v>
      </c>
      <c r="C194" s="205" t="s">
        <v>163</v>
      </c>
      <c r="D194" s="196"/>
      <c r="E194" s="196">
        <f t="shared" ref="E194:Z194" si="75">E173*(1+HLOOKUP(E$185,Elforbrug_Nettab,3,FALSE))</f>
        <v>11.398771249703737</v>
      </c>
      <c r="F194" s="196">
        <f t="shared" si="75"/>
        <v>22.600210863300553</v>
      </c>
      <c r="G194" s="196">
        <f t="shared" si="75"/>
        <v>33.878659324105435</v>
      </c>
      <c r="H194" s="196">
        <f t="shared" si="75"/>
        <v>44.81594400809638</v>
      </c>
      <c r="I194" s="196">
        <f t="shared" si="75"/>
        <v>55.408584540239822</v>
      </c>
      <c r="J194" s="196">
        <f t="shared" si="75"/>
        <v>65.721569494499889</v>
      </c>
      <c r="K194" s="196">
        <f t="shared" si="75"/>
        <v>75.675587259107019</v>
      </c>
      <c r="L194" s="196">
        <f t="shared" si="75"/>
        <v>85.193219624375374</v>
      </c>
      <c r="M194" s="196">
        <f t="shared" si="75"/>
        <v>94.184438336533404</v>
      </c>
      <c r="N194" s="196">
        <f t="shared" si="75"/>
        <v>102.30418928608218</v>
      </c>
      <c r="O194" s="196">
        <f t="shared" si="75"/>
        <v>109.29287123969783</v>
      </c>
      <c r="P194" s="196">
        <f t="shared" si="75"/>
        <v>115.17021320548825</v>
      </c>
      <c r="Q194" s="254">
        <f t="shared" si="75"/>
        <v>127.79588110963716</v>
      </c>
      <c r="R194" s="254">
        <f t="shared" si="75"/>
        <v>138.62755410284066</v>
      </c>
      <c r="S194" s="254">
        <f t="shared" si="75"/>
        <v>148.26813165887026</v>
      </c>
      <c r="T194" s="254">
        <f t="shared" si="75"/>
        <v>156.40613069362152</v>
      </c>
      <c r="U194" s="254">
        <f t="shared" si="75"/>
        <v>162.16184661482427</v>
      </c>
      <c r="V194" s="254">
        <f t="shared" si="75"/>
        <v>177.94633121273424</v>
      </c>
      <c r="W194" s="254">
        <f t="shared" si="75"/>
        <v>193.35551907695643</v>
      </c>
      <c r="X194" s="254">
        <f t="shared" si="75"/>
        <v>208.41160238219314</v>
      </c>
      <c r="Y194" s="254">
        <f t="shared" si="75"/>
        <v>223.1577023908003</v>
      </c>
      <c r="Z194" s="254">
        <f t="shared" si="75"/>
        <v>237.64366309307013</v>
      </c>
    </row>
    <row r="195" spans="1:29" s="200" customFormat="1">
      <c r="B195" s="205" t="s">
        <v>257</v>
      </c>
      <c r="C195" s="205" t="s">
        <v>163</v>
      </c>
      <c r="D195" s="196"/>
      <c r="E195" s="196">
        <f t="shared" ref="E195:Z195" si="76">E174*(1+HLOOKUP(E$185,Elforbrug_Nettab,3,FALSE))</f>
        <v>100.04373716731176</v>
      </c>
      <c r="F195" s="196">
        <f t="shared" si="76"/>
        <v>94.945605750967658</v>
      </c>
      <c r="G195" s="196">
        <f t="shared" si="76"/>
        <v>95.147474334623496</v>
      </c>
      <c r="H195" s="196">
        <f t="shared" si="76"/>
        <v>95.349342918279405</v>
      </c>
      <c r="I195" s="196">
        <f t="shared" si="76"/>
        <v>95.551211501935271</v>
      </c>
      <c r="J195" s="196">
        <f t="shared" si="76"/>
        <v>95.753080085591151</v>
      </c>
      <c r="K195" s="196">
        <f t="shared" si="76"/>
        <v>94.894948669247029</v>
      </c>
      <c r="L195" s="196">
        <f t="shared" si="76"/>
        <v>95.096817252902895</v>
      </c>
      <c r="M195" s="196">
        <f t="shared" si="76"/>
        <v>95.298685836558775</v>
      </c>
      <c r="N195" s="196">
        <f t="shared" si="76"/>
        <v>95.500554420214655</v>
      </c>
      <c r="O195" s="196">
        <f t="shared" si="76"/>
        <v>95.702423003870521</v>
      </c>
      <c r="P195" s="196">
        <f t="shared" si="76"/>
        <v>95.904291587526401</v>
      </c>
      <c r="Q195" s="254">
        <f t="shared" si="76"/>
        <v>96.357520692112587</v>
      </c>
      <c r="R195" s="254">
        <f t="shared" si="76"/>
        <v>96.810749796698744</v>
      </c>
      <c r="S195" s="254">
        <f t="shared" si="76"/>
        <v>97.263978901284929</v>
      </c>
      <c r="T195" s="254">
        <f t="shared" si="76"/>
        <v>97.7172080058711</v>
      </c>
      <c r="U195" s="254">
        <f t="shared" si="76"/>
        <v>98.170437110457272</v>
      </c>
      <c r="V195" s="254">
        <f t="shared" si="76"/>
        <v>98.623666215043443</v>
      </c>
      <c r="W195" s="254">
        <f t="shared" si="76"/>
        <v>99.076895319629614</v>
      </c>
      <c r="X195" s="254">
        <f t="shared" si="76"/>
        <v>99.530124424215799</v>
      </c>
      <c r="Y195" s="254">
        <f t="shared" si="76"/>
        <v>99.983353528801956</v>
      </c>
      <c r="Z195" s="254">
        <f t="shared" si="76"/>
        <v>99.376582633388125</v>
      </c>
    </row>
    <row r="196" spans="1:29" s="200" customFormat="1">
      <c r="B196" s="203" t="s">
        <v>261</v>
      </c>
      <c r="C196" s="203" t="s">
        <v>163</v>
      </c>
      <c r="D196" s="197"/>
      <c r="E196" s="197">
        <f t="shared" ref="E196:Z196" si="77">SUM(E193:E195)</f>
        <v>164.4857779200554</v>
      </c>
      <c r="F196" s="197">
        <f t="shared" si="77"/>
        <v>200.5247609924283</v>
      </c>
      <c r="G196" s="197">
        <f t="shared" si="77"/>
        <v>250.81167358205798</v>
      </c>
      <c r="H196" s="197">
        <f t="shared" si="77"/>
        <v>306.81881561872939</v>
      </c>
      <c r="I196" s="197">
        <f t="shared" si="77"/>
        <v>366.66161672115635</v>
      </c>
      <c r="J196" s="197">
        <f t="shared" si="77"/>
        <v>432.98486132142807</v>
      </c>
      <c r="K196" s="197">
        <f t="shared" si="77"/>
        <v>512.72483288754097</v>
      </c>
      <c r="L196" s="197">
        <f t="shared" si="77"/>
        <v>616.01319079640348</v>
      </c>
      <c r="M196" s="197">
        <f t="shared" si="77"/>
        <v>747.87997561484406</v>
      </c>
      <c r="N196" s="197">
        <f t="shared" si="77"/>
        <v>913.70057091093349</v>
      </c>
      <c r="O196" s="197">
        <f t="shared" si="77"/>
        <v>1118.6463046762144</v>
      </c>
      <c r="P196" s="197">
        <f t="shared" si="77"/>
        <v>1366.5350625786177</v>
      </c>
      <c r="Q196" s="255">
        <f t="shared" si="77"/>
        <v>1606.6434833185681</v>
      </c>
      <c r="R196" s="255">
        <f t="shared" si="77"/>
        <v>1832.279406367564</v>
      </c>
      <c r="S196" s="255">
        <f t="shared" si="77"/>
        <v>2044.0457311993773</v>
      </c>
      <c r="T196" s="255">
        <f t="shared" si="77"/>
        <v>2241.6309747299028</v>
      </c>
      <c r="U196" s="255">
        <f t="shared" si="77"/>
        <v>2424.1554323668702</v>
      </c>
      <c r="V196" s="255">
        <f t="shared" si="77"/>
        <v>2670.0878807014437</v>
      </c>
      <c r="W196" s="255">
        <f t="shared" si="77"/>
        <v>2915.6450323023305</v>
      </c>
      <c r="X196" s="255">
        <f t="shared" si="77"/>
        <v>3160.8490793442311</v>
      </c>
      <c r="Y196" s="255">
        <f t="shared" si="77"/>
        <v>3405.7431430895022</v>
      </c>
      <c r="Z196" s="255">
        <f t="shared" si="77"/>
        <v>3649.3170675284364</v>
      </c>
    </row>
    <row r="197" spans="1:29" s="200" customFormat="1">
      <c r="B197" s="205"/>
      <c r="C197" s="205"/>
      <c r="D197" s="196"/>
      <c r="E197" s="196"/>
      <c r="F197" s="196"/>
      <c r="G197" s="196"/>
      <c r="H197" s="196"/>
      <c r="I197" s="196"/>
      <c r="J197" s="196"/>
      <c r="K197" s="196"/>
      <c r="L197" s="196"/>
      <c r="M197" s="196"/>
      <c r="N197" s="196"/>
      <c r="O197" s="196"/>
      <c r="P197" s="196"/>
      <c r="Q197" s="254"/>
      <c r="R197" s="254"/>
      <c r="S197" s="254"/>
      <c r="T197" s="254"/>
      <c r="U197" s="254"/>
      <c r="V197" s="254"/>
      <c r="W197" s="254"/>
      <c r="X197" s="254"/>
      <c r="Y197" s="254"/>
      <c r="Z197" s="254"/>
    </row>
    <row r="198" spans="1:29" s="200" customFormat="1">
      <c r="B198" s="203" t="s">
        <v>177</v>
      </c>
      <c r="C198" s="203"/>
      <c r="D198" s="322"/>
      <c r="E198" s="322"/>
      <c r="F198" s="322"/>
      <c r="G198" s="322"/>
      <c r="H198" s="322"/>
      <c r="I198" s="322"/>
      <c r="J198" s="322"/>
      <c r="K198" s="322"/>
      <c r="L198" s="322"/>
      <c r="M198" s="322"/>
      <c r="N198" s="322"/>
      <c r="O198" s="322"/>
      <c r="P198" s="322"/>
      <c r="Q198" s="322"/>
      <c r="R198" s="322"/>
      <c r="S198" s="322"/>
      <c r="T198" s="322"/>
      <c r="U198" s="322"/>
      <c r="V198" s="322"/>
      <c r="W198" s="322"/>
      <c r="X198" s="322"/>
      <c r="Y198" s="322"/>
      <c r="Z198" s="322"/>
    </row>
    <row r="199" spans="1:29" s="200" customFormat="1">
      <c r="B199" s="205" t="s">
        <v>255</v>
      </c>
      <c r="C199" s="205" t="s">
        <v>163</v>
      </c>
      <c r="D199" s="196"/>
      <c r="E199" s="196">
        <f t="shared" ref="E199:W201" si="78">E187+E193</f>
        <v>88.096828141808103</v>
      </c>
      <c r="F199" s="196">
        <f t="shared" si="78"/>
        <v>140.52066032709996</v>
      </c>
      <c r="G199" s="196">
        <f t="shared" si="78"/>
        <v>210.36610707106496</v>
      </c>
      <c r="H199" s="196">
        <f t="shared" si="78"/>
        <v>293.74769000465307</v>
      </c>
      <c r="I199" s="196">
        <f t="shared" si="78"/>
        <v>388.12610885918525</v>
      </c>
      <c r="J199" s="196">
        <f t="shared" si="78"/>
        <v>498.94310502902783</v>
      </c>
      <c r="K199" s="196">
        <f t="shared" si="78"/>
        <v>642.4322952533912</v>
      </c>
      <c r="L199" s="196">
        <f t="shared" si="78"/>
        <v>836.29544255770111</v>
      </c>
      <c r="M199" s="196">
        <f t="shared" si="78"/>
        <v>1096.0947054199955</v>
      </c>
      <c r="N199" s="196">
        <f t="shared" si="78"/>
        <v>1437.9142596183301</v>
      </c>
      <c r="O199" s="196">
        <f t="shared" si="78"/>
        <v>1878.771414902583</v>
      </c>
      <c r="P199" s="196">
        <f t="shared" si="78"/>
        <v>2433.8999400861576</v>
      </c>
      <c r="Q199" s="254">
        <f t="shared" si="78"/>
        <v>2984.8266455385556</v>
      </c>
      <c r="R199" s="254">
        <f t="shared" si="78"/>
        <v>3535.8729595077475</v>
      </c>
      <c r="S199" s="254">
        <f t="shared" si="78"/>
        <v>4087.0388819937311</v>
      </c>
      <c r="T199" s="254">
        <f t="shared" si="78"/>
        <v>4638.3244129965078</v>
      </c>
      <c r="U199" s="254">
        <f t="shared" si="78"/>
        <v>5189.7295525160753</v>
      </c>
      <c r="V199" s="254">
        <f t="shared" si="78"/>
        <v>5740.63111446941</v>
      </c>
      <c r="W199" s="254">
        <f t="shared" si="78"/>
        <v>6291.5326764227439</v>
      </c>
      <c r="X199" s="254">
        <f t="shared" ref="X199:Z201" si="79">X187+X193</f>
        <v>6842.4342383760777</v>
      </c>
      <c r="Y199" s="254">
        <f t="shared" si="79"/>
        <v>7393.3358003294125</v>
      </c>
      <c r="Z199" s="254">
        <f t="shared" si="79"/>
        <v>7944.2373622827454</v>
      </c>
    </row>
    <row r="200" spans="1:29" s="200" customFormat="1">
      <c r="B200" s="205" t="s">
        <v>256</v>
      </c>
      <c r="C200" s="205" t="s">
        <v>163</v>
      </c>
      <c r="D200" s="196"/>
      <c r="E200" s="196">
        <f t="shared" ref="E200:R200" si="80">E188+E194</f>
        <v>13.763739782189267</v>
      </c>
      <c r="F200" s="196">
        <f t="shared" si="80"/>
        <v>28.237090338164748</v>
      </c>
      <c r="G200" s="196">
        <f t="shared" si="80"/>
        <v>43.850935938375073</v>
      </c>
      <c r="H200" s="196">
        <f t="shared" si="80"/>
        <v>60.170565825773423</v>
      </c>
      <c r="I200" s="196">
        <f t="shared" si="80"/>
        <v>77.272146284011328</v>
      </c>
      <c r="J200" s="196">
        <f t="shared" si="80"/>
        <v>95.343346883314325</v>
      </c>
      <c r="K200" s="196">
        <f t="shared" si="80"/>
        <v>114.38508617077514</v>
      </c>
      <c r="L200" s="196">
        <f t="shared" si="80"/>
        <v>134.40129933810482</v>
      </c>
      <c r="M200" s="196">
        <f t="shared" si="80"/>
        <v>155.37570114814073</v>
      </c>
      <c r="N200" s="196">
        <f t="shared" si="80"/>
        <v>176.847895053196</v>
      </c>
      <c r="O200" s="196">
        <f t="shared" si="80"/>
        <v>198.41996023547716</v>
      </c>
      <c r="P200" s="196">
        <f t="shared" si="80"/>
        <v>220.14368154737321</v>
      </c>
      <c r="Q200" s="254">
        <f t="shared" si="80"/>
        <v>257.90411409000654</v>
      </c>
      <c r="R200" s="254">
        <f t="shared" si="80"/>
        <v>296.28292430650015</v>
      </c>
      <c r="S200" s="254">
        <f t="shared" si="78"/>
        <v>336.7621508831694</v>
      </c>
      <c r="T200" s="254">
        <f t="shared" si="78"/>
        <v>379.00443712392496</v>
      </c>
      <c r="U200" s="254">
        <f t="shared" si="78"/>
        <v>421.09974986045552</v>
      </c>
      <c r="V200" s="254">
        <f t="shared" si="78"/>
        <v>462.08869180093575</v>
      </c>
      <c r="W200" s="254">
        <f t="shared" si="78"/>
        <v>502.10306812084343</v>
      </c>
      <c r="X200" s="254">
        <f t="shared" si="79"/>
        <v>541.20050716748153</v>
      </c>
      <c r="Y200" s="254">
        <f t="shared" si="79"/>
        <v>579.49298566762513</v>
      </c>
      <c r="Z200" s="254">
        <f t="shared" si="79"/>
        <v>617.10993783950903</v>
      </c>
    </row>
    <row r="201" spans="1:29" s="200" customFormat="1">
      <c r="B201" s="205" t="s">
        <v>257</v>
      </c>
      <c r="C201" s="205" t="s">
        <v>163</v>
      </c>
      <c r="D201" s="196"/>
      <c r="E201" s="196">
        <f t="shared" si="78"/>
        <v>102.58550652143546</v>
      </c>
      <c r="F201" s="196">
        <f t="shared" si="78"/>
        <v>98.758259782153203</v>
      </c>
      <c r="G201" s="196">
        <f t="shared" si="78"/>
        <v>100.23101304287088</v>
      </c>
      <c r="H201" s="196">
        <f t="shared" si="78"/>
        <v>101.70376630358865</v>
      </c>
      <c r="I201" s="196">
        <f t="shared" si="78"/>
        <v>103.17651956430636</v>
      </c>
      <c r="J201" s="196">
        <f t="shared" si="78"/>
        <v>104.64927282502408</v>
      </c>
      <c r="K201" s="196">
        <f t="shared" si="78"/>
        <v>105.06202608574181</v>
      </c>
      <c r="L201" s="196">
        <f t="shared" si="78"/>
        <v>106.53477934645953</v>
      </c>
      <c r="M201" s="196">
        <f t="shared" si="78"/>
        <v>108.00753260717725</v>
      </c>
      <c r="N201" s="196">
        <f t="shared" si="78"/>
        <v>109.48028586789498</v>
      </c>
      <c r="O201" s="196">
        <f t="shared" si="78"/>
        <v>110.9530391286127</v>
      </c>
      <c r="P201" s="196">
        <f t="shared" si="78"/>
        <v>112.42579238933043</v>
      </c>
      <c r="Q201" s="254">
        <f t="shared" si="78"/>
        <v>115.73237248982457</v>
      </c>
      <c r="R201" s="254">
        <f t="shared" si="78"/>
        <v>119.03895259031869</v>
      </c>
      <c r="S201" s="254">
        <f t="shared" si="78"/>
        <v>122.34553269081289</v>
      </c>
      <c r="T201" s="254">
        <f t="shared" si="78"/>
        <v>125.652112791307</v>
      </c>
      <c r="U201" s="254">
        <f t="shared" si="78"/>
        <v>128.95869289180115</v>
      </c>
      <c r="V201" s="254">
        <f t="shared" si="78"/>
        <v>132.26527299229525</v>
      </c>
      <c r="W201" s="254">
        <f t="shared" si="78"/>
        <v>135.57185309278941</v>
      </c>
      <c r="X201" s="254">
        <f t="shared" si="79"/>
        <v>138.8784331932836</v>
      </c>
      <c r="Y201" s="254">
        <f t="shared" si="79"/>
        <v>142.1850132937777</v>
      </c>
      <c r="Z201" s="254">
        <f t="shared" si="79"/>
        <v>144.43159339427183</v>
      </c>
    </row>
    <row r="202" spans="1:29" s="122" customFormat="1">
      <c r="A202" s="200"/>
      <c r="B202" s="209" t="s">
        <v>169</v>
      </c>
      <c r="C202" s="209" t="s">
        <v>163</v>
      </c>
      <c r="D202" s="195"/>
      <c r="E202" s="195">
        <f t="shared" ref="E202:W202" si="81">SUM(E199:E201)</f>
        <v>204.44607444543283</v>
      </c>
      <c r="F202" s="195">
        <f t="shared" si="81"/>
        <v>267.5160104474179</v>
      </c>
      <c r="G202" s="195">
        <f>SUM(G199:G201)</f>
        <v>354.4480560523109</v>
      </c>
      <c r="H202" s="195">
        <f t="shared" si="81"/>
        <v>455.62202213401508</v>
      </c>
      <c r="I202" s="195">
        <f t="shared" si="81"/>
        <v>568.57477470750291</v>
      </c>
      <c r="J202" s="195">
        <f t="shared" si="81"/>
        <v>698.93572473736629</v>
      </c>
      <c r="K202" s="195">
        <f t="shared" si="81"/>
        <v>861.87940750990811</v>
      </c>
      <c r="L202" s="195">
        <f t="shared" si="81"/>
        <v>1077.2315212422654</v>
      </c>
      <c r="M202" s="195">
        <f t="shared" si="81"/>
        <v>1359.4779391753134</v>
      </c>
      <c r="N202" s="195">
        <f t="shared" si="81"/>
        <v>1724.2424405394211</v>
      </c>
      <c r="O202" s="195">
        <f t="shared" si="81"/>
        <v>2188.1444142666728</v>
      </c>
      <c r="P202" s="195">
        <f t="shared" si="81"/>
        <v>2766.4694140228612</v>
      </c>
      <c r="Q202" s="256">
        <f t="shared" si="81"/>
        <v>3358.463132118387</v>
      </c>
      <c r="R202" s="256">
        <f t="shared" si="81"/>
        <v>3951.1948364045666</v>
      </c>
      <c r="S202" s="256">
        <f t="shared" si="81"/>
        <v>4546.146565567713</v>
      </c>
      <c r="T202" s="256">
        <f t="shared" si="81"/>
        <v>5142.9809629117399</v>
      </c>
      <c r="U202" s="256">
        <f t="shared" si="81"/>
        <v>5739.7879952683325</v>
      </c>
      <c r="V202" s="256">
        <f t="shared" si="81"/>
        <v>6334.9850792626412</v>
      </c>
      <c r="W202" s="256">
        <f t="shared" si="81"/>
        <v>6929.2075976363767</v>
      </c>
      <c r="X202" s="256">
        <f>SUM(X199:X201)</f>
        <v>7522.5131787368427</v>
      </c>
      <c r="Y202" s="256">
        <f>SUM(Y199:Y201)</f>
        <v>8115.0137992908158</v>
      </c>
      <c r="Z202" s="256">
        <f>SUM(Z199:Z201)</f>
        <v>8705.7788935165263</v>
      </c>
    </row>
    <row r="203" spans="1:29" s="200" customFormat="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row>
    <row r="204" spans="1:29" s="200" customFormat="1">
      <c r="D204" s="111"/>
      <c r="E204" s="111"/>
      <c r="F204" s="111"/>
      <c r="G204" s="111"/>
      <c r="H204" s="111"/>
      <c r="I204" s="111"/>
      <c r="J204" s="111"/>
      <c r="K204" s="111"/>
      <c r="L204" s="111"/>
      <c r="M204" s="111"/>
      <c r="N204" s="111"/>
      <c r="O204" s="111"/>
      <c r="P204" s="111"/>
      <c r="Q204" s="111"/>
      <c r="R204" s="111"/>
      <c r="S204" s="111"/>
      <c r="T204" s="111"/>
      <c r="U204" s="111"/>
      <c r="V204" s="111"/>
      <c r="W204" s="111"/>
      <c r="X204" s="111"/>
      <c r="AB204"/>
      <c r="AC204"/>
    </row>
    <row r="205" spans="1:29" s="200" customFormat="1">
      <c r="A205" s="199"/>
      <c r="B205" s="186" t="s">
        <v>360</v>
      </c>
      <c r="C205" s="199"/>
      <c r="D205" s="198"/>
      <c r="E205" s="198"/>
      <c r="F205" s="198"/>
      <c r="G205" s="198"/>
      <c r="H205" s="198"/>
      <c r="I205" s="198"/>
      <c r="J205" s="198"/>
      <c r="K205" s="198"/>
      <c r="L205" s="198"/>
      <c r="M205" s="198"/>
      <c r="N205" s="198"/>
      <c r="O205" s="198"/>
      <c r="P205" s="198"/>
      <c r="Q205" s="198"/>
      <c r="R205" s="198"/>
      <c r="S205" s="198"/>
      <c r="T205" s="198"/>
      <c r="U205" s="198"/>
      <c r="V205" s="198"/>
      <c r="W205" s="198"/>
      <c r="X205" s="198"/>
      <c r="Y205" s="198"/>
      <c r="Z205" s="198"/>
      <c r="AA205" s="198"/>
      <c r="AB205"/>
      <c r="AC205"/>
    </row>
    <row r="206" spans="1:29" s="200" customFormat="1">
      <c r="D206" s="111"/>
      <c r="E206" s="111"/>
      <c r="F206" s="111"/>
      <c r="G206" s="111"/>
      <c r="H206" s="111"/>
      <c r="I206" s="111"/>
      <c r="J206" s="111"/>
      <c r="K206" s="111"/>
      <c r="L206" s="111"/>
      <c r="M206" s="111"/>
      <c r="N206" s="111"/>
      <c r="O206" s="111"/>
      <c r="P206" s="111"/>
      <c r="Q206" s="111"/>
      <c r="R206" s="111"/>
      <c r="S206" s="111"/>
      <c r="T206" s="111"/>
      <c r="U206" s="111"/>
      <c r="V206" s="111"/>
      <c r="W206" s="111"/>
      <c r="X206" s="111"/>
      <c r="AB206"/>
      <c r="AC206"/>
    </row>
    <row r="207" spans="1:29" s="200" customFormat="1">
      <c r="B207" s="203" t="s">
        <v>203</v>
      </c>
      <c r="C207" s="203" t="s">
        <v>1</v>
      </c>
      <c r="D207" s="204"/>
      <c r="E207" s="204">
        <v>2019</v>
      </c>
      <c r="F207" s="204">
        <v>2020</v>
      </c>
      <c r="G207" s="204">
        <v>2021</v>
      </c>
      <c r="H207" s="204">
        <v>2022</v>
      </c>
      <c r="I207" s="204">
        <v>2023</v>
      </c>
      <c r="J207" s="204">
        <v>2024</v>
      </c>
      <c r="K207" s="204">
        <v>2025</v>
      </c>
      <c r="L207" s="204">
        <v>2026</v>
      </c>
      <c r="M207" s="204">
        <v>2027</v>
      </c>
      <c r="N207" s="204">
        <v>2028</v>
      </c>
      <c r="O207" s="204">
        <v>2029</v>
      </c>
      <c r="P207" s="204">
        <v>2030</v>
      </c>
      <c r="Q207" s="204">
        <v>2031</v>
      </c>
      <c r="R207" s="204">
        <v>2032</v>
      </c>
      <c r="S207" s="204">
        <v>2033</v>
      </c>
      <c r="T207" s="204">
        <v>2034</v>
      </c>
      <c r="U207" s="204">
        <v>2035</v>
      </c>
      <c r="V207" s="204">
        <v>2036</v>
      </c>
      <c r="W207" s="204">
        <v>2037</v>
      </c>
      <c r="X207" s="204">
        <v>2038</v>
      </c>
      <c r="Y207" s="204">
        <v>2039</v>
      </c>
      <c r="Z207" s="204">
        <v>2040</v>
      </c>
      <c r="AB207"/>
      <c r="AC207"/>
    </row>
    <row r="208" spans="1:29" s="200" customFormat="1">
      <c r="B208" s="203" t="s">
        <v>29</v>
      </c>
      <c r="C208" s="203"/>
      <c r="D208" s="322"/>
      <c r="E208" s="322"/>
      <c r="F208" s="322"/>
      <c r="G208" s="322"/>
      <c r="H208" s="322"/>
      <c r="I208" s="322"/>
      <c r="J208" s="322"/>
      <c r="K208" s="322"/>
      <c r="L208" s="322"/>
      <c r="M208" s="322"/>
      <c r="N208" s="322"/>
      <c r="O208" s="322"/>
      <c r="P208" s="322"/>
      <c r="Q208" s="322"/>
      <c r="R208" s="322"/>
      <c r="S208" s="322"/>
      <c r="T208" s="322"/>
      <c r="U208" s="322"/>
      <c r="V208" s="322"/>
      <c r="W208" s="322"/>
      <c r="X208" s="322"/>
      <c r="Y208" s="322"/>
      <c r="Z208" s="322"/>
      <c r="AB208"/>
      <c r="AC208"/>
    </row>
    <row r="209" spans="2:29" s="200" customFormat="1">
      <c r="B209" s="259" t="s">
        <v>438</v>
      </c>
      <c r="C209" s="259" t="s">
        <v>163</v>
      </c>
      <c r="D209" s="307"/>
      <c r="E209" s="496">
        <v>77.465715892130575</v>
      </c>
      <c r="F209" s="496">
        <v>77.605054074515863</v>
      </c>
      <c r="G209" s="496">
        <v>77.744392256901151</v>
      </c>
      <c r="H209" s="496">
        <v>77.883730439286467</v>
      </c>
      <c r="I209" s="496">
        <v>78.023921154077172</v>
      </c>
      <c r="J209" s="496">
        <v>121.79534092151447</v>
      </c>
      <c r="K209" s="496">
        <v>122.0145725351732</v>
      </c>
      <c r="L209" s="496">
        <v>122.23419876573649</v>
      </c>
      <c r="M209" s="496">
        <v>366.7025962972096</v>
      </c>
      <c r="N209" s="496">
        <v>382.7641073146213</v>
      </c>
      <c r="O209" s="496">
        <v>401.90231268035228</v>
      </c>
      <c r="P209" s="496">
        <v>402.73476958956934</v>
      </c>
      <c r="Q209" s="496">
        <v>402.73476958956934</v>
      </c>
      <c r="R209" s="496">
        <v>402.73476958956934</v>
      </c>
      <c r="S209" s="496">
        <v>402.73476958956934</v>
      </c>
      <c r="T209" s="496">
        <v>402.73476958956934</v>
      </c>
      <c r="U209" s="496">
        <v>402.73476958956934</v>
      </c>
      <c r="V209" s="496">
        <v>402.73476958956934</v>
      </c>
      <c r="W209" s="496">
        <v>402.73476958956934</v>
      </c>
      <c r="X209" s="496">
        <v>402.73476958956934</v>
      </c>
      <c r="Y209" s="496">
        <v>402.73476958956934</v>
      </c>
      <c r="Z209" s="496">
        <v>402.73476958956934</v>
      </c>
      <c r="AB209"/>
      <c r="AC209"/>
    </row>
    <row r="210" spans="2:29" s="200" customFormat="1">
      <c r="B210" s="259" t="s">
        <v>439</v>
      </c>
      <c r="C210" s="259" t="s">
        <v>163</v>
      </c>
      <c r="D210" s="307"/>
      <c r="E210" s="496">
        <v>76.319137221927605</v>
      </c>
      <c r="F210" s="496">
        <v>76.395456359149506</v>
      </c>
      <c r="G210" s="496">
        <v>76.471851815508657</v>
      </c>
      <c r="H210" s="496">
        <v>76.548323667324155</v>
      </c>
      <c r="I210" s="496">
        <v>76.624871990991466</v>
      </c>
      <c r="J210" s="496">
        <v>76.701496862982452</v>
      </c>
      <c r="K210" s="496">
        <v>76.778198359845419</v>
      </c>
      <c r="L210" s="496">
        <v>76.854976558205266</v>
      </c>
      <c r="M210" s="496">
        <v>76.931831534763475</v>
      </c>
      <c r="N210" s="496">
        <v>28.025167201949547</v>
      </c>
      <c r="O210" s="496">
        <v>28.585670545988542</v>
      </c>
      <c r="P210" s="496">
        <v>29.157383956908308</v>
      </c>
      <c r="Q210" s="496">
        <v>29.157383956908308</v>
      </c>
      <c r="R210" s="496">
        <v>29.157383956908308</v>
      </c>
      <c r="S210" s="496">
        <v>29.157383956908308</v>
      </c>
      <c r="T210" s="496">
        <v>29.157383956908308</v>
      </c>
      <c r="U210" s="496">
        <v>29.157383956908308</v>
      </c>
      <c r="V210" s="496">
        <v>29.157383956908308</v>
      </c>
      <c r="W210" s="496">
        <v>29.157383956908308</v>
      </c>
      <c r="X210" s="496">
        <v>29.157383956908308</v>
      </c>
      <c r="Y210" s="496">
        <v>29.157383956908308</v>
      </c>
      <c r="Z210" s="496">
        <v>29.157383956908308</v>
      </c>
      <c r="AB210"/>
      <c r="AC210"/>
    </row>
    <row r="211" spans="2:29" s="273" customFormat="1">
      <c r="B211" s="282" t="s">
        <v>359</v>
      </c>
      <c r="C211" s="282" t="s">
        <v>163</v>
      </c>
      <c r="D211" s="306"/>
      <c r="E211" s="493">
        <v>13.370462975489914</v>
      </c>
      <c r="F211" s="493">
        <v>13.370462975489914</v>
      </c>
      <c r="G211" s="493">
        <v>18.602814483009158</v>
      </c>
      <c r="H211" s="493">
        <v>18.602814483009158</v>
      </c>
      <c r="I211" s="493">
        <v>18.602814483009158</v>
      </c>
      <c r="J211" s="493">
        <v>18.557639208548171</v>
      </c>
      <c r="K211" s="493">
        <v>18.557639208548171</v>
      </c>
      <c r="L211" s="493">
        <v>18.557639208548171</v>
      </c>
      <c r="M211" s="493">
        <v>18.557639208548171</v>
      </c>
      <c r="N211" s="493">
        <v>18.557639208548171</v>
      </c>
      <c r="O211" s="493">
        <v>18.557639208548171</v>
      </c>
      <c r="P211" s="493">
        <v>18.557639208548171</v>
      </c>
      <c r="Q211" s="493">
        <v>18.557639208548171</v>
      </c>
      <c r="R211" s="493">
        <v>18.557639208548171</v>
      </c>
      <c r="S211" s="493">
        <v>18.557639208548171</v>
      </c>
      <c r="T211" s="493">
        <v>18.557639208548171</v>
      </c>
      <c r="U211" s="493">
        <v>18.557639208548171</v>
      </c>
      <c r="V211" s="493">
        <v>18.557639208548171</v>
      </c>
      <c r="W211" s="493">
        <v>18.557639208548171</v>
      </c>
      <c r="X211" s="493">
        <v>18.557639208548171</v>
      </c>
      <c r="Y211" s="493">
        <v>18.557639208548171</v>
      </c>
      <c r="Z211" s="493">
        <v>18.557639208548171</v>
      </c>
    </row>
    <row r="212" spans="2:29" s="200" customFormat="1">
      <c r="B212" s="203" t="s">
        <v>335</v>
      </c>
      <c r="C212" s="53" t="s">
        <v>163</v>
      </c>
      <c r="D212" s="207"/>
      <c r="E212" s="281">
        <f t="shared" ref="E212:Z212" si="82">SUM(E209:E211)</f>
        <v>167.15531608954811</v>
      </c>
      <c r="F212" s="281">
        <f t="shared" si="82"/>
        <v>167.37097340915528</v>
      </c>
      <c r="G212" s="281">
        <f t="shared" si="82"/>
        <v>172.81905855541896</v>
      </c>
      <c r="H212" s="281">
        <f t="shared" si="82"/>
        <v>173.03486858961978</v>
      </c>
      <c r="I212" s="281">
        <f t="shared" si="82"/>
        <v>173.25160762807778</v>
      </c>
      <c r="J212" s="281">
        <f t="shared" si="82"/>
        <v>217.05447699304509</v>
      </c>
      <c r="K212" s="281">
        <f t="shared" si="82"/>
        <v>217.35041010356682</v>
      </c>
      <c r="L212" s="281">
        <f t="shared" si="82"/>
        <v>217.64681453248994</v>
      </c>
      <c r="M212" s="281">
        <f t="shared" si="82"/>
        <v>462.19206704052124</v>
      </c>
      <c r="N212" s="281">
        <f t="shared" si="82"/>
        <v>429.34691372511901</v>
      </c>
      <c r="O212" s="281">
        <f t="shared" si="82"/>
        <v>449.04562243488897</v>
      </c>
      <c r="P212" s="281">
        <f t="shared" si="82"/>
        <v>450.44979275502578</v>
      </c>
      <c r="Q212" s="281">
        <f t="shared" si="82"/>
        <v>450.44979275502578</v>
      </c>
      <c r="R212" s="281">
        <f t="shared" si="82"/>
        <v>450.44979275502578</v>
      </c>
      <c r="S212" s="281">
        <f t="shared" si="82"/>
        <v>450.44979275502578</v>
      </c>
      <c r="T212" s="281">
        <f t="shared" si="82"/>
        <v>450.44979275502578</v>
      </c>
      <c r="U212" s="281">
        <f t="shared" si="82"/>
        <v>450.44979275502578</v>
      </c>
      <c r="V212" s="281">
        <f t="shared" si="82"/>
        <v>450.44979275502578</v>
      </c>
      <c r="W212" s="281">
        <f t="shared" si="82"/>
        <v>450.44979275502578</v>
      </c>
      <c r="X212" s="281">
        <f t="shared" si="82"/>
        <v>450.44979275502578</v>
      </c>
      <c r="Y212" s="281">
        <f t="shared" si="82"/>
        <v>450.44979275502578</v>
      </c>
      <c r="Z212" s="281">
        <f t="shared" si="82"/>
        <v>450.44979275502578</v>
      </c>
      <c r="AB212"/>
      <c r="AC212"/>
    </row>
    <row r="213" spans="2:29" s="200" customFormat="1">
      <c r="D213" s="111"/>
      <c r="E213" s="111"/>
      <c r="F213" s="111"/>
      <c r="G213" s="111"/>
      <c r="H213" s="111"/>
      <c r="I213" s="111"/>
      <c r="J213" s="111"/>
      <c r="K213" s="111"/>
      <c r="L213" s="111"/>
      <c r="M213" s="111"/>
      <c r="N213" s="111"/>
      <c r="O213" s="111"/>
      <c r="P213" s="111"/>
      <c r="Q213" s="224"/>
      <c r="R213" s="224"/>
      <c r="S213" s="224"/>
      <c r="T213" s="224"/>
      <c r="U213" s="224"/>
      <c r="V213" s="224"/>
      <c r="W213" s="224"/>
      <c r="X213" s="224"/>
      <c r="Y213" s="224"/>
      <c r="Z213" s="224"/>
      <c r="AB213"/>
      <c r="AC213"/>
    </row>
    <row r="214" spans="2:29" s="200" customFormat="1">
      <c r="B214" s="203" t="s">
        <v>31</v>
      </c>
      <c r="C214" s="203"/>
      <c r="D214" s="322"/>
      <c r="E214" s="322"/>
      <c r="F214" s="322"/>
      <c r="G214" s="322"/>
      <c r="H214" s="322"/>
      <c r="I214" s="322"/>
      <c r="J214" s="322"/>
      <c r="K214" s="322"/>
      <c r="L214" s="322"/>
      <c r="M214" s="322"/>
      <c r="N214" s="322"/>
      <c r="O214" s="322"/>
      <c r="P214" s="322"/>
      <c r="Q214" s="322"/>
      <c r="R214" s="322"/>
      <c r="S214" s="322"/>
      <c r="T214" s="322"/>
      <c r="U214" s="322"/>
      <c r="V214" s="322"/>
      <c r="W214" s="322"/>
      <c r="X214" s="322"/>
      <c r="Y214" s="322"/>
      <c r="Z214" s="322"/>
      <c r="AB214"/>
      <c r="AC214"/>
    </row>
    <row r="215" spans="2:29" s="200" customFormat="1">
      <c r="B215" s="285" t="s">
        <v>438</v>
      </c>
      <c r="C215" s="259" t="s">
        <v>163</v>
      </c>
      <c r="D215" s="307"/>
      <c r="E215" s="496">
        <v>60.865919629531156</v>
      </c>
      <c r="F215" s="496">
        <v>60.975399629976756</v>
      </c>
      <c r="G215" s="496">
        <v>61.084879630422336</v>
      </c>
      <c r="H215" s="496">
        <v>61.194359630867929</v>
      </c>
      <c r="I215" s="496">
        <v>61.304509478203492</v>
      </c>
      <c r="J215" s="496">
        <v>95.696339295475653</v>
      </c>
      <c r="K215" s="496">
        <v>95.868592706207508</v>
      </c>
      <c r="L215" s="496">
        <v>96.041156173078676</v>
      </c>
      <c r="M215" s="496">
        <v>288.12346851923604</v>
      </c>
      <c r="N215" s="496">
        <v>304.80326074264678</v>
      </c>
      <c r="O215" s="496">
        <v>320.04342377977906</v>
      </c>
      <c r="P215" s="496">
        <v>320.70632705495098</v>
      </c>
      <c r="Q215" s="496">
        <v>320.70632705495098</v>
      </c>
      <c r="R215" s="496">
        <v>320.70632705495098</v>
      </c>
      <c r="S215" s="496">
        <v>320.70632705495098</v>
      </c>
      <c r="T215" s="496">
        <v>320.70632705495098</v>
      </c>
      <c r="U215" s="496">
        <v>320.70632705495098</v>
      </c>
      <c r="V215" s="496">
        <v>320.70632705495098</v>
      </c>
      <c r="W215" s="496">
        <v>320.70632705495098</v>
      </c>
      <c r="X215" s="496">
        <v>320.70632705495098</v>
      </c>
      <c r="Y215" s="496">
        <v>320.70632705495098</v>
      </c>
      <c r="Z215" s="496">
        <v>320.70632705495098</v>
      </c>
      <c r="AB215"/>
      <c r="AC215"/>
    </row>
    <row r="216" spans="2:29" s="200" customFormat="1">
      <c r="B216" s="285" t="s">
        <v>439</v>
      </c>
      <c r="C216" s="259" t="s">
        <v>163</v>
      </c>
      <c r="D216" s="307"/>
      <c r="E216" s="496">
        <v>50.879424814618396</v>
      </c>
      <c r="F216" s="496">
        <v>50.930304239433021</v>
      </c>
      <c r="G216" s="496">
        <v>50.981234543672436</v>
      </c>
      <c r="H216" s="496">
        <v>51.032215778216106</v>
      </c>
      <c r="I216" s="496">
        <v>51.08324799399432</v>
      </c>
      <c r="J216" s="496">
        <v>51.134331241988306</v>
      </c>
      <c r="K216" s="496">
        <v>51.185465573230289</v>
      </c>
      <c r="L216" s="496">
        <v>51.236651038803515</v>
      </c>
      <c r="M216" s="496">
        <v>51.2878876898423</v>
      </c>
      <c r="N216" s="496">
        <v>102.75894640714836</v>
      </c>
      <c r="O216" s="496">
        <v>104.81412533529134</v>
      </c>
      <c r="P216" s="496">
        <v>106.91040784199717</v>
      </c>
      <c r="Q216" s="496">
        <v>106.91040784199717</v>
      </c>
      <c r="R216" s="496">
        <v>106.91040784199717</v>
      </c>
      <c r="S216" s="496">
        <v>106.91040784199717</v>
      </c>
      <c r="T216" s="496">
        <v>106.91040784199717</v>
      </c>
      <c r="U216" s="496">
        <v>106.91040784199717</v>
      </c>
      <c r="V216" s="496">
        <v>106.91040784199717</v>
      </c>
      <c r="W216" s="496">
        <v>106.91040784199717</v>
      </c>
      <c r="X216" s="496">
        <v>106.91040784199717</v>
      </c>
      <c r="Y216" s="496">
        <v>106.91040784199717</v>
      </c>
      <c r="Z216" s="496">
        <v>106.91040784199717</v>
      </c>
      <c r="AB216"/>
      <c r="AC216"/>
    </row>
    <row r="217" spans="2:29" s="280" customFormat="1">
      <c r="B217" s="292" t="s">
        <v>359</v>
      </c>
      <c r="C217" s="292" t="s">
        <v>163</v>
      </c>
      <c r="D217" s="306"/>
      <c r="E217" s="497">
        <v>152.26273046140795</v>
      </c>
      <c r="F217" s="497">
        <v>162.89959885211192</v>
      </c>
      <c r="G217" s="497">
        <v>162.42534724281586</v>
      </c>
      <c r="H217" s="497">
        <v>161.95109563351983</v>
      </c>
      <c r="I217" s="497">
        <v>167.31018202422376</v>
      </c>
      <c r="J217" s="497">
        <v>180.96820590194056</v>
      </c>
      <c r="K217" s="497">
        <v>180.49395429264447</v>
      </c>
      <c r="L217" s="497">
        <v>180.01970268334838</v>
      </c>
      <c r="M217" s="497">
        <v>179.54545107405235</v>
      </c>
      <c r="N217" s="497">
        <v>179.07119946475632</v>
      </c>
      <c r="O217" s="497">
        <v>178.59694785546031</v>
      </c>
      <c r="P217" s="497">
        <v>183.40047824616425</v>
      </c>
      <c r="Q217" s="497">
        <v>183.40047824616425</v>
      </c>
      <c r="R217" s="497">
        <v>183.40047824616425</v>
      </c>
      <c r="S217" s="497">
        <v>183.40047824616425</v>
      </c>
      <c r="T217" s="497">
        <v>183.40047824616425</v>
      </c>
      <c r="U217" s="497">
        <v>183.40047824616425</v>
      </c>
      <c r="V217" s="497">
        <v>183.40047824616425</v>
      </c>
      <c r="W217" s="497">
        <v>183.40047824616425</v>
      </c>
      <c r="X217" s="497">
        <v>183.40047824616425</v>
      </c>
      <c r="Y217" s="497">
        <v>183.40047824616425</v>
      </c>
      <c r="Z217" s="497">
        <v>183.40047824616425</v>
      </c>
    </row>
    <row r="218" spans="2:29" s="200" customFormat="1">
      <c r="B218" s="203" t="s">
        <v>336</v>
      </c>
      <c r="C218" s="53" t="s">
        <v>163</v>
      </c>
      <c r="D218" s="94"/>
      <c r="E218" s="288">
        <f t="shared" ref="E218:Z218" si="83">SUM(E215:E217)</f>
        <v>264.00807490555752</v>
      </c>
      <c r="F218" s="288">
        <f t="shared" si="83"/>
        <v>274.80530272152168</v>
      </c>
      <c r="G218" s="288">
        <f t="shared" si="83"/>
        <v>274.49146141691062</v>
      </c>
      <c r="H218" s="288">
        <f t="shared" si="83"/>
        <v>274.17767104260383</v>
      </c>
      <c r="I218" s="288">
        <f t="shared" si="83"/>
        <v>279.69793949642155</v>
      </c>
      <c r="J218" s="288">
        <f t="shared" si="83"/>
        <v>327.79887643940452</v>
      </c>
      <c r="K218" s="288">
        <f t="shared" si="83"/>
        <v>327.54801257208226</v>
      </c>
      <c r="L218" s="288">
        <f t="shared" si="83"/>
        <v>327.29750989523058</v>
      </c>
      <c r="M218" s="288">
        <f t="shared" si="83"/>
        <v>518.95680728313073</v>
      </c>
      <c r="N218" s="288">
        <f t="shared" si="83"/>
        <v>586.6334066145514</v>
      </c>
      <c r="O218" s="288">
        <f t="shared" si="83"/>
        <v>603.45449697053073</v>
      </c>
      <c r="P218" s="288">
        <f t="shared" si="83"/>
        <v>611.01721314311249</v>
      </c>
      <c r="Q218" s="288">
        <f t="shared" si="83"/>
        <v>611.01721314311249</v>
      </c>
      <c r="R218" s="288">
        <f t="shared" si="83"/>
        <v>611.01721314311249</v>
      </c>
      <c r="S218" s="288">
        <f t="shared" si="83"/>
        <v>611.01721314311249</v>
      </c>
      <c r="T218" s="288">
        <f t="shared" si="83"/>
        <v>611.01721314311249</v>
      </c>
      <c r="U218" s="288">
        <f t="shared" si="83"/>
        <v>611.01721314311249</v>
      </c>
      <c r="V218" s="288">
        <f t="shared" si="83"/>
        <v>611.01721314311249</v>
      </c>
      <c r="W218" s="288">
        <f t="shared" si="83"/>
        <v>611.01721314311249</v>
      </c>
      <c r="X218" s="288">
        <f t="shared" si="83"/>
        <v>611.01721314311249</v>
      </c>
      <c r="Y218" s="288">
        <f t="shared" si="83"/>
        <v>611.01721314311249</v>
      </c>
      <c r="Z218" s="288">
        <f t="shared" si="83"/>
        <v>611.01721314311249</v>
      </c>
      <c r="AB218"/>
      <c r="AC218"/>
    </row>
    <row r="219" spans="2:29" s="200" customFormat="1">
      <c r="D219" s="111"/>
      <c r="E219" s="111"/>
      <c r="F219" s="111"/>
      <c r="G219" s="111"/>
      <c r="H219" s="111"/>
      <c r="I219" s="111"/>
      <c r="J219" s="111"/>
      <c r="K219" s="111"/>
      <c r="L219" s="111"/>
      <c r="M219" s="111"/>
      <c r="N219" s="111"/>
      <c r="O219" s="111"/>
      <c r="P219" s="111"/>
      <c r="Q219" s="224"/>
      <c r="R219" s="224"/>
      <c r="S219" s="224"/>
      <c r="T219" s="224"/>
      <c r="U219" s="224"/>
      <c r="V219" s="224"/>
      <c r="W219" s="224"/>
      <c r="X219" s="224"/>
      <c r="Y219" s="224"/>
      <c r="Z219" s="224"/>
      <c r="AB219"/>
      <c r="AC219"/>
    </row>
    <row r="220" spans="2:29" s="200" customFormat="1">
      <c r="B220" s="201" t="s">
        <v>177</v>
      </c>
      <c r="D220" s="322"/>
      <c r="E220" s="322"/>
      <c r="F220" s="322"/>
      <c r="G220" s="322"/>
      <c r="H220" s="322"/>
      <c r="I220" s="322"/>
      <c r="J220" s="322"/>
      <c r="K220" s="322"/>
      <c r="L220" s="322"/>
      <c r="M220" s="322"/>
      <c r="N220" s="322"/>
      <c r="O220" s="322"/>
      <c r="P220" s="322"/>
      <c r="Q220" s="322"/>
      <c r="R220" s="322"/>
      <c r="S220" s="322"/>
      <c r="T220" s="322"/>
      <c r="U220" s="322"/>
      <c r="V220" s="322"/>
      <c r="W220" s="322"/>
      <c r="X220" s="322"/>
      <c r="Y220" s="322"/>
      <c r="Z220" s="322"/>
      <c r="AB220"/>
      <c r="AC220"/>
    </row>
    <row r="221" spans="2:29" s="200" customFormat="1">
      <c r="B221" s="285" t="s">
        <v>438</v>
      </c>
      <c r="C221" s="205" t="s">
        <v>163</v>
      </c>
      <c r="D221" s="93"/>
      <c r="E221" s="93">
        <f t="shared" ref="E221:Z221" si="84">E209+E215</f>
        <v>138.33163552166172</v>
      </c>
      <c r="F221" s="93">
        <f t="shared" si="84"/>
        <v>138.58045370449261</v>
      </c>
      <c r="G221" s="93">
        <f t="shared" si="84"/>
        <v>138.8292718873235</v>
      </c>
      <c r="H221" s="93">
        <f t="shared" si="84"/>
        <v>139.07809007015439</v>
      </c>
      <c r="I221" s="93">
        <f t="shared" si="84"/>
        <v>139.32843063228066</v>
      </c>
      <c r="J221" s="93">
        <f t="shared" si="84"/>
        <v>217.49168021699012</v>
      </c>
      <c r="K221" s="93">
        <f t="shared" si="84"/>
        <v>217.88316524138071</v>
      </c>
      <c r="L221" s="93">
        <f t="shared" si="84"/>
        <v>218.27535493881516</v>
      </c>
      <c r="M221" s="93">
        <f t="shared" si="84"/>
        <v>654.82606481644564</v>
      </c>
      <c r="N221" s="93">
        <f t="shared" si="84"/>
        <v>687.56736805726814</v>
      </c>
      <c r="O221" s="93">
        <f t="shared" si="84"/>
        <v>721.94573646013134</v>
      </c>
      <c r="P221" s="93">
        <f t="shared" si="84"/>
        <v>723.44109664452026</v>
      </c>
      <c r="Q221" s="93">
        <f t="shared" si="84"/>
        <v>723.44109664452026</v>
      </c>
      <c r="R221" s="93">
        <f t="shared" si="84"/>
        <v>723.44109664452026</v>
      </c>
      <c r="S221" s="93">
        <f t="shared" si="84"/>
        <v>723.44109664452026</v>
      </c>
      <c r="T221" s="93">
        <f t="shared" si="84"/>
        <v>723.44109664452026</v>
      </c>
      <c r="U221" s="93">
        <f t="shared" si="84"/>
        <v>723.44109664452026</v>
      </c>
      <c r="V221" s="93">
        <f t="shared" si="84"/>
        <v>723.44109664452026</v>
      </c>
      <c r="W221" s="93">
        <f t="shared" si="84"/>
        <v>723.44109664452026</v>
      </c>
      <c r="X221" s="93">
        <f t="shared" si="84"/>
        <v>723.44109664452026</v>
      </c>
      <c r="Y221" s="93">
        <f t="shared" si="84"/>
        <v>723.44109664452026</v>
      </c>
      <c r="Z221" s="93">
        <f t="shared" si="84"/>
        <v>723.44109664452026</v>
      </c>
      <c r="AB221"/>
      <c r="AC221"/>
    </row>
    <row r="222" spans="2:29" s="200" customFormat="1">
      <c r="B222" s="285" t="s">
        <v>439</v>
      </c>
      <c r="C222" s="205" t="s">
        <v>163</v>
      </c>
      <c r="D222" s="93"/>
      <c r="E222" s="93">
        <f t="shared" ref="E222:Z222" si="85">E210+E216</f>
        <v>127.19856203654601</v>
      </c>
      <c r="F222" s="93">
        <f t="shared" si="85"/>
        <v>127.32576059858252</v>
      </c>
      <c r="G222" s="93">
        <f t="shared" si="85"/>
        <v>127.4530863591811</v>
      </c>
      <c r="H222" s="93">
        <f t="shared" si="85"/>
        <v>127.58053944554027</v>
      </c>
      <c r="I222" s="93">
        <f t="shared" si="85"/>
        <v>127.70811998498579</v>
      </c>
      <c r="J222" s="93">
        <f t="shared" si="85"/>
        <v>127.83582810497076</v>
      </c>
      <c r="K222" s="93">
        <f t="shared" si="85"/>
        <v>127.96366393307571</v>
      </c>
      <c r="L222" s="93">
        <f t="shared" si="85"/>
        <v>128.09162759700877</v>
      </c>
      <c r="M222" s="93">
        <f t="shared" si="85"/>
        <v>128.21971922460577</v>
      </c>
      <c r="N222" s="93">
        <f t="shared" si="85"/>
        <v>130.78411360909791</v>
      </c>
      <c r="O222" s="93">
        <f t="shared" si="85"/>
        <v>133.39979588127989</v>
      </c>
      <c r="P222" s="93">
        <f t="shared" si="85"/>
        <v>136.06779179890549</v>
      </c>
      <c r="Q222" s="93">
        <f t="shared" si="85"/>
        <v>136.06779179890549</v>
      </c>
      <c r="R222" s="93">
        <f t="shared" si="85"/>
        <v>136.06779179890549</v>
      </c>
      <c r="S222" s="93">
        <f t="shared" si="85"/>
        <v>136.06779179890549</v>
      </c>
      <c r="T222" s="93">
        <f t="shared" si="85"/>
        <v>136.06779179890549</v>
      </c>
      <c r="U222" s="93">
        <f t="shared" si="85"/>
        <v>136.06779179890549</v>
      </c>
      <c r="V222" s="93">
        <f t="shared" si="85"/>
        <v>136.06779179890549</v>
      </c>
      <c r="W222" s="93">
        <f t="shared" si="85"/>
        <v>136.06779179890549</v>
      </c>
      <c r="X222" s="93">
        <f t="shared" si="85"/>
        <v>136.06779179890549</v>
      </c>
      <c r="Y222" s="93">
        <f t="shared" si="85"/>
        <v>136.06779179890549</v>
      </c>
      <c r="Z222" s="93">
        <f t="shared" si="85"/>
        <v>136.06779179890549</v>
      </c>
      <c r="AB222"/>
      <c r="AC222"/>
    </row>
    <row r="223" spans="2:29" s="283" customFormat="1">
      <c r="B223" s="292" t="s">
        <v>359</v>
      </c>
      <c r="C223" s="292" t="s">
        <v>163</v>
      </c>
      <c r="D223" s="287"/>
      <c r="E223" s="287">
        <f t="shared" ref="E223:Z223" si="86">E211+E217</f>
        <v>165.63319343689787</v>
      </c>
      <c r="F223" s="287">
        <f t="shared" si="86"/>
        <v>176.27006182760184</v>
      </c>
      <c r="G223" s="287">
        <f t="shared" si="86"/>
        <v>181.02816172582502</v>
      </c>
      <c r="H223" s="287">
        <f t="shared" si="86"/>
        <v>180.55391011652898</v>
      </c>
      <c r="I223" s="287">
        <f t="shared" si="86"/>
        <v>185.91299650723292</v>
      </c>
      <c r="J223" s="287">
        <f t="shared" si="86"/>
        <v>199.52584511048875</v>
      </c>
      <c r="K223" s="287">
        <f t="shared" si="86"/>
        <v>199.05159350119266</v>
      </c>
      <c r="L223" s="287">
        <f t="shared" si="86"/>
        <v>198.57734189189657</v>
      </c>
      <c r="M223" s="287">
        <f t="shared" si="86"/>
        <v>198.10309028260053</v>
      </c>
      <c r="N223" s="287">
        <f t="shared" si="86"/>
        <v>197.6288386733045</v>
      </c>
      <c r="O223" s="287">
        <f t="shared" si="86"/>
        <v>197.1545870640085</v>
      </c>
      <c r="P223" s="287">
        <f t="shared" si="86"/>
        <v>201.95811745471244</v>
      </c>
      <c r="Q223" s="287">
        <f t="shared" si="86"/>
        <v>201.95811745471244</v>
      </c>
      <c r="R223" s="287">
        <f t="shared" si="86"/>
        <v>201.95811745471244</v>
      </c>
      <c r="S223" s="287">
        <f t="shared" si="86"/>
        <v>201.95811745471244</v>
      </c>
      <c r="T223" s="287">
        <f t="shared" si="86"/>
        <v>201.95811745471244</v>
      </c>
      <c r="U223" s="287">
        <f t="shared" si="86"/>
        <v>201.95811745471244</v>
      </c>
      <c r="V223" s="287">
        <f t="shared" si="86"/>
        <v>201.95811745471244</v>
      </c>
      <c r="W223" s="287">
        <f t="shared" si="86"/>
        <v>201.95811745471244</v>
      </c>
      <c r="X223" s="287">
        <f t="shared" si="86"/>
        <v>201.95811745471244</v>
      </c>
      <c r="Y223" s="287">
        <f t="shared" si="86"/>
        <v>201.95811745471244</v>
      </c>
      <c r="Z223" s="287">
        <f t="shared" si="86"/>
        <v>201.95811745471244</v>
      </c>
    </row>
    <row r="224" spans="2:29" s="200" customFormat="1">
      <c r="B224" s="194" t="s">
        <v>169</v>
      </c>
      <c r="C224" s="194" t="s">
        <v>163</v>
      </c>
      <c r="D224" s="125"/>
      <c r="E224" s="289">
        <f t="shared" ref="E224:Z224" si="87">SUM(E221:E223)</f>
        <v>431.1633909951056</v>
      </c>
      <c r="F224" s="289">
        <f t="shared" si="87"/>
        <v>442.17627613067691</v>
      </c>
      <c r="G224" s="289">
        <f t="shared" si="87"/>
        <v>447.31051997232964</v>
      </c>
      <c r="H224" s="289">
        <f t="shared" si="87"/>
        <v>447.21253963222364</v>
      </c>
      <c r="I224" s="289">
        <f t="shared" si="87"/>
        <v>452.94954712449942</v>
      </c>
      <c r="J224" s="289">
        <f t="shared" si="87"/>
        <v>544.85335343244958</v>
      </c>
      <c r="K224" s="289">
        <f t="shared" si="87"/>
        <v>544.89842267564904</v>
      </c>
      <c r="L224" s="289">
        <f t="shared" si="87"/>
        <v>544.94432442772052</v>
      </c>
      <c r="M224" s="289">
        <f t="shared" si="87"/>
        <v>981.14887432365197</v>
      </c>
      <c r="N224" s="289">
        <f t="shared" si="87"/>
        <v>1015.9803203396705</v>
      </c>
      <c r="O224" s="289">
        <f t="shared" si="87"/>
        <v>1052.5001194054196</v>
      </c>
      <c r="P224" s="289">
        <f t="shared" si="87"/>
        <v>1061.4670058981383</v>
      </c>
      <c r="Q224" s="289">
        <f t="shared" si="87"/>
        <v>1061.4670058981383</v>
      </c>
      <c r="R224" s="289">
        <f t="shared" si="87"/>
        <v>1061.4670058981383</v>
      </c>
      <c r="S224" s="289">
        <f t="shared" si="87"/>
        <v>1061.4670058981383</v>
      </c>
      <c r="T224" s="289">
        <f t="shared" si="87"/>
        <v>1061.4670058981383</v>
      </c>
      <c r="U224" s="289">
        <f t="shared" si="87"/>
        <v>1061.4670058981383</v>
      </c>
      <c r="V224" s="289">
        <f t="shared" si="87"/>
        <v>1061.4670058981383</v>
      </c>
      <c r="W224" s="289">
        <f t="shared" si="87"/>
        <v>1061.4670058981383</v>
      </c>
      <c r="X224" s="289">
        <f t="shared" si="87"/>
        <v>1061.4670058981383</v>
      </c>
      <c r="Y224" s="289">
        <f t="shared" si="87"/>
        <v>1061.4670058981383</v>
      </c>
      <c r="Z224" s="289">
        <f t="shared" si="87"/>
        <v>1061.4670058981383</v>
      </c>
      <c r="AB224"/>
      <c r="AC224"/>
    </row>
    <row r="225" spans="2:29" s="430" customFormat="1">
      <c r="B225" s="336" t="s">
        <v>459</v>
      </c>
    </row>
    <row r="226" spans="2:29" s="200" customFormat="1">
      <c r="D226" s="111"/>
      <c r="E226" s="111"/>
      <c r="F226" s="111"/>
      <c r="G226" s="111"/>
      <c r="H226" s="111"/>
      <c r="I226" s="111"/>
      <c r="J226" s="111"/>
      <c r="K226" s="111"/>
      <c r="L226" s="111"/>
      <c r="M226" s="111"/>
      <c r="N226" s="111"/>
      <c r="O226" s="111"/>
      <c r="P226" s="111"/>
      <c r="Q226" s="257"/>
      <c r="R226" s="257"/>
      <c r="S226" s="257"/>
      <c r="T226" s="257"/>
      <c r="U226" s="257"/>
      <c r="V226" s="257"/>
      <c r="W226" s="257"/>
      <c r="X226" s="257"/>
      <c r="Y226" s="257"/>
      <c r="Z226" s="257"/>
      <c r="AB226"/>
      <c r="AC226"/>
    </row>
    <row r="227" spans="2:29" s="200" customFormat="1">
      <c r="B227" s="203" t="s">
        <v>219</v>
      </c>
      <c r="C227" s="203" t="s">
        <v>1</v>
      </c>
      <c r="D227" s="204"/>
      <c r="E227" s="204">
        <v>2019</v>
      </c>
      <c r="F227" s="204">
        <v>2020</v>
      </c>
      <c r="G227" s="204">
        <v>2021</v>
      </c>
      <c r="H227" s="204">
        <v>2022</v>
      </c>
      <c r="I227" s="204">
        <v>2023</v>
      </c>
      <c r="J227" s="204">
        <v>2024</v>
      </c>
      <c r="K227" s="204">
        <v>2025</v>
      </c>
      <c r="L227" s="204">
        <v>2026</v>
      </c>
      <c r="M227" s="204">
        <v>2027</v>
      </c>
      <c r="N227" s="204">
        <v>2028</v>
      </c>
      <c r="O227" s="204">
        <v>2029</v>
      </c>
      <c r="P227" s="204">
        <v>2030</v>
      </c>
      <c r="Q227" s="258">
        <v>2031</v>
      </c>
      <c r="R227" s="258">
        <v>2032</v>
      </c>
      <c r="S227" s="258">
        <v>2033</v>
      </c>
      <c r="T227" s="258">
        <v>2034</v>
      </c>
      <c r="U227" s="258">
        <v>2035</v>
      </c>
      <c r="V227" s="258">
        <v>2036</v>
      </c>
      <c r="W227" s="258">
        <v>2037</v>
      </c>
      <c r="X227" s="258">
        <v>2038</v>
      </c>
      <c r="Y227" s="258">
        <v>2039</v>
      </c>
      <c r="Z227" s="258">
        <v>2040</v>
      </c>
      <c r="AB227"/>
      <c r="AC227"/>
    </row>
    <row r="228" spans="2:29" s="200" customFormat="1">
      <c r="B228" s="203" t="s">
        <v>29</v>
      </c>
      <c r="C228" s="203"/>
      <c r="D228" s="322"/>
      <c r="E228" s="322"/>
      <c r="F228" s="322"/>
      <c r="G228" s="322"/>
      <c r="H228" s="322"/>
      <c r="I228" s="322"/>
      <c r="J228" s="322"/>
      <c r="K228" s="322"/>
      <c r="L228" s="322"/>
      <c r="M228" s="322"/>
      <c r="N228" s="322"/>
      <c r="O228" s="322"/>
      <c r="P228" s="322"/>
      <c r="Q228" s="322"/>
      <c r="R228" s="322"/>
      <c r="S228" s="322"/>
      <c r="T228" s="322"/>
      <c r="U228" s="322"/>
      <c r="V228" s="322"/>
      <c r="W228" s="322"/>
      <c r="X228" s="322"/>
      <c r="Y228" s="322"/>
      <c r="Z228" s="322"/>
      <c r="AB228"/>
      <c r="AC228"/>
    </row>
    <row r="229" spans="2:29" s="200" customFormat="1">
      <c r="B229" s="285" t="s">
        <v>438</v>
      </c>
      <c r="C229" s="205" t="s">
        <v>163</v>
      </c>
      <c r="D229" s="196"/>
      <c r="E229" s="196">
        <f t="shared" ref="E229:Z229" si="88">E209*(1+HLOOKUP(E$185,Elforbrug_Nettab,2,FALSE))</f>
        <v>82.888316004579721</v>
      </c>
      <c r="F229" s="196">
        <f t="shared" si="88"/>
        <v>83.037407859731971</v>
      </c>
      <c r="G229" s="196">
        <f t="shared" si="88"/>
        <v>83.186499714884235</v>
      </c>
      <c r="H229" s="196">
        <f t="shared" si="88"/>
        <v>83.335591570036527</v>
      </c>
      <c r="I229" s="196">
        <f t="shared" si="88"/>
        <v>83.485595634862577</v>
      </c>
      <c r="J229" s="196">
        <f t="shared" si="88"/>
        <v>130.3210147860205</v>
      </c>
      <c r="K229" s="196">
        <f t="shared" si="88"/>
        <v>130.55559261263534</v>
      </c>
      <c r="L229" s="196">
        <f t="shared" si="88"/>
        <v>130.79059267933806</v>
      </c>
      <c r="M229" s="196">
        <f t="shared" si="88"/>
        <v>392.37177803801427</v>
      </c>
      <c r="N229" s="196">
        <f t="shared" si="88"/>
        <v>409.55759482664479</v>
      </c>
      <c r="O229" s="196">
        <f t="shared" si="88"/>
        <v>430.03547456797696</v>
      </c>
      <c r="P229" s="196">
        <f t="shared" si="88"/>
        <v>430.92620346083919</v>
      </c>
      <c r="Q229" s="196">
        <f t="shared" si="88"/>
        <v>430.92620346083919</v>
      </c>
      <c r="R229" s="196">
        <f t="shared" si="88"/>
        <v>430.92620346083919</v>
      </c>
      <c r="S229" s="196">
        <f t="shared" si="88"/>
        <v>430.92620346083919</v>
      </c>
      <c r="T229" s="196">
        <f t="shared" si="88"/>
        <v>430.92620346083919</v>
      </c>
      <c r="U229" s="196">
        <f t="shared" si="88"/>
        <v>430.92620346083919</v>
      </c>
      <c r="V229" s="196">
        <f t="shared" si="88"/>
        <v>430.92620346083919</v>
      </c>
      <c r="W229" s="196">
        <f t="shared" si="88"/>
        <v>430.92620346083919</v>
      </c>
      <c r="X229" s="196">
        <f t="shared" si="88"/>
        <v>430.92620346083919</v>
      </c>
      <c r="Y229" s="196">
        <f t="shared" si="88"/>
        <v>430.92620346083919</v>
      </c>
      <c r="Z229" s="196">
        <f t="shared" si="88"/>
        <v>430.92620346083919</v>
      </c>
      <c r="AB229"/>
      <c r="AC229"/>
    </row>
    <row r="230" spans="2:29" s="200" customFormat="1">
      <c r="B230" s="285" t="s">
        <v>439</v>
      </c>
      <c r="C230" s="205" t="s">
        <v>163</v>
      </c>
      <c r="D230" s="196"/>
      <c r="E230" s="196">
        <f t="shared" ref="E230:Z230" si="89">E210*(1+HLOOKUP(E$185,Elforbrug_Nettab,2,FALSE))</f>
        <v>81.661476827462536</v>
      </c>
      <c r="F230" s="196">
        <f t="shared" si="89"/>
        <v>81.743138304289971</v>
      </c>
      <c r="G230" s="196">
        <f t="shared" si="89"/>
        <v>81.824881442594261</v>
      </c>
      <c r="H230" s="196">
        <f t="shared" si="89"/>
        <v>81.906706324036847</v>
      </c>
      <c r="I230" s="196">
        <f t="shared" si="89"/>
        <v>81.988613030360867</v>
      </c>
      <c r="J230" s="196">
        <f t="shared" si="89"/>
        <v>82.070601643391228</v>
      </c>
      <c r="K230" s="196">
        <f t="shared" si="89"/>
        <v>82.152672245034609</v>
      </c>
      <c r="L230" s="196">
        <f t="shared" si="89"/>
        <v>82.234824917279639</v>
      </c>
      <c r="M230" s="196">
        <f t="shared" si="89"/>
        <v>82.317059742196918</v>
      </c>
      <c r="N230" s="196">
        <f t="shared" si="89"/>
        <v>29.986928906086018</v>
      </c>
      <c r="O230" s="196">
        <f t="shared" si="89"/>
        <v>30.586667484207741</v>
      </c>
      <c r="P230" s="196">
        <f t="shared" si="89"/>
        <v>31.198400833891892</v>
      </c>
      <c r="Q230" s="196">
        <f t="shared" si="89"/>
        <v>31.198400833891892</v>
      </c>
      <c r="R230" s="196">
        <f t="shared" si="89"/>
        <v>31.198400833891892</v>
      </c>
      <c r="S230" s="196">
        <f t="shared" si="89"/>
        <v>31.198400833891892</v>
      </c>
      <c r="T230" s="196">
        <f t="shared" si="89"/>
        <v>31.198400833891892</v>
      </c>
      <c r="U230" s="196">
        <f t="shared" si="89"/>
        <v>31.198400833891892</v>
      </c>
      <c r="V230" s="196">
        <f t="shared" si="89"/>
        <v>31.198400833891892</v>
      </c>
      <c r="W230" s="196">
        <f t="shared" si="89"/>
        <v>31.198400833891892</v>
      </c>
      <c r="X230" s="196">
        <f t="shared" si="89"/>
        <v>31.198400833891892</v>
      </c>
      <c r="Y230" s="196">
        <f t="shared" si="89"/>
        <v>31.198400833891892</v>
      </c>
      <c r="Z230" s="196">
        <f t="shared" si="89"/>
        <v>31.198400833891892</v>
      </c>
      <c r="AB230"/>
      <c r="AC230"/>
    </row>
    <row r="231" spans="2:29" s="283" customFormat="1">
      <c r="B231" s="292" t="s">
        <v>359</v>
      </c>
      <c r="C231" s="292" t="s">
        <v>163</v>
      </c>
      <c r="D231" s="290"/>
      <c r="E231" s="290">
        <f t="shared" ref="E231:Z231" si="90">E211*(1+HLOOKUP(E$185,Elforbrug_Nettab,2,FALSE))</f>
        <v>14.306395383774209</v>
      </c>
      <c r="F231" s="290">
        <f t="shared" si="90"/>
        <v>14.306395383774209</v>
      </c>
      <c r="G231" s="290">
        <f t="shared" si="90"/>
        <v>19.9050114968198</v>
      </c>
      <c r="H231" s="290">
        <f t="shared" si="90"/>
        <v>19.9050114968198</v>
      </c>
      <c r="I231" s="290">
        <f t="shared" si="90"/>
        <v>19.9050114968198</v>
      </c>
      <c r="J231" s="290">
        <f t="shared" si="90"/>
        <v>19.856673953146544</v>
      </c>
      <c r="K231" s="290">
        <f t="shared" si="90"/>
        <v>19.856673953146544</v>
      </c>
      <c r="L231" s="290">
        <f t="shared" si="90"/>
        <v>19.856673953146544</v>
      </c>
      <c r="M231" s="290">
        <f t="shared" si="90"/>
        <v>19.856673953146544</v>
      </c>
      <c r="N231" s="290">
        <f t="shared" si="90"/>
        <v>19.856673953146544</v>
      </c>
      <c r="O231" s="290">
        <f t="shared" si="90"/>
        <v>19.856673953146544</v>
      </c>
      <c r="P231" s="290">
        <f t="shared" si="90"/>
        <v>19.856673953146544</v>
      </c>
      <c r="Q231" s="290">
        <f t="shared" si="90"/>
        <v>19.856673953146544</v>
      </c>
      <c r="R231" s="290">
        <f t="shared" si="90"/>
        <v>19.856673953146544</v>
      </c>
      <c r="S231" s="290">
        <f t="shared" si="90"/>
        <v>19.856673953146544</v>
      </c>
      <c r="T231" s="290">
        <f t="shared" si="90"/>
        <v>19.856673953146544</v>
      </c>
      <c r="U231" s="290">
        <f t="shared" si="90"/>
        <v>19.856673953146544</v>
      </c>
      <c r="V231" s="290">
        <f t="shared" si="90"/>
        <v>19.856673953146544</v>
      </c>
      <c r="W231" s="290">
        <f t="shared" si="90"/>
        <v>19.856673953146544</v>
      </c>
      <c r="X231" s="290">
        <f t="shared" si="90"/>
        <v>19.856673953146544</v>
      </c>
      <c r="Y231" s="290">
        <f t="shared" si="90"/>
        <v>19.856673953146544</v>
      </c>
      <c r="Z231" s="290">
        <f t="shared" si="90"/>
        <v>19.856673953146544</v>
      </c>
    </row>
    <row r="232" spans="2:29" s="200" customFormat="1">
      <c r="B232" s="203" t="s">
        <v>335</v>
      </c>
      <c r="C232" s="53" t="s">
        <v>163</v>
      </c>
      <c r="D232" s="197"/>
      <c r="E232" s="291">
        <f t="shared" ref="E232:Z232" si="91">SUM(E229:E231)</f>
        <v>178.85618821581647</v>
      </c>
      <c r="F232" s="291">
        <f t="shared" si="91"/>
        <v>179.08694154779613</v>
      </c>
      <c r="G232" s="291">
        <f t="shared" si="91"/>
        <v>184.91639265429831</v>
      </c>
      <c r="H232" s="291">
        <f t="shared" si="91"/>
        <v>185.14730939089318</v>
      </c>
      <c r="I232" s="291">
        <f t="shared" si="91"/>
        <v>185.37922016204325</v>
      </c>
      <c r="J232" s="291">
        <f t="shared" si="91"/>
        <v>232.24829038255828</v>
      </c>
      <c r="K232" s="291">
        <f t="shared" si="91"/>
        <v>232.5649388108165</v>
      </c>
      <c r="L232" s="291">
        <f t="shared" si="91"/>
        <v>232.88209154976425</v>
      </c>
      <c r="M232" s="291">
        <f t="shared" si="91"/>
        <v>494.54551173335773</v>
      </c>
      <c r="N232" s="291">
        <f t="shared" si="91"/>
        <v>459.40119768587732</v>
      </c>
      <c r="O232" s="291">
        <f t="shared" si="91"/>
        <v>480.47881600533123</v>
      </c>
      <c r="P232" s="291">
        <f t="shared" si="91"/>
        <v>481.98127824787758</v>
      </c>
      <c r="Q232" s="291">
        <f t="shared" si="91"/>
        <v>481.98127824787758</v>
      </c>
      <c r="R232" s="291">
        <f t="shared" si="91"/>
        <v>481.98127824787758</v>
      </c>
      <c r="S232" s="291">
        <f t="shared" si="91"/>
        <v>481.98127824787758</v>
      </c>
      <c r="T232" s="291">
        <f t="shared" si="91"/>
        <v>481.98127824787758</v>
      </c>
      <c r="U232" s="291">
        <f t="shared" si="91"/>
        <v>481.98127824787758</v>
      </c>
      <c r="V232" s="291">
        <f t="shared" si="91"/>
        <v>481.98127824787758</v>
      </c>
      <c r="W232" s="291">
        <f t="shared" si="91"/>
        <v>481.98127824787758</v>
      </c>
      <c r="X232" s="291">
        <f t="shared" si="91"/>
        <v>481.98127824787758</v>
      </c>
      <c r="Y232" s="291">
        <f t="shared" si="91"/>
        <v>481.98127824787758</v>
      </c>
      <c r="Z232" s="291">
        <f t="shared" si="91"/>
        <v>481.98127824787758</v>
      </c>
      <c r="AB232"/>
      <c r="AC232"/>
    </row>
    <row r="233" spans="2:29" s="200" customFormat="1">
      <c r="Q233" s="118"/>
      <c r="R233" s="118"/>
      <c r="S233" s="118"/>
      <c r="T233" s="118"/>
      <c r="U233" s="118"/>
      <c r="V233" s="118"/>
      <c r="W233" s="118"/>
      <c r="X233" s="118"/>
      <c r="Y233" s="118"/>
      <c r="Z233" s="118"/>
      <c r="AB233"/>
      <c r="AC233"/>
    </row>
    <row r="234" spans="2:29" s="200" customFormat="1">
      <c r="B234" s="203" t="s">
        <v>31</v>
      </c>
      <c r="C234" s="203"/>
      <c r="D234" s="322"/>
      <c r="E234" s="322"/>
      <c r="F234" s="322"/>
      <c r="G234" s="322"/>
      <c r="H234" s="322"/>
      <c r="I234" s="322"/>
      <c r="J234" s="322"/>
      <c r="K234" s="322"/>
      <c r="L234" s="322"/>
      <c r="M234" s="322"/>
      <c r="N234" s="322"/>
      <c r="O234" s="322"/>
      <c r="P234" s="322"/>
      <c r="Q234" s="322"/>
      <c r="R234" s="322"/>
      <c r="S234" s="322"/>
      <c r="T234" s="322"/>
      <c r="U234" s="322"/>
      <c r="V234" s="322"/>
      <c r="W234" s="322"/>
      <c r="X234" s="322"/>
      <c r="Y234" s="322"/>
      <c r="Z234" s="322"/>
      <c r="AB234"/>
      <c r="AC234"/>
    </row>
    <row r="235" spans="2:29" s="200" customFormat="1">
      <c r="B235" s="285" t="s">
        <v>438</v>
      </c>
      <c r="C235" s="205" t="s">
        <v>163</v>
      </c>
      <c r="D235" s="196"/>
      <c r="E235" s="196">
        <f t="shared" ref="E235:Z235" si="92">E215*(1+HLOOKUP(E$185,Elforbrug_Nettab,3,FALSE))</f>
        <v>64.517874807303031</v>
      </c>
      <c r="F235" s="196">
        <f t="shared" si="92"/>
        <v>64.633923607775358</v>
      </c>
      <c r="G235" s="196">
        <f t="shared" si="92"/>
        <v>64.749972408247686</v>
      </c>
      <c r="H235" s="196">
        <f t="shared" si="92"/>
        <v>64.866021208720014</v>
      </c>
      <c r="I235" s="196">
        <f t="shared" si="92"/>
        <v>64.982780046895698</v>
      </c>
      <c r="J235" s="196">
        <f t="shared" si="92"/>
        <v>101.4381196532042</v>
      </c>
      <c r="K235" s="196">
        <f t="shared" si="92"/>
        <v>101.62070826857996</v>
      </c>
      <c r="L235" s="196">
        <f t="shared" si="92"/>
        <v>101.8036255434634</v>
      </c>
      <c r="M235" s="196">
        <f t="shared" si="92"/>
        <v>305.41087663039019</v>
      </c>
      <c r="N235" s="196">
        <f t="shared" si="92"/>
        <v>323.0914563872056</v>
      </c>
      <c r="O235" s="196">
        <f t="shared" si="92"/>
        <v>339.24602920656582</v>
      </c>
      <c r="P235" s="196">
        <f t="shared" si="92"/>
        <v>339.94870667824807</v>
      </c>
      <c r="Q235" s="196">
        <f t="shared" si="92"/>
        <v>339.94870667824807</v>
      </c>
      <c r="R235" s="196">
        <f t="shared" si="92"/>
        <v>339.94870667824807</v>
      </c>
      <c r="S235" s="196">
        <f t="shared" si="92"/>
        <v>339.94870667824807</v>
      </c>
      <c r="T235" s="196">
        <f t="shared" si="92"/>
        <v>339.94870667824807</v>
      </c>
      <c r="U235" s="196">
        <f t="shared" si="92"/>
        <v>339.94870667824807</v>
      </c>
      <c r="V235" s="196">
        <f t="shared" si="92"/>
        <v>339.94870667824807</v>
      </c>
      <c r="W235" s="196">
        <f t="shared" si="92"/>
        <v>339.94870667824807</v>
      </c>
      <c r="X235" s="196">
        <f t="shared" si="92"/>
        <v>339.94870667824807</v>
      </c>
      <c r="Y235" s="196">
        <f t="shared" si="92"/>
        <v>339.94870667824807</v>
      </c>
      <c r="Z235" s="196">
        <f t="shared" si="92"/>
        <v>339.94870667824807</v>
      </c>
      <c r="AB235"/>
      <c r="AC235"/>
    </row>
    <row r="236" spans="2:29" s="200" customFormat="1">
      <c r="B236" s="285" t="s">
        <v>439</v>
      </c>
      <c r="C236" s="205" t="s">
        <v>163</v>
      </c>
      <c r="D236" s="196"/>
      <c r="E236" s="196">
        <f t="shared" ref="E236:Z236" si="93">E216*(1+HLOOKUP(E$185,Elforbrug_Nettab,3,FALSE))</f>
        <v>53.932190303495503</v>
      </c>
      <c r="F236" s="196">
        <f t="shared" si="93"/>
        <v>53.986122493799002</v>
      </c>
      <c r="G236" s="196">
        <f t="shared" si="93"/>
        <v>54.040108616292784</v>
      </c>
      <c r="H236" s="196">
        <f t="shared" si="93"/>
        <v>54.094148724909076</v>
      </c>
      <c r="I236" s="196">
        <f t="shared" si="93"/>
        <v>54.148242873633983</v>
      </c>
      <c r="J236" s="196">
        <f t="shared" si="93"/>
        <v>54.202391116507606</v>
      </c>
      <c r="K236" s="196">
        <f t="shared" si="93"/>
        <v>54.25659350762411</v>
      </c>
      <c r="L236" s="196">
        <f t="shared" si="93"/>
        <v>54.310850101131727</v>
      </c>
      <c r="M236" s="196">
        <f t="shared" si="93"/>
        <v>54.365160951232838</v>
      </c>
      <c r="N236" s="196">
        <f t="shared" si="93"/>
        <v>108.92448319157727</v>
      </c>
      <c r="O236" s="196">
        <f t="shared" si="93"/>
        <v>111.10297285540882</v>
      </c>
      <c r="P236" s="196">
        <f t="shared" si="93"/>
        <v>113.32503231251701</v>
      </c>
      <c r="Q236" s="196">
        <f t="shared" si="93"/>
        <v>113.32503231251701</v>
      </c>
      <c r="R236" s="196">
        <f t="shared" si="93"/>
        <v>113.32503231251701</v>
      </c>
      <c r="S236" s="196">
        <f t="shared" si="93"/>
        <v>113.32503231251701</v>
      </c>
      <c r="T236" s="196">
        <f t="shared" si="93"/>
        <v>113.32503231251701</v>
      </c>
      <c r="U236" s="196">
        <f t="shared" si="93"/>
        <v>113.32503231251701</v>
      </c>
      <c r="V236" s="196">
        <f t="shared" si="93"/>
        <v>113.32503231251701</v>
      </c>
      <c r="W236" s="196">
        <f t="shared" si="93"/>
        <v>113.32503231251701</v>
      </c>
      <c r="X236" s="196">
        <f t="shared" si="93"/>
        <v>113.32503231251701</v>
      </c>
      <c r="Y236" s="196">
        <f t="shared" si="93"/>
        <v>113.32503231251701</v>
      </c>
      <c r="Z236" s="196">
        <f t="shared" si="93"/>
        <v>113.32503231251701</v>
      </c>
      <c r="AB236"/>
      <c r="AC236"/>
    </row>
    <row r="237" spans="2:29" s="283" customFormat="1">
      <c r="B237" s="292" t="s">
        <v>359</v>
      </c>
      <c r="C237" s="292" t="s">
        <v>163</v>
      </c>
      <c r="D237" s="290"/>
      <c r="E237" s="290">
        <f t="shared" ref="E237:Z237" si="94">E217*(1+HLOOKUP(E$185,Elforbrug_Nettab,3,FALSE))</f>
        <v>161.39849428909244</v>
      </c>
      <c r="F237" s="290">
        <f t="shared" si="94"/>
        <v>172.67357478323865</v>
      </c>
      <c r="G237" s="290">
        <f t="shared" si="94"/>
        <v>172.17086807738482</v>
      </c>
      <c r="H237" s="290">
        <f t="shared" si="94"/>
        <v>171.66816137153103</v>
      </c>
      <c r="I237" s="290">
        <f t="shared" si="94"/>
        <v>177.34879294567719</v>
      </c>
      <c r="J237" s="290">
        <f t="shared" si="94"/>
        <v>191.82629825605702</v>
      </c>
      <c r="K237" s="290">
        <f t="shared" si="94"/>
        <v>191.32359155020316</v>
      </c>
      <c r="L237" s="290">
        <f t="shared" si="94"/>
        <v>190.82088484434931</v>
      </c>
      <c r="M237" s="290">
        <f t="shared" si="94"/>
        <v>190.31817813849551</v>
      </c>
      <c r="N237" s="290">
        <f t="shared" si="94"/>
        <v>189.81547143264171</v>
      </c>
      <c r="O237" s="290">
        <f t="shared" si="94"/>
        <v>189.31276472678795</v>
      </c>
      <c r="P237" s="290">
        <f t="shared" si="94"/>
        <v>194.40450694093411</v>
      </c>
      <c r="Q237" s="290">
        <f t="shared" si="94"/>
        <v>194.40450694093411</v>
      </c>
      <c r="R237" s="290">
        <f t="shared" si="94"/>
        <v>194.40450694093411</v>
      </c>
      <c r="S237" s="290">
        <f t="shared" si="94"/>
        <v>194.40450694093411</v>
      </c>
      <c r="T237" s="290">
        <f t="shared" si="94"/>
        <v>194.40450694093411</v>
      </c>
      <c r="U237" s="290">
        <f t="shared" si="94"/>
        <v>194.40450694093411</v>
      </c>
      <c r="V237" s="290">
        <f t="shared" si="94"/>
        <v>194.40450694093411</v>
      </c>
      <c r="W237" s="290">
        <f t="shared" si="94"/>
        <v>194.40450694093411</v>
      </c>
      <c r="X237" s="290">
        <f t="shared" si="94"/>
        <v>194.40450694093411</v>
      </c>
      <c r="Y237" s="290">
        <f t="shared" si="94"/>
        <v>194.40450694093411</v>
      </c>
      <c r="Z237" s="290">
        <f t="shared" si="94"/>
        <v>194.40450694093411</v>
      </c>
    </row>
    <row r="238" spans="2:29" s="200" customFormat="1">
      <c r="B238" s="203" t="s">
        <v>336</v>
      </c>
      <c r="C238" s="53" t="s">
        <v>163</v>
      </c>
      <c r="D238" s="197"/>
      <c r="E238" s="291">
        <f t="shared" ref="E238:Z238" si="95">SUM(E235:E237)</f>
        <v>279.84855939989097</v>
      </c>
      <c r="F238" s="291">
        <f t="shared" si="95"/>
        <v>291.29362088481298</v>
      </c>
      <c r="G238" s="291">
        <f t="shared" si="95"/>
        <v>290.96094910192528</v>
      </c>
      <c r="H238" s="291">
        <f t="shared" si="95"/>
        <v>290.62833130516015</v>
      </c>
      <c r="I238" s="291">
        <f t="shared" si="95"/>
        <v>296.47981586620688</v>
      </c>
      <c r="J238" s="291">
        <f t="shared" si="95"/>
        <v>347.46680902576884</v>
      </c>
      <c r="K238" s="291">
        <f t="shared" si="95"/>
        <v>347.20089332640725</v>
      </c>
      <c r="L238" s="291">
        <f t="shared" si="95"/>
        <v>346.93536048894441</v>
      </c>
      <c r="M238" s="291">
        <f t="shared" si="95"/>
        <v>550.09421572011854</v>
      </c>
      <c r="N238" s="291">
        <f t="shared" si="95"/>
        <v>621.83141101142462</v>
      </c>
      <c r="O238" s="291">
        <f t="shared" si="95"/>
        <v>639.66176678876263</v>
      </c>
      <c r="P238" s="291">
        <f t="shared" si="95"/>
        <v>647.67824593169917</v>
      </c>
      <c r="Q238" s="291">
        <f t="shared" si="95"/>
        <v>647.67824593169917</v>
      </c>
      <c r="R238" s="291">
        <f t="shared" si="95"/>
        <v>647.67824593169917</v>
      </c>
      <c r="S238" s="291">
        <f t="shared" si="95"/>
        <v>647.67824593169917</v>
      </c>
      <c r="T238" s="291">
        <f t="shared" si="95"/>
        <v>647.67824593169917</v>
      </c>
      <c r="U238" s="291">
        <f t="shared" si="95"/>
        <v>647.67824593169917</v>
      </c>
      <c r="V238" s="291">
        <f t="shared" si="95"/>
        <v>647.67824593169917</v>
      </c>
      <c r="W238" s="291">
        <f t="shared" si="95"/>
        <v>647.67824593169917</v>
      </c>
      <c r="X238" s="291">
        <f t="shared" si="95"/>
        <v>647.67824593169917</v>
      </c>
      <c r="Y238" s="291">
        <f t="shared" si="95"/>
        <v>647.67824593169917</v>
      </c>
      <c r="Z238" s="291">
        <f t="shared" si="95"/>
        <v>647.67824593169917</v>
      </c>
    </row>
    <row r="239" spans="2:29" s="200" customFormat="1">
      <c r="Q239" s="118"/>
      <c r="R239" s="118"/>
      <c r="S239" s="118"/>
      <c r="T239" s="118"/>
      <c r="U239" s="118"/>
      <c r="V239" s="118"/>
      <c r="W239" s="118"/>
      <c r="X239" s="118"/>
      <c r="Y239" s="118"/>
      <c r="Z239" s="118"/>
    </row>
    <row r="240" spans="2:29" s="200" customFormat="1">
      <c r="B240" s="201" t="s">
        <v>177</v>
      </c>
      <c r="D240" s="322"/>
      <c r="E240" s="322"/>
      <c r="F240" s="322"/>
      <c r="G240" s="322"/>
      <c r="H240" s="322"/>
      <c r="I240" s="322"/>
      <c r="J240" s="322"/>
      <c r="K240" s="322"/>
      <c r="L240" s="322"/>
      <c r="M240" s="322"/>
      <c r="N240" s="322"/>
      <c r="O240" s="322"/>
      <c r="P240" s="322"/>
      <c r="Q240" s="322"/>
      <c r="R240" s="322"/>
      <c r="S240" s="322"/>
      <c r="T240" s="322"/>
      <c r="U240" s="322"/>
      <c r="V240" s="322"/>
      <c r="W240" s="322"/>
      <c r="X240" s="322"/>
      <c r="Y240" s="322"/>
      <c r="Z240" s="322"/>
    </row>
    <row r="241" spans="1:28" s="200" customFormat="1">
      <c r="B241" s="285" t="s">
        <v>438</v>
      </c>
      <c r="C241" s="205" t="s">
        <v>163</v>
      </c>
      <c r="D241" s="196"/>
      <c r="E241" s="196">
        <f t="shared" ref="E241:Z241" si="96">E229+E235</f>
        <v>147.40619081188277</v>
      </c>
      <c r="F241" s="196">
        <f t="shared" si="96"/>
        <v>147.67133146750734</v>
      </c>
      <c r="G241" s="196">
        <f t="shared" si="96"/>
        <v>147.93647212313192</v>
      </c>
      <c r="H241" s="196">
        <f t="shared" si="96"/>
        <v>148.20161277875656</v>
      </c>
      <c r="I241" s="196">
        <f t="shared" si="96"/>
        <v>148.46837568175829</v>
      </c>
      <c r="J241" s="196">
        <f t="shared" si="96"/>
        <v>231.75913443922468</v>
      </c>
      <c r="K241" s="196">
        <f t="shared" si="96"/>
        <v>232.1763008812153</v>
      </c>
      <c r="L241" s="196">
        <f t="shared" si="96"/>
        <v>232.59421822280146</v>
      </c>
      <c r="M241" s="196">
        <f t="shared" si="96"/>
        <v>697.78265466840446</v>
      </c>
      <c r="N241" s="196">
        <f t="shared" si="96"/>
        <v>732.64905121385038</v>
      </c>
      <c r="O241" s="196">
        <f t="shared" si="96"/>
        <v>769.28150377454278</v>
      </c>
      <c r="P241" s="196">
        <f t="shared" si="96"/>
        <v>770.87491013908721</v>
      </c>
      <c r="Q241" s="254">
        <f t="shared" si="96"/>
        <v>770.87491013908721</v>
      </c>
      <c r="R241" s="254">
        <f t="shared" si="96"/>
        <v>770.87491013908721</v>
      </c>
      <c r="S241" s="254">
        <f t="shared" si="96"/>
        <v>770.87491013908721</v>
      </c>
      <c r="T241" s="254">
        <f t="shared" si="96"/>
        <v>770.87491013908721</v>
      </c>
      <c r="U241" s="254">
        <f t="shared" si="96"/>
        <v>770.87491013908721</v>
      </c>
      <c r="V241" s="254">
        <f t="shared" si="96"/>
        <v>770.87491013908721</v>
      </c>
      <c r="W241" s="254">
        <f t="shared" si="96"/>
        <v>770.87491013908721</v>
      </c>
      <c r="X241" s="254">
        <f t="shared" si="96"/>
        <v>770.87491013908721</v>
      </c>
      <c r="Y241" s="254">
        <f t="shared" si="96"/>
        <v>770.87491013908721</v>
      </c>
      <c r="Z241" s="254">
        <f t="shared" si="96"/>
        <v>770.87491013908721</v>
      </c>
    </row>
    <row r="242" spans="1:28" s="200" customFormat="1">
      <c r="B242" s="285" t="s">
        <v>439</v>
      </c>
      <c r="C242" s="205" t="s">
        <v>163</v>
      </c>
      <c r="D242" s="196"/>
      <c r="E242" s="196">
        <f t="shared" ref="E242:Z243" si="97">E230+E236</f>
        <v>135.59366713095804</v>
      </c>
      <c r="F242" s="196">
        <f t="shared" si="97"/>
        <v>135.72926079808897</v>
      </c>
      <c r="G242" s="196">
        <f t="shared" si="97"/>
        <v>135.86499005888703</v>
      </c>
      <c r="H242" s="196">
        <f t="shared" si="97"/>
        <v>136.00085504894594</v>
      </c>
      <c r="I242" s="196">
        <f t="shared" si="97"/>
        <v>136.13685590399484</v>
      </c>
      <c r="J242" s="196">
        <f t="shared" si="97"/>
        <v>136.27299275989884</v>
      </c>
      <c r="K242" s="196">
        <f t="shared" si="97"/>
        <v>136.40926575265871</v>
      </c>
      <c r="L242" s="196">
        <f t="shared" si="97"/>
        <v>136.54567501841137</v>
      </c>
      <c r="M242" s="196">
        <f t="shared" si="97"/>
        <v>136.68222069342977</v>
      </c>
      <c r="N242" s="196">
        <f t="shared" si="97"/>
        <v>138.91141209766329</v>
      </c>
      <c r="O242" s="196">
        <f t="shared" si="97"/>
        <v>141.68964033961657</v>
      </c>
      <c r="P242" s="196">
        <f t="shared" si="97"/>
        <v>144.52343314640891</v>
      </c>
      <c r="Q242" s="254">
        <f t="shared" si="97"/>
        <v>144.52343314640891</v>
      </c>
      <c r="R242" s="254">
        <f t="shared" si="97"/>
        <v>144.52343314640891</v>
      </c>
      <c r="S242" s="254">
        <f t="shared" si="97"/>
        <v>144.52343314640891</v>
      </c>
      <c r="T242" s="254">
        <f t="shared" si="97"/>
        <v>144.52343314640891</v>
      </c>
      <c r="U242" s="254">
        <f t="shared" si="97"/>
        <v>144.52343314640891</v>
      </c>
      <c r="V242" s="254">
        <f t="shared" si="97"/>
        <v>144.52343314640891</v>
      </c>
      <c r="W242" s="254">
        <f t="shared" si="97"/>
        <v>144.52343314640891</v>
      </c>
      <c r="X242" s="254">
        <f t="shared" si="97"/>
        <v>144.52343314640891</v>
      </c>
      <c r="Y242" s="254">
        <f t="shared" si="97"/>
        <v>144.52343314640891</v>
      </c>
      <c r="Z242" s="254">
        <f t="shared" si="97"/>
        <v>144.52343314640891</v>
      </c>
    </row>
    <row r="243" spans="1:28" s="283" customFormat="1">
      <c r="B243" s="292" t="s">
        <v>359</v>
      </c>
      <c r="C243" s="292" t="s">
        <v>163</v>
      </c>
      <c r="D243" s="290"/>
      <c r="E243" s="290">
        <f t="shared" si="97"/>
        <v>175.70488967286664</v>
      </c>
      <c r="F243" s="290">
        <f t="shared" si="97"/>
        <v>186.97997016701285</v>
      </c>
      <c r="G243" s="290">
        <f t="shared" si="97"/>
        <v>192.07587957420463</v>
      </c>
      <c r="H243" s="290">
        <f t="shared" si="97"/>
        <v>191.57317286835084</v>
      </c>
      <c r="I243" s="290">
        <f t="shared" si="97"/>
        <v>197.253804442497</v>
      </c>
      <c r="J243" s="290">
        <f t="shared" si="97"/>
        <v>211.68297220920357</v>
      </c>
      <c r="K243" s="290">
        <f t="shared" si="97"/>
        <v>211.18026550334972</v>
      </c>
      <c r="L243" s="290">
        <f t="shared" si="97"/>
        <v>210.67755879749586</v>
      </c>
      <c r="M243" s="290">
        <f t="shared" si="97"/>
        <v>210.17485209164207</v>
      </c>
      <c r="N243" s="290">
        <f t="shared" si="97"/>
        <v>209.67214538578827</v>
      </c>
      <c r="O243" s="290">
        <f t="shared" si="97"/>
        <v>209.1694386799345</v>
      </c>
      <c r="P243" s="290">
        <f t="shared" si="97"/>
        <v>214.26118089408067</v>
      </c>
      <c r="Q243" s="294">
        <f t="shared" si="97"/>
        <v>214.26118089408067</v>
      </c>
      <c r="R243" s="294">
        <f t="shared" si="97"/>
        <v>214.26118089408067</v>
      </c>
      <c r="S243" s="294">
        <f t="shared" si="97"/>
        <v>214.26118089408067</v>
      </c>
      <c r="T243" s="294">
        <f t="shared" si="97"/>
        <v>214.26118089408067</v>
      </c>
      <c r="U243" s="294">
        <f t="shared" si="97"/>
        <v>214.26118089408067</v>
      </c>
      <c r="V243" s="294">
        <f t="shared" si="97"/>
        <v>214.26118089408067</v>
      </c>
      <c r="W243" s="294">
        <f t="shared" si="97"/>
        <v>214.26118089408067</v>
      </c>
      <c r="X243" s="294">
        <f t="shared" si="97"/>
        <v>214.26118089408067</v>
      </c>
      <c r="Y243" s="294">
        <f t="shared" si="97"/>
        <v>214.26118089408067</v>
      </c>
      <c r="Z243" s="294">
        <f t="shared" si="97"/>
        <v>214.26118089408067</v>
      </c>
    </row>
    <row r="244" spans="1:28" s="238" customFormat="1">
      <c r="A244" s="200"/>
      <c r="B244" s="194" t="s">
        <v>169</v>
      </c>
      <c r="C244" s="194" t="s">
        <v>163</v>
      </c>
      <c r="D244" s="250"/>
      <c r="E244" s="293">
        <f t="shared" ref="E244:Z244" si="98">SUM(E241:E243)</f>
        <v>458.70474761570745</v>
      </c>
      <c r="F244" s="293">
        <f t="shared" si="98"/>
        <v>470.38056243260917</v>
      </c>
      <c r="G244" s="293">
        <f t="shared" si="98"/>
        <v>475.87734175622359</v>
      </c>
      <c r="H244" s="293">
        <f t="shared" si="98"/>
        <v>475.7756406960533</v>
      </c>
      <c r="I244" s="293">
        <f t="shared" si="98"/>
        <v>481.8590360282501</v>
      </c>
      <c r="J244" s="293">
        <f t="shared" si="98"/>
        <v>579.71509940832709</v>
      </c>
      <c r="K244" s="293">
        <f t="shared" si="98"/>
        <v>579.7658321372237</v>
      </c>
      <c r="L244" s="293">
        <f t="shared" si="98"/>
        <v>579.81745203870867</v>
      </c>
      <c r="M244" s="293">
        <f t="shared" si="98"/>
        <v>1044.6397274534763</v>
      </c>
      <c r="N244" s="293">
        <f t="shared" si="98"/>
        <v>1081.2326086973019</v>
      </c>
      <c r="O244" s="293">
        <f t="shared" si="98"/>
        <v>1120.1405827940939</v>
      </c>
      <c r="P244" s="293">
        <f t="shared" si="98"/>
        <v>1129.6595241795767</v>
      </c>
      <c r="Q244" s="293">
        <f t="shared" si="98"/>
        <v>1129.6595241795767</v>
      </c>
      <c r="R244" s="293">
        <f t="shared" si="98"/>
        <v>1129.6595241795767</v>
      </c>
      <c r="S244" s="293">
        <f t="shared" si="98"/>
        <v>1129.6595241795767</v>
      </c>
      <c r="T244" s="293">
        <f t="shared" si="98"/>
        <v>1129.6595241795767</v>
      </c>
      <c r="U244" s="293">
        <f t="shared" si="98"/>
        <v>1129.6595241795767</v>
      </c>
      <c r="V244" s="293">
        <f t="shared" si="98"/>
        <v>1129.6595241795767</v>
      </c>
      <c r="W244" s="293">
        <f t="shared" si="98"/>
        <v>1129.6595241795767</v>
      </c>
      <c r="X244" s="293">
        <f t="shared" si="98"/>
        <v>1129.6595241795767</v>
      </c>
      <c r="Y244" s="293">
        <f t="shared" si="98"/>
        <v>1129.6595241795767</v>
      </c>
      <c r="Z244" s="293">
        <f t="shared" si="98"/>
        <v>1129.6595241795767</v>
      </c>
    </row>
    <row r="245" spans="1:28">
      <c r="A245" s="200"/>
      <c r="C245" s="200"/>
      <c r="D245" s="200"/>
      <c r="E245" s="200"/>
      <c r="F245" s="200"/>
      <c r="G245" s="200"/>
      <c r="H245" s="200"/>
      <c r="I245" s="200"/>
      <c r="J245" s="200"/>
      <c r="K245" s="200"/>
      <c r="L245" s="200"/>
      <c r="M245" s="200"/>
      <c r="N245" s="200"/>
      <c r="O245" s="200"/>
      <c r="P245" s="200"/>
      <c r="Q245" s="200"/>
      <c r="R245" s="200"/>
      <c r="S245" s="200"/>
      <c r="T245" s="200"/>
      <c r="U245" s="200"/>
      <c r="V245" s="200"/>
      <c r="W245" s="200"/>
      <c r="X245" s="200"/>
      <c r="Y245" s="200"/>
      <c r="Z245" s="200"/>
      <c r="AA245" s="200"/>
    </row>
    <row r="246" spans="1:28">
      <c r="A246" s="200"/>
      <c r="B246" s="200"/>
      <c r="C246" s="200"/>
      <c r="D246" s="200"/>
      <c r="E246" s="200"/>
      <c r="F246" s="200"/>
      <c r="G246" s="200"/>
      <c r="H246" s="200"/>
      <c r="I246" s="200"/>
      <c r="J246" s="200"/>
      <c r="K246" s="200"/>
      <c r="L246" s="200"/>
      <c r="M246" s="200"/>
      <c r="N246" s="200"/>
      <c r="O246" s="200"/>
      <c r="P246" s="200"/>
      <c r="Q246" s="200"/>
      <c r="R246" s="200"/>
      <c r="S246" s="200"/>
      <c r="T246" s="200"/>
      <c r="U246" s="200"/>
      <c r="V246" s="200"/>
      <c r="W246" s="200"/>
      <c r="X246" s="200"/>
      <c r="Y246" s="200"/>
      <c r="Z246" s="200"/>
      <c r="AA246" s="200"/>
    </row>
    <row r="247" spans="1:28">
      <c r="A247" s="60"/>
      <c r="B247" s="60" t="s">
        <v>217</v>
      </c>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60"/>
    </row>
    <row r="248" spans="1:28">
      <c r="Y248" s="226"/>
      <c r="Z248" s="226"/>
      <c r="AA248" s="226"/>
      <c r="AB248" s="12"/>
    </row>
    <row r="249" spans="1:28">
      <c r="B249" s="53" t="s">
        <v>203</v>
      </c>
      <c r="C249" s="53" t="s">
        <v>1</v>
      </c>
      <c r="D249" s="64"/>
      <c r="E249" s="64">
        <f t="shared" ref="E249:Z249" si="99">E$20</f>
        <v>2019</v>
      </c>
      <c r="F249" s="64">
        <f t="shared" si="99"/>
        <v>2020</v>
      </c>
      <c r="G249" s="64">
        <f t="shared" si="99"/>
        <v>2021</v>
      </c>
      <c r="H249" s="64">
        <f t="shared" si="99"/>
        <v>2022</v>
      </c>
      <c r="I249" s="64">
        <f t="shared" si="99"/>
        <v>2023</v>
      </c>
      <c r="J249" s="64">
        <f t="shared" si="99"/>
        <v>2024</v>
      </c>
      <c r="K249" s="64">
        <f t="shared" si="99"/>
        <v>2025</v>
      </c>
      <c r="L249" s="64">
        <f t="shared" si="99"/>
        <v>2026</v>
      </c>
      <c r="M249" s="64">
        <f t="shared" si="99"/>
        <v>2027</v>
      </c>
      <c r="N249" s="64">
        <f t="shared" si="99"/>
        <v>2028</v>
      </c>
      <c r="O249" s="64">
        <f t="shared" si="99"/>
        <v>2029</v>
      </c>
      <c r="P249" s="64">
        <f t="shared" si="99"/>
        <v>2030</v>
      </c>
      <c r="Q249" s="64">
        <f t="shared" si="99"/>
        <v>2031</v>
      </c>
      <c r="R249" s="64">
        <f t="shared" si="99"/>
        <v>2032</v>
      </c>
      <c r="S249" s="64">
        <f t="shared" si="99"/>
        <v>2033</v>
      </c>
      <c r="T249" s="64">
        <f t="shared" si="99"/>
        <v>2034</v>
      </c>
      <c r="U249" s="64">
        <f t="shared" si="99"/>
        <v>2035</v>
      </c>
      <c r="V249" s="64">
        <f t="shared" si="99"/>
        <v>2036</v>
      </c>
      <c r="W249" s="64">
        <f t="shared" si="99"/>
        <v>2037</v>
      </c>
      <c r="X249" s="64">
        <f t="shared" si="99"/>
        <v>2038</v>
      </c>
      <c r="Y249" s="64">
        <f t="shared" si="99"/>
        <v>2039</v>
      </c>
      <c r="Z249" s="64">
        <f t="shared" si="99"/>
        <v>2040</v>
      </c>
      <c r="AB249" s="12"/>
    </row>
    <row r="250" spans="1:28">
      <c r="B250" s="72" t="s">
        <v>29</v>
      </c>
      <c r="C250" s="72" t="s">
        <v>163</v>
      </c>
      <c r="D250" s="307"/>
      <c r="E250" s="305">
        <v>219.8395878081391</v>
      </c>
      <c r="F250" s="305">
        <v>879.35835123255572</v>
      </c>
      <c r="G250" s="305">
        <v>1758.7167024651098</v>
      </c>
      <c r="H250" s="305">
        <v>2616.0910949168483</v>
      </c>
      <c r="I250" s="305">
        <v>3407.5136110261465</v>
      </c>
      <c r="J250" s="305">
        <v>4111.0002920121897</v>
      </c>
      <c r="K250" s="305">
        <v>4726.5511378749788</v>
      </c>
      <c r="L250" s="305">
        <v>5254.1661486145103</v>
      </c>
      <c r="M250" s="305">
        <v>5715.8292830116006</v>
      </c>
      <c r="N250" s="305">
        <v>6155.5084586278772</v>
      </c>
      <c r="O250" s="305">
        <v>6595.1876342441547</v>
      </c>
      <c r="P250" s="305">
        <v>7034.8668098604294</v>
      </c>
      <c r="Q250" s="305">
        <v>7474.5459854767059</v>
      </c>
      <c r="R250" s="305">
        <v>7914.2251610929816</v>
      </c>
      <c r="S250" s="305">
        <v>8353.9043367092563</v>
      </c>
      <c r="T250" s="305">
        <v>8793.5835123255347</v>
      </c>
      <c r="U250" s="305">
        <v>9233.2626879418112</v>
      </c>
      <c r="V250" s="305">
        <v>9672.941863558086</v>
      </c>
      <c r="W250" s="305">
        <v>10112.621039174361</v>
      </c>
      <c r="X250" s="305">
        <v>10552</v>
      </c>
      <c r="Y250" s="305">
        <v>10992</v>
      </c>
      <c r="Z250" s="305">
        <v>11432</v>
      </c>
    </row>
    <row r="251" spans="1:28" s="12" customFormat="1">
      <c r="B251" s="72" t="s">
        <v>31</v>
      </c>
      <c r="C251" s="72" t="s">
        <v>163</v>
      </c>
      <c r="D251" s="307"/>
      <c r="E251" s="305">
        <v>0</v>
      </c>
      <c r="F251" s="305">
        <v>0</v>
      </c>
      <c r="G251" s="305">
        <v>0</v>
      </c>
      <c r="H251" s="305">
        <v>0</v>
      </c>
      <c r="I251" s="305">
        <v>0</v>
      </c>
      <c r="J251" s="305">
        <v>0</v>
      </c>
      <c r="K251" s="305">
        <v>0</v>
      </c>
      <c r="L251" s="305">
        <v>0</v>
      </c>
      <c r="M251" s="305">
        <v>0</v>
      </c>
      <c r="N251" s="305">
        <v>0</v>
      </c>
      <c r="O251" s="305">
        <v>0</v>
      </c>
      <c r="P251" s="305">
        <v>0</v>
      </c>
      <c r="Q251" s="305">
        <v>0</v>
      </c>
      <c r="R251" s="305">
        <v>0</v>
      </c>
      <c r="S251" s="305">
        <v>0</v>
      </c>
      <c r="T251" s="305">
        <v>0</v>
      </c>
      <c r="U251" s="305">
        <v>0</v>
      </c>
      <c r="V251" s="305">
        <v>0</v>
      </c>
      <c r="W251" s="305">
        <v>0</v>
      </c>
      <c r="X251" s="305">
        <v>0</v>
      </c>
      <c r="Y251" s="305">
        <v>0</v>
      </c>
      <c r="Z251" s="305">
        <v>0</v>
      </c>
    </row>
    <row r="252" spans="1:28" s="12" customFormat="1">
      <c r="B252" s="76" t="s">
        <v>169</v>
      </c>
      <c r="C252" s="76" t="s">
        <v>163</v>
      </c>
      <c r="D252" s="77"/>
      <c r="E252" s="77">
        <f t="shared" ref="E252:W252" si="100">E250+E251</f>
        <v>219.8395878081391</v>
      </c>
      <c r="F252" s="77">
        <f t="shared" si="100"/>
        <v>879.35835123255572</v>
      </c>
      <c r="G252" s="77">
        <f t="shared" si="100"/>
        <v>1758.7167024651098</v>
      </c>
      <c r="H252" s="77">
        <f t="shared" si="100"/>
        <v>2616.0910949168483</v>
      </c>
      <c r="I252" s="77">
        <f t="shared" si="100"/>
        <v>3407.5136110261465</v>
      </c>
      <c r="J252" s="77">
        <f t="shared" si="100"/>
        <v>4111.0002920121897</v>
      </c>
      <c r="K252" s="77">
        <f t="shared" si="100"/>
        <v>4726.5511378749788</v>
      </c>
      <c r="L252" s="77">
        <f t="shared" si="100"/>
        <v>5254.1661486145103</v>
      </c>
      <c r="M252" s="77">
        <f t="shared" si="100"/>
        <v>5715.8292830116006</v>
      </c>
      <c r="N252" s="77">
        <f t="shared" si="100"/>
        <v>6155.5084586278772</v>
      </c>
      <c r="O252" s="77">
        <f t="shared" si="100"/>
        <v>6595.1876342441547</v>
      </c>
      <c r="P252" s="77">
        <f t="shared" si="100"/>
        <v>7034.8668098604294</v>
      </c>
      <c r="Q252" s="77">
        <f t="shared" si="100"/>
        <v>7474.5459854767059</v>
      </c>
      <c r="R252" s="77">
        <f t="shared" si="100"/>
        <v>7914.2251610929816</v>
      </c>
      <c r="S252" s="77">
        <f t="shared" si="100"/>
        <v>8353.9043367092563</v>
      </c>
      <c r="T252" s="77">
        <f t="shared" si="100"/>
        <v>8793.5835123255347</v>
      </c>
      <c r="U252" s="77">
        <f t="shared" si="100"/>
        <v>9233.2626879418112</v>
      </c>
      <c r="V252" s="77">
        <f t="shared" si="100"/>
        <v>9672.941863558086</v>
      </c>
      <c r="W252" s="77">
        <f t="shared" si="100"/>
        <v>10112.621039174361</v>
      </c>
      <c r="X252" s="77">
        <f>X250+X251</f>
        <v>10552</v>
      </c>
      <c r="Y252" s="77">
        <f>Y250+Y251</f>
        <v>10992</v>
      </c>
      <c r="Z252" s="77">
        <f>Z250+Z251</f>
        <v>11432</v>
      </c>
    </row>
    <row r="253" spans="1:28">
      <c r="C253" s="50"/>
      <c r="D253" s="50"/>
      <c r="E253" s="50"/>
      <c r="F253" s="50"/>
      <c r="G253" s="50"/>
      <c r="H253" s="50"/>
      <c r="I253" s="50"/>
      <c r="J253" s="50"/>
      <c r="K253" s="50"/>
      <c r="L253" s="50"/>
      <c r="M253" s="50"/>
      <c r="N253" s="50"/>
      <c r="O253" s="50"/>
      <c r="P253" s="50"/>
      <c r="Q253" s="50"/>
      <c r="R253" s="50"/>
      <c r="S253" s="50"/>
      <c r="T253" s="50"/>
      <c r="U253" s="50"/>
      <c r="V253" s="50"/>
      <c r="W253" s="50"/>
    </row>
    <row r="254" spans="1:28">
      <c r="B254" s="53" t="s">
        <v>219</v>
      </c>
      <c r="C254" s="53" t="s">
        <v>1</v>
      </c>
      <c r="D254" s="64"/>
      <c r="E254" s="64">
        <f t="shared" ref="E254:Z254" si="101">E$20</f>
        <v>2019</v>
      </c>
      <c r="F254" s="64">
        <f t="shared" si="101"/>
        <v>2020</v>
      </c>
      <c r="G254" s="64">
        <f t="shared" si="101"/>
        <v>2021</v>
      </c>
      <c r="H254" s="64">
        <f t="shared" si="101"/>
        <v>2022</v>
      </c>
      <c r="I254" s="64">
        <f t="shared" si="101"/>
        <v>2023</v>
      </c>
      <c r="J254" s="64">
        <f t="shared" si="101"/>
        <v>2024</v>
      </c>
      <c r="K254" s="64">
        <f t="shared" si="101"/>
        <v>2025</v>
      </c>
      <c r="L254" s="64">
        <f t="shared" si="101"/>
        <v>2026</v>
      </c>
      <c r="M254" s="64">
        <f t="shared" si="101"/>
        <v>2027</v>
      </c>
      <c r="N254" s="64">
        <f t="shared" si="101"/>
        <v>2028</v>
      </c>
      <c r="O254" s="64">
        <f t="shared" si="101"/>
        <v>2029</v>
      </c>
      <c r="P254" s="64">
        <f t="shared" si="101"/>
        <v>2030</v>
      </c>
      <c r="Q254" s="64">
        <f t="shared" si="101"/>
        <v>2031</v>
      </c>
      <c r="R254" s="64">
        <f t="shared" si="101"/>
        <v>2032</v>
      </c>
      <c r="S254" s="64">
        <f t="shared" si="101"/>
        <v>2033</v>
      </c>
      <c r="T254" s="64">
        <f t="shared" si="101"/>
        <v>2034</v>
      </c>
      <c r="U254" s="64">
        <f t="shared" si="101"/>
        <v>2035</v>
      </c>
      <c r="V254" s="64">
        <f t="shared" si="101"/>
        <v>2036</v>
      </c>
      <c r="W254" s="64">
        <f t="shared" si="101"/>
        <v>2037</v>
      </c>
      <c r="X254" s="64">
        <f t="shared" si="101"/>
        <v>2038</v>
      </c>
      <c r="Y254" s="64">
        <f t="shared" si="101"/>
        <v>2039</v>
      </c>
      <c r="Z254" s="64">
        <f t="shared" si="101"/>
        <v>2040</v>
      </c>
      <c r="AB254" s="12"/>
    </row>
    <row r="255" spans="1:28">
      <c r="B255" s="72" t="s">
        <v>29</v>
      </c>
      <c r="C255" s="72" t="s">
        <v>163</v>
      </c>
      <c r="D255" s="216"/>
      <c r="E255" s="216">
        <f t="shared" ref="E255:Z255" si="102">E250*(1+HLOOKUP(E$254,Elforbrug_Nettab,2,FALSE))</f>
        <v>235.22835895470885</v>
      </c>
      <c r="F255" s="216">
        <f t="shared" si="102"/>
        <v>940.91343581883473</v>
      </c>
      <c r="G255" s="216">
        <f t="shared" si="102"/>
        <v>1881.8268716376676</v>
      </c>
      <c r="H255" s="216">
        <f t="shared" si="102"/>
        <v>2799.2174715610277</v>
      </c>
      <c r="I255" s="216">
        <f t="shared" si="102"/>
        <v>3646.0395637979768</v>
      </c>
      <c r="J255" s="216">
        <f t="shared" si="102"/>
        <v>4398.7703124530435</v>
      </c>
      <c r="K255" s="216">
        <f t="shared" si="102"/>
        <v>5057.4097175262277</v>
      </c>
      <c r="L255" s="216">
        <f t="shared" si="102"/>
        <v>5621.9577790175263</v>
      </c>
      <c r="M255" s="216">
        <f t="shared" si="102"/>
        <v>6115.9373328224128</v>
      </c>
      <c r="N255" s="216">
        <f t="shared" si="102"/>
        <v>6586.3940507318293</v>
      </c>
      <c r="O255" s="216">
        <f t="shared" si="102"/>
        <v>7056.8507686412458</v>
      </c>
      <c r="P255" s="216">
        <f t="shared" si="102"/>
        <v>7527.3074865506596</v>
      </c>
      <c r="Q255" s="216">
        <f t="shared" si="102"/>
        <v>7997.7642044600761</v>
      </c>
      <c r="R255" s="216">
        <f t="shared" si="102"/>
        <v>8468.2209223694899</v>
      </c>
      <c r="S255" s="216">
        <f t="shared" si="102"/>
        <v>8938.6776402789055</v>
      </c>
      <c r="T255" s="216">
        <f t="shared" si="102"/>
        <v>9409.1343581883229</v>
      </c>
      <c r="U255" s="216">
        <f t="shared" si="102"/>
        <v>9879.5910760977386</v>
      </c>
      <c r="V255" s="216">
        <f t="shared" si="102"/>
        <v>10350.047794007152</v>
      </c>
      <c r="W255" s="216">
        <f t="shared" si="102"/>
        <v>10820.504511916566</v>
      </c>
      <c r="X255" s="216">
        <f t="shared" si="102"/>
        <v>11290.640000000001</v>
      </c>
      <c r="Y255" s="216">
        <f t="shared" si="102"/>
        <v>11761.44</v>
      </c>
      <c r="Z255" s="216">
        <f t="shared" si="102"/>
        <v>12232.240000000002</v>
      </c>
    </row>
    <row r="256" spans="1:28">
      <c r="B256" s="72" t="s">
        <v>31</v>
      </c>
      <c r="C256" s="72" t="s">
        <v>163</v>
      </c>
      <c r="D256" s="216"/>
      <c r="E256" s="216">
        <f t="shared" ref="E256:W256" si="103">E251*(1+HLOOKUP(E$254,Elforbrug_Nettab,3,FALSE))</f>
        <v>0</v>
      </c>
      <c r="F256" s="216">
        <f t="shared" si="103"/>
        <v>0</v>
      </c>
      <c r="G256" s="216">
        <f t="shared" si="103"/>
        <v>0</v>
      </c>
      <c r="H256" s="216">
        <f t="shared" si="103"/>
        <v>0</v>
      </c>
      <c r="I256" s="216">
        <f t="shared" si="103"/>
        <v>0</v>
      </c>
      <c r="J256" s="216">
        <f t="shared" si="103"/>
        <v>0</v>
      </c>
      <c r="K256" s="216">
        <f t="shared" si="103"/>
        <v>0</v>
      </c>
      <c r="L256" s="216">
        <f t="shared" si="103"/>
        <v>0</v>
      </c>
      <c r="M256" s="216">
        <f t="shared" si="103"/>
        <v>0</v>
      </c>
      <c r="N256" s="216">
        <f t="shared" si="103"/>
        <v>0</v>
      </c>
      <c r="O256" s="216">
        <f t="shared" si="103"/>
        <v>0</v>
      </c>
      <c r="P256" s="216">
        <f t="shared" si="103"/>
        <v>0</v>
      </c>
      <c r="Q256" s="216">
        <f t="shared" si="103"/>
        <v>0</v>
      </c>
      <c r="R256" s="216">
        <f t="shared" si="103"/>
        <v>0</v>
      </c>
      <c r="S256" s="216">
        <f t="shared" si="103"/>
        <v>0</v>
      </c>
      <c r="T256" s="216">
        <f t="shared" si="103"/>
        <v>0</v>
      </c>
      <c r="U256" s="216">
        <f t="shared" si="103"/>
        <v>0</v>
      </c>
      <c r="V256" s="216">
        <f t="shared" si="103"/>
        <v>0</v>
      </c>
      <c r="W256" s="216">
        <f t="shared" si="103"/>
        <v>0</v>
      </c>
      <c r="X256" s="216">
        <f>Y248*(1+HLOOKUP(X$249,Elforbrug_Nettab,3,FALSE))</f>
        <v>0</v>
      </c>
      <c r="Y256" s="216">
        <f>Z248*(1+HLOOKUP(Y$249,Elforbrug_Nettab,3,FALSE))</f>
        <v>0</v>
      </c>
      <c r="Z256" s="216">
        <f>AA248*(1+HLOOKUP(Z$249,Elforbrug_Nettab,3,FALSE))</f>
        <v>0</v>
      </c>
    </row>
    <row r="257" spans="1:27" s="238" customFormat="1">
      <c r="A257" s="12"/>
      <c r="B257" s="76" t="s">
        <v>169</v>
      </c>
      <c r="C257" s="76" t="s">
        <v>163</v>
      </c>
      <c r="D257" s="244"/>
      <c r="E257" s="244">
        <f t="shared" ref="E257:P257" si="104">E255+E256</f>
        <v>235.22835895470885</v>
      </c>
      <c r="F257" s="244">
        <f t="shared" si="104"/>
        <v>940.91343581883473</v>
      </c>
      <c r="G257" s="244">
        <f t="shared" si="104"/>
        <v>1881.8268716376676</v>
      </c>
      <c r="H257" s="244">
        <f t="shared" si="104"/>
        <v>2799.2174715610277</v>
      </c>
      <c r="I257" s="244">
        <f t="shared" si="104"/>
        <v>3646.0395637979768</v>
      </c>
      <c r="J257" s="244">
        <f t="shared" si="104"/>
        <v>4398.7703124530435</v>
      </c>
      <c r="K257" s="244">
        <f t="shared" si="104"/>
        <v>5057.4097175262277</v>
      </c>
      <c r="L257" s="244">
        <f t="shared" si="104"/>
        <v>5621.9577790175263</v>
      </c>
      <c r="M257" s="244">
        <f t="shared" si="104"/>
        <v>6115.9373328224128</v>
      </c>
      <c r="N257" s="244">
        <f t="shared" si="104"/>
        <v>6586.3940507318293</v>
      </c>
      <c r="O257" s="244">
        <f t="shared" si="104"/>
        <v>7056.8507686412458</v>
      </c>
      <c r="P257" s="244">
        <f t="shared" si="104"/>
        <v>7527.3074865506596</v>
      </c>
      <c r="Q257" s="244">
        <f t="shared" ref="Q257:W257" si="105">Q255+Q256</f>
        <v>7997.7642044600761</v>
      </c>
      <c r="R257" s="244">
        <f t="shared" si="105"/>
        <v>8468.2209223694899</v>
      </c>
      <c r="S257" s="244">
        <f t="shared" si="105"/>
        <v>8938.6776402789055</v>
      </c>
      <c r="T257" s="244">
        <f t="shared" si="105"/>
        <v>9409.1343581883229</v>
      </c>
      <c r="U257" s="244">
        <f t="shared" si="105"/>
        <v>9879.5910760977386</v>
      </c>
      <c r="V257" s="244">
        <f t="shared" si="105"/>
        <v>10350.047794007152</v>
      </c>
      <c r="W257" s="244">
        <f t="shared" si="105"/>
        <v>10820.504511916566</v>
      </c>
      <c r="X257" s="244">
        <f>X255+X256</f>
        <v>11290.640000000001</v>
      </c>
      <c r="Y257" s="244">
        <f>Y255+Y256</f>
        <v>11761.44</v>
      </c>
      <c r="Z257" s="244">
        <f>Z255+Z256</f>
        <v>12232.240000000002</v>
      </c>
    </row>
    <row r="258" spans="1:27" s="383" customFormat="1"/>
    <row r="259" spans="1:27" s="383" customFormat="1">
      <c r="B259" s="361" t="s">
        <v>503</v>
      </c>
      <c r="C259" s="53" t="s">
        <v>1</v>
      </c>
      <c r="E259" s="64">
        <v>2019</v>
      </c>
      <c r="F259" s="64">
        <v>2020</v>
      </c>
      <c r="G259" s="64">
        <v>2021</v>
      </c>
      <c r="H259" s="64">
        <v>2022</v>
      </c>
      <c r="I259" s="64">
        <v>2023</v>
      </c>
      <c r="J259" s="64">
        <v>2024</v>
      </c>
      <c r="K259" s="64">
        <v>2025</v>
      </c>
      <c r="L259" s="64">
        <v>2026</v>
      </c>
      <c r="M259" s="64">
        <v>2027</v>
      </c>
      <c r="N259" s="64">
        <v>2028</v>
      </c>
      <c r="O259" s="64">
        <v>2029</v>
      </c>
      <c r="P259" s="64">
        <v>2030</v>
      </c>
      <c r="Q259" s="64">
        <v>2031</v>
      </c>
      <c r="R259" s="64">
        <v>2032</v>
      </c>
      <c r="S259" s="64">
        <v>2033</v>
      </c>
      <c r="T259" s="64">
        <v>2034</v>
      </c>
      <c r="U259" s="64">
        <v>2035</v>
      </c>
      <c r="V259" s="64">
        <v>2036</v>
      </c>
      <c r="W259" s="64">
        <v>2037</v>
      </c>
      <c r="X259" s="64">
        <v>2038</v>
      </c>
      <c r="Y259" s="64">
        <v>2039</v>
      </c>
      <c r="Z259" s="64">
        <v>2040</v>
      </c>
    </row>
    <row r="260" spans="1:27" s="383" customFormat="1">
      <c r="B260" s="383" t="s">
        <v>500</v>
      </c>
      <c r="C260" s="383" t="s">
        <v>163</v>
      </c>
      <c r="E260" s="307">
        <v>219.8395878081391</v>
      </c>
      <c r="F260" s="307">
        <v>879.35835123255572</v>
      </c>
      <c r="G260" s="307">
        <v>1319.0375268488335</v>
      </c>
      <c r="H260" s="307">
        <v>1319.0375268488335</v>
      </c>
      <c r="I260" s="307">
        <v>1319.0375268488335</v>
      </c>
      <c r="J260" s="307">
        <v>1319.0375268488335</v>
      </c>
      <c r="K260" s="307">
        <v>1319.0375268488335</v>
      </c>
      <c r="L260" s="307">
        <v>1319.0375268488335</v>
      </c>
      <c r="M260" s="307">
        <v>1319.0375268488335</v>
      </c>
      <c r="N260" s="307">
        <v>1319.0375268488335</v>
      </c>
      <c r="O260" s="307">
        <v>1319.0375268488335</v>
      </c>
      <c r="P260" s="307">
        <v>1319.0375268488335</v>
      </c>
      <c r="Q260" s="307">
        <v>1319.0375268488335</v>
      </c>
      <c r="R260" s="307">
        <v>1319.0375268488335</v>
      </c>
      <c r="S260" s="307">
        <v>1319.0375268488335</v>
      </c>
      <c r="T260" s="307">
        <v>1319.0375268488335</v>
      </c>
      <c r="U260" s="307">
        <v>1319.0375268488335</v>
      </c>
      <c r="V260" s="307">
        <v>1319.0375268488335</v>
      </c>
      <c r="W260" s="307">
        <v>1319.0375268488335</v>
      </c>
      <c r="X260" s="307">
        <v>1319.0375268488335</v>
      </c>
      <c r="Y260" s="307">
        <v>1319.0375268488335</v>
      </c>
      <c r="Z260" s="307">
        <v>1319.0375268488335</v>
      </c>
    </row>
    <row r="261" spans="1:27" s="383" customFormat="1">
      <c r="B261" s="383" t="s">
        <v>501</v>
      </c>
      <c r="C261" s="383" t="s">
        <v>163</v>
      </c>
      <c r="E261" s="307">
        <v>219.8395878081391</v>
      </c>
      <c r="F261" s="307">
        <v>879.35835123255572</v>
      </c>
      <c r="G261" s="307">
        <v>1758.7167024651098</v>
      </c>
      <c r="H261" s="307">
        <v>2616.0910949168483</v>
      </c>
      <c r="I261" s="307">
        <v>3407.5136110261465</v>
      </c>
      <c r="J261" s="307">
        <v>3425.8335766768255</v>
      </c>
      <c r="K261" s="307">
        <v>3151.0340919166533</v>
      </c>
      <c r="L261" s="307">
        <v>2506.1713010127801</v>
      </c>
      <c r="M261" s="307">
        <v>1670.7808673418531</v>
      </c>
      <c r="N261" s="307">
        <v>1670.7808673418531</v>
      </c>
      <c r="O261" s="307">
        <v>1670.7808673418531</v>
      </c>
      <c r="P261" s="307">
        <v>1670.7808673418531</v>
      </c>
      <c r="Q261" s="307">
        <v>1670.7808673418531</v>
      </c>
      <c r="R261" s="307">
        <v>1670.7808673418531</v>
      </c>
      <c r="S261" s="307">
        <v>1670.7808673418531</v>
      </c>
      <c r="T261" s="307">
        <v>1670.7808673418531</v>
      </c>
      <c r="U261" s="307">
        <v>1670.7808673418531</v>
      </c>
      <c r="V261" s="307">
        <v>1670.7808673418531</v>
      </c>
      <c r="W261" s="307">
        <v>1670.7808673418531</v>
      </c>
      <c r="X261" s="307">
        <v>1670.7808673418531</v>
      </c>
      <c r="Y261" s="307">
        <v>1670.7808673418531</v>
      </c>
      <c r="Z261" s="307">
        <v>1670.7808673418531</v>
      </c>
    </row>
    <row r="262" spans="1:27" s="383" customFormat="1">
      <c r="B262" s="383" t="s">
        <v>502</v>
      </c>
      <c r="C262" s="383" t="s">
        <v>163</v>
      </c>
      <c r="E262" s="307">
        <v>381.8266525088722</v>
      </c>
      <c r="F262" s="307">
        <v>1353.7490407132739</v>
      </c>
      <c r="G262" s="307">
        <v>2379.3164957990871</v>
      </c>
      <c r="H262" s="307">
        <v>3265.062530574738</v>
      </c>
      <c r="I262" s="307">
        <v>4154.7204564695976</v>
      </c>
      <c r="J262" s="307">
        <v>5016.8955691196898</v>
      </c>
      <c r="K262" s="307">
        <v>5839.2384485474995</v>
      </c>
      <c r="L262" s="307">
        <v>6607.3814563766537</v>
      </c>
      <c r="M262" s="307">
        <v>7342.9690826963042</v>
      </c>
      <c r="N262" s="307">
        <v>8110.3243465951309</v>
      </c>
      <c r="O262" s="307">
        <v>8947.4391799393052</v>
      </c>
      <c r="P262" s="307">
        <v>9860.6553617693135</v>
      </c>
      <c r="Q262" s="307">
        <v>10856.891196492959</v>
      </c>
      <c r="R262" s="307">
        <v>11943.693925282389</v>
      </c>
      <c r="S262" s="307">
        <v>13129.296902143586</v>
      </c>
      <c r="T262" s="307">
        <v>14422.681967810346</v>
      </c>
      <c r="U262" s="307">
        <v>15833.647493992265</v>
      </c>
      <c r="V262" s="307">
        <v>17372.882613463447</v>
      </c>
      <c r="W262" s="307">
        <v>19052.048198341105</v>
      </c>
      <c r="X262" s="307">
        <v>20883.865200025819</v>
      </c>
      <c r="Y262" s="307">
        <v>22882.21102004551</v>
      </c>
      <c r="Z262" s="307">
        <v>25062.224641885172</v>
      </c>
    </row>
    <row r="263" spans="1:27" s="383" customFormat="1">
      <c r="B263" s="62" t="s">
        <v>346</v>
      </c>
    </row>
    <row r="265" spans="1:27">
      <c r="A265" s="60"/>
      <c r="B265" s="60" t="s">
        <v>213</v>
      </c>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60"/>
    </row>
    <row r="266" spans="1:27" s="12" customFormat="1">
      <c r="B266"/>
      <c r="C266"/>
      <c r="D266"/>
      <c r="E266"/>
      <c r="F266"/>
      <c r="G266"/>
      <c r="H266"/>
      <c r="I266"/>
      <c r="J266"/>
      <c r="K266"/>
      <c r="L266"/>
      <c r="M266"/>
      <c r="N266"/>
      <c r="O266"/>
      <c r="P266"/>
      <c r="Q266"/>
      <c r="R266"/>
      <c r="S266"/>
      <c r="T266"/>
      <c r="U266"/>
      <c r="V266"/>
      <c r="W266"/>
      <c r="X266"/>
      <c r="Y266"/>
      <c r="Z266"/>
      <c r="AA266"/>
    </row>
    <row r="267" spans="1:27">
      <c r="B267" s="53" t="s">
        <v>203</v>
      </c>
      <c r="C267" s="53" t="s">
        <v>1</v>
      </c>
      <c r="D267" s="64"/>
      <c r="E267" s="64">
        <f t="shared" ref="E267:Z267" si="106">E$20</f>
        <v>2019</v>
      </c>
      <c r="F267" s="64">
        <f t="shared" si="106"/>
        <v>2020</v>
      </c>
      <c r="G267" s="64">
        <f t="shared" si="106"/>
        <v>2021</v>
      </c>
      <c r="H267" s="64">
        <f t="shared" si="106"/>
        <v>2022</v>
      </c>
      <c r="I267" s="64">
        <f t="shared" si="106"/>
        <v>2023</v>
      </c>
      <c r="J267" s="64">
        <f t="shared" si="106"/>
        <v>2024</v>
      </c>
      <c r="K267" s="64">
        <f t="shared" si="106"/>
        <v>2025</v>
      </c>
      <c r="L267" s="64">
        <f t="shared" si="106"/>
        <v>2026</v>
      </c>
      <c r="M267" s="64">
        <f t="shared" si="106"/>
        <v>2027</v>
      </c>
      <c r="N267" s="64">
        <f t="shared" si="106"/>
        <v>2028</v>
      </c>
      <c r="O267" s="64">
        <f t="shared" si="106"/>
        <v>2029</v>
      </c>
      <c r="P267" s="64">
        <f t="shared" si="106"/>
        <v>2030</v>
      </c>
      <c r="Q267" s="64">
        <f t="shared" si="106"/>
        <v>2031</v>
      </c>
      <c r="R267" s="64">
        <f t="shared" si="106"/>
        <v>2032</v>
      </c>
      <c r="S267" s="64">
        <f t="shared" si="106"/>
        <v>2033</v>
      </c>
      <c r="T267" s="64">
        <f t="shared" si="106"/>
        <v>2034</v>
      </c>
      <c r="U267" s="64">
        <f t="shared" si="106"/>
        <v>2035</v>
      </c>
      <c r="V267" s="64">
        <f t="shared" si="106"/>
        <v>2036</v>
      </c>
      <c r="W267" s="64">
        <f t="shared" si="106"/>
        <v>2037</v>
      </c>
      <c r="X267" s="64">
        <f t="shared" si="106"/>
        <v>2038</v>
      </c>
      <c r="Y267" s="64">
        <f t="shared" si="106"/>
        <v>2039</v>
      </c>
      <c r="Z267" s="64">
        <f t="shared" si="106"/>
        <v>2040</v>
      </c>
    </row>
    <row r="268" spans="1:27">
      <c r="B268" s="53" t="s">
        <v>29</v>
      </c>
      <c r="C268" s="53"/>
      <c r="D268" s="64"/>
      <c r="E268" s="64"/>
      <c r="F268" s="64"/>
      <c r="G268" s="64"/>
      <c r="H268" s="64"/>
      <c r="I268" s="64"/>
      <c r="J268" s="64"/>
      <c r="K268" s="64"/>
      <c r="L268" s="64"/>
      <c r="M268" s="64"/>
      <c r="N268" s="64"/>
      <c r="O268" s="64"/>
      <c r="P268" s="64"/>
      <c r="Q268" s="64"/>
      <c r="R268" s="64"/>
      <c r="S268" s="64"/>
      <c r="T268" s="64"/>
      <c r="U268" s="64"/>
      <c r="V268" s="64"/>
      <c r="W268" s="64"/>
      <c r="X268" s="64"/>
      <c r="Y268" s="64"/>
      <c r="Z268" s="64"/>
    </row>
    <row r="269" spans="1:27">
      <c r="B269" s="72" t="s">
        <v>218</v>
      </c>
      <c r="C269" s="72" t="s">
        <v>163</v>
      </c>
      <c r="D269" s="73"/>
      <c r="E269" s="73">
        <f t="shared" ref="E269:Z269" si="107">E15+E26</f>
        <v>18119.320284357767</v>
      </c>
      <c r="F269" s="73">
        <f t="shared" si="107"/>
        <v>18153.795847283749</v>
      </c>
      <c r="G269" s="73">
        <f t="shared" si="107"/>
        <v>18251.642430971711</v>
      </c>
      <c r="H269" s="73">
        <f t="shared" si="107"/>
        <v>18349.489014659666</v>
      </c>
      <c r="I269" s="73">
        <f t="shared" si="107"/>
        <v>18447.335598347614</v>
      </c>
      <c r="J269" s="73">
        <f t="shared" si="107"/>
        <v>18545.182182035591</v>
      </c>
      <c r="K269" s="73">
        <f t="shared" si="107"/>
        <v>18643.028765723524</v>
      </c>
      <c r="L269" s="73">
        <f t="shared" si="107"/>
        <v>18670.121784603798</v>
      </c>
      <c r="M269" s="73">
        <f t="shared" si="107"/>
        <v>18697.214803484101</v>
      </c>
      <c r="N269" s="73">
        <f t="shared" si="107"/>
        <v>18724.307822364361</v>
      </c>
      <c r="O269" s="73">
        <f t="shared" si="107"/>
        <v>18751.400841244656</v>
      </c>
      <c r="P269" s="73">
        <f t="shared" si="107"/>
        <v>18778.493860124912</v>
      </c>
      <c r="Q269" s="216">
        <f t="shared" si="107"/>
        <v>18871.379009087043</v>
      </c>
      <c r="R269" s="216">
        <f t="shared" si="107"/>
        <v>18964.264158049125</v>
      </c>
      <c r="S269" s="216">
        <f t="shared" si="107"/>
        <v>19057.149307011259</v>
      </c>
      <c r="T269" s="216">
        <f t="shared" si="107"/>
        <v>19150.034455973364</v>
      </c>
      <c r="U269" s="216">
        <f t="shared" si="107"/>
        <v>19242.919604935465</v>
      </c>
      <c r="V269" s="216">
        <f t="shared" si="107"/>
        <v>19366.911457992825</v>
      </c>
      <c r="W269" s="216">
        <f t="shared" si="107"/>
        <v>19490.903311050217</v>
      </c>
      <c r="X269" s="216">
        <f t="shared" si="107"/>
        <v>19614.895164107569</v>
      </c>
      <c r="Y269" s="216">
        <f t="shared" si="107"/>
        <v>19738.887017164936</v>
      </c>
      <c r="Z269" s="216">
        <f t="shared" si="107"/>
        <v>19862.878870222263</v>
      </c>
    </row>
    <row r="270" spans="1:27">
      <c r="B270" s="50" t="s">
        <v>214</v>
      </c>
      <c r="C270" s="50" t="s">
        <v>163</v>
      </c>
      <c r="D270" s="65"/>
      <c r="E270" s="260">
        <f t="shared" ref="E270:Z270" si="108">E59+E70</f>
        <v>714.86900235456324</v>
      </c>
      <c r="F270" s="260">
        <f t="shared" si="108"/>
        <v>818.31367874228704</v>
      </c>
      <c r="G270" s="260">
        <f t="shared" si="108"/>
        <v>888.33509445273899</v>
      </c>
      <c r="H270" s="260">
        <f t="shared" si="108"/>
        <v>958.35651016318991</v>
      </c>
      <c r="I270" s="260">
        <f t="shared" si="108"/>
        <v>1028.3779258736356</v>
      </c>
      <c r="J270" s="260">
        <f t="shared" si="108"/>
        <v>1098.3993415840866</v>
      </c>
      <c r="K270" s="260">
        <f t="shared" si="108"/>
        <v>1168.4207572945384</v>
      </c>
      <c r="L270" s="260">
        <f t="shared" si="108"/>
        <v>1276.4284661755444</v>
      </c>
      <c r="M270" s="260">
        <f t="shared" si="108"/>
        <v>1384.4361750565508</v>
      </c>
      <c r="N270" s="260">
        <f t="shared" si="108"/>
        <v>1492.4438839375562</v>
      </c>
      <c r="O270" s="260">
        <f t="shared" si="108"/>
        <v>1600.4515928185681</v>
      </c>
      <c r="P270" s="260">
        <f t="shared" si="108"/>
        <v>1708.4593016995743</v>
      </c>
      <c r="Q270" s="260">
        <f t="shared" si="108"/>
        <v>1796.5514380609718</v>
      </c>
      <c r="R270" s="260">
        <f t="shared" si="108"/>
        <v>1884.6435744223613</v>
      </c>
      <c r="S270" s="260">
        <f t="shared" si="108"/>
        <v>1972.7357107837574</v>
      </c>
      <c r="T270" s="260">
        <f t="shared" si="108"/>
        <v>2060.827847145154</v>
      </c>
      <c r="U270" s="260">
        <f t="shared" si="108"/>
        <v>2148.9199835065456</v>
      </c>
      <c r="V270" s="260">
        <f t="shared" si="108"/>
        <v>2231.2911907652733</v>
      </c>
      <c r="W270" s="260">
        <f t="shared" si="108"/>
        <v>2313.6623980239979</v>
      </c>
      <c r="X270" s="260">
        <f t="shared" si="108"/>
        <v>2396.0336052827297</v>
      </c>
      <c r="Y270" s="260">
        <f t="shared" si="108"/>
        <v>2478.4048125414547</v>
      </c>
      <c r="Z270" s="260">
        <f t="shared" si="108"/>
        <v>2560.7760198001843</v>
      </c>
    </row>
    <row r="271" spans="1:27" s="200" customFormat="1">
      <c r="A271" s="12"/>
      <c r="B271" s="50" t="s">
        <v>215</v>
      </c>
      <c r="C271" s="50" t="s">
        <v>163</v>
      </c>
      <c r="D271" s="66"/>
      <c r="E271" s="66">
        <f t="shared" ref="E271:Z271" si="109">E117</f>
        <v>68.569965916373746</v>
      </c>
      <c r="F271" s="66">
        <f t="shared" si="109"/>
        <v>118.75186682994332</v>
      </c>
      <c r="G271" s="66">
        <f t="shared" si="109"/>
        <v>294.3629805600213</v>
      </c>
      <c r="H271" s="66">
        <f t="shared" si="109"/>
        <v>454.66871115161979</v>
      </c>
      <c r="I271" s="66">
        <f t="shared" si="109"/>
        <v>554.7833695787233</v>
      </c>
      <c r="J271" s="66">
        <f t="shared" si="109"/>
        <v>630.39767829861307</v>
      </c>
      <c r="K271" s="66">
        <f t="shared" si="109"/>
        <v>714.90257421798981</v>
      </c>
      <c r="L271" s="66">
        <f t="shared" si="109"/>
        <v>929.92481327014139</v>
      </c>
      <c r="M271" s="66">
        <f t="shared" si="109"/>
        <v>968.63767997352227</v>
      </c>
      <c r="N271" s="66">
        <f t="shared" si="109"/>
        <v>1014.1207910710982</v>
      </c>
      <c r="O271" s="66">
        <f t="shared" si="109"/>
        <v>1063.2649326155693</v>
      </c>
      <c r="P271" s="66">
        <f t="shared" si="109"/>
        <v>1095.5218764988731</v>
      </c>
      <c r="Q271" s="216">
        <f t="shared" si="109"/>
        <v>1254.1720484823795</v>
      </c>
      <c r="R271" s="216">
        <f t="shared" si="109"/>
        <v>1264.2850172975436</v>
      </c>
      <c r="S271" s="216">
        <f t="shared" si="109"/>
        <v>1275.1550389501638</v>
      </c>
      <c r="T271" s="216">
        <f t="shared" si="109"/>
        <v>1277.834163747912</v>
      </c>
      <c r="U271" s="216">
        <f t="shared" si="109"/>
        <v>1287.0922605673068</v>
      </c>
      <c r="V271" s="216">
        <f t="shared" si="109"/>
        <v>1277.4025271727628</v>
      </c>
      <c r="W271" s="216">
        <f t="shared" si="109"/>
        <v>1276.8572883013157</v>
      </c>
      <c r="X271" s="216">
        <f t="shared" si="109"/>
        <v>1269.7022404585018</v>
      </c>
      <c r="Y271" s="216">
        <f t="shared" si="109"/>
        <v>1270.1207195815282</v>
      </c>
      <c r="Z271" s="216">
        <f t="shared" si="109"/>
        <v>1266.4703362702028</v>
      </c>
    </row>
    <row r="272" spans="1:27">
      <c r="B272" s="50" t="s">
        <v>270</v>
      </c>
      <c r="C272" s="50" t="s">
        <v>163</v>
      </c>
      <c r="D272" s="66"/>
      <c r="E272" s="66">
        <f t="shared" ref="E272:Z272" si="110">E150</f>
        <v>408.30999999999995</v>
      </c>
      <c r="F272" s="66">
        <f t="shared" si="110"/>
        <v>475.50999999999993</v>
      </c>
      <c r="G272" s="66">
        <f t="shared" si="110"/>
        <v>502.10999999999996</v>
      </c>
      <c r="H272" s="66">
        <f t="shared" si="110"/>
        <v>518.34249999999997</v>
      </c>
      <c r="I272" s="66">
        <f t="shared" si="110"/>
        <v>534.57499999999993</v>
      </c>
      <c r="J272" s="66">
        <f t="shared" si="110"/>
        <v>550.80749999999989</v>
      </c>
      <c r="K272" s="66">
        <f t="shared" si="110"/>
        <v>567.03999999999985</v>
      </c>
      <c r="L272" s="66">
        <f t="shared" si="110"/>
        <v>583.27249999999992</v>
      </c>
      <c r="M272" s="66">
        <f t="shared" si="110"/>
        <v>599.50499999999988</v>
      </c>
      <c r="N272" s="66">
        <f t="shared" si="110"/>
        <v>615.73749999999984</v>
      </c>
      <c r="O272" s="66">
        <f t="shared" si="110"/>
        <v>631.9699999999998</v>
      </c>
      <c r="P272" s="66">
        <f t="shared" si="110"/>
        <v>648.20249999999976</v>
      </c>
      <c r="Q272" s="216">
        <f t="shared" si="110"/>
        <v>664.43499999999972</v>
      </c>
      <c r="R272" s="216">
        <f t="shared" si="110"/>
        <v>680.66749999999979</v>
      </c>
      <c r="S272" s="216">
        <f t="shared" si="110"/>
        <v>696.89999999999975</v>
      </c>
      <c r="T272" s="216">
        <f t="shared" si="110"/>
        <v>713.13249999999982</v>
      </c>
      <c r="U272" s="216">
        <f t="shared" si="110"/>
        <v>729.36499999999978</v>
      </c>
      <c r="V272" s="216">
        <f t="shared" si="110"/>
        <v>745.59749999999963</v>
      </c>
      <c r="W272" s="216">
        <f t="shared" si="110"/>
        <v>761.8299999999997</v>
      </c>
      <c r="X272" s="216">
        <f t="shared" si="110"/>
        <v>778.06249999999966</v>
      </c>
      <c r="Y272" s="216">
        <f t="shared" si="110"/>
        <v>794.29499999999962</v>
      </c>
      <c r="Z272" s="216">
        <f t="shared" si="110"/>
        <v>810.52749999999969</v>
      </c>
    </row>
    <row r="273" spans="1:26">
      <c r="B273" s="50" t="s">
        <v>333</v>
      </c>
      <c r="C273" s="50" t="s">
        <v>163</v>
      </c>
      <c r="D273" s="66"/>
      <c r="E273" s="66">
        <f t="shared" ref="E273:Z273" si="111">E169</f>
        <v>37.346071519044315</v>
      </c>
      <c r="F273" s="66">
        <f t="shared" si="111"/>
        <v>62.608644350457588</v>
      </c>
      <c r="G273" s="66">
        <f t="shared" si="111"/>
        <v>96.856432215189642</v>
      </c>
      <c r="H273" s="66">
        <f t="shared" si="111"/>
        <v>139.06841730400538</v>
      </c>
      <c r="I273" s="66">
        <f t="shared" si="111"/>
        <v>188.70388596854821</v>
      </c>
      <c r="J273" s="66">
        <f t="shared" si="111"/>
        <v>248.55220879994215</v>
      </c>
      <c r="K273" s="66">
        <f t="shared" si="111"/>
        <v>326.31268656296004</v>
      </c>
      <c r="L273" s="66">
        <f t="shared" si="111"/>
        <v>431.04516864099247</v>
      </c>
      <c r="M273" s="66">
        <f t="shared" si="111"/>
        <v>571.58688183221443</v>
      </c>
      <c r="N273" s="66">
        <f t="shared" si="111"/>
        <v>757.51576600793248</v>
      </c>
      <c r="O273" s="66">
        <f t="shared" si="111"/>
        <v>999.53094354248447</v>
      </c>
      <c r="P273" s="66">
        <f t="shared" si="111"/>
        <v>1308.349861162844</v>
      </c>
      <c r="Q273" s="216">
        <f t="shared" si="111"/>
        <v>1637.2146250465596</v>
      </c>
      <c r="R273" s="216">
        <f t="shared" si="111"/>
        <v>1980.2947944271045</v>
      </c>
      <c r="S273" s="216">
        <f t="shared" si="111"/>
        <v>2338.4119947367626</v>
      </c>
      <c r="T273" s="216">
        <f t="shared" si="111"/>
        <v>2711.5420450297538</v>
      </c>
      <c r="U273" s="216">
        <f t="shared" si="111"/>
        <v>3098.7220214032354</v>
      </c>
      <c r="V273" s="216">
        <f t="shared" si="111"/>
        <v>3425.1375687487821</v>
      </c>
      <c r="W273" s="216">
        <f t="shared" si="111"/>
        <v>3750.9930517140624</v>
      </c>
      <c r="X273" s="216">
        <f t="shared" si="111"/>
        <v>4076.3215882173945</v>
      </c>
      <c r="Y273" s="216">
        <f t="shared" si="111"/>
        <v>4401.1875291601054</v>
      </c>
      <c r="Z273" s="216">
        <f t="shared" si="111"/>
        <v>4725.6652579327947</v>
      </c>
    </row>
    <row r="274" spans="1:26">
      <c r="A274" s="200"/>
      <c r="B274" s="202" t="s">
        <v>337</v>
      </c>
      <c r="C274" s="202" t="s">
        <v>163</v>
      </c>
      <c r="D274" s="66"/>
      <c r="E274" s="66">
        <f t="shared" ref="E274:Z274" si="112">E212</f>
        <v>167.15531608954811</v>
      </c>
      <c r="F274" s="66">
        <f t="shared" si="112"/>
        <v>167.37097340915528</v>
      </c>
      <c r="G274" s="66">
        <f t="shared" si="112"/>
        <v>172.81905855541896</v>
      </c>
      <c r="H274" s="66">
        <f t="shared" si="112"/>
        <v>173.03486858961978</v>
      </c>
      <c r="I274" s="66">
        <f t="shared" si="112"/>
        <v>173.25160762807778</v>
      </c>
      <c r="J274" s="66">
        <f t="shared" si="112"/>
        <v>217.05447699304509</v>
      </c>
      <c r="K274" s="66">
        <f t="shared" si="112"/>
        <v>217.35041010356682</v>
      </c>
      <c r="L274" s="66">
        <f t="shared" si="112"/>
        <v>217.64681453248994</v>
      </c>
      <c r="M274" s="66">
        <f t="shared" si="112"/>
        <v>462.19206704052124</v>
      </c>
      <c r="N274" s="66">
        <f t="shared" si="112"/>
        <v>429.34691372511901</v>
      </c>
      <c r="O274" s="66">
        <f t="shared" si="112"/>
        <v>449.04562243488897</v>
      </c>
      <c r="P274" s="66">
        <f t="shared" si="112"/>
        <v>450.44979275502578</v>
      </c>
      <c r="Q274" s="216">
        <f t="shared" si="112"/>
        <v>450.44979275502578</v>
      </c>
      <c r="R274" s="216">
        <f t="shared" si="112"/>
        <v>450.44979275502578</v>
      </c>
      <c r="S274" s="216">
        <f t="shared" si="112"/>
        <v>450.44979275502578</v>
      </c>
      <c r="T274" s="216">
        <f t="shared" si="112"/>
        <v>450.44979275502578</v>
      </c>
      <c r="U274" s="216">
        <f t="shared" si="112"/>
        <v>450.44979275502578</v>
      </c>
      <c r="V274" s="216">
        <f t="shared" si="112"/>
        <v>450.44979275502578</v>
      </c>
      <c r="W274" s="216">
        <f t="shared" si="112"/>
        <v>450.44979275502578</v>
      </c>
      <c r="X274" s="216">
        <f t="shared" si="112"/>
        <v>450.44979275502578</v>
      </c>
      <c r="Y274" s="216">
        <f t="shared" si="112"/>
        <v>450.44979275502578</v>
      </c>
      <c r="Z274" s="216">
        <f t="shared" si="112"/>
        <v>450.44979275502578</v>
      </c>
    </row>
    <row r="275" spans="1:26">
      <c r="B275" s="50" t="s">
        <v>216</v>
      </c>
      <c r="C275" s="50" t="s">
        <v>163</v>
      </c>
      <c r="D275" s="65"/>
      <c r="E275" s="65">
        <f t="shared" ref="E275:Z275" si="113">E250</f>
        <v>219.8395878081391</v>
      </c>
      <c r="F275" s="65">
        <f t="shared" si="113"/>
        <v>879.35835123255572</v>
      </c>
      <c r="G275" s="65">
        <f t="shared" si="113"/>
        <v>1758.7167024651098</v>
      </c>
      <c r="H275" s="65">
        <f t="shared" si="113"/>
        <v>2616.0910949168483</v>
      </c>
      <c r="I275" s="65">
        <f t="shared" si="113"/>
        <v>3407.5136110261465</v>
      </c>
      <c r="J275" s="65">
        <f t="shared" si="113"/>
        <v>4111.0002920121897</v>
      </c>
      <c r="K275" s="65">
        <f t="shared" si="113"/>
        <v>4726.5511378749788</v>
      </c>
      <c r="L275" s="65">
        <f t="shared" si="113"/>
        <v>5254.1661486145103</v>
      </c>
      <c r="M275" s="65">
        <f t="shared" si="113"/>
        <v>5715.8292830116006</v>
      </c>
      <c r="N275" s="65">
        <f t="shared" si="113"/>
        <v>6155.5084586278772</v>
      </c>
      <c r="O275" s="65">
        <f t="shared" si="113"/>
        <v>6595.1876342441547</v>
      </c>
      <c r="P275" s="65">
        <f t="shared" si="113"/>
        <v>7034.8668098604294</v>
      </c>
      <c r="Q275" s="216">
        <f t="shared" si="113"/>
        <v>7474.5459854767059</v>
      </c>
      <c r="R275" s="216">
        <f t="shared" si="113"/>
        <v>7914.2251610929816</v>
      </c>
      <c r="S275" s="216">
        <f t="shared" si="113"/>
        <v>8353.9043367092563</v>
      </c>
      <c r="T275" s="216">
        <f t="shared" si="113"/>
        <v>8793.5835123255347</v>
      </c>
      <c r="U275" s="216">
        <f t="shared" si="113"/>
        <v>9233.2626879418112</v>
      </c>
      <c r="V275" s="216">
        <f t="shared" si="113"/>
        <v>9672.941863558086</v>
      </c>
      <c r="W275" s="216">
        <f t="shared" si="113"/>
        <v>10112.621039174361</v>
      </c>
      <c r="X275" s="216">
        <f t="shared" si="113"/>
        <v>10552</v>
      </c>
      <c r="Y275" s="216">
        <f t="shared" si="113"/>
        <v>10992</v>
      </c>
      <c r="Z275" s="216">
        <f t="shared" si="113"/>
        <v>11432</v>
      </c>
    </row>
    <row r="276" spans="1:26" s="12" customFormat="1">
      <c r="B276" s="53" t="str">
        <f>"I alt, "&amp;B268</f>
        <v>I alt, Vestdanmark (DK1)</v>
      </c>
      <c r="C276" s="53" t="s">
        <v>163</v>
      </c>
      <c r="D276" s="69"/>
      <c r="E276" s="69">
        <f t="shared" ref="E276:P276" si="114">SUM(E269:E275)</f>
        <v>19735.410228045439</v>
      </c>
      <c r="F276" s="69">
        <f t="shared" si="114"/>
        <v>20675.709361848145</v>
      </c>
      <c r="G276" s="69">
        <f t="shared" si="114"/>
        <v>21964.842699220189</v>
      </c>
      <c r="H276" s="69">
        <f t="shared" si="114"/>
        <v>23209.051116784947</v>
      </c>
      <c r="I276" s="69">
        <f t="shared" si="114"/>
        <v>24334.540998422744</v>
      </c>
      <c r="J276" s="69">
        <f t="shared" si="114"/>
        <v>25401.393679723464</v>
      </c>
      <c r="K276" s="69">
        <f t="shared" si="114"/>
        <v>26363.606331777559</v>
      </c>
      <c r="L276" s="69">
        <f t="shared" si="114"/>
        <v>27362.605695837476</v>
      </c>
      <c r="M276" s="69">
        <f t="shared" si="114"/>
        <v>28399.401890398512</v>
      </c>
      <c r="N276" s="69">
        <f t="shared" si="114"/>
        <v>29188.981135733942</v>
      </c>
      <c r="O276" s="69">
        <f t="shared" si="114"/>
        <v>30090.851566900325</v>
      </c>
      <c r="P276" s="69">
        <f t="shared" si="114"/>
        <v>31024.344002101661</v>
      </c>
      <c r="Q276" s="67">
        <f t="shared" ref="Q276:Z276" si="115">SUM(Q269:Q275)</f>
        <v>32148.747898908685</v>
      </c>
      <c r="R276" s="67">
        <f t="shared" si="115"/>
        <v>33138.829998044137</v>
      </c>
      <c r="S276" s="67">
        <f t="shared" si="115"/>
        <v>34144.706180946225</v>
      </c>
      <c r="T276" s="67">
        <f t="shared" si="115"/>
        <v>35157.404316976746</v>
      </c>
      <c r="U276" s="67">
        <f t="shared" si="115"/>
        <v>36190.731351109389</v>
      </c>
      <c r="V276" s="67">
        <f t="shared" si="115"/>
        <v>37169.731900992752</v>
      </c>
      <c r="W276" s="67">
        <f t="shared" si="115"/>
        <v>38157.316881018975</v>
      </c>
      <c r="X276" s="67">
        <f t="shared" si="115"/>
        <v>39137.464890821218</v>
      </c>
      <c r="Y276" s="67">
        <f t="shared" si="115"/>
        <v>40125.344871203051</v>
      </c>
      <c r="Z276" s="67">
        <f t="shared" si="115"/>
        <v>41108.767776980472</v>
      </c>
    </row>
    <row r="277" spans="1:26">
      <c r="B277" s="50"/>
      <c r="C277" s="50"/>
      <c r="D277" s="52"/>
      <c r="E277" s="52"/>
      <c r="F277" s="52"/>
      <c r="G277" s="52"/>
      <c r="H277" s="52"/>
      <c r="I277" s="52"/>
      <c r="J277" s="52"/>
      <c r="K277" s="52"/>
      <c r="L277" s="52"/>
      <c r="M277" s="52"/>
      <c r="N277" s="52"/>
      <c r="O277" s="52"/>
      <c r="P277" s="52"/>
      <c r="Q277" s="83"/>
      <c r="R277" s="83"/>
      <c r="S277" s="83"/>
      <c r="T277" s="83"/>
      <c r="U277" s="83"/>
      <c r="V277" s="83"/>
      <c r="W277" s="83"/>
      <c r="X277" s="83"/>
      <c r="Y277" s="83"/>
      <c r="Z277" s="83"/>
    </row>
    <row r="278" spans="1:26">
      <c r="B278" s="53" t="s">
        <v>31</v>
      </c>
      <c r="C278" s="53"/>
      <c r="D278" s="64"/>
      <c r="E278" s="64"/>
      <c r="F278" s="64"/>
      <c r="G278" s="64"/>
      <c r="H278" s="64"/>
      <c r="I278" s="64"/>
      <c r="J278" s="64"/>
      <c r="K278" s="64"/>
      <c r="L278" s="64"/>
      <c r="M278" s="64"/>
      <c r="N278" s="64"/>
      <c r="O278" s="64"/>
      <c r="P278" s="64"/>
      <c r="Q278" s="86"/>
      <c r="R278" s="86"/>
      <c r="S278" s="86"/>
      <c r="T278" s="86"/>
      <c r="U278" s="86"/>
      <c r="V278" s="86"/>
      <c r="W278" s="86"/>
      <c r="X278" s="86"/>
      <c r="Y278" s="86"/>
      <c r="Z278" s="86"/>
    </row>
    <row r="279" spans="1:26">
      <c r="B279" s="72" t="s">
        <v>218</v>
      </c>
      <c r="C279" s="72" t="s">
        <v>163</v>
      </c>
      <c r="D279" s="73"/>
      <c r="E279" s="73">
        <f t="shared" ref="E279:Z279" si="116">E16+E32</f>
        <v>12144.653985017256</v>
      </c>
      <c r="F279" s="73">
        <f t="shared" si="116"/>
        <v>12187.009977301257</v>
      </c>
      <c r="G279" s="73">
        <f t="shared" si="116"/>
        <v>12259.214037701047</v>
      </c>
      <c r="H279" s="73">
        <f t="shared" si="116"/>
        <v>12331.418098100852</v>
      </c>
      <c r="I279" s="73">
        <f t="shared" si="116"/>
        <v>12403.622158500653</v>
      </c>
      <c r="J279" s="73">
        <f t="shared" si="116"/>
        <v>12475.826218900464</v>
      </c>
      <c r="K279" s="73">
        <f t="shared" si="116"/>
        <v>12548.030279300243</v>
      </c>
      <c r="L279" s="73">
        <f t="shared" si="116"/>
        <v>12562.499230524689</v>
      </c>
      <c r="M279" s="73">
        <f t="shared" si="116"/>
        <v>12576.968181749136</v>
      </c>
      <c r="N279" s="73">
        <f t="shared" si="116"/>
        <v>12591.437132973575</v>
      </c>
      <c r="O279" s="73">
        <f t="shared" si="116"/>
        <v>12605.906084198021</v>
      </c>
      <c r="P279" s="73">
        <f t="shared" si="116"/>
        <v>12620.375035422468</v>
      </c>
      <c r="Q279" s="216">
        <f t="shared" si="116"/>
        <v>12671.944234010505</v>
      </c>
      <c r="R279" s="216">
        <f t="shared" si="116"/>
        <v>12723.513432598545</v>
      </c>
      <c r="S279" s="216">
        <f t="shared" si="116"/>
        <v>12775.082631186586</v>
      </c>
      <c r="T279" s="216">
        <f t="shared" si="116"/>
        <v>12826.651829774633</v>
      </c>
      <c r="U279" s="216">
        <f t="shared" si="116"/>
        <v>12878.221028362666</v>
      </c>
      <c r="V279" s="216">
        <f t="shared" si="116"/>
        <v>12948.926802760279</v>
      </c>
      <c r="W279" s="216">
        <f t="shared" si="116"/>
        <v>13019.632577157903</v>
      </c>
      <c r="X279" s="216">
        <f t="shared" si="116"/>
        <v>13090.338351555514</v>
      </c>
      <c r="Y279" s="216">
        <f t="shared" si="116"/>
        <v>13161.044125953129</v>
      </c>
      <c r="Z279" s="216">
        <f t="shared" si="116"/>
        <v>13231.749900350742</v>
      </c>
    </row>
    <row r="280" spans="1:26">
      <c r="B280" s="50" t="s">
        <v>214</v>
      </c>
      <c r="C280" s="50" t="s">
        <v>163</v>
      </c>
      <c r="D280" s="260"/>
      <c r="E280" s="260">
        <f t="shared" ref="E280:Z280" si="117">E60+E71</f>
        <v>437.90673771507846</v>
      </c>
      <c r="F280" s="260">
        <f t="shared" si="117"/>
        <v>500.71483743561578</v>
      </c>
      <c r="G280" s="260">
        <f t="shared" si="117"/>
        <v>552.42302280393301</v>
      </c>
      <c r="H280" s="260">
        <f t="shared" si="117"/>
        <v>604.13120817225081</v>
      </c>
      <c r="I280" s="260">
        <f t="shared" si="117"/>
        <v>655.83939354056554</v>
      </c>
      <c r="J280" s="260">
        <f t="shared" si="117"/>
        <v>707.54757890888425</v>
      </c>
      <c r="K280" s="260">
        <f t="shared" si="117"/>
        <v>759.25576427720193</v>
      </c>
      <c r="L280" s="260">
        <f t="shared" si="117"/>
        <v>844.72011582364826</v>
      </c>
      <c r="M280" s="260">
        <f t="shared" si="117"/>
        <v>930.18446737009538</v>
      </c>
      <c r="N280" s="260">
        <f t="shared" si="117"/>
        <v>1015.6488189165418</v>
      </c>
      <c r="O280" s="260">
        <f t="shared" si="117"/>
        <v>1101.113170462992</v>
      </c>
      <c r="P280" s="260">
        <f t="shared" si="117"/>
        <v>1186.5775220094388</v>
      </c>
      <c r="Q280" s="260">
        <f t="shared" si="117"/>
        <v>1245.1564035007614</v>
      </c>
      <c r="R280" s="260">
        <f t="shared" si="117"/>
        <v>1303.7352849920787</v>
      </c>
      <c r="S280" s="260">
        <f t="shared" si="117"/>
        <v>1362.3141664834025</v>
      </c>
      <c r="T280" s="260">
        <f t="shared" si="117"/>
        <v>1420.8930479747264</v>
      </c>
      <c r="U280" s="260">
        <f t="shared" si="117"/>
        <v>1479.4719294660449</v>
      </c>
      <c r="V280" s="260">
        <f t="shared" si="117"/>
        <v>1535.3712966022249</v>
      </c>
      <c r="W280" s="260">
        <f t="shared" si="117"/>
        <v>1591.2706637384008</v>
      </c>
      <c r="X280" s="260">
        <f t="shared" si="117"/>
        <v>1647.1700308745799</v>
      </c>
      <c r="Y280" s="260">
        <f t="shared" si="117"/>
        <v>1703.0693980107553</v>
      </c>
      <c r="Z280" s="260">
        <f t="shared" si="117"/>
        <v>1758.9687651469342</v>
      </c>
    </row>
    <row r="281" spans="1:26" s="200" customFormat="1">
      <c r="A281" s="12"/>
      <c r="B281" s="50" t="s">
        <v>215</v>
      </c>
      <c r="C281" s="50" t="s">
        <v>163</v>
      </c>
      <c r="D281" s="66"/>
      <c r="E281" s="66">
        <f t="shared" ref="E281:W281" si="118">E121</f>
        <v>34.575041048750897</v>
      </c>
      <c r="F281" s="66">
        <f t="shared" si="118"/>
        <v>33.688278018725406</v>
      </c>
      <c r="G281" s="66">
        <f t="shared" si="118"/>
        <v>77.568412890040648</v>
      </c>
      <c r="H281" s="66">
        <f t="shared" si="118"/>
        <v>116.00178423120923</v>
      </c>
      <c r="I281" s="66">
        <f t="shared" si="118"/>
        <v>144.23740961482844</v>
      </c>
      <c r="J281" s="66">
        <f t="shared" si="118"/>
        <v>191.08811480667148</v>
      </c>
      <c r="K281" s="66">
        <f t="shared" si="118"/>
        <v>212.96158149828659</v>
      </c>
      <c r="L281" s="66">
        <f t="shared" si="118"/>
        <v>221.90392482076993</v>
      </c>
      <c r="M281" s="66">
        <f t="shared" si="118"/>
        <v>223.44003608806199</v>
      </c>
      <c r="N281" s="66">
        <f t="shared" si="118"/>
        <v>230.40149029767127</v>
      </c>
      <c r="O281" s="66">
        <f t="shared" si="118"/>
        <v>232.15237720012107</v>
      </c>
      <c r="P281" s="66">
        <f t="shared" si="118"/>
        <v>247.6285822355913</v>
      </c>
      <c r="Q281" s="216">
        <f t="shared" si="118"/>
        <v>304.55090191402053</v>
      </c>
      <c r="R281" s="216">
        <f t="shared" si="118"/>
        <v>371.15921620371324</v>
      </c>
      <c r="S281" s="216">
        <f t="shared" si="118"/>
        <v>412.52842579418791</v>
      </c>
      <c r="T281" s="216">
        <f t="shared" si="118"/>
        <v>583.77975477860036</v>
      </c>
      <c r="U281" s="216">
        <f t="shared" si="118"/>
        <v>589.01594511181793</v>
      </c>
      <c r="V281" s="216">
        <f t="shared" si="118"/>
        <v>579.8407835180775</v>
      </c>
      <c r="W281" s="216">
        <f t="shared" si="118"/>
        <v>587.01117849055902</v>
      </c>
      <c r="X281" s="216">
        <f>X118</f>
        <v>594.99138782638386</v>
      </c>
      <c r="Y281" s="216">
        <f>Y118</f>
        <v>595.18749008268594</v>
      </c>
      <c r="Z281" s="216">
        <f>Z118</f>
        <v>593.47689482397436</v>
      </c>
    </row>
    <row r="282" spans="1:26">
      <c r="B282" s="50" t="s">
        <v>270</v>
      </c>
      <c r="C282" s="50" t="s">
        <v>163</v>
      </c>
      <c r="D282" s="66"/>
      <c r="E282" s="66">
        <f t="shared" ref="E282:Z282" si="119">E151</f>
        <v>70.760000000000005</v>
      </c>
      <c r="F282" s="66">
        <f t="shared" si="119"/>
        <v>118.75999999999999</v>
      </c>
      <c r="G282" s="66">
        <f t="shared" si="119"/>
        <v>118.75999999999999</v>
      </c>
      <c r="H282" s="66">
        <f t="shared" si="119"/>
        <v>121.71571428571428</v>
      </c>
      <c r="I282" s="66">
        <f t="shared" si="119"/>
        <v>124.67142857142858</v>
      </c>
      <c r="J282" s="66">
        <f t="shared" si="119"/>
        <v>127.62714285714287</v>
      </c>
      <c r="K282" s="66">
        <f t="shared" si="119"/>
        <v>130.58285714285716</v>
      </c>
      <c r="L282" s="66">
        <f t="shared" si="119"/>
        <v>133.53857142857146</v>
      </c>
      <c r="M282" s="66">
        <f t="shared" si="119"/>
        <v>136.49428571428575</v>
      </c>
      <c r="N282" s="66">
        <f t="shared" si="119"/>
        <v>139.45000000000005</v>
      </c>
      <c r="O282" s="66">
        <f t="shared" si="119"/>
        <v>142.40571428571434</v>
      </c>
      <c r="P282" s="66">
        <f t="shared" si="119"/>
        <v>145.36142857142863</v>
      </c>
      <c r="Q282" s="216">
        <f t="shared" si="119"/>
        <v>148.31714285714293</v>
      </c>
      <c r="R282" s="216">
        <f t="shared" si="119"/>
        <v>151.27285714285722</v>
      </c>
      <c r="S282" s="216">
        <f t="shared" si="119"/>
        <v>154.22857142857151</v>
      </c>
      <c r="T282" s="216">
        <f t="shared" si="119"/>
        <v>157.18428571428581</v>
      </c>
      <c r="U282" s="216">
        <f t="shared" si="119"/>
        <v>160.1400000000001</v>
      </c>
      <c r="V282" s="216">
        <f t="shared" si="119"/>
        <v>163.09571428571439</v>
      </c>
      <c r="W282" s="216">
        <f t="shared" si="119"/>
        <v>166.05142857142869</v>
      </c>
      <c r="X282" s="216">
        <f t="shared" si="119"/>
        <v>169.00714285714298</v>
      </c>
      <c r="Y282" s="216">
        <f t="shared" si="119"/>
        <v>171.96285714285727</v>
      </c>
      <c r="Z282" s="216">
        <f t="shared" si="119"/>
        <v>174.91857142857157</v>
      </c>
    </row>
    <row r="283" spans="1:26">
      <c r="B283" s="202" t="s">
        <v>333</v>
      </c>
      <c r="C283" s="202" t="s">
        <v>163</v>
      </c>
      <c r="D283" s="66"/>
      <c r="E283" s="66">
        <f t="shared" ref="E283:W283" si="120">E175</f>
        <v>155.17526218873149</v>
      </c>
      <c r="F283" s="66">
        <f t="shared" si="120"/>
        <v>189.17430282304554</v>
      </c>
      <c r="G283" s="66">
        <f t="shared" si="120"/>
        <v>236.61478639816789</v>
      </c>
      <c r="H283" s="66">
        <f t="shared" si="120"/>
        <v>289.45171284785789</v>
      </c>
      <c r="I283" s="66">
        <f t="shared" si="120"/>
        <v>345.90718558599656</v>
      </c>
      <c r="J283" s="66">
        <f t="shared" si="120"/>
        <v>408.47628426549818</v>
      </c>
      <c r="K283" s="66">
        <f t="shared" si="120"/>
        <v>483.7026725354159</v>
      </c>
      <c r="L283" s="66">
        <f t="shared" si="120"/>
        <v>581.14451961924863</v>
      </c>
      <c r="M283" s="66">
        <f t="shared" si="120"/>
        <v>705.54714680645668</v>
      </c>
      <c r="N283" s="66">
        <f t="shared" si="120"/>
        <v>861.98167067069187</v>
      </c>
      <c r="O283" s="66">
        <f t="shared" si="120"/>
        <v>1055.3267025247308</v>
      </c>
      <c r="P283" s="66">
        <f t="shared" si="120"/>
        <v>1289.1840213005828</v>
      </c>
      <c r="Q283" s="216">
        <f t="shared" si="120"/>
        <v>1515.70139935714</v>
      </c>
      <c r="R283" s="216">
        <f t="shared" si="120"/>
        <v>1728.5654777052491</v>
      </c>
      <c r="S283" s="216">
        <f t="shared" si="120"/>
        <v>1928.3450294333747</v>
      </c>
      <c r="T283" s="216">
        <f t="shared" si="120"/>
        <v>2114.7462025753798</v>
      </c>
      <c r="U283" s="216">
        <f t="shared" si="120"/>
        <v>2286.9390871385567</v>
      </c>
      <c r="V283" s="216">
        <f t="shared" si="120"/>
        <v>2518.9508308504187</v>
      </c>
      <c r="W283" s="216">
        <f t="shared" si="120"/>
        <v>2750.6085210399342</v>
      </c>
      <c r="X283" s="216">
        <f>X172</f>
        <v>2691.4220306960583</v>
      </c>
      <c r="Y283" s="216">
        <f>Y172</f>
        <v>2908.1151765753771</v>
      </c>
      <c r="Z283" s="216">
        <f>Z172</f>
        <v>3124.8083224546958</v>
      </c>
    </row>
    <row r="284" spans="1:26">
      <c r="A284" s="200"/>
      <c r="B284" s="285" t="s">
        <v>337</v>
      </c>
      <c r="C284" s="202" t="s">
        <v>163</v>
      </c>
      <c r="D284" s="66"/>
      <c r="E284" s="66">
        <f t="shared" ref="E284:Z284" si="121">E218</f>
        <v>264.00807490555752</v>
      </c>
      <c r="F284" s="66">
        <f t="shared" si="121"/>
        <v>274.80530272152168</v>
      </c>
      <c r="G284" s="66">
        <f t="shared" si="121"/>
        <v>274.49146141691062</v>
      </c>
      <c r="H284" s="66">
        <f t="shared" si="121"/>
        <v>274.17767104260383</v>
      </c>
      <c r="I284" s="66">
        <f t="shared" si="121"/>
        <v>279.69793949642155</v>
      </c>
      <c r="J284" s="66">
        <f t="shared" si="121"/>
        <v>327.79887643940452</v>
      </c>
      <c r="K284" s="66">
        <f t="shared" si="121"/>
        <v>327.54801257208226</v>
      </c>
      <c r="L284" s="66">
        <f t="shared" si="121"/>
        <v>327.29750989523058</v>
      </c>
      <c r="M284" s="66">
        <f t="shared" si="121"/>
        <v>518.95680728313073</v>
      </c>
      <c r="N284" s="66">
        <f t="shared" si="121"/>
        <v>586.6334066145514</v>
      </c>
      <c r="O284" s="66">
        <f t="shared" si="121"/>
        <v>603.45449697053073</v>
      </c>
      <c r="P284" s="66">
        <f t="shared" si="121"/>
        <v>611.01721314311249</v>
      </c>
      <c r="Q284" s="216">
        <f t="shared" si="121"/>
        <v>611.01721314311249</v>
      </c>
      <c r="R284" s="216">
        <f t="shared" si="121"/>
        <v>611.01721314311249</v>
      </c>
      <c r="S284" s="216">
        <f t="shared" si="121"/>
        <v>611.01721314311249</v>
      </c>
      <c r="T284" s="216">
        <f t="shared" si="121"/>
        <v>611.01721314311249</v>
      </c>
      <c r="U284" s="216">
        <f t="shared" si="121"/>
        <v>611.01721314311249</v>
      </c>
      <c r="V284" s="216">
        <f t="shared" si="121"/>
        <v>611.01721314311249</v>
      </c>
      <c r="W284" s="216">
        <f t="shared" si="121"/>
        <v>611.01721314311249</v>
      </c>
      <c r="X284" s="216">
        <f t="shared" si="121"/>
        <v>611.01721314311249</v>
      </c>
      <c r="Y284" s="216">
        <f t="shared" si="121"/>
        <v>611.01721314311249</v>
      </c>
      <c r="Z284" s="216">
        <f t="shared" si="121"/>
        <v>611.01721314311249</v>
      </c>
    </row>
    <row r="285" spans="1:26">
      <c r="B285" s="50" t="s">
        <v>216</v>
      </c>
      <c r="C285" s="50" t="s">
        <v>163</v>
      </c>
      <c r="D285" s="65"/>
      <c r="E285" s="65">
        <f t="shared" ref="E285:W285" si="122">E251</f>
        <v>0</v>
      </c>
      <c r="F285" s="65">
        <f t="shared" si="122"/>
        <v>0</v>
      </c>
      <c r="G285" s="65">
        <f t="shared" si="122"/>
        <v>0</v>
      </c>
      <c r="H285" s="65">
        <f t="shared" si="122"/>
        <v>0</v>
      </c>
      <c r="I285" s="65">
        <f t="shared" si="122"/>
        <v>0</v>
      </c>
      <c r="J285" s="65">
        <f t="shared" si="122"/>
        <v>0</v>
      </c>
      <c r="K285" s="65">
        <f t="shared" si="122"/>
        <v>0</v>
      </c>
      <c r="L285" s="65">
        <f t="shared" si="122"/>
        <v>0</v>
      </c>
      <c r="M285" s="65">
        <f t="shared" si="122"/>
        <v>0</v>
      </c>
      <c r="N285" s="65">
        <f t="shared" si="122"/>
        <v>0</v>
      </c>
      <c r="O285" s="65">
        <f t="shared" si="122"/>
        <v>0</v>
      </c>
      <c r="P285" s="65">
        <f t="shared" si="122"/>
        <v>0</v>
      </c>
      <c r="Q285" s="216">
        <f t="shared" si="122"/>
        <v>0</v>
      </c>
      <c r="R285" s="216">
        <f t="shared" si="122"/>
        <v>0</v>
      </c>
      <c r="S285" s="216">
        <f t="shared" si="122"/>
        <v>0</v>
      </c>
      <c r="T285" s="216">
        <f t="shared" si="122"/>
        <v>0</v>
      </c>
      <c r="U285" s="216">
        <f t="shared" si="122"/>
        <v>0</v>
      </c>
      <c r="V285" s="216">
        <f t="shared" si="122"/>
        <v>0</v>
      </c>
      <c r="W285" s="216">
        <f t="shared" si="122"/>
        <v>0</v>
      </c>
      <c r="X285" s="216">
        <f>Y248</f>
        <v>0</v>
      </c>
      <c r="Y285" s="216">
        <f>Z248</f>
        <v>0</v>
      </c>
      <c r="Z285" s="216">
        <f>AA248</f>
        <v>0</v>
      </c>
    </row>
    <row r="286" spans="1:26" s="12" customFormat="1">
      <c r="B286" s="53" t="str">
        <f>"I alt, "&amp;B278</f>
        <v>I alt, Østdanmark (DK2)</v>
      </c>
      <c r="C286" s="53" t="s">
        <v>163</v>
      </c>
      <c r="D286" s="69"/>
      <c r="E286" s="69">
        <f t="shared" ref="E286:P286" si="123">SUM(E279:E285)</f>
        <v>13107.079100875375</v>
      </c>
      <c r="F286" s="69">
        <f t="shared" si="123"/>
        <v>13304.152698300166</v>
      </c>
      <c r="G286" s="69">
        <f t="shared" si="123"/>
        <v>13519.071721210099</v>
      </c>
      <c r="H286" s="69">
        <f t="shared" si="123"/>
        <v>13736.89618868049</v>
      </c>
      <c r="I286" s="69">
        <f t="shared" si="123"/>
        <v>13953.975515309894</v>
      </c>
      <c r="J286" s="69">
        <f t="shared" si="123"/>
        <v>14238.364216178066</v>
      </c>
      <c r="K286" s="69">
        <f t="shared" si="123"/>
        <v>14462.081167326087</v>
      </c>
      <c r="L286" s="69">
        <f t="shared" si="123"/>
        <v>14671.103872112157</v>
      </c>
      <c r="M286" s="69">
        <f t="shared" si="123"/>
        <v>15091.590925011169</v>
      </c>
      <c r="N286" s="69">
        <f t="shared" si="123"/>
        <v>15425.552519473031</v>
      </c>
      <c r="O286" s="69">
        <f t="shared" si="123"/>
        <v>15740.358545642111</v>
      </c>
      <c r="P286" s="69">
        <f t="shared" si="123"/>
        <v>16100.143802682622</v>
      </c>
      <c r="Q286" s="67">
        <f t="shared" ref="Q286:W286" si="124">SUM(Q279:Q285)</f>
        <v>16496.687294782681</v>
      </c>
      <c r="R286" s="67">
        <f t="shared" si="124"/>
        <v>16889.263481785558</v>
      </c>
      <c r="S286" s="67">
        <f t="shared" si="124"/>
        <v>17243.516037469235</v>
      </c>
      <c r="T286" s="67">
        <f t="shared" si="124"/>
        <v>17714.27233396074</v>
      </c>
      <c r="U286" s="67">
        <f t="shared" si="124"/>
        <v>18004.8052032222</v>
      </c>
      <c r="V286" s="67">
        <f t="shared" si="124"/>
        <v>18357.202641159827</v>
      </c>
      <c r="W286" s="67">
        <f t="shared" si="124"/>
        <v>18725.59158214134</v>
      </c>
      <c r="X286" s="67">
        <f>SUM(X279:X285)</f>
        <v>18803.946156952792</v>
      </c>
      <c r="Y286" s="67">
        <f>SUM(Y279:Y285)</f>
        <v>19150.396260907917</v>
      </c>
      <c r="Z286" s="67">
        <f>SUM(Z279:Z285)</f>
        <v>19494.939667348033</v>
      </c>
    </row>
    <row r="287" spans="1:26">
      <c r="B287" s="50"/>
      <c r="C287" s="50"/>
      <c r="D287" s="52"/>
      <c r="E287" s="52"/>
      <c r="F287" s="52"/>
      <c r="G287" s="52"/>
      <c r="H287" s="52"/>
      <c r="I287" s="52"/>
      <c r="J287" s="52"/>
      <c r="K287" s="52"/>
      <c r="L287" s="52"/>
      <c r="M287" s="52"/>
      <c r="N287" s="52"/>
      <c r="O287" s="52"/>
      <c r="P287" s="52"/>
      <c r="Q287" s="83"/>
      <c r="R287" s="83"/>
      <c r="S287" s="83"/>
      <c r="T287" s="83"/>
      <c r="U287" s="83"/>
      <c r="V287" s="83"/>
      <c r="W287" s="83"/>
      <c r="X287" s="83"/>
      <c r="Y287" s="83"/>
      <c r="Z287" s="83"/>
    </row>
    <row r="288" spans="1:26">
      <c r="B288" s="53" t="s">
        <v>177</v>
      </c>
      <c r="C288" s="53"/>
      <c r="D288" s="64"/>
      <c r="E288" s="64"/>
      <c r="F288" s="64"/>
      <c r="G288" s="64"/>
      <c r="H288" s="64"/>
      <c r="I288" s="64"/>
      <c r="J288" s="64"/>
      <c r="K288" s="64"/>
      <c r="L288" s="64"/>
      <c r="M288" s="64"/>
      <c r="N288" s="64"/>
      <c r="O288" s="64"/>
      <c r="P288" s="64"/>
      <c r="Q288" s="86"/>
      <c r="R288" s="86"/>
      <c r="S288" s="86"/>
      <c r="T288" s="86"/>
      <c r="U288" s="86"/>
      <c r="V288" s="86"/>
      <c r="W288" s="86"/>
      <c r="X288" s="86"/>
      <c r="Y288" s="86"/>
      <c r="Z288" s="86"/>
    </row>
    <row r="289" spans="1:26">
      <c r="B289" s="72" t="s">
        <v>218</v>
      </c>
      <c r="C289" s="72" t="s">
        <v>163</v>
      </c>
      <c r="D289" s="73"/>
      <c r="E289" s="73">
        <f t="shared" ref="E289:P289" si="125">E269+E279</f>
        <v>30263.974269375023</v>
      </c>
      <c r="F289" s="73">
        <f t="shared" si="125"/>
        <v>30340.805824585004</v>
      </c>
      <c r="G289" s="73">
        <f t="shared" si="125"/>
        <v>30510.856468672759</v>
      </c>
      <c r="H289" s="73">
        <f t="shared" si="125"/>
        <v>30680.90711276052</v>
      </c>
      <c r="I289" s="73">
        <f t="shared" si="125"/>
        <v>30850.957756848267</v>
      </c>
      <c r="J289" s="73">
        <f t="shared" si="125"/>
        <v>31021.008400936054</v>
      </c>
      <c r="K289" s="73">
        <f t="shared" si="125"/>
        <v>31191.059045023765</v>
      </c>
      <c r="L289" s="73">
        <f t="shared" si="125"/>
        <v>31232.621015128487</v>
      </c>
      <c r="M289" s="73">
        <f t="shared" si="125"/>
        <v>31274.182985233238</v>
      </c>
      <c r="N289" s="73">
        <f t="shared" si="125"/>
        <v>31315.744955337934</v>
      </c>
      <c r="O289" s="73">
        <f t="shared" si="125"/>
        <v>31357.306925442677</v>
      </c>
      <c r="P289" s="73">
        <f t="shared" si="125"/>
        <v>31398.868895547381</v>
      </c>
      <c r="Q289" s="216">
        <f t="shared" ref="Q289:W289" si="126">Q269+Q279</f>
        <v>31543.323243097548</v>
      </c>
      <c r="R289" s="216">
        <f t="shared" si="126"/>
        <v>31687.777590647671</v>
      </c>
      <c r="S289" s="216">
        <f t="shared" si="126"/>
        <v>31832.231938197845</v>
      </c>
      <c r="T289" s="216">
        <f t="shared" si="126"/>
        <v>31976.686285747997</v>
      </c>
      <c r="U289" s="216">
        <f t="shared" si="126"/>
        <v>32121.140633298131</v>
      </c>
      <c r="V289" s="216">
        <f t="shared" si="126"/>
        <v>32315.838260753102</v>
      </c>
      <c r="W289" s="216">
        <f t="shared" si="126"/>
        <v>32510.53588820812</v>
      </c>
      <c r="X289" s="216">
        <f t="shared" ref="X289:Z295" si="127">X269+X279</f>
        <v>32705.233515663083</v>
      </c>
      <c r="Y289" s="216">
        <f t="shared" si="127"/>
        <v>32899.931143118069</v>
      </c>
      <c r="Z289" s="216">
        <f t="shared" si="127"/>
        <v>33094.628770573006</v>
      </c>
    </row>
    <row r="290" spans="1:26">
      <c r="B290" s="50" t="s">
        <v>214</v>
      </c>
      <c r="C290" s="50" t="s">
        <v>163</v>
      </c>
      <c r="D290" s="73"/>
      <c r="E290" s="73">
        <f t="shared" ref="E290:P290" si="128">E270+E280</f>
        <v>1152.7757400696416</v>
      </c>
      <c r="F290" s="73">
        <f t="shared" si="128"/>
        <v>1319.0285161779029</v>
      </c>
      <c r="G290" s="73">
        <f t="shared" si="128"/>
        <v>1440.758117256672</v>
      </c>
      <c r="H290" s="73">
        <f t="shared" si="128"/>
        <v>1562.4877183354406</v>
      </c>
      <c r="I290" s="73">
        <f t="shared" si="128"/>
        <v>1684.217319414201</v>
      </c>
      <c r="J290" s="73">
        <f t="shared" si="128"/>
        <v>1805.946920492971</v>
      </c>
      <c r="K290" s="73">
        <f t="shared" si="128"/>
        <v>1927.6765215717403</v>
      </c>
      <c r="L290" s="73">
        <f t="shared" si="128"/>
        <v>2121.1485819991926</v>
      </c>
      <c r="M290" s="73">
        <f t="shared" si="128"/>
        <v>2314.6206424266461</v>
      </c>
      <c r="N290" s="73">
        <f t="shared" si="128"/>
        <v>2508.0927028540982</v>
      </c>
      <c r="O290" s="73">
        <f t="shared" si="128"/>
        <v>2701.5647632815599</v>
      </c>
      <c r="P290" s="73">
        <f t="shared" si="128"/>
        <v>2895.0368237090133</v>
      </c>
      <c r="Q290" s="216">
        <f t="shared" ref="Q290:W290" si="129">Q270+Q280</f>
        <v>3041.7078415617334</v>
      </c>
      <c r="R290" s="216">
        <f t="shared" si="129"/>
        <v>3188.3788594144398</v>
      </c>
      <c r="S290" s="216">
        <f t="shared" si="129"/>
        <v>3335.0498772671599</v>
      </c>
      <c r="T290" s="216">
        <f t="shared" si="129"/>
        <v>3481.7208951198804</v>
      </c>
      <c r="U290" s="216">
        <f t="shared" si="129"/>
        <v>3628.3919129725905</v>
      </c>
      <c r="V290" s="216">
        <f t="shared" si="129"/>
        <v>3766.6624873674982</v>
      </c>
      <c r="W290" s="216">
        <f t="shared" si="129"/>
        <v>3904.9330617623987</v>
      </c>
      <c r="X290" s="216">
        <f t="shared" si="127"/>
        <v>4043.2036361573096</v>
      </c>
      <c r="Y290" s="216">
        <f t="shared" si="127"/>
        <v>4181.47421055221</v>
      </c>
      <c r="Z290" s="216">
        <f t="shared" si="127"/>
        <v>4319.7447849471182</v>
      </c>
    </row>
    <row r="291" spans="1:26" s="200" customFormat="1">
      <c r="A291" s="12"/>
      <c r="B291" s="50" t="s">
        <v>215</v>
      </c>
      <c r="C291" s="50" t="s">
        <v>163</v>
      </c>
      <c r="D291" s="66"/>
      <c r="E291" s="66">
        <f t="shared" ref="E291:P291" si="130">E271+E281</f>
        <v>103.14500696512465</v>
      </c>
      <c r="F291" s="66">
        <f t="shared" si="130"/>
        <v>152.44014484866872</v>
      </c>
      <c r="G291" s="66">
        <f t="shared" si="130"/>
        <v>371.93139345006193</v>
      </c>
      <c r="H291" s="66">
        <f t="shared" si="130"/>
        <v>570.67049538282902</v>
      </c>
      <c r="I291" s="66">
        <f t="shared" si="130"/>
        <v>699.02077919355179</v>
      </c>
      <c r="J291" s="66">
        <f t="shared" si="130"/>
        <v>821.48579310528453</v>
      </c>
      <c r="K291" s="66">
        <f t="shared" si="130"/>
        <v>927.8641557162764</v>
      </c>
      <c r="L291" s="66">
        <f t="shared" si="130"/>
        <v>1151.8287380909114</v>
      </c>
      <c r="M291" s="66">
        <f t="shared" si="130"/>
        <v>1192.0777160615842</v>
      </c>
      <c r="N291" s="66">
        <f t="shared" si="130"/>
        <v>1244.5222813687694</v>
      </c>
      <c r="O291" s="66">
        <f t="shared" si="130"/>
        <v>1295.4173098156903</v>
      </c>
      <c r="P291" s="66">
        <f t="shared" si="130"/>
        <v>1343.1504587344643</v>
      </c>
      <c r="Q291" s="216">
        <f t="shared" ref="Q291:W291" si="131">Q271+Q281</f>
        <v>1558.7229503963999</v>
      </c>
      <c r="R291" s="216">
        <f t="shared" si="131"/>
        <v>1635.4442335012568</v>
      </c>
      <c r="S291" s="216">
        <f t="shared" si="131"/>
        <v>1687.6834647443516</v>
      </c>
      <c r="T291" s="216">
        <f t="shared" si="131"/>
        <v>1861.6139185265124</v>
      </c>
      <c r="U291" s="216">
        <f t="shared" si="131"/>
        <v>1876.1082056791247</v>
      </c>
      <c r="V291" s="216">
        <f t="shared" si="131"/>
        <v>1857.2433106908402</v>
      </c>
      <c r="W291" s="216">
        <f t="shared" si="131"/>
        <v>1863.8684667918747</v>
      </c>
      <c r="X291" s="216">
        <f t="shared" si="127"/>
        <v>1864.6936282848856</v>
      </c>
      <c r="Y291" s="216">
        <f t="shared" si="127"/>
        <v>1865.3082096642142</v>
      </c>
      <c r="Z291" s="216">
        <f t="shared" si="127"/>
        <v>1859.9472310941771</v>
      </c>
    </row>
    <row r="292" spans="1:26">
      <c r="B292" s="50" t="s">
        <v>270</v>
      </c>
      <c r="C292" s="50" t="s">
        <v>163</v>
      </c>
      <c r="D292" s="66"/>
      <c r="E292" s="66">
        <f t="shared" ref="E292:P292" si="132">E272+E282</f>
        <v>479.06999999999994</v>
      </c>
      <c r="F292" s="66">
        <f t="shared" si="132"/>
        <v>594.27</v>
      </c>
      <c r="G292" s="66">
        <f t="shared" si="132"/>
        <v>620.86999999999989</v>
      </c>
      <c r="H292" s="66">
        <f t="shared" si="132"/>
        <v>640.05821428571426</v>
      </c>
      <c r="I292" s="66">
        <f t="shared" si="132"/>
        <v>659.24642857142851</v>
      </c>
      <c r="J292" s="66">
        <f t="shared" si="132"/>
        <v>678.43464285714276</v>
      </c>
      <c r="K292" s="66">
        <f t="shared" si="132"/>
        <v>697.62285714285701</v>
      </c>
      <c r="L292" s="66">
        <f t="shared" si="132"/>
        <v>716.81107142857138</v>
      </c>
      <c r="M292" s="66">
        <f t="shared" si="132"/>
        <v>735.99928571428563</v>
      </c>
      <c r="N292" s="66">
        <f t="shared" si="132"/>
        <v>755.18749999999989</v>
      </c>
      <c r="O292" s="66">
        <f t="shared" si="132"/>
        <v>774.37571428571414</v>
      </c>
      <c r="P292" s="66">
        <f t="shared" si="132"/>
        <v>793.56392857142839</v>
      </c>
      <c r="Q292" s="216">
        <f t="shared" ref="Q292:Z292" si="133">Q272+Q282</f>
        <v>812.75214285714264</v>
      </c>
      <c r="R292" s="216">
        <f t="shared" si="133"/>
        <v>831.94035714285701</v>
      </c>
      <c r="S292" s="216">
        <f t="shared" si="133"/>
        <v>851.12857142857126</v>
      </c>
      <c r="T292" s="216">
        <f t="shared" si="133"/>
        <v>870.31678571428563</v>
      </c>
      <c r="U292" s="216">
        <f t="shared" si="133"/>
        <v>889.50499999999988</v>
      </c>
      <c r="V292" s="216">
        <f t="shared" si="133"/>
        <v>908.69321428571402</v>
      </c>
      <c r="W292" s="216">
        <f t="shared" si="133"/>
        <v>927.88142857142839</v>
      </c>
      <c r="X292" s="216">
        <f t="shared" si="133"/>
        <v>947.06964285714264</v>
      </c>
      <c r="Y292" s="216">
        <f t="shared" si="133"/>
        <v>966.25785714285689</v>
      </c>
      <c r="Z292" s="216">
        <f t="shared" si="133"/>
        <v>985.44607142857126</v>
      </c>
    </row>
    <row r="293" spans="1:26">
      <c r="B293" s="202" t="s">
        <v>333</v>
      </c>
      <c r="C293" s="202" t="s">
        <v>163</v>
      </c>
      <c r="D293" s="66"/>
      <c r="E293" s="66">
        <f t="shared" ref="E293:P293" si="134">E273+E283</f>
        <v>192.5213337077758</v>
      </c>
      <c r="F293" s="66">
        <f t="shared" si="134"/>
        <v>251.78294717350312</v>
      </c>
      <c r="G293" s="66">
        <f t="shared" si="134"/>
        <v>333.47121861335756</v>
      </c>
      <c r="H293" s="66">
        <f t="shared" si="134"/>
        <v>428.52013015186327</v>
      </c>
      <c r="I293" s="66">
        <f t="shared" si="134"/>
        <v>534.61107155454476</v>
      </c>
      <c r="J293" s="66">
        <f t="shared" si="134"/>
        <v>657.02849306544033</v>
      </c>
      <c r="K293" s="66">
        <f t="shared" si="134"/>
        <v>810.01535909837594</v>
      </c>
      <c r="L293" s="66">
        <f t="shared" si="134"/>
        <v>1012.1896882602412</v>
      </c>
      <c r="M293" s="66">
        <f t="shared" si="134"/>
        <v>1277.1340286386712</v>
      </c>
      <c r="N293" s="66">
        <f t="shared" si="134"/>
        <v>1619.4974366786244</v>
      </c>
      <c r="O293" s="66">
        <f t="shared" si="134"/>
        <v>2054.8576460672152</v>
      </c>
      <c r="P293" s="66">
        <f t="shared" si="134"/>
        <v>2597.5338824634268</v>
      </c>
      <c r="Q293" s="216">
        <f>Q273+Q283</f>
        <v>3152.9160244036993</v>
      </c>
      <c r="R293" s="216">
        <f t="shared" ref="R293:W293" si="135">R273+R283</f>
        <v>3708.8602721323537</v>
      </c>
      <c r="S293" s="216">
        <f t="shared" si="135"/>
        <v>4266.7570241701378</v>
      </c>
      <c r="T293" s="216">
        <f t="shared" si="135"/>
        <v>4826.2882476051336</v>
      </c>
      <c r="U293" s="216">
        <f t="shared" si="135"/>
        <v>5385.6611085417917</v>
      </c>
      <c r="V293" s="216">
        <f t="shared" si="135"/>
        <v>5944.0883995992008</v>
      </c>
      <c r="W293" s="216">
        <f t="shared" si="135"/>
        <v>6501.6015727539962</v>
      </c>
      <c r="X293" s="216">
        <f t="shared" si="127"/>
        <v>6767.7436189134532</v>
      </c>
      <c r="Y293" s="216">
        <f t="shared" si="127"/>
        <v>7309.302705735483</v>
      </c>
      <c r="Z293" s="216">
        <f t="shared" si="127"/>
        <v>7850.4735803874901</v>
      </c>
    </row>
    <row r="294" spans="1:26">
      <c r="A294" s="200"/>
      <c r="B294" s="285" t="s">
        <v>337</v>
      </c>
      <c r="C294" s="202" t="s">
        <v>163</v>
      </c>
      <c r="D294" s="66"/>
      <c r="E294" s="66">
        <f t="shared" ref="E294:P294" si="136">E274+E284</f>
        <v>431.1633909951056</v>
      </c>
      <c r="F294" s="66">
        <f t="shared" si="136"/>
        <v>442.17627613067697</v>
      </c>
      <c r="G294" s="66">
        <f t="shared" si="136"/>
        <v>447.31051997232959</v>
      </c>
      <c r="H294" s="66">
        <f t="shared" si="136"/>
        <v>447.21253963222364</v>
      </c>
      <c r="I294" s="66">
        <f t="shared" si="136"/>
        <v>452.9495471244993</v>
      </c>
      <c r="J294" s="66">
        <f t="shared" si="136"/>
        <v>544.85335343244958</v>
      </c>
      <c r="K294" s="66">
        <f t="shared" si="136"/>
        <v>544.89842267564904</v>
      </c>
      <c r="L294" s="66">
        <f t="shared" si="136"/>
        <v>544.94432442772052</v>
      </c>
      <c r="M294" s="66">
        <f t="shared" si="136"/>
        <v>981.14887432365197</v>
      </c>
      <c r="N294" s="66">
        <f t="shared" si="136"/>
        <v>1015.9803203396705</v>
      </c>
      <c r="O294" s="66">
        <f t="shared" si="136"/>
        <v>1052.5001194054198</v>
      </c>
      <c r="P294" s="66">
        <f t="shared" si="136"/>
        <v>1061.4670058981383</v>
      </c>
      <c r="Q294" s="216">
        <f>Q274+Q284</f>
        <v>1061.4670058981383</v>
      </c>
      <c r="R294" s="216">
        <f t="shared" ref="R294:W294" si="137">R274+R284</f>
        <v>1061.4670058981383</v>
      </c>
      <c r="S294" s="216">
        <f t="shared" si="137"/>
        <v>1061.4670058981383</v>
      </c>
      <c r="T294" s="216">
        <f t="shared" si="137"/>
        <v>1061.4670058981383</v>
      </c>
      <c r="U294" s="216">
        <f t="shared" si="137"/>
        <v>1061.4670058981383</v>
      </c>
      <c r="V294" s="216">
        <f t="shared" si="137"/>
        <v>1061.4670058981383</v>
      </c>
      <c r="W294" s="216">
        <f t="shared" si="137"/>
        <v>1061.4670058981383</v>
      </c>
      <c r="X294" s="216">
        <f t="shared" si="127"/>
        <v>1061.4670058981383</v>
      </c>
      <c r="Y294" s="216">
        <f t="shared" si="127"/>
        <v>1061.4670058981383</v>
      </c>
      <c r="Z294" s="216">
        <f t="shared" si="127"/>
        <v>1061.4670058981383</v>
      </c>
    </row>
    <row r="295" spans="1:26" s="12" customFormat="1">
      <c r="B295" s="50" t="s">
        <v>216</v>
      </c>
      <c r="C295" s="50" t="s">
        <v>163</v>
      </c>
      <c r="D295" s="73"/>
      <c r="E295" s="73">
        <f t="shared" ref="E295:P295" si="138">E275+E285</f>
        <v>219.8395878081391</v>
      </c>
      <c r="F295" s="73">
        <f t="shared" si="138"/>
        <v>879.35835123255572</v>
      </c>
      <c r="G295" s="73">
        <f t="shared" si="138"/>
        <v>1758.7167024651098</v>
      </c>
      <c r="H295" s="73">
        <f t="shared" si="138"/>
        <v>2616.0910949168483</v>
      </c>
      <c r="I295" s="73">
        <f t="shared" si="138"/>
        <v>3407.5136110261465</v>
      </c>
      <c r="J295" s="73">
        <f t="shared" si="138"/>
        <v>4111.0002920121897</v>
      </c>
      <c r="K295" s="73">
        <f t="shared" si="138"/>
        <v>4726.5511378749788</v>
      </c>
      <c r="L295" s="73">
        <f t="shared" si="138"/>
        <v>5254.1661486145103</v>
      </c>
      <c r="M295" s="73">
        <f t="shared" si="138"/>
        <v>5715.8292830116006</v>
      </c>
      <c r="N295" s="73">
        <f t="shared" si="138"/>
        <v>6155.5084586278772</v>
      </c>
      <c r="O295" s="73">
        <f t="shared" si="138"/>
        <v>6595.1876342441547</v>
      </c>
      <c r="P295" s="73">
        <f t="shared" si="138"/>
        <v>7034.8668098604294</v>
      </c>
      <c r="Q295" s="216">
        <f t="shared" ref="Q295:W295" si="139">Q275+Q285</f>
        <v>7474.5459854767059</v>
      </c>
      <c r="R295" s="216">
        <f t="shared" si="139"/>
        <v>7914.2251610929816</v>
      </c>
      <c r="S295" s="216">
        <f t="shared" si="139"/>
        <v>8353.9043367092563</v>
      </c>
      <c r="T295" s="216">
        <f t="shared" si="139"/>
        <v>8793.5835123255347</v>
      </c>
      <c r="U295" s="216">
        <f t="shared" si="139"/>
        <v>9233.2626879418112</v>
      </c>
      <c r="V295" s="216">
        <f t="shared" si="139"/>
        <v>9672.941863558086</v>
      </c>
      <c r="W295" s="216">
        <f t="shared" si="139"/>
        <v>10112.621039174361</v>
      </c>
      <c r="X295" s="216">
        <f t="shared" si="127"/>
        <v>10552</v>
      </c>
      <c r="Y295" s="216">
        <f t="shared" si="127"/>
        <v>10992</v>
      </c>
      <c r="Z295" s="216">
        <f t="shared" si="127"/>
        <v>11432</v>
      </c>
    </row>
    <row r="296" spans="1:26">
      <c r="B296" s="74" t="str">
        <f>"I alt, "&amp;B288</f>
        <v>I alt, Danmark</v>
      </c>
      <c r="C296" s="74" t="s">
        <v>163</v>
      </c>
      <c r="D296" s="75"/>
      <c r="E296" s="75">
        <f t="shared" ref="E296:P296" si="140">SUM(E289:E295)</f>
        <v>32842.489328920812</v>
      </c>
      <c r="F296" s="75">
        <f t="shared" si="140"/>
        <v>33979.862060148313</v>
      </c>
      <c r="G296" s="75">
        <f t="shared" si="140"/>
        <v>35483.914420430287</v>
      </c>
      <c r="H296" s="75">
        <f t="shared" si="140"/>
        <v>36945.947305465437</v>
      </c>
      <c r="I296" s="75">
        <f t="shared" si="140"/>
        <v>38288.51651373264</v>
      </c>
      <c r="J296" s="75">
        <f t="shared" si="140"/>
        <v>39639.757895901537</v>
      </c>
      <c r="K296" s="75">
        <f t="shared" si="140"/>
        <v>40825.687499103646</v>
      </c>
      <c r="L296" s="75">
        <f t="shared" si="140"/>
        <v>42033.709567949627</v>
      </c>
      <c r="M296" s="75">
        <f t="shared" si="140"/>
        <v>43490.992815409685</v>
      </c>
      <c r="N296" s="75">
        <f t="shared" si="140"/>
        <v>44614.533655206978</v>
      </c>
      <c r="O296" s="75">
        <f t="shared" si="140"/>
        <v>45831.210112542423</v>
      </c>
      <c r="P296" s="75">
        <f t="shared" si="140"/>
        <v>47124.487804784279</v>
      </c>
      <c r="Q296" s="77">
        <f t="shared" ref="Q296:W296" si="141">SUM(Q289:Q295)</f>
        <v>48645.435193691359</v>
      </c>
      <c r="R296" s="77">
        <f t="shared" si="141"/>
        <v>50028.093479829695</v>
      </c>
      <c r="S296" s="77">
        <f t="shared" si="141"/>
        <v>51388.222218415453</v>
      </c>
      <c r="T296" s="77">
        <f t="shared" si="141"/>
        <v>52871.676650937472</v>
      </c>
      <c r="U296" s="77">
        <f t="shared" si="141"/>
        <v>54195.536554331578</v>
      </c>
      <c r="V296" s="77">
        <f t="shared" si="141"/>
        <v>55526.93454215258</v>
      </c>
      <c r="W296" s="77">
        <f t="shared" si="141"/>
        <v>56882.908463160304</v>
      </c>
      <c r="X296" s="77">
        <f>SUM(X289:X295)</f>
        <v>57941.411047774003</v>
      </c>
      <c r="Y296" s="77">
        <f>SUM(Y289:Y295)</f>
        <v>59275.741132110976</v>
      </c>
      <c r="Z296" s="77">
        <f>SUM(Z289:Z295)</f>
        <v>60603.707444328502</v>
      </c>
    </row>
    <row r="297" spans="1:26">
      <c r="D297" s="320"/>
      <c r="E297" s="320"/>
      <c r="F297" s="320"/>
      <c r="G297" s="320"/>
      <c r="H297" s="320"/>
      <c r="I297" s="320"/>
      <c r="J297" s="320"/>
      <c r="K297" s="320"/>
      <c r="L297" s="320"/>
      <c r="M297" s="320"/>
      <c r="N297" s="320"/>
      <c r="O297" s="320"/>
      <c r="P297" s="320"/>
      <c r="Q297" s="320"/>
      <c r="R297" s="320"/>
      <c r="S297" s="320"/>
      <c r="T297" s="320"/>
      <c r="U297" s="320"/>
      <c r="V297" s="320"/>
      <c r="W297" s="320"/>
      <c r="X297" s="320"/>
      <c r="Y297" s="320"/>
      <c r="Z297" s="320"/>
    </row>
    <row r="298" spans="1:26">
      <c r="B298" s="12"/>
      <c r="C298" s="12"/>
      <c r="D298" s="12"/>
      <c r="E298" s="12"/>
      <c r="F298" s="12"/>
      <c r="G298" s="12"/>
      <c r="H298" s="12"/>
      <c r="I298" s="12"/>
      <c r="J298" s="12"/>
      <c r="K298" s="12"/>
      <c r="L298" s="12"/>
      <c r="M298" s="12"/>
      <c r="N298" s="12"/>
      <c r="O298" s="12"/>
      <c r="P298" s="12"/>
      <c r="Q298" s="118"/>
      <c r="R298" s="118"/>
      <c r="S298" s="118"/>
      <c r="T298" s="118"/>
      <c r="U298" s="118"/>
      <c r="V298" s="118"/>
      <c r="W298" s="118"/>
      <c r="X298" s="118"/>
      <c r="Y298" s="118"/>
      <c r="Z298" s="118"/>
    </row>
    <row r="299" spans="1:26">
      <c r="B299" s="53" t="s">
        <v>219</v>
      </c>
      <c r="C299" s="53" t="s">
        <v>1</v>
      </c>
      <c r="D299" s="64"/>
      <c r="E299" s="64">
        <f t="shared" ref="E299:Z299" si="142">E$20</f>
        <v>2019</v>
      </c>
      <c r="F299" s="64">
        <f t="shared" si="142"/>
        <v>2020</v>
      </c>
      <c r="G299" s="64">
        <f t="shared" si="142"/>
        <v>2021</v>
      </c>
      <c r="H299" s="64">
        <f t="shared" si="142"/>
        <v>2022</v>
      </c>
      <c r="I299" s="64">
        <f t="shared" si="142"/>
        <v>2023</v>
      </c>
      <c r="J299" s="64">
        <f t="shared" si="142"/>
        <v>2024</v>
      </c>
      <c r="K299" s="64">
        <f t="shared" si="142"/>
        <v>2025</v>
      </c>
      <c r="L299" s="64">
        <f t="shared" si="142"/>
        <v>2026</v>
      </c>
      <c r="M299" s="64">
        <f t="shared" si="142"/>
        <v>2027</v>
      </c>
      <c r="N299" s="64">
        <f t="shared" si="142"/>
        <v>2028</v>
      </c>
      <c r="O299" s="64">
        <f t="shared" si="142"/>
        <v>2029</v>
      </c>
      <c r="P299" s="64">
        <f t="shared" si="142"/>
        <v>2030</v>
      </c>
      <c r="Q299" s="86">
        <f t="shared" si="142"/>
        <v>2031</v>
      </c>
      <c r="R299" s="86">
        <f t="shared" si="142"/>
        <v>2032</v>
      </c>
      <c r="S299" s="86">
        <f t="shared" si="142"/>
        <v>2033</v>
      </c>
      <c r="T299" s="86">
        <f t="shared" si="142"/>
        <v>2034</v>
      </c>
      <c r="U299" s="86">
        <f t="shared" si="142"/>
        <v>2035</v>
      </c>
      <c r="V299" s="86">
        <f t="shared" si="142"/>
        <v>2036</v>
      </c>
      <c r="W299" s="86">
        <f t="shared" si="142"/>
        <v>2037</v>
      </c>
      <c r="X299" s="86">
        <f t="shared" si="142"/>
        <v>2038</v>
      </c>
      <c r="Y299" s="86">
        <f t="shared" si="142"/>
        <v>2039</v>
      </c>
      <c r="Z299" s="86">
        <f t="shared" si="142"/>
        <v>2040</v>
      </c>
    </row>
    <row r="300" spans="1:26">
      <c r="B300" s="53" t="s">
        <v>29</v>
      </c>
      <c r="C300" s="53"/>
      <c r="D300" s="321"/>
      <c r="E300" s="321"/>
      <c r="F300" s="321"/>
      <c r="G300" s="321"/>
      <c r="H300" s="321"/>
      <c r="I300" s="321"/>
      <c r="J300" s="321"/>
      <c r="K300" s="321"/>
      <c r="L300" s="321"/>
      <c r="M300" s="321"/>
      <c r="N300" s="321"/>
      <c r="O300" s="321"/>
      <c r="P300" s="321"/>
      <c r="Q300" s="321"/>
      <c r="R300" s="321"/>
      <c r="S300" s="321"/>
      <c r="T300" s="321"/>
      <c r="U300" s="321"/>
      <c r="V300" s="321"/>
      <c r="W300" s="321"/>
      <c r="X300" s="321"/>
      <c r="Y300" s="321"/>
      <c r="Z300" s="321"/>
    </row>
    <row r="301" spans="1:26">
      <c r="B301" s="72" t="s">
        <v>218</v>
      </c>
      <c r="C301" s="72" t="s">
        <v>163</v>
      </c>
      <c r="D301" s="73"/>
      <c r="E301" s="73">
        <f t="shared" ref="E301:Z301" si="143">E47</f>
        <v>19387.672704262812</v>
      </c>
      <c r="F301" s="73">
        <f t="shared" si="143"/>
        <v>19424.56155659361</v>
      </c>
      <c r="G301" s="73">
        <f t="shared" si="143"/>
        <v>19529.25740113973</v>
      </c>
      <c r="H301" s="73">
        <f t="shared" si="143"/>
        <v>19633.953245685847</v>
      </c>
      <c r="I301" s="73">
        <f t="shared" si="143"/>
        <v>19738.649090231949</v>
      </c>
      <c r="J301" s="73">
        <f t="shared" si="143"/>
        <v>19843.344934778084</v>
      </c>
      <c r="K301" s="73">
        <f t="shared" si="143"/>
        <v>19948.040779324168</v>
      </c>
      <c r="L301" s="73">
        <f t="shared" si="143"/>
        <v>19977.030309526061</v>
      </c>
      <c r="M301" s="73">
        <f t="shared" si="143"/>
        <v>20006.019839727989</v>
      </c>
      <c r="N301" s="73">
        <f t="shared" si="143"/>
        <v>20035.009369929867</v>
      </c>
      <c r="O301" s="73">
        <f t="shared" si="143"/>
        <v>20063.998900131781</v>
      </c>
      <c r="P301" s="73">
        <f t="shared" si="143"/>
        <v>20092.988430333655</v>
      </c>
      <c r="Q301" s="216">
        <f t="shared" si="143"/>
        <v>20192.375539723136</v>
      </c>
      <c r="R301" s="216">
        <f t="shared" si="143"/>
        <v>20291.762649112563</v>
      </c>
      <c r="S301" s="216">
        <f t="shared" si="143"/>
        <v>20391.149758502048</v>
      </c>
      <c r="T301" s="216">
        <f t="shared" si="143"/>
        <v>20490.5368678915</v>
      </c>
      <c r="U301" s="216">
        <f t="shared" si="143"/>
        <v>20589.923977280949</v>
      </c>
      <c r="V301" s="216">
        <f t="shared" si="143"/>
        <v>20722.595260052323</v>
      </c>
      <c r="W301" s="216">
        <f t="shared" si="143"/>
        <v>20855.266542823734</v>
      </c>
      <c r="X301" s="216">
        <f t="shared" si="143"/>
        <v>20987.937825595098</v>
      </c>
      <c r="Y301" s="216">
        <f t="shared" si="143"/>
        <v>21120.60910836648</v>
      </c>
      <c r="Z301" s="216">
        <f t="shared" si="143"/>
        <v>21253.280391137825</v>
      </c>
    </row>
    <row r="302" spans="1:26">
      <c r="B302" s="50" t="s">
        <v>214</v>
      </c>
      <c r="C302" s="50" t="s">
        <v>163</v>
      </c>
      <c r="D302" s="65"/>
      <c r="E302" s="65">
        <f t="shared" ref="E302:Z302" si="144">E81</f>
        <v>764.90983251938269</v>
      </c>
      <c r="F302" s="65">
        <f t="shared" si="144"/>
        <v>875.59563625424721</v>
      </c>
      <c r="G302" s="65">
        <f t="shared" si="144"/>
        <v>950.51855106443077</v>
      </c>
      <c r="H302" s="65">
        <f t="shared" si="144"/>
        <v>1025.4414658746132</v>
      </c>
      <c r="I302" s="65">
        <f t="shared" si="144"/>
        <v>1100.3643806847901</v>
      </c>
      <c r="J302" s="65">
        <f t="shared" si="144"/>
        <v>1175.2872954949728</v>
      </c>
      <c r="K302" s="65">
        <f t="shared" si="144"/>
        <v>1250.2102103051561</v>
      </c>
      <c r="L302" s="65">
        <f t="shared" si="144"/>
        <v>1365.7784588078325</v>
      </c>
      <c r="M302" s="65">
        <f t="shared" si="144"/>
        <v>1481.3467073105094</v>
      </c>
      <c r="N302" s="65">
        <f t="shared" si="144"/>
        <v>1596.9149558131853</v>
      </c>
      <c r="O302" s="65">
        <f t="shared" si="144"/>
        <v>1712.4832043158681</v>
      </c>
      <c r="P302" s="65">
        <f t="shared" si="144"/>
        <v>1828.0514528185445</v>
      </c>
      <c r="Q302" s="216">
        <f t="shared" si="144"/>
        <v>1922.3100387252398</v>
      </c>
      <c r="R302" s="216">
        <f t="shared" si="144"/>
        <v>2016.5686246319267</v>
      </c>
      <c r="S302" s="216">
        <f t="shared" si="144"/>
        <v>2110.8272105386204</v>
      </c>
      <c r="T302" s="216">
        <f t="shared" si="144"/>
        <v>2205.0857964453148</v>
      </c>
      <c r="U302" s="216">
        <f t="shared" si="144"/>
        <v>2299.3443823520038</v>
      </c>
      <c r="V302" s="216">
        <f t="shared" si="144"/>
        <v>2387.4815741188431</v>
      </c>
      <c r="W302" s="216">
        <f t="shared" si="144"/>
        <v>2475.6187658856779</v>
      </c>
      <c r="X302" s="216">
        <f t="shared" si="144"/>
        <v>2563.7559576525209</v>
      </c>
      <c r="Y302" s="216">
        <f t="shared" si="144"/>
        <v>2651.8931494193566</v>
      </c>
      <c r="Z302" s="216">
        <f t="shared" si="144"/>
        <v>2740.0303411861969</v>
      </c>
    </row>
    <row r="303" spans="1:26" s="200" customFormat="1">
      <c r="A303" s="12"/>
      <c r="B303" s="50" t="s">
        <v>215</v>
      </c>
      <c r="C303" s="50" t="s">
        <v>163</v>
      </c>
      <c r="D303" s="66"/>
      <c r="E303" s="66">
        <f t="shared" ref="E303:Z303" si="145">E129</f>
        <v>73.369863530519908</v>
      </c>
      <c r="F303" s="66">
        <f t="shared" si="145"/>
        <v>127.06449750803937</v>
      </c>
      <c r="G303" s="66">
        <f t="shared" si="145"/>
        <v>314.96838919922283</v>
      </c>
      <c r="H303" s="66">
        <f t="shared" si="145"/>
        <v>486.49552093223321</v>
      </c>
      <c r="I303" s="66">
        <f t="shared" si="145"/>
        <v>593.61820544923398</v>
      </c>
      <c r="J303" s="66">
        <f t="shared" si="145"/>
        <v>674.52551577951601</v>
      </c>
      <c r="K303" s="66">
        <f t="shared" si="145"/>
        <v>764.94575441324912</v>
      </c>
      <c r="L303" s="66">
        <f t="shared" si="145"/>
        <v>995.01955019905131</v>
      </c>
      <c r="M303" s="66">
        <f t="shared" si="145"/>
        <v>1036.4423175716688</v>
      </c>
      <c r="N303" s="66">
        <f t="shared" si="145"/>
        <v>1085.1092464460751</v>
      </c>
      <c r="O303" s="66">
        <f t="shared" si="145"/>
        <v>1137.6934778986592</v>
      </c>
      <c r="P303" s="66">
        <f t="shared" si="145"/>
        <v>1172.2084078537944</v>
      </c>
      <c r="Q303" s="216">
        <f t="shared" si="145"/>
        <v>1341.9640918761461</v>
      </c>
      <c r="R303" s="216">
        <f t="shared" si="145"/>
        <v>1352.7849685083718</v>
      </c>
      <c r="S303" s="216">
        <f t="shared" si="145"/>
        <v>1364.4158916766753</v>
      </c>
      <c r="T303" s="216">
        <f t="shared" si="145"/>
        <v>1367.2825552102659</v>
      </c>
      <c r="U303" s="216">
        <f t="shared" si="145"/>
        <v>1377.1887188070184</v>
      </c>
      <c r="V303" s="216">
        <f t="shared" si="145"/>
        <v>1366.8207040748562</v>
      </c>
      <c r="W303" s="216">
        <f t="shared" si="145"/>
        <v>1366.2372984824078</v>
      </c>
      <c r="X303" s="216">
        <f t="shared" si="145"/>
        <v>1358.5813972905971</v>
      </c>
      <c r="Y303" s="216">
        <f t="shared" si="145"/>
        <v>1359.0291699522352</v>
      </c>
      <c r="Z303" s="216">
        <f t="shared" si="145"/>
        <v>1355.1232598091171</v>
      </c>
    </row>
    <row r="304" spans="1:26">
      <c r="B304" s="50" t="s">
        <v>270</v>
      </c>
      <c r="C304" s="50" t="s">
        <v>163</v>
      </c>
      <c r="D304" s="66"/>
      <c r="E304" s="66">
        <f t="shared" ref="E304:Z304" si="146">E157</f>
        <v>436.89169999999996</v>
      </c>
      <c r="F304" s="66">
        <f t="shared" si="146"/>
        <v>508.79569999999995</v>
      </c>
      <c r="G304" s="66">
        <f t="shared" si="146"/>
        <v>537.2577</v>
      </c>
      <c r="H304" s="66">
        <f t="shared" si="146"/>
        <v>554.62647500000003</v>
      </c>
      <c r="I304" s="66">
        <f t="shared" si="146"/>
        <v>571.99524999999994</v>
      </c>
      <c r="J304" s="66">
        <f t="shared" si="146"/>
        <v>589.36402499999997</v>
      </c>
      <c r="K304" s="66">
        <f t="shared" si="146"/>
        <v>606.73279999999988</v>
      </c>
      <c r="L304" s="66">
        <f t="shared" si="146"/>
        <v>624.10157499999991</v>
      </c>
      <c r="M304" s="66">
        <f t="shared" si="146"/>
        <v>641.47034999999994</v>
      </c>
      <c r="N304" s="66">
        <f t="shared" si="146"/>
        <v>658.83912499999985</v>
      </c>
      <c r="O304" s="66">
        <f t="shared" si="146"/>
        <v>676.20789999999988</v>
      </c>
      <c r="P304" s="66">
        <f t="shared" si="146"/>
        <v>693.5766749999998</v>
      </c>
      <c r="Q304" s="216">
        <f t="shared" si="146"/>
        <v>710.94544999999971</v>
      </c>
      <c r="R304" s="216">
        <f t="shared" si="146"/>
        <v>728.31422499999985</v>
      </c>
      <c r="S304" s="216">
        <f t="shared" si="146"/>
        <v>745.68299999999977</v>
      </c>
      <c r="T304" s="216">
        <f t="shared" si="146"/>
        <v>763.05177499999991</v>
      </c>
      <c r="U304" s="216">
        <f t="shared" si="146"/>
        <v>780.42054999999982</v>
      </c>
      <c r="V304" s="216">
        <f t="shared" si="146"/>
        <v>797.78932499999962</v>
      </c>
      <c r="W304" s="216">
        <f t="shared" si="146"/>
        <v>815.15809999999976</v>
      </c>
      <c r="X304" s="216">
        <f t="shared" si="146"/>
        <v>832.52687499999968</v>
      </c>
      <c r="Y304" s="216">
        <f t="shared" si="146"/>
        <v>849.89564999999959</v>
      </c>
      <c r="Z304" s="216">
        <f t="shared" si="146"/>
        <v>867.26442499999973</v>
      </c>
    </row>
    <row r="305" spans="1:26">
      <c r="B305" s="202" t="s">
        <v>333</v>
      </c>
      <c r="C305" s="202" t="s">
        <v>163</v>
      </c>
      <c r="D305" s="66"/>
      <c r="E305" s="66">
        <f t="shared" ref="E305:Z305" si="147">E190</f>
        <v>39.960296525377416</v>
      </c>
      <c r="F305" s="66">
        <f t="shared" si="147"/>
        <v>66.991249454989628</v>
      </c>
      <c r="G305" s="66">
        <f t="shared" si="147"/>
        <v>103.63638247025291</v>
      </c>
      <c r="H305" s="66">
        <f t="shared" si="147"/>
        <v>148.80320651528578</v>
      </c>
      <c r="I305" s="66">
        <f t="shared" si="147"/>
        <v>201.91315798634659</v>
      </c>
      <c r="J305" s="66">
        <f t="shared" si="147"/>
        <v>265.9508634159381</v>
      </c>
      <c r="K305" s="66">
        <f t="shared" si="147"/>
        <v>349.15457462236731</v>
      </c>
      <c r="L305" s="66">
        <f t="shared" si="147"/>
        <v>461.21833044586197</v>
      </c>
      <c r="M305" s="66">
        <f t="shared" si="147"/>
        <v>611.59796356046957</v>
      </c>
      <c r="N305" s="66">
        <f t="shared" si="147"/>
        <v>810.5418696284878</v>
      </c>
      <c r="O305" s="66">
        <f t="shared" si="147"/>
        <v>1069.4981095904586</v>
      </c>
      <c r="P305" s="66">
        <f t="shared" si="147"/>
        <v>1399.9343514442432</v>
      </c>
      <c r="Q305" s="216">
        <f t="shared" si="147"/>
        <v>1751.8196487998187</v>
      </c>
      <c r="R305" s="216">
        <f t="shared" si="147"/>
        <v>2118.9154300370019</v>
      </c>
      <c r="S305" s="216">
        <f t="shared" si="147"/>
        <v>2502.1008343683361</v>
      </c>
      <c r="T305" s="216">
        <f t="shared" si="147"/>
        <v>2901.349988181837</v>
      </c>
      <c r="U305" s="216">
        <f t="shared" si="147"/>
        <v>3315.6325629014623</v>
      </c>
      <c r="V305" s="216">
        <f t="shared" si="147"/>
        <v>3664.897198561197</v>
      </c>
      <c r="W305" s="216">
        <f t="shared" si="147"/>
        <v>4013.5625653340467</v>
      </c>
      <c r="X305" s="216">
        <f t="shared" si="147"/>
        <v>4361.6640993926121</v>
      </c>
      <c r="Y305" s="216">
        <f t="shared" si="147"/>
        <v>4709.2706562013127</v>
      </c>
      <c r="Z305" s="216">
        <f t="shared" si="147"/>
        <v>5056.4618259880899</v>
      </c>
    </row>
    <row r="306" spans="1:26">
      <c r="A306" s="200"/>
      <c r="B306" s="285" t="s">
        <v>337</v>
      </c>
      <c r="C306" s="202" t="s">
        <v>163</v>
      </c>
      <c r="D306" s="66"/>
      <c r="E306" s="66">
        <f t="shared" ref="E306:Z306" si="148">E232</f>
        <v>178.85618821581647</v>
      </c>
      <c r="F306" s="66">
        <f t="shared" si="148"/>
        <v>179.08694154779613</v>
      </c>
      <c r="G306" s="66">
        <f t="shared" si="148"/>
        <v>184.91639265429831</v>
      </c>
      <c r="H306" s="66">
        <f t="shared" si="148"/>
        <v>185.14730939089318</v>
      </c>
      <c r="I306" s="66">
        <f t="shared" si="148"/>
        <v>185.37922016204325</v>
      </c>
      <c r="J306" s="66">
        <f t="shared" si="148"/>
        <v>232.24829038255828</v>
      </c>
      <c r="K306" s="66">
        <f t="shared" si="148"/>
        <v>232.5649388108165</v>
      </c>
      <c r="L306" s="66">
        <f t="shared" si="148"/>
        <v>232.88209154976425</v>
      </c>
      <c r="M306" s="66">
        <f t="shared" si="148"/>
        <v>494.54551173335773</v>
      </c>
      <c r="N306" s="66">
        <f t="shared" si="148"/>
        <v>459.40119768587732</v>
      </c>
      <c r="O306" s="66">
        <f t="shared" si="148"/>
        <v>480.47881600533123</v>
      </c>
      <c r="P306" s="66">
        <f t="shared" si="148"/>
        <v>481.98127824787758</v>
      </c>
      <c r="Q306" s="216">
        <f t="shared" si="148"/>
        <v>481.98127824787758</v>
      </c>
      <c r="R306" s="216">
        <f t="shared" si="148"/>
        <v>481.98127824787758</v>
      </c>
      <c r="S306" s="216">
        <f t="shared" si="148"/>
        <v>481.98127824787758</v>
      </c>
      <c r="T306" s="216">
        <f t="shared" si="148"/>
        <v>481.98127824787758</v>
      </c>
      <c r="U306" s="216">
        <f t="shared" si="148"/>
        <v>481.98127824787758</v>
      </c>
      <c r="V306" s="216">
        <f t="shared" si="148"/>
        <v>481.98127824787758</v>
      </c>
      <c r="W306" s="216">
        <f t="shared" si="148"/>
        <v>481.98127824787758</v>
      </c>
      <c r="X306" s="216">
        <f t="shared" si="148"/>
        <v>481.98127824787758</v>
      </c>
      <c r="Y306" s="216">
        <f t="shared" si="148"/>
        <v>481.98127824787758</v>
      </c>
      <c r="Z306" s="216">
        <f t="shared" si="148"/>
        <v>481.98127824787758</v>
      </c>
    </row>
    <row r="307" spans="1:26">
      <c r="B307" s="50" t="s">
        <v>216</v>
      </c>
      <c r="C307" s="50" t="s">
        <v>163</v>
      </c>
      <c r="D307" s="66"/>
      <c r="E307" s="66">
        <f t="shared" ref="E307:Z307" si="149">E255</f>
        <v>235.22835895470885</v>
      </c>
      <c r="F307" s="66">
        <f t="shared" si="149"/>
        <v>940.91343581883473</v>
      </c>
      <c r="G307" s="66">
        <f t="shared" si="149"/>
        <v>1881.8268716376676</v>
      </c>
      <c r="H307" s="66">
        <f t="shared" si="149"/>
        <v>2799.2174715610277</v>
      </c>
      <c r="I307" s="66">
        <f t="shared" si="149"/>
        <v>3646.0395637979768</v>
      </c>
      <c r="J307" s="66">
        <f t="shared" si="149"/>
        <v>4398.7703124530435</v>
      </c>
      <c r="K307" s="66">
        <f t="shared" si="149"/>
        <v>5057.4097175262277</v>
      </c>
      <c r="L307" s="66">
        <f t="shared" si="149"/>
        <v>5621.9577790175263</v>
      </c>
      <c r="M307" s="66">
        <f t="shared" si="149"/>
        <v>6115.9373328224128</v>
      </c>
      <c r="N307" s="66">
        <f t="shared" si="149"/>
        <v>6586.3940507318293</v>
      </c>
      <c r="O307" s="66">
        <f t="shared" si="149"/>
        <v>7056.8507686412458</v>
      </c>
      <c r="P307" s="66">
        <f t="shared" si="149"/>
        <v>7527.3074865506596</v>
      </c>
      <c r="Q307" s="216">
        <f t="shared" si="149"/>
        <v>7997.7642044600761</v>
      </c>
      <c r="R307" s="216">
        <f t="shared" si="149"/>
        <v>8468.2209223694899</v>
      </c>
      <c r="S307" s="216">
        <f t="shared" si="149"/>
        <v>8938.6776402789055</v>
      </c>
      <c r="T307" s="216">
        <f t="shared" si="149"/>
        <v>9409.1343581883229</v>
      </c>
      <c r="U307" s="216">
        <f t="shared" si="149"/>
        <v>9879.5910760977386</v>
      </c>
      <c r="V307" s="216">
        <f t="shared" si="149"/>
        <v>10350.047794007152</v>
      </c>
      <c r="W307" s="216">
        <f t="shared" si="149"/>
        <v>10820.504511916566</v>
      </c>
      <c r="X307" s="216">
        <f t="shared" si="149"/>
        <v>11290.640000000001</v>
      </c>
      <c r="Y307" s="216">
        <f t="shared" si="149"/>
        <v>11761.44</v>
      </c>
      <c r="Z307" s="216">
        <f t="shared" si="149"/>
        <v>12232.240000000002</v>
      </c>
    </row>
    <row r="308" spans="1:26">
      <c r="B308" s="53" t="str">
        <f>"I alt, "&amp;B300</f>
        <v>I alt, Vestdanmark (DK1)</v>
      </c>
      <c r="C308" s="53" t="s">
        <v>163</v>
      </c>
      <c r="D308" s="69"/>
      <c r="E308" s="69">
        <f t="shared" ref="E308:P308" si="150">SUM(E301:E307)</f>
        <v>21116.888944008617</v>
      </c>
      <c r="F308" s="69">
        <f t="shared" si="150"/>
        <v>22123.009017177515</v>
      </c>
      <c r="G308" s="69">
        <f t="shared" si="150"/>
        <v>23502.381688165598</v>
      </c>
      <c r="H308" s="69">
        <f t="shared" si="150"/>
        <v>24833.684694959902</v>
      </c>
      <c r="I308" s="69">
        <f t="shared" si="150"/>
        <v>26037.95886831234</v>
      </c>
      <c r="J308" s="69">
        <f t="shared" si="150"/>
        <v>27179.491237304115</v>
      </c>
      <c r="K308" s="69">
        <f t="shared" si="150"/>
        <v>28209.058775001988</v>
      </c>
      <c r="L308" s="69">
        <f t="shared" si="150"/>
        <v>29277.988094546097</v>
      </c>
      <c r="M308" s="69">
        <f t="shared" si="150"/>
        <v>30387.360022726411</v>
      </c>
      <c r="N308" s="69">
        <f t="shared" si="150"/>
        <v>31232.209815235321</v>
      </c>
      <c r="O308" s="69">
        <f t="shared" si="150"/>
        <v>32197.211176583343</v>
      </c>
      <c r="P308" s="69">
        <f t="shared" si="150"/>
        <v>33196.048082248773</v>
      </c>
      <c r="Q308" s="67">
        <f t="shared" ref="Q308:W308" si="151">SUM(Q301:Q307)</f>
        <v>34399.160251832291</v>
      </c>
      <c r="R308" s="67">
        <f t="shared" si="151"/>
        <v>35458.548097907231</v>
      </c>
      <c r="S308" s="67">
        <f t="shared" si="151"/>
        <v>36534.835613612464</v>
      </c>
      <c r="T308" s="67">
        <f t="shared" si="151"/>
        <v>37618.422619165111</v>
      </c>
      <c r="U308" s="67">
        <f t="shared" si="151"/>
        <v>38724.082545687044</v>
      </c>
      <c r="V308" s="67">
        <f t="shared" si="151"/>
        <v>39771.613134062245</v>
      </c>
      <c r="W308" s="67">
        <f t="shared" si="151"/>
        <v>40828.329062690304</v>
      </c>
      <c r="X308" s="67">
        <f>SUM(X301:X307)</f>
        <v>41877.087433178705</v>
      </c>
      <c r="Y308" s="67">
        <f>SUM(Y301:Y307)</f>
        <v>42934.119012187257</v>
      </c>
      <c r="Z308" s="67">
        <f>SUM(Z301:Z307)</f>
        <v>43986.381521369112</v>
      </c>
    </row>
    <row r="309" spans="1:26">
      <c r="B309" s="50"/>
      <c r="C309" s="50"/>
      <c r="D309" s="52"/>
      <c r="E309" s="52"/>
      <c r="F309" s="52"/>
      <c r="G309" s="52"/>
      <c r="H309" s="52"/>
      <c r="I309" s="52"/>
      <c r="J309" s="52"/>
      <c r="K309" s="52"/>
      <c r="L309" s="52"/>
      <c r="M309" s="52"/>
      <c r="N309" s="52"/>
      <c r="O309" s="52"/>
      <c r="P309" s="52"/>
      <c r="Q309" s="83"/>
      <c r="R309" s="83"/>
      <c r="S309" s="83"/>
      <c r="T309" s="83"/>
      <c r="U309" s="83"/>
      <c r="V309" s="83"/>
      <c r="W309" s="83"/>
      <c r="X309" s="83"/>
      <c r="Y309" s="83"/>
      <c r="Z309" s="83"/>
    </row>
    <row r="310" spans="1:26">
      <c r="B310" s="53" t="s">
        <v>31</v>
      </c>
      <c r="C310" s="53"/>
      <c r="D310" s="321"/>
      <c r="E310" s="321"/>
      <c r="F310" s="321"/>
      <c r="G310" s="321"/>
      <c r="H310" s="321"/>
      <c r="I310" s="321"/>
      <c r="J310" s="321"/>
      <c r="K310" s="321"/>
      <c r="L310" s="321"/>
      <c r="M310" s="321"/>
      <c r="N310" s="321"/>
      <c r="O310" s="321"/>
      <c r="P310" s="321"/>
      <c r="Q310" s="321"/>
      <c r="R310" s="321"/>
      <c r="S310" s="321"/>
      <c r="T310" s="321"/>
      <c r="U310" s="321"/>
      <c r="V310" s="321"/>
      <c r="W310" s="321"/>
      <c r="X310" s="321"/>
      <c r="Y310" s="321"/>
      <c r="Z310" s="321"/>
    </row>
    <row r="311" spans="1:26">
      <c r="B311" s="72" t="s">
        <v>218</v>
      </c>
      <c r="C311" s="72" t="s">
        <v>163</v>
      </c>
      <c r="D311" s="73"/>
      <c r="E311" s="73">
        <f t="shared" ref="E311:Z311" si="152">E50</f>
        <v>12873.333224118292</v>
      </c>
      <c r="F311" s="73">
        <f t="shared" si="152"/>
        <v>12918.230575939333</v>
      </c>
      <c r="G311" s="73">
        <f t="shared" si="152"/>
        <v>12994.76687996311</v>
      </c>
      <c r="H311" s="73">
        <f t="shared" si="152"/>
        <v>13071.303183986904</v>
      </c>
      <c r="I311" s="73">
        <f t="shared" si="152"/>
        <v>13147.839488010693</v>
      </c>
      <c r="J311" s="73">
        <f t="shared" si="152"/>
        <v>13224.375792034491</v>
      </c>
      <c r="K311" s="73">
        <f t="shared" si="152"/>
        <v>13300.912096058259</v>
      </c>
      <c r="L311" s="73">
        <f t="shared" si="152"/>
        <v>13316.249184356169</v>
      </c>
      <c r="M311" s="73">
        <f t="shared" si="152"/>
        <v>13331.586272654085</v>
      </c>
      <c r="N311" s="73">
        <f t="shared" si="152"/>
        <v>13346.923360951991</v>
      </c>
      <c r="O311" s="73">
        <f t="shared" si="152"/>
        <v>13362.260449249903</v>
      </c>
      <c r="P311" s="73">
        <f t="shared" si="152"/>
        <v>13377.597537547816</v>
      </c>
      <c r="Q311" s="216">
        <f t="shared" si="152"/>
        <v>13432.260888051136</v>
      </c>
      <c r="R311" s="216">
        <f t="shared" si="152"/>
        <v>13486.924238554458</v>
      </c>
      <c r="S311" s="216">
        <f t="shared" si="152"/>
        <v>13541.587589057783</v>
      </c>
      <c r="T311" s="216">
        <f t="shared" si="152"/>
        <v>13596.250939561112</v>
      </c>
      <c r="U311" s="216">
        <f t="shared" si="152"/>
        <v>13650.914290064426</v>
      </c>
      <c r="V311" s="216">
        <f t="shared" si="152"/>
        <v>13725.862410925896</v>
      </c>
      <c r="W311" s="216">
        <f t="shared" si="152"/>
        <v>13800.810531787378</v>
      </c>
      <c r="X311" s="216">
        <f t="shared" si="152"/>
        <v>13875.758652648845</v>
      </c>
      <c r="Y311" s="216">
        <f t="shared" si="152"/>
        <v>13950.706773510316</v>
      </c>
      <c r="Z311" s="216">
        <f t="shared" si="152"/>
        <v>14025.654894371786</v>
      </c>
    </row>
    <row r="312" spans="1:26">
      <c r="B312" s="50" t="s">
        <v>214</v>
      </c>
      <c r="C312" s="50" t="s">
        <v>163</v>
      </c>
      <c r="D312" s="65"/>
      <c r="E312" s="65">
        <f t="shared" ref="E312:Z312" si="153">E84</f>
        <v>464.1811419779832</v>
      </c>
      <c r="F312" s="65">
        <f t="shared" si="153"/>
        <v>530.75772768175273</v>
      </c>
      <c r="G312" s="65">
        <f t="shared" si="153"/>
        <v>585.56840417216904</v>
      </c>
      <c r="H312" s="65">
        <f t="shared" si="153"/>
        <v>640.37908066258592</v>
      </c>
      <c r="I312" s="65">
        <f t="shared" si="153"/>
        <v>695.1897571529995</v>
      </c>
      <c r="J312" s="65">
        <f t="shared" si="153"/>
        <v>750.00043364341741</v>
      </c>
      <c r="K312" s="65">
        <f t="shared" si="153"/>
        <v>804.81111013383406</v>
      </c>
      <c r="L312" s="65">
        <f t="shared" si="153"/>
        <v>895.4033227730672</v>
      </c>
      <c r="M312" s="65">
        <f t="shared" si="153"/>
        <v>985.99553541230102</v>
      </c>
      <c r="N312" s="65">
        <f t="shared" si="153"/>
        <v>1076.5877480515344</v>
      </c>
      <c r="O312" s="65">
        <f t="shared" si="153"/>
        <v>1167.1799606907716</v>
      </c>
      <c r="P312" s="65">
        <f t="shared" si="153"/>
        <v>1257.7721733300052</v>
      </c>
      <c r="Q312" s="216">
        <f t="shared" si="153"/>
        <v>1319.8657877108071</v>
      </c>
      <c r="R312" s="216">
        <f t="shared" si="153"/>
        <v>1381.9594020916036</v>
      </c>
      <c r="S312" s="216">
        <f t="shared" si="153"/>
        <v>1444.0530164724064</v>
      </c>
      <c r="T312" s="216">
        <f t="shared" si="153"/>
        <v>1506.1466308532099</v>
      </c>
      <c r="U312" s="216">
        <f t="shared" si="153"/>
        <v>1568.2402452340075</v>
      </c>
      <c r="V312" s="216">
        <f t="shared" si="153"/>
        <v>1627.4935743983588</v>
      </c>
      <c r="W312" s="216">
        <f t="shared" si="153"/>
        <v>1686.746903562705</v>
      </c>
      <c r="X312" s="216">
        <f t="shared" si="153"/>
        <v>1746.0002327270549</v>
      </c>
      <c r="Y312" s="216">
        <f t="shared" si="153"/>
        <v>1805.2535618914008</v>
      </c>
      <c r="Z312" s="216">
        <f t="shared" si="153"/>
        <v>1864.5068910557502</v>
      </c>
    </row>
    <row r="313" spans="1:26" s="200" customFormat="1">
      <c r="A313" s="12"/>
      <c r="B313" s="50" t="s">
        <v>215</v>
      </c>
      <c r="C313" s="50" t="s">
        <v>163</v>
      </c>
      <c r="D313" s="66"/>
      <c r="E313" s="66">
        <f t="shared" ref="E313:Z313" si="154">E130</f>
        <v>36.649543511675951</v>
      </c>
      <c r="F313" s="66">
        <f t="shared" si="154"/>
        <v>35.709574699848929</v>
      </c>
      <c r="G313" s="66">
        <f t="shared" si="154"/>
        <v>82.222517663443085</v>
      </c>
      <c r="H313" s="66">
        <f t="shared" si="154"/>
        <v>122.96189128508179</v>
      </c>
      <c r="I313" s="66">
        <f t="shared" si="154"/>
        <v>152.89165419171815</v>
      </c>
      <c r="J313" s="66">
        <f t="shared" si="154"/>
        <v>202.55340169507178</v>
      </c>
      <c r="K313" s="66">
        <f t="shared" si="154"/>
        <v>225.73927638818381</v>
      </c>
      <c r="L313" s="66">
        <f t="shared" si="154"/>
        <v>235.21816031001615</v>
      </c>
      <c r="M313" s="66">
        <f t="shared" si="154"/>
        <v>236.84643825334572</v>
      </c>
      <c r="N313" s="66">
        <f t="shared" si="154"/>
        <v>244.22557971553155</v>
      </c>
      <c r="O313" s="66">
        <f t="shared" si="154"/>
        <v>246.08151983212835</v>
      </c>
      <c r="P313" s="66">
        <f t="shared" si="154"/>
        <v>262.48629716972681</v>
      </c>
      <c r="Q313" s="216">
        <f t="shared" si="154"/>
        <v>322.8239560288618</v>
      </c>
      <c r="R313" s="216">
        <f t="shared" si="154"/>
        <v>393.42876917593605</v>
      </c>
      <c r="S313" s="216">
        <f t="shared" si="154"/>
        <v>437.28013134183919</v>
      </c>
      <c r="T313" s="216">
        <f t="shared" si="154"/>
        <v>618.80654006531643</v>
      </c>
      <c r="U313" s="216">
        <f t="shared" si="154"/>
        <v>624.35690181852704</v>
      </c>
      <c r="V313" s="216">
        <f t="shared" si="154"/>
        <v>614.63123052916217</v>
      </c>
      <c r="W313" s="216">
        <f t="shared" si="154"/>
        <v>622.23184919999255</v>
      </c>
      <c r="X313" s="216">
        <f t="shared" si="154"/>
        <v>623.39093790486481</v>
      </c>
      <c r="Y313" s="216">
        <f t="shared" si="154"/>
        <v>627.05238119798139</v>
      </c>
      <c r="Z313" s="216">
        <f t="shared" si="154"/>
        <v>626.34818796842183</v>
      </c>
    </row>
    <row r="314" spans="1:26">
      <c r="B314" s="50" t="s">
        <v>270</v>
      </c>
      <c r="C314" s="50" t="s">
        <v>163</v>
      </c>
      <c r="D314" s="66"/>
      <c r="E314" s="66">
        <f t="shared" ref="E314:Z314" si="155">E158</f>
        <v>75.005600000000015</v>
      </c>
      <c r="F314" s="66">
        <f t="shared" si="155"/>
        <v>125.8856</v>
      </c>
      <c r="G314" s="66">
        <f t="shared" si="155"/>
        <v>125.8856</v>
      </c>
      <c r="H314" s="66">
        <f t="shared" si="155"/>
        <v>129.01865714285714</v>
      </c>
      <c r="I314" s="66">
        <f t="shared" si="155"/>
        <v>132.15171428571429</v>
      </c>
      <c r="J314" s="66">
        <f t="shared" si="155"/>
        <v>135.28477142857145</v>
      </c>
      <c r="K314" s="66">
        <f t="shared" si="155"/>
        <v>138.4178285714286</v>
      </c>
      <c r="L314" s="66">
        <f t="shared" si="155"/>
        <v>141.55088571428576</v>
      </c>
      <c r="M314" s="66">
        <f t="shared" si="155"/>
        <v>144.68394285714291</v>
      </c>
      <c r="N314" s="66">
        <f t="shared" si="155"/>
        <v>147.81700000000006</v>
      </c>
      <c r="O314" s="66">
        <f t="shared" si="155"/>
        <v>150.95005714285722</v>
      </c>
      <c r="P314" s="66">
        <f t="shared" si="155"/>
        <v>154.08311428571434</v>
      </c>
      <c r="Q314" s="216">
        <f t="shared" si="155"/>
        <v>157.2161714285715</v>
      </c>
      <c r="R314" s="216">
        <f t="shared" si="155"/>
        <v>160.34922857142865</v>
      </c>
      <c r="S314" s="216">
        <f t="shared" si="155"/>
        <v>163.48228571428581</v>
      </c>
      <c r="T314" s="216">
        <f t="shared" si="155"/>
        <v>166.61534285714296</v>
      </c>
      <c r="U314" s="216">
        <f t="shared" si="155"/>
        <v>169.74840000000012</v>
      </c>
      <c r="V314" s="216">
        <f t="shared" si="155"/>
        <v>172.88145714285727</v>
      </c>
      <c r="W314" s="216">
        <f t="shared" si="155"/>
        <v>176.01451428571443</v>
      </c>
      <c r="X314" s="216">
        <f t="shared" si="155"/>
        <v>179.14757142857158</v>
      </c>
      <c r="Y314" s="216">
        <f t="shared" si="155"/>
        <v>182.28062857142871</v>
      </c>
      <c r="Z314" s="216">
        <f t="shared" si="155"/>
        <v>185.41368571428586</v>
      </c>
    </row>
    <row r="315" spans="1:26">
      <c r="B315" s="202" t="s">
        <v>333</v>
      </c>
      <c r="C315" s="202" t="s">
        <v>163</v>
      </c>
      <c r="D315" s="66"/>
      <c r="E315" s="66">
        <f t="shared" ref="E315:Z315" si="156">E196</f>
        <v>164.4857779200554</v>
      </c>
      <c r="F315" s="66">
        <f t="shared" si="156"/>
        <v>200.5247609924283</v>
      </c>
      <c r="G315" s="66">
        <f t="shared" si="156"/>
        <v>250.81167358205798</v>
      </c>
      <c r="H315" s="66">
        <f t="shared" si="156"/>
        <v>306.81881561872939</v>
      </c>
      <c r="I315" s="66">
        <f t="shared" si="156"/>
        <v>366.66161672115635</v>
      </c>
      <c r="J315" s="66">
        <f t="shared" si="156"/>
        <v>432.98486132142807</v>
      </c>
      <c r="K315" s="66">
        <f t="shared" si="156"/>
        <v>512.72483288754097</v>
      </c>
      <c r="L315" s="66">
        <f t="shared" si="156"/>
        <v>616.01319079640348</v>
      </c>
      <c r="M315" s="66">
        <f t="shared" si="156"/>
        <v>747.87997561484406</v>
      </c>
      <c r="N315" s="66">
        <f t="shared" si="156"/>
        <v>913.70057091093349</v>
      </c>
      <c r="O315" s="66">
        <f t="shared" si="156"/>
        <v>1118.6463046762144</v>
      </c>
      <c r="P315" s="66">
        <f t="shared" si="156"/>
        <v>1366.5350625786177</v>
      </c>
      <c r="Q315" s="216">
        <f t="shared" si="156"/>
        <v>1606.6434833185681</v>
      </c>
      <c r="R315" s="216">
        <f t="shared" si="156"/>
        <v>1832.279406367564</v>
      </c>
      <c r="S315" s="216">
        <f t="shared" si="156"/>
        <v>2044.0457311993773</v>
      </c>
      <c r="T315" s="216">
        <f t="shared" si="156"/>
        <v>2241.6309747299028</v>
      </c>
      <c r="U315" s="216">
        <f t="shared" si="156"/>
        <v>2424.1554323668702</v>
      </c>
      <c r="V315" s="216">
        <f t="shared" si="156"/>
        <v>2670.0878807014437</v>
      </c>
      <c r="W315" s="216">
        <f t="shared" si="156"/>
        <v>2915.6450323023305</v>
      </c>
      <c r="X315" s="216">
        <f t="shared" si="156"/>
        <v>3160.8490793442311</v>
      </c>
      <c r="Y315" s="216">
        <f t="shared" si="156"/>
        <v>3405.7431430895022</v>
      </c>
      <c r="Z315" s="216">
        <f t="shared" si="156"/>
        <v>3649.3170675284364</v>
      </c>
    </row>
    <row r="316" spans="1:26">
      <c r="A316" s="200"/>
      <c r="B316" s="285" t="s">
        <v>337</v>
      </c>
      <c r="C316" s="202" t="s">
        <v>163</v>
      </c>
      <c r="D316" s="66"/>
      <c r="E316" s="66">
        <f t="shared" ref="E316:Z316" si="157">E238</f>
        <v>279.84855939989097</v>
      </c>
      <c r="F316" s="66">
        <f t="shared" si="157"/>
        <v>291.29362088481298</v>
      </c>
      <c r="G316" s="66">
        <f t="shared" si="157"/>
        <v>290.96094910192528</v>
      </c>
      <c r="H316" s="66">
        <f t="shared" si="157"/>
        <v>290.62833130516015</v>
      </c>
      <c r="I316" s="66">
        <f t="shared" si="157"/>
        <v>296.47981586620688</v>
      </c>
      <c r="J316" s="66">
        <f t="shared" si="157"/>
        <v>347.46680902576884</v>
      </c>
      <c r="K316" s="66">
        <f t="shared" si="157"/>
        <v>347.20089332640725</v>
      </c>
      <c r="L316" s="66">
        <f t="shared" si="157"/>
        <v>346.93536048894441</v>
      </c>
      <c r="M316" s="66">
        <f t="shared" si="157"/>
        <v>550.09421572011854</v>
      </c>
      <c r="N316" s="66">
        <f t="shared" si="157"/>
        <v>621.83141101142462</v>
      </c>
      <c r="O316" s="66">
        <f t="shared" si="157"/>
        <v>639.66176678876263</v>
      </c>
      <c r="P316" s="66">
        <f t="shared" si="157"/>
        <v>647.67824593169917</v>
      </c>
      <c r="Q316" s="216">
        <f t="shared" si="157"/>
        <v>647.67824593169917</v>
      </c>
      <c r="R316" s="216">
        <f t="shared" si="157"/>
        <v>647.67824593169917</v>
      </c>
      <c r="S316" s="216">
        <f t="shared" si="157"/>
        <v>647.67824593169917</v>
      </c>
      <c r="T316" s="216">
        <f t="shared" si="157"/>
        <v>647.67824593169917</v>
      </c>
      <c r="U316" s="216">
        <f t="shared" si="157"/>
        <v>647.67824593169917</v>
      </c>
      <c r="V316" s="216">
        <f t="shared" si="157"/>
        <v>647.67824593169917</v>
      </c>
      <c r="W316" s="216">
        <f t="shared" si="157"/>
        <v>647.67824593169917</v>
      </c>
      <c r="X316" s="216">
        <f t="shared" si="157"/>
        <v>647.67824593169917</v>
      </c>
      <c r="Y316" s="216">
        <f t="shared" si="157"/>
        <v>647.67824593169917</v>
      </c>
      <c r="Z316" s="216">
        <f t="shared" si="157"/>
        <v>647.67824593169917</v>
      </c>
    </row>
    <row r="317" spans="1:26">
      <c r="B317" s="50" t="s">
        <v>216</v>
      </c>
      <c r="C317" s="50" t="s">
        <v>163</v>
      </c>
      <c r="D317" s="65"/>
      <c r="E317" s="65">
        <f t="shared" ref="E317:Z317" si="158">E256</f>
        <v>0</v>
      </c>
      <c r="F317" s="65">
        <f t="shared" si="158"/>
        <v>0</v>
      </c>
      <c r="G317" s="65">
        <f t="shared" si="158"/>
        <v>0</v>
      </c>
      <c r="H317" s="65">
        <f t="shared" si="158"/>
        <v>0</v>
      </c>
      <c r="I317" s="65">
        <f t="shared" si="158"/>
        <v>0</v>
      </c>
      <c r="J317" s="65">
        <f t="shared" si="158"/>
        <v>0</v>
      </c>
      <c r="K317" s="65">
        <f t="shared" si="158"/>
        <v>0</v>
      </c>
      <c r="L317" s="65">
        <f t="shared" si="158"/>
        <v>0</v>
      </c>
      <c r="M317" s="65">
        <f t="shared" si="158"/>
        <v>0</v>
      </c>
      <c r="N317" s="65">
        <f t="shared" si="158"/>
        <v>0</v>
      </c>
      <c r="O317" s="65">
        <f t="shared" si="158"/>
        <v>0</v>
      </c>
      <c r="P317" s="65">
        <f t="shared" si="158"/>
        <v>0</v>
      </c>
      <c r="Q317" s="216">
        <f t="shared" si="158"/>
        <v>0</v>
      </c>
      <c r="R317" s="216">
        <f t="shared" si="158"/>
        <v>0</v>
      </c>
      <c r="S317" s="216">
        <f t="shared" si="158"/>
        <v>0</v>
      </c>
      <c r="T317" s="216">
        <f t="shared" si="158"/>
        <v>0</v>
      </c>
      <c r="U317" s="216">
        <f t="shared" si="158"/>
        <v>0</v>
      </c>
      <c r="V317" s="216">
        <f t="shared" si="158"/>
        <v>0</v>
      </c>
      <c r="W317" s="216">
        <f t="shared" si="158"/>
        <v>0</v>
      </c>
      <c r="X317" s="216">
        <f t="shared" si="158"/>
        <v>0</v>
      </c>
      <c r="Y317" s="216">
        <f t="shared" si="158"/>
        <v>0</v>
      </c>
      <c r="Z317" s="216">
        <f t="shared" si="158"/>
        <v>0</v>
      </c>
    </row>
    <row r="318" spans="1:26">
      <c r="B318" s="53" t="str">
        <f>"I alt, "&amp;B310</f>
        <v>I alt, Østdanmark (DK2)</v>
      </c>
      <c r="C318" s="53" t="s">
        <v>163</v>
      </c>
      <c r="D318" s="69"/>
      <c r="E318" s="69">
        <f t="shared" ref="E318:P318" si="159">SUM(E311:E317)</f>
        <v>13893.503846927897</v>
      </c>
      <c r="F318" s="69">
        <f t="shared" si="159"/>
        <v>14102.401860198175</v>
      </c>
      <c r="G318" s="69">
        <f t="shared" si="159"/>
        <v>14330.216024482706</v>
      </c>
      <c r="H318" s="69">
        <f t="shared" si="159"/>
        <v>14561.109960001319</v>
      </c>
      <c r="I318" s="69">
        <f t="shared" si="159"/>
        <v>14791.214046228488</v>
      </c>
      <c r="J318" s="69">
        <f t="shared" si="159"/>
        <v>15092.666069148749</v>
      </c>
      <c r="K318" s="69">
        <f t="shared" si="159"/>
        <v>15329.806037365654</v>
      </c>
      <c r="L318" s="69">
        <f t="shared" si="159"/>
        <v>15551.370104438885</v>
      </c>
      <c r="M318" s="69">
        <f t="shared" si="159"/>
        <v>15997.086380511837</v>
      </c>
      <c r="N318" s="69">
        <f t="shared" si="159"/>
        <v>16351.085670641414</v>
      </c>
      <c r="O318" s="69">
        <f t="shared" si="159"/>
        <v>16684.780058380638</v>
      </c>
      <c r="P318" s="69">
        <f t="shared" si="159"/>
        <v>17066.15243084358</v>
      </c>
      <c r="Q318" s="67">
        <f t="shared" ref="Q318:W318" si="160">SUM(Q311:Q317)</f>
        <v>17486.488532469644</v>
      </c>
      <c r="R318" s="67">
        <f t="shared" si="160"/>
        <v>17902.619290692692</v>
      </c>
      <c r="S318" s="67">
        <f t="shared" si="160"/>
        <v>18278.126999717391</v>
      </c>
      <c r="T318" s="67">
        <f t="shared" si="160"/>
        <v>18777.128673998384</v>
      </c>
      <c r="U318" s="67">
        <f t="shared" si="160"/>
        <v>19085.09351541553</v>
      </c>
      <c r="V318" s="67">
        <f t="shared" si="160"/>
        <v>19458.634799629417</v>
      </c>
      <c r="W318" s="67">
        <f t="shared" si="160"/>
        <v>19849.127077069821</v>
      </c>
      <c r="X318" s="67">
        <f>SUM(X311:X317)</f>
        <v>20232.82471998527</v>
      </c>
      <c r="Y318" s="67">
        <f>SUM(Y311:Y317)</f>
        <v>20618.71473419233</v>
      </c>
      <c r="Z318" s="67">
        <f>SUM(Z311:Z317)</f>
        <v>20998.91897257038</v>
      </c>
    </row>
    <row r="319" spans="1:26">
      <c r="B319" s="50"/>
      <c r="C319" s="50"/>
      <c r="D319" s="52"/>
      <c r="E319" s="52"/>
      <c r="F319" s="52"/>
      <c r="G319" s="52"/>
      <c r="H319" s="52"/>
      <c r="I319" s="52"/>
      <c r="J319" s="52"/>
      <c r="K319" s="52"/>
      <c r="L319" s="52"/>
      <c r="M319" s="52"/>
      <c r="N319" s="52"/>
      <c r="O319" s="52"/>
      <c r="P319" s="52"/>
      <c r="Q319" s="83"/>
      <c r="R319" s="83"/>
      <c r="S319" s="83"/>
      <c r="T319" s="83"/>
      <c r="U319" s="83"/>
      <c r="V319" s="83"/>
      <c r="W319" s="83"/>
      <c r="X319" s="83"/>
      <c r="Y319" s="83"/>
      <c r="Z319" s="83"/>
    </row>
    <row r="320" spans="1:26">
      <c r="B320" s="53" t="s">
        <v>177</v>
      </c>
      <c r="C320" s="53"/>
      <c r="D320" s="321"/>
      <c r="E320" s="321"/>
      <c r="F320" s="321"/>
      <c r="G320" s="321"/>
      <c r="H320" s="321"/>
      <c r="I320" s="321"/>
      <c r="J320" s="321"/>
      <c r="K320" s="321"/>
      <c r="L320" s="321"/>
      <c r="M320" s="321"/>
      <c r="N320" s="321"/>
      <c r="O320" s="321"/>
      <c r="P320" s="321"/>
      <c r="Q320" s="321"/>
      <c r="R320" s="321"/>
      <c r="S320" s="321"/>
      <c r="T320" s="321"/>
      <c r="U320" s="321"/>
      <c r="V320" s="321"/>
      <c r="W320" s="321"/>
      <c r="X320" s="321"/>
      <c r="Y320" s="321"/>
      <c r="Z320" s="321"/>
    </row>
    <row r="321" spans="1:27">
      <c r="B321" s="72" t="s">
        <v>218</v>
      </c>
      <c r="C321" s="72" t="s">
        <v>163</v>
      </c>
      <c r="D321" s="73"/>
      <c r="E321" s="73">
        <f t="shared" ref="E321:P321" si="161">E301+E311</f>
        <v>32261.005928381106</v>
      </c>
      <c r="F321" s="73">
        <f t="shared" si="161"/>
        <v>32342.792132532944</v>
      </c>
      <c r="G321" s="73">
        <f t="shared" si="161"/>
        <v>32524.02428110284</v>
      </c>
      <c r="H321" s="73">
        <f t="shared" si="161"/>
        <v>32705.256429672751</v>
      </c>
      <c r="I321" s="73">
        <f t="shared" si="161"/>
        <v>32886.488578242643</v>
      </c>
      <c r="J321" s="73">
        <f t="shared" si="161"/>
        <v>33067.720726812579</v>
      </c>
      <c r="K321" s="73">
        <f t="shared" si="161"/>
        <v>33248.952875382427</v>
      </c>
      <c r="L321" s="73">
        <f t="shared" si="161"/>
        <v>33293.279493882234</v>
      </c>
      <c r="M321" s="73">
        <f t="shared" si="161"/>
        <v>33337.606112382076</v>
      </c>
      <c r="N321" s="73">
        <f t="shared" si="161"/>
        <v>33381.932730881861</v>
      </c>
      <c r="O321" s="73">
        <f t="shared" si="161"/>
        <v>33426.259349381682</v>
      </c>
      <c r="P321" s="73">
        <f t="shared" si="161"/>
        <v>33470.585967881474</v>
      </c>
      <c r="Q321" s="216">
        <f t="shared" ref="Q321:W321" si="162">Q301+Q311</f>
        <v>33624.636427774269</v>
      </c>
      <c r="R321" s="216">
        <f t="shared" si="162"/>
        <v>33778.68688766702</v>
      </c>
      <c r="S321" s="216">
        <f t="shared" si="162"/>
        <v>33932.737347559829</v>
      </c>
      <c r="T321" s="216">
        <f t="shared" si="162"/>
        <v>34086.787807452609</v>
      </c>
      <c r="U321" s="216">
        <f t="shared" si="162"/>
        <v>34240.838267345374</v>
      </c>
      <c r="V321" s="216">
        <f t="shared" si="162"/>
        <v>34448.45767097822</v>
      </c>
      <c r="W321" s="216">
        <f t="shared" si="162"/>
        <v>34656.077074611108</v>
      </c>
      <c r="X321" s="216">
        <f t="shared" ref="X321:Z327" si="163">X301+X311</f>
        <v>34863.696478243946</v>
      </c>
      <c r="Y321" s="216">
        <f t="shared" si="163"/>
        <v>35071.315881876799</v>
      </c>
      <c r="Z321" s="216">
        <f t="shared" si="163"/>
        <v>35278.935285509608</v>
      </c>
    </row>
    <row r="322" spans="1:27">
      <c r="B322" s="50" t="s">
        <v>214</v>
      </c>
      <c r="C322" s="50" t="s">
        <v>163</v>
      </c>
      <c r="D322" s="73"/>
      <c r="E322" s="73">
        <f t="shared" ref="E322:P322" si="164">E302+E312</f>
        <v>1229.090974497366</v>
      </c>
      <c r="F322" s="73">
        <f t="shared" si="164"/>
        <v>1406.3533639359998</v>
      </c>
      <c r="G322" s="73">
        <f t="shared" si="164"/>
        <v>1536.0869552365998</v>
      </c>
      <c r="H322" s="73">
        <f t="shared" si="164"/>
        <v>1665.8205465371991</v>
      </c>
      <c r="I322" s="73">
        <f t="shared" si="164"/>
        <v>1795.5541378377898</v>
      </c>
      <c r="J322" s="73">
        <f t="shared" si="164"/>
        <v>1925.2877291383902</v>
      </c>
      <c r="K322" s="73">
        <f t="shared" si="164"/>
        <v>2055.0213204389902</v>
      </c>
      <c r="L322" s="73">
        <f t="shared" si="164"/>
        <v>2261.1817815809</v>
      </c>
      <c r="M322" s="73">
        <f t="shared" si="164"/>
        <v>2467.3422427228106</v>
      </c>
      <c r="N322" s="73">
        <f t="shared" si="164"/>
        <v>2673.5027038647195</v>
      </c>
      <c r="O322" s="73">
        <f t="shared" si="164"/>
        <v>2879.6631650066397</v>
      </c>
      <c r="P322" s="73">
        <f t="shared" si="164"/>
        <v>3085.8236261485499</v>
      </c>
      <c r="Q322" s="216">
        <f t="shared" ref="Q322:W322" si="165">Q302+Q312</f>
        <v>3242.1758264360469</v>
      </c>
      <c r="R322" s="216">
        <f t="shared" si="165"/>
        <v>3398.5280267235303</v>
      </c>
      <c r="S322" s="216">
        <f t="shared" si="165"/>
        <v>3554.8802270110268</v>
      </c>
      <c r="T322" s="216">
        <f t="shared" si="165"/>
        <v>3711.2324272985247</v>
      </c>
      <c r="U322" s="216">
        <f t="shared" si="165"/>
        <v>3867.5846275860113</v>
      </c>
      <c r="V322" s="216">
        <f t="shared" si="165"/>
        <v>4014.9751485172019</v>
      </c>
      <c r="W322" s="216">
        <f t="shared" si="165"/>
        <v>4162.3656694483834</v>
      </c>
      <c r="X322" s="216">
        <f t="shared" si="163"/>
        <v>4309.7561903795759</v>
      </c>
      <c r="Y322" s="216">
        <f t="shared" si="163"/>
        <v>4457.1467113107574</v>
      </c>
      <c r="Z322" s="216">
        <f t="shared" si="163"/>
        <v>4604.5372322419471</v>
      </c>
    </row>
    <row r="323" spans="1:27" s="200" customFormat="1">
      <c r="A323" s="12"/>
      <c r="B323" s="50" t="s">
        <v>215</v>
      </c>
      <c r="C323" s="50" t="s">
        <v>163</v>
      </c>
      <c r="D323" s="66"/>
      <c r="E323" s="66">
        <f t="shared" ref="E323:P323" si="166">E303+E313</f>
        <v>110.01940704219587</v>
      </c>
      <c r="F323" s="66">
        <f t="shared" si="166"/>
        <v>162.77407220788831</v>
      </c>
      <c r="G323" s="66">
        <f t="shared" si="166"/>
        <v>397.19090686266588</v>
      </c>
      <c r="H323" s="66">
        <f t="shared" si="166"/>
        <v>609.45741221731498</v>
      </c>
      <c r="I323" s="66">
        <f t="shared" si="166"/>
        <v>746.50985964095207</v>
      </c>
      <c r="J323" s="66">
        <f t="shared" si="166"/>
        <v>877.0789174745878</v>
      </c>
      <c r="K323" s="66">
        <f t="shared" si="166"/>
        <v>990.68503080143296</v>
      </c>
      <c r="L323" s="66">
        <f t="shared" si="166"/>
        <v>1230.2377105090675</v>
      </c>
      <c r="M323" s="66">
        <f t="shared" si="166"/>
        <v>1273.2887558250145</v>
      </c>
      <c r="N323" s="66">
        <f t="shared" si="166"/>
        <v>1329.3348261616065</v>
      </c>
      <c r="O323" s="66">
        <f t="shared" si="166"/>
        <v>1383.7749977307876</v>
      </c>
      <c r="P323" s="66">
        <f t="shared" si="166"/>
        <v>1434.6947050235212</v>
      </c>
      <c r="Q323" s="216">
        <f t="shared" ref="Q323:W323" si="167">Q303+Q313</f>
        <v>1664.7880479050079</v>
      </c>
      <c r="R323" s="216">
        <f t="shared" si="167"/>
        <v>1746.2137376843079</v>
      </c>
      <c r="S323" s="216">
        <f t="shared" si="167"/>
        <v>1801.6960230185146</v>
      </c>
      <c r="T323" s="216">
        <f t="shared" si="167"/>
        <v>1986.0890952755822</v>
      </c>
      <c r="U323" s="216">
        <f t="shared" si="167"/>
        <v>2001.5456206255453</v>
      </c>
      <c r="V323" s="216">
        <f t="shared" si="167"/>
        <v>1981.4519346040183</v>
      </c>
      <c r="W323" s="216">
        <f t="shared" si="167"/>
        <v>1988.4691476824005</v>
      </c>
      <c r="X323" s="216">
        <f t="shared" si="163"/>
        <v>1981.9723351954619</v>
      </c>
      <c r="Y323" s="216">
        <f t="shared" si="163"/>
        <v>1986.0815511502165</v>
      </c>
      <c r="Z323" s="216">
        <f t="shared" si="163"/>
        <v>1981.471447777539</v>
      </c>
    </row>
    <row r="324" spans="1:27">
      <c r="B324" s="50" t="s">
        <v>270</v>
      </c>
      <c r="C324" s="50" t="s">
        <v>163</v>
      </c>
      <c r="D324" s="66"/>
      <c r="E324" s="66">
        <f t="shared" ref="E324:P324" si="168">E304+E314</f>
        <v>511.89729999999997</v>
      </c>
      <c r="F324" s="66">
        <f t="shared" si="168"/>
        <v>634.68129999999996</v>
      </c>
      <c r="G324" s="66">
        <f t="shared" si="168"/>
        <v>663.14329999999995</v>
      </c>
      <c r="H324" s="66">
        <f t="shared" si="168"/>
        <v>683.64513214285716</v>
      </c>
      <c r="I324" s="66">
        <f t="shared" si="168"/>
        <v>704.14696428571426</v>
      </c>
      <c r="J324" s="66">
        <f t="shared" si="168"/>
        <v>724.64879642857136</v>
      </c>
      <c r="K324" s="66">
        <f t="shared" si="168"/>
        <v>745.15062857142846</v>
      </c>
      <c r="L324" s="66">
        <f t="shared" si="168"/>
        <v>765.65246071428567</v>
      </c>
      <c r="M324" s="66">
        <f t="shared" si="168"/>
        <v>786.15429285714288</v>
      </c>
      <c r="N324" s="66">
        <f t="shared" si="168"/>
        <v>806.65612499999997</v>
      </c>
      <c r="O324" s="66">
        <f t="shared" si="168"/>
        <v>827.15795714285707</v>
      </c>
      <c r="P324" s="66">
        <f t="shared" si="168"/>
        <v>847.65978928571417</v>
      </c>
      <c r="Q324" s="216">
        <f t="shared" ref="Q324:W324" si="169">Q304+Q314</f>
        <v>868.16162142857115</v>
      </c>
      <c r="R324" s="216">
        <f t="shared" si="169"/>
        <v>888.66345357142848</v>
      </c>
      <c r="S324" s="216">
        <f t="shared" si="169"/>
        <v>909.16528571428557</v>
      </c>
      <c r="T324" s="216">
        <f t="shared" si="169"/>
        <v>929.6671178571429</v>
      </c>
      <c r="U324" s="216">
        <f t="shared" si="169"/>
        <v>950.16895</v>
      </c>
      <c r="V324" s="216">
        <f t="shared" si="169"/>
        <v>970.67078214285686</v>
      </c>
      <c r="W324" s="216">
        <f t="shared" si="169"/>
        <v>991.17261428571419</v>
      </c>
      <c r="X324" s="216">
        <f t="shared" si="163"/>
        <v>1011.6744464285713</v>
      </c>
      <c r="Y324" s="216">
        <f t="shared" si="163"/>
        <v>1032.1762785714284</v>
      </c>
      <c r="Z324" s="216">
        <f t="shared" si="163"/>
        <v>1052.6781107142856</v>
      </c>
    </row>
    <row r="325" spans="1:27">
      <c r="B325" s="202" t="s">
        <v>333</v>
      </c>
      <c r="C325" s="202" t="s">
        <v>163</v>
      </c>
      <c r="D325" s="66"/>
      <c r="E325" s="66">
        <f t="shared" ref="E325:P325" si="170">E305+E315</f>
        <v>204.44607444543283</v>
      </c>
      <c r="F325" s="66">
        <f t="shared" si="170"/>
        <v>267.5160104474179</v>
      </c>
      <c r="G325" s="66">
        <f t="shared" si="170"/>
        <v>354.4480560523109</v>
      </c>
      <c r="H325" s="66">
        <f t="shared" si="170"/>
        <v>455.6220221340152</v>
      </c>
      <c r="I325" s="66">
        <f t="shared" si="170"/>
        <v>568.57477470750291</v>
      </c>
      <c r="J325" s="66">
        <f t="shared" si="170"/>
        <v>698.93572473736617</v>
      </c>
      <c r="K325" s="66">
        <f t="shared" si="170"/>
        <v>861.87940750990833</v>
      </c>
      <c r="L325" s="66">
        <f t="shared" si="170"/>
        <v>1077.2315212422654</v>
      </c>
      <c r="M325" s="66">
        <f t="shared" si="170"/>
        <v>1359.4779391753136</v>
      </c>
      <c r="N325" s="66">
        <f t="shared" si="170"/>
        <v>1724.2424405394213</v>
      </c>
      <c r="O325" s="66">
        <f t="shared" si="170"/>
        <v>2188.1444142666733</v>
      </c>
      <c r="P325" s="66">
        <f t="shared" si="170"/>
        <v>2766.4694140228612</v>
      </c>
      <c r="Q325" s="216">
        <f>Q305+Q315</f>
        <v>3358.463132118387</v>
      </c>
      <c r="R325" s="216">
        <f t="shared" ref="R325:W325" si="171">R305+R315</f>
        <v>3951.1948364045656</v>
      </c>
      <c r="S325" s="216">
        <f t="shared" si="171"/>
        <v>4546.146565567713</v>
      </c>
      <c r="T325" s="216">
        <f t="shared" si="171"/>
        <v>5142.9809629117399</v>
      </c>
      <c r="U325" s="216">
        <f t="shared" si="171"/>
        <v>5739.7879952683325</v>
      </c>
      <c r="V325" s="216">
        <f t="shared" si="171"/>
        <v>6334.9850792626403</v>
      </c>
      <c r="W325" s="216">
        <f t="shared" si="171"/>
        <v>6929.2075976363776</v>
      </c>
      <c r="X325" s="216">
        <f t="shared" si="163"/>
        <v>7522.5131787368427</v>
      </c>
      <c r="Y325" s="216">
        <f t="shared" si="163"/>
        <v>8115.0137992908149</v>
      </c>
      <c r="Z325" s="216">
        <f t="shared" si="163"/>
        <v>8705.7788935165263</v>
      </c>
    </row>
    <row r="326" spans="1:27">
      <c r="A326" s="200"/>
      <c r="B326" s="285" t="s">
        <v>337</v>
      </c>
      <c r="C326" s="202" t="s">
        <v>163</v>
      </c>
      <c r="D326" s="66"/>
      <c r="E326" s="66">
        <f t="shared" ref="E326:P326" si="172">E306+E316</f>
        <v>458.70474761570745</v>
      </c>
      <c r="F326" s="66">
        <f t="shared" si="172"/>
        <v>470.38056243260911</v>
      </c>
      <c r="G326" s="66">
        <f t="shared" si="172"/>
        <v>475.87734175622359</v>
      </c>
      <c r="H326" s="66">
        <f t="shared" si="172"/>
        <v>475.7756406960533</v>
      </c>
      <c r="I326" s="66">
        <f t="shared" si="172"/>
        <v>481.8590360282501</v>
      </c>
      <c r="J326" s="66">
        <f t="shared" si="172"/>
        <v>579.71509940832709</v>
      </c>
      <c r="K326" s="66">
        <f t="shared" si="172"/>
        <v>579.7658321372237</v>
      </c>
      <c r="L326" s="66">
        <f t="shared" si="172"/>
        <v>579.81745203870867</v>
      </c>
      <c r="M326" s="66">
        <f t="shared" si="172"/>
        <v>1044.6397274534763</v>
      </c>
      <c r="N326" s="66">
        <f t="shared" si="172"/>
        <v>1081.2326086973019</v>
      </c>
      <c r="O326" s="66">
        <f t="shared" si="172"/>
        <v>1120.1405827940939</v>
      </c>
      <c r="P326" s="66">
        <f t="shared" si="172"/>
        <v>1129.6595241795767</v>
      </c>
      <c r="Q326" s="216">
        <f>Q306+Q316</f>
        <v>1129.6595241795767</v>
      </c>
      <c r="R326" s="216">
        <f t="shared" ref="R326:W326" si="173">R306+R316</f>
        <v>1129.6595241795767</v>
      </c>
      <c r="S326" s="216">
        <f t="shared" si="173"/>
        <v>1129.6595241795767</v>
      </c>
      <c r="T326" s="216">
        <f t="shared" si="173"/>
        <v>1129.6595241795767</v>
      </c>
      <c r="U326" s="216">
        <f t="shared" si="173"/>
        <v>1129.6595241795767</v>
      </c>
      <c r="V326" s="216">
        <f t="shared" si="173"/>
        <v>1129.6595241795767</v>
      </c>
      <c r="W326" s="216">
        <f t="shared" si="173"/>
        <v>1129.6595241795767</v>
      </c>
      <c r="X326" s="216">
        <f t="shared" si="163"/>
        <v>1129.6595241795767</v>
      </c>
      <c r="Y326" s="216">
        <f t="shared" si="163"/>
        <v>1129.6595241795767</v>
      </c>
      <c r="Z326" s="216">
        <f t="shared" si="163"/>
        <v>1129.6595241795767</v>
      </c>
    </row>
    <row r="327" spans="1:27">
      <c r="B327" s="50" t="s">
        <v>216</v>
      </c>
      <c r="C327" s="50" t="s">
        <v>163</v>
      </c>
      <c r="D327" s="66"/>
      <c r="E327" s="66">
        <f t="shared" ref="E327:P327" si="174">E307+E317</f>
        <v>235.22835895470885</v>
      </c>
      <c r="F327" s="66">
        <f t="shared" si="174"/>
        <v>940.91343581883473</v>
      </c>
      <c r="G327" s="66">
        <f t="shared" si="174"/>
        <v>1881.8268716376676</v>
      </c>
      <c r="H327" s="66">
        <f t="shared" si="174"/>
        <v>2799.2174715610277</v>
      </c>
      <c r="I327" s="66">
        <f t="shared" si="174"/>
        <v>3646.0395637979768</v>
      </c>
      <c r="J327" s="66">
        <f t="shared" si="174"/>
        <v>4398.7703124530435</v>
      </c>
      <c r="K327" s="66">
        <f t="shared" si="174"/>
        <v>5057.4097175262277</v>
      </c>
      <c r="L327" s="66">
        <f t="shared" si="174"/>
        <v>5621.9577790175263</v>
      </c>
      <c r="M327" s="66">
        <f t="shared" si="174"/>
        <v>6115.9373328224128</v>
      </c>
      <c r="N327" s="66">
        <f t="shared" si="174"/>
        <v>6586.3940507318293</v>
      </c>
      <c r="O327" s="66">
        <f t="shared" si="174"/>
        <v>7056.8507686412458</v>
      </c>
      <c r="P327" s="66">
        <f t="shared" si="174"/>
        <v>7527.3074865506596</v>
      </c>
      <c r="Q327" s="216">
        <f t="shared" ref="Q327:W327" si="175">Q307+Q317</f>
        <v>7997.7642044600761</v>
      </c>
      <c r="R327" s="216">
        <f t="shared" si="175"/>
        <v>8468.2209223694899</v>
      </c>
      <c r="S327" s="216">
        <f t="shared" si="175"/>
        <v>8938.6776402789055</v>
      </c>
      <c r="T327" s="216">
        <f t="shared" si="175"/>
        <v>9409.1343581883229</v>
      </c>
      <c r="U327" s="216">
        <f t="shared" si="175"/>
        <v>9879.5910760977386</v>
      </c>
      <c r="V327" s="216">
        <f t="shared" si="175"/>
        <v>10350.047794007152</v>
      </c>
      <c r="W327" s="216">
        <f t="shared" si="175"/>
        <v>10820.504511916566</v>
      </c>
      <c r="X327" s="216">
        <f t="shared" si="163"/>
        <v>11290.640000000001</v>
      </c>
      <c r="Y327" s="216">
        <f t="shared" si="163"/>
        <v>11761.44</v>
      </c>
      <c r="Z327" s="216">
        <f t="shared" si="163"/>
        <v>12232.240000000002</v>
      </c>
    </row>
    <row r="328" spans="1:27" s="238" customFormat="1">
      <c r="A328" s="12"/>
      <c r="B328" s="74" t="str">
        <f>"I alt, "&amp;B320</f>
        <v>I alt, Danmark</v>
      </c>
      <c r="C328" s="74" t="s">
        <v>163</v>
      </c>
      <c r="D328" s="75"/>
      <c r="E328" s="75">
        <f>SUM(E321:E327)</f>
        <v>35010.392790936516</v>
      </c>
      <c r="F328" s="75">
        <f t="shared" ref="F328:P328" si="176">SUM(F321:F327)</f>
        <v>36225.410877375696</v>
      </c>
      <c r="G328" s="75">
        <f t="shared" si="176"/>
        <v>37832.597712648312</v>
      </c>
      <c r="H328" s="75">
        <f t="shared" si="176"/>
        <v>39394.794654961217</v>
      </c>
      <c r="I328" s="75">
        <f t="shared" si="176"/>
        <v>40829.172914540817</v>
      </c>
      <c r="J328" s="75">
        <f t="shared" si="176"/>
        <v>42272.157306452864</v>
      </c>
      <c r="K328" s="75">
        <f t="shared" si="176"/>
        <v>43538.864812367632</v>
      </c>
      <c r="L328" s="75">
        <f t="shared" si="176"/>
        <v>44829.358198984992</v>
      </c>
      <c r="M328" s="75">
        <f t="shared" si="176"/>
        <v>46384.446403238246</v>
      </c>
      <c r="N328" s="75">
        <f t="shared" si="176"/>
        <v>47583.295485876733</v>
      </c>
      <c r="O328" s="75">
        <f t="shared" si="176"/>
        <v>48881.991234963985</v>
      </c>
      <c r="P328" s="75">
        <f t="shared" si="176"/>
        <v>50262.200513092357</v>
      </c>
      <c r="Q328" s="77">
        <f t="shared" ref="Q328:W328" si="177">SUM(Q321:Q327)</f>
        <v>51885.648784301928</v>
      </c>
      <c r="R328" s="77">
        <f t="shared" si="177"/>
        <v>53361.167388599912</v>
      </c>
      <c r="S328" s="77">
        <f t="shared" si="177"/>
        <v>54812.962613329837</v>
      </c>
      <c r="T328" s="77">
        <f t="shared" si="177"/>
        <v>56395.551293163502</v>
      </c>
      <c r="U328" s="77">
        <f t="shared" si="177"/>
        <v>57809.176061102582</v>
      </c>
      <c r="V328" s="77">
        <f t="shared" si="177"/>
        <v>59230.247933691666</v>
      </c>
      <c r="W328" s="77">
        <f t="shared" si="177"/>
        <v>60677.456139760128</v>
      </c>
      <c r="X328" s="77">
        <f>SUM(X321:X327)</f>
        <v>62109.912153163968</v>
      </c>
      <c r="Y328" s="77">
        <f>SUM(Y321:Y327)</f>
        <v>63552.833746379591</v>
      </c>
      <c r="Z328" s="77">
        <f>SUM(Z321:Z327)</f>
        <v>64985.300493939489</v>
      </c>
    </row>
    <row r="329" spans="1:27">
      <c r="D329" s="320"/>
      <c r="E329" s="320"/>
      <c r="F329" s="320"/>
      <c r="G329" s="320"/>
      <c r="H329" s="320"/>
      <c r="I329" s="320"/>
      <c r="J329" s="320"/>
      <c r="K329" s="320"/>
      <c r="L329" s="320"/>
      <c r="M329" s="320"/>
      <c r="N329" s="320"/>
      <c r="O329" s="320"/>
      <c r="P329" s="320"/>
      <c r="Q329" s="320"/>
      <c r="R329" s="320"/>
      <c r="S329" s="320"/>
      <c r="T329" s="320"/>
      <c r="U329" s="320"/>
      <c r="V329" s="320"/>
      <c r="W329" s="320"/>
      <c r="X329" s="320"/>
      <c r="Y329" s="320"/>
      <c r="Z329" s="320"/>
    </row>
    <row r="330" spans="1:27" s="12" customFormat="1">
      <c r="A330" s="186"/>
      <c r="B330" s="186" t="s">
        <v>254</v>
      </c>
      <c r="C330" s="186"/>
      <c r="D330" s="186"/>
      <c r="E330" s="186"/>
      <c r="F330" s="186"/>
      <c r="G330" s="186"/>
      <c r="H330" s="186"/>
      <c r="I330" s="186"/>
      <c r="J330" s="186"/>
      <c r="K330" s="186"/>
      <c r="L330" s="186"/>
      <c r="M330" s="186"/>
      <c r="N330" s="186"/>
      <c r="O330" s="186"/>
      <c r="P330" s="186"/>
      <c r="Q330" s="186"/>
      <c r="R330" s="186"/>
      <c r="S330" s="186"/>
      <c r="T330" s="186"/>
      <c r="U330" s="186"/>
      <c r="V330" s="186"/>
      <c r="W330" s="186"/>
      <c r="X330" s="186"/>
      <c r="Y330" s="186"/>
      <c r="Z330" s="186"/>
      <c r="AA330" s="186"/>
    </row>
    <row r="331" spans="1:27" s="12" customFormat="1">
      <c r="B331" s="112"/>
      <c r="C331" s="112"/>
      <c r="D331" s="114"/>
      <c r="E331" s="114"/>
      <c r="F331" s="114"/>
      <c r="G331" s="114"/>
      <c r="H331" s="114"/>
      <c r="I331" s="114"/>
      <c r="J331" s="114"/>
      <c r="K331" s="114"/>
      <c r="L331" s="114"/>
      <c r="M331" s="114"/>
      <c r="N331" s="114"/>
      <c r="O331" s="114"/>
      <c r="P331" s="114"/>
      <c r="Q331" s="114"/>
      <c r="R331" s="114"/>
      <c r="S331" s="114"/>
      <c r="T331" s="114"/>
      <c r="U331" s="114"/>
      <c r="V331" s="114"/>
      <c r="W331" s="114"/>
      <c r="X331" s="114"/>
    </row>
    <row r="332" spans="1:27" s="12" customFormat="1">
      <c r="A332"/>
      <c r="B332" s="1" t="s">
        <v>462</v>
      </c>
      <c r="C332"/>
      <c r="D332"/>
      <c r="E332"/>
      <c r="F332"/>
      <c r="G332"/>
      <c r="H332"/>
      <c r="I332"/>
      <c r="J332"/>
      <c r="K332"/>
      <c r="L332"/>
      <c r="M332"/>
      <c r="N332"/>
      <c r="O332"/>
      <c r="P332"/>
      <c r="Q332"/>
      <c r="R332"/>
      <c r="S332"/>
      <c r="T332"/>
      <c r="U332"/>
      <c r="V332"/>
      <c r="W332"/>
      <c r="X332"/>
    </row>
    <row r="333" spans="1:27" s="12" customFormat="1" hidden="1" outlineLevel="1">
      <c r="C333" s="112"/>
      <c r="D333" s="114"/>
      <c r="E333" s="114"/>
      <c r="F333" s="114"/>
      <c r="G333" s="114"/>
      <c r="H333" s="114"/>
      <c r="I333" s="114"/>
      <c r="J333" s="114"/>
      <c r="K333" s="114"/>
      <c r="L333" s="114"/>
      <c r="M333" s="114"/>
      <c r="N333" s="114"/>
      <c r="O333" s="114"/>
      <c r="P333" s="114"/>
      <c r="Q333" s="114"/>
      <c r="R333" s="114"/>
      <c r="S333" s="114"/>
      <c r="T333" s="114"/>
      <c r="U333" s="114"/>
      <c r="V333" s="114"/>
      <c r="W333" s="114"/>
      <c r="X333" s="114"/>
      <c r="Y333" s="136"/>
      <c r="Z333" s="136"/>
      <c r="AA333" s="136"/>
    </row>
    <row r="334" spans="1:27" s="12" customFormat="1" hidden="1" outlineLevel="1">
      <c r="B334" s="112" t="s">
        <v>203</v>
      </c>
      <c r="C334" s="112" t="s">
        <v>1</v>
      </c>
      <c r="D334" s="113"/>
      <c r="E334" s="113">
        <v>2019</v>
      </c>
      <c r="F334" s="113">
        <v>2020</v>
      </c>
      <c r="G334" s="113">
        <v>2021</v>
      </c>
      <c r="H334" s="113">
        <v>2022</v>
      </c>
      <c r="I334" s="113">
        <v>2023</v>
      </c>
      <c r="J334" s="113">
        <v>2024</v>
      </c>
      <c r="K334" s="113">
        <v>2025</v>
      </c>
      <c r="L334" s="113">
        <v>2026</v>
      </c>
      <c r="M334" s="113">
        <v>2027</v>
      </c>
      <c r="N334" s="113">
        <v>2028</v>
      </c>
      <c r="O334" s="113">
        <v>2029</v>
      </c>
      <c r="P334" s="113">
        <v>2030</v>
      </c>
      <c r="Q334" s="113">
        <v>2031</v>
      </c>
      <c r="R334" s="113">
        <v>2032</v>
      </c>
      <c r="S334" s="113">
        <v>2033</v>
      </c>
      <c r="T334" s="113">
        <v>2034</v>
      </c>
      <c r="U334" s="113">
        <v>2035</v>
      </c>
      <c r="V334" s="113">
        <v>2036</v>
      </c>
      <c r="W334" s="113">
        <v>2037</v>
      </c>
      <c r="X334" s="134">
        <v>2038</v>
      </c>
      <c r="Y334" s="134">
        <v>2039</v>
      </c>
      <c r="Z334" s="134">
        <v>2040</v>
      </c>
    </row>
    <row r="335" spans="1:27" s="12" customFormat="1" hidden="1" outlineLevel="1">
      <c r="B335" s="112" t="s">
        <v>29</v>
      </c>
      <c r="C335" s="112"/>
      <c r="D335" s="114"/>
      <c r="E335" s="114"/>
      <c r="F335" s="114"/>
      <c r="G335" s="114"/>
      <c r="H335" s="114"/>
      <c r="I335" s="114"/>
      <c r="J335" s="114"/>
      <c r="K335" s="114"/>
      <c r="L335" s="114"/>
      <c r="M335" s="114"/>
      <c r="N335" s="114"/>
      <c r="O335" s="114"/>
      <c r="P335" s="114"/>
      <c r="Q335" s="114"/>
      <c r="R335" s="114"/>
      <c r="S335" s="114"/>
      <c r="T335" s="114"/>
      <c r="U335" s="114"/>
      <c r="V335" s="114"/>
      <c r="W335" s="114"/>
      <c r="X335" s="136"/>
      <c r="Y335" s="136"/>
      <c r="Z335" s="136"/>
    </row>
    <row r="336" spans="1:27" s="12" customFormat="1" hidden="1" outlineLevel="1">
      <c r="B336" s="3" t="s">
        <v>463</v>
      </c>
      <c r="C336" s="3" t="s">
        <v>163</v>
      </c>
      <c r="D336" s="135"/>
      <c r="E336" s="135">
        <v>17552.853596526467</v>
      </c>
      <c r="F336" s="135">
        <v>17379.798006558995</v>
      </c>
      <c r="G336" s="135">
        <v>17560.247544004225</v>
      </c>
      <c r="H336" s="135">
        <v>17740.520242046692</v>
      </c>
      <c r="I336" s="135">
        <v>17920.616006595854</v>
      </c>
      <c r="J336" s="135">
        <v>18100.534748087994</v>
      </c>
      <c r="K336" s="135">
        <v>18280.276381217078</v>
      </c>
      <c r="L336" s="135">
        <v>18343.691330280832</v>
      </c>
      <c r="M336" s="135">
        <v>18407.183954914981</v>
      </c>
      <c r="N336" s="135">
        <v>18470.754235422646</v>
      </c>
      <c r="O336" s="135">
        <v>18534.40215225983</v>
      </c>
      <c r="P336" s="135">
        <v>18598.127686033877</v>
      </c>
      <c r="Q336" s="135">
        <v>18651.853569822055</v>
      </c>
      <c r="R336" s="135">
        <v>18705.644777124329</v>
      </c>
      <c r="S336" s="135">
        <v>18759.50130844691</v>
      </c>
      <c r="T336" s="135">
        <v>18813.423164292515</v>
      </c>
      <c r="U336" s="135">
        <v>18867.410345160271</v>
      </c>
      <c r="V336" s="135">
        <v>18965.876546279858</v>
      </c>
      <c r="W336" s="135">
        <v>19064.291144016344</v>
      </c>
      <c r="X336" s="135">
        <v>19162.653964724675</v>
      </c>
      <c r="Y336" s="135">
        <v>19260.964840065004</v>
      </c>
      <c r="Z336" s="135">
        <v>19359.223606801548</v>
      </c>
    </row>
    <row r="337" spans="1:16384" s="12" customFormat="1" hidden="1" outlineLevel="1">
      <c r="B337" s="3" t="s">
        <v>464</v>
      </c>
      <c r="C337" s="3" t="s">
        <v>163</v>
      </c>
      <c r="D337" s="135"/>
      <c r="E337" s="135">
        <v>718.71069117368654</v>
      </c>
      <c r="F337" s="135">
        <v>774.0277356818317</v>
      </c>
      <c r="G337" s="135">
        <v>815.44926625396374</v>
      </c>
      <c r="H337" s="135">
        <v>856.92463347005219</v>
      </c>
      <c r="I337" s="135">
        <v>898.45397214798072</v>
      </c>
      <c r="J337" s="135">
        <v>940.03741061941309</v>
      </c>
      <c r="K337" s="135">
        <v>981.67507111522855</v>
      </c>
      <c r="L337" s="135">
        <v>1042.1354571898464</v>
      </c>
      <c r="M337" s="135">
        <v>1101.7565845982906</v>
      </c>
      <c r="N337" s="135">
        <v>1160.5384291464213</v>
      </c>
      <c r="O337" s="135">
        <v>1218.4809668279124</v>
      </c>
      <c r="P337" s="135">
        <v>1275.5841738224208</v>
      </c>
      <c r="Q337" s="135">
        <v>1319.6210193201205</v>
      </c>
      <c r="R337" s="135">
        <v>1362.4536397509455</v>
      </c>
      <c r="S337" s="135">
        <v>1404.0820329708904</v>
      </c>
      <c r="T337" s="135">
        <v>1444.5061968509581</v>
      </c>
      <c r="U337" s="135">
        <v>1483.7261292770265</v>
      </c>
      <c r="V337" s="135">
        <v>1505.9971588535677</v>
      </c>
      <c r="W337" s="135">
        <v>1528.1245695650091</v>
      </c>
      <c r="X337" s="135">
        <v>1550.108548365987</v>
      </c>
      <c r="Y337" s="135">
        <v>1571.9492764993415</v>
      </c>
      <c r="Z337" s="135">
        <v>1593.6469297125873</v>
      </c>
    </row>
    <row r="338" spans="1:16384" s="12" customFormat="1" hidden="1" outlineLevel="1">
      <c r="B338" s="3" t="s">
        <v>465</v>
      </c>
      <c r="C338" s="3" t="s">
        <v>163</v>
      </c>
      <c r="D338" s="135"/>
      <c r="E338" s="135">
        <v>62.705556728897186</v>
      </c>
      <c r="F338" s="135">
        <v>142.33660178977064</v>
      </c>
      <c r="G338" s="135">
        <v>254.10011329283543</v>
      </c>
      <c r="H338" s="135">
        <v>340.03925340968766</v>
      </c>
      <c r="I338" s="135">
        <v>389.03375056865332</v>
      </c>
      <c r="J338" s="135">
        <v>428.60285411855494</v>
      </c>
      <c r="K338" s="135">
        <v>459.65168893527698</v>
      </c>
      <c r="L338" s="135">
        <v>487.97792384569891</v>
      </c>
      <c r="M338" s="135">
        <v>507.48794393476408</v>
      </c>
      <c r="N338" s="135">
        <v>529.3560378751132</v>
      </c>
      <c r="O338" s="135">
        <v>557.3615095894454</v>
      </c>
      <c r="P338" s="135">
        <v>626.92582467130705</v>
      </c>
      <c r="Q338" s="135">
        <v>652.67967669803204</v>
      </c>
      <c r="R338" s="135">
        <v>658.31554937107728</v>
      </c>
      <c r="S338" s="135">
        <v>656.88516814307604</v>
      </c>
      <c r="T338" s="135">
        <v>654.4394792723582</v>
      </c>
      <c r="U338" s="135">
        <v>741.48736947974476</v>
      </c>
      <c r="V338" s="135">
        <v>797.68106673699708</v>
      </c>
      <c r="W338" s="135">
        <v>806.56665539051323</v>
      </c>
      <c r="X338" s="135">
        <v>819.81210554967367</v>
      </c>
      <c r="Y338" s="135">
        <v>827.24240915055429</v>
      </c>
      <c r="Z338" s="135">
        <v>828.06518398992262</v>
      </c>
    </row>
    <row r="339" spans="1:16384" s="12" customFormat="1" hidden="1" outlineLevel="1">
      <c r="B339" s="3" t="s">
        <v>466</v>
      </c>
      <c r="C339" s="3" t="s">
        <v>163</v>
      </c>
      <c r="D339" s="135"/>
      <c r="E339" s="135">
        <v>31.09159897404837</v>
      </c>
      <c r="F339" s="135">
        <v>7.8438703160919694</v>
      </c>
      <c r="G339" s="135">
        <v>7.5278447805367463</v>
      </c>
      <c r="H339" s="135">
        <v>7.4630597767432594</v>
      </c>
      <c r="I339" s="135">
        <v>7.8549507590993377</v>
      </c>
      <c r="J339" s="135">
        <v>8.9626888012418515</v>
      </c>
      <c r="K339" s="135">
        <v>11.400760702200913</v>
      </c>
      <c r="L339" s="135">
        <v>12.920654121743349</v>
      </c>
      <c r="M339" s="135">
        <v>14.138023462499163</v>
      </c>
      <c r="N339" s="135">
        <v>14.256821945054014</v>
      </c>
      <c r="O339" s="135">
        <v>17.81749449439538</v>
      </c>
      <c r="P339" s="135">
        <v>20.931728125066787</v>
      </c>
      <c r="Q339" s="135">
        <v>24.144975375415118</v>
      </c>
      <c r="R339" s="135">
        <v>31.020992832644097</v>
      </c>
      <c r="S339" s="135">
        <v>34.065953676632347</v>
      </c>
      <c r="T339" s="135">
        <v>40.251455025464466</v>
      </c>
      <c r="U339" s="135">
        <v>40.187589340966738</v>
      </c>
      <c r="V339" s="135">
        <v>30.680281775222621</v>
      </c>
      <c r="W339" s="135">
        <v>33.5480765983989</v>
      </c>
      <c r="X339" s="135">
        <v>39.378205522430207</v>
      </c>
      <c r="Y339" s="135">
        <v>42.20159860076474</v>
      </c>
      <c r="Z339" s="135">
        <v>48.467657784254015</v>
      </c>
    </row>
    <row r="340" spans="1:16384" s="12" customFormat="1" hidden="1" outlineLevel="1">
      <c r="B340" s="3" t="s">
        <v>467</v>
      </c>
      <c r="C340" s="3" t="s">
        <v>163</v>
      </c>
      <c r="D340" s="135"/>
      <c r="E340" s="135">
        <v>16</v>
      </c>
      <c r="F340" s="135">
        <v>18</v>
      </c>
      <c r="G340" s="135">
        <v>23</v>
      </c>
      <c r="H340" s="135">
        <v>29</v>
      </c>
      <c r="I340" s="135">
        <v>37</v>
      </c>
      <c r="J340" s="135">
        <v>49</v>
      </c>
      <c r="K340" s="135">
        <v>65</v>
      </c>
      <c r="L340" s="135">
        <v>90</v>
      </c>
      <c r="M340" s="135">
        <v>124</v>
      </c>
      <c r="N340" s="135">
        <v>169</v>
      </c>
      <c r="O340" s="135">
        <v>224</v>
      </c>
      <c r="P340" s="135">
        <v>283</v>
      </c>
      <c r="Q340" s="135">
        <v>357</v>
      </c>
      <c r="R340" s="135">
        <v>455</v>
      </c>
      <c r="S340" s="135">
        <v>577</v>
      </c>
      <c r="T340" s="135">
        <v>726</v>
      </c>
      <c r="U340" s="135">
        <v>901</v>
      </c>
      <c r="V340" s="135">
        <v>1104</v>
      </c>
      <c r="W340" s="135">
        <v>1337</v>
      </c>
      <c r="X340" s="135">
        <v>1603</v>
      </c>
      <c r="Y340" s="135">
        <v>1908</v>
      </c>
      <c r="Z340" s="135">
        <v>2256</v>
      </c>
    </row>
    <row r="341" spans="1:16384" s="341" customFormat="1" hidden="1" outlineLevel="1">
      <c r="B341" s="3" t="s">
        <v>468</v>
      </c>
      <c r="C341" s="3" t="s">
        <v>163</v>
      </c>
      <c r="D341" s="135"/>
      <c r="E341" s="135">
        <v>0</v>
      </c>
      <c r="F341" s="135">
        <v>0</v>
      </c>
      <c r="G341" s="135">
        <v>1</v>
      </c>
      <c r="H341" s="135">
        <v>1</v>
      </c>
      <c r="I341" s="135">
        <v>3</v>
      </c>
      <c r="J341" s="135">
        <v>4</v>
      </c>
      <c r="K341" s="135">
        <v>6</v>
      </c>
      <c r="L341" s="135">
        <v>9</v>
      </c>
      <c r="M341" s="135">
        <v>13</v>
      </c>
      <c r="N341" s="135">
        <v>18</v>
      </c>
      <c r="O341" s="135">
        <v>24</v>
      </c>
      <c r="P341" s="135">
        <v>29</v>
      </c>
      <c r="Q341" s="135">
        <v>37</v>
      </c>
      <c r="R341" s="135">
        <v>47</v>
      </c>
      <c r="S341" s="135">
        <v>59</v>
      </c>
      <c r="T341" s="135">
        <v>74</v>
      </c>
      <c r="U341" s="135">
        <v>89</v>
      </c>
      <c r="V341" s="135">
        <v>107</v>
      </c>
      <c r="W341" s="135">
        <v>131</v>
      </c>
      <c r="X341" s="135">
        <v>158</v>
      </c>
      <c r="Y341" s="135">
        <v>189</v>
      </c>
      <c r="Z341" s="135">
        <v>223</v>
      </c>
    </row>
    <row r="342" spans="1:16384" s="12" customFormat="1" hidden="1" outlineLevel="1">
      <c r="B342" s="3" t="s">
        <v>469</v>
      </c>
      <c r="C342" s="3" t="s">
        <v>163</v>
      </c>
      <c r="D342" s="135"/>
      <c r="E342" s="135">
        <v>110.640776</v>
      </c>
      <c r="F342" s="135">
        <v>130.39994000000002</v>
      </c>
      <c r="G342" s="135">
        <v>185.58692000000002</v>
      </c>
      <c r="H342" s="135">
        <v>264.348612</v>
      </c>
      <c r="I342" s="135">
        <v>346.90587600000003</v>
      </c>
      <c r="J342" s="135">
        <v>429.46313999999995</v>
      </c>
      <c r="K342" s="135">
        <v>507.08422800000005</v>
      </c>
      <c r="L342" s="135">
        <v>558.64066000000003</v>
      </c>
      <c r="M342" s="135">
        <v>580.62238000000002</v>
      </c>
      <c r="N342" s="135">
        <v>587.48814000000004</v>
      </c>
      <c r="O342" s="135">
        <v>594.35389999999995</v>
      </c>
      <c r="P342" s="135">
        <v>597.71705999999995</v>
      </c>
      <c r="Q342" s="135">
        <v>597.71705999999995</v>
      </c>
      <c r="R342" s="135">
        <v>597.71705999999995</v>
      </c>
      <c r="S342" s="135">
        <v>597.71705999999995</v>
      </c>
      <c r="T342" s="135">
        <v>597.71705999999995</v>
      </c>
      <c r="U342" s="135">
        <v>597.71705999999995</v>
      </c>
      <c r="V342" s="135">
        <v>597.71705999999995</v>
      </c>
      <c r="W342" s="135">
        <v>597.71705999999995</v>
      </c>
      <c r="X342" s="135">
        <v>597.71705999999995</v>
      </c>
      <c r="Y342" s="135">
        <v>597.71705999999995</v>
      </c>
      <c r="Z342" s="135">
        <v>597.71705999999995</v>
      </c>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c r="FN342" s="3"/>
      <c r="FO342" s="3"/>
      <c r="FP342" s="3"/>
      <c r="FQ342" s="3"/>
      <c r="FR342" s="3"/>
      <c r="FS342" s="3"/>
      <c r="FT342" s="3"/>
      <c r="FU342" s="3"/>
      <c r="FV342" s="3"/>
      <c r="FW342" s="3"/>
      <c r="FX342" s="3"/>
      <c r="FY342" s="3"/>
      <c r="FZ342" s="3"/>
      <c r="GA342" s="3"/>
      <c r="GB342" s="3"/>
      <c r="GC342" s="3"/>
      <c r="GD342" s="3"/>
      <c r="GE342" s="3"/>
      <c r="GF342" s="3"/>
      <c r="GG342" s="3"/>
      <c r="GH342" s="3"/>
      <c r="GI342" s="3"/>
      <c r="GJ342" s="3"/>
      <c r="GK342" s="3"/>
      <c r="GL342" s="3"/>
      <c r="GM342" s="3"/>
      <c r="GN342" s="3"/>
      <c r="GO342" s="3"/>
      <c r="GP342" s="3"/>
      <c r="GQ342" s="3"/>
      <c r="GR342" s="3"/>
      <c r="GS342" s="3"/>
      <c r="GT342" s="3"/>
      <c r="GU342" s="3"/>
      <c r="GV342" s="3"/>
      <c r="GW342" s="3"/>
      <c r="GX342" s="3"/>
      <c r="GY342" s="3"/>
      <c r="GZ342" s="3"/>
      <c r="HA342" s="3"/>
      <c r="HB342" s="3"/>
      <c r="HC342" s="3"/>
      <c r="HD342" s="3"/>
      <c r="HE342" s="3"/>
      <c r="HF342" s="3"/>
      <c r="HG342" s="3"/>
      <c r="HH342" s="3"/>
      <c r="HI342" s="3"/>
      <c r="HJ342" s="3"/>
      <c r="HK342" s="3"/>
      <c r="HL342" s="3"/>
      <c r="HM342" s="3"/>
      <c r="HN342" s="3"/>
      <c r="HO342" s="3"/>
      <c r="HP342" s="3"/>
      <c r="HQ342" s="3"/>
      <c r="HR342" s="3"/>
      <c r="HS342" s="3"/>
      <c r="HT342" s="3"/>
      <c r="HU342" s="3"/>
      <c r="HV342" s="3"/>
      <c r="HW342" s="3"/>
      <c r="HX342" s="3"/>
      <c r="HY342" s="3"/>
      <c r="HZ342" s="3"/>
      <c r="IA342" s="3"/>
      <c r="IB342" s="3"/>
      <c r="IC342" s="3"/>
      <c r="ID342" s="3"/>
      <c r="IE342" s="3"/>
      <c r="IF342" s="3"/>
      <c r="IG342" s="3"/>
      <c r="IH342" s="3"/>
      <c r="II342" s="3"/>
      <c r="IJ342" s="3"/>
      <c r="IK342" s="3"/>
      <c r="IL342" s="3"/>
      <c r="IM342" s="3"/>
      <c r="IN342" s="3"/>
      <c r="IO342" s="3"/>
      <c r="IP342" s="3"/>
      <c r="IQ342" s="3"/>
      <c r="IR342" s="3"/>
      <c r="IS342" s="3"/>
      <c r="IT342" s="3"/>
      <c r="IU342" s="3"/>
      <c r="IV342" s="3"/>
      <c r="IW342" s="3"/>
      <c r="IX342" s="3"/>
      <c r="IY342" s="3"/>
      <c r="IZ342" s="3"/>
      <c r="JA342" s="3"/>
      <c r="JB342" s="3"/>
      <c r="JC342" s="3"/>
      <c r="JD342" s="3"/>
      <c r="JE342" s="3"/>
      <c r="JF342" s="3"/>
      <c r="JG342" s="3"/>
      <c r="JH342" s="3"/>
      <c r="JI342" s="3"/>
      <c r="JJ342" s="3"/>
      <c r="JK342" s="3"/>
      <c r="JL342" s="3"/>
      <c r="JM342" s="3"/>
      <c r="JN342" s="3"/>
      <c r="JO342" s="3"/>
      <c r="JP342" s="3"/>
      <c r="JQ342" s="3"/>
      <c r="JR342" s="3"/>
      <c r="JS342" s="3"/>
      <c r="JT342" s="3"/>
      <c r="JU342" s="3"/>
      <c r="JV342" s="3"/>
      <c r="JW342" s="3"/>
      <c r="JX342" s="3"/>
      <c r="JY342" s="3"/>
      <c r="JZ342" s="3"/>
      <c r="KA342" s="3"/>
      <c r="KB342" s="3"/>
      <c r="KC342" s="3"/>
      <c r="KD342" s="3"/>
      <c r="KE342" s="3"/>
      <c r="KF342" s="3"/>
      <c r="KG342" s="3"/>
      <c r="KH342" s="3"/>
      <c r="KI342" s="3"/>
      <c r="KJ342" s="3"/>
      <c r="KK342" s="3"/>
      <c r="KL342" s="3"/>
      <c r="KM342" s="3"/>
      <c r="KN342" s="3"/>
      <c r="KO342" s="3"/>
      <c r="KP342" s="3"/>
      <c r="KQ342" s="3"/>
      <c r="KR342" s="3"/>
      <c r="KS342" s="3"/>
      <c r="KT342" s="3"/>
      <c r="KU342" s="3"/>
      <c r="KV342" s="3"/>
      <c r="KW342" s="3"/>
      <c r="KX342" s="3"/>
      <c r="KY342" s="3"/>
      <c r="KZ342" s="3"/>
      <c r="LA342" s="3"/>
      <c r="LB342" s="3"/>
      <c r="LC342" s="3"/>
      <c r="LD342" s="3"/>
      <c r="LE342" s="3"/>
      <c r="LF342" s="3"/>
      <c r="LG342" s="3"/>
      <c r="LH342" s="3"/>
      <c r="LI342" s="3"/>
      <c r="LJ342" s="3"/>
      <c r="LK342" s="3"/>
      <c r="LL342" s="3"/>
      <c r="LM342" s="3"/>
      <c r="LN342" s="3"/>
      <c r="LO342" s="3"/>
      <c r="LP342" s="3"/>
      <c r="LQ342" s="3"/>
      <c r="LR342" s="3"/>
      <c r="LS342" s="3"/>
      <c r="LT342" s="3"/>
      <c r="LU342" s="3"/>
      <c r="LV342" s="3"/>
      <c r="LW342" s="3"/>
      <c r="LX342" s="3"/>
      <c r="LY342" s="3"/>
      <c r="LZ342" s="3"/>
      <c r="MA342" s="3"/>
      <c r="MB342" s="3"/>
      <c r="MC342" s="3"/>
      <c r="MD342" s="3"/>
      <c r="ME342" s="3"/>
      <c r="MF342" s="3"/>
      <c r="MG342" s="3"/>
      <c r="MH342" s="3"/>
      <c r="MI342" s="3"/>
      <c r="MJ342" s="3"/>
      <c r="MK342" s="3"/>
      <c r="ML342" s="3"/>
      <c r="MM342" s="3"/>
      <c r="MN342" s="3"/>
      <c r="MO342" s="3"/>
      <c r="MP342" s="3"/>
      <c r="MQ342" s="3"/>
      <c r="MR342" s="3"/>
      <c r="MS342" s="3"/>
      <c r="MT342" s="3"/>
      <c r="MU342" s="3"/>
      <c r="MV342" s="3"/>
      <c r="MW342" s="3"/>
      <c r="MX342" s="3"/>
      <c r="MY342" s="3"/>
      <c r="MZ342" s="3"/>
      <c r="NA342" s="3"/>
      <c r="NB342" s="3"/>
      <c r="NC342" s="3"/>
      <c r="ND342" s="3"/>
      <c r="NE342" s="3"/>
      <c r="NF342" s="3"/>
      <c r="NG342" s="3"/>
      <c r="NH342" s="3"/>
      <c r="NI342" s="3"/>
      <c r="NJ342" s="3"/>
      <c r="NK342" s="3"/>
      <c r="NL342" s="3"/>
      <c r="NM342" s="3"/>
      <c r="NN342" s="3"/>
      <c r="NO342" s="3"/>
      <c r="NP342" s="3"/>
      <c r="NQ342" s="3"/>
      <c r="NR342" s="3"/>
      <c r="NS342" s="3"/>
      <c r="NT342" s="3"/>
      <c r="NU342" s="3"/>
      <c r="NV342" s="3"/>
      <c r="NW342" s="3"/>
      <c r="NX342" s="3"/>
      <c r="NY342" s="3"/>
      <c r="NZ342" s="3"/>
      <c r="OA342" s="3"/>
      <c r="OB342" s="3"/>
      <c r="OC342" s="3"/>
      <c r="OD342" s="3"/>
      <c r="OE342" s="3"/>
      <c r="OF342" s="3"/>
      <c r="OG342" s="3"/>
      <c r="OH342" s="3"/>
      <c r="OI342" s="3"/>
      <c r="OJ342" s="3"/>
      <c r="OK342" s="3"/>
      <c r="OL342" s="3"/>
      <c r="OM342" s="3"/>
      <c r="ON342" s="3"/>
      <c r="OO342" s="3"/>
      <c r="OP342" s="3"/>
      <c r="OQ342" s="3"/>
      <c r="OR342" s="3"/>
      <c r="OS342" s="3"/>
      <c r="OT342" s="3"/>
      <c r="OU342" s="3"/>
      <c r="OV342" s="3"/>
      <c r="OW342" s="3"/>
      <c r="OX342" s="3"/>
      <c r="OY342" s="3"/>
      <c r="OZ342" s="3"/>
      <c r="PA342" s="3"/>
      <c r="PB342" s="3"/>
      <c r="PC342" s="3"/>
      <c r="PD342" s="3"/>
      <c r="PE342" s="3"/>
      <c r="PF342" s="3"/>
      <c r="PG342" s="3"/>
      <c r="PH342" s="3"/>
      <c r="PI342" s="3"/>
      <c r="PJ342" s="3"/>
      <c r="PK342" s="3"/>
      <c r="PL342" s="3"/>
      <c r="PM342" s="3"/>
      <c r="PN342" s="3"/>
      <c r="PO342" s="3"/>
      <c r="PP342" s="3"/>
      <c r="PQ342" s="3"/>
      <c r="PR342" s="3"/>
      <c r="PS342" s="3"/>
      <c r="PT342" s="3"/>
      <c r="PU342" s="3"/>
      <c r="PV342" s="3"/>
      <c r="PW342" s="3"/>
      <c r="PX342" s="3"/>
      <c r="PY342" s="3"/>
      <c r="PZ342" s="3"/>
      <c r="QA342" s="3"/>
      <c r="QB342" s="3"/>
      <c r="QC342" s="3"/>
      <c r="QD342" s="3"/>
      <c r="QE342" s="3"/>
      <c r="QF342" s="3"/>
      <c r="QG342" s="3"/>
      <c r="QH342" s="3"/>
      <c r="QI342" s="3"/>
      <c r="QJ342" s="3"/>
      <c r="QK342" s="3"/>
      <c r="QL342" s="3"/>
      <c r="QM342" s="3"/>
      <c r="QN342" s="3"/>
      <c r="QO342" s="3"/>
      <c r="QP342" s="3"/>
      <c r="QQ342" s="3"/>
      <c r="QR342" s="3"/>
      <c r="QS342" s="3"/>
      <c r="QT342" s="3"/>
      <c r="QU342" s="3"/>
      <c r="QV342" s="3"/>
      <c r="QW342" s="3"/>
      <c r="QX342" s="3"/>
      <c r="QY342" s="3"/>
      <c r="QZ342" s="3"/>
      <c r="RA342" s="3"/>
      <c r="RB342" s="3"/>
      <c r="RC342" s="3"/>
      <c r="RD342" s="3"/>
      <c r="RE342" s="3"/>
      <c r="RF342" s="3"/>
      <c r="RG342" s="3"/>
      <c r="RH342" s="3"/>
      <c r="RI342" s="3"/>
      <c r="RJ342" s="3"/>
      <c r="RK342" s="3"/>
      <c r="RL342" s="3"/>
      <c r="RM342" s="3"/>
      <c r="RN342" s="3"/>
      <c r="RO342" s="3"/>
      <c r="RP342" s="3"/>
      <c r="RQ342" s="3"/>
      <c r="RR342" s="3"/>
      <c r="RS342" s="3"/>
      <c r="RT342" s="3"/>
      <c r="RU342" s="3"/>
      <c r="RV342" s="3"/>
      <c r="RW342" s="3"/>
      <c r="RX342" s="3"/>
      <c r="RY342" s="3"/>
      <c r="RZ342" s="3"/>
      <c r="SA342" s="3"/>
      <c r="SB342" s="3"/>
      <c r="SC342" s="3"/>
      <c r="SD342" s="3"/>
      <c r="SE342" s="3"/>
      <c r="SF342" s="3"/>
      <c r="SG342" s="3"/>
      <c r="SH342" s="3"/>
      <c r="SI342" s="3"/>
      <c r="SJ342" s="3"/>
      <c r="SK342" s="3"/>
      <c r="SL342" s="3"/>
      <c r="SM342" s="3"/>
      <c r="SN342" s="3"/>
      <c r="SO342" s="3"/>
      <c r="SP342" s="3"/>
      <c r="SQ342" s="3"/>
      <c r="SR342" s="3"/>
      <c r="SS342" s="3"/>
      <c r="ST342" s="3"/>
      <c r="SU342" s="3"/>
      <c r="SV342" s="3"/>
      <c r="SW342" s="3"/>
      <c r="SX342" s="3"/>
      <c r="SY342" s="3"/>
      <c r="SZ342" s="3"/>
      <c r="TA342" s="3"/>
      <c r="TB342" s="3"/>
      <c r="TC342" s="3"/>
      <c r="TD342" s="3"/>
      <c r="TE342" s="3"/>
      <c r="TF342" s="3"/>
      <c r="TG342" s="3"/>
      <c r="TH342" s="3"/>
      <c r="TI342" s="3"/>
      <c r="TJ342" s="3"/>
      <c r="TK342" s="3"/>
      <c r="TL342" s="3"/>
      <c r="TM342" s="3"/>
      <c r="TN342" s="3"/>
      <c r="TO342" s="3"/>
      <c r="TP342" s="3"/>
      <c r="TQ342" s="3"/>
      <c r="TR342" s="3"/>
      <c r="TS342" s="3"/>
      <c r="TT342" s="3"/>
      <c r="TU342" s="3"/>
      <c r="TV342" s="3"/>
      <c r="TW342" s="3"/>
      <c r="TX342" s="3"/>
      <c r="TY342" s="3"/>
      <c r="TZ342" s="3"/>
      <c r="UA342" s="3"/>
      <c r="UB342" s="3"/>
      <c r="UC342" s="3"/>
      <c r="UD342" s="3"/>
      <c r="UE342" s="3"/>
      <c r="UF342" s="3"/>
      <c r="UG342" s="3"/>
      <c r="UH342" s="3"/>
      <c r="UI342" s="3"/>
      <c r="UJ342" s="3"/>
      <c r="UK342" s="3"/>
      <c r="UL342" s="3"/>
      <c r="UM342" s="3"/>
      <c r="UN342" s="3"/>
      <c r="UO342" s="3"/>
      <c r="UP342" s="3"/>
      <c r="UQ342" s="3"/>
      <c r="UR342" s="3"/>
      <c r="US342" s="3"/>
      <c r="UT342" s="3"/>
      <c r="UU342" s="3"/>
      <c r="UV342" s="3"/>
      <c r="UW342" s="3"/>
      <c r="UX342" s="3"/>
      <c r="UY342" s="3"/>
      <c r="UZ342" s="3"/>
      <c r="VA342" s="3"/>
      <c r="VB342" s="3"/>
      <c r="VC342" s="3"/>
      <c r="VD342" s="3"/>
      <c r="VE342" s="3"/>
      <c r="VF342" s="3"/>
      <c r="VG342" s="3"/>
      <c r="VH342" s="3"/>
      <c r="VI342" s="3"/>
      <c r="VJ342" s="3"/>
      <c r="VK342" s="3"/>
      <c r="VL342" s="3"/>
      <c r="VM342" s="3"/>
      <c r="VN342" s="3"/>
      <c r="VO342" s="3"/>
      <c r="VP342" s="3"/>
      <c r="VQ342" s="3"/>
      <c r="VR342" s="3"/>
      <c r="VS342" s="3"/>
      <c r="VT342" s="3"/>
      <c r="VU342" s="3"/>
      <c r="VV342" s="3"/>
      <c r="VW342" s="3"/>
      <c r="VX342" s="3"/>
      <c r="VY342" s="3"/>
      <c r="VZ342" s="3"/>
      <c r="WA342" s="3"/>
      <c r="WB342" s="3"/>
      <c r="WC342" s="3"/>
      <c r="WD342" s="3"/>
      <c r="WE342" s="3"/>
      <c r="WF342" s="3"/>
      <c r="WG342" s="3"/>
      <c r="WH342" s="3"/>
      <c r="WI342" s="3"/>
      <c r="WJ342" s="3"/>
      <c r="WK342" s="3"/>
      <c r="WL342" s="3"/>
      <c r="WM342" s="3"/>
      <c r="WN342" s="3"/>
      <c r="WO342" s="3"/>
      <c r="WP342" s="3"/>
      <c r="WQ342" s="3"/>
      <c r="WR342" s="3"/>
      <c r="WS342" s="3"/>
      <c r="WT342" s="3"/>
      <c r="WU342" s="3"/>
      <c r="WV342" s="3"/>
      <c r="WW342" s="3"/>
      <c r="WX342" s="3"/>
      <c r="WY342" s="3"/>
      <c r="WZ342" s="3"/>
      <c r="XA342" s="3"/>
      <c r="XB342" s="3"/>
      <c r="XC342" s="3"/>
      <c r="XD342" s="3"/>
      <c r="XE342" s="3"/>
      <c r="XF342" s="3"/>
      <c r="XG342" s="3"/>
      <c r="XH342" s="3"/>
      <c r="XI342" s="3"/>
      <c r="XJ342" s="3"/>
      <c r="XK342" s="3"/>
      <c r="XL342" s="3"/>
      <c r="XM342" s="3"/>
      <c r="XN342" s="3"/>
      <c r="XO342" s="3"/>
      <c r="XP342" s="3"/>
      <c r="XQ342" s="3"/>
      <c r="XR342" s="3"/>
      <c r="XS342" s="3"/>
      <c r="XT342" s="3"/>
      <c r="XU342" s="3"/>
      <c r="XV342" s="3"/>
      <c r="XW342" s="3"/>
      <c r="XX342" s="3"/>
      <c r="XY342" s="3"/>
      <c r="XZ342" s="3"/>
      <c r="YA342" s="3"/>
      <c r="YB342" s="3"/>
      <c r="YC342" s="3"/>
      <c r="YD342" s="3"/>
      <c r="YE342" s="3"/>
      <c r="YF342" s="3"/>
      <c r="YG342" s="3"/>
      <c r="YH342" s="3"/>
      <c r="YI342" s="3"/>
      <c r="YJ342" s="3"/>
      <c r="YK342" s="3"/>
      <c r="YL342" s="3"/>
      <c r="YM342" s="3"/>
      <c r="YN342" s="3"/>
      <c r="YO342" s="3"/>
      <c r="YP342" s="3"/>
      <c r="YQ342" s="3"/>
      <c r="YR342" s="3"/>
      <c r="YS342" s="3"/>
      <c r="YT342" s="3"/>
      <c r="YU342" s="3"/>
      <c r="YV342" s="3"/>
      <c r="YW342" s="3"/>
      <c r="YX342" s="3"/>
      <c r="YY342" s="3"/>
      <c r="YZ342" s="3"/>
      <c r="ZA342" s="3"/>
      <c r="ZB342" s="3"/>
      <c r="ZC342" s="3"/>
      <c r="ZD342" s="3"/>
      <c r="ZE342" s="3"/>
      <c r="ZF342" s="3"/>
      <c r="ZG342" s="3"/>
      <c r="ZH342" s="3"/>
      <c r="ZI342" s="3"/>
      <c r="ZJ342" s="3"/>
      <c r="ZK342" s="3"/>
      <c r="ZL342" s="3"/>
      <c r="ZM342" s="3"/>
      <c r="ZN342" s="3"/>
      <c r="ZO342" s="3"/>
      <c r="ZP342" s="3"/>
      <c r="ZQ342" s="3"/>
      <c r="ZR342" s="3"/>
      <c r="ZS342" s="3"/>
      <c r="ZT342" s="3"/>
      <c r="ZU342" s="3"/>
      <c r="ZV342" s="3"/>
      <c r="ZW342" s="3"/>
      <c r="ZX342" s="3"/>
      <c r="ZY342" s="3"/>
      <c r="ZZ342" s="3"/>
      <c r="AAA342" s="3"/>
      <c r="AAB342" s="3"/>
      <c r="AAC342" s="3"/>
      <c r="AAD342" s="3"/>
      <c r="AAE342" s="3"/>
      <c r="AAF342" s="3"/>
      <c r="AAG342" s="3"/>
      <c r="AAH342" s="3"/>
      <c r="AAI342" s="3"/>
      <c r="AAJ342" s="3"/>
      <c r="AAK342" s="3"/>
      <c r="AAL342" s="3"/>
      <c r="AAM342" s="3"/>
      <c r="AAN342" s="3"/>
      <c r="AAO342" s="3"/>
      <c r="AAP342" s="3"/>
      <c r="AAQ342" s="3"/>
      <c r="AAR342" s="3"/>
      <c r="AAS342" s="3"/>
      <c r="AAT342" s="3"/>
      <c r="AAU342" s="3"/>
      <c r="AAV342" s="3"/>
      <c r="AAW342" s="3"/>
      <c r="AAX342" s="3"/>
      <c r="AAY342" s="3"/>
      <c r="AAZ342" s="3"/>
      <c r="ABA342" s="3"/>
      <c r="ABB342" s="3"/>
      <c r="ABC342" s="3"/>
      <c r="ABD342" s="3"/>
      <c r="ABE342" s="3"/>
      <c r="ABF342" s="3"/>
      <c r="ABG342" s="3"/>
      <c r="ABH342" s="3"/>
      <c r="ABI342" s="3"/>
      <c r="ABJ342" s="3"/>
      <c r="ABK342" s="3"/>
      <c r="ABL342" s="3"/>
      <c r="ABM342" s="3"/>
      <c r="ABN342" s="3"/>
      <c r="ABO342" s="3"/>
      <c r="ABP342" s="3"/>
      <c r="ABQ342" s="3"/>
      <c r="ABR342" s="3"/>
      <c r="ABS342" s="3"/>
      <c r="ABT342" s="3"/>
      <c r="ABU342" s="3"/>
      <c r="ABV342" s="3"/>
      <c r="ABW342" s="3"/>
      <c r="ABX342" s="3"/>
      <c r="ABY342" s="3"/>
      <c r="ABZ342" s="3"/>
      <c r="ACA342" s="3"/>
      <c r="ACB342" s="3"/>
      <c r="ACC342" s="3"/>
      <c r="ACD342" s="3"/>
      <c r="ACE342" s="3"/>
      <c r="ACF342" s="3"/>
      <c r="ACG342" s="3"/>
      <c r="ACH342" s="3"/>
      <c r="ACI342" s="3"/>
      <c r="ACJ342" s="3"/>
      <c r="ACK342" s="3"/>
      <c r="ACL342" s="3"/>
      <c r="ACM342" s="3"/>
      <c r="ACN342" s="3"/>
      <c r="ACO342" s="3"/>
      <c r="ACP342" s="3"/>
      <c r="ACQ342" s="3"/>
      <c r="ACR342" s="3"/>
      <c r="ACS342" s="3"/>
      <c r="ACT342" s="3"/>
      <c r="ACU342" s="3"/>
      <c r="ACV342" s="3"/>
      <c r="ACW342" s="3"/>
      <c r="ACX342" s="3"/>
      <c r="ACY342" s="3"/>
      <c r="ACZ342" s="3"/>
      <c r="ADA342" s="3"/>
      <c r="ADB342" s="3"/>
      <c r="ADC342" s="3"/>
      <c r="ADD342" s="3"/>
      <c r="ADE342" s="3"/>
      <c r="ADF342" s="3"/>
      <c r="ADG342" s="3"/>
      <c r="ADH342" s="3"/>
      <c r="ADI342" s="3"/>
      <c r="ADJ342" s="3"/>
      <c r="ADK342" s="3"/>
      <c r="ADL342" s="3"/>
      <c r="ADM342" s="3"/>
      <c r="ADN342" s="3"/>
      <c r="ADO342" s="3"/>
      <c r="ADP342" s="3"/>
      <c r="ADQ342" s="3"/>
      <c r="ADR342" s="3"/>
      <c r="ADS342" s="3"/>
      <c r="ADT342" s="3"/>
      <c r="ADU342" s="3"/>
      <c r="ADV342" s="3"/>
      <c r="ADW342" s="3"/>
      <c r="ADX342" s="3"/>
      <c r="ADY342" s="3"/>
      <c r="ADZ342" s="3"/>
      <c r="AEA342" s="3"/>
      <c r="AEB342" s="3"/>
      <c r="AEC342" s="3"/>
      <c r="AED342" s="3"/>
      <c r="AEE342" s="3"/>
      <c r="AEF342" s="3"/>
      <c r="AEG342" s="3"/>
      <c r="AEH342" s="3"/>
      <c r="AEI342" s="3"/>
      <c r="AEJ342" s="3"/>
      <c r="AEK342" s="3"/>
      <c r="AEL342" s="3"/>
      <c r="AEM342" s="3"/>
      <c r="AEN342" s="3"/>
      <c r="AEO342" s="3"/>
      <c r="AEP342" s="3"/>
      <c r="AEQ342" s="3"/>
      <c r="AER342" s="3"/>
      <c r="AES342" s="3"/>
      <c r="AET342" s="3"/>
      <c r="AEU342" s="3"/>
      <c r="AEV342" s="3"/>
      <c r="AEW342" s="3"/>
      <c r="AEX342" s="3"/>
      <c r="AEY342" s="3"/>
      <c r="AEZ342" s="3"/>
      <c r="AFA342" s="3"/>
      <c r="AFB342" s="3"/>
      <c r="AFC342" s="3"/>
      <c r="AFD342" s="3"/>
      <c r="AFE342" s="3"/>
      <c r="AFF342" s="3"/>
      <c r="AFG342" s="3"/>
      <c r="AFH342" s="3"/>
      <c r="AFI342" s="3"/>
      <c r="AFJ342" s="3"/>
      <c r="AFK342" s="3"/>
      <c r="AFL342" s="3"/>
      <c r="AFM342" s="3"/>
      <c r="AFN342" s="3"/>
      <c r="AFO342" s="3"/>
      <c r="AFP342" s="3"/>
      <c r="AFQ342" s="3"/>
      <c r="AFR342" s="3"/>
      <c r="AFS342" s="3"/>
      <c r="AFT342" s="3"/>
      <c r="AFU342" s="3"/>
      <c r="AFV342" s="3"/>
      <c r="AFW342" s="3"/>
      <c r="AFX342" s="3"/>
      <c r="AFY342" s="3"/>
      <c r="AFZ342" s="3"/>
      <c r="AGA342" s="3"/>
      <c r="AGB342" s="3"/>
      <c r="AGC342" s="3"/>
      <c r="AGD342" s="3"/>
      <c r="AGE342" s="3"/>
      <c r="AGF342" s="3"/>
      <c r="AGG342" s="3"/>
      <c r="AGH342" s="3"/>
      <c r="AGI342" s="3"/>
      <c r="AGJ342" s="3"/>
      <c r="AGK342" s="3"/>
      <c r="AGL342" s="3"/>
      <c r="AGM342" s="3"/>
      <c r="AGN342" s="3"/>
      <c r="AGO342" s="3"/>
      <c r="AGP342" s="3"/>
      <c r="AGQ342" s="3"/>
      <c r="AGR342" s="3"/>
      <c r="AGS342" s="3"/>
      <c r="AGT342" s="3"/>
      <c r="AGU342" s="3"/>
      <c r="AGV342" s="3"/>
      <c r="AGW342" s="3"/>
      <c r="AGX342" s="3"/>
      <c r="AGY342" s="3"/>
      <c r="AGZ342" s="3"/>
      <c r="AHA342" s="3"/>
      <c r="AHB342" s="3"/>
      <c r="AHC342" s="3"/>
      <c r="AHD342" s="3"/>
      <c r="AHE342" s="3"/>
      <c r="AHF342" s="3"/>
      <c r="AHG342" s="3"/>
      <c r="AHH342" s="3"/>
      <c r="AHI342" s="3"/>
      <c r="AHJ342" s="3"/>
      <c r="AHK342" s="3"/>
      <c r="AHL342" s="3"/>
      <c r="AHM342" s="3"/>
      <c r="AHN342" s="3"/>
      <c r="AHO342" s="3"/>
      <c r="AHP342" s="3"/>
      <c r="AHQ342" s="3"/>
      <c r="AHR342" s="3"/>
      <c r="AHS342" s="3"/>
      <c r="AHT342" s="3"/>
      <c r="AHU342" s="3"/>
      <c r="AHV342" s="3"/>
      <c r="AHW342" s="3"/>
      <c r="AHX342" s="3"/>
      <c r="AHY342" s="3"/>
      <c r="AHZ342" s="3"/>
      <c r="AIA342" s="3"/>
      <c r="AIB342" s="3"/>
      <c r="AIC342" s="3"/>
      <c r="AID342" s="3"/>
      <c r="AIE342" s="3"/>
      <c r="AIF342" s="3"/>
      <c r="AIG342" s="3"/>
      <c r="AIH342" s="3"/>
      <c r="AII342" s="3"/>
      <c r="AIJ342" s="3"/>
      <c r="AIK342" s="3"/>
      <c r="AIL342" s="3"/>
      <c r="AIM342" s="3"/>
      <c r="AIN342" s="3"/>
      <c r="AIO342" s="3"/>
      <c r="AIP342" s="3"/>
      <c r="AIQ342" s="3"/>
      <c r="AIR342" s="3"/>
      <c r="AIS342" s="3"/>
      <c r="AIT342" s="3"/>
      <c r="AIU342" s="3"/>
      <c r="AIV342" s="3"/>
      <c r="AIW342" s="3"/>
      <c r="AIX342" s="3"/>
      <c r="AIY342" s="3"/>
      <c r="AIZ342" s="3"/>
      <c r="AJA342" s="3"/>
      <c r="AJB342" s="3"/>
      <c r="AJC342" s="3"/>
      <c r="AJD342" s="3"/>
      <c r="AJE342" s="3"/>
      <c r="AJF342" s="3"/>
      <c r="AJG342" s="3"/>
      <c r="AJH342" s="3"/>
      <c r="AJI342" s="3"/>
      <c r="AJJ342" s="3"/>
      <c r="AJK342" s="3"/>
      <c r="AJL342" s="3"/>
      <c r="AJM342" s="3"/>
      <c r="AJN342" s="3"/>
      <c r="AJO342" s="3"/>
      <c r="AJP342" s="3"/>
      <c r="AJQ342" s="3"/>
      <c r="AJR342" s="3"/>
      <c r="AJS342" s="3"/>
      <c r="AJT342" s="3"/>
      <c r="AJU342" s="3"/>
      <c r="AJV342" s="3"/>
      <c r="AJW342" s="3"/>
      <c r="AJX342" s="3"/>
      <c r="AJY342" s="3"/>
      <c r="AJZ342" s="3"/>
      <c r="AKA342" s="3"/>
      <c r="AKB342" s="3"/>
      <c r="AKC342" s="3"/>
      <c r="AKD342" s="3"/>
      <c r="AKE342" s="3"/>
      <c r="AKF342" s="3"/>
      <c r="AKG342" s="3"/>
      <c r="AKH342" s="3"/>
      <c r="AKI342" s="3"/>
      <c r="AKJ342" s="3"/>
      <c r="AKK342" s="3"/>
      <c r="AKL342" s="3"/>
      <c r="AKM342" s="3"/>
      <c r="AKN342" s="3"/>
      <c r="AKO342" s="3"/>
      <c r="AKP342" s="3"/>
      <c r="AKQ342" s="3"/>
      <c r="AKR342" s="3"/>
      <c r="AKS342" s="3"/>
      <c r="AKT342" s="3"/>
      <c r="AKU342" s="3"/>
      <c r="AKV342" s="3"/>
      <c r="AKW342" s="3"/>
      <c r="AKX342" s="3"/>
      <c r="AKY342" s="3"/>
      <c r="AKZ342" s="3"/>
      <c r="ALA342" s="3"/>
      <c r="ALB342" s="3"/>
      <c r="ALC342" s="3"/>
      <c r="ALD342" s="3"/>
      <c r="ALE342" s="3"/>
      <c r="ALF342" s="3"/>
      <c r="ALG342" s="3"/>
      <c r="ALH342" s="3"/>
      <c r="ALI342" s="3"/>
      <c r="ALJ342" s="3"/>
      <c r="ALK342" s="3"/>
      <c r="ALL342" s="3"/>
      <c r="ALM342" s="3"/>
      <c r="ALN342" s="3"/>
      <c r="ALO342" s="3"/>
      <c r="ALP342" s="3"/>
      <c r="ALQ342" s="3"/>
      <c r="ALR342" s="3"/>
      <c r="ALS342" s="3"/>
      <c r="ALT342" s="3"/>
      <c r="ALU342" s="3"/>
      <c r="ALV342" s="3"/>
      <c r="ALW342" s="3"/>
      <c r="ALX342" s="3"/>
      <c r="ALY342" s="3"/>
      <c r="ALZ342" s="3"/>
      <c r="AMA342" s="3"/>
      <c r="AMB342" s="3"/>
      <c r="AMC342" s="3"/>
      <c r="AMD342" s="3"/>
      <c r="AME342" s="3"/>
      <c r="AMF342" s="3"/>
      <c r="AMG342" s="3"/>
      <c r="AMH342" s="3"/>
      <c r="AMI342" s="3"/>
      <c r="AMJ342" s="3"/>
      <c r="AMK342" s="3"/>
      <c r="AML342" s="3"/>
      <c r="AMM342" s="3"/>
      <c r="AMN342" s="3"/>
      <c r="AMO342" s="3"/>
      <c r="AMP342" s="3"/>
      <c r="AMQ342" s="3"/>
      <c r="AMR342" s="3"/>
      <c r="AMS342" s="3"/>
      <c r="AMT342" s="3"/>
      <c r="AMU342" s="3"/>
      <c r="AMV342" s="3"/>
      <c r="AMW342" s="3"/>
      <c r="AMX342" s="3"/>
      <c r="AMY342" s="3"/>
      <c r="AMZ342" s="3"/>
      <c r="ANA342" s="3"/>
      <c r="ANB342" s="3"/>
      <c r="ANC342" s="3"/>
      <c r="AND342" s="3"/>
      <c r="ANE342" s="3"/>
      <c r="ANF342" s="3"/>
      <c r="ANG342" s="3"/>
      <c r="ANH342" s="3"/>
      <c r="ANI342" s="3"/>
      <c r="ANJ342" s="3"/>
      <c r="ANK342" s="3"/>
      <c r="ANL342" s="3"/>
      <c r="ANM342" s="3"/>
      <c r="ANN342" s="3"/>
      <c r="ANO342" s="3"/>
      <c r="ANP342" s="3"/>
      <c r="ANQ342" s="3"/>
      <c r="ANR342" s="3"/>
      <c r="ANS342" s="3"/>
      <c r="ANT342" s="3"/>
      <c r="ANU342" s="3"/>
      <c r="ANV342" s="3"/>
      <c r="ANW342" s="3"/>
      <c r="ANX342" s="3"/>
      <c r="ANY342" s="3"/>
      <c r="ANZ342" s="3"/>
      <c r="AOA342" s="3"/>
      <c r="AOB342" s="3"/>
      <c r="AOC342" s="3"/>
      <c r="AOD342" s="3"/>
      <c r="AOE342" s="3"/>
      <c r="AOF342" s="3"/>
      <c r="AOG342" s="3"/>
      <c r="AOH342" s="3"/>
      <c r="AOI342" s="3"/>
      <c r="AOJ342" s="3"/>
      <c r="AOK342" s="3"/>
      <c r="AOL342" s="3"/>
      <c r="AOM342" s="3"/>
      <c r="AON342" s="3"/>
      <c r="AOO342" s="3"/>
      <c r="AOP342" s="3"/>
      <c r="AOQ342" s="3"/>
      <c r="AOR342" s="3"/>
      <c r="AOS342" s="3"/>
      <c r="AOT342" s="3"/>
      <c r="AOU342" s="3"/>
      <c r="AOV342" s="3"/>
      <c r="AOW342" s="3"/>
      <c r="AOX342" s="3"/>
      <c r="AOY342" s="3"/>
      <c r="AOZ342" s="3"/>
      <c r="APA342" s="3"/>
      <c r="APB342" s="3"/>
      <c r="APC342" s="3"/>
      <c r="APD342" s="3"/>
      <c r="APE342" s="3"/>
      <c r="APF342" s="3"/>
      <c r="APG342" s="3"/>
      <c r="APH342" s="3"/>
      <c r="API342" s="3"/>
      <c r="APJ342" s="3"/>
      <c r="APK342" s="3"/>
      <c r="APL342" s="3"/>
      <c r="APM342" s="3"/>
      <c r="APN342" s="3"/>
      <c r="APO342" s="3"/>
      <c r="APP342" s="3"/>
      <c r="APQ342" s="3"/>
      <c r="APR342" s="3"/>
      <c r="APS342" s="3"/>
      <c r="APT342" s="3"/>
      <c r="APU342" s="3"/>
      <c r="APV342" s="3"/>
      <c r="APW342" s="3"/>
      <c r="APX342" s="3"/>
      <c r="APY342" s="3"/>
      <c r="APZ342" s="3"/>
      <c r="AQA342" s="3"/>
      <c r="AQB342" s="3"/>
      <c r="AQC342" s="3"/>
      <c r="AQD342" s="3"/>
      <c r="AQE342" s="3"/>
      <c r="AQF342" s="3"/>
      <c r="AQG342" s="3"/>
      <c r="AQH342" s="3"/>
      <c r="AQI342" s="3"/>
      <c r="AQJ342" s="3"/>
      <c r="AQK342" s="3"/>
      <c r="AQL342" s="3"/>
      <c r="AQM342" s="3"/>
      <c r="AQN342" s="3"/>
      <c r="AQO342" s="3"/>
      <c r="AQP342" s="3"/>
      <c r="AQQ342" s="3"/>
      <c r="AQR342" s="3"/>
      <c r="AQS342" s="3"/>
      <c r="AQT342" s="3"/>
      <c r="AQU342" s="3"/>
      <c r="AQV342" s="3"/>
      <c r="AQW342" s="3"/>
      <c r="AQX342" s="3"/>
      <c r="AQY342" s="3"/>
      <c r="AQZ342" s="3"/>
      <c r="ARA342" s="3"/>
      <c r="ARB342" s="3"/>
      <c r="ARC342" s="3"/>
      <c r="ARD342" s="3"/>
      <c r="ARE342" s="3"/>
      <c r="ARF342" s="3"/>
      <c r="ARG342" s="3"/>
      <c r="ARH342" s="3"/>
      <c r="ARI342" s="3"/>
      <c r="ARJ342" s="3"/>
      <c r="ARK342" s="3"/>
      <c r="ARL342" s="3"/>
      <c r="ARM342" s="3"/>
      <c r="ARN342" s="3"/>
      <c r="ARO342" s="3"/>
      <c r="ARP342" s="3"/>
      <c r="ARQ342" s="3"/>
      <c r="ARR342" s="3"/>
      <c r="ARS342" s="3"/>
      <c r="ART342" s="3"/>
      <c r="ARU342" s="3"/>
      <c r="ARV342" s="3"/>
      <c r="ARW342" s="3"/>
      <c r="ARX342" s="3"/>
      <c r="ARY342" s="3"/>
      <c r="ARZ342" s="3"/>
      <c r="ASA342" s="3"/>
      <c r="ASB342" s="3"/>
      <c r="ASC342" s="3"/>
      <c r="ASD342" s="3"/>
      <c r="ASE342" s="3"/>
      <c r="ASF342" s="3"/>
      <c r="ASG342" s="3"/>
      <c r="ASH342" s="3"/>
      <c r="ASI342" s="3"/>
      <c r="ASJ342" s="3"/>
      <c r="ASK342" s="3"/>
      <c r="ASL342" s="3"/>
      <c r="ASM342" s="3"/>
      <c r="ASN342" s="3"/>
      <c r="ASO342" s="3"/>
      <c r="ASP342" s="3"/>
      <c r="ASQ342" s="3"/>
      <c r="ASR342" s="3"/>
      <c r="ASS342" s="3"/>
      <c r="AST342" s="3"/>
      <c r="ASU342" s="3"/>
      <c r="ASV342" s="3"/>
      <c r="ASW342" s="3"/>
      <c r="ASX342" s="3"/>
      <c r="ASY342" s="3"/>
      <c r="ASZ342" s="3"/>
      <c r="ATA342" s="3"/>
      <c r="ATB342" s="3"/>
      <c r="ATC342" s="3"/>
      <c r="ATD342" s="3"/>
      <c r="ATE342" s="3"/>
      <c r="ATF342" s="3"/>
      <c r="ATG342" s="3"/>
      <c r="ATH342" s="3"/>
      <c r="ATI342" s="3"/>
      <c r="ATJ342" s="3"/>
      <c r="ATK342" s="3"/>
      <c r="ATL342" s="3"/>
      <c r="ATM342" s="3"/>
      <c r="ATN342" s="3"/>
      <c r="ATO342" s="3"/>
      <c r="ATP342" s="3"/>
      <c r="ATQ342" s="3"/>
      <c r="ATR342" s="3"/>
      <c r="ATS342" s="3"/>
      <c r="ATT342" s="3"/>
      <c r="ATU342" s="3"/>
      <c r="ATV342" s="3"/>
      <c r="ATW342" s="3"/>
      <c r="ATX342" s="3"/>
      <c r="ATY342" s="3"/>
      <c r="ATZ342" s="3"/>
      <c r="AUA342" s="3"/>
      <c r="AUB342" s="3"/>
      <c r="AUC342" s="3"/>
      <c r="AUD342" s="3"/>
      <c r="AUE342" s="3"/>
      <c r="AUF342" s="3"/>
      <c r="AUG342" s="3"/>
      <c r="AUH342" s="3"/>
      <c r="AUI342" s="3"/>
      <c r="AUJ342" s="3"/>
      <c r="AUK342" s="3"/>
      <c r="AUL342" s="3"/>
      <c r="AUM342" s="3"/>
      <c r="AUN342" s="3"/>
      <c r="AUO342" s="3"/>
      <c r="AUP342" s="3"/>
      <c r="AUQ342" s="3"/>
      <c r="AUR342" s="3"/>
      <c r="AUS342" s="3"/>
      <c r="AUT342" s="3"/>
      <c r="AUU342" s="3"/>
      <c r="AUV342" s="3"/>
      <c r="AUW342" s="3"/>
      <c r="AUX342" s="3"/>
      <c r="AUY342" s="3"/>
      <c r="AUZ342" s="3"/>
      <c r="AVA342" s="3"/>
      <c r="AVB342" s="3"/>
      <c r="AVC342" s="3"/>
      <c r="AVD342" s="3"/>
      <c r="AVE342" s="3"/>
      <c r="AVF342" s="3"/>
      <c r="AVG342" s="3"/>
      <c r="AVH342" s="3"/>
      <c r="AVI342" s="3"/>
      <c r="AVJ342" s="3"/>
      <c r="AVK342" s="3"/>
      <c r="AVL342" s="3"/>
      <c r="AVM342" s="3"/>
      <c r="AVN342" s="3"/>
      <c r="AVO342" s="3"/>
      <c r="AVP342" s="3"/>
      <c r="AVQ342" s="3"/>
      <c r="AVR342" s="3"/>
      <c r="AVS342" s="3"/>
      <c r="AVT342" s="3"/>
      <c r="AVU342" s="3"/>
      <c r="AVV342" s="3"/>
      <c r="AVW342" s="3"/>
      <c r="AVX342" s="3"/>
      <c r="AVY342" s="3"/>
      <c r="AVZ342" s="3"/>
      <c r="AWA342" s="3"/>
      <c r="AWB342" s="3"/>
      <c r="AWC342" s="3"/>
      <c r="AWD342" s="3"/>
      <c r="AWE342" s="3"/>
      <c r="AWF342" s="3"/>
      <c r="AWG342" s="3"/>
      <c r="AWH342" s="3"/>
      <c r="AWI342" s="3"/>
      <c r="AWJ342" s="3"/>
      <c r="AWK342" s="3"/>
      <c r="AWL342" s="3"/>
      <c r="AWM342" s="3"/>
      <c r="AWN342" s="3"/>
      <c r="AWO342" s="3"/>
      <c r="AWP342" s="3"/>
      <c r="AWQ342" s="3"/>
      <c r="AWR342" s="3"/>
      <c r="AWS342" s="3"/>
      <c r="AWT342" s="3"/>
      <c r="AWU342" s="3"/>
      <c r="AWV342" s="3"/>
      <c r="AWW342" s="3"/>
      <c r="AWX342" s="3"/>
      <c r="AWY342" s="3"/>
      <c r="AWZ342" s="3"/>
      <c r="AXA342" s="3"/>
      <c r="AXB342" s="3"/>
      <c r="AXC342" s="3"/>
      <c r="AXD342" s="3"/>
      <c r="AXE342" s="3"/>
      <c r="AXF342" s="3"/>
      <c r="AXG342" s="3"/>
      <c r="AXH342" s="3"/>
      <c r="AXI342" s="3"/>
      <c r="AXJ342" s="3"/>
      <c r="AXK342" s="3"/>
      <c r="AXL342" s="3"/>
      <c r="AXM342" s="3"/>
      <c r="AXN342" s="3"/>
      <c r="AXO342" s="3"/>
      <c r="AXP342" s="3"/>
      <c r="AXQ342" s="3"/>
      <c r="AXR342" s="3"/>
      <c r="AXS342" s="3"/>
      <c r="AXT342" s="3"/>
      <c r="AXU342" s="3"/>
      <c r="AXV342" s="3"/>
      <c r="AXW342" s="3"/>
      <c r="AXX342" s="3"/>
      <c r="AXY342" s="3"/>
      <c r="AXZ342" s="3"/>
      <c r="AYA342" s="3"/>
      <c r="AYB342" s="3"/>
      <c r="AYC342" s="3"/>
      <c r="AYD342" s="3"/>
      <c r="AYE342" s="3"/>
      <c r="AYF342" s="3"/>
      <c r="AYG342" s="3"/>
      <c r="AYH342" s="3"/>
      <c r="AYI342" s="3"/>
      <c r="AYJ342" s="3"/>
      <c r="AYK342" s="3"/>
      <c r="AYL342" s="3"/>
      <c r="AYM342" s="3"/>
      <c r="AYN342" s="3"/>
      <c r="AYO342" s="3"/>
      <c r="AYP342" s="3"/>
      <c r="AYQ342" s="3"/>
      <c r="AYR342" s="3"/>
      <c r="AYS342" s="3"/>
      <c r="AYT342" s="3"/>
      <c r="AYU342" s="3"/>
      <c r="AYV342" s="3"/>
      <c r="AYW342" s="3"/>
      <c r="AYX342" s="3"/>
      <c r="AYY342" s="3"/>
      <c r="AYZ342" s="3"/>
      <c r="AZA342" s="3"/>
      <c r="AZB342" s="3"/>
      <c r="AZC342" s="3"/>
      <c r="AZD342" s="3"/>
      <c r="AZE342" s="3"/>
      <c r="AZF342" s="3"/>
      <c r="AZG342" s="3"/>
      <c r="AZH342" s="3"/>
      <c r="AZI342" s="3"/>
      <c r="AZJ342" s="3"/>
      <c r="AZK342" s="3"/>
      <c r="AZL342" s="3"/>
      <c r="AZM342" s="3"/>
      <c r="AZN342" s="3"/>
      <c r="AZO342" s="3"/>
      <c r="AZP342" s="3"/>
      <c r="AZQ342" s="3"/>
      <c r="AZR342" s="3"/>
      <c r="AZS342" s="3"/>
      <c r="AZT342" s="3"/>
      <c r="AZU342" s="3"/>
      <c r="AZV342" s="3"/>
      <c r="AZW342" s="3"/>
      <c r="AZX342" s="3"/>
      <c r="AZY342" s="3"/>
      <c r="AZZ342" s="3"/>
      <c r="BAA342" s="3"/>
      <c r="BAB342" s="3"/>
      <c r="BAC342" s="3"/>
      <c r="BAD342" s="3"/>
      <c r="BAE342" s="3"/>
      <c r="BAF342" s="3"/>
      <c r="BAG342" s="3"/>
      <c r="BAH342" s="3"/>
      <c r="BAI342" s="3"/>
      <c r="BAJ342" s="3"/>
      <c r="BAK342" s="3"/>
      <c r="BAL342" s="3"/>
      <c r="BAM342" s="3"/>
      <c r="BAN342" s="3"/>
      <c r="BAO342" s="3"/>
      <c r="BAP342" s="3"/>
      <c r="BAQ342" s="3"/>
      <c r="BAR342" s="3"/>
      <c r="BAS342" s="3"/>
      <c r="BAT342" s="3"/>
      <c r="BAU342" s="3"/>
      <c r="BAV342" s="3"/>
      <c r="BAW342" s="3"/>
      <c r="BAX342" s="3"/>
      <c r="BAY342" s="3"/>
      <c r="BAZ342" s="3"/>
      <c r="BBA342" s="3"/>
      <c r="BBB342" s="3"/>
      <c r="BBC342" s="3"/>
      <c r="BBD342" s="3"/>
      <c r="BBE342" s="3"/>
      <c r="BBF342" s="3"/>
      <c r="BBG342" s="3"/>
      <c r="BBH342" s="3"/>
      <c r="BBI342" s="3"/>
      <c r="BBJ342" s="3"/>
      <c r="BBK342" s="3"/>
      <c r="BBL342" s="3"/>
      <c r="BBM342" s="3"/>
      <c r="BBN342" s="3"/>
      <c r="BBO342" s="3"/>
      <c r="BBP342" s="3"/>
      <c r="BBQ342" s="3"/>
      <c r="BBR342" s="3"/>
      <c r="BBS342" s="3"/>
      <c r="BBT342" s="3"/>
      <c r="BBU342" s="3"/>
      <c r="BBV342" s="3"/>
      <c r="BBW342" s="3"/>
      <c r="BBX342" s="3"/>
      <c r="BBY342" s="3"/>
      <c r="BBZ342" s="3"/>
      <c r="BCA342" s="3"/>
      <c r="BCB342" s="3"/>
      <c r="BCC342" s="3"/>
      <c r="BCD342" s="3"/>
      <c r="BCE342" s="3"/>
      <c r="BCF342" s="3"/>
      <c r="BCG342" s="3"/>
      <c r="BCH342" s="3"/>
      <c r="BCI342" s="3"/>
      <c r="BCJ342" s="3"/>
      <c r="BCK342" s="3"/>
      <c r="BCL342" s="3"/>
      <c r="BCM342" s="3"/>
      <c r="BCN342" s="3"/>
      <c r="BCO342" s="3"/>
      <c r="BCP342" s="3"/>
      <c r="BCQ342" s="3"/>
      <c r="BCR342" s="3"/>
      <c r="BCS342" s="3"/>
      <c r="BCT342" s="3"/>
      <c r="BCU342" s="3"/>
      <c r="BCV342" s="3"/>
      <c r="BCW342" s="3"/>
      <c r="BCX342" s="3"/>
      <c r="BCY342" s="3"/>
      <c r="BCZ342" s="3"/>
      <c r="BDA342" s="3"/>
      <c r="BDB342" s="3"/>
      <c r="BDC342" s="3"/>
      <c r="BDD342" s="3"/>
      <c r="BDE342" s="3"/>
      <c r="BDF342" s="3"/>
      <c r="BDG342" s="3"/>
      <c r="BDH342" s="3"/>
      <c r="BDI342" s="3"/>
      <c r="BDJ342" s="3"/>
      <c r="BDK342" s="3"/>
      <c r="BDL342" s="3"/>
      <c r="BDM342" s="3"/>
      <c r="BDN342" s="3"/>
      <c r="BDO342" s="3"/>
      <c r="BDP342" s="3"/>
      <c r="BDQ342" s="3"/>
      <c r="BDR342" s="3"/>
      <c r="BDS342" s="3"/>
      <c r="BDT342" s="3"/>
      <c r="BDU342" s="3"/>
      <c r="BDV342" s="3"/>
      <c r="BDW342" s="3"/>
      <c r="BDX342" s="3"/>
      <c r="BDY342" s="3"/>
      <c r="BDZ342" s="3"/>
      <c r="BEA342" s="3"/>
      <c r="BEB342" s="3"/>
      <c r="BEC342" s="3"/>
      <c r="BED342" s="3"/>
      <c r="BEE342" s="3"/>
      <c r="BEF342" s="3"/>
      <c r="BEG342" s="3"/>
      <c r="BEH342" s="3"/>
      <c r="BEI342" s="3"/>
      <c r="BEJ342" s="3"/>
      <c r="BEK342" s="3"/>
      <c r="BEL342" s="3"/>
      <c r="BEM342" s="3"/>
      <c r="BEN342" s="3"/>
      <c r="BEO342" s="3"/>
      <c r="BEP342" s="3"/>
      <c r="BEQ342" s="3"/>
      <c r="BER342" s="3"/>
      <c r="BES342" s="3"/>
      <c r="BET342" s="3"/>
      <c r="BEU342" s="3"/>
      <c r="BEV342" s="3"/>
      <c r="BEW342" s="3"/>
      <c r="BEX342" s="3"/>
      <c r="BEY342" s="3"/>
      <c r="BEZ342" s="3"/>
      <c r="BFA342" s="3"/>
      <c r="BFB342" s="3"/>
      <c r="BFC342" s="3"/>
      <c r="BFD342" s="3"/>
      <c r="BFE342" s="3"/>
      <c r="BFF342" s="3"/>
      <c r="BFG342" s="3"/>
      <c r="BFH342" s="3"/>
      <c r="BFI342" s="3"/>
      <c r="BFJ342" s="3"/>
      <c r="BFK342" s="3"/>
      <c r="BFL342" s="3"/>
      <c r="BFM342" s="3"/>
      <c r="BFN342" s="3"/>
      <c r="BFO342" s="3"/>
      <c r="BFP342" s="3"/>
      <c r="BFQ342" s="3"/>
      <c r="BFR342" s="3"/>
      <c r="BFS342" s="3"/>
      <c r="BFT342" s="3"/>
      <c r="BFU342" s="3"/>
      <c r="BFV342" s="3"/>
      <c r="BFW342" s="3"/>
      <c r="BFX342" s="3"/>
      <c r="BFY342" s="3"/>
      <c r="BFZ342" s="3"/>
      <c r="BGA342" s="3"/>
      <c r="BGB342" s="3"/>
      <c r="BGC342" s="3"/>
      <c r="BGD342" s="3"/>
      <c r="BGE342" s="3"/>
      <c r="BGF342" s="3"/>
      <c r="BGG342" s="3"/>
      <c r="BGH342" s="3"/>
      <c r="BGI342" s="3"/>
      <c r="BGJ342" s="3"/>
      <c r="BGK342" s="3"/>
      <c r="BGL342" s="3"/>
      <c r="BGM342" s="3"/>
      <c r="BGN342" s="3"/>
      <c r="BGO342" s="3"/>
      <c r="BGP342" s="3"/>
      <c r="BGQ342" s="3"/>
      <c r="BGR342" s="3"/>
      <c r="BGS342" s="3"/>
      <c r="BGT342" s="3"/>
      <c r="BGU342" s="3"/>
      <c r="BGV342" s="3"/>
      <c r="BGW342" s="3"/>
      <c r="BGX342" s="3"/>
      <c r="BGY342" s="3"/>
      <c r="BGZ342" s="3"/>
      <c r="BHA342" s="3"/>
      <c r="BHB342" s="3"/>
      <c r="BHC342" s="3"/>
      <c r="BHD342" s="3"/>
      <c r="BHE342" s="3"/>
      <c r="BHF342" s="3"/>
      <c r="BHG342" s="3"/>
      <c r="BHH342" s="3"/>
      <c r="BHI342" s="3"/>
      <c r="BHJ342" s="3"/>
      <c r="BHK342" s="3"/>
      <c r="BHL342" s="3"/>
      <c r="BHM342" s="3"/>
      <c r="BHN342" s="3"/>
      <c r="BHO342" s="3"/>
      <c r="BHP342" s="3"/>
      <c r="BHQ342" s="3"/>
      <c r="BHR342" s="3"/>
      <c r="BHS342" s="3"/>
      <c r="BHT342" s="3"/>
      <c r="BHU342" s="3"/>
      <c r="BHV342" s="3"/>
      <c r="BHW342" s="3"/>
      <c r="BHX342" s="3"/>
      <c r="BHY342" s="3"/>
      <c r="BHZ342" s="3"/>
      <c r="BIA342" s="3"/>
      <c r="BIB342" s="3"/>
      <c r="BIC342" s="3"/>
      <c r="BID342" s="3"/>
      <c r="BIE342" s="3"/>
      <c r="BIF342" s="3"/>
      <c r="BIG342" s="3"/>
      <c r="BIH342" s="3"/>
      <c r="BII342" s="3"/>
      <c r="BIJ342" s="3"/>
      <c r="BIK342" s="3"/>
      <c r="BIL342" s="3"/>
      <c r="BIM342" s="3"/>
      <c r="BIN342" s="3"/>
      <c r="BIO342" s="3"/>
      <c r="BIP342" s="3"/>
      <c r="BIQ342" s="3"/>
      <c r="BIR342" s="3"/>
      <c r="BIS342" s="3"/>
      <c r="BIT342" s="3"/>
      <c r="BIU342" s="3"/>
      <c r="BIV342" s="3"/>
      <c r="BIW342" s="3"/>
      <c r="BIX342" s="3"/>
      <c r="BIY342" s="3"/>
      <c r="BIZ342" s="3"/>
      <c r="BJA342" s="3"/>
      <c r="BJB342" s="3"/>
      <c r="BJC342" s="3"/>
      <c r="BJD342" s="3"/>
      <c r="BJE342" s="3"/>
      <c r="BJF342" s="3"/>
      <c r="BJG342" s="3"/>
      <c r="BJH342" s="3"/>
      <c r="BJI342" s="3"/>
      <c r="BJJ342" s="3"/>
      <c r="BJK342" s="3"/>
      <c r="BJL342" s="3"/>
      <c r="BJM342" s="3"/>
      <c r="BJN342" s="3"/>
      <c r="BJO342" s="3"/>
      <c r="BJP342" s="3"/>
      <c r="BJQ342" s="3"/>
      <c r="BJR342" s="3"/>
      <c r="BJS342" s="3"/>
      <c r="BJT342" s="3"/>
      <c r="BJU342" s="3"/>
      <c r="BJV342" s="3"/>
      <c r="BJW342" s="3"/>
      <c r="BJX342" s="3"/>
      <c r="BJY342" s="3"/>
      <c r="BJZ342" s="3"/>
      <c r="BKA342" s="3"/>
      <c r="BKB342" s="3"/>
      <c r="BKC342" s="3"/>
      <c r="BKD342" s="3"/>
      <c r="BKE342" s="3"/>
      <c r="BKF342" s="3"/>
      <c r="BKG342" s="3"/>
      <c r="BKH342" s="3"/>
      <c r="BKI342" s="3"/>
      <c r="BKJ342" s="3"/>
      <c r="BKK342" s="3"/>
      <c r="BKL342" s="3"/>
      <c r="BKM342" s="3"/>
      <c r="BKN342" s="3"/>
      <c r="BKO342" s="3"/>
      <c r="BKP342" s="3"/>
      <c r="BKQ342" s="3"/>
      <c r="BKR342" s="3"/>
      <c r="BKS342" s="3"/>
      <c r="BKT342" s="3"/>
      <c r="BKU342" s="3"/>
      <c r="BKV342" s="3"/>
      <c r="BKW342" s="3"/>
      <c r="BKX342" s="3"/>
      <c r="BKY342" s="3"/>
      <c r="BKZ342" s="3"/>
      <c r="BLA342" s="3"/>
      <c r="BLB342" s="3"/>
      <c r="BLC342" s="3"/>
      <c r="BLD342" s="3"/>
      <c r="BLE342" s="3"/>
      <c r="BLF342" s="3"/>
      <c r="BLG342" s="3"/>
      <c r="BLH342" s="3"/>
      <c r="BLI342" s="3"/>
      <c r="BLJ342" s="3"/>
      <c r="BLK342" s="3"/>
      <c r="BLL342" s="3"/>
      <c r="BLM342" s="3"/>
      <c r="BLN342" s="3"/>
      <c r="BLO342" s="3"/>
      <c r="BLP342" s="3"/>
      <c r="BLQ342" s="3"/>
      <c r="BLR342" s="3"/>
      <c r="BLS342" s="3"/>
      <c r="BLT342" s="3"/>
      <c r="BLU342" s="3"/>
      <c r="BLV342" s="3"/>
      <c r="BLW342" s="3"/>
      <c r="BLX342" s="3"/>
      <c r="BLY342" s="3"/>
      <c r="BLZ342" s="3"/>
      <c r="BMA342" s="3"/>
      <c r="BMB342" s="3"/>
      <c r="BMC342" s="3"/>
      <c r="BMD342" s="3"/>
      <c r="BME342" s="3"/>
      <c r="BMF342" s="3"/>
      <c r="BMG342" s="3"/>
      <c r="BMH342" s="3"/>
      <c r="BMI342" s="3"/>
      <c r="BMJ342" s="3"/>
      <c r="BMK342" s="3"/>
      <c r="BML342" s="3"/>
      <c r="BMM342" s="3"/>
      <c r="BMN342" s="3"/>
      <c r="BMO342" s="3"/>
      <c r="BMP342" s="3"/>
      <c r="BMQ342" s="3"/>
      <c r="BMR342" s="3"/>
      <c r="BMS342" s="3"/>
      <c r="BMT342" s="3"/>
      <c r="BMU342" s="3"/>
      <c r="BMV342" s="3"/>
      <c r="BMW342" s="3"/>
      <c r="BMX342" s="3"/>
      <c r="BMY342" s="3"/>
      <c r="BMZ342" s="3"/>
      <c r="BNA342" s="3"/>
      <c r="BNB342" s="3"/>
      <c r="BNC342" s="3"/>
      <c r="BND342" s="3"/>
      <c r="BNE342" s="3"/>
      <c r="BNF342" s="3"/>
      <c r="BNG342" s="3"/>
      <c r="BNH342" s="3"/>
      <c r="BNI342" s="3"/>
      <c r="BNJ342" s="3"/>
      <c r="BNK342" s="3"/>
      <c r="BNL342" s="3"/>
      <c r="BNM342" s="3"/>
      <c r="BNN342" s="3"/>
      <c r="BNO342" s="3"/>
      <c r="BNP342" s="3"/>
      <c r="BNQ342" s="3"/>
      <c r="BNR342" s="3"/>
      <c r="BNS342" s="3"/>
      <c r="BNT342" s="3"/>
      <c r="BNU342" s="3"/>
      <c r="BNV342" s="3"/>
      <c r="BNW342" s="3"/>
      <c r="BNX342" s="3"/>
      <c r="BNY342" s="3"/>
      <c r="BNZ342" s="3"/>
      <c r="BOA342" s="3"/>
      <c r="BOB342" s="3"/>
      <c r="BOC342" s="3"/>
      <c r="BOD342" s="3"/>
      <c r="BOE342" s="3"/>
      <c r="BOF342" s="3"/>
      <c r="BOG342" s="3"/>
      <c r="BOH342" s="3"/>
      <c r="BOI342" s="3"/>
      <c r="BOJ342" s="3"/>
      <c r="BOK342" s="3"/>
      <c r="BOL342" s="3"/>
      <c r="BOM342" s="3"/>
      <c r="BON342" s="3"/>
      <c r="BOO342" s="3"/>
      <c r="BOP342" s="3"/>
      <c r="BOQ342" s="3"/>
      <c r="BOR342" s="3"/>
      <c r="BOS342" s="3"/>
      <c r="BOT342" s="3"/>
      <c r="BOU342" s="3"/>
      <c r="BOV342" s="3"/>
      <c r="BOW342" s="3"/>
      <c r="BOX342" s="3"/>
      <c r="BOY342" s="3"/>
      <c r="BOZ342" s="3"/>
      <c r="BPA342" s="3"/>
      <c r="BPB342" s="3"/>
      <c r="BPC342" s="3"/>
      <c r="BPD342" s="3"/>
      <c r="BPE342" s="3"/>
      <c r="BPF342" s="3"/>
      <c r="BPG342" s="3"/>
      <c r="BPH342" s="3"/>
      <c r="BPI342" s="3"/>
      <c r="BPJ342" s="3"/>
      <c r="BPK342" s="3"/>
      <c r="BPL342" s="3"/>
      <c r="BPM342" s="3"/>
      <c r="BPN342" s="3"/>
      <c r="BPO342" s="3"/>
      <c r="BPP342" s="3"/>
      <c r="BPQ342" s="3"/>
      <c r="BPR342" s="3"/>
      <c r="BPS342" s="3"/>
      <c r="BPT342" s="3"/>
      <c r="BPU342" s="3"/>
      <c r="BPV342" s="3"/>
      <c r="BPW342" s="3"/>
      <c r="BPX342" s="3"/>
      <c r="BPY342" s="3"/>
      <c r="BPZ342" s="3"/>
      <c r="BQA342" s="3"/>
      <c r="BQB342" s="3"/>
      <c r="BQC342" s="3"/>
      <c r="BQD342" s="3"/>
      <c r="BQE342" s="3"/>
      <c r="BQF342" s="3"/>
      <c r="BQG342" s="3"/>
      <c r="BQH342" s="3"/>
      <c r="BQI342" s="3"/>
      <c r="BQJ342" s="3"/>
      <c r="BQK342" s="3"/>
      <c r="BQL342" s="3"/>
      <c r="BQM342" s="3"/>
      <c r="BQN342" s="3"/>
      <c r="BQO342" s="3"/>
      <c r="BQP342" s="3"/>
      <c r="BQQ342" s="3"/>
      <c r="BQR342" s="3"/>
      <c r="BQS342" s="3"/>
      <c r="BQT342" s="3"/>
      <c r="BQU342" s="3"/>
      <c r="BQV342" s="3"/>
      <c r="BQW342" s="3"/>
      <c r="BQX342" s="3"/>
      <c r="BQY342" s="3"/>
      <c r="BQZ342" s="3"/>
      <c r="BRA342" s="3"/>
      <c r="BRB342" s="3"/>
      <c r="BRC342" s="3"/>
      <c r="BRD342" s="3"/>
      <c r="BRE342" s="3"/>
      <c r="BRF342" s="3"/>
      <c r="BRG342" s="3"/>
      <c r="BRH342" s="3"/>
      <c r="BRI342" s="3"/>
      <c r="BRJ342" s="3"/>
      <c r="BRK342" s="3"/>
      <c r="BRL342" s="3"/>
      <c r="BRM342" s="3"/>
      <c r="BRN342" s="3"/>
      <c r="BRO342" s="3"/>
      <c r="BRP342" s="3"/>
      <c r="BRQ342" s="3"/>
      <c r="BRR342" s="3"/>
      <c r="BRS342" s="3"/>
      <c r="BRT342" s="3"/>
      <c r="BRU342" s="3"/>
      <c r="BRV342" s="3"/>
      <c r="BRW342" s="3"/>
      <c r="BRX342" s="3"/>
      <c r="BRY342" s="3"/>
      <c r="BRZ342" s="3"/>
      <c r="BSA342" s="3"/>
      <c r="BSB342" s="3"/>
      <c r="BSC342" s="3"/>
      <c r="BSD342" s="3"/>
      <c r="BSE342" s="3"/>
      <c r="BSF342" s="3"/>
      <c r="BSG342" s="3"/>
      <c r="BSH342" s="3"/>
      <c r="BSI342" s="3"/>
      <c r="BSJ342" s="3"/>
      <c r="BSK342" s="3"/>
      <c r="BSL342" s="3"/>
      <c r="BSM342" s="3"/>
      <c r="BSN342" s="3"/>
      <c r="BSO342" s="3"/>
      <c r="BSP342" s="3"/>
      <c r="BSQ342" s="3"/>
      <c r="BSR342" s="3"/>
      <c r="BSS342" s="3"/>
      <c r="BST342" s="3"/>
      <c r="BSU342" s="3"/>
      <c r="BSV342" s="3"/>
      <c r="BSW342" s="3"/>
      <c r="BSX342" s="3"/>
      <c r="BSY342" s="3"/>
      <c r="BSZ342" s="3"/>
      <c r="BTA342" s="3"/>
      <c r="BTB342" s="3"/>
      <c r="BTC342" s="3"/>
      <c r="BTD342" s="3"/>
      <c r="BTE342" s="3"/>
      <c r="BTF342" s="3"/>
      <c r="BTG342" s="3"/>
      <c r="BTH342" s="3"/>
      <c r="BTI342" s="3"/>
      <c r="BTJ342" s="3"/>
      <c r="BTK342" s="3"/>
      <c r="BTL342" s="3"/>
      <c r="BTM342" s="3"/>
      <c r="BTN342" s="3"/>
      <c r="BTO342" s="3"/>
      <c r="BTP342" s="3"/>
      <c r="BTQ342" s="3"/>
      <c r="BTR342" s="3"/>
      <c r="BTS342" s="3"/>
      <c r="BTT342" s="3"/>
      <c r="BTU342" s="3"/>
      <c r="BTV342" s="3"/>
      <c r="BTW342" s="3"/>
      <c r="BTX342" s="3"/>
      <c r="BTY342" s="3"/>
      <c r="BTZ342" s="3"/>
      <c r="BUA342" s="3"/>
      <c r="BUB342" s="3"/>
      <c r="BUC342" s="3"/>
      <c r="BUD342" s="3"/>
      <c r="BUE342" s="3"/>
      <c r="BUF342" s="3"/>
      <c r="BUG342" s="3"/>
      <c r="BUH342" s="3"/>
      <c r="BUI342" s="3"/>
      <c r="BUJ342" s="3"/>
      <c r="BUK342" s="3"/>
      <c r="BUL342" s="3"/>
      <c r="BUM342" s="3"/>
      <c r="BUN342" s="3"/>
      <c r="BUO342" s="3"/>
      <c r="BUP342" s="3"/>
      <c r="BUQ342" s="3"/>
      <c r="BUR342" s="3"/>
      <c r="BUS342" s="3"/>
      <c r="BUT342" s="3"/>
      <c r="BUU342" s="3"/>
      <c r="BUV342" s="3"/>
      <c r="BUW342" s="3"/>
      <c r="BUX342" s="3"/>
      <c r="BUY342" s="3"/>
      <c r="BUZ342" s="3"/>
      <c r="BVA342" s="3"/>
      <c r="BVB342" s="3"/>
      <c r="BVC342" s="3"/>
      <c r="BVD342" s="3"/>
      <c r="BVE342" s="3"/>
      <c r="BVF342" s="3"/>
      <c r="BVG342" s="3"/>
      <c r="BVH342" s="3"/>
      <c r="BVI342" s="3"/>
      <c r="BVJ342" s="3"/>
      <c r="BVK342" s="3"/>
      <c r="BVL342" s="3"/>
      <c r="BVM342" s="3"/>
      <c r="BVN342" s="3"/>
      <c r="BVO342" s="3"/>
      <c r="BVP342" s="3"/>
      <c r="BVQ342" s="3"/>
      <c r="BVR342" s="3"/>
      <c r="BVS342" s="3"/>
      <c r="BVT342" s="3"/>
      <c r="BVU342" s="3"/>
      <c r="BVV342" s="3"/>
      <c r="BVW342" s="3"/>
      <c r="BVX342" s="3"/>
      <c r="BVY342" s="3"/>
      <c r="BVZ342" s="3"/>
      <c r="BWA342" s="3"/>
      <c r="BWB342" s="3"/>
      <c r="BWC342" s="3"/>
      <c r="BWD342" s="3"/>
      <c r="BWE342" s="3"/>
      <c r="BWF342" s="3"/>
      <c r="BWG342" s="3"/>
      <c r="BWH342" s="3"/>
      <c r="BWI342" s="3"/>
      <c r="BWJ342" s="3"/>
      <c r="BWK342" s="3"/>
      <c r="BWL342" s="3"/>
      <c r="BWM342" s="3"/>
      <c r="BWN342" s="3"/>
      <c r="BWO342" s="3"/>
      <c r="BWP342" s="3"/>
      <c r="BWQ342" s="3"/>
      <c r="BWR342" s="3"/>
      <c r="BWS342" s="3"/>
      <c r="BWT342" s="3"/>
      <c r="BWU342" s="3"/>
      <c r="BWV342" s="3"/>
      <c r="BWW342" s="3"/>
      <c r="BWX342" s="3"/>
      <c r="BWY342" s="3"/>
      <c r="BWZ342" s="3"/>
      <c r="BXA342" s="3"/>
      <c r="BXB342" s="3"/>
      <c r="BXC342" s="3"/>
      <c r="BXD342" s="3"/>
      <c r="BXE342" s="3"/>
      <c r="BXF342" s="3"/>
      <c r="BXG342" s="3"/>
      <c r="BXH342" s="3"/>
      <c r="BXI342" s="3"/>
      <c r="BXJ342" s="3"/>
      <c r="BXK342" s="3"/>
      <c r="BXL342" s="3"/>
      <c r="BXM342" s="3"/>
      <c r="BXN342" s="3"/>
      <c r="BXO342" s="3"/>
      <c r="BXP342" s="3"/>
      <c r="BXQ342" s="3"/>
      <c r="BXR342" s="3"/>
      <c r="BXS342" s="3"/>
      <c r="BXT342" s="3"/>
      <c r="BXU342" s="3"/>
      <c r="BXV342" s="3"/>
      <c r="BXW342" s="3"/>
      <c r="BXX342" s="3"/>
      <c r="BXY342" s="3"/>
      <c r="BXZ342" s="3"/>
      <c r="BYA342" s="3"/>
      <c r="BYB342" s="3"/>
      <c r="BYC342" s="3"/>
      <c r="BYD342" s="3"/>
      <c r="BYE342" s="3"/>
      <c r="BYF342" s="3"/>
      <c r="BYG342" s="3"/>
      <c r="BYH342" s="3"/>
      <c r="BYI342" s="3"/>
      <c r="BYJ342" s="3"/>
      <c r="BYK342" s="3"/>
      <c r="BYL342" s="3"/>
      <c r="BYM342" s="3"/>
      <c r="BYN342" s="3"/>
      <c r="BYO342" s="3"/>
      <c r="BYP342" s="3"/>
      <c r="BYQ342" s="3"/>
      <c r="BYR342" s="3"/>
      <c r="BYS342" s="3"/>
      <c r="BYT342" s="3"/>
      <c r="BYU342" s="3"/>
      <c r="BYV342" s="3"/>
      <c r="BYW342" s="3"/>
      <c r="BYX342" s="3"/>
      <c r="BYY342" s="3"/>
      <c r="BYZ342" s="3"/>
      <c r="BZA342" s="3"/>
      <c r="BZB342" s="3"/>
      <c r="BZC342" s="3"/>
      <c r="BZD342" s="3"/>
      <c r="BZE342" s="3"/>
      <c r="BZF342" s="3"/>
      <c r="BZG342" s="3"/>
      <c r="BZH342" s="3"/>
      <c r="BZI342" s="3"/>
      <c r="BZJ342" s="3"/>
      <c r="BZK342" s="3"/>
      <c r="BZL342" s="3"/>
      <c r="BZM342" s="3"/>
      <c r="BZN342" s="3"/>
      <c r="BZO342" s="3"/>
      <c r="BZP342" s="3"/>
      <c r="BZQ342" s="3"/>
      <c r="BZR342" s="3"/>
      <c r="BZS342" s="3"/>
      <c r="BZT342" s="3"/>
      <c r="BZU342" s="3"/>
      <c r="BZV342" s="3"/>
      <c r="BZW342" s="3"/>
      <c r="BZX342" s="3"/>
      <c r="BZY342" s="3"/>
      <c r="BZZ342" s="3"/>
      <c r="CAA342" s="3"/>
      <c r="CAB342" s="3"/>
      <c r="CAC342" s="3"/>
      <c r="CAD342" s="3"/>
      <c r="CAE342" s="3"/>
      <c r="CAF342" s="3"/>
      <c r="CAG342" s="3"/>
      <c r="CAH342" s="3"/>
      <c r="CAI342" s="3"/>
      <c r="CAJ342" s="3"/>
      <c r="CAK342" s="3"/>
      <c r="CAL342" s="3"/>
      <c r="CAM342" s="3"/>
      <c r="CAN342" s="3"/>
      <c r="CAO342" s="3"/>
      <c r="CAP342" s="3"/>
      <c r="CAQ342" s="3"/>
      <c r="CAR342" s="3"/>
      <c r="CAS342" s="3"/>
      <c r="CAT342" s="3"/>
      <c r="CAU342" s="3"/>
      <c r="CAV342" s="3"/>
      <c r="CAW342" s="3"/>
      <c r="CAX342" s="3"/>
      <c r="CAY342" s="3"/>
      <c r="CAZ342" s="3"/>
      <c r="CBA342" s="3"/>
      <c r="CBB342" s="3"/>
      <c r="CBC342" s="3"/>
      <c r="CBD342" s="3"/>
      <c r="CBE342" s="3"/>
      <c r="CBF342" s="3"/>
      <c r="CBG342" s="3"/>
      <c r="CBH342" s="3"/>
      <c r="CBI342" s="3"/>
      <c r="CBJ342" s="3"/>
      <c r="CBK342" s="3"/>
      <c r="CBL342" s="3"/>
      <c r="CBM342" s="3"/>
      <c r="CBN342" s="3"/>
      <c r="CBO342" s="3"/>
      <c r="CBP342" s="3"/>
      <c r="CBQ342" s="3"/>
      <c r="CBR342" s="3"/>
      <c r="CBS342" s="3"/>
      <c r="CBT342" s="3"/>
      <c r="CBU342" s="3"/>
      <c r="CBV342" s="3"/>
      <c r="CBW342" s="3"/>
      <c r="CBX342" s="3"/>
      <c r="CBY342" s="3"/>
      <c r="CBZ342" s="3"/>
      <c r="CCA342" s="3"/>
      <c r="CCB342" s="3"/>
      <c r="CCC342" s="3"/>
      <c r="CCD342" s="3"/>
      <c r="CCE342" s="3"/>
      <c r="CCF342" s="3"/>
      <c r="CCG342" s="3"/>
      <c r="CCH342" s="3"/>
      <c r="CCI342" s="3"/>
      <c r="CCJ342" s="3"/>
      <c r="CCK342" s="3"/>
      <c r="CCL342" s="3"/>
      <c r="CCM342" s="3"/>
      <c r="CCN342" s="3"/>
      <c r="CCO342" s="3"/>
      <c r="CCP342" s="3"/>
      <c r="CCQ342" s="3"/>
      <c r="CCR342" s="3"/>
      <c r="CCS342" s="3"/>
      <c r="CCT342" s="3"/>
      <c r="CCU342" s="3"/>
      <c r="CCV342" s="3"/>
      <c r="CCW342" s="3"/>
      <c r="CCX342" s="3"/>
      <c r="CCY342" s="3"/>
      <c r="CCZ342" s="3"/>
      <c r="CDA342" s="3"/>
      <c r="CDB342" s="3"/>
      <c r="CDC342" s="3"/>
      <c r="CDD342" s="3"/>
      <c r="CDE342" s="3"/>
      <c r="CDF342" s="3"/>
      <c r="CDG342" s="3"/>
      <c r="CDH342" s="3"/>
      <c r="CDI342" s="3"/>
      <c r="CDJ342" s="3"/>
      <c r="CDK342" s="3"/>
      <c r="CDL342" s="3"/>
      <c r="CDM342" s="3"/>
      <c r="CDN342" s="3"/>
      <c r="CDO342" s="3"/>
      <c r="CDP342" s="3"/>
      <c r="CDQ342" s="3"/>
      <c r="CDR342" s="3"/>
      <c r="CDS342" s="3"/>
      <c r="CDT342" s="3"/>
      <c r="CDU342" s="3"/>
      <c r="CDV342" s="3"/>
      <c r="CDW342" s="3"/>
      <c r="CDX342" s="3"/>
      <c r="CDY342" s="3"/>
      <c r="CDZ342" s="3"/>
      <c r="CEA342" s="3"/>
      <c r="CEB342" s="3"/>
      <c r="CEC342" s="3"/>
      <c r="CED342" s="3"/>
      <c r="CEE342" s="3"/>
      <c r="CEF342" s="3"/>
      <c r="CEG342" s="3"/>
      <c r="CEH342" s="3"/>
      <c r="CEI342" s="3"/>
      <c r="CEJ342" s="3"/>
      <c r="CEK342" s="3"/>
      <c r="CEL342" s="3"/>
      <c r="CEM342" s="3"/>
      <c r="CEN342" s="3"/>
      <c r="CEO342" s="3"/>
      <c r="CEP342" s="3"/>
      <c r="CEQ342" s="3"/>
      <c r="CER342" s="3"/>
      <c r="CES342" s="3"/>
      <c r="CET342" s="3"/>
      <c r="CEU342" s="3"/>
      <c r="CEV342" s="3"/>
      <c r="CEW342" s="3"/>
      <c r="CEX342" s="3"/>
      <c r="CEY342" s="3"/>
      <c r="CEZ342" s="3"/>
      <c r="CFA342" s="3"/>
      <c r="CFB342" s="3"/>
      <c r="CFC342" s="3"/>
      <c r="CFD342" s="3"/>
      <c r="CFE342" s="3"/>
      <c r="CFF342" s="3"/>
      <c r="CFG342" s="3"/>
      <c r="CFH342" s="3"/>
      <c r="CFI342" s="3"/>
      <c r="CFJ342" s="3"/>
      <c r="CFK342" s="3"/>
      <c r="CFL342" s="3"/>
      <c r="CFM342" s="3"/>
      <c r="CFN342" s="3"/>
      <c r="CFO342" s="3"/>
      <c r="CFP342" s="3"/>
      <c r="CFQ342" s="3"/>
      <c r="CFR342" s="3"/>
      <c r="CFS342" s="3"/>
      <c r="CFT342" s="3"/>
      <c r="CFU342" s="3"/>
      <c r="CFV342" s="3"/>
      <c r="CFW342" s="3"/>
      <c r="CFX342" s="3"/>
      <c r="CFY342" s="3"/>
      <c r="CFZ342" s="3"/>
      <c r="CGA342" s="3"/>
      <c r="CGB342" s="3"/>
      <c r="CGC342" s="3"/>
      <c r="CGD342" s="3"/>
      <c r="CGE342" s="3"/>
      <c r="CGF342" s="3"/>
      <c r="CGG342" s="3"/>
      <c r="CGH342" s="3"/>
      <c r="CGI342" s="3"/>
      <c r="CGJ342" s="3"/>
      <c r="CGK342" s="3"/>
      <c r="CGL342" s="3"/>
      <c r="CGM342" s="3"/>
      <c r="CGN342" s="3"/>
      <c r="CGO342" s="3"/>
      <c r="CGP342" s="3"/>
      <c r="CGQ342" s="3"/>
      <c r="CGR342" s="3"/>
      <c r="CGS342" s="3"/>
      <c r="CGT342" s="3"/>
      <c r="CGU342" s="3"/>
      <c r="CGV342" s="3"/>
      <c r="CGW342" s="3"/>
      <c r="CGX342" s="3"/>
      <c r="CGY342" s="3"/>
      <c r="CGZ342" s="3"/>
      <c r="CHA342" s="3"/>
      <c r="CHB342" s="3"/>
      <c r="CHC342" s="3"/>
      <c r="CHD342" s="3"/>
      <c r="CHE342" s="3"/>
      <c r="CHF342" s="3"/>
      <c r="CHG342" s="3"/>
      <c r="CHH342" s="3"/>
      <c r="CHI342" s="3"/>
      <c r="CHJ342" s="3"/>
      <c r="CHK342" s="3"/>
      <c r="CHL342" s="3"/>
      <c r="CHM342" s="3"/>
      <c r="CHN342" s="3"/>
      <c r="CHO342" s="3"/>
      <c r="CHP342" s="3"/>
      <c r="CHQ342" s="3"/>
      <c r="CHR342" s="3"/>
      <c r="CHS342" s="3"/>
      <c r="CHT342" s="3"/>
      <c r="CHU342" s="3"/>
      <c r="CHV342" s="3"/>
      <c r="CHW342" s="3"/>
      <c r="CHX342" s="3"/>
      <c r="CHY342" s="3"/>
      <c r="CHZ342" s="3"/>
      <c r="CIA342" s="3"/>
      <c r="CIB342" s="3"/>
      <c r="CIC342" s="3"/>
      <c r="CID342" s="3"/>
      <c r="CIE342" s="3"/>
      <c r="CIF342" s="3"/>
      <c r="CIG342" s="3"/>
      <c r="CIH342" s="3"/>
      <c r="CII342" s="3"/>
      <c r="CIJ342" s="3"/>
      <c r="CIK342" s="3"/>
      <c r="CIL342" s="3"/>
      <c r="CIM342" s="3"/>
      <c r="CIN342" s="3"/>
      <c r="CIO342" s="3"/>
      <c r="CIP342" s="3"/>
      <c r="CIQ342" s="3"/>
      <c r="CIR342" s="3"/>
      <c r="CIS342" s="3"/>
      <c r="CIT342" s="3"/>
      <c r="CIU342" s="3"/>
      <c r="CIV342" s="3"/>
      <c r="CIW342" s="3"/>
      <c r="CIX342" s="3"/>
      <c r="CIY342" s="3"/>
      <c r="CIZ342" s="3"/>
      <c r="CJA342" s="3"/>
      <c r="CJB342" s="3"/>
      <c r="CJC342" s="3"/>
      <c r="CJD342" s="3"/>
      <c r="CJE342" s="3"/>
      <c r="CJF342" s="3"/>
      <c r="CJG342" s="3"/>
      <c r="CJH342" s="3"/>
      <c r="CJI342" s="3"/>
      <c r="CJJ342" s="3"/>
      <c r="CJK342" s="3"/>
      <c r="CJL342" s="3"/>
      <c r="CJM342" s="3"/>
      <c r="CJN342" s="3"/>
      <c r="CJO342" s="3"/>
      <c r="CJP342" s="3"/>
      <c r="CJQ342" s="3"/>
      <c r="CJR342" s="3"/>
      <c r="CJS342" s="3"/>
      <c r="CJT342" s="3"/>
      <c r="CJU342" s="3"/>
      <c r="CJV342" s="3"/>
      <c r="CJW342" s="3"/>
      <c r="CJX342" s="3"/>
      <c r="CJY342" s="3"/>
      <c r="CJZ342" s="3"/>
      <c r="CKA342" s="3"/>
      <c r="CKB342" s="3"/>
      <c r="CKC342" s="3"/>
      <c r="CKD342" s="3"/>
      <c r="CKE342" s="3"/>
      <c r="CKF342" s="3"/>
      <c r="CKG342" s="3"/>
      <c r="CKH342" s="3"/>
      <c r="CKI342" s="3"/>
      <c r="CKJ342" s="3"/>
      <c r="CKK342" s="3"/>
      <c r="CKL342" s="3"/>
      <c r="CKM342" s="3"/>
      <c r="CKN342" s="3"/>
      <c r="CKO342" s="3"/>
      <c r="CKP342" s="3"/>
      <c r="CKQ342" s="3"/>
      <c r="CKR342" s="3"/>
      <c r="CKS342" s="3"/>
      <c r="CKT342" s="3"/>
      <c r="CKU342" s="3"/>
      <c r="CKV342" s="3"/>
      <c r="CKW342" s="3"/>
      <c r="CKX342" s="3"/>
      <c r="CKY342" s="3"/>
      <c r="CKZ342" s="3"/>
      <c r="CLA342" s="3"/>
      <c r="CLB342" s="3"/>
      <c r="CLC342" s="3"/>
      <c r="CLD342" s="3"/>
      <c r="CLE342" s="3"/>
      <c r="CLF342" s="3"/>
      <c r="CLG342" s="3"/>
      <c r="CLH342" s="3"/>
      <c r="CLI342" s="3"/>
      <c r="CLJ342" s="3"/>
      <c r="CLK342" s="3"/>
      <c r="CLL342" s="3"/>
      <c r="CLM342" s="3"/>
      <c r="CLN342" s="3"/>
      <c r="CLO342" s="3"/>
      <c r="CLP342" s="3"/>
      <c r="CLQ342" s="3"/>
      <c r="CLR342" s="3"/>
      <c r="CLS342" s="3"/>
      <c r="CLT342" s="3"/>
      <c r="CLU342" s="3"/>
      <c r="CLV342" s="3"/>
      <c r="CLW342" s="3"/>
      <c r="CLX342" s="3"/>
      <c r="CLY342" s="3"/>
      <c r="CLZ342" s="3"/>
      <c r="CMA342" s="3"/>
      <c r="CMB342" s="3"/>
      <c r="CMC342" s="3"/>
      <c r="CMD342" s="3"/>
      <c r="CME342" s="3"/>
      <c r="CMF342" s="3"/>
      <c r="CMG342" s="3"/>
      <c r="CMH342" s="3"/>
      <c r="CMI342" s="3"/>
      <c r="CMJ342" s="3"/>
      <c r="CMK342" s="3"/>
      <c r="CML342" s="3"/>
      <c r="CMM342" s="3"/>
      <c r="CMN342" s="3"/>
      <c r="CMO342" s="3"/>
      <c r="CMP342" s="3"/>
      <c r="CMQ342" s="3"/>
      <c r="CMR342" s="3"/>
      <c r="CMS342" s="3"/>
      <c r="CMT342" s="3"/>
      <c r="CMU342" s="3"/>
      <c r="CMV342" s="3"/>
      <c r="CMW342" s="3"/>
      <c r="CMX342" s="3"/>
      <c r="CMY342" s="3"/>
      <c r="CMZ342" s="3"/>
      <c r="CNA342" s="3"/>
      <c r="CNB342" s="3"/>
      <c r="CNC342" s="3"/>
      <c r="CND342" s="3"/>
      <c r="CNE342" s="3"/>
      <c r="CNF342" s="3"/>
      <c r="CNG342" s="3"/>
      <c r="CNH342" s="3"/>
      <c r="CNI342" s="3"/>
      <c r="CNJ342" s="3"/>
      <c r="CNK342" s="3"/>
      <c r="CNL342" s="3"/>
      <c r="CNM342" s="3"/>
      <c r="CNN342" s="3"/>
      <c r="CNO342" s="3"/>
      <c r="CNP342" s="3"/>
      <c r="CNQ342" s="3"/>
      <c r="CNR342" s="3"/>
      <c r="CNS342" s="3"/>
      <c r="CNT342" s="3"/>
      <c r="CNU342" s="3"/>
      <c r="CNV342" s="3"/>
      <c r="CNW342" s="3"/>
      <c r="CNX342" s="3"/>
      <c r="CNY342" s="3"/>
      <c r="CNZ342" s="3"/>
      <c r="COA342" s="3"/>
      <c r="COB342" s="3"/>
      <c r="COC342" s="3"/>
      <c r="COD342" s="3"/>
      <c r="COE342" s="3"/>
      <c r="COF342" s="3"/>
      <c r="COG342" s="3"/>
      <c r="COH342" s="3"/>
      <c r="COI342" s="3"/>
      <c r="COJ342" s="3"/>
      <c r="COK342" s="3"/>
      <c r="COL342" s="3"/>
      <c r="COM342" s="3"/>
      <c r="CON342" s="3"/>
      <c r="COO342" s="3"/>
      <c r="COP342" s="3"/>
      <c r="COQ342" s="3"/>
      <c r="COR342" s="3"/>
      <c r="COS342" s="3"/>
      <c r="COT342" s="3"/>
      <c r="COU342" s="3"/>
      <c r="COV342" s="3"/>
      <c r="COW342" s="3"/>
      <c r="COX342" s="3"/>
      <c r="COY342" s="3"/>
      <c r="COZ342" s="3"/>
      <c r="CPA342" s="3"/>
      <c r="CPB342" s="3"/>
      <c r="CPC342" s="3"/>
      <c r="CPD342" s="3"/>
      <c r="CPE342" s="3"/>
      <c r="CPF342" s="3"/>
      <c r="CPG342" s="3"/>
      <c r="CPH342" s="3"/>
      <c r="CPI342" s="3"/>
      <c r="CPJ342" s="3"/>
      <c r="CPK342" s="3"/>
      <c r="CPL342" s="3"/>
      <c r="CPM342" s="3"/>
      <c r="CPN342" s="3"/>
      <c r="CPO342" s="3"/>
      <c r="CPP342" s="3"/>
      <c r="CPQ342" s="3"/>
      <c r="CPR342" s="3"/>
      <c r="CPS342" s="3"/>
      <c r="CPT342" s="3"/>
      <c r="CPU342" s="3"/>
      <c r="CPV342" s="3"/>
      <c r="CPW342" s="3"/>
      <c r="CPX342" s="3"/>
      <c r="CPY342" s="3"/>
      <c r="CPZ342" s="3"/>
      <c r="CQA342" s="3"/>
      <c r="CQB342" s="3"/>
      <c r="CQC342" s="3"/>
      <c r="CQD342" s="3"/>
      <c r="CQE342" s="3"/>
      <c r="CQF342" s="3"/>
      <c r="CQG342" s="3"/>
      <c r="CQH342" s="3"/>
      <c r="CQI342" s="3"/>
      <c r="CQJ342" s="3"/>
      <c r="CQK342" s="3"/>
      <c r="CQL342" s="3"/>
      <c r="CQM342" s="3"/>
      <c r="CQN342" s="3"/>
      <c r="CQO342" s="3"/>
      <c r="CQP342" s="3"/>
      <c r="CQQ342" s="3"/>
      <c r="CQR342" s="3"/>
      <c r="CQS342" s="3"/>
      <c r="CQT342" s="3"/>
      <c r="CQU342" s="3"/>
      <c r="CQV342" s="3"/>
      <c r="CQW342" s="3"/>
      <c r="CQX342" s="3"/>
      <c r="CQY342" s="3"/>
      <c r="CQZ342" s="3"/>
      <c r="CRA342" s="3"/>
      <c r="CRB342" s="3"/>
      <c r="CRC342" s="3"/>
      <c r="CRD342" s="3"/>
      <c r="CRE342" s="3"/>
      <c r="CRF342" s="3"/>
      <c r="CRG342" s="3"/>
      <c r="CRH342" s="3"/>
      <c r="CRI342" s="3"/>
      <c r="CRJ342" s="3"/>
      <c r="CRK342" s="3"/>
      <c r="CRL342" s="3"/>
      <c r="CRM342" s="3"/>
      <c r="CRN342" s="3"/>
      <c r="CRO342" s="3"/>
      <c r="CRP342" s="3"/>
      <c r="CRQ342" s="3"/>
      <c r="CRR342" s="3"/>
      <c r="CRS342" s="3"/>
      <c r="CRT342" s="3"/>
      <c r="CRU342" s="3"/>
      <c r="CRV342" s="3"/>
      <c r="CRW342" s="3"/>
      <c r="CRX342" s="3"/>
      <c r="CRY342" s="3"/>
      <c r="CRZ342" s="3"/>
      <c r="CSA342" s="3"/>
      <c r="CSB342" s="3"/>
      <c r="CSC342" s="3"/>
      <c r="CSD342" s="3"/>
      <c r="CSE342" s="3"/>
      <c r="CSF342" s="3"/>
      <c r="CSG342" s="3"/>
      <c r="CSH342" s="3"/>
      <c r="CSI342" s="3"/>
      <c r="CSJ342" s="3"/>
      <c r="CSK342" s="3"/>
      <c r="CSL342" s="3"/>
      <c r="CSM342" s="3"/>
      <c r="CSN342" s="3"/>
      <c r="CSO342" s="3"/>
      <c r="CSP342" s="3"/>
      <c r="CSQ342" s="3"/>
      <c r="CSR342" s="3"/>
      <c r="CSS342" s="3"/>
      <c r="CST342" s="3"/>
      <c r="CSU342" s="3"/>
      <c r="CSV342" s="3"/>
      <c r="CSW342" s="3"/>
      <c r="CSX342" s="3"/>
      <c r="CSY342" s="3"/>
      <c r="CSZ342" s="3"/>
      <c r="CTA342" s="3"/>
      <c r="CTB342" s="3"/>
      <c r="CTC342" s="3"/>
      <c r="CTD342" s="3"/>
      <c r="CTE342" s="3"/>
      <c r="CTF342" s="3"/>
      <c r="CTG342" s="3"/>
      <c r="CTH342" s="3"/>
      <c r="CTI342" s="3"/>
      <c r="CTJ342" s="3"/>
      <c r="CTK342" s="3"/>
      <c r="CTL342" s="3"/>
      <c r="CTM342" s="3"/>
      <c r="CTN342" s="3"/>
      <c r="CTO342" s="3"/>
      <c r="CTP342" s="3"/>
      <c r="CTQ342" s="3"/>
      <c r="CTR342" s="3"/>
      <c r="CTS342" s="3"/>
      <c r="CTT342" s="3"/>
      <c r="CTU342" s="3"/>
      <c r="CTV342" s="3"/>
      <c r="CTW342" s="3"/>
      <c r="CTX342" s="3"/>
      <c r="CTY342" s="3"/>
      <c r="CTZ342" s="3"/>
      <c r="CUA342" s="3"/>
      <c r="CUB342" s="3"/>
      <c r="CUC342" s="3"/>
      <c r="CUD342" s="3"/>
      <c r="CUE342" s="3"/>
      <c r="CUF342" s="3"/>
      <c r="CUG342" s="3"/>
      <c r="CUH342" s="3"/>
      <c r="CUI342" s="3"/>
      <c r="CUJ342" s="3"/>
      <c r="CUK342" s="3"/>
      <c r="CUL342" s="3"/>
      <c r="CUM342" s="3"/>
      <c r="CUN342" s="3"/>
      <c r="CUO342" s="3"/>
      <c r="CUP342" s="3"/>
      <c r="CUQ342" s="3"/>
      <c r="CUR342" s="3"/>
      <c r="CUS342" s="3"/>
      <c r="CUT342" s="3"/>
      <c r="CUU342" s="3"/>
      <c r="CUV342" s="3"/>
      <c r="CUW342" s="3"/>
      <c r="CUX342" s="3"/>
      <c r="CUY342" s="3"/>
      <c r="CUZ342" s="3"/>
      <c r="CVA342" s="3"/>
      <c r="CVB342" s="3"/>
      <c r="CVC342" s="3"/>
      <c r="CVD342" s="3"/>
      <c r="CVE342" s="3"/>
      <c r="CVF342" s="3"/>
      <c r="CVG342" s="3"/>
      <c r="CVH342" s="3"/>
      <c r="CVI342" s="3"/>
      <c r="CVJ342" s="3"/>
      <c r="CVK342" s="3"/>
      <c r="CVL342" s="3"/>
      <c r="CVM342" s="3"/>
      <c r="CVN342" s="3"/>
      <c r="CVO342" s="3"/>
      <c r="CVP342" s="3"/>
      <c r="CVQ342" s="3"/>
      <c r="CVR342" s="3"/>
      <c r="CVS342" s="3"/>
      <c r="CVT342" s="3"/>
      <c r="CVU342" s="3"/>
      <c r="CVV342" s="3"/>
      <c r="CVW342" s="3"/>
      <c r="CVX342" s="3"/>
      <c r="CVY342" s="3"/>
      <c r="CVZ342" s="3"/>
      <c r="CWA342" s="3"/>
      <c r="CWB342" s="3"/>
      <c r="CWC342" s="3"/>
      <c r="CWD342" s="3"/>
      <c r="CWE342" s="3"/>
      <c r="CWF342" s="3"/>
      <c r="CWG342" s="3"/>
      <c r="CWH342" s="3"/>
      <c r="CWI342" s="3"/>
      <c r="CWJ342" s="3"/>
      <c r="CWK342" s="3"/>
      <c r="CWL342" s="3"/>
      <c r="CWM342" s="3"/>
      <c r="CWN342" s="3"/>
      <c r="CWO342" s="3"/>
      <c r="CWP342" s="3"/>
      <c r="CWQ342" s="3"/>
      <c r="CWR342" s="3"/>
      <c r="CWS342" s="3"/>
      <c r="CWT342" s="3"/>
      <c r="CWU342" s="3"/>
      <c r="CWV342" s="3"/>
      <c r="CWW342" s="3"/>
      <c r="CWX342" s="3"/>
      <c r="CWY342" s="3"/>
      <c r="CWZ342" s="3"/>
      <c r="CXA342" s="3"/>
      <c r="CXB342" s="3"/>
      <c r="CXC342" s="3"/>
      <c r="CXD342" s="3"/>
      <c r="CXE342" s="3"/>
      <c r="CXF342" s="3"/>
      <c r="CXG342" s="3"/>
      <c r="CXH342" s="3"/>
      <c r="CXI342" s="3"/>
      <c r="CXJ342" s="3"/>
      <c r="CXK342" s="3"/>
      <c r="CXL342" s="3"/>
      <c r="CXM342" s="3"/>
      <c r="CXN342" s="3"/>
      <c r="CXO342" s="3"/>
      <c r="CXP342" s="3"/>
      <c r="CXQ342" s="3"/>
      <c r="CXR342" s="3"/>
      <c r="CXS342" s="3"/>
      <c r="CXT342" s="3"/>
      <c r="CXU342" s="3"/>
      <c r="CXV342" s="3"/>
      <c r="CXW342" s="3"/>
      <c r="CXX342" s="3"/>
      <c r="CXY342" s="3"/>
      <c r="CXZ342" s="3"/>
      <c r="CYA342" s="3"/>
      <c r="CYB342" s="3"/>
      <c r="CYC342" s="3"/>
      <c r="CYD342" s="3"/>
      <c r="CYE342" s="3"/>
      <c r="CYF342" s="3"/>
      <c r="CYG342" s="3"/>
      <c r="CYH342" s="3"/>
      <c r="CYI342" s="3"/>
      <c r="CYJ342" s="3"/>
      <c r="CYK342" s="3"/>
      <c r="CYL342" s="3"/>
      <c r="CYM342" s="3"/>
      <c r="CYN342" s="3"/>
      <c r="CYO342" s="3"/>
      <c r="CYP342" s="3"/>
      <c r="CYQ342" s="3"/>
      <c r="CYR342" s="3"/>
      <c r="CYS342" s="3"/>
      <c r="CYT342" s="3"/>
      <c r="CYU342" s="3"/>
      <c r="CYV342" s="3"/>
      <c r="CYW342" s="3"/>
      <c r="CYX342" s="3"/>
      <c r="CYY342" s="3"/>
      <c r="CYZ342" s="3"/>
      <c r="CZA342" s="3"/>
      <c r="CZB342" s="3"/>
      <c r="CZC342" s="3"/>
      <c r="CZD342" s="3"/>
      <c r="CZE342" s="3"/>
      <c r="CZF342" s="3"/>
      <c r="CZG342" s="3"/>
      <c r="CZH342" s="3"/>
      <c r="CZI342" s="3"/>
      <c r="CZJ342" s="3"/>
      <c r="CZK342" s="3"/>
      <c r="CZL342" s="3"/>
      <c r="CZM342" s="3"/>
      <c r="CZN342" s="3"/>
      <c r="CZO342" s="3"/>
      <c r="CZP342" s="3"/>
      <c r="CZQ342" s="3"/>
      <c r="CZR342" s="3"/>
      <c r="CZS342" s="3"/>
      <c r="CZT342" s="3"/>
      <c r="CZU342" s="3"/>
      <c r="CZV342" s="3"/>
      <c r="CZW342" s="3"/>
      <c r="CZX342" s="3"/>
      <c r="CZY342" s="3"/>
      <c r="CZZ342" s="3"/>
      <c r="DAA342" s="3"/>
      <c r="DAB342" s="3"/>
      <c r="DAC342" s="3"/>
      <c r="DAD342" s="3"/>
      <c r="DAE342" s="3"/>
      <c r="DAF342" s="3"/>
      <c r="DAG342" s="3"/>
      <c r="DAH342" s="3"/>
      <c r="DAI342" s="3"/>
      <c r="DAJ342" s="3"/>
      <c r="DAK342" s="3"/>
      <c r="DAL342" s="3"/>
      <c r="DAM342" s="3"/>
      <c r="DAN342" s="3"/>
      <c r="DAO342" s="3"/>
      <c r="DAP342" s="3"/>
      <c r="DAQ342" s="3"/>
      <c r="DAR342" s="3"/>
      <c r="DAS342" s="3"/>
      <c r="DAT342" s="3"/>
      <c r="DAU342" s="3"/>
      <c r="DAV342" s="3"/>
      <c r="DAW342" s="3"/>
      <c r="DAX342" s="3"/>
      <c r="DAY342" s="3"/>
      <c r="DAZ342" s="3"/>
      <c r="DBA342" s="3"/>
      <c r="DBB342" s="3"/>
      <c r="DBC342" s="3"/>
      <c r="DBD342" s="3"/>
      <c r="DBE342" s="3"/>
      <c r="DBF342" s="3"/>
      <c r="DBG342" s="3"/>
      <c r="DBH342" s="3"/>
      <c r="DBI342" s="3"/>
      <c r="DBJ342" s="3"/>
      <c r="DBK342" s="3"/>
      <c r="DBL342" s="3"/>
      <c r="DBM342" s="3"/>
      <c r="DBN342" s="3"/>
      <c r="DBO342" s="3"/>
      <c r="DBP342" s="3"/>
      <c r="DBQ342" s="3"/>
      <c r="DBR342" s="3"/>
      <c r="DBS342" s="3"/>
      <c r="DBT342" s="3"/>
      <c r="DBU342" s="3"/>
      <c r="DBV342" s="3"/>
      <c r="DBW342" s="3"/>
      <c r="DBX342" s="3"/>
      <c r="DBY342" s="3"/>
      <c r="DBZ342" s="3"/>
      <c r="DCA342" s="3"/>
      <c r="DCB342" s="3"/>
      <c r="DCC342" s="3"/>
      <c r="DCD342" s="3"/>
      <c r="DCE342" s="3"/>
      <c r="DCF342" s="3"/>
      <c r="DCG342" s="3"/>
      <c r="DCH342" s="3"/>
      <c r="DCI342" s="3"/>
      <c r="DCJ342" s="3"/>
      <c r="DCK342" s="3"/>
      <c r="DCL342" s="3"/>
      <c r="DCM342" s="3"/>
      <c r="DCN342" s="3"/>
      <c r="DCO342" s="3"/>
      <c r="DCP342" s="3"/>
      <c r="DCQ342" s="3"/>
      <c r="DCR342" s="3"/>
      <c r="DCS342" s="3"/>
      <c r="DCT342" s="3"/>
      <c r="DCU342" s="3"/>
      <c r="DCV342" s="3"/>
      <c r="DCW342" s="3"/>
      <c r="DCX342" s="3"/>
      <c r="DCY342" s="3"/>
      <c r="DCZ342" s="3"/>
      <c r="DDA342" s="3"/>
      <c r="DDB342" s="3"/>
      <c r="DDC342" s="3"/>
      <c r="DDD342" s="3"/>
      <c r="DDE342" s="3"/>
      <c r="DDF342" s="3"/>
      <c r="DDG342" s="3"/>
      <c r="DDH342" s="3"/>
      <c r="DDI342" s="3"/>
      <c r="DDJ342" s="3"/>
      <c r="DDK342" s="3"/>
      <c r="DDL342" s="3"/>
      <c r="DDM342" s="3"/>
      <c r="DDN342" s="3"/>
      <c r="DDO342" s="3"/>
      <c r="DDP342" s="3"/>
      <c r="DDQ342" s="3"/>
      <c r="DDR342" s="3"/>
      <c r="DDS342" s="3"/>
      <c r="DDT342" s="3"/>
      <c r="DDU342" s="3"/>
      <c r="DDV342" s="3"/>
      <c r="DDW342" s="3"/>
      <c r="DDX342" s="3"/>
      <c r="DDY342" s="3"/>
      <c r="DDZ342" s="3"/>
      <c r="DEA342" s="3"/>
      <c r="DEB342" s="3"/>
      <c r="DEC342" s="3"/>
      <c r="DED342" s="3"/>
      <c r="DEE342" s="3"/>
      <c r="DEF342" s="3"/>
      <c r="DEG342" s="3"/>
      <c r="DEH342" s="3"/>
      <c r="DEI342" s="3"/>
      <c r="DEJ342" s="3"/>
      <c r="DEK342" s="3"/>
      <c r="DEL342" s="3"/>
      <c r="DEM342" s="3"/>
      <c r="DEN342" s="3"/>
      <c r="DEO342" s="3"/>
      <c r="DEP342" s="3"/>
      <c r="DEQ342" s="3"/>
      <c r="DER342" s="3"/>
      <c r="DES342" s="3"/>
      <c r="DET342" s="3"/>
      <c r="DEU342" s="3"/>
      <c r="DEV342" s="3"/>
      <c r="DEW342" s="3"/>
      <c r="DEX342" s="3"/>
      <c r="DEY342" s="3"/>
      <c r="DEZ342" s="3"/>
      <c r="DFA342" s="3"/>
      <c r="DFB342" s="3"/>
      <c r="DFC342" s="3"/>
      <c r="DFD342" s="3"/>
      <c r="DFE342" s="3"/>
      <c r="DFF342" s="3"/>
      <c r="DFG342" s="3"/>
      <c r="DFH342" s="3"/>
      <c r="DFI342" s="3"/>
      <c r="DFJ342" s="3"/>
      <c r="DFK342" s="3"/>
      <c r="DFL342" s="3"/>
      <c r="DFM342" s="3"/>
      <c r="DFN342" s="3"/>
      <c r="DFO342" s="3"/>
      <c r="DFP342" s="3"/>
      <c r="DFQ342" s="3"/>
      <c r="DFR342" s="3"/>
      <c r="DFS342" s="3"/>
      <c r="DFT342" s="3"/>
      <c r="DFU342" s="3"/>
      <c r="DFV342" s="3"/>
      <c r="DFW342" s="3"/>
      <c r="DFX342" s="3"/>
      <c r="DFY342" s="3"/>
      <c r="DFZ342" s="3"/>
      <c r="DGA342" s="3"/>
      <c r="DGB342" s="3"/>
      <c r="DGC342" s="3"/>
      <c r="DGD342" s="3"/>
      <c r="DGE342" s="3"/>
      <c r="DGF342" s="3"/>
      <c r="DGG342" s="3"/>
      <c r="DGH342" s="3"/>
      <c r="DGI342" s="3"/>
      <c r="DGJ342" s="3"/>
      <c r="DGK342" s="3"/>
      <c r="DGL342" s="3"/>
      <c r="DGM342" s="3"/>
      <c r="DGN342" s="3"/>
      <c r="DGO342" s="3"/>
      <c r="DGP342" s="3"/>
      <c r="DGQ342" s="3"/>
      <c r="DGR342" s="3"/>
      <c r="DGS342" s="3"/>
      <c r="DGT342" s="3"/>
      <c r="DGU342" s="3"/>
      <c r="DGV342" s="3"/>
      <c r="DGW342" s="3"/>
      <c r="DGX342" s="3"/>
      <c r="DGY342" s="3"/>
      <c r="DGZ342" s="3"/>
      <c r="DHA342" s="3"/>
      <c r="DHB342" s="3"/>
      <c r="DHC342" s="3"/>
      <c r="DHD342" s="3"/>
      <c r="DHE342" s="3"/>
      <c r="DHF342" s="3"/>
      <c r="DHG342" s="3"/>
      <c r="DHH342" s="3"/>
      <c r="DHI342" s="3"/>
      <c r="DHJ342" s="3"/>
      <c r="DHK342" s="3"/>
      <c r="DHL342" s="3"/>
      <c r="DHM342" s="3"/>
      <c r="DHN342" s="3"/>
      <c r="DHO342" s="3"/>
      <c r="DHP342" s="3"/>
      <c r="DHQ342" s="3"/>
      <c r="DHR342" s="3"/>
      <c r="DHS342" s="3"/>
      <c r="DHT342" s="3"/>
      <c r="DHU342" s="3"/>
      <c r="DHV342" s="3"/>
      <c r="DHW342" s="3"/>
      <c r="DHX342" s="3"/>
      <c r="DHY342" s="3"/>
      <c r="DHZ342" s="3"/>
      <c r="DIA342" s="3"/>
      <c r="DIB342" s="3"/>
      <c r="DIC342" s="3"/>
      <c r="DID342" s="3"/>
      <c r="DIE342" s="3"/>
      <c r="DIF342" s="3"/>
      <c r="DIG342" s="3"/>
      <c r="DIH342" s="3"/>
      <c r="DII342" s="3"/>
      <c r="DIJ342" s="3"/>
      <c r="DIK342" s="3"/>
      <c r="DIL342" s="3"/>
      <c r="DIM342" s="3"/>
      <c r="DIN342" s="3"/>
      <c r="DIO342" s="3"/>
      <c r="DIP342" s="3"/>
      <c r="DIQ342" s="3"/>
      <c r="DIR342" s="3"/>
      <c r="DIS342" s="3"/>
      <c r="DIT342" s="3"/>
      <c r="DIU342" s="3"/>
      <c r="DIV342" s="3"/>
      <c r="DIW342" s="3"/>
      <c r="DIX342" s="3"/>
      <c r="DIY342" s="3"/>
      <c r="DIZ342" s="3"/>
      <c r="DJA342" s="3"/>
      <c r="DJB342" s="3"/>
      <c r="DJC342" s="3"/>
      <c r="DJD342" s="3"/>
      <c r="DJE342" s="3"/>
      <c r="DJF342" s="3"/>
      <c r="DJG342" s="3"/>
      <c r="DJH342" s="3"/>
      <c r="DJI342" s="3"/>
      <c r="DJJ342" s="3"/>
      <c r="DJK342" s="3"/>
      <c r="DJL342" s="3"/>
      <c r="DJM342" s="3"/>
      <c r="DJN342" s="3"/>
      <c r="DJO342" s="3"/>
      <c r="DJP342" s="3"/>
      <c r="DJQ342" s="3"/>
      <c r="DJR342" s="3"/>
      <c r="DJS342" s="3"/>
      <c r="DJT342" s="3"/>
      <c r="DJU342" s="3"/>
      <c r="DJV342" s="3"/>
      <c r="DJW342" s="3"/>
      <c r="DJX342" s="3"/>
      <c r="DJY342" s="3"/>
      <c r="DJZ342" s="3"/>
      <c r="DKA342" s="3"/>
      <c r="DKB342" s="3"/>
      <c r="DKC342" s="3"/>
      <c r="DKD342" s="3"/>
      <c r="DKE342" s="3"/>
      <c r="DKF342" s="3"/>
      <c r="DKG342" s="3"/>
      <c r="DKH342" s="3"/>
      <c r="DKI342" s="3"/>
      <c r="DKJ342" s="3"/>
      <c r="DKK342" s="3"/>
      <c r="DKL342" s="3"/>
      <c r="DKM342" s="3"/>
      <c r="DKN342" s="3"/>
      <c r="DKO342" s="3"/>
      <c r="DKP342" s="3"/>
      <c r="DKQ342" s="3"/>
      <c r="DKR342" s="3"/>
      <c r="DKS342" s="3"/>
      <c r="DKT342" s="3"/>
      <c r="DKU342" s="3"/>
      <c r="DKV342" s="3"/>
      <c r="DKW342" s="3"/>
      <c r="DKX342" s="3"/>
      <c r="DKY342" s="3"/>
      <c r="DKZ342" s="3"/>
      <c r="DLA342" s="3"/>
      <c r="DLB342" s="3"/>
      <c r="DLC342" s="3"/>
      <c r="DLD342" s="3"/>
      <c r="DLE342" s="3"/>
      <c r="DLF342" s="3"/>
      <c r="DLG342" s="3"/>
      <c r="DLH342" s="3"/>
      <c r="DLI342" s="3"/>
      <c r="DLJ342" s="3"/>
      <c r="DLK342" s="3"/>
      <c r="DLL342" s="3"/>
      <c r="DLM342" s="3"/>
      <c r="DLN342" s="3"/>
      <c r="DLO342" s="3"/>
      <c r="DLP342" s="3"/>
      <c r="DLQ342" s="3"/>
      <c r="DLR342" s="3"/>
      <c r="DLS342" s="3"/>
      <c r="DLT342" s="3"/>
      <c r="DLU342" s="3"/>
      <c r="DLV342" s="3"/>
      <c r="DLW342" s="3"/>
      <c r="DLX342" s="3"/>
      <c r="DLY342" s="3"/>
      <c r="DLZ342" s="3"/>
      <c r="DMA342" s="3"/>
      <c r="DMB342" s="3"/>
      <c r="DMC342" s="3"/>
      <c r="DMD342" s="3"/>
      <c r="DME342" s="3"/>
      <c r="DMF342" s="3"/>
      <c r="DMG342" s="3"/>
      <c r="DMH342" s="3"/>
      <c r="DMI342" s="3"/>
      <c r="DMJ342" s="3"/>
      <c r="DMK342" s="3"/>
      <c r="DML342" s="3"/>
      <c r="DMM342" s="3"/>
      <c r="DMN342" s="3"/>
      <c r="DMO342" s="3"/>
      <c r="DMP342" s="3"/>
      <c r="DMQ342" s="3"/>
      <c r="DMR342" s="3"/>
      <c r="DMS342" s="3"/>
      <c r="DMT342" s="3"/>
      <c r="DMU342" s="3"/>
      <c r="DMV342" s="3"/>
      <c r="DMW342" s="3"/>
      <c r="DMX342" s="3"/>
      <c r="DMY342" s="3"/>
      <c r="DMZ342" s="3"/>
      <c r="DNA342" s="3"/>
      <c r="DNB342" s="3"/>
      <c r="DNC342" s="3"/>
      <c r="DND342" s="3"/>
      <c r="DNE342" s="3"/>
      <c r="DNF342" s="3"/>
      <c r="DNG342" s="3"/>
      <c r="DNH342" s="3"/>
      <c r="DNI342" s="3"/>
      <c r="DNJ342" s="3"/>
      <c r="DNK342" s="3"/>
      <c r="DNL342" s="3"/>
      <c r="DNM342" s="3"/>
      <c r="DNN342" s="3"/>
      <c r="DNO342" s="3"/>
      <c r="DNP342" s="3"/>
      <c r="DNQ342" s="3"/>
      <c r="DNR342" s="3"/>
      <c r="DNS342" s="3"/>
      <c r="DNT342" s="3"/>
      <c r="DNU342" s="3"/>
      <c r="DNV342" s="3"/>
      <c r="DNW342" s="3"/>
      <c r="DNX342" s="3"/>
      <c r="DNY342" s="3"/>
      <c r="DNZ342" s="3"/>
      <c r="DOA342" s="3"/>
      <c r="DOB342" s="3"/>
      <c r="DOC342" s="3"/>
      <c r="DOD342" s="3"/>
      <c r="DOE342" s="3"/>
      <c r="DOF342" s="3"/>
      <c r="DOG342" s="3"/>
      <c r="DOH342" s="3"/>
      <c r="DOI342" s="3"/>
      <c r="DOJ342" s="3"/>
      <c r="DOK342" s="3"/>
      <c r="DOL342" s="3"/>
      <c r="DOM342" s="3"/>
      <c r="DON342" s="3"/>
      <c r="DOO342" s="3"/>
      <c r="DOP342" s="3"/>
      <c r="DOQ342" s="3"/>
      <c r="DOR342" s="3"/>
      <c r="DOS342" s="3"/>
      <c r="DOT342" s="3"/>
      <c r="DOU342" s="3"/>
      <c r="DOV342" s="3"/>
      <c r="DOW342" s="3"/>
      <c r="DOX342" s="3"/>
      <c r="DOY342" s="3"/>
      <c r="DOZ342" s="3"/>
      <c r="DPA342" s="3"/>
      <c r="DPB342" s="3"/>
      <c r="DPC342" s="3"/>
      <c r="DPD342" s="3"/>
      <c r="DPE342" s="3"/>
      <c r="DPF342" s="3"/>
      <c r="DPG342" s="3"/>
      <c r="DPH342" s="3"/>
      <c r="DPI342" s="3"/>
      <c r="DPJ342" s="3"/>
      <c r="DPK342" s="3"/>
      <c r="DPL342" s="3"/>
      <c r="DPM342" s="3"/>
      <c r="DPN342" s="3"/>
      <c r="DPO342" s="3"/>
      <c r="DPP342" s="3"/>
      <c r="DPQ342" s="3"/>
      <c r="DPR342" s="3"/>
      <c r="DPS342" s="3"/>
      <c r="DPT342" s="3"/>
      <c r="DPU342" s="3"/>
      <c r="DPV342" s="3"/>
      <c r="DPW342" s="3"/>
      <c r="DPX342" s="3"/>
      <c r="DPY342" s="3"/>
      <c r="DPZ342" s="3"/>
      <c r="DQA342" s="3"/>
      <c r="DQB342" s="3"/>
      <c r="DQC342" s="3"/>
      <c r="DQD342" s="3"/>
      <c r="DQE342" s="3"/>
      <c r="DQF342" s="3"/>
      <c r="DQG342" s="3"/>
      <c r="DQH342" s="3"/>
      <c r="DQI342" s="3"/>
      <c r="DQJ342" s="3"/>
      <c r="DQK342" s="3"/>
      <c r="DQL342" s="3"/>
      <c r="DQM342" s="3"/>
      <c r="DQN342" s="3"/>
      <c r="DQO342" s="3"/>
      <c r="DQP342" s="3"/>
      <c r="DQQ342" s="3"/>
      <c r="DQR342" s="3"/>
      <c r="DQS342" s="3"/>
      <c r="DQT342" s="3"/>
      <c r="DQU342" s="3"/>
      <c r="DQV342" s="3"/>
      <c r="DQW342" s="3"/>
      <c r="DQX342" s="3"/>
      <c r="DQY342" s="3"/>
      <c r="DQZ342" s="3"/>
      <c r="DRA342" s="3"/>
      <c r="DRB342" s="3"/>
      <c r="DRC342" s="3"/>
      <c r="DRD342" s="3"/>
      <c r="DRE342" s="3"/>
      <c r="DRF342" s="3"/>
      <c r="DRG342" s="3"/>
      <c r="DRH342" s="3"/>
      <c r="DRI342" s="3"/>
      <c r="DRJ342" s="3"/>
      <c r="DRK342" s="3"/>
      <c r="DRL342" s="3"/>
      <c r="DRM342" s="3"/>
      <c r="DRN342" s="3"/>
      <c r="DRO342" s="3"/>
      <c r="DRP342" s="3"/>
      <c r="DRQ342" s="3"/>
      <c r="DRR342" s="3"/>
      <c r="DRS342" s="3"/>
      <c r="DRT342" s="3"/>
      <c r="DRU342" s="3"/>
      <c r="DRV342" s="3"/>
      <c r="DRW342" s="3"/>
      <c r="DRX342" s="3"/>
      <c r="DRY342" s="3"/>
      <c r="DRZ342" s="3"/>
      <c r="DSA342" s="3"/>
      <c r="DSB342" s="3"/>
      <c r="DSC342" s="3"/>
      <c r="DSD342" s="3"/>
      <c r="DSE342" s="3"/>
      <c r="DSF342" s="3"/>
      <c r="DSG342" s="3"/>
      <c r="DSH342" s="3"/>
      <c r="DSI342" s="3"/>
      <c r="DSJ342" s="3"/>
      <c r="DSK342" s="3"/>
      <c r="DSL342" s="3"/>
      <c r="DSM342" s="3"/>
      <c r="DSN342" s="3"/>
      <c r="DSO342" s="3"/>
      <c r="DSP342" s="3"/>
      <c r="DSQ342" s="3"/>
      <c r="DSR342" s="3"/>
      <c r="DSS342" s="3"/>
      <c r="DST342" s="3"/>
      <c r="DSU342" s="3"/>
      <c r="DSV342" s="3"/>
      <c r="DSW342" s="3"/>
      <c r="DSX342" s="3"/>
      <c r="DSY342" s="3"/>
      <c r="DSZ342" s="3"/>
      <c r="DTA342" s="3"/>
      <c r="DTB342" s="3"/>
      <c r="DTC342" s="3"/>
      <c r="DTD342" s="3"/>
      <c r="DTE342" s="3"/>
      <c r="DTF342" s="3"/>
      <c r="DTG342" s="3"/>
      <c r="DTH342" s="3"/>
      <c r="DTI342" s="3"/>
      <c r="DTJ342" s="3"/>
      <c r="DTK342" s="3"/>
      <c r="DTL342" s="3"/>
      <c r="DTM342" s="3"/>
      <c r="DTN342" s="3"/>
      <c r="DTO342" s="3"/>
      <c r="DTP342" s="3"/>
      <c r="DTQ342" s="3"/>
      <c r="DTR342" s="3"/>
      <c r="DTS342" s="3"/>
      <c r="DTT342" s="3"/>
      <c r="DTU342" s="3"/>
      <c r="DTV342" s="3"/>
      <c r="DTW342" s="3"/>
      <c r="DTX342" s="3"/>
      <c r="DTY342" s="3"/>
      <c r="DTZ342" s="3"/>
      <c r="DUA342" s="3"/>
      <c r="DUB342" s="3"/>
      <c r="DUC342" s="3"/>
      <c r="DUD342" s="3"/>
      <c r="DUE342" s="3"/>
      <c r="DUF342" s="3"/>
      <c r="DUG342" s="3"/>
      <c r="DUH342" s="3"/>
      <c r="DUI342" s="3"/>
      <c r="DUJ342" s="3"/>
      <c r="DUK342" s="3"/>
      <c r="DUL342" s="3"/>
      <c r="DUM342" s="3"/>
      <c r="DUN342" s="3"/>
      <c r="DUO342" s="3"/>
      <c r="DUP342" s="3"/>
      <c r="DUQ342" s="3"/>
      <c r="DUR342" s="3"/>
      <c r="DUS342" s="3"/>
      <c r="DUT342" s="3"/>
      <c r="DUU342" s="3"/>
      <c r="DUV342" s="3"/>
      <c r="DUW342" s="3"/>
      <c r="DUX342" s="3"/>
      <c r="DUY342" s="3"/>
      <c r="DUZ342" s="3"/>
      <c r="DVA342" s="3"/>
      <c r="DVB342" s="3"/>
      <c r="DVC342" s="3"/>
      <c r="DVD342" s="3"/>
      <c r="DVE342" s="3"/>
      <c r="DVF342" s="3"/>
      <c r="DVG342" s="3"/>
      <c r="DVH342" s="3"/>
      <c r="DVI342" s="3"/>
      <c r="DVJ342" s="3"/>
      <c r="DVK342" s="3"/>
      <c r="DVL342" s="3"/>
      <c r="DVM342" s="3"/>
      <c r="DVN342" s="3"/>
      <c r="DVO342" s="3"/>
      <c r="DVP342" s="3"/>
      <c r="DVQ342" s="3"/>
      <c r="DVR342" s="3"/>
      <c r="DVS342" s="3"/>
      <c r="DVT342" s="3"/>
      <c r="DVU342" s="3"/>
      <c r="DVV342" s="3"/>
      <c r="DVW342" s="3"/>
      <c r="DVX342" s="3"/>
      <c r="DVY342" s="3"/>
      <c r="DVZ342" s="3"/>
      <c r="DWA342" s="3"/>
      <c r="DWB342" s="3"/>
      <c r="DWC342" s="3"/>
      <c r="DWD342" s="3"/>
      <c r="DWE342" s="3"/>
      <c r="DWF342" s="3"/>
      <c r="DWG342" s="3"/>
      <c r="DWH342" s="3"/>
      <c r="DWI342" s="3"/>
      <c r="DWJ342" s="3"/>
      <c r="DWK342" s="3"/>
      <c r="DWL342" s="3"/>
      <c r="DWM342" s="3"/>
      <c r="DWN342" s="3"/>
      <c r="DWO342" s="3"/>
      <c r="DWP342" s="3"/>
      <c r="DWQ342" s="3"/>
      <c r="DWR342" s="3"/>
      <c r="DWS342" s="3"/>
      <c r="DWT342" s="3"/>
      <c r="DWU342" s="3"/>
      <c r="DWV342" s="3"/>
      <c r="DWW342" s="3"/>
      <c r="DWX342" s="3"/>
      <c r="DWY342" s="3"/>
      <c r="DWZ342" s="3"/>
      <c r="DXA342" s="3"/>
      <c r="DXB342" s="3"/>
      <c r="DXC342" s="3"/>
      <c r="DXD342" s="3"/>
      <c r="DXE342" s="3"/>
      <c r="DXF342" s="3"/>
      <c r="DXG342" s="3"/>
      <c r="DXH342" s="3"/>
      <c r="DXI342" s="3"/>
      <c r="DXJ342" s="3"/>
      <c r="DXK342" s="3"/>
      <c r="DXL342" s="3"/>
      <c r="DXM342" s="3"/>
      <c r="DXN342" s="3"/>
      <c r="DXO342" s="3"/>
      <c r="DXP342" s="3"/>
      <c r="DXQ342" s="3"/>
      <c r="DXR342" s="3"/>
      <c r="DXS342" s="3"/>
      <c r="DXT342" s="3"/>
      <c r="DXU342" s="3"/>
      <c r="DXV342" s="3"/>
      <c r="DXW342" s="3"/>
      <c r="DXX342" s="3"/>
      <c r="DXY342" s="3"/>
      <c r="DXZ342" s="3"/>
      <c r="DYA342" s="3"/>
      <c r="DYB342" s="3"/>
      <c r="DYC342" s="3"/>
      <c r="DYD342" s="3"/>
      <c r="DYE342" s="3"/>
      <c r="DYF342" s="3"/>
      <c r="DYG342" s="3"/>
      <c r="DYH342" s="3"/>
      <c r="DYI342" s="3"/>
      <c r="DYJ342" s="3"/>
      <c r="DYK342" s="3"/>
      <c r="DYL342" s="3"/>
      <c r="DYM342" s="3"/>
      <c r="DYN342" s="3"/>
      <c r="DYO342" s="3"/>
      <c r="DYP342" s="3"/>
      <c r="DYQ342" s="3"/>
      <c r="DYR342" s="3"/>
      <c r="DYS342" s="3"/>
      <c r="DYT342" s="3"/>
      <c r="DYU342" s="3"/>
      <c r="DYV342" s="3"/>
      <c r="DYW342" s="3"/>
      <c r="DYX342" s="3"/>
      <c r="DYY342" s="3"/>
      <c r="DYZ342" s="3"/>
      <c r="DZA342" s="3"/>
      <c r="DZB342" s="3"/>
      <c r="DZC342" s="3"/>
      <c r="DZD342" s="3"/>
      <c r="DZE342" s="3"/>
      <c r="DZF342" s="3"/>
      <c r="DZG342" s="3"/>
      <c r="DZH342" s="3"/>
      <c r="DZI342" s="3"/>
      <c r="DZJ342" s="3"/>
      <c r="DZK342" s="3"/>
      <c r="DZL342" s="3"/>
      <c r="DZM342" s="3"/>
      <c r="DZN342" s="3"/>
      <c r="DZO342" s="3"/>
      <c r="DZP342" s="3"/>
      <c r="DZQ342" s="3"/>
      <c r="DZR342" s="3"/>
      <c r="DZS342" s="3"/>
      <c r="DZT342" s="3"/>
      <c r="DZU342" s="3"/>
      <c r="DZV342" s="3"/>
      <c r="DZW342" s="3"/>
      <c r="DZX342" s="3"/>
      <c r="DZY342" s="3"/>
      <c r="DZZ342" s="3"/>
      <c r="EAA342" s="3"/>
      <c r="EAB342" s="3"/>
      <c r="EAC342" s="3"/>
      <c r="EAD342" s="3"/>
      <c r="EAE342" s="3"/>
      <c r="EAF342" s="3"/>
      <c r="EAG342" s="3"/>
      <c r="EAH342" s="3"/>
      <c r="EAI342" s="3"/>
      <c r="EAJ342" s="3"/>
      <c r="EAK342" s="3"/>
      <c r="EAL342" s="3"/>
      <c r="EAM342" s="3"/>
      <c r="EAN342" s="3"/>
      <c r="EAO342" s="3"/>
      <c r="EAP342" s="3"/>
      <c r="EAQ342" s="3"/>
      <c r="EAR342" s="3"/>
      <c r="EAS342" s="3"/>
      <c r="EAT342" s="3"/>
      <c r="EAU342" s="3"/>
      <c r="EAV342" s="3"/>
      <c r="EAW342" s="3"/>
      <c r="EAX342" s="3"/>
      <c r="EAY342" s="3"/>
      <c r="EAZ342" s="3"/>
      <c r="EBA342" s="3"/>
      <c r="EBB342" s="3"/>
      <c r="EBC342" s="3"/>
      <c r="EBD342" s="3"/>
      <c r="EBE342" s="3"/>
      <c r="EBF342" s="3"/>
      <c r="EBG342" s="3"/>
      <c r="EBH342" s="3"/>
      <c r="EBI342" s="3"/>
      <c r="EBJ342" s="3"/>
      <c r="EBK342" s="3"/>
      <c r="EBL342" s="3"/>
      <c r="EBM342" s="3"/>
      <c r="EBN342" s="3"/>
      <c r="EBO342" s="3"/>
      <c r="EBP342" s="3"/>
      <c r="EBQ342" s="3"/>
      <c r="EBR342" s="3"/>
      <c r="EBS342" s="3"/>
      <c r="EBT342" s="3"/>
      <c r="EBU342" s="3"/>
      <c r="EBV342" s="3"/>
      <c r="EBW342" s="3"/>
      <c r="EBX342" s="3"/>
      <c r="EBY342" s="3"/>
      <c r="EBZ342" s="3"/>
      <c r="ECA342" s="3"/>
      <c r="ECB342" s="3"/>
      <c r="ECC342" s="3"/>
      <c r="ECD342" s="3"/>
      <c r="ECE342" s="3"/>
      <c r="ECF342" s="3"/>
      <c r="ECG342" s="3"/>
      <c r="ECH342" s="3"/>
      <c r="ECI342" s="3"/>
      <c r="ECJ342" s="3"/>
      <c r="ECK342" s="3"/>
      <c r="ECL342" s="3"/>
      <c r="ECM342" s="3"/>
      <c r="ECN342" s="3"/>
      <c r="ECO342" s="3"/>
      <c r="ECP342" s="3"/>
      <c r="ECQ342" s="3"/>
      <c r="ECR342" s="3"/>
      <c r="ECS342" s="3"/>
      <c r="ECT342" s="3"/>
      <c r="ECU342" s="3"/>
      <c r="ECV342" s="3"/>
      <c r="ECW342" s="3"/>
      <c r="ECX342" s="3"/>
      <c r="ECY342" s="3"/>
      <c r="ECZ342" s="3"/>
      <c r="EDA342" s="3"/>
      <c r="EDB342" s="3"/>
      <c r="EDC342" s="3"/>
      <c r="EDD342" s="3"/>
      <c r="EDE342" s="3"/>
      <c r="EDF342" s="3"/>
      <c r="EDG342" s="3"/>
      <c r="EDH342" s="3"/>
      <c r="EDI342" s="3"/>
      <c r="EDJ342" s="3"/>
      <c r="EDK342" s="3"/>
      <c r="EDL342" s="3"/>
      <c r="EDM342" s="3"/>
      <c r="EDN342" s="3"/>
      <c r="EDO342" s="3"/>
      <c r="EDP342" s="3"/>
      <c r="EDQ342" s="3"/>
      <c r="EDR342" s="3"/>
      <c r="EDS342" s="3"/>
      <c r="EDT342" s="3"/>
      <c r="EDU342" s="3"/>
      <c r="EDV342" s="3"/>
      <c r="EDW342" s="3"/>
      <c r="EDX342" s="3"/>
      <c r="EDY342" s="3"/>
      <c r="EDZ342" s="3"/>
      <c r="EEA342" s="3"/>
      <c r="EEB342" s="3"/>
      <c r="EEC342" s="3"/>
      <c r="EED342" s="3"/>
      <c r="EEE342" s="3"/>
      <c r="EEF342" s="3"/>
      <c r="EEG342" s="3"/>
      <c r="EEH342" s="3"/>
      <c r="EEI342" s="3"/>
      <c r="EEJ342" s="3"/>
      <c r="EEK342" s="3"/>
      <c r="EEL342" s="3"/>
      <c r="EEM342" s="3"/>
      <c r="EEN342" s="3"/>
      <c r="EEO342" s="3"/>
      <c r="EEP342" s="3"/>
      <c r="EEQ342" s="3"/>
      <c r="EER342" s="3"/>
      <c r="EES342" s="3"/>
      <c r="EET342" s="3"/>
      <c r="EEU342" s="3"/>
      <c r="EEV342" s="3"/>
      <c r="EEW342" s="3"/>
      <c r="EEX342" s="3"/>
      <c r="EEY342" s="3"/>
      <c r="EEZ342" s="3"/>
      <c r="EFA342" s="3"/>
      <c r="EFB342" s="3"/>
      <c r="EFC342" s="3"/>
      <c r="EFD342" s="3"/>
      <c r="EFE342" s="3"/>
      <c r="EFF342" s="3"/>
      <c r="EFG342" s="3"/>
      <c r="EFH342" s="3"/>
      <c r="EFI342" s="3"/>
      <c r="EFJ342" s="3"/>
      <c r="EFK342" s="3"/>
      <c r="EFL342" s="3"/>
      <c r="EFM342" s="3"/>
      <c r="EFN342" s="3"/>
      <c r="EFO342" s="3"/>
      <c r="EFP342" s="3"/>
      <c r="EFQ342" s="3"/>
      <c r="EFR342" s="3"/>
      <c r="EFS342" s="3"/>
      <c r="EFT342" s="3"/>
      <c r="EFU342" s="3"/>
      <c r="EFV342" s="3"/>
      <c r="EFW342" s="3"/>
      <c r="EFX342" s="3"/>
      <c r="EFY342" s="3"/>
      <c r="EFZ342" s="3"/>
      <c r="EGA342" s="3"/>
      <c r="EGB342" s="3"/>
      <c r="EGC342" s="3"/>
      <c r="EGD342" s="3"/>
      <c r="EGE342" s="3"/>
      <c r="EGF342" s="3"/>
      <c r="EGG342" s="3"/>
      <c r="EGH342" s="3"/>
      <c r="EGI342" s="3"/>
      <c r="EGJ342" s="3"/>
      <c r="EGK342" s="3"/>
      <c r="EGL342" s="3"/>
      <c r="EGM342" s="3"/>
      <c r="EGN342" s="3"/>
      <c r="EGO342" s="3"/>
      <c r="EGP342" s="3"/>
      <c r="EGQ342" s="3"/>
      <c r="EGR342" s="3"/>
      <c r="EGS342" s="3"/>
      <c r="EGT342" s="3"/>
      <c r="EGU342" s="3"/>
      <c r="EGV342" s="3"/>
      <c r="EGW342" s="3"/>
      <c r="EGX342" s="3"/>
      <c r="EGY342" s="3"/>
      <c r="EGZ342" s="3"/>
      <c r="EHA342" s="3"/>
      <c r="EHB342" s="3"/>
      <c r="EHC342" s="3"/>
      <c r="EHD342" s="3"/>
      <c r="EHE342" s="3"/>
      <c r="EHF342" s="3"/>
      <c r="EHG342" s="3"/>
      <c r="EHH342" s="3"/>
      <c r="EHI342" s="3"/>
      <c r="EHJ342" s="3"/>
      <c r="EHK342" s="3"/>
      <c r="EHL342" s="3"/>
      <c r="EHM342" s="3"/>
      <c r="EHN342" s="3"/>
      <c r="EHO342" s="3"/>
      <c r="EHP342" s="3"/>
      <c r="EHQ342" s="3"/>
      <c r="EHR342" s="3"/>
      <c r="EHS342" s="3"/>
      <c r="EHT342" s="3"/>
      <c r="EHU342" s="3"/>
      <c r="EHV342" s="3"/>
      <c r="EHW342" s="3"/>
      <c r="EHX342" s="3"/>
      <c r="EHY342" s="3"/>
      <c r="EHZ342" s="3"/>
      <c r="EIA342" s="3"/>
      <c r="EIB342" s="3"/>
      <c r="EIC342" s="3"/>
      <c r="EID342" s="3"/>
      <c r="EIE342" s="3"/>
      <c r="EIF342" s="3"/>
      <c r="EIG342" s="3"/>
      <c r="EIH342" s="3"/>
      <c r="EII342" s="3"/>
      <c r="EIJ342" s="3"/>
      <c r="EIK342" s="3"/>
      <c r="EIL342" s="3"/>
      <c r="EIM342" s="3"/>
      <c r="EIN342" s="3"/>
      <c r="EIO342" s="3"/>
      <c r="EIP342" s="3"/>
      <c r="EIQ342" s="3"/>
      <c r="EIR342" s="3"/>
      <c r="EIS342" s="3"/>
      <c r="EIT342" s="3"/>
      <c r="EIU342" s="3"/>
      <c r="EIV342" s="3"/>
      <c r="EIW342" s="3"/>
      <c r="EIX342" s="3"/>
      <c r="EIY342" s="3"/>
      <c r="EIZ342" s="3"/>
      <c r="EJA342" s="3"/>
      <c r="EJB342" s="3"/>
      <c r="EJC342" s="3"/>
      <c r="EJD342" s="3"/>
      <c r="EJE342" s="3"/>
      <c r="EJF342" s="3"/>
      <c r="EJG342" s="3"/>
      <c r="EJH342" s="3"/>
      <c r="EJI342" s="3"/>
      <c r="EJJ342" s="3"/>
      <c r="EJK342" s="3"/>
      <c r="EJL342" s="3"/>
      <c r="EJM342" s="3"/>
      <c r="EJN342" s="3"/>
      <c r="EJO342" s="3"/>
      <c r="EJP342" s="3"/>
      <c r="EJQ342" s="3"/>
      <c r="EJR342" s="3"/>
      <c r="EJS342" s="3"/>
      <c r="EJT342" s="3"/>
      <c r="EJU342" s="3"/>
      <c r="EJV342" s="3"/>
      <c r="EJW342" s="3"/>
      <c r="EJX342" s="3"/>
      <c r="EJY342" s="3"/>
      <c r="EJZ342" s="3"/>
      <c r="EKA342" s="3"/>
      <c r="EKB342" s="3"/>
      <c r="EKC342" s="3"/>
      <c r="EKD342" s="3"/>
      <c r="EKE342" s="3"/>
      <c r="EKF342" s="3"/>
      <c r="EKG342" s="3"/>
      <c r="EKH342" s="3"/>
      <c r="EKI342" s="3"/>
      <c r="EKJ342" s="3"/>
      <c r="EKK342" s="3"/>
      <c r="EKL342" s="3"/>
      <c r="EKM342" s="3"/>
      <c r="EKN342" s="3"/>
      <c r="EKO342" s="3"/>
      <c r="EKP342" s="3"/>
      <c r="EKQ342" s="3"/>
      <c r="EKR342" s="3"/>
      <c r="EKS342" s="3"/>
      <c r="EKT342" s="3"/>
      <c r="EKU342" s="3"/>
      <c r="EKV342" s="3"/>
      <c r="EKW342" s="3"/>
      <c r="EKX342" s="3"/>
      <c r="EKY342" s="3"/>
      <c r="EKZ342" s="3"/>
      <c r="ELA342" s="3"/>
      <c r="ELB342" s="3"/>
      <c r="ELC342" s="3"/>
      <c r="ELD342" s="3"/>
      <c r="ELE342" s="3"/>
      <c r="ELF342" s="3"/>
      <c r="ELG342" s="3"/>
      <c r="ELH342" s="3"/>
      <c r="ELI342" s="3"/>
      <c r="ELJ342" s="3"/>
      <c r="ELK342" s="3"/>
      <c r="ELL342" s="3"/>
      <c r="ELM342" s="3"/>
      <c r="ELN342" s="3"/>
      <c r="ELO342" s="3"/>
      <c r="ELP342" s="3"/>
      <c r="ELQ342" s="3"/>
      <c r="ELR342" s="3"/>
      <c r="ELS342" s="3"/>
      <c r="ELT342" s="3"/>
      <c r="ELU342" s="3"/>
      <c r="ELV342" s="3"/>
      <c r="ELW342" s="3"/>
      <c r="ELX342" s="3"/>
      <c r="ELY342" s="3"/>
      <c r="ELZ342" s="3"/>
      <c r="EMA342" s="3"/>
      <c r="EMB342" s="3"/>
      <c r="EMC342" s="3"/>
      <c r="EMD342" s="3"/>
      <c r="EME342" s="3"/>
      <c r="EMF342" s="3"/>
      <c r="EMG342" s="3"/>
      <c r="EMH342" s="3"/>
      <c r="EMI342" s="3"/>
      <c r="EMJ342" s="3"/>
      <c r="EMK342" s="3"/>
      <c r="EML342" s="3"/>
      <c r="EMM342" s="3"/>
      <c r="EMN342" s="3"/>
      <c r="EMO342" s="3"/>
      <c r="EMP342" s="3"/>
      <c r="EMQ342" s="3"/>
      <c r="EMR342" s="3"/>
      <c r="EMS342" s="3"/>
      <c r="EMT342" s="3"/>
      <c r="EMU342" s="3"/>
      <c r="EMV342" s="3"/>
      <c r="EMW342" s="3"/>
      <c r="EMX342" s="3"/>
      <c r="EMY342" s="3"/>
      <c r="EMZ342" s="3"/>
      <c r="ENA342" s="3"/>
      <c r="ENB342" s="3"/>
      <c r="ENC342" s="3"/>
      <c r="END342" s="3"/>
      <c r="ENE342" s="3"/>
      <c r="ENF342" s="3"/>
      <c r="ENG342" s="3"/>
      <c r="ENH342" s="3"/>
      <c r="ENI342" s="3"/>
      <c r="ENJ342" s="3"/>
      <c r="ENK342" s="3"/>
      <c r="ENL342" s="3"/>
      <c r="ENM342" s="3"/>
      <c r="ENN342" s="3"/>
      <c r="ENO342" s="3"/>
      <c r="ENP342" s="3"/>
      <c r="ENQ342" s="3"/>
      <c r="ENR342" s="3"/>
      <c r="ENS342" s="3"/>
      <c r="ENT342" s="3"/>
      <c r="ENU342" s="3"/>
      <c r="ENV342" s="3"/>
      <c r="ENW342" s="3"/>
      <c r="ENX342" s="3"/>
      <c r="ENY342" s="3"/>
      <c r="ENZ342" s="3"/>
      <c r="EOA342" s="3"/>
      <c r="EOB342" s="3"/>
      <c r="EOC342" s="3"/>
      <c r="EOD342" s="3"/>
      <c r="EOE342" s="3"/>
      <c r="EOF342" s="3"/>
      <c r="EOG342" s="3"/>
      <c r="EOH342" s="3"/>
      <c r="EOI342" s="3"/>
      <c r="EOJ342" s="3"/>
      <c r="EOK342" s="3"/>
      <c r="EOL342" s="3"/>
      <c r="EOM342" s="3"/>
      <c r="EON342" s="3"/>
      <c r="EOO342" s="3"/>
      <c r="EOP342" s="3"/>
      <c r="EOQ342" s="3"/>
      <c r="EOR342" s="3"/>
      <c r="EOS342" s="3"/>
      <c r="EOT342" s="3"/>
      <c r="EOU342" s="3"/>
      <c r="EOV342" s="3"/>
      <c r="EOW342" s="3"/>
      <c r="EOX342" s="3"/>
      <c r="EOY342" s="3"/>
      <c r="EOZ342" s="3"/>
      <c r="EPA342" s="3"/>
      <c r="EPB342" s="3"/>
      <c r="EPC342" s="3"/>
      <c r="EPD342" s="3"/>
      <c r="EPE342" s="3"/>
      <c r="EPF342" s="3"/>
      <c r="EPG342" s="3"/>
      <c r="EPH342" s="3"/>
      <c r="EPI342" s="3"/>
      <c r="EPJ342" s="3"/>
      <c r="EPK342" s="3"/>
      <c r="EPL342" s="3"/>
      <c r="EPM342" s="3"/>
      <c r="EPN342" s="3"/>
      <c r="EPO342" s="3"/>
      <c r="EPP342" s="3"/>
      <c r="EPQ342" s="3"/>
      <c r="EPR342" s="3"/>
      <c r="EPS342" s="3"/>
      <c r="EPT342" s="3"/>
      <c r="EPU342" s="3"/>
      <c r="EPV342" s="3"/>
      <c r="EPW342" s="3"/>
      <c r="EPX342" s="3"/>
      <c r="EPY342" s="3"/>
      <c r="EPZ342" s="3"/>
      <c r="EQA342" s="3"/>
      <c r="EQB342" s="3"/>
      <c r="EQC342" s="3"/>
      <c r="EQD342" s="3"/>
      <c r="EQE342" s="3"/>
      <c r="EQF342" s="3"/>
      <c r="EQG342" s="3"/>
      <c r="EQH342" s="3"/>
      <c r="EQI342" s="3"/>
      <c r="EQJ342" s="3"/>
      <c r="EQK342" s="3"/>
      <c r="EQL342" s="3"/>
      <c r="EQM342" s="3"/>
      <c r="EQN342" s="3"/>
      <c r="EQO342" s="3"/>
      <c r="EQP342" s="3"/>
      <c r="EQQ342" s="3"/>
      <c r="EQR342" s="3"/>
      <c r="EQS342" s="3"/>
      <c r="EQT342" s="3"/>
      <c r="EQU342" s="3"/>
      <c r="EQV342" s="3"/>
      <c r="EQW342" s="3"/>
      <c r="EQX342" s="3"/>
      <c r="EQY342" s="3"/>
      <c r="EQZ342" s="3"/>
      <c r="ERA342" s="3"/>
      <c r="ERB342" s="3"/>
      <c r="ERC342" s="3"/>
      <c r="ERD342" s="3"/>
      <c r="ERE342" s="3"/>
      <c r="ERF342" s="3"/>
      <c r="ERG342" s="3"/>
      <c r="ERH342" s="3"/>
      <c r="ERI342" s="3"/>
      <c r="ERJ342" s="3"/>
      <c r="ERK342" s="3"/>
      <c r="ERL342" s="3"/>
      <c r="ERM342" s="3"/>
      <c r="ERN342" s="3"/>
      <c r="ERO342" s="3"/>
      <c r="ERP342" s="3"/>
      <c r="ERQ342" s="3"/>
      <c r="ERR342" s="3"/>
      <c r="ERS342" s="3"/>
      <c r="ERT342" s="3"/>
      <c r="ERU342" s="3"/>
      <c r="ERV342" s="3"/>
      <c r="ERW342" s="3"/>
      <c r="ERX342" s="3"/>
      <c r="ERY342" s="3"/>
      <c r="ERZ342" s="3"/>
      <c r="ESA342" s="3"/>
      <c r="ESB342" s="3"/>
      <c r="ESC342" s="3"/>
      <c r="ESD342" s="3"/>
      <c r="ESE342" s="3"/>
      <c r="ESF342" s="3"/>
      <c r="ESG342" s="3"/>
      <c r="ESH342" s="3"/>
      <c r="ESI342" s="3"/>
      <c r="ESJ342" s="3"/>
      <c r="ESK342" s="3"/>
      <c r="ESL342" s="3"/>
      <c r="ESM342" s="3"/>
      <c r="ESN342" s="3"/>
      <c r="ESO342" s="3"/>
      <c r="ESP342" s="3"/>
      <c r="ESQ342" s="3"/>
      <c r="ESR342" s="3"/>
      <c r="ESS342" s="3"/>
      <c r="EST342" s="3"/>
      <c r="ESU342" s="3"/>
      <c r="ESV342" s="3"/>
      <c r="ESW342" s="3"/>
      <c r="ESX342" s="3"/>
      <c r="ESY342" s="3"/>
      <c r="ESZ342" s="3"/>
      <c r="ETA342" s="3"/>
      <c r="ETB342" s="3"/>
      <c r="ETC342" s="3"/>
      <c r="ETD342" s="3"/>
      <c r="ETE342" s="3"/>
      <c r="ETF342" s="3"/>
      <c r="ETG342" s="3"/>
      <c r="ETH342" s="3"/>
      <c r="ETI342" s="3"/>
      <c r="ETJ342" s="3"/>
      <c r="ETK342" s="3"/>
      <c r="ETL342" s="3"/>
      <c r="ETM342" s="3"/>
      <c r="ETN342" s="3"/>
      <c r="ETO342" s="3"/>
      <c r="ETP342" s="3"/>
      <c r="ETQ342" s="3"/>
      <c r="ETR342" s="3"/>
      <c r="ETS342" s="3"/>
      <c r="ETT342" s="3"/>
      <c r="ETU342" s="3"/>
      <c r="ETV342" s="3"/>
      <c r="ETW342" s="3"/>
      <c r="ETX342" s="3"/>
      <c r="ETY342" s="3"/>
      <c r="ETZ342" s="3"/>
      <c r="EUA342" s="3"/>
      <c r="EUB342" s="3"/>
      <c r="EUC342" s="3"/>
      <c r="EUD342" s="3"/>
      <c r="EUE342" s="3"/>
      <c r="EUF342" s="3"/>
      <c r="EUG342" s="3"/>
      <c r="EUH342" s="3"/>
      <c r="EUI342" s="3"/>
      <c r="EUJ342" s="3"/>
      <c r="EUK342" s="3"/>
      <c r="EUL342" s="3"/>
      <c r="EUM342" s="3"/>
      <c r="EUN342" s="3"/>
      <c r="EUO342" s="3"/>
      <c r="EUP342" s="3"/>
      <c r="EUQ342" s="3"/>
      <c r="EUR342" s="3"/>
      <c r="EUS342" s="3"/>
      <c r="EUT342" s="3"/>
      <c r="EUU342" s="3"/>
      <c r="EUV342" s="3"/>
      <c r="EUW342" s="3"/>
      <c r="EUX342" s="3"/>
      <c r="EUY342" s="3"/>
      <c r="EUZ342" s="3"/>
      <c r="EVA342" s="3"/>
      <c r="EVB342" s="3"/>
      <c r="EVC342" s="3"/>
      <c r="EVD342" s="3"/>
      <c r="EVE342" s="3"/>
      <c r="EVF342" s="3"/>
      <c r="EVG342" s="3"/>
      <c r="EVH342" s="3"/>
      <c r="EVI342" s="3"/>
      <c r="EVJ342" s="3"/>
      <c r="EVK342" s="3"/>
      <c r="EVL342" s="3"/>
      <c r="EVM342" s="3"/>
      <c r="EVN342" s="3"/>
      <c r="EVO342" s="3"/>
      <c r="EVP342" s="3"/>
      <c r="EVQ342" s="3"/>
      <c r="EVR342" s="3"/>
      <c r="EVS342" s="3"/>
      <c r="EVT342" s="3"/>
      <c r="EVU342" s="3"/>
      <c r="EVV342" s="3"/>
      <c r="EVW342" s="3"/>
      <c r="EVX342" s="3"/>
      <c r="EVY342" s="3"/>
      <c r="EVZ342" s="3"/>
      <c r="EWA342" s="3"/>
      <c r="EWB342" s="3"/>
      <c r="EWC342" s="3"/>
      <c r="EWD342" s="3"/>
      <c r="EWE342" s="3"/>
      <c r="EWF342" s="3"/>
      <c r="EWG342" s="3"/>
      <c r="EWH342" s="3"/>
      <c r="EWI342" s="3"/>
      <c r="EWJ342" s="3"/>
      <c r="EWK342" s="3"/>
      <c r="EWL342" s="3"/>
      <c r="EWM342" s="3"/>
      <c r="EWN342" s="3"/>
      <c r="EWO342" s="3"/>
      <c r="EWP342" s="3"/>
      <c r="EWQ342" s="3"/>
      <c r="EWR342" s="3"/>
      <c r="EWS342" s="3"/>
      <c r="EWT342" s="3"/>
      <c r="EWU342" s="3"/>
      <c r="EWV342" s="3"/>
      <c r="EWW342" s="3"/>
      <c r="EWX342" s="3"/>
      <c r="EWY342" s="3"/>
      <c r="EWZ342" s="3"/>
      <c r="EXA342" s="3"/>
      <c r="EXB342" s="3"/>
      <c r="EXC342" s="3"/>
      <c r="EXD342" s="3"/>
      <c r="EXE342" s="3"/>
      <c r="EXF342" s="3"/>
      <c r="EXG342" s="3"/>
      <c r="EXH342" s="3"/>
      <c r="EXI342" s="3"/>
      <c r="EXJ342" s="3"/>
      <c r="EXK342" s="3"/>
      <c r="EXL342" s="3"/>
      <c r="EXM342" s="3"/>
      <c r="EXN342" s="3"/>
      <c r="EXO342" s="3"/>
      <c r="EXP342" s="3"/>
      <c r="EXQ342" s="3"/>
      <c r="EXR342" s="3"/>
      <c r="EXS342" s="3"/>
      <c r="EXT342" s="3"/>
      <c r="EXU342" s="3"/>
      <c r="EXV342" s="3"/>
      <c r="EXW342" s="3"/>
      <c r="EXX342" s="3"/>
      <c r="EXY342" s="3"/>
      <c r="EXZ342" s="3"/>
      <c r="EYA342" s="3"/>
      <c r="EYB342" s="3"/>
      <c r="EYC342" s="3"/>
      <c r="EYD342" s="3"/>
      <c r="EYE342" s="3"/>
      <c r="EYF342" s="3"/>
      <c r="EYG342" s="3"/>
      <c r="EYH342" s="3"/>
      <c r="EYI342" s="3"/>
      <c r="EYJ342" s="3"/>
      <c r="EYK342" s="3"/>
      <c r="EYL342" s="3"/>
      <c r="EYM342" s="3"/>
      <c r="EYN342" s="3"/>
      <c r="EYO342" s="3"/>
      <c r="EYP342" s="3"/>
      <c r="EYQ342" s="3"/>
      <c r="EYR342" s="3"/>
      <c r="EYS342" s="3"/>
      <c r="EYT342" s="3"/>
      <c r="EYU342" s="3"/>
      <c r="EYV342" s="3"/>
      <c r="EYW342" s="3"/>
      <c r="EYX342" s="3"/>
      <c r="EYY342" s="3"/>
      <c r="EYZ342" s="3"/>
      <c r="EZA342" s="3"/>
      <c r="EZB342" s="3"/>
      <c r="EZC342" s="3"/>
      <c r="EZD342" s="3"/>
      <c r="EZE342" s="3"/>
      <c r="EZF342" s="3"/>
      <c r="EZG342" s="3"/>
      <c r="EZH342" s="3"/>
      <c r="EZI342" s="3"/>
      <c r="EZJ342" s="3"/>
      <c r="EZK342" s="3"/>
      <c r="EZL342" s="3"/>
      <c r="EZM342" s="3"/>
      <c r="EZN342" s="3"/>
      <c r="EZO342" s="3"/>
      <c r="EZP342" s="3"/>
      <c r="EZQ342" s="3"/>
      <c r="EZR342" s="3"/>
      <c r="EZS342" s="3"/>
      <c r="EZT342" s="3"/>
      <c r="EZU342" s="3"/>
      <c r="EZV342" s="3"/>
      <c r="EZW342" s="3"/>
      <c r="EZX342" s="3"/>
      <c r="EZY342" s="3"/>
      <c r="EZZ342" s="3"/>
      <c r="FAA342" s="3"/>
      <c r="FAB342" s="3"/>
      <c r="FAC342" s="3"/>
      <c r="FAD342" s="3"/>
      <c r="FAE342" s="3"/>
      <c r="FAF342" s="3"/>
      <c r="FAG342" s="3"/>
      <c r="FAH342" s="3"/>
      <c r="FAI342" s="3"/>
      <c r="FAJ342" s="3"/>
      <c r="FAK342" s="3"/>
      <c r="FAL342" s="3"/>
      <c r="FAM342" s="3"/>
      <c r="FAN342" s="3"/>
      <c r="FAO342" s="3"/>
      <c r="FAP342" s="3"/>
      <c r="FAQ342" s="3"/>
      <c r="FAR342" s="3"/>
      <c r="FAS342" s="3"/>
      <c r="FAT342" s="3"/>
      <c r="FAU342" s="3"/>
      <c r="FAV342" s="3"/>
      <c r="FAW342" s="3"/>
      <c r="FAX342" s="3"/>
      <c r="FAY342" s="3"/>
      <c r="FAZ342" s="3"/>
      <c r="FBA342" s="3"/>
      <c r="FBB342" s="3"/>
      <c r="FBC342" s="3"/>
      <c r="FBD342" s="3"/>
      <c r="FBE342" s="3"/>
      <c r="FBF342" s="3"/>
      <c r="FBG342" s="3"/>
      <c r="FBH342" s="3"/>
      <c r="FBI342" s="3"/>
      <c r="FBJ342" s="3"/>
      <c r="FBK342" s="3"/>
      <c r="FBL342" s="3"/>
      <c r="FBM342" s="3"/>
      <c r="FBN342" s="3"/>
      <c r="FBO342" s="3"/>
      <c r="FBP342" s="3"/>
      <c r="FBQ342" s="3"/>
      <c r="FBR342" s="3"/>
      <c r="FBS342" s="3"/>
      <c r="FBT342" s="3"/>
      <c r="FBU342" s="3"/>
      <c r="FBV342" s="3"/>
      <c r="FBW342" s="3"/>
      <c r="FBX342" s="3"/>
      <c r="FBY342" s="3"/>
      <c r="FBZ342" s="3"/>
      <c r="FCA342" s="3"/>
      <c r="FCB342" s="3"/>
      <c r="FCC342" s="3"/>
      <c r="FCD342" s="3"/>
      <c r="FCE342" s="3"/>
      <c r="FCF342" s="3"/>
      <c r="FCG342" s="3"/>
      <c r="FCH342" s="3"/>
      <c r="FCI342" s="3"/>
      <c r="FCJ342" s="3"/>
      <c r="FCK342" s="3"/>
      <c r="FCL342" s="3"/>
      <c r="FCM342" s="3"/>
      <c r="FCN342" s="3"/>
      <c r="FCO342" s="3"/>
      <c r="FCP342" s="3"/>
      <c r="FCQ342" s="3"/>
      <c r="FCR342" s="3"/>
      <c r="FCS342" s="3"/>
      <c r="FCT342" s="3"/>
      <c r="FCU342" s="3"/>
      <c r="FCV342" s="3"/>
      <c r="FCW342" s="3"/>
      <c r="FCX342" s="3"/>
      <c r="FCY342" s="3"/>
      <c r="FCZ342" s="3"/>
      <c r="FDA342" s="3"/>
      <c r="FDB342" s="3"/>
      <c r="FDC342" s="3"/>
      <c r="FDD342" s="3"/>
      <c r="FDE342" s="3"/>
      <c r="FDF342" s="3"/>
      <c r="FDG342" s="3"/>
      <c r="FDH342" s="3"/>
      <c r="FDI342" s="3"/>
      <c r="FDJ342" s="3"/>
      <c r="FDK342" s="3"/>
      <c r="FDL342" s="3"/>
      <c r="FDM342" s="3"/>
      <c r="FDN342" s="3"/>
      <c r="FDO342" s="3"/>
      <c r="FDP342" s="3"/>
      <c r="FDQ342" s="3"/>
      <c r="FDR342" s="3"/>
      <c r="FDS342" s="3"/>
      <c r="FDT342" s="3"/>
      <c r="FDU342" s="3"/>
      <c r="FDV342" s="3"/>
      <c r="FDW342" s="3"/>
      <c r="FDX342" s="3"/>
      <c r="FDY342" s="3"/>
      <c r="FDZ342" s="3"/>
      <c r="FEA342" s="3"/>
      <c r="FEB342" s="3"/>
      <c r="FEC342" s="3"/>
      <c r="FED342" s="3"/>
      <c r="FEE342" s="3"/>
      <c r="FEF342" s="3"/>
      <c r="FEG342" s="3"/>
      <c r="FEH342" s="3"/>
      <c r="FEI342" s="3"/>
      <c r="FEJ342" s="3"/>
      <c r="FEK342" s="3"/>
      <c r="FEL342" s="3"/>
      <c r="FEM342" s="3"/>
      <c r="FEN342" s="3"/>
      <c r="FEO342" s="3"/>
      <c r="FEP342" s="3"/>
      <c r="FEQ342" s="3"/>
      <c r="FER342" s="3"/>
      <c r="FES342" s="3"/>
      <c r="FET342" s="3"/>
      <c r="FEU342" s="3"/>
      <c r="FEV342" s="3"/>
      <c r="FEW342" s="3"/>
      <c r="FEX342" s="3"/>
      <c r="FEY342" s="3"/>
      <c r="FEZ342" s="3"/>
      <c r="FFA342" s="3"/>
      <c r="FFB342" s="3"/>
      <c r="FFC342" s="3"/>
      <c r="FFD342" s="3"/>
      <c r="FFE342" s="3"/>
      <c r="FFF342" s="3"/>
      <c r="FFG342" s="3"/>
      <c r="FFH342" s="3"/>
      <c r="FFI342" s="3"/>
      <c r="FFJ342" s="3"/>
      <c r="FFK342" s="3"/>
      <c r="FFL342" s="3"/>
      <c r="FFM342" s="3"/>
      <c r="FFN342" s="3"/>
      <c r="FFO342" s="3"/>
      <c r="FFP342" s="3"/>
      <c r="FFQ342" s="3"/>
      <c r="FFR342" s="3"/>
      <c r="FFS342" s="3"/>
      <c r="FFT342" s="3"/>
      <c r="FFU342" s="3"/>
      <c r="FFV342" s="3"/>
      <c r="FFW342" s="3"/>
      <c r="FFX342" s="3"/>
      <c r="FFY342" s="3"/>
      <c r="FFZ342" s="3"/>
      <c r="FGA342" s="3"/>
      <c r="FGB342" s="3"/>
      <c r="FGC342" s="3"/>
      <c r="FGD342" s="3"/>
      <c r="FGE342" s="3"/>
      <c r="FGF342" s="3"/>
      <c r="FGG342" s="3"/>
      <c r="FGH342" s="3"/>
      <c r="FGI342" s="3"/>
      <c r="FGJ342" s="3"/>
      <c r="FGK342" s="3"/>
      <c r="FGL342" s="3"/>
      <c r="FGM342" s="3"/>
      <c r="FGN342" s="3"/>
      <c r="FGO342" s="3"/>
      <c r="FGP342" s="3"/>
      <c r="FGQ342" s="3"/>
      <c r="FGR342" s="3"/>
      <c r="FGS342" s="3"/>
      <c r="FGT342" s="3"/>
      <c r="FGU342" s="3"/>
      <c r="FGV342" s="3"/>
      <c r="FGW342" s="3"/>
      <c r="FGX342" s="3"/>
      <c r="FGY342" s="3"/>
      <c r="FGZ342" s="3"/>
      <c r="FHA342" s="3"/>
      <c r="FHB342" s="3"/>
      <c r="FHC342" s="3"/>
      <c r="FHD342" s="3"/>
      <c r="FHE342" s="3"/>
      <c r="FHF342" s="3"/>
      <c r="FHG342" s="3"/>
      <c r="FHH342" s="3"/>
      <c r="FHI342" s="3"/>
      <c r="FHJ342" s="3"/>
      <c r="FHK342" s="3"/>
      <c r="FHL342" s="3"/>
      <c r="FHM342" s="3"/>
      <c r="FHN342" s="3"/>
      <c r="FHO342" s="3"/>
      <c r="FHP342" s="3"/>
      <c r="FHQ342" s="3"/>
      <c r="FHR342" s="3"/>
      <c r="FHS342" s="3"/>
      <c r="FHT342" s="3"/>
      <c r="FHU342" s="3"/>
      <c r="FHV342" s="3"/>
      <c r="FHW342" s="3"/>
      <c r="FHX342" s="3"/>
      <c r="FHY342" s="3"/>
      <c r="FHZ342" s="3"/>
      <c r="FIA342" s="3"/>
      <c r="FIB342" s="3"/>
      <c r="FIC342" s="3"/>
      <c r="FID342" s="3"/>
      <c r="FIE342" s="3"/>
      <c r="FIF342" s="3"/>
      <c r="FIG342" s="3"/>
      <c r="FIH342" s="3"/>
      <c r="FII342" s="3"/>
      <c r="FIJ342" s="3"/>
      <c r="FIK342" s="3"/>
      <c r="FIL342" s="3"/>
      <c r="FIM342" s="3"/>
      <c r="FIN342" s="3"/>
      <c r="FIO342" s="3"/>
      <c r="FIP342" s="3"/>
      <c r="FIQ342" s="3"/>
      <c r="FIR342" s="3"/>
      <c r="FIS342" s="3"/>
      <c r="FIT342" s="3"/>
      <c r="FIU342" s="3"/>
      <c r="FIV342" s="3"/>
      <c r="FIW342" s="3"/>
      <c r="FIX342" s="3"/>
      <c r="FIY342" s="3"/>
      <c r="FIZ342" s="3"/>
      <c r="FJA342" s="3"/>
      <c r="FJB342" s="3"/>
      <c r="FJC342" s="3"/>
      <c r="FJD342" s="3"/>
      <c r="FJE342" s="3"/>
      <c r="FJF342" s="3"/>
      <c r="FJG342" s="3"/>
      <c r="FJH342" s="3"/>
      <c r="FJI342" s="3"/>
      <c r="FJJ342" s="3"/>
      <c r="FJK342" s="3"/>
      <c r="FJL342" s="3"/>
      <c r="FJM342" s="3"/>
      <c r="FJN342" s="3"/>
      <c r="FJO342" s="3"/>
      <c r="FJP342" s="3"/>
      <c r="FJQ342" s="3"/>
      <c r="FJR342" s="3"/>
      <c r="FJS342" s="3"/>
      <c r="FJT342" s="3"/>
      <c r="FJU342" s="3"/>
      <c r="FJV342" s="3"/>
      <c r="FJW342" s="3"/>
      <c r="FJX342" s="3"/>
      <c r="FJY342" s="3"/>
      <c r="FJZ342" s="3"/>
      <c r="FKA342" s="3"/>
      <c r="FKB342" s="3"/>
      <c r="FKC342" s="3"/>
      <c r="FKD342" s="3"/>
      <c r="FKE342" s="3"/>
      <c r="FKF342" s="3"/>
      <c r="FKG342" s="3"/>
      <c r="FKH342" s="3"/>
      <c r="FKI342" s="3"/>
      <c r="FKJ342" s="3"/>
      <c r="FKK342" s="3"/>
      <c r="FKL342" s="3"/>
      <c r="FKM342" s="3"/>
      <c r="FKN342" s="3"/>
      <c r="FKO342" s="3"/>
      <c r="FKP342" s="3"/>
      <c r="FKQ342" s="3"/>
      <c r="FKR342" s="3"/>
      <c r="FKS342" s="3"/>
      <c r="FKT342" s="3"/>
      <c r="FKU342" s="3"/>
      <c r="FKV342" s="3"/>
      <c r="FKW342" s="3"/>
      <c r="FKX342" s="3"/>
      <c r="FKY342" s="3"/>
      <c r="FKZ342" s="3"/>
      <c r="FLA342" s="3"/>
      <c r="FLB342" s="3"/>
      <c r="FLC342" s="3"/>
      <c r="FLD342" s="3"/>
      <c r="FLE342" s="3"/>
      <c r="FLF342" s="3"/>
      <c r="FLG342" s="3"/>
      <c r="FLH342" s="3"/>
      <c r="FLI342" s="3"/>
      <c r="FLJ342" s="3"/>
      <c r="FLK342" s="3"/>
      <c r="FLL342" s="3"/>
      <c r="FLM342" s="3"/>
      <c r="FLN342" s="3"/>
      <c r="FLO342" s="3"/>
      <c r="FLP342" s="3"/>
      <c r="FLQ342" s="3"/>
      <c r="FLR342" s="3"/>
      <c r="FLS342" s="3"/>
      <c r="FLT342" s="3"/>
      <c r="FLU342" s="3"/>
      <c r="FLV342" s="3"/>
      <c r="FLW342" s="3"/>
      <c r="FLX342" s="3"/>
      <c r="FLY342" s="3"/>
      <c r="FLZ342" s="3"/>
      <c r="FMA342" s="3"/>
      <c r="FMB342" s="3"/>
      <c r="FMC342" s="3"/>
      <c r="FMD342" s="3"/>
      <c r="FME342" s="3"/>
      <c r="FMF342" s="3"/>
      <c r="FMG342" s="3"/>
      <c r="FMH342" s="3"/>
      <c r="FMI342" s="3"/>
      <c r="FMJ342" s="3"/>
      <c r="FMK342" s="3"/>
      <c r="FML342" s="3"/>
      <c r="FMM342" s="3"/>
      <c r="FMN342" s="3"/>
      <c r="FMO342" s="3"/>
      <c r="FMP342" s="3"/>
      <c r="FMQ342" s="3"/>
      <c r="FMR342" s="3"/>
      <c r="FMS342" s="3"/>
      <c r="FMT342" s="3"/>
      <c r="FMU342" s="3"/>
      <c r="FMV342" s="3"/>
      <c r="FMW342" s="3"/>
      <c r="FMX342" s="3"/>
      <c r="FMY342" s="3"/>
      <c r="FMZ342" s="3"/>
      <c r="FNA342" s="3"/>
      <c r="FNB342" s="3"/>
      <c r="FNC342" s="3"/>
      <c r="FND342" s="3"/>
      <c r="FNE342" s="3"/>
      <c r="FNF342" s="3"/>
      <c r="FNG342" s="3"/>
      <c r="FNH342" s="3"/>
      <c r="FNI342" s="3"/>
      <c r="FNJ342" s="3"/>
      <c r="FNK342" s="3"/>
      <c r="FNL342" s="3"/>
      <c r="FNM342" s="3"/>
      <c r="FNN342" s="3"/>
      <c r="FNO342" s="3"/>
      <c r="FNP342" s="3"/>
      <c r="FNQ342" s="3"/>
      <c r="FNR342" s="3"/>
      <c r="FNS342" s="3"/>
      <c r="FNT342" s="3"/>
      <c r="FNU342" s="3"/>
      <c r="FNV342" s="3"/>
      <c r="FNW342" s="3"/>
      <c r="FNX342" s="3"/>
      <c r="FNY342" s="3"/>
      <c r="FNZ342" s="3"/>
      <c r="FOA342" s="3"/>
      <c r="FOB342" s="3"/>
      <c r="FOC342" s="3"/>
      <c r="FOD342" s="3"/>
      <c r="FOE342" s="3"/>
      <c r="FOF342" s="3"/>
      <c r="FOG342" s="3"/>
      <c r="FOH342" s="3"/>
      <c r="FOI342" s="3"/>
      <c r="FOJ342" s="3"/>
      <c r="FOK342" s="3"/>
      <c r="FOL342" s="3"/>
      <c r="FOM342" s="3"/>
      <c r="FON342" s="3"/>
      <c r="FOO342" s="3"/>
      <c r="FOP342" s="3"/>
      <c r="FOQ342" s="3"/>
      <c r="FOR342" s="3"/>
      <c r="FOS342" s="3"/>
      <c r="FOT342" s="3"/>
      <c r="FOU342" s="3"/>
      <c r="FOV342" s="3"/>
      <c r="FOW342" s="3"/>
      <c r="FOX342" s="3"/>
      <c r="FOY342" s="3"/>
      <c r="FOZ342" s="3"/>
      <c r="FPA342" s="3"/>
      <c r="FPB342" s="3"/>
      <c r="FPC342" s="3"/>
      <c r="FPD342" s="3"/>
      <c r="FPE342" s="3"/>
      <c r="FPF342" s="3"/>
      <c r="FPG342" s="3"/>
      <c r="FPH342" s="3"/>
      <c r="FPI342" s="3"/>
      <c r="FPJ342" s="3"/>
      <c r="FPK342" s="3"/>
      <c r="FPL342" s="3"/>
      <c r="FPM342" s="3"/>
      <c r="FPN342" s="3"/>
      <c r="FPO342" s="3"/>
      <c r="FPP342" s="3"/>
      <c r="FPQ342" s="3"/>
      <c r="FPR342" s="3"/>
      <c r="FPS342" s="3"/>
      <c r="FPT342" s="3"/>
      <c r="FPU342" s="3"/>
      <c r="FPV342" s="3"/>
      <c r="FPW342" s="3"/>
      <c r="FPX342" s="3"/>
      <c r="FPY342" s="3"/>
      <c r="FPZ342" s="3"/>
      <c r="FQA342" s="3"/>
      <c r="FQB342" s="3"/>
      <c r="FQC342" s="3"/>
      <c r="FQD342" s="3"/>
      <c r="FQE342" s="3"/>
      <c r="FQF342" s="3"/>
      <c r="FQG342" s="3"/>
      <c r="FQH342" s="3"/>
      <c r="FQI342" s="3"/>
      <c r="FQJ342" s="3"/>
      <c r="FQK342" s="3"/>
      <c r="FQL342" s="3"/>
      <c r="FQM342" s="3"/>
      <c r="FQN342" s="3"/>
      <c r="FQO342" s="3"/>
      <c r="FQP342" s="3"/>
      <c r="FQQ342" s="3"/>
      <c r="FQR342" s="3"/>
      <c r="FQS342" s="3"/>
      <c r="FQT342" s="3"/>
      <c r="FQU342" s="3"/>
      <c r="FQV342" s="3"/>
      <c r="FQW342" s="3"/>
      <c r="FQX342" s="3"/>
      <c r="FQY342" s="3"/>
      <c r="FQZ342" s="3"/>
      <c r="FRA342" s="3"/>
      <c r="FRB342" s="3"/>
      <c r="FRC342" s="3"/>
      <c r="FRD342" s="3"/>
      <c r="FRE342" s="3"/>
      <c r="FRF342" s="3"/>
      <c r="FRG342" s="3"/>
      <c r="FRH342" s="3"/>
      <c r="FRI342" s="3"/>
      <c r="FRJ342" s="3"/>
      <c r="FRK342" s="3"/>
      <c r="FRL342" s="3"/>
      <c r="FRM342" s="3"/>
      <c r="FRN342" s="3"/>
      <c r="FRO342" s="3"/>
      <c r="FRP342" s="3"/>
      <c r="FRQ342" s="3"/>
      <c r="FRR342" s="3"/>
      <c r="FRS342" s="3"/>
      <c r="FRT342" s="3"/>
      <c r="FRU342" s="3"/>
      <c r="FRV342" s="3"/>
      <c r="FRW342" s="3"/>
      <c r="FRX342" s="3"/>
      <c r="FRY342" s="3"/>
      <c r="FRZ342" s="3"/>
      <c r="FSA342" s="3"/>
      <c r="FSB342" s="3"/>
      <c r="FSC342" s="3"/>
      <c r="FSD342" s="3"/>
      <c r="FSE342" s="3"/>
      <c r="FSF342" s="3"/>
      <c r="FSG342" s="3"/>
      <c r="FSH342" s="3"/>
      <c r="FSI342" s="3"/>
      <c r="FSJ342" s="3"/>
      <c r="FSK342" s="3"/>
      <c r="FSL342" s="3"/>
      <c r="FSM342" s="3"/>
      <c r="FSN342" s="3"/>
      <c r="FSO342" s="3"/>
      <c r="FSP342" s="3"/>
      <c r="FSQ342" s="3"/>
      <c r="FSR342" s="3"/>
      <c r="FSS342" s="3"/>
      <c r="FST342" s="3"/>
      <c r="FSU342" s="3"/>
      <c r="FSV342" s="3"/>
      <c r="FSW342" s="3"/>
      <c r="FSX342" s="3"/>
      <c r="FSY342" s="3"/>
      <c r="FSZ342" s="3"/>
      <c r="FTA342" s="3"/>
      <c r="FTB342" s="3"/>
      <c r="FTC342" s="3"/>
      <c r="FTD342" s="3"/>
      <c r="FTE342" s="3"/>
      <c r="FTF342" s="3"/>
      <c r="FTG342" s="3"/>
      <c r="FTH342" s="3"/>
      <c r="FTI342" s="3"/>
      <c r="FTJ342" s="3"/>
      <c r="FTK342" s="3"/>
      <c r="FTL342" s="3"/>
      <c r="FTM342" s="3"/>
      <c r="FTN342" s="3"/>
      <c r="FTO342" s="3"/>
      <c r="FTP342" s="3"/>
      <c r="FTQ342" s="3"/>
      <c r="FTR342" s="3"/>
      <c r="FTS342" s="3"/>
      <c r="FTT342" s="3"/>
      <c r="FTU342" s="3"/>
      <c r="FTV342" s="3"/>
      <c r="FTW342" s="3"/>
      <c r="FTX342" s="3"/>
      <c r="FTY342" s="3"/>
      <c r="FTZ342" s="3"/>
      <c r="FUA342" s="3"/>
      <c r="FUB342" s="3"/>
      <c r="FUC342" s="3"/>
      <c r="FUD342" s="3"/>
      <c r="FUE342" s="3"/>
      <c r="FUF342" s="3"/>
      <c r="FUG342" s="3"/>
      <c r="FUH342" s="3"/>
      <c r="FUI342" s="3"/>
      <c r="FUJ342" s="3"/>
      <c r="FUK342" s="3"/>
      <c r="FUL342" s="3"/>
      <c r="FUM342" s="3"/>
      <c r="FUN342" s="3"/>
      <c r="FUO342" s="3"/>
      <c r="FUP342" s="3"/>
      <c r="FUQ342" s="3"/>
      <c r="FUR342" s="3"/>
      <c r="FUS342" s="3"/>
      <c r="FUT342" s="3"/>
      <c r="FUU342" s="3"/>
      <c r="FUV342" s="3"/>
      <c r="FUW342" s="3"/>
      <c r="FUX342" s="3"/>
      <c r="FUY342" s="3"/>
      <c r="FUZ342" s="3"/>
      <c r="FVA342" s="3"/>
      <c r="FVB342" s="3"/>
      <c r="FVC342" s="3"/>
      <c r="FVD342" s="3"/>
      <c r="FVE342" s="3"/>
      <c r="FVF342" s="3"/>
      <c r="FVG342" s="3"/>
      <c r="FVH342" s="3"/>
      <c r="FVI342" s="3"/>
      <c r="FVJ342" s="3"/>
      <c r="FVK342" s="3"/>
      <c r="FVL342" s="3"/>
      <c r="FVM342" s="3"/>
      <c r="FVN342" s="3"/>
      <c r="FVO342" s="3"/>
      <c r="FVP342" s="3"/>
      <c r="FVQ342" s="3"/>
      <c r="FVR342" s="3"/>
      <c r="FVS342" s="3"/>
      <c r="FVT342" s="3"/>
      <c r="FVU342" s="3"/>
      <c r="FVV342" s="3"/>
      <c r="FVW342" s="3"/>
      <c r="FVX342" s="3"/>
      <c r="FVY342" s="3"/>
      <c r="FVZ342" s="3"/>
      <c r="FWA342" s="3"/>
      <c r="FWB342" s="3"/>
      <c r="FWC342" s="3"/>
      <c r="FWD342" s="3"/>
      <c r="FWE342" s="3"/>
      <c r="FWF342" s="3"/>
      <c r="FWG342" s="3"/>
      <c r="FWH342" s="3"/>
      <c r="FWI342" s="3"/>
      <c r="FWJ342" s="3"/>
      <c r="FWK342" s="3"/>
      <c r="FWL342" s="3"/>
      <c r="FWM342" s="3"/>
      <c r="FWN342" s="3"/>
      <c r="FWO342" s="3"/>
      <c r="FWP342" s="3"/>
      <c r="FWQ342" s="3"/>
      <c r="FWR342" s="3"/>
      <c r="FWS342" s="3"/>
      <c r="FWT342" s="3"/>
      <c r="FWU342" s="3"/>
      <c r="FWV342" s="3"/>
      <c r="FWW342" s="3"/>
      <c r="FWX342" s="3"/>
      <c r="FWY342" s="3"/>
      <c r="FWZ342" s="3"/>
      <c r="FXA342" s="3"/>
      <c r="FXB342" s="3"/>
      <c r="FXC342" s="3"/>
      <c r="FXD342" s="3"/>
      <c r="FXE342" s="3"/>
      <c r="FXF342" s="3"/>
      <c r="FXG342" s="3"/>
      <c r="FXH342" s="3"/>
      <c r="FXI342" s="3"/>
      <c r="FXJ342" s="3"/>
      <c r="FXK342" s="3"/>
      <c r="FXL342" s="3"/>
      <c r="FXM342" s="3"/>
      <c r="FXN342" s="3"/>
      <c r="FXO342" s="3"/>
      <c r="FXP342" s="3"/>
      <c r="FXQ342" s="3"/>
      <c r="FXR342" s="3"/>
      <c r="FXS342" s="3"/>
      <c r="FXT342" s="3"/>
      <c r="FXU342" s="3"/>
      <c r="FXV342" s="3"/>
      <c r="FXW342" s="3"/>
      <c r="FXX342" s="3"/>
      <c r="FXY342" s="3"/>
      <c r="FXZ342" s="3"/>
      <c r="FYA342" s="3"/>
      <c r="FYB342" s="3"/>
      <c r="FYC342" s="3"/>
      <c r="FYD342" s="3"/>
      <c r="FYE342" s="3"/>
      <c r="FYF342" s="3"/>
      <c r="FYG342" s="3"/>
      <c r="FYH342" s="3"/>
      <c r="FYI342" s="3"/>
      <c r="FYJ342" s="3"/>
      <c r="FYK342" s="3"/>
      <c r="FYL342" s="3"/>
      <c r="FYM342" s="3"/>
      <c r="FYN342" s="3"/>
      <c r="FYO342" s="3"/>
      <c r="FYP342" s="3"/>
      <c r="FYQ342" s="3"/>
      <c r="FYR342" s="3"/>
      <c r="FYS342" s="3"/>
      <c r="FYT342" s="3"/>
      <c r="FYU342" s="3"/>
      <c r="FYV342" s="3"/>
      <c r="FYW342" s="3"/>
      <c r="FYX342" s="3"/>
      <c r="FYY342" s="3"/>
      <c r="FYZ342" s="3"/>
      <c r="FZA342" s="3"/>
      <c r="FZB342" s="3"/>
      <c r="FZC342" s="3"/>
      <c r="FZD342" s="3"/>
      <c r="FZE342" s="3"/>
      <c r="FZF342" s="3"/>
      <c r="FZG342" s="3"/>
      <c r="FZH342" s="3"/>
      <c r="FZI342" s="3"/>
      <c r="FZJ342" s="3"/>
      <c r="FZK342" s="3"/>
      <c r="FZL342" s="3"/>
      <c r="FZM342" s="3"/>
      <c r="FZN342" s="3"/>
      <c r="FZO342" s="3"/>
      <c r="FZP342" s="3"/>
      <c r="FZQ342" s="3"/>
      <c r="FZR342" s="3"/>
      <c r="FZS342" s="3"/>
      <c r="FZT342" s="3"/>
      <c r="FZU342" s="3"/>
      <c r="FZV342" s="3"/>
      <c r="FZW342" s="3"/>
      <c r="FZX342" s="3"/>
      <c r="FZY342" s="3"/>
      <c r="FZZ342" s="3"/>
      <c r="GAA342" s="3"/>
      <c r="GAB342" s="3"/>
      <c r="GAC342" s="3"/>
      <c r="GAD342" s="3"/>
      <c r="GAE342" s="3"/>
      <c r="GAF342" s="3"/>
      <c r="GAG342" s="3"/>
      <c r="GAH342" s="3"/>
      <c r="GAI342" s="3"/>
      <c r="GAJ342" s="3"/>
      <c r="GAK342" s="3"/>
      <c r="GAL342" s="3"/>
      <c r="GAM342" s="3"/>
      <c r="GAN342" s="3"/>
      <c r="GAO342" s="3"/>
      <c r="GAP342" s="3"/>
      <c r="GAQ342" s="3"/>
      <c r="GAR342" s="3"/>
      <c r="GAS342" s="3"/>
      <c r="GAT342" s="3"/>
      <c r="GAU342" s="3"/>
      <c r="GAV342" s="3"/>
      <c r="GAW342" s="3"/>
      <c r="GAX342" s="3"/>
      <c r="GAY342" s="3"/>
      <c r="GAZ342" s="3"/>
      <c r="GBA342" s="3"/>
      <c r="GBB342" s="3"/>
      <c r="GBC342" s="3"/>
      <c r="GBD342" s="3"/>
      <c r="GBE342" s="3"/>
      <c r="GBF342" s="3"/>
      <c r="GBG342" s="3"/>
      <c r="GBH342" s="3"/>
      <c r="GBI342" s="3"/>
      <c r="GBJ342" s="3"/>
      <c r="GBK342" s="3"/>
      <c r="GBL342" s="3"/>
      <c r="GBM342" s="3"/>
      <c r="GBN342" s="3"/>
      <c r="GBO342" s="3"/>
      <c r="GBP342" s="3"/>
      <c r="GBQ342" s="3"/>
      <c r="GBR342" s="3"/>
      <c r="GBS342" s="3"/>
      <c r="GBT342" s="3"/>
      <c r="GBU342" s="3"/>
      <c r="GBV342" s="3"/>
      <c r="GBW342" s="3"/>
      <c r="GBX342" s="3"/>
      <c r="GBY342" s="3"/>
      <c r="GBZ342" s="3"/>
      <c r="GCA342" s="3"/>
      <c r="GCB342" s="3"/>
      <c r="GCC342" s="3"/>
      <c r="GCD342" s="3"/>
      <c r="GCE342" s="3"/>
      <c r="GCF342" s="3"/>
      <c r="GCG342" s="3"/>
      <c r="GCH342" s="3"/>
      <c r="GCI342" s="3"/>
      <c r="GCJ342" s="3"/>
      <c r="GCK342" s="3"/>
      <c r="GCL342" s="3"/>
      <c r="GCM342" s="3"/>
      <c r="GCN342" s="3"/>
      <c r="GCO342" s="3"/>
      <c r="GCP342" s="3"/>
      <c r="GCQ342" s="3"/>
      <c r="GCR342" s="3"/>
      <c r="GCS342" s="3"/>
      <c r="GCT342" s="3"/>
      <c r="GCU342" s="3"/>
      <c r="GCV342" s="3"/>
      <c r="GCW342" s="3"/>
      <c r="GCX342" s="3"/>
      <c r="GCY342" s="3"/>
      <c r="GCZ342" s="3"/>
      <c r="GDA342" s="3"/>
      <c r="GDB342" s="3"/>
      <c r="GDC342" s="3"/>
      <c r="GDD342" s="3"/>
      <c r="GDE342" s="3"/>
      <c r="GDF342" s="3"/>
      <c r="GDG342" s="3"/>
      <c r="GDH342" s="3"/>
      <c r="GDI342" s="3"/>
      <c r="GDJ342" s="3"/>
      <c r="GDK342" s="3"/>
      <c r="GDL342" s="3"/>
      <c r="GDM342" s="3"/>
      <c r="GDN342" s="3"/>
      <c r="GDO342" s="3"/>
      <c r="GDP342" s="3"/>
      <c r="GDQ342" s="3"/>
      <c r="GDR342" s="3"/>
      <c r="GDS342" s="3"/>
      <c r="GDT342" s="3"/>
      <c r="GDU342" s="3"/>
      <c r="GDV342" s="3"/>
      <c r="GDW342" s="3"/>
      <c r="GDX342" s="3"/>
      <c r="GDY342" s="3"/>
      <c r="GDZ342" s="3"/>
      <c r="GEA342" s="3"/>
      <c r="GEB342" s="3"/>
      <c r="GEC342" s="3"/>
      <c r="GED342" s="3"/>
      <c r="GEE342" s="3"/>
      <c r="GEF342" s="3"/>
      <c r="GEG342" s="3"/>
      <c r="GEH342" s="3"/>
      <c r="GEI342" s="3"/>
      <c r="GEJ342" s="3"/>
      <c r="GEK342" s="3"/>
      <c r="GEL342" s="3"/>
      <c r="GEM342" s="3"/>
      <c r="GEN342" s="3"/>
      <c r="GEO342" s="3"/>
      <c r="GEP342" s="3"/>
      <c r="GEQ342" s="3"/>
      <c r="GER342" s="3"/>
      <c r="GES342" s="3"/>
      <c r="GET342" s="3"/>
      <c r="GEU342" s="3"/>
      <c r="GEV342" s="3"/>
      <c r="GEW342" s="3"/>
      <c r="GEX342" s="3"/>
      <c r="GEY342" s="3"/>
      <c r="GEZ342" s="3"/>
      <c r="GFA342" s="3"/>
      <c r="GFB342" s="3"/>
      <c r="GFC342" s="3"/>
      <c r="GFD342" s="3"/>
      <c r="GFE342" s="3"/>
      <c r="GFF342" s="3"/>
      <c r="GFG342" s="3"/>
      <c r="GFH342" s="3"/>
      <c r="GFI342" s="3"/>
      <c r="GFJ342" s="3"/>
      <c r="GFK342" s="3"/>
      <c r="GFL342" s="3"/>
      <c r="GFM342" s="3"/>
      <c r="GFN342" s="3"/>
      <c r="GFO342" s="3"/>
      <c r="GFP342" s="3"/>
      <c r="GFQ342" s="3"/>
      <c r="GFR342" s="3"/>
      <c r="GFS342" s="3"/>
      <c r="GFT342" s="3"/>
      <c r="GFU342" s="3"/>
      <c r="GFV342" s="3"/>
      <c r="GFW342" s="3"/>
      <c r="GFX342" s="3"/>
      <c r="GFY342" s="3"/>
      <c r="GFZ342" s="3"/>
      <c r="GGA342" s="3"/>
      <c r="GGB342" s="3"/>
      <c r="GGC342" s="3"/>
      <c r="GGD342" s="3"/>
      <c r="GGE342" s="3"/>
      <c r="GGF342" s="3"/>
      <c r="GGG342" s="3"/>
      <c r="GGH342" s="3"/>
      <c r="GGI342" s="3"/>
      <c r="GGJ342" s="3"/>
      <c r="GGK342" s="3"/>
      <c r="GGL342" s="3"/>
      <c r="GGM342" s="3"/>
      <c r="GGN342" s="3"/>
      <c r="GGO342" s="3"/>
      <c r="GGP342" s="3"/>
      <c r="GGQ342" s="3"/>
      <c r="GGR342" s="3"/>
      <c r="GGS342" s="3"/>
      <c r="GGT342" s="3"/>
      <c r="GGU342" s="3"/>
      <c r="GGV342" s="3"/>
      <c r="GGW342" s="3"/>
      <c r="GGX342" s="3"/>
      <c r="GGY342" s="3"/>
      <c r="GGZ342" s="3"/>
      <c r="GHA342" s="3"/>
      <c r="GHB342" s="3"/>
      <c r="GHC342" s="3"/>
      <c r="GHD342" s="3"/>
      <c r="GHE342" s="3"/>
      <c r="GHF342" s="3"/>
      <c r="GHG342" s="3"/>
      <c r="GHH342" s="3"/>
      <c r="GHI342" s="3"/>
      <c r="GHJ342" s="3"/>
      <c r="GHK342" s="3"/>
      <c r="GHL342" s="3"/>
      <c r="GHM342" s="3"/>
      <c r="GHN342" s="3"/>
      <c r="GHO342" s="3"/>
      <c r="GHP342" s="3"/>
      <c r="GHQ342" s="3"/>
      <c r="GHR342" s="3"/>
      <c r="GHS342" s="3"/>
      <c r="GHT342" s="3"/>
      <c r="GHU342" s="3"/>
      <c r="GHV342" s="3"/>
      <c r="GHW342" s="3"/>
      <c r="GHX342" s="3"/>
      <c r="GHY342" s="3"/>
      <c r="GHZ342" s="3"/>
      <c r="GIA342" s="3"/>
      <c r="GIB342" s="3"/>
      <c r="GIC342" s="3"/>
      <c r="GID342" s="3"/>
      <c r="GIE342" s="3"/>
      <c r="GIF342" s="3"/>
      <c r="GIG342" s="3"/>
      <c r="GIH342" s="3"/>
      <c r="GII342" s="3"/>
      <c r="GIJ342" s="3"/>
      <c r="GIK342" s="3"/>
      <c r="GIL342" s="3"/>
      <c r="GIM342" s="3"/>
      <c r="GIN342" s="3"/>
      <c r="GIO342" s="3"/>
      <c r="GIP342" s="3"/>
      <c r="GIQ342" s="3"/>
      <c r="GIR342" s="3"/>
      <c r="GIS342" s="3"/>
      <c r="GIT342" s="3"/>
      <c r="GIU342" s="3"/>
      <c r="GIV342" s="3"/>
      <c r="GIW342" s="3"/>
      <c r="GIX342" s="3"/>
      <c r="GIY342" s="3"/>
      <c r="GIZ342" s="3"/>
      <c r="GJA342" s="3"/>
      <c r="GJB342" s="3"/>
      <c r="GJC342" s="3"/>
      <c r="GJD342" s="3"/>
      <c r="GJE342" s="3"/>
      <c r="GJF342" s="3"/>
      <c r="GJG342" s="3"/>
      <c r="GJH342" s="3"/>
      <c r="GJI342" s="3"/>
      <c r="GJJ342" s="3"/>
      <c r="GJK342" s="3"/>
      <c r="GJL342" s="3"/>
      <c r="GJM342" s="3"/>
      <c r="GJN342" s="3"/>
      <c r="GJO342" s="3"/>
      <c r="GJP342" s="3"/>
      <c r="GJQ342" s="3"/>
      <c r="GJR342" s="3"/>
      <c r="GJS342" s="3"/>
      <c r="GJT342" s="3"/>
      <c r="GJU342" s="3"/>
      <c r="GJV342" s="3"/>
      <c r="GJW342" s="3"/>
      <c r="GJX342" s="3"/>
      <c r="GJY342" s="3"/>
      <c r="GJZ342" s="3"/>
      <c r="GKA342" s="3"/>
      <c r="GKB342" s="3"/>
      <c r="GKC342" s="3"/>
      <c r="GKD342" s="3"/>
      <c r="GKE342" s="3"/>
      <c r="GKF342" s="3"/>
      <c r="GKG342" s="3"/>
      <c r="GKH342" s="3"/>
      <c r="GKI342" s="3"/>
      <c r="GKJ342" s="3"/>
      <c r="GKK342" s="3"/>
      <c r="GKL342" s="3"/>
      <c r="GKM342" s="3"/>
      <c r="GKN342" s="3"/>
      <c r="GKO342" s="3"/>
      <c r="GKP342" s="3"/>
      <c r="GKQ342" s="3"/>
      <c r="GKR342" s="3"/>
      <c r="GKS342" s="3"/>
      <c r="GKT342" s="3"/>
      <c r="GKU342" s="3"/>
      <c r="GKV342" s="3"/>
      <c r="GKW342" s="3"/>
      <c r="GKX342" s="3"/>
      <c r="GKY342" s="3"/>
      <c r="GKZ342" s="3"/>
      <c r="GLA342" s="3"/>
      <c r="GLB342" s="3"/>
      <c r="GLC342" s="3"/>
      <c r="GLD342" s="3"/>
      <c r="GLE342" s="3"/>
      <c r="GLF342" s="3"/>
      <c r="GLG342" s="3"/>
      <c r="GLH342" s="3"/>
      <c r="GLI342" s="3"/>
      <c r="GLJ342" s="3"/>
      <c r="GLK342" s="3"/>
      <c r="GLL342" s="3"/>
      <c r="GLM342" s="3"/>
      <c r="GLN342" s="3"/>
      <c r="GLO342" s="3"/>
      <c r="GLP342" s="3"/>
      <c r="GLQ342" s="3"/>
      <c r="GLR342" s="3"/>
      <c r="GLS342" s="3"/>
      <c r="GLT342" s="3"/>
      <c r="GLU342" s="3"/>
      <c r="GLV342" s="3"/>
      <c r="GLW342" s="3"/>
      <c r="GLX342" s="3"/>
      <c r="GLY342" s="3"/>
      <c r="GLZ342" s="3"/>
      <c r="GMA342" s="3"/>
      <c r="GMB342" s="3"/>
      <c r="GMC342" s="3"/>
      <c r="GMD342" s="3"/>
      <c r="GME342" s="3"/>
      <c r="GMF342" s="3"/>
      <c r="GMG342" s="3"/>
      <c r="GMH342" s="3"/>
      <c r="GMI342" s="3"/>
      <c r="GMJ342" s="3"/>
      <c r="GMK342" s="3"/>
      <c r="GML342" s="3"/>
      <c r="GMM342" s="3"/>
      <c r="GMN342" s="3"/>
      <c r="GMO342" s="3"/>
      <c r="GMP342" s="3"/>
      <c r="GMQ342" s="3"/>
      <c r="GMR342" s="3"/>
      <c r="GMS342" s="3"/>
      <c r="GMT342" s="3"/>
      <c r="GMU342" s="3"/>
      <c r="GMV342" s="3"/>
      <c r="GMW342" s="3"/>
      <c r="GMX342" s="3"/>
      <c r="GMY342" s="3"/>
      <c r="GMZ342" s="3"/>
      <c r="GNA342" s="3"/>
      <c r="GNB342" s="3"/>
      <c r="GNC342" s="3"/>
      <c r="GND342" s="3"/>
      <c r="GNE342" s="3"/>
      <c r="GNF342" s="3"/>
      <c r="GNG342" s="3"/>
      <c r="GNH342" s="3"/>
      <c r="GNI342" s="3"/>
      <c r="GNJ342" s="3"/>
      <c r="GNK342" s="3"/>
      <c r="GNL342" s="3"/>
      <c r="GNM342" s="3"/>
      <c r="GNN342" s="3"/>
      <c r="GNO342" s="3"/>
      <c r="GNP342" s="3"/>
      <c r="GNQ342" s="3"/>
      <c r="GNR342" s="3"/>
      <c r="GNS342" s="3"/>
      <c r="GNT342" s="3"/>
      <c r="GNU342" s="3"/>
      <c r="GNV342" s="3"/>
      <c r="GNW342" s="3"/>
      <c r="GNX342" s="3"/>
      <c r="GNY342" s="3"/>
      <c r="GNZ342" s="3"/>
      <c r="GOA342" s="3"/>
      <c r="GOB342" s="3"/>
      <c r="GOC342" s="3"/>
      <c r="GOD342" s="3"/>
      <c r="GOE342" s="3"/>
      <c r="GOF342" s="3"/>
      <c r="GOG342" s="3"/>
      <c r="GOH342" s="3"/>
      <c r="GOI342" s="3"/>
      <c r="GOJ342" s="3"/>
      <c r="GOK342" s="3"/>
      <c r="GOL342" s="3"/>
      <c r="GOM342" s="3"/>
      <c r="GON342" s="3"/>
      <c r="GOO342" s="3"/>
      <c r="GOP342" s="3"/>
      <c r="GOQ342" s="3"/>
      <c r="GOR342" s="3"/>
      <c r="GOS342" s="3"/>
      <c r="GOT342" s="3"/>
      <c r="GOU342" s="3"/>
      <c r="GOV342" s="3"/>
      <c r="GOW342" s="3"/>
      <c r="GOX342" s="3"/>
      <c r="GOY342" s="3"/>
      <c r="GOZ342" s="3"/>
      <c r="GPA342" s="3"/>
      <c r="GPB342" s="3"/>
      <c r="GPC342" s="3"/>
      <c r="GPD342" s="3"/>
      <c r="GPE342" s="3"/>
      <c r="GPF342" s="3"/>
      <c r="GPG342" s="3"/>
      <c r="GPH342" s="3"/>
      <c r="GPI342" s="3"/>
      <c r="GPJ342" s="3"/>
      <c r="GPK342" s="3"/>
      <c r="GPL342" s="3"/>
      <c r="GPM342" s="3"/>
      <c r="GPN342" s="3"/>
      <c r="GPO342" s="3"/>
      <c r="GPP342" s="3"/>
      <c r="GPQ342" s="3"/>
      <c r="GPR342" s="3"/>
      <c r="GPS342" s="3"/>
      <c r="GPT342" s="3"/>
      <c r="GPU342" s="3"/>
      <c r="GPV342" s="3"/>
      <c r="GPW342" s="3"/>
      <c r="GPX342" s="3"/>
      <c r="GPY342" s="3"/>
      <c r="GPZ342" s="3"/>
      <c r="GQA342" s="3"/>
      <c r="GQB342" s="3"/>
      <c r="GQC342" s="3"/>
      <c r="GQD342" s="3"/>
      <c r="GQE342" s="3"/>
      <c r="GQF342" s="3"/>
      <c r="GQG342" s="3"/>
      <c r="GQH342" s="3"/>
      <c r="GQI342" s="3"/>
      <c r="GQJ342" s="3"/>
      <c r="GQK342" s="3"/>
      <c r="GQL342" s="3"/>
      <c r="GQM342" s="3"/>
      <c r="GQN342" s="3"/>
      <c r="GQO342" s="3"/>
      <c r="GQP342" s="3"/>
      <c r="GQQ342" s="3"/>
      <c r="GQR342" s="3"/>
      <c r="GQS342" s="3"/>
      <c r="GQT342" s="3"/>
      <c r="GQU342" s="3"/>
      <c r="GQV342" s="3"/>
      <c r="GQW342" s="3"/>
      <c r="GQX342" s="3"/>
      <c r="GQY342" s="3"/>
      <c r="GQZ342" s="3"/>
      <c r="GRA342" s="3"/>
      <c r="GRB342" s="3"/>
      <c r="GRC342" s="3"/>
      <c r="GRD342" s="3"/>
      <c r="GRE342" s="3"/>
      <c r="GRF342" s="3"/>
      <c r="GRG342" s="3"/>
      <c r="GRH342" s="3"/>
      <c r="GRI342" s="3"/>
      <c r="GRJ342" s="3"/>
      <c r="GRK342" s="3"/>
      <c r="GRL342" s="3"/>
      <c r="GRM342" s="3"/>
      <c r="GRN342" s="3"/>
      <c r="GRO342" s="3"/>
      <c r="GRP342" s="3"/>
      <c r="GRQ342" s="3"/>
      <c r="GRR342" s="3"/>
      <c r="GRS342" s="3"/>
      <c r="GRT342" s="3"/>
      <c r="GRU342" s="3"/>
      <c r="GRV342" s="3"/>
      <c r="GRW342" s="3"/>
      <c r="GRX342" s="3"/>
      <c r="GRY342" s="3"/>
      <c r="GRZ342" s="3"/>
      <c r="GSA342" s="3"/>
      <c r="GSB342" s="3"/>
      <c r="GSC342" s="3"/>
      <c r="GSD342" s="3"/>
      <c r="GSE342" s="3"/>
      <c r="GSF342" s="3"/>
      <c r="GSG342" s="3"/>
      <c r="GSH342" s="3"/>
      <c r="GSI342" s="3"/>
      <c r="GSJ342" s="3"/>
      <c r="GSK342" s="3"/>
      <c r="GSL342" s="3"/>
      <c r="GSM342" s="3"/>
      <c r="GSN342" s="3"/>
      <c r="GSO342" s="3"/>
      <c r="GSP342" s="3"/>
      <c r="GSQ342" s="3"/>
      <c r="GSR342" s="3"/>
      <c r="GSS342" s="3"/>
      <c r="GST342" s="3"/>
      <c r="GSU342" s="3"/>
      <c r="GSV342" s="3"/>
      <c r="GSW342" s="3"/>
      <c r="GSX342" s="3"/>
      <c r="GSY342" s="3"/>
      <c r="GSZ342" s="3"/>
      <c r="GTA342" s="3"/>
      <c r="GTB342" s="3"/>
      <c r="GTC342" s="3"/>
      <c r="GTD342" s="3"/>
      <c r="GTE342" s="3"/>
      <c r="GTF342" s="3"/>
      <c r="GTG342" s="3"/>
      <c r="GTH342" s="3"/>
      <c r="GTI342" s="3"/>
      <c r="GTJ342" s="3"/>
      <c r="GTK342" s="3"/>
      <c r="GTL342" s="3"/>
      <c r="GTM342" s="3"/>
      <c r="GTN342" s="3"/>
      <c r="GTO342" s="3"/>
      <c r="GTP342" s="3"/>
      <c r="GTQ342" s="3"/>
      <c r="GTR342" s="3"/>
      <c r="GTS342" s="3"/>
      <c r="GTT342" s="3"/>
      <c r="GTU342" s="3"/>
      <c r="GTV342" s="3"/>
      <c r="GTW342" s="3"/>
      <c r="GTX342" s="3"/>
      <c r="GTY342" s="3"/>
      <c r="GTZ342" s="3"/>
      <c r="GUA342" s="3"/>
      <c r="GUB342" s="3"/>
      <c r="GUC342" s="3"/>
      <c r="GUD342" s="3"/>
      <c r="GUE342" s="3"/>
      <c r="GUF342" s="3"/>
      <c r="GUG342" s="3"/>
      <c r="GUH342" s="3"/>
      <c r="GUI342" s="3"/>
      <c r="GUJ342" s="3"/>
      <c r="GUK342" s="3"/>
      <c r="GUL342" s="3"/>
      <c r="GUM342" s="3"/>
      <c r="GUN342" s="3"/>
      <c r="GUO342" s="3"/>
      <c r="GUP342" s="3"/>
      <c r="GUQ342" s="3"/>
      <c r="GUR342" s="3"/>
      <c r="GUS342" s="3"/>
      <c r="GUT342" s="3"/>
      <c r="GUU342" s="3"/>
      <c r="GUV342" s="3"/>
      <c r="GUW342" s="3"/>
      <c r="GUX342" s="3"/>
      <c r="GUY342" s="3"/>
      <c r="GUZ342" s="3"/>
      <c r="GVA342" s="3"/>
      <c r="GVB342" s="3"/>
      <c r="GVC342" s="3"/>
      <c r="GVD342" s="3"/>
      <c r="GVE342" s="3"/>
      <c r="GVF342" s="3"/>
      <c r="GVG342" s="3"/>
      <c r="GVH342" s="3"/>
      <c r="GVI342" s="3"/>
      <c r="GVJ342" s="3"/>
      <c r="GVK342" s="3"/>
      <c r="GVL342" s="3"/>
      <c r="GVM342" s="3"/>
      <c r="GVN342" s="3"/>
      <c r="GVO342" s="3"/>
      <c r="GVP342" s="3"/>
      <c r="GVQ342" s="3"/>
      <c r="GVR342" s="3"/>
      <c r="GVS342" s="3"/>
      <c r="GVT342" s="3"/>
      <c r="GVU342" s="3"/>
      <c r="GVV342" s="3"/>
      <c r="GVW342" s="3"/>
      <c r="GVX342" s="3"/>
      <c r="GVY342" s="3"/>
      <c r="GVZ342" s="3"/>
      <c r="GWA342" s="3"/>
      <c r="GWB342" s="3"/>
      <c r="GWC342" s="3"/>
      <c r="GWD342" s="3"/>
      <c r="GWE342" s="3"/>
      <c r="GWF342" s="3"/>
      <c r="GWG342" s="3"/>
      <c r="GWH342" s="3"/>
      <c r="GWI342" s="3"/>
      <c r="GWJ342" s="3"/>
      <c r="GWK342" s="3"/>
      <c r="GWL342" s="3"/>
      <c r="GWM342" s="3"/>
      <c r="GWN342" s="3"/>
      <c r="GWO342" s="3"/>
      <c r="GWP342" s="3"/>
      <c r="GWQ342" s="3"/>
      <c r="GWR342" s="3"/>
      <c r="GWS342" s="3"/>
      <c r="GWT342" s="3"/>
      <c r="GWU342" s="3"/>
      <c r="GWV342" s="3"/>
      <c r="GWW342" s="3"/>
      <c r="GWX342" s="3"/>
      <c r="GWY342" s="3"/>
      <c r="GWZ342" s="3"/>
      <c r="GXA342" s="3"/>
      <c r="GXB342" s="3"/>
      <c r="GXC342" s="3"/>
      <c r="GXD342" s="3"/>
      <c r="GXE342" s="3"/>
      <c r="GXF342" s="3"/>
      <c r="GXG342" s="3"/>
      <c r="GXH342" s="3"/>
      <c r="GXI342" s="3"/>
      <c r="GXJ342" s="3"/>
      <c r="GXK342" s="3"/>
      <c r="GXL342" s="3"/>
      <c r="GXM342" s="3"/>
      <c r="GXN342" s="3"/>
      <c r="GXO342" s="3"/>
      <c r="GXP342" s="3"/>
      <c r="GXQ342" s="3"/>
      <c r="GXR342" s="3"/>
      <c r="GXS342" s="3"/>
      <c r="GXT342" s="3"/>
      <c r="GXU342" s="3"/>
      <c r="GXV342" s="3"/>
      <c r="GXW342" s="3"/>
      <c r="GXX342" s="3"/>
      <c r="GXY342" s="3"/>
      <c r="GXZ342" s="3"/>
      <c r="GYA342" s="3"/>
      <c r="GYB342" s="3"/>
      <c r="GYC342" s="3"/>
      <c r="GYD342" s="3"/>
      <c r="GYE342" s="3"/>
      <c r="GYF342" s="3"/>
      <c r="GYG342" s="3"/>
      <c r="GYH342" s="3"/>
      <c r="GYI342" s="3"/>
      <c r="GYJ342" s="3"/>
      <c r="GYK342" s="3"/>
      <c r="GYL342" s="3"/>
      <c r="GYM342" s="3"/>
      <c r="GYN342" s="3"/>
      <c r="GYO342" s="3"/>
      <c r="GYP342" s="3"/>
      <c r="GYQ342" s="3"/>
      <c r="GYR342" s="3"/>
      <c r="GYS342" s="3"/>
      <c r="GYT342" s="3"/>
      <c r="GYU342" s="3"/>
      <c r="GYV342" s="3"/>
      <c r="GYW342" s="3"/>
      <c r="GYX342" s="3"/>
      <c r="GYY342" s="3"/>
      <c r="GYZ342" s="3"/>
      <c r="GZA342" s="3"/>
      <c r="GZB342" s="3"/>
      <c r="GZC342" s="3"/>
      <c r="GZD342" s="3"/>
      <c r="GZE342" s="3"/>
      <c r="GZF342" s="3"/>
      <c r="GZG342" s="3"/>
      <c r="GZH342" s="3"/>
      <c r="GZI342" s="3"/>
      <c r="GZJ342" s="3"/>
      <c r="GZK342" s="3"/>
      <c r="GZL342" s="3"/>
      <c r="GZM342" s="3"/>
      <c r="GZN342" s="3"/>
      <c r="GZO342" s="3"/>
      <c r="GZP342" s="3"/>
      <c r="GZQ342" s="3"/>
      <c r="GZR342" s="3"/>
      <c r="GZS342" s="3"/>
      <c r="GZT342" s="3"/>
      <c r="GZU342" s="3"/>
      <c r="GZV342" s="3"/>
      <c r="GZW342" s="3"/>
      <c r="GZX342" s="3"/>
      <c r="GZY342" s="3"/>
      <c r="GZZ342" s="3"/>
      <c r="HAA342" s="3"/>
      <c r="HAB342" s="3"/>
      <c r="HAC342" s="3"/>
      <c r="HAD342" s="3"/>
      <c r="HAE342" s="3"/>
      <c r="HAF342" s="3"/>
      <c r="HAG342" s="3"/>
      <c r="HAH342" s="3"/>
      <c r="HAI342" s="3"/>
      <c r="HAJ342" s="3"/>
      <c r="HAK342" s="3"/>
      <c r="HAL342" s="3"/>
      <c r="HAM342" s="3"/>
      <c r="HAN342" s="3"/>
      <c r="HAO342" s="3"/>
      <c r="HAP342" s="3"/>
      <c r="HAQ342" s="3"/>
      <c r="HAR342" s="3"/>
      <c r="HAS342" s="3"/>
      <c r="HAT342" s="3"/>
      <c r="HAU342" s="3"/>
      <c r="HAV342" s="3"/>
      <c r="HAW342" s="3"/>
      <c r="HAX342" s="3"/>
      <c r="HAY342" s="3"/>
      <c r="HAZ342" s="3"/>
      <c r="HBA342" s="3"/>
      <c r="HBB342" s="3"/>
      <c r="HBC342" s="3"/>
      <c r="HBD342" s="3"/>
      <c r="HBE342" s="3"/>
      <c r="HBF342" s="3"/>
      <c r="HBG342" s="3"/>
      <c r="HBH342" s="3"/>
      <c r="HBI342" s="3"/>
      <c r="HBJ342" s="3"/>
      <c r="HBK342" s="3"/>
      <c r="HBL342" s="3"/>
      <c r="HBM342" s="3"/>
      <c r="HBN342" s="3"/>
      <c r="HBO342" s="3"/>
      <c r="HBP342" s="3"/>
      <c r="HBQ342" s="3"/>
      <c r="HBR342" s="3"/>
      <c r="HBS342" s="3"/>
      <c r="HBT342" s="3"/>
      <c r="HBU342" s="3"/>
      <c r="HBV342" s="3"/>
      <c r="HBW342" s="3"/>
      <c r="HBX342" s="3"/>
      <c r="HBY342" s="3"/>
      <c r="HBZ342" s="3"/>
      <c r="HCA342" s="3"/>
      <c r="HCB342" s="3"/>
      <c r="HCC342" s="3"/>
      <c r="HCD342" s="3"/>
      <c r="HCE342" s="3"/>
      <c r="HCF342" s="3"/>
      <c r="HCG342" s="3"/>
      <c r="HCH342" s="3"/>
      <c r="HCI342" s="3"/>
      <c r="HCJ342" s="3"/>
      <c r="HCK342" s="3"/>
      <c r="HCL342" s="3"/>
      <c r="HCM342" s="3"/>
      <c r="HCN342" s="3"/>
      <c r="HCO342" s="3"/>
      <c r="HCP342" s="3"/>
      <c r="HCQ342" s="3"/>
      <c r="HCR342" s="3"/>
      <c r="HCS342" s="3"/>
      <c r="HCT342" s="3"/>
      <c r="HCU342" s="3"/>
      <c r="HCV342" s="3"/>
      <c r="HCW342" s="3"/>
      <c r="HCX342" s="3"/>
      <c r="HCY342" s="3"/>
      <c r="HCZ342" s="3"/>
      <c r="HDA342" s="3"/>
      <c r="HDB342" s="3"/>
      <c r="HDC342" s="3"/>
      <c r="HDD342" s="3"/>
      <c r="HDE342" s="3"/>
      <c r="HDF342" s="3"/>
      <c r="HDG342" s="3"/>
      <c r="HDH342" s="3"/>
      <c r="HDI342" s="3"/>
      <c r="HDJ342" s="3"/>
      <c r="HDK342" s="3"/>
      <c r="HDL342" s="3"/>
      <c r="HDM342" s="3"/>
      <c r="HDN342" s="3"/>
      <c r="HDO342" s="3"/>
      <c r="HDP342" s="3"/>
      <c r="HDQ342" s="3"/>
      <c r="HDR342" s="3"/>
      <c r="HDS342" s="3"/>
      <c r="HDT342" s="3"/>
      <c r="HDU342" s="3"/>
      <c r="HDV342" s="3"/>
      <c r="HDW342" s="3"/>
      <c r="HDX342" s="3"/>
      <c r="HDY342" s="3"/>
      <c r="HDZ342" s="3"/>
      <c r="HEA342" s="3"/>
      <c r="HEB342" s="3"/>
      <c r="HEC342" s="3"/>
      <c r="HED342" s="3"/>
      <c r="HEE342" s="3"/>
      <c r="HEF342" s="3"/>
      <c r="HEG342" s="3"/>
      <c r="HEH342" s="3"/>
      <c r="HEI342" s="3"/>
      <c r="HEJ342" s="3"/>
      <c r="HEK342" s="3"/>
      <c r="HEL342" s="3"/>
      <c r="HEM342" s="3"/>
      <c r="HEN342" s="3"/>
      <c r="HEO342" s="3"/>
      <c r="HEP342" s="3"/>
      <c r="HEQ342" s="3"/>
      <c r="HER342" s="3"/>
      <c r="HES342" s="3"/>
      <c r="HET342" s="3"/>
      <c r="HEU342" s="3"/>
      <c r="HEV342" s="3"/>
      <c r="HEW342" s="3"/>
      <c r="HEX342" s="3"/>
      <c r="HEY342" s="3"/>
      <c r="HEZ342" s="3"/>
      <c r="HFA342" s="3"/>
      <c r="HFB342" s="3"/>
      <c r="HFC342" s="3"/>
      <c r="HFD342" s="3"/>
      <c r="HFE342" s="3"/>
      <c r="HFF342" s="3"/>
      <c r="HFG342" s="3"/>
      <c r="HFH342" s="3"/>
      <c r="HFI342" s="3"/>
      <c r="HFJ342" s="3"/>
      <c r="HFK342" s="3"/>
      <c r="HFL342" s="3"/>
      <c r="HFM342" s="3"/>
      <c r="HFN342" s="3"/>
      <c r="HFO342" s="3"/>
      <c r="HFP342" s="3"/>
      <c r="HFQ342" s="3"/>
      <c r="HFR342" s="3"/>
      <c r="HFS342" s="3"/>
      <c r="HFT342" s="3"/>
      <c r="HFU342" s="3"/>
      <c r="HFV342" s="3"/>
      <c r="HFW342" s="3"/>
      <c r="HFX342" s="3"/>
      <c r="HFY342" s="3"/>
      <c r="HFZ342" s="3"/>
      <c r="HGA342" s="3"/>
      <c r="HGB342" s="3"/>
      <c r="HGC342" s="3"/>
      <c r="HGD342" s="3"/>
      <c r="HGE342" s="3"/>
      <c r="HGF342" s="3"/>
      <c r="HGG342" s="3"/>
      <c r="HGH342" s="3"/>
      <c r="HGI342" s="3"/>
      <c r="HGJ342" s="3"/>
      <c r="HGK342" s="3"/>
      <c r="HGL342" s="3"/>
      <c r="HGM342" s="3"/>
      <c r="HGN342" s="3"/>
      <c r="HGO342" s="3"/>
      <c r="HGP342" s="3"/>
      <c r="HGQ342" s="3"/>
      <c r="HGR342" s="3"/>
      <c r="HGS342" s="3"/>
      <c r="HGT342" s="3"/>
      <c r="HGU342" s="3"/>
      <c r="HGV342" s="3"/>
      <c r="HGW342" s="3"/>
      <c r="HGX342" s="3"/>
      <c r="HGY342" s="3"/>
      <c r="HGZ342" s="3"/>
      <c r="HHA342" s="3"/>
      <c r="HHB342" s="3"/>
      <c r="HHC342" s="3"/>
      <c r="HHD342" s="3"/>
      <c r="HHE342" s="3"/>
      <c r="HHF342" s="3"/>
      <c r="HHG342" s="3"/>
      <c r="HHH342" s="3"/>
      <c r="HHI342" s="3"/>
      <c r="HHJ342" s="3"/>
      <c r="HHK342" s="3"/>
      <c r="HHL342" s="3"/>
      <c r="HHM342" s="3"/>
      <c r="HHN342" s="3"/>
      <c r="HHO342" s="3"/>
      <c r="HHP342" s="3"/>
      <c r="HHQ342" s="3"/>
      <c r="HHR342" s="3"/>
      <c r="HHS342" s="3"/>
      <c r="HHT342" s="3"/>
      <c r="HHU342" s="3"/>
      <c r="HHV342" s="3"/>
      <c r="HHW342" s="3"/>
      <c r="HHX342" s="3"/>
      <c r="HHY342" s="3"/>
      <c r="HHZ342" s="3"/>
      <c r="HIA342" s="3"/>
      <c r="HIB342" s="3"/>
      <c r="HIC342" s="3"/>
      <c r="HID342" s="3"/>
      <c r="HIE342" s="3"/>
      <c r="HIF342" s="3"/>
      <c r="HIG342" s="3"/>
      <c r="HIH342" s="3"/>
      <c r="HII342" s="3"/>
      <c r="HIJ342" s="3"/>
      <c r="HIK342" s="3"/>
      <c r="HIL342" s="3"/>
      <c r="HIM342" s="3"/>
      <c r="HIN342" s="3"/>
      <c r="HIO342" s="3"/>
      <c r="HIP342" s="3"/>
      <c r="HIQ342" s="3"/>
      <c r="HIR342" s="3"/>
      <c r="HIS342" s="3"/>
      <c r="HIT342" s="3"/>
      <c r="HIU342" s="3"/>
      <c r="HIV342" s="3"/>
      <c r="HIW342" s="3"/>
      <c r="HIX342" s="3"/>
      <c r="HIY342" s="3"/>
      <c r="HIZ342" s="3"/>
      <c r="HJA342" s="3"/>
      <c r="HJB342" s="3"/>
      <c r="HJC342" s="3"/>
      <c r="HJD342" s="3"/>
      <c r="HJE342" s="3"/>
      <c r="HJF342" s="3"/>
      <c r="HJG342" s="3"/>
      <c r="HJH342" s="3"/>
      <c r="HJI342" s="3"/>
      <c r="HJJ342" s="3"/>
      <c r="HJK342" s="3"/>
      <c r="HJL342" s="3"/>
      <c r="HJM342" s="3"/>
      <c r="HJN342" s="3"/>
      <c r="HJO342" s="3"/>
      <c r="HJP342" s="3"/>
      <c r="HJQ342" s="3"/>
      <c r="HJR342" s="3"/>
      <c r="HJS342" s="3"/>
      <c r="HJT342" s="3"/>
      <c r="HJU342" s="3"/>
      <c r="HJV342" s="3"/>
      <c r="HJW342" s="3"/>
      <c r="HJX342" s="3"/>
      <c r="HJY342" s="3"/>
      <c r="HJZ342" s="3"/>
      <c r="HKA342" s="3"/>
      <c r="HKB342" s="3"/>
      <c r="HKC342" s="3"/>
      <c r="HKD342" s="3"/>
      <c r="HKE342" s="3"/>
      <c r="HKF342" s="3"/>
      <c r="HKG342" s="3"/>
      <c r="HKH342" s="3"/>
      <c r="HKI342" s="3"/>
      <c r="HKJ342" s="3"/>
      <c r="HKK342" s="3"/>
      <c r="HKL342" s="3"/>
      <c r="HKM342" s="3"/>
      <c r="HKN342" s="3"/>
      <c r="HKO342" s="3"/>
      <c r="HKP342" s="3"/>
      <c r="HKQ342" s="3"/>
      <c r="HKR342" s="3"/>
      <c r="HKS342" s="3"/>
      <c r="HKT342" s="3"/>
      <c r="HKU342" s="3"/>
      <c r="HKV342" s="3"/>
      <c r="HKW342" s="3"/>
      <c r="HKX342" s="3"/>
      <c r="HKY342" s="3"/>
      <c r="HKZ342" s="3"/>
      <c r="HLA342" s="3"/>
      <c r="HLB342" s="3"/>
      <c r="HLC342" s="3"/>
      <c r="HLD342" s="3"/>
      <c r="HLE342" s="3"/>
      <c r="HLF342" s="3"/>
      <c r="HLG342" s="3"/>
      <c r="HLH342" s="3"/>
      <c r="HLI342" s="3"/>
      <c r="HLJ342" s="3"/>
      <c r="HLK342" s="3"/>
      <c r="HLL342" s="3"/>
      <c r="HLM342" s="3"/>
      <c r="HLN342" s="3"/>
      <c r="HLO342" s="3"/>
      <c r="HLP342" s="3"/>
      <c r="HLQ342" s="3"/>
      <c r="HLR342" s="3"/>
      <c r="HLS342" s="3"/>
      <c r="HLT342" s="3"/>
      <c r="HLU342" s="3"/>
      <c r="HLV342" s="3"/>
      <c r="HLW342" s="3"/>
      <c r="HLX342" s="3"/>
      <c r="HLY342" s="3"/>
      <c r="HLZ342" s="3"/>
      <c r="HMA342" s="3"/>
      <c r="HMB342" s="3"/>
      <c r="HMC342" s="3"/>
      <c r="HMD342" s="3"/>
      <c r="HME342" s="3"/>
      <c r="HMF342" s="3"/>
      <c r="HMG342" s="3"/>
      <c r="HMH342" s="3"/>
      <c r="HMI342" s="3"/>
      <c r="HMJ342" s="3"/>
      <c r="HMK342" s="3"/>
      <c r="HML342" s="3"/>
      <c r="HMM342" s="3"/>
      <c r="HMN342" s="3"/>
      <c r="HMO342" s="3"/>
      <c r="HMP342" s="3"/>
      <c r="HMQ342" s="3"/>
      <c r="HMR342" s="3"/>
      <c r="HMS342" s="3"/>
      <c r="HMT342" s="3"/>
      <c r="HMU342" s="3"/>
      <c r="HMV342" s="3"/>
      <c r="HMW342" s="3"/>
      <c r="HMX342" s="3"/>
      <c r="HMY342" s="3"/>
      <c r="HMZ342" s="3"/>
      <c r="HNA342" s="3"/>
      <c r="HNB342" s="3"/>
      <c r="HNC342" s="3"/>
      <c r="HND342" s="3"/>
      <c r="HNE342" s="3"/>
      <c r="HNF342" s="3"/>
      <c r="HNG342" s="3"/>
      <c r="HNH342" s="3"/>
      <c r="HNI342" s="3"/>
      <c r="HNJ342" s="3"/>
      <c r="HNK342" s="3"/>
      <c r="HNL342" s="3"/>
      <c r="HNM342" s="3"/>
      <c r="HNN342" s="3"/>
      <c r="HNO342" s="3"/>
      <c r="HNP342" s="3"/>
      <c r="HNQ342" s="3"/>
      <c r="HNR342" s="3"/>
      <c r="HNS342" s="3"/>
      <c r="HNT342" s="3"/>
      <c r="HNU342" s="3"/>
      <c r="HNV342" s="3"/>
      <c r="HNW342" s="3"/>
      <c r="HNX342" s="3"/>
      <c r="HNY342" s="3"/>
      <c r="HNZ342" s="3"/>
      <c r="HOA342" s="3"/>
      <c r="HOB342" s="3"/>
      <c r="HOC342" s="3"/>
      <c r="HOD342" s="3"/>
      <c r="HOE342" s="3"/>
      <c r="HOF342" s="3"/>
      <c r="HOG342" s="3"/>
      <c r="HOH342" s="3"/>
      <c r="HOI342" s="3"/>
      <c r="HOJ342" s="3"/>
      <c r="HOK342" s="3"/>
      <c r="HOL342" s="3"/>
      <c r="HOM342" s="3"/>
      <c r="HON342" s="3"/>
      <c r="HOO342" s="3"/>
      <c r="HOP342" s="3"/>
      <c r="HOQ342" s="3"/>
      <c r="HOR342" s="3"/>
      <c r="HOS342" s="3"/>
      <c r="HOT342" s="3"/>
      <c r="HOU342" s="3"/>
      <c r="HOV342" s="3"/>
      <c r="HOW342" s="3"/>
      <c r="HOX342" s="3"/>
      <c r="HOY342" s="3"/>
      <c r="HOZ342" s="3"/>
      <c r="HPA342" s="3"/>
      <c r="HPB342" s="3"/>
      <c r="HPC342" s="3"/>
      <c r="HPD342" s="3"/>
      <c r="HPE342" s="3"/>
      <c r="HPF342" s="3"/>
      <c r="HPG342" s="3"/>
      <c r="HPH342" s="3"/>
      <c r="HPI342" s="3"/>
      <c r="HPJ342" s="3"/>
      <c r="HPK342" s="3"/>
      <c r="HPL342" s="3"/>
      <c r="HPM342" s="3"/>
      <c r="HPN342" s="3"/>
      <c r="HPO342" s="3"/>
      <c r="HPP342" s="3"/>
      <c r="HPQ342" s="3"/>
      <c r="HPR342" s="3"/>
      <c r="HPS342" s="3"/>
      <c r="HPT342" s="3"/>
      <c r="HPU342" s="3"/>
      <c r="HPV342" s="3"/>
      <c r="HPW342" s="3"/>
      <c r="HPX342" s="3"/>
      <c r="HPY342" s="3"/>
      <c r="HPZ342" s="3"/>
      <c r="HQA342" s="3"/>
      <c r="HQB342" s="3"/>
      <c r="HQC342" s="3"/>
      <c r="HQD342" s="3"/>
      <c r="HQE342" s="3"/>
      <c r="HQF342" s="3"/>
      <c r="HQG342" s="3"/>
      <c r="HQH342" s="3"/>
      <c r="HQI342" s="3"/>
      <c r="HQJ342" s="3"/>
      <c r="HQK342" s="3"/>
      <c r="HQL342" s="3"/>
      <c r="HQM342" s="3"/>
      <c r="HQN342" s="3"/>
      <c r="HQO342" s="3"/>
      <c r="HQP342" s="3"/>
      <c r="HQQ342" s="3"/>
      <c r="HQR342" s="3"/>
      <c r="HQS342" s="3"/>
      <c r="HQT342" s="3"/>
      <c r="HQU342" s="3"/>
      <c r="HQV342" s="3"/>
      <c r="HQW342" s="3"/>
      <c r="HQX342" s="3"/>
      <c r="HQY342" s="3"/>
      <c r="HQZ342" s="3"/>
      <c r="HRA342" s="3"/>
      <c r="HRB342" s="3"/>
      <c r="HRC342" s="3"/>
      <c r="HRD342" s="3"/>
      <c r="HRE342" s="3"/>
      <c r="HRF342" s="3"/>
      <c r="HRG342" s="3"/>
      <c r="HRH342" s="3"/>
      <c r="HRI342" s="3"/>
      <c r="HRJ342" s="3"/>
      <c r="HRK342" s="3"/>
      <c r="HRL342" s="3"/>
      <c r="HRM342" s="3"/>
      <c r="HRN342" s="3"/>
      <c r="HRO342" s="3"/>
      <c r="HRP342" s="3"/>
      <c r="HRQ342" s="3"/>
      <c r="HRR342" s="3"/>
      <c r="HRS342" s="3"/>
      <c r="HRT342" s="3"/>
      <c r="HRU342" s="3"/>
      <c r="HRV342" s="3"/>
      <c r="HRW342" s="3"/>
      <c r="HRX342" s="3"/>
      <c r="HRY342" s="3"/>
      <c r="HRZ342" s="3"/>
      <c r="HSA342" s="3"/>
      <c r="HSB342" s="3"/>
      <c r="HSC342" s="3"/>
      <c r="HSD342" s="3"/>
      <c r="HSE342" s="3"/>
      <c r="HSF342" s="3"/>
      <c r="HSG342" s="3"/>
      <c r="HSH342" s="3"/>
      <c r="HSI342" s="3"/>
      <c r="HSJ342" s="3"/>
      <c r="HSK342" s="3"/>
      <c r="HSL342" s="3"/>
      <c r="HSM342" s="3"/>
      <c r="HSN342" s="3"/>
      <c r="HSO342" s="3"/>
      <c r="HSP342" s="3"/>
      <c r="HSQ342" s="3"/>
      <c r="HSR342" s="3"/>
      <c r="HSS342" s="3"/>
      <c r="HST342" s="3"/>
      <c r="HSU342" s="3"/>
      <c r="HSV342" s="3"/>
      <c r="HSW342" s="3"/>
      <c r="HSX342" s="3"/>
      <c r="HSY342" s="3"/>
      <c r="HSZ342" s="3"/>
      <c r="HTA342" s="3"/>
      <c r="HTB342" s="3"/>
      <c r="HTC342" s="3"/>
      <c r="HTD342" s="3"/>
      <c r="HTE342" s="3"/>
      <c r="HTF342" s="3"/>
      <c r="HTG342" s="3"/>
      <c r="HTH342" s="3"/>
      <c r="HTI342" s="3"/>
      <c r="HTJ342" s="3"/>
      <c r="HTK342" s="3"/>
      <c r="HTL342" s="3"/>
      <c r="HTM342" s="3"/>
      <c r="HTN342" s="3"/>
      <c r="HTO342" s="3"/>
      <c r="HTP342" s="3"/>
      <c r="HTQ342" s="3"/>
      <c r="HTR342" s="3"/>
      <c r="HTS342" s="3"/>
      <c r="HTT342" s="3"/>
      <c r="HTU342" s="3"/>
      <c r="HTV342" s="3"/>
      <c r="HTW342" s="3"/>
      <c r="HTX342" s="3"/>
      <c r="HTY342" s="3"/>
      <c r="HTZ342" s="3"/>
      <c r="HUA342" s="3"/>
      <c r="HUB342" s="3"/>
      <c r="HUC342" s="3"/>
      <c r="HUD342" s="3"/>
      <c r="HUE342" s="3"/>
      <c r="HUF342" s="3"/>
      <c r="HUG342" s="3"/>
      <c r="HUH342" s="3"/>
      <c r="HUI342" s="3"/>
      <c r="HUJ342" s="3"/>
      <c r="HUK342" s="3"/>
      <c r="HUL342" s="3"/>
      <c r="HUM342" s="3"/>
      <c r="HUN342" s="3"/>
      <c r="HUO342" s="3"/>
      <c r="HUP342" s="3"/>
      <c r="HUQ342" s="3"/>
      <c r="HUR342" s="3"/>
      <c r="HUS342" s="3"/>
      <c r="HUT342" s="3"/>
      <c r="HUU342" s="3"/>
      <c r="HUV342" s="3"/>
      <c r="HUW342" s="3"/>
      <c r="HUX342" s="3"/>
      <c r="HUY342" s="3"/>
      <c r="HUZ342" s="3"/>
      <c r="HVA342" s="3"/>
      <c r="HVB342" s="3"/>
      <c r="HVC342" s="3"/>
      <c r="HVD342" s="3"/>
      <c r="HVE342" s="3"/>
      <c r="HVF342" s="3"/>
      <c r="HVG342" s="3"/>
      <c r="HVH342" s="3"/>
      <c r="HVI342" s="3"/>
      <c r="HVJ342" s="3"/>
      <c r="HVK342" s="3"/>
      <c r="HVL342" s="3"/>
      <c r="HVM342" s="3"/>
      <c r="HVN342" s="3"/>
      <c r="HVO342" s="3"/>
      <c r="HVP342" s="3"/>
      <c r="HVQ342" s="3"/>
      <c r="HVR342" s="3"/>
      <c r="HVS342" s="3"/>
      <c r="HVT342" s="3"/>
      <c r="HVU342" s="3"/>
      <c r="HVV342" s="3"/>
      <c r="HVW342" s="3"/>
      <c r="HVX342" s="3"/>
      <c r="HVY342" s="3"/>
      <c r="HVZ342" s="3"/>
      <c r="HWA342" s="3"/>
      <c r="HWB342" s="3"/>
      <c r="HWC342" s="3"/>
      <c r="HWD342" s="3"/>
      <c r="HWE342" s="3"/>
      <c r="HWF342" s="3"/>
      <c r="HWG342" s="3"/>
      <c r="HWH342" s="3"/>
      <c r="HWI342" s="3"/>
      <c r="HWJ342" s="3"/>
      <c r="HWK342" s="3"/>
      <c r="HWL342" s="3"/>
      <c r="HWM342" s="3"/>
      <c r="HWN342" s="3"/>
      <c r="HWO342" s="3"/>
      <c r="HWP342" s="3"/>
      <c r="HWQ342" s="3"/>
      <c r="HWR342" s="3"/>
      <c r="HWS342" s="3"/>
      <c r="HWT342" s="3"/>
      <c r="HWU342" s="3"/>
      <c r="HWV342" s="3"/>
      <c r="HWW342" s="3"/>
      <c r="HWX342" s="3"/>
      <c r="HWY342" s="3"/>
      <c r="HWZ342" s="3"/>
      <c r="HXA342" s="3"/>
      <c r="HXB342" s="3"/>
      <c r="HXC342" s="3"/>
      <c r="HXD342" s="3"/>
      <c r="HXE342" s="3"/>
      <c r="HXF342" s="3"/>
      <c r="HXG342" s="3"/>
      <c r="HXH342" s="3"/>
      <c r="HXI342" s="3"/>
      <c r="HXJ342" s="3"/>
      <c r="HXK342" s="3"/>
      <c r="HXL342" s="3"/>
      <c r="HXM342" s="3"/>
      <c r="HXN342" s="3"/>
      <c r="HXO342" s="3"/>
      <c r="HXP342" s="3"/>
      <c r="HXQ342" s="3"/>
      <c r="HXR342" s="3"/>
      <c r="HXS342" s="3"/>
      <c r="HXT342" s="3"/>
      <c r="HXU342" s="3"/>
      <c r="HXV342" s="3"/>
      <c r="HXW342" s="3"/>
      <c r="HXX342" s="3"/>
      <c r="HXY342" s="3"/>
      <c r="HXZ342" s="3"/>
      <c r="HYA342" s="3"/>
      <c r="HYB342" s="3"/>
      <c r="HYC342" s="3"/>
      <c r="HYD342" s="3"/>
      <c r="HYE342" s="3"/>
      <c r="HYF342" s="3"/>
      <c r="HYG342" s="3"/>
      <c r="HYH342" s="3"/>
      <c r="HYI342" s="3"/>
      <c r="HYJ342" s="3"/>
      <c r="HYK342" s="3"/>
      <c r="HYL342" s="3"/>
      <c r="HYM342" s="3"/>
      <c r="HYN342" s="3"/>
      <c r="HYO342" s="3"/>
      <c r="HYP342" s="3"/>
      <c r="HYQ342" s="3"/>
      <c r="HYR342" s="3"/>
      <c r="HYS342" s="3"/>
      <c r="HYT342" s="3"/>
      <c r="HYU342" s="3"/>
      <c r="HYV342" s="3"/>
      <c r="HYW342" s="3"/>
      <c r="HYX342" s="3"/>
      <c r="HYY342" s="3"/>
      <c r="HYZ342" s="3"/>
      <c r="HZA342" s="3"/>
      <c r="HZB342" s="3"/>
      <c r="HZC342" s="3"/>
      <c r="HZD342" s="3"/>
      <c r="HZE342" s="3"/>
      <c r="HZF342" s="3"/>
      <c r="HZG342" s="3"/>
      <c r="HZH342" s="3"/>
      <c r="HZI342" s="3"/>
      <c r="HZJ342" s="3"/>
      <c r="HZK342" s="3"/>
      <c r="HZL342" s="3"/>
      <c r="HZM342" s="3"/>
      <c r="HZN342" s="3"/>
      <c r="HZO342" s="3"/>
      <c r="HZP342" s="3"/>
      <c r="HZQ342" s="3"/>
      <c r="HZR342" s="3"/>
      <c r="HZS342" s="3"/>
      <c r="HZT342" s="3"/>
      <c r="HZU342" s="3"/>
      <c r="HZV342" s="3"/>
      <c r="HZW342" s="3"/>
      <c r="HZX342" s="3"/>
      <c r="HZY342" s="3"/>
      <c r="HZZ342" s="3"/>
      <c r="IAA342" s="3"/>
      <c r="IAB342" s="3"/>
      <c r="IAC342" s="3"/>
      <c r="IAD342" s="3"/>
      <c r="IAE342" s="3"/>
      <c r="IAF342" s="3"/>
      <c r="IAG342" s="3"/>
      <c r="IAH342" s="3"/>
      <c r="IAI342" s="3"/>
      <c r="IAJ342" s="3"/>
      <c r="IAK342" s="3"/>
      <c r="IAL342" s="3"/>
      <c r="IAM342" s="3"/>
      <c r="IAN342" s="3"/>
      <c r="IAO342" s="3"/>
      <c r="IAP342" s="3"/>
      <c r="IAQ342" s="3"/>
      <c r="IAR342" s="3"/>
      <c r="IAS342" s="3"/>
      <c r="IAT342" s="3"/>
      <c r="IAU342" s="3"/>
      <c r="IAV342" s="3"/>
      <c r="IAW342" s="3"/>
      <c r="IAX342" s="3"/>
      <c r="IAY342" s="3"/>
      <c r="IAZ342" s="3"/>
      <c r="IBA342" s="3"/>
      <c r="IBB342" s="3"/>
      <c r="IBC342" s="3"/>
      <c r="IBD342" s="3"/>
      <c r="IBE342" s="3"/>
      <c r="IBF342" s="3"/>
      <c r="IBG342" s="3"/>
      <c r="IBH342" s="3"/>
      <c r="IBI342" s="3"/>
      <c r="IBJ342" s="3"/>
      <c r="IBK342" s="3"/>
      <c r="IBL342" s="3"/>
      <c r="IBM342" s="3"/>
      <c r="IBN342" s="3"/>
      <c r="IBO342" s="3"/>
      <c r="IBP342" s="3"/>
      <c r="IBQ342" s="3"/>
      <c r="IBR342" s="3"/>
      <c r="IBS342" s="3"/>
      <c r="IBT342" s="3"/>
      <c r="IBU342" s="3"/>
      <c r="IBV342" s="3"/>
      <c r="IBW342" s="3"/>
      <c r="IBX342" s="3"/>
      <c r="IBY342" s="3"/>
      <c r="IBZ342" s="3"/>
      <c r="ICA342" s="3"/>
      <c r="ICB342" s="3"/>
      <c r="ICC342" s="3"/>
      <c r="ICD342" s="3"/>
      <c r="ICE342" s="3"/>
      <c r="ICF342" s="3"/>
      <c r="ICG342" s="3"/>
      <c r="ICH342" s="3"/>
      <c r="ICI342" s="3"/>
      <c r="ICJ342" s="3"/>
      <c r="ICK342" s="3"/>
      <c r="ICL342" s="3"/>
      <c r="ICM342" s="3"/>
      <c r="ICN342" s="3"/>
      <c r="ICO342" s="3"/>
      <c r="ICP342" s="3"/>
      <c r="ICQ342" s="3"/>
      <c r="ICR342" s="3"/>
      <c r="ICS342" s="3"/>
      <c r="ICT342" s="3"/>
      <c r="ICU342" s="3"/>
      <c r="ICV342" s="3"/>
      <c r="ICW342" s="3"/>
      <c r="ICX342" s="3"/>
      <c r="ICY342" s="3"/>
      <c r="ICZ342" s="3"/>
      <c r="IDA342" s="3"/>
      <c r="IDB342" s="3"/>
      <c r="IDC342" s="3"/>
      <c r="IDD342" s="3"/>
      <c r="IDE342" s="3"/>
      <c r="IDF342" s="3"/>
      <c r="IDG342" s="3"/>
      <c r="IDH342" s="3"/>
      <c r="IDI342" s="3"/>
      <c r="IDJ342" s="3"/>
      <c r="IDK342" s="3"/>
      <c r="IDL342" s="3"/>
      <c r="IDM342" s="3"/>
      <c r="IDN342" s="3"/>
      <c r="IDO342" s="3"/>
      <c r="IDP342" s="3"/>
      <c r="IDQ342" s="3"/>
      <c r="IDR342" s="3"/>
      <c r="IDS342" s="3"/>
      <c r="IDT342" s="3"/>
      <c r="IDU342" s="3"/>
      <c r="IDV342" s="3"/>
      <c r="IDW342" s="3"/>
      <c r="IDX342" s="3"/>
      <c r="IDY342" s="3"/>
      <c r="IDZ342" s="3"/>
      <c r="IEA342" s="3"/>
      <c r="IEB342" s="3"/>
      <c r="IEC342" s="3"/>
      <c r="IED342" s="3"/>
      <c r="IEE342" s="3"/>
      <c r="IEF342" s="3"/>
      <c r="IEG342" s="3"/>
      <c r="IEH342" s="3"/>
      <c r="IEI342" s="3"/>
      <c r="IEJ342" s="3"/>
      <c r="IEK342" s="3"/>
      <c r="IEL342" s="3"/>
      <c r="IEM342" s="3"/>
      <c r="IEN342" s="3"/>
      <c r="IEO342" s="3"/>
      <c r="IEP342" s="3"/>
      <c r="IEQ342" s="3"/>
      <c r="IER342" s="3"/>
      <c r="IES342" s="3"/>
      <c r="IET342" s="3"/>
      <c r="IEU342" s="3"/>
      <c r="IEV342" s="3"/>
      <c r="IEW342" s="3"/>
      <c r="IEX342" s="3"/>
      <c r="IEY342" s="3"/>
      <c r="IEZ342" s="3"/>
      <c r="IFA342" s="3"/>
      <c r="IFB342" s="3"/>
      <c r="IFC342" s="3"/>
      <c r="IFD342" s="3"/>
      <c r="IFE342" s="3"/>
      <c r="IFF342" s="3"/>
      <c r="IFG342" s="3"/>
      <c r="IFH342" s="3"/>
      <c r="IFI342" s="3"/>
      <c r="IFJ342" s="3"/>
      <c r="IFK342" s="3"/>
      <c r="IFL342" s="3"/>
      <c r="IFM342" s="3"/>
      <c r="IFN342" s="3"/>
      <c r="IFO342" s="3"/>
      <c r="IFP342" s="3"/>
      <c r="IFQ342" s="3"/>
      <c r="IFR342" s="3"/>
      <c r="IFS342" s="3"/>
      <c r="IFT342" s="3"/>
      <c r="IFU342" s="3"/>
      <c r="IFV342" s="3"/>
      <c r="IFW342" s="3"/>
      <c r="IFX342" s="3"/>
      <c r="IFY342" s="3"/>
      <c r="IFZ342" s="3"/>
      <c r="IGA342" s="3"/>
      <c r="IGB342" s="3"/>
      <c r="IGC342" s="3"/>
      <c r="IGD342" s="3"/>
      <c r="IGE342" s="3"/>
      <c r="IGF342" s="3"/>
      <c r="IGG342" s="3"/>
      <c r="IGH342" s="3"/>
      <c r="IGI342" s="3"/>
      <c r="IGJ342" s="3"/>
      <c r="IGK342" s="3"/>
      <c r="IGL342" s="3"/>
      <c r="IGM342" s="3"/>
      <c r="IGN342" s="3"/>
      <c r="IGO342" s="3"/>
      <c r="IGP342" s="3"/>
      <c r="IGQ342" s="3"/>
      <c r="IGR342" s="3"/>
      <c r="IGS342" s="3"/>
      <c r="IGT342" s="3"/>
      <c r="IGU342" s="3"/>
      <c r="IGV342" s="3"/>
      <c r="IGW342" s="3"/>
      <c r="IGX342" s="3"/>
      <c r="IGY342" s="3"/>
      <c r="IGZ342" s="3"/>
      <c r="IHA342" s="3"/>
      <c r="IHB342" s="3"/>
      <c r="IHC342" s="3"/>
      <c r="IHD342" s="3"/>
      <c r="IHE342" s="3"/>
      <c r="IHF342" s="3"/>
      <c r="IHG342" s="3"/>
      <c r="IHH342" s="3"/>
      <c r="IHI342" s="3"/>
      <c r="IHJ342" s="3"/>
      <c r="IHK342" s="3"/>
      <c r="IHL342" s="3"/>
      <c r="IHM342" s="3"/>
      <c r="IHN342" s="3"/>
      <c r="IHO342" s="3"/>
      <c r="IHP342" s="3"/>
      <c r="IHQ342" s="3"/>
      <c r="IHR342" s="3"/>
      <c r="IHS342" s="3"/>
      <c r="IHT342" s="3"/>
      <c r="IHU342" s="3"/>
      <c r="IHV342" s="3"/>
      <c r="IHW342" s="3"/>
      <c r="IHX342" s="3"/>
      <c r="IHY342" s="3"/>
      <c r="IHZ342" s="3"/>
      <c r="IIA342" s="3"/>
      <c r="IIB342" s="3"/>
      <c r="IIC342" s="3"/>
      <c r="IID342" s="3"/>
      <c r="IIE342" s="3"/>
      <c r="IIF342" s="3"/>
      <c r="IIG342" s="3"/>
      <c r="IIH342" s="3"/>
      <c r="III342" s="3"/>
      <c r="IIJ342" s="3"/>
      <c r="IIK342" s="3"/>
      <c r="IIL342" s="3"/>
      <c r="IIM342" s="3"/>
      <c r="IIN342" s="3"/>
      <c r="IIO342" s="3"/>
      <c r="IIP342" s="3"/>
      <c r="IIQ342" s="3"/>
      <c r="IIR342" s="3"/>
      <c r="IIS342" s="3"/>
      <c r="IIT342" s="3"/>
      <c r="IIU342" s="3"/>
      <c r="IIV342" s="3"/>
      <c r="IIW342" s="3"/>
      <c r="IIX342" s="3"/>
      <c r="IIY342" s="3"/>
      <c r="IIZ342" s="3"/>
      <c r="IJA342" s="3"/>
      <c r="IJB342" s="3"/>
      <c r="IJC342" s="3"/>
      <c r="IJD342" s="3"/>
      <c r="IJE342" s="3"/>
      <c r="IJF342" s="3"/>
      <c r="IJG342" s="3"/>
      <c r="IJH342" s="3"/>
      <c r="IJI342" s="3"/>
      <c r="IJJ342" s="3"/>
      <c r="IJK342" s="3"/>
      <c r="IJL342" s="3"/>
      <c r="IJM342" s="3"/>
      <c r="IJN342" s="3"/>
      <c r="IJO342" s="3"/>
      <c r="IJP342" s="3"/>
      <c r="IJQ342" s="3"/>
      <c r="IJR342" s="3"/>
      <c r="IJS342" s="3"/>
      <c r="IJT342" s="3"/>
      <c r="IJU342" s="3"/>
      <c r="IJV342" s="3"/>
      <c r="IJW342" s="3"/>
      <c r="IJX342" s="3"/>
      <c r="IJY342" s="3"/>
      <c r="IJZ342" s="3"/>
      <c r="IKA342" s="3"/>
      <c r="IKB342" s="3"/>
      <c r="IKC342" s="3"/>
      <c r="IKD342" s="3"/>
      <c r="IKE342" s="3"/>
      <c r="IKF342" s="3"/>
      <c r="IKG342" s="3"/>
      <c r="IKH342" s="3"/>
      <c r="IKI342" s="3"/>
      <c r="IKJ342" s="3"/>
      <c r="IKK342" s="3"/>
      <c r="IKL342" s="3"/>
      <c r="IKM342" s="3"/>
      <c r="IKN342" s="3"/>
      <c r="IKO342" s="3"/>
      <c r="IKP342" s="3"/>
      <c r="IKQ342" s="3"/>
      <c r="IKR342" s="3"/>
      <c r="IKS342" s="3"/>
      <c r="IKT342" s="3"/>
      <c r="IKU342" s="3"/>
      <c r="IKV342" s="3"/>
      <c r="IKW342" s="3"/>
      <c r="IKX342" s="3"/>
      <c r="IKY342" s="3"/>
      <c r="IKZ342" s="3"/>
      <c r="ILA342" s="3"/>
      <c r="ILB342" s="3"/>
      <c r="ILC342" s="3"/>
      <c r="ILD342" s="3"/>
      <c r="ILE342" s="3"/>
      <c r="ILF342" s="3"/>
      <c r="ILG342" s="3"/>
      <c r="ILH342" s="3"/>
      <c r="ILI342" s="3"/>
      <c r="ILJ342" s="3"/>
      <c r="ILK342" s="3"/>
      <c r="ILL342" s="3"/>
      <c r="ILM342" s="3"/>
      <c r="ILN342" s="3"/>
      <c r="ILO342" s="3"/>
      <c r="ILP342" s="3"/>
      <c r="ILQ342" s="3"/>
      <c r="ILR342" s="3"/>
      <c r="ILS342" s="3"/>
      <c r="ILT342" s="3"/>
      <c r="ILU342" s="3"/>
      <c r="ILV342" s="3"/>
      <c r="ILW342" s="3"/>
      <c r="ILX342" s="3"/>
      <c r="ILY342" s="3"/>
      <c r="ILZ342" s="3"/>
      <c r="IMA342" s="3"/>
      <c r="IMB342" s="3"/>
      <c r="IMC342" s="3"/>
      <c r="IMD342" s="3"/>
      <c r="IME342" s="3"/>
      <c r="IMF342" s="3"/>
      <c r="IMG342" s="3"/>
      <c r="IMH342" s="3"/>
      <c r="IMI342" s="3"/>
      <c r="IMJ342" s="3"/>
      <c r="IMK342" s="3"/>
      <c r="IML342" s="3"/>
      <c r="IMM342" s="3"/>
      <c r="IMN342" s="3"/>
      <c r="IMO342" s="3"/>
      <c r="IMP342" s="3"/>
      <c r="IMQ342" s="3"/>
      <c r="IMR342" s="3"/>
      <c r="IMS342" s="3"/>
      <c r="IMT342" s="3"/>
      <c r="IMU342" s="3"/>
      <c r="IMV342" s="3"/>
      <c r="IMW342" s="3"/>
      <c r="IMX342" s="3"/>
      <c r="IMY342" s="3"/>
      <c r="IMZ342" s="3"/>
      <c r="INA342" s="3"/>
      <c r="INB342" s="3"/>
      <c r="INC342" s="3"/>
      <c r="IND342" s="3"/>
      <c r="INE342" s="3"/>
      <c r="INF342" s="3"/>
      <c r="ING342" s="3"/>
      <c r="INH342" s="3"/>
      <c r="INI342" s="3"/>
      <c r="INJ342" s="3"/>
      <c r="INK342" s="3"/>
      <c r="INL342" s="3"/>
      <c r="INM342" s="3"/>
      <c r="INN342" s="3"/>
      <c r="INO342" s="3"/>
      <c r="INP342" s="3"/>
      <c r="INQ342" s="3"/>
      <c r="INR342" s="3"/>
      <c r="INS342" s="3"/>
      <c r="INT342" s="3"/>
      <c r="INU342" s="3"/>
      <c r="INV342" s="3"/>
      <c r="INW342" s="3"/>
      <c r="INX342" s="3"/>
      <c r="INY342" s="3"/>
      <c r="INZ342" s="3"/>
      <c r="IOA342" s="3"/>
      <c r="IOB342" s="3"/>
      <c r="IOC342" s="3"/>
      <c r="IOD342" s="3"/>
      <c r="IOE342" s="3"/>
      <c r="IOF342" s="3"/>
      <c r="IOG342" s="3"/>
      <c r="IOH342" s="3"/>
      <c r="IOI342" s="3"/>
      <c r="IOJ342" s="3"/>
      <c r="IOK342" s="3"/>
      <c r="IOL342" s="3"/>
      <c r="IOM342" s="3"/>
      <c r="ION342" s="3"/>
      <c r="IOO342" s="3"/>
      <c r="IOP342" s="3"/>
      <c r="IOQ342" s="3"/>
      <c r="IOR342" s="3"/>
      <c r="IOS342" s="3"/>
      <c r="IOT342" s="3"/>
      <c r="IOU342" s="3"/>
      <c r="IOV342" s="3"/>
      <c r="IOW342" s="3"/>
      <c r="IOX342" s="3"/>
      <c r="IOY342" s="3"/>
      <c r="IOZ342" s="3"/>
      <c r="IPA342" s="3"/>
      <c r="IPB342" s="3"/>
      <c r="IPC342" s="3"/>
      <c r="IPD342" s="3"/>
      <c r="IPE342" s="3"/>
      <c r="IPF342" s="3"/>
      <c r="IPG342" s="3"/>
      <c r="IPH342" s="3"/>
      <c r="IPI342" s="3"/>
      <c r="IPJ342" s="3"/>
      <c r="IPK342" s="3"/>
      <c r="IPL342" s="3"/>
      <c r="IPM342" s="3"/>
      <c r="IPN342" s="3"/>
      <c r="IPO342" s="3"/>
      <c r="IPP342" s="3"/>
      <c r="IPQ342" s="3"/>
      <c r="IPR342" s="3"/>
      <c r="IPS342" s="3"/>
      <c r="IPT342" s="3"/>
      <c r="IPU342" s="3"/>
      <c r="IPV342" s="3"/>
      <c r="IPW342" s="3"/>
      <c r="IPX342" s="3"/>
      <c r="IPY342" s="3"/>
      <c r="IPZ342" s="3"/>
      <c r="IQA342" s="3"/>
      <c r="IQB342" s="3"/>
      <c r="IQC342" s="3"/>
      <c r="IQD342" s="3"/>
      <c r="IQE342" s="3"/>
      <c r="IQF342" s="3"/>
      <c r="IQG342" s="3"/>
      <c r="IQH342" s="3"/>
      <c r="IQI342" s="3"/>
      <c r="IQJ342" s="3"/>
      <c r="IQK342" s="3"/>
      <c r="IQL342" s="3"/>
      <c r="IQM342" s="3"/>
      <c r="IQN342" s="3"/>
      <c r="IQO342" s="3"/>
      <c r="IQP342" s="3"/>
      <c r="IQQ342" s="3"/>
      <c r="IQR342" s="3"/>
      <c r="IQS342" s="3"/>
      <c r="IQT342" s="3"/>
      <c r="IQU342" s="3"/>
      <c r="IQV342" s="3"/>
      <c r="IQW342" s="3"/>
      <c r="IQX342" s="3"/>
      <c r="IQY342" s="3"/>
      <c r="IQZ342" s="3"/>
      <c r="IRA342" s="3"/>
      <c r="IRB342" s="3"/>
      <c r="IRC342" s="3"/>
      <c r="IRD342" s="3"/>
      <c r="IRE342" s="3"/>
      <c r="IRF342" s="3"/>
      <c r="IRG342" s="3"/>
      <c r="IRH342" s="3"/>
      <c r="IRI342" s="3"/>
      <c r="IRJ342" s="3"/>
      <c r="IRK342" s="3"/>
      <c r="IRL342" s="3"/>
      <c r="IRM342" s="3"/>
      <c r="IRN342" s="3"/>
      <c r="IRO342" s="3"/>
      <c r="IRP342" s="3"/>
      <c r="IRQ342" s="3"/>
      <c r="IRR342" s="3"/>
      <c r="IRS342" s="3"/>
      <c r="IRT342" s="3"/>
      <c r="IRU342" s="3"/>
      <c r="IRV342" s="3"/>
      <c r="IRW342" s="3"/>
      <c r="IRX342" s="3"/>
      <c r="IRY342" s="3"/>
      <c r="IRZ342" s="3"/>
      <c r="ISA342" s="3"/>
      <c r="ISB342" s="3"/>
      <c r="ISC342" s="3"/>
      <c r="ISD342" s="3"/>
      <c r="ISE342" s="3"/>
      <c r="ISF342" s="3"/>
      <c r="ISG342" s="3"/>
      <c r="ISH342" s="3"/>
      <c r="ISI342" s="3"/>
      <c r="ISJ342" s="3"/>
      <c r="ISK342" s="3"/>
      <c r="ISL342" s="3"/>
      <c r="ISM342" s="3"/>
      <c r="ISN342" s="3"/>
      <c r="ISO342" s="3"/>
      <c r="ISP342" s="3"/>
      <c r="ISQ342" s="3"/>
      <c r="ISR342" s="3"/>
      <c r="ISS342" s="3"/>
      <c r="IST342" s="3"/>
      <c r="ISU342" s="3"/>
      <c r="ISV342" s="3"/>
      <c r="ISW342" s="3"/>
      <c r="ISX342" s="3"/>
      <c r="ISY342" s="3"/>
      <c r="ISZ342" s="3"/>
      <c r="ITA342" s="3"/>
      <c r="ITB342" s="3"/>
      <c r="ITC342" s="3"/>
      <c r="ITD342" s="3"/>
      <c r="ITE342" s="3"/>
      <c r="ITF342" s="3"/>
      <c r="ITG342" s="3"/>
      <c r="ITH342" s="3"/>
      <c r="ITI342" s="3"/>
      <c r="ITJ342" s="3"/>
      <c r="ITK342" s="3"/>
      <c r="ITL342" s="3"/>
      <c r="ITM342" s="3"/>
      <c r="ITN342" s="3"/>
      <c r="ITO342" s="3"/>
      <c r="ITP342" s="3"/>
      <c r="ITQ342" s="3"/>
      <c r="ITR342" s="3"/>
      <c r="ITS342" s="3"/>
      <c r="ITT342" s="3"/>
      <c r="ITU342" s="3"/>
      <c r="ITV342" s="3"/>
      <c r="ITW342" s="3"/>
      <c r="ITX342" s="3"/>
      <c r="ITY342" s="3"/>
      <c r="ITZ342" s="3"/>
      <c r="IUA342" s="3"/>
      <c r="IUB342" s="3"/>
      <c r="IUC342" s="3"/>
      <c r="IUD342" s="3"/>
      <c r="IUE342" s="3"/>
      <c r="IUF342" s="3"/>
      <c r="IUG342" s="3"/>
      <c r="IUH342" s="3"/>
      <c r="IUI342" s="3"/>
      <c r="IUJ342" s="3"/>
      <c r="IUK342" s="3"/>
      <c r="IUL342" s="3"/>
      <c r="IUM342" s="3"/>
      <c r="IUN342" s="3"/>
      <c r="IUO342" s="3"/>
      <c r="IUP342" s="3"/>
      <c r="IUQ342" s="3"/>
      <c r="IUR342" s="3"/>
      <c r="IUS342" s="3"/>
      <c r="IUT342" s="3"/>
      <c r="IUU342" s="3"/>
      <c r="IUV342" s="3"/>
      <c r="IUW342" s="3"/>
      <c r="IUX342" s="3"/>
      <c r="IUY342" s="3"/>
      <c r="IUZ342" s="3"/>
      <c r="IVA342" s="3"/>
      <c r="IVB342" s="3"/>
      <c r="IVC342" s="3"/>
      <c r="IVD342" s="3"/>
      <c r="IVE342" s="3"/>
      <c r="IVF342" s="3"/>
      <c r="IVG342" s="3"/>
      <c r="IVH342" s="3"/>
      <c r="IVI342" s="3"/>
      <c r="IVJ342" s="3"/>
      <c r="IVK342" s="3"/>
      <c r="IVL342" s="3"/>
      <c r="IVM342" s="3"/>
      <c r="IVN342" s="3"/>
      <c r="IVO342" s="3"/>
      <c r="IVP342" s="3"/>
      <c r="IVQ342" s="3"/>
      <c r="IVR342" s="3"/>
      <c r="IVS342" s="3"/>
      <c r="IVT342" s="3"/>
      <c r="IVU342" s="3"/>
      <c r="IVV342" s="3"/>
      <c r="IVW342" s="3"/>
      <c r="IVX342" s="3"/>
      <c r="IVY342" s="3"/>
      <c r="IVZ342" s="3"/>
      <c r="IWA342" s="3"/>
      <c r="IWB342" s="3"/>
      <c r="IWC342" s="3"/>
      <c r="IWD342" s="3"/>
      <c r="IWE342" s="3"/>
      <c r="IWF342" s="3"/>
      <c r="IWG342" s="3"/>
      <c r="IWH342" s="3"/>
      <c r="IWI342" s="3"/>
      <c r="IWJ342" s="3"/>
      <c r="IWK342" s="3"/>
      <c r="IWL342" s="3"/>
      <c r="IWM342" s="3"/>
      <c r="IWN342" s="3"/>
      <c r="IWO342" s="3"/>
      <c r="IWP342" s="3"/>
      <c r="IWQ342" s="3"/>
      <c r="IWR342" s="3"/>
      <c r="IWS342" s="3"/>
      <c r="IWT342" s="3"/>
      <c r="IWU342" s="3"/>
      <c r="IWV342" s="3"/>
      <c r="IWW342" s="3"/>
      <c r="IWX342" s="3"/>
      <c r="IWY342" s="3"/>
      <c r="IWZ342" s="3"/>
      <c r="IXA342" s="3"/>
      <c r="IXB342" s="3"/>
      <c r="IXC342" s="3"/>
      <c r="IXD342" s="3"/>
      <c r="IXE342" s="3"/>
      <c r="IXF342" s="3"/>
      <c r="IXG342" s="3"/>
      <c r="IXH342" s="3"/>
      <c r="IXI342" s="3"/>
      <c r="IXJ342" s="3"/>
      <c r="IXK342" s="3"/>
      <c r="IXL342" s="3"/>
      <c r="IXM342" s="3"/>
      <c r="IXN342" s="3"/>
      <c r="IXO342" s="3"/>
      <c r="IXP342" s="3"/>
      <c r="IXQ342" s="3"/>
      <c r="IXR342" s="3"/>
      <c r="IXS342" s="3"/>
      <c r="IXT342" s="3"/>
      <c r="IXU342" s="3"/>
      <c r="IXV342" s="3"/>
      <c r="IXW342" s="3"/>
      <c r="IXX342" s="3"/>
      <c r="IXY342" s="3"/>
      <c r="IXZ342" s="3"/>
      <c r="IYA342" s="3"/>
      <c r="IYB342" s="3"/>
      <c r="IYC342" s="3"/>
      <c r="IYD342" s="3"/>
      <c r="IYE342" s="3"/>
      <c r="IYF342" s="3"/>
      <c r="IYG342" s="3"/>
      <c r="IYH342" s="3"/>
      <c r="IYI342" s="3"/>
      <c r="IYJ342" s="3"/>
      <c r="IYK342" s="3"/>
      <c r="IYL342" s="3"/>
      <c r="IYM342" s="3"/>
      <c r="IYN342" s="3"/>
      <c r="IYO342" s="3"/>
      <c r="IYP342" s="3"/>
      <c r="IYQ342" s="3"/>
      <c r="IYR342" s="3"/>
      <c r="IYS342" s="3"/>
      <c r="IYT342" s="3"/>
      <c r="IYU342" s="3"/>
      <c r="IYV342" s="3"/>
      <c r="IYW342" s="3"/>
      <c r="IYX342" s="3"/>
      <c r="IYY342" s="3"/>
      <c r="IYZ342" s="3"/>
      <c r="IZA342" s="3"/>
      <c r="IZB342" s="3"/>
      <c r="IZC342" s="3"/>
      <c r="IZD342" s="3"/>
      <c r="IZE342" s="3"/>
      <c r="IZF342" s="3"/>
      <c r="IZG342" s="3"/>
      <c r="IZH342" s="3"/>
      <c r="IZI342" s="3"/>
      <c r="IZJ342" s="3"/>
      <c r="IZK342" s="3"/>
      <c r="IZL342" s="3"/>
      <c r="IZM342" s="3"/>
      <c r="IZN342" s="3"/>
      <c r="IZO342" s="3"/>
      <c r="IZP342" s="3"/>
      <c r="IZQ342" s="3"/>
      <c r="IZR342" s="3"/>
      <c r="IZS342" s="3"/>
      <c r="IZT342" s="3"/>
      <c r="IZU342" s="3"/>
      <c r="IZV342" s="3"/>
      <c r="IZW342" s="3"/>
      <c r="IZX342" s="3"/>
      <c r="IZY342" s="3"/>
      <c r="IZZ342" s="3"/>
      <c r="JAA342" s="3"/>
      <c r="JAB342" s="3"/>
      <c r="JAC342" s="3"/>
      <c r="JAD342" s="3"/>
      <c r="JAE342" s="3"/>
      <c r="JAF342" s="3"/>
      <c r="JAG342" s="3"/>
      <c r="JAH342" s="3"/>
      <c r="JAI342" s="3"/>
      <c r="JAJ342" s="3"/>
      <c r="JAK342" s="3"/>
      <c r="JAL342" s="3"/>
      <c r="JAM342" s="3"/>
      <c r="JAN342" s="3"/>
      <c r="JAO342" s="3"/>
      <c r="JAP342" s="3"/>
      <c r="JAQ342" s="3"/>
      <c r="JAR342" s="3"/>
      <c r="JAS342" s="3"/>
      <c r="JAT342" s="3"/>
      <c r="JAU342" s="3"/>
      <c r="JAV342" s="3"/>
      <c r="JAW342" s="3"/>
      <c r="JAX342" s="3"/>
      <c r="JAY342" s="3"/>
      <c r="JAZ342" s="3"/>
      <c r="JBA342" s="3"/>
      <c r="JBB342" s="3"/>
      <c r="JBC342" s="3"/>
      <c r="JBD342" s="3"/>
      <c r="JBE342" s="3"/>
      <c r="JBF342" s="3"/>
      <c r="JBG342" s="3"/>
      <c r="JBH342" s="3"/>
      <c r="JBI342" s="3"/>
      <c r="JBJ342" s="3"/>
      <c r="JBK342" s="3"/>
      <c r="JBL342" s="3"/>
      <c r="JBM342" s="3"/>
      <c r="JBN342" s="3"/>
      <c r="JBO342" s="3"/>
      <c r="JBP342" s="3"/>
      <c r="JBQ342" s="3"/>
      <c r="JBR342" s="3"/>
      <c r="JBS342" s="3"/>
      <c r="JBT342" s="3"/>
      <c r="JBU342" s="3"/>
      <c r="JBV342" s="3"/>
      <c r="JBW342" s="3"/>
      <c r="JBX342" s="3"/>
      <c r="JBY342" s="3"/>
      <c r="JBZ342" s="3"/>
      <c r="JCA342" s="3"/>
      <c r="JCB342" s="3"/>
      <c r="JCC342" s="3"/>
      <c r="JCD342" s="3"/>
      <c r="JCE342" s="3"/>
      <c r="JCF342" s="3"/>
      <c r="JCG342" s="3"/>
      <c r="JCH342" s="3"/>
      <c r="JCI342" s="3"/>
      <c r="JCJ342" s="3"/>
      <c r="JCK342" s="3"/>
      <c r="JCL342" s="3"/>
      <c r="JCM342" s="3"/>
      <c r="JCN342" s="3"/>
      <c r="JCO342" s="3"/>
      <c r="JCP342" s="3"/>
      <c r="JCQ342" s="3"/>
      <c r="JCR342" s="3"/>
      <c r="JCS342" s="3"/>
      <c r="JCT342" s="3"/>
      <c r="JCU342" s="3"/>
      <c r="JCV342" s="3"/>
      <c r="JCW342" s="3"/>
      <c r="JCX342" s="3"/>
      <c r="JCY342" s="3"/>
      <c r="JCZ342" s="3"/>
      <c r="JDA342" s="3"/>
      <c r="JDB342" s="3"/>
      <c r="JDC342" s="3"/>
      <c r="JDD342" s="3"/>
      <c r="JDE342" s="3"/>
      <c r="JDF342" s="3"/>
      <c r="JDG342" s="3"/>
      <c r="JDH342" s="3"/>
      <c r="JDI342" s="3"/>
      <c r="JDJ342" s="3"/>
      <c r="JDK342" s="3"/>
      <c r="JDL342" s="3"/>
      <c r="JDM342" s="3"/>
      <c r="JDN342" s="3"/>
      <c r="JDO342" s="3"/>
      <c r="JDP342" s="3"/>
      <c r="JDQ342" s="3"/>
      <c r="JDR342" s="3"/>
      <c r="JDS342" s="3"/>
      <c r="JDT342" s="3"/>
      <c r="JDU342" s="3"/>
      <c r="JDV342" s="3"/>
      <c r="JDW342" s="3"/>
      <c r="JDX342" s="3"/>
      <c r="JDY342" s="3"/>
      <c r="JDZ342" s="3"/>
      <c r="JEA342" s="3"/>
      <c r="JEB342" s="3"/>
      <c r="JEC342" s="3"/>
      <c r="JED342" s="3"/>
      <c r="JEE342" s="3"/>
      <c r="JEF342" s="3"/>
      <c r="JEG342" s="3"/>
      <c r="JEH342" s="3"/>
      <c r="JEI342" s="3"/>
      <c r="JEJ342" s="3"/>
      <c r="JEK342" s="3"/>
      <c r="JEL342" s="3"/>
      <c r="JEM342" s="3"/>
      <c r="JEN342" s="3"/>
      <c r="JEO342" s="3"/>
      <c r="JEP342" s="3"/>
      <c r="JEQ342" s="3"/>
      <c r="JER342" s="3"/>
      <c r="JES342" s="3"/>
      <c r="JET342" s="3"/>
      <c r="JEU342" s="3"/>
      <c r="JEV342" s="3"/>
      <c r="JEW342" s="3"/>
      <c r="JEX342" s="3"/>
      <c r="JEY342" s="3"/>
      <c r="JEZ342" s="3"/>
      <c r="JFA342" s="3"/>
      <c r="JFB342" s="3"/>
      <c r="JFC342" s="3"/>
      <c r="JFD342" s="3"/>
      <c r="JFE342" s="3"/>
      <c r="JFF342" s="3"/>
      <c r="JFG342" s="3"/>
      <c r="JFH342" s="3"/>
      <c r="JFI342" s="3"/>
      <c r="JFJ342" s="3"/>
      <c r="JFK342" s="3"/>
      <c r="JFL342" s="3"/>
      <c r="JFM342" s="3"/>
      <c r="JFN342" s="3"/>
      <c r="JFO342" s="3"/>
      <c r="JFP342" s="3"/>
      <c r="JFQ342" s="3"/>
      <c r="JFR342" s="3"/>
      <c r="JFS342" s="3"/>
      <c r="JFT342" s="3"/>
      <c r="JFU342" s="3"/>
      <c r="JFV342" s="3"/>
      <c r="JFW342" s="3"/>
      <c r="JFX342" s="3"/>
      <c r="JFY342" s="3"/>
      <c r="JFZ342" s="3"/>
      <c r="JGA342" s="3"/>
      <c r="JGB342" s="3"/>
      <c r="JGC342" s="3"/>
      <c r="JGD342" s="3"/>
      <c r="JGE342" s="3"/>
      <c r="JGF342" s="3"/>
      <c r="JGG342" s="3"/>
      <c r="JGH342" s="3"/>
      <c r="JGI342" s="3"/>
      <c r="JGJ342" s="3"/>
      <c r="JGK342" s="3"/>
      <c r="JGL342" s="3"/>
      <c r="JGM342" s="3"/>
      <c r="JGN342" s="3"/>
      <c r="JGO342" s="3"/>
      <c r="JGP342" s="3"/>
      <c r="JGQ342" s="3"/>
      <c r="JGR342" s="3"/>
      <c r="JGS342" s="3"/>
      <c r="JGT342" s="3"/>
      <c r="JGU342" s="3"/>
      <c r="JGV342" s="3"/>
      <c r="JGW342" s="3"/>
      <c r="JGX342" s="3"/>
      <c r="JGY342" s="3"/>
      <c r="JGZ342" s="3"/>
      <c r="JHA342" s="3"/>
      <c r="JHB342" s="3"/>
      <c r="JHC342" s="3"/>
      <c r="JHD342" s="3"/>
      <c r="JHE342" s="3"/>
      <c r="JHF342" s="3"/>
      <c r="JHG342" s="3"/>
      <c r="JHH342" s="3"/>
      <c r="JHI342" s="3"/>
      <c r="JHJ342" s="3"/>
      <c r="JHK342" s="3"/>
      <c r="JHL342" s="3"/>
      <c r="JHM342" s="3"/>
      <c r="JHN342" s="3"/>
      <c r="JHO342" s="3"/>
      <c r="JHP342" s="3"/>
      <c r="JHQ342" s="3"/>
      <c r="JHR342" s="3"/>
      <c r="JHS342" s="3"/>
      <c r="JHT342" s="3"/>
      <c r="JHU342" s="3"/>
      <c r="JHV342" s="3"/>
      <c r="JHW342" s="3"/>
      <c r="JHX342" s="3"/>
      <c r="JHY342" s="3"/>
      <c r="JHZ342" s="3"/>
      <c r="JIA342" s="3"/>
      <c r="JIB342" s="3"/>
      <c r="JIC342" s="3"/>
      <c r="JID342" s="3"/>
      <c r="JIE342" s="3"/>
      <c r="JIF342" s="3"/>
      <c r="JIG342" s="3"/>
      <c r="JIH342" s="3"/>
      <c r="JII342" s="3"/>
      <c r="JIJ342" s="3"/>
      <c r="JIK342" s="3"/>
      <c r="JIL342" s="3"/>
      <c r="JIM342" s="3"/>
      <c r="JIN342" s="3"/>
      <c r="JIO342" s="3"/>
      <c r="JIP342" s="3"/>
      <c r="JIQ342" s="3"/>
      <c r="JIR342" s="3"/>
      <c r="JIS342" s="3"/>
      <c r="JIT342" s="3"/>
      <c r="JIU342" s="3"/>
      <c r="JIV342" s="3"/>
      <c r="JIW342" s="3"/>
      <c r="JIX342" s="3"/>
      <c r="JIY342" s="3"/>
      <c r="JIZ342" s="3"/>
      <c r="JJA342" s="3"/>
      <c r="JJB342" s="3"/>
      <c r="JJC342" s="3"/>
      <c r="JJD342" s="3"/>
      <c r="JJE342" s="3"/>
      <c r="JJF342" s="3"/>
      <c r="JJG342" s="3"/>
      <c r="JJH342" s="3"/>
      <c r="JJI342" s="3"/>
      <c r="JJJ342" s="3"/>
      <c r="JJK342" s="3"/>
      <c r="JJL342" s="3"/>
      <c r="JJM342" s="3"/>
      <c r="JJN342" s="3"/>
      <c r="JJO342" s="3"/>
      <c r="JJP342" s="3"/>
      <c r="JJQ342" s="3"/>
      <c r="JJR342" s="3"/>
      <c r="JJS342" s="3"/>
      <c r="JJT342" s="3"/>
      <c r="JJU342" s="3"/>
      <c r="JJV342" s="3"/>
      <c r="JJW342" s="3"/>
      <c r="JJX342" s="3"/>
      <c r="JJY342" s="3"/>
      <c r="JJZ342" s="3"/>
      <c r="JKA342" s="3"/>
      <c r="JKB342" s="3"/>
      <c r="JKC342" s="3"/>
      <c r="JKD342" s="3"/>
      <c r="JKE342" s="3"/>
      <c r="JKF342" s="3"/>
      <c r="JKG342" s="3"/>
      <c r="JKH342" s="3"/>
      <c r="JKI342" s="3"/>
      <c r="JKJ342" s="3"/>
      <c r="JKK342" s="3"/>
      <c r="JKL342" s="3"/>
      <c r="JKM342" s="3"/>
      <c r="JKN342" s="3"/>
      <c r="JKO342" s="3"/>
      <c r="JKP342" s="3"/>
      <c r="JKQ342" s="3"/>
      <c r="JKR342" s="3"/>
      <c r="JKS342" s="3"/>
      <c r="JKT342" s="3"/>
      <c r="JKU342" s="3"/>
      <c r="JKV342" s="3"/>
      <c r="JKW342" s="3"/>
      <c r="JKX342" s="3"/>
      <c r="JKY342" s="3"/>
      <c r="JKZ342" s="3"/>
      <c r="JLA342" s="3"/>
      <c r="JLB342" s="3"/>
      <c r="JLC342" s="3"/>
      <c r="JLD342" s="3"/>
      <c r="JLE342" s="3"/>
      <c r="JLF342" s="3"/>
      <c r="JLG342" s="3"/>
      <c r="JLH342" s="3"/>
      <c r="JLI342" s="3"/>
      <c r="JLJ342" s="3"/>
      <c r="JLK342" s="3"/>
      <c r="JLL342" s="3"/>
      <c r="JLM342" s="3"/>
      <c r="JLN342" s="3"/>
      <c r="JLO342" s="3"/>
      <c r="JLP342" s="3"/>
      <c r="JLQ342" s="3"/>
      <c r="JLR342" s="3"/>
      <c r="JLS342" s="3"/>
      <c r="JLT342" s="3"/>
      <c r="JLU342" s="3"/>
      <c r="JLV342" s="3"/>
      <c r="JLW342" s="3"/>
      <c r="JLX342" s="3"/>
      <c r="JLY342" s="3"/>
      <c r="JLZ342" s="3"/>
      <c r="JMA342" s="3"/>
      <c r="JMB342" s="3"/>
      <c r="JMC342" s="3"/>
      <c r="JMD342" s="3"/>
      <c r="JME342" s="3"/>
      <c r="JMF342" s="3"/>
      <c r="JMG342" s="3"/>
      <c r="JMH342" s="3"/>
      <c r="JMI342" s="3"/>
      <c r="JMJ342" s="3"/>
      <c r="JMK342" s="3"/>
      <c r="JML342" s="3"/>
      <c r="JMM342" s="3"/>
      <c r="JMN342" s="3"/>
      <c r="JMO342" s="3"/>
      <c r="JMP342" s="3"/>
      <c r="JMQ342" s="3"/>
      <c r="JMR342" s="3"/>
      <c r="JMS342" s="3"/>
      <c r="JMT342" s="3"/>
      <c r="JMU342" s="3"/>
      <c r="JMV342" s="3"/>
      <c r="JMW342" s="3"/>
      <c r="JMX342" s="3"/>
      <c r="JMY342" s="3"/>
      <c r="JMZ342" s="3"/>
      <c r="JNA342" s="3"/>
      <c r="JNB342" s="3"/>
      <c r="JNC342" s="3"/>
      <c r="JND342" s="3"/>
      <c r="JNE342" s="3"/>
      <c r="JNF342" s="3"/>
      <c r="JNG342" s="3"/>
      <c r="JNH342" s="3"/>
      <c r="JNI342" s="3"/>
      <c r="JNJ342" s="3"/>
      <c r="JNK342" s="3"/>
      <c r="JNL342" s="3"/>
      <c r="JNM342" s="3"/>
      <c r="JNN342" s="3"/>
      <c r="JNO342" s="3"/>
      <c r="JNP342" s="3"/>
      <c r="JNQ342" s="3"/>
      <c r="JNR342" s="3"/>
      <c r="JNS342" s="3"/>
      <c r="JNT342" s="3"/>
      <c r="JNU342" s="3"/>
      <c r="JNV342" s="3"/>
      <c r="JNW342" s="3"/>
      <c r="JNX342" s="3"/>
      <c r="JNY342" s="3"/>
      <c r="JNZ342" s="3"/>
      <c r="JOA342" s="3"/>
      <c r="JOB342" s="3"/>
      <c r="JOC342" s="3"/>
      <c r="JOD342" s="3"/>
      <c r="JOE342" s="3"/>
      <c r="JOF342" s="3"/>
      <c r="JOG342" s="3"/>
      <c r="JOH342" s="3"/>
      <c r="JOI342" s="3"/>
      <c r="JOJ342" s="3"/>
      <c r="JOK342" s="3"/>
      <c r="JOL342" s="3"/>
      <c r="JOM342" s="3"/>
      <c r="JON342" s="3"/>
      <c r="JOO342" s="3"/>
      <c r="JOP342" s="3"/>
      <c r="JOQ342" s="3"/>
      <c r="JOR342" s="3"/>
      <c r="JOS342" s="3"/>
      <c r="JOT342" s="3"/>
      <c r="JOU342" s="3"/>
      <c r="JOV342" s="3"/>
      <c r="JOW342" s="3"/>
      <c r="JOX342" s="3"/>
      <c r="JOY342" s="3"/>
      <c r="JOZ342" s="3"/>
      <c r="JPA342" s="3"/>
      <c r="JPB342" s="3"/>
      <c r="JPC342" s="3"/>
      <c r="JPD342" s="3"/>
      <c r="JPE342" s="3"/>
      <c r="JPF342" s="3"/>
      <c r="JPG342" s="3"/>
      <c r="JPH342" s="3"/>
      <c r="JPI342" s="3"/>
      <c r="JPJ342" s="3"/>
      <c r="JPK342" s="3"/>
      <c r="JPL342" s="3"/>
      <c r="JPM342" s="3"/>
      <c r="JPN342" s="3"/>
      <c r="JPO342" s="3"/>
      <c r="JPP342" s="3"/>
      <c r="JPQ342" s="3"/>
      <c r="JPR342" s="3"/>
      <c r="JPS342" s="3"/>
      <c r="JPT342" s="3"/>
      <c r="JPU342" s="3"/>
      <c r="JPV342" s="3"/>
      <c r="JPW342" s="3"/>
      <c r="JPX342" s="3"/>
      <c r="JPY342" s="3"/>
      <c r="JPZ342" s="3"/>
      <c r="JQA342" s="3"/>
      <c r="JQB342" s="3"/>
      <c r="JQC342" s="3"/>
      <c r="JQD342" s="3"/>
      <c r="JQE342" s="3"/>
      <c r="JQF342" s="3"/>
      <c r="JQG342" s="3"/>
      <c r="JQH342" s="3"/>
      <c r="JQI342" s="3"/>
      <c r="JQJ342" s="3"/>
      <c r="JQK342" s="3"/>
      <c r="JQL342" s="3"/>
      <c r="JQM342" s="3"/>
      <c r="JQN342" s="3"/>
      <c r="JQO342" s="3"/>
      <c r="JQP342" s="3"/>
      <c r="JQQ342" s="3"/>
      <c r="JQR342" s="3"/>
      <c r="JQS342" s="3"/>
      <c r="JQT342" s="3"/>
      <c r="JQU342" s="3"/>
      <c r="JQV342" s="3"/>
      <c r="JQW342" s="3"/>
      <c r="JQX342" s="3"/>
      <c r="JQY342" s="3"/>
      <c r="JQZ342" s="3"/>
      <c r="JRA342" s="3"/>
      <c r="JRB342" s="3"/>
      <c r="JRC342" s="3"/>
      <c r="JRD342" s="3"/>
      <c r="JRE342" s="3"/>
      <c r="JRF342" s="3"/>
      <c r="JRG342" s="3"/>
      <c r="JRH342" s="3"/>
      <c r="JRI342" s="3"/>
      <c r="JRJ342" s="3"/>
      <c r="JRK342" s="3"/>
      <c r="JRL342" s="3"/>
      <c r="JRM342" s="3"/>
      <c r="JRN342" s="3"/>
      <c r="JRO342" s="3"/>
      <c r="JRP342" s="3"/>
      <c r="JRQ342" s="3"/>
      <c r="JRR342" s="3"/>
      <c r="JRS342" s="3"/>
      <c r="JRT342" s="3"/>
      <c r="JRU342" s="3"/>
      <c r="JRV342" s="3"/>
      <c r="JRW342" s="3"/>
      <c r="JRX342" s="3"/>
      <c r="JRY342" s="3"/>
      <c r="JRZ342" s="3"/>
      <c r="JSA342" s="3"/>
      <c r="JSB342" s="3"/>
      <c r="JSC342" s="3"/>
      <c r="JSD342" s="3"/>
      <c r="JSE342" s="3"/>
      <c r="JSF342" s="3"/>
      <c r="JSG342" s="3"/>
      <c r="JSH342" s="3"/>
      <c r="JSI342" s="3"/>
      <c r="JSJ342" s="3"/>
      <c r="JSK342" s="3"/>
      <c r="JSL342" s="3"/>
      <c r="JSM342" s="3"/>
      <c r="JSN342" s="3"/>
      <c r="JSO342" s="3"/>
      <c r="JSP342" s="3"/>
      <c r="JSQ342" s="3"/>
      <c r="JSR342" s="3"/>
      <c r="JSS342" s="3"/>
      <c r="JST342" s="3"/>
      <c r="JSU342" s="3"/>
      <c r="JSV342" s="3"/>
      <c r="JSW342" s="3"/>
      <c r="JSX342" s="3"/>
      <c r="JSY342" s="3"/>
      <c r="JSZ342" s="3"/>
      <c r="JTA342" s="3"/>
      <c r="JTB342" s="3"/>
      <c r="JTC342" s="3"/>
      <c r="JTD342" s="3"/>
      <c r="JTE342" s="3"/>
      <c r="JTF342" s="3"/>
      <c r="JTG342" s="3"/>
      <c r="JTH342" s="3"/>
      <c r="JTI342" s="3"/>
      <c r="JTJ342" s="3"/>
      <c r="JTK342" s="3"/>
      <c r="JTL342" s="3"/>
      <c r="JTM342" s="3"/>
      <c r="JTN342" s="3"/>
      <c r="JTO342" s="3"/>
      <c r="JTP342" s="3"/>
      <c r="JTQ342" s="3"/>
      <c r="JTR342" s="3"/>
      <c r="JTS342" s="3"/>
      <c r="JTT342" s="3"/>
      <c r="JTU342" s="3"/>
      <c r="JTV342" s="3"/>
      <c r="JTW342" s="3"/>
      <c r="JTX342" s="3"/>
      <c r="JTY342" s="3"/>
      <c r="JTZ342" s="3"/>
      <c r="JUA342" s="3"/>
      <c r="JUB342" s="3"/>
      <c r="JUC342" s="3"/>
      <c r="JUD342" s="3"/>
      <c r="JUE342" s="3"/>
      <c r="JUF342" s="3"/>
      <c r="JUG342" s="3"/>
      <c r="JUH342" s="3"/>
      <c r="JUI342" s="3"/>
      <c r="JUJ342" s="3"/>
      <c r="JUK342" s="3"/>
      <c r="JUL342" s="3"/>
      <c r="JUM342" s="3"/>
      <c r="JUN342" s="3"/>
      <c r="JUO342" s="3"/>
      <c r="JUP342" s="3"/>
      <c r="JUQ342" s="3"/>
      <c r="JUR342" s="3"/>
      <c r="JUS342" s="3"/>
      <c r="JUT342" s="3"/>
      <c r="JUU342" s="3"/>
      <c r="JUV342" s="3"/>
      <c r="JUW342" s="3"/>
      <c r="JUX342" s="3"/>
      <c r="JUY342" s="3"/>
      <c r="JUZ342" s="3"/>
      <c r="JVA342" s="3"/>
      <c r="JVB342" s="3"/>
      <c r="JVC342" s="3"/>
      <c r="JVD342" s="3"/>
      <c r="JVE342" s="3"/>
      <c r="JVF342" s="3"/>
      <c r="JVG342" s="3"/>
      <c r="JVH342" s="3"/>
      <c r="JVI342" s="3"/>
      <c r="JVJ342" s="3"/>
      <c r="JVK342" s="3"/>
      <c r="JVL342" s="3"/>
      <c r="JVM342" s="3"/>
      <c r="JVN342" s="3"/>
      <c r="JVO342" s="3"/>
      <c r="JVP342" s="3"/>
      <c r="JVQ342" s="3"/>
      <c r="JVR342" s="3"/>
      <c r="JVS342" s="3"/>
      <c r="JVT342" s="3"/>
      <c r="JVU342" s="3"/>
      <c r="JVV342" s="3"/>
      <c r="JVW342" s="3"/>
      <c r="JVX342" s="3"/>
      <c r="JVY342" s="3"/>
      <c r="JVZ342" s="3"/>
      <c r="JWA342" s="3"/>
      <c r="JWB342" s="3"/>
      <c r="JWC342" s="3"/>
      <c r="JWD342" s="3"/>
      <c r="JWE342" s="3"/>
      <c r="JWF342" s="3"/>
      <c r="JWG342" s="3"/>
      <c r="JWH342" s="3"/>
      <c r="JWI342" s="3"/>
      <c r="JWJ342" s="3"/>
      <c r="JWK342" s="3"/>
      <c r="JWL342" s="3"/>
      <c r="JWM342" s="3"/>
      <c r="JWN342" s="3"/>
      <c r="JWO342" s="3"/>
      <c r="JWP342" s="3"/>
      <c r="JWQ342" s="3"/>
      <c r="JWR342" s="3"/>
      <c r="JWS342" s="3"/>
      <c r="JWT342" s="3"/>
      <c r="JWU342" s="3"/>
      <c r="JWV342" s="3"/>
      <c r="JWW342" s="3"/>
      <c r="JWX342" s="3"/>
      <c r="JWY342" s="3"/>
      <c r="JWZ342" s="3"/>
      <c r="JXA342" s="3"/>
      <c r="JXB342" s="3"/>
      <c r="JXC342" s="3"/>
      <c r="JXD342" s="3"/>
      <c r="JXE342" s="3"/>
      <c r="JXF342" s="3"/>
      <c r="JXG342" s="3"/>
      <c r="JXH342" s="3"/>
      <c r="JXI342" s="3"/>
      <c r="JXJ342" s="3"/>
      <c r="JXK342" s="3"/>
      <c r="JXL342" s="3"/>
      <c r="JXM342" s="3"/>
      <c r="JXN342" s="3"/>
      <c r="JXO342" s="3"/>
      <c r="JXP342" s="3"/>
      <c r="JXQ342" s="3"/>
      <c r="JXR342" s="3"/>
      <c r="JXS342" s="3"/>
      <c r="JXT342" s="3"/>
      <c r="JXU342" s="3"/>
      <c r="JXV342" s="3"/>
      <c r="JXW342" s="3"/>
      <c r="JXX342" s="3"/>
      <c r="JXY342" s="3"/>
      <c r="JXZ342" s="3"/>
      <c r="JYA342" s="3"/>
      <c r="JYB342" s="3"/>
      <c r="JYC342" s="3"/>
      <c r="JYD342" s="3"/>
      <c r="JYE342" s="3"/>
      <c r="JYF342" s="3"/>
      <c r="JYG342" s="3"/>
      <c r="JYH342" s="3"/>
      <c r="JYI342" s="3"/>
      <c r="JYJ342" s="3"/>
      <c r="JYK342" s="3"/>
      <c r="JYL342" s="3"/>
      <c r="JYM342" s="3"/>
      <c r="JYN342" s="3"/>
      <c r="JYO342" s="3"/>
      <c r="JYP342" s="3"/>
      <c r="JYQ342" s="3"/>
      <c r="JYR342" s="3"/>
      <c r="JYS342" s="3"/>
      <c r="JYT342" s="3"/>
      <c r="JYU342" s="3"/>
      <c r="JYV342" s="3"/>
      <c r="JYW342" s="3"/>
      <c r="JYX342" s="3"/>
      <c r="JYY342" s="3"/>
      <c r="JYZ342" s="3"/>
      <c r="JZA342" s="3"/>
      <c r="JZB342" s="3"/>
      <c r="JZC342" s="3"/>
      <c r="JZD342" s="3"/>
      <c r="JZE342" s="3"/>
      <c r="JZF342" s="3"/>
      <c r="JZG342" s="3"/>
      <c r="JZH342" s="3"/>
      <c r="JZI342" s="3"/>
      <c r="JZJ342" s="3"/>
      <c r="JZK342" s="3"/>
      <c r="JZL342" s="3"/>
      <c r="JZM342" s="3"/>
      <c r="JZN342" s="3"/>
      <c r="JZO342" s="3"/>
      <c r="JZP342" s="3"/>
      <c r="JZQ342" s="3"/>
      <c r="JZR342" s="3"/>
      <c r="JZS342" s="3"/>
      <c r="JZT342" s="3"/>
      <c r="JZU342" s="3"/>
      <c r="JZV342" s="3"/>
      <c r="JZW342" s="3"/>
      <c r="JZX342" s="3"/>
      <c r="JZY342" s="3"/>
      <c r="JZZ342" s="3"/>
      <c r="KAA342" s="3"/>
      <c r="KAB342" s="3"/>
      <c r="KAC342" s="3"/>
      <c r="KAD342" s="3"/>
      <c r="KAE342" s="3"/>
      <c r="KAF342" s="3"/>
      <c r="KAG342" s="3"/>
      <c r="KAH342" s="3"/>
      <c r="KAI342" s="3"/>
      <c r="KAJ342" s="3"/>
      <c r="KAK342" s="3"/>
      <c r="KAL342" s="3"/>
      <c r="KAM342" s="3"/>
      <c r="KAN342" s="3"/>
      <c r="KAO342" s="3"/>
      <c r="KAP342" s="3"/>
      <c r="KAQ342" s="3"/>
      <c r="KAR342" s="3"/>
      <c r="KAS342" s="3"/>
      <c r="KAT342" s="3"/>
      <c r="KAU342" s="3"/>
      <c r="KAV342" s="3"/>
      <c r="KAW342" s="3"/>
      <c r="KAX342" s="3"/>
      <c r="KAY342" s="3"/>
      <c r="KAZ342" s="3"/>
      <c r="KBA342" s="3"/>
      <c r="KBB342" s="3"/>
      <c r="KBC342" s="3"/>
      <c r="KBD342" s="3"/>
      <c r="KBE342" s="3"/>
      <c r="KBF342" s="3"/>
      <c r="KBG342" s="3"/>
      <c r="KBH342" s="3"/>
      <c r="KBI342" s="3"/>
      <c r="KBJ342" s="3"/>
      <c r="KBK342" s="3"/>
      <c r="KBL342" s="3"/>
      <c r="KBM342" s="3"/>
      <c r="KBN342" s="3"/>
      <c r="KBO342" s="3"/>
      <c r="KBP342" s="3"/>
      <c r="KBQ342" s="3"/>
      <c r="KBR342" s="3"/>
      <c r="KBS342" s="3"/>
      <c r="KBT342" s="3"/>
      <c r="KBU342" s="3"/>
      <c r="KBV342" s="3"/>
      <c r="KBW342" s="3"/>
      <c r="KBX342" s="3"/>
      <c r="KBY342" s="3"/>
      <c r="KBZ342" s="3"/>
      <c r="KCA342" s="3"/>
      <c r="KCB342" s="3"/>
      <c r="KCC342" s="3"/>
      <c r="KCD342" s="3"/>
      <c r="KCE342" s="3"/>
      <c r="KCF342" s="3"/>
      <c r="KCG342" s="3"/>
      <c r="KCH342" s="3"/>
      <c r="KCI342" s="3"/>
      <c r="KCJ342" s="3"/>
      <c r="KCK342" s="3"/>
      <c r="KCL342" s="3"/>
      <c r="KCM342" s="3"/>
      <c r="KCN342" s="3"/>
      <c r="KCO342" s="3"/>
      <c r="KCP342" s="3"/>
      <c r="KCQ342" s="3"/>
      <c r="KCR342" s="3"/>
      <c r="KCS342" s="3"/>
      <c r="KCT342" s="3"/>
      <c r="KCU342" s="3"/>
      <c r="KCV342" s="3"/>
      <c r="KCW342" s="3"/>
      <c r="KCX342" s="3"/>
      <c r="KCY342" s="3"/>
      <c r="KCZ342" s="3"/>
      <c r="KDA342" s="3"/>
      <c r="KDB342" s="3"/>
      <c r="KDC342" s="3"/>
      <c r="KDD342" s="3"/>
      <c r="KDE342" s="3"/>
      <c r="KDF342" s="3"/>
      <c r="KDG342" s="3"/>
      <c r="KDH342" s="3"/>
      <c r="KDI342" s="3"/>
      <c r="KDJ342" s="3"/>
      <c r="KDK342" s="3"/>
      <c r="KDL342" s="3"/>
      <c r="KDM342" s="3"/>
      <c r="KDN342" s="3"/>
      <c r="KDO342" s="3"/>
      <c r="KDP342" s="3"/>
      <c r="KDQ342" s="3"/>
      <c r="KDR342" s="3"/>
      <c r="KDS342" s="3"/>
      <c r="KDT342" s="3"/>
      <c r="KDU342" s="3"/>
      <c r="KDV342" s="3"/>
      <c r="KDW342" s="3"/>
      <c r="KDX342" s="3"/>
      <c r="KDY342" s="3"/>
      <c r="KDZ342" s="3"/>
      <c r="KEA342" s="3"/>
      <c r="KEB342" s="3"/>
      <c r="KEC342" s="3"/>
      <c r="KED342" s="3"/>
      <c r="KEE342" s="3"/>
      <c r="KEF342" s="3"/>
      <c r="KEG342" s="3"/>
      <c r="KEH342" s="3"/>
      <c r="KEI342" s="3"/>
      <c r="KEJ342" s="3"/>
      <c r="KEK342" s="3"/>
      <c r="KEL342" s="3"/>
      <c r="KEM342" s="3"/>
      <c r="KEN342" s="3"/>
      <c r="KEO342" s="3"/>
      <c r="KEP342" s="3"/>
      <c r="KEQ342" s="3"/>
      <c r="KER342" s="3"/>
      <c r="KES342" s="3"/>
      <c r="KET342" s="3"/>
      <c r="KEU342" s="3"/>
      <c r="KEV342" s="3"/>
      <c r="KEW342" s="3"/>
      <c r="KEX342" s="3"/>
      <c r="KEY342" s="3"/>
      <c r="KEZ342" s="3"/>
      <c r="KFA342" s="3"/>
      <c r="KFB342" s="3"/>
      <c r="KFC342" s="3"/>
      <c r="KFD342" s="3"/>
      <c r="KFE342" s="3"/>
      <c r="KFF342" s="3"/>
      <c r="KFG342" s="3"/>
      <c r="KFH342" s="3"/>
      <c r="KFI342" s="3"/>
      <c r="KFJ342" s="3"/>
      <c r="KFK342" s="3"/>
      <c r="KFL342" s="3"/>
      <c r="KFM342" s="3"/>
      <c r="KFN342" s="3"/>
      <c r="KFO342" s="3"/>
      <c r="KFP342" s="3"/>
      <c r="KFQ342" s="3"/>
      <c r="KFR342" s="3"/>
      <c r="KFS342" s="3"/>
      <c r="KFT342" s="3"/>
      <c r="KFU342" s="3"/>
      <c r="KFV342" s="3"/>
      <c r="KFW342" s="3"/>
      <c r="KFX342" s="3"/>
      <c r="KFY342" s="3"/>
      <c r="KFZ342" s="3"/>
      <c r="KGA342" s="3"/>
      <c r="KGB342" s="3"/>
      <c r="KGC342" s="3"/>
      <c r="KGD342" s="3"/>
      <c r="KGE342" s="3"/>
      <c r="KGF342" s="3"/>
      <c r="KGG342" s="3"/>
      <c r="KGH342" s="3"/>
      <c r="KGI342" s="3"/>
      <c r="KGJ342" s="3"/>
      <c r="KGK342" s="3"/>
      <c r="KGL342" s="3"/>
      <c r="KGM342" s="3"/>
      <c r="KGN342" s="3"/>
      <c r="KGO342" s="3"/>
      <c r="KGP342" s="3"/>
      <c r="KGQ342" s="3"/>
      <c r="KGR342" s="3"/>
      <c r="KGS342" s="3"/>
      <c r="KGT342" s="3"/>
      <c r="KGU342" s="3"/>
      <c r="KGV342" s="3"/>
      <c r="KGW342" s="3"/>
      <c r="KGX342" s="3"/>
      <c r="KGY342" s="3"/>
      <c r="KGZ342" s="3"/>
      <c r="KHA342" s="3"/>
      <c r="KHB342" s="3"/>
      <c r="KHC342" s="3"/>
      <c r="KHD342" s="3"/>
      <c r="KHE342" s="3"/>
      <c r="KHF342" s="3"/>
      <c r="KHG342" s="3"/>
      <c r="KHH342" s="3"/>
      <c r="KHI342" s="3"/>
      <c r="KHJ342" s="3"/>
      <c r="KHK342" s="3"/>
      <c r="KHL342" s="3"/>
      <c r="KHM342" s="3"/>
      <c r="KHN342" s="3"/>
      <c r="KHO342" s="3"/>
      <c r="KHP342" s="3"/>
      <c r="KHQ342" s="3"/>
      <c r="KHR342" s="3"/>
      <c r="KHS342" s="3"/>
      <c r="KHT342" s="3"/>
      <c r="KHU342" s="3"/>
      <c r="KHV342" s="3"/>
      <c r="KHW342" s="3"/>
      <c r="KHX342" s="3"/>
      <c r="KHY342" s="3"/>
      <c r="KHZ342" s="3"/>
      <c r="KIA342" s="3"/>
      <c r="KIB342" s="3"/>
      <c r="KIC342" s="3"/>
      <c r="KID342" s="3"/>
      <c r="KIE342" s="3"/>
      <c r="KIF342" s="3"/>
      <c r="KIG342" s="3"/>
      <c r="KIH342" s="3"/>
      <c r="KII342" s="3"/>
      <c r="KIJ342" s="3"/>
      <c r="KIK342" s="3"/>
      <c r="KIL342" s="3"/>
      <c r="KIM342" s="3"/>
      <c r="KIN342" s="3"/>
      <c r="KIO342" s="3"/>
      <c r="KIP342" s="3"/>
      <c r="KIQ342" s="3"/>
      <c r="KIR342" s="3"/>
      <c r="KIS342" s="3"/>
      <c r="KIT342" s="3"/>
      <c r="KIU342" s="3"/>
      <c r="KIV342" s="3"/>
      <c r="KIW342" s="3"/>
      <c r="KIX342" s="3"/>
      <c r="KIY342" s="3"/>
      <c r="KIZ342" s="3"/>
      <c r="KJA342" s="3"/>
      <c r="KJB342" s="3"/>
      <c r="KJC342" s="3"/>
      <c r="KJD342" s="3"/>
      <c r="KJE342" s="3"/>
      <c r="KJF342" s="3"/>
      <c r="KJG342" s="3"/>
      <c r="KJH342" s="3"/>
      <c r="KJI342" s="3"/>
      <c r="KJJ342" s="3"/>
      <c r="KJK342" s="3"/>
      <c r="KJL342" s="3"/>
      <c r="KJM342" s="3"/>
      <c r="KJN342" s="3"/>
      <c r="KJO342" s="3"/>
      <c r="KJP342" s="3"/>
      <c r="KJQ342" s="3"/>
      <c r="KJR342" s="3"/>
      <c r="KJS342" s="3"/>
      <c r="KJT342" s="3"/>
      <c r="KJU342" s="3"/>
      <c r="KJV342" s="3"/>
      <c r="KJW342" s="3"/>
      <c r="KJX342" s="3"/>
      <c r="KJY342" s="3"/>
      <c r="KJZ342" s="3"/>
      <c r="KKA342" s="3"/>
      <c r="KKB342" s="3"/>
      <c r="KKC342" s="3"/>
      <c r="KKD342" s="3"/>
      <c r="KKE342" s="3"/>
      <c r="KKF342" s="3"/>
      <c r="KKG342" s="3"/>
      <c r="KKH342" s="3"/>
      <c r="KKI342" s="3"/>
      <c r="KKJ342" s="3"/>
      <c r="KKK342" s="3"/>
      <c r="KKL342" s="3"/>
      <c r="KKM342" s="3"/>
      <c r="KKN342" s="3"/>
      <c r="KKO342" s="3"/>
      <c r="KKP342" s="3"/>
      <c r="KKQ342" s="3"/>
      <c r="KKR342" s="3"/>
      <c r="KKS342" s="3"/>
      <c r="KKT342" s="3"/>
      <c r="KKU342" s="3"/>
      <c r="KKV342" s="3"/>
      <c r="KKW342" s="3"/>
      <c r="KKX342" s="3"/>
      <c r="KKY342" s="3"/>
      <c r="KKZ342" s="3"/>
      <c r="KLA342" s="3"/>
      <c r="KLB342" s="3"/>
      <c r="KLC342" s="3"/>
      <c r="KLD342" s="3"/>
      <c r="KLE342" s="3"/>
      <c r="KLF342" s="3"/>
      <c r="KLG342" s="3"/>
      <c r="KLH342" s="3"/>
      <c r="KLI342" s="3"/>
      <c r="KLJ342" s="3"/>
      <c r="KLK342" s="3"/>
      <c r="KLL342" s="3"/>
      <c r="KLM342" s="3"/>
      <c r="KLN342" s="3"/>
      <c r="KLO342" s="3"/>
      <c r="KLP342" s="3"/>
      <c r="KLQ342" s="3"/>
      <c r="KLR342" s="3"/>
      <c r="KLS342" s="3"/>
      <c r="KLT342" s="3"/>
      <c r="KLU342" s="3"/>
      <c r="KLV342" s="3"/>
      <c r="KLW342" s="3"/>
      <c r="KLX342" s="3"/>
      <c r="KLY342" s="3"/>
      <c r="KLZ342" s="3"/>
      <c r="KMA342" s="3"/>
      <c r="KMB342" s="3"/>
      <c r="KMC342" s="3"/>
      <c r="KMD342" s="3"/>
      <c r="KME342" s="3"/>
      <c r="KMF342" s="3"/>
      <c r="KMG342" s="3"/>
      <c r="KMH342" s="3"/>
      <c r="KMI342" s="3"/>
      <c r="KMJ342" s="3"/>
      <c r="KMK342" s="3"/>
      <c r="KML342" s="3"/>
      <c r="KMM342" s="3"/>
      <c r="KMN342" s="3"/>
      <c r="KMO342" s="3"/>
      <c r="KMP342" s="3"/>
      <c r="KMQ342" s="3"/>
      <c r="KMR342" s="3"/>
      <c r="KMS342" s="3"/>
      <c r="KMT342" s="3"/>
      <c r="KMU342" s="3"/>
      <c r="KMV342" s="3"/>
      <c r="KMW342" s="3"/>
      <c r="KMX342" s="3"/>
      <c r="KMY342" s="3"/>
      <c r="KMZ342" s="3"/>
      <c r="KNA342" s="3"/>
      <c r="KNB342" s="3"/>
      <c r="KNC342" s="3"/>
      <c r="KND342" s="3"/>
      <c r="KNE342" s="3"/>
      <c r="KNF342" s="3"/>
      <c r="KNG342" s="3"/>
      <c r="KNH342" s="3"/>
      <c r="KNI342" s="3"/>
      <c r="KNJ342" s="3"/>
      <c r="KNK342" s="3"/>
      <c r="KNL342" s="3"/>
      <c r="KNM342" s="3"/>
      <c r="KNN342" s="3"/>
      <c r="KNO342" s="3"/>
      <c r="KNP342" s="3"/>
      <c r="KNQ342" s="3"/>
      <c r="KNR342" s="3"/>
      <c r="KNS342" s="3"/>
      <c r="KNT342" s="3"/>
      <c r="KNU342" s="3"/>
      <c r="KNV342" s="3"/>
      <c r="KNW342" s="3"/>
      <c r="KNX342" s="3"/>
      <c r="KNY342" s="3"/>
      <c r="KNZ342" s="3"/>
      <c r="KOA342" s="3"/>
      <c r="KOB342" s="3"/>
      <c r="KOC342" s="3"/>
      <c r="KOD342" s="3"/>
      <c r="KOE342" s="3"/>
      <c r="KOF342" s="3"/>
      <c r="KOG342" s="3"/>
      <c r="KOH342" s="3"/>
      <c r="KOI342" s="3"/>
      <c r="KOJ342" s="3"/>
      <c r="KOK342" s="3"/>
      <c r="KOL342" s="3"/>
      <c r="KOM342" s="3"/>
      <c r="KON342" s="3"/>
      <c r="KOO342" s="3"/>
      <c r="KOP342" s="3"/>
      <c r="KOQ342" s="3"/>
      <c r="KOR342" s="3"/>
      <c r="KOS342" s="3"/>
      <c r="KOT342" s="3"/>
      <c r="KOU342" s="3"/>
      <c r="KOV342" s="3"/>
      <c r="KOW342" s="3"/>
      <c r="KOX342" s="3"/>
      <c r="KOY342" s="3"/>
      <c r="KOZ342" s="3"/>
      <c r="KPA342" s="3"/>
      <c r="KPB342" s="3"/>
      <c r="KPC342" s="3"/>
      <c r="KPD342" s="3"/>
      <c r="KPE342" s="3"/>
      <c r="KPF342" s="3"/>
      <c r="KPG342" s="3"/>
      <c r="KPH342" s="3"/>
      <c r="KPI342" s="3"/>
      <c r="KPJ342" s="3"/>
      <c r="KPK342" s="3"/>
      <c r="KPL342" s="3"/>
      <c r="KPM342" s="3"/>
      <c r="KPN342" s="3"/>
      <c r="KPO342" s="3"/>
      <c r="KPP342" s="3"/>
      <c r="KPQ342" s="3"/>
      <c r="KPR342" s="3"/>
      <c r="KPS342" s="3"/>
      <c r="KPT342" s="3"/>
      <c r="KPU342" s="3"/>
      <c r="KPV342" s="3"/>
      <c r="KPW342" s="3"/>
      <c r="KPX342" s="3"/>
      <c r="KPY342" s="3"/>
      <c r="KPZ342" s="3"/>
      <c r="KQA342" s="3"/>
      <c r="KQB342" s="3"/>
      <c r="KQC342" s="3"/>
      <c r="KQD342" s="3"/>
      <c r="KQE342" s="3"/>
      <c r="KQF342" s="3"/>
      <c r="KQG342" s="3"/>
      <c r="KQH342" s="3"/>
      <c r="KQI342" s="3"/>
      <c r="KQJ342" s="3"/>
      <c r="KQK342" s="3"/>
      <c r="KQL342" s="3"/>
      <c r="KQM342" s="3"/>
      <c r="KQN342" s="3"/>
      <c r="KQO342" s="3"/>
      <c r="KQP342" s="3"/>
      <c r="KQQ342" s="3"/>
      <c r="KQR342" s="3"/>
      <c r="KQS342" s="3"/>
      <c r="KQT342" s="3"/>
      <c r="KQU342" s="3"/>
      <c r="KQV342" s="3"/>
      <c r="KQW342" s="3"/>
      <c r="KQX342" s="3"/>
      <c r="KQY342" s="3"/>
      <c r="KQZ342" s="3"/>
      <c r="KRA342" s="3"/>
      <c r="KRB342" s="3"/>
      <c r="KRC342" s="3"/>
      <c r="KRD342" s="3"/>
      <c r="KRE342" s="3"/>
      <c r="KRF342" s="3"/>
      <c r="KRG342" s="3"/>
      <c r="KRH342" s="3"/>
      <c r="KRI342" s="3"/>
      <c r="KRJ342" s="3"/>
      <c r="KRK342" s="3"/>
      <c r="KRL342" s="3"/>
      <c r="KRM342" s="3"/>
      <c r="KRN342" s="3"/>
      <c r="KRO342" s="3"/>
      <c r="KRP342" s="3"/>
      <c r="KRQ342" s="3"/>
      <c r="KRR342" s="3"/>
      <c r="KRS342" s="3"/>
      <c r="KRT342" s="3"/>
      <c r="KRU342" s="3"/>
      <c r="KRV342" s="3"/>
      <c r="KRW342" s="3"/>
      <c r="KRX342" s="3"/>
      <c r="KRY342" s="3"/>
      <c r="KRZ342" s="3"/>
      <c r="KSA342" s="3"/>
      <c r="KSB342" s="3"/>
      <c r="KSC342" s="3"/>
      <c r="KSD342" s="3"/>
      <c r="KSE342" s="3"/>
      <c r="KSF342" s="3"/>
      <c r="KSG342" s="3"/>
      <c r="KSH342" s="3"/>
      <c r="KSI342" s="3"/>
      <c r="KSJ342" s="3"/>
      <c r="KSK342" s="3"/>
      <c r="KSL342" s="3"/>
      <c r="KSM342" s="3"/>
      <c r="KSN342" s="3"/>
      <c r="KSO342" s="3"/>
      <c r="KSP342" s="3"/>
      <c r="KSQ342" s="3"/>
      <c r="KSR342" s="3"/>
      <c r="KSS342" s="3"/>
      <c r="KST342" s="3"/>
      <c r="KSU342" s="3"/>
      <c r="KSV342" s="3"/>
      <c r="KSW342" s="3"/>
      <c r="KSX342" s="3"/>
      <c r="KSY342" s="3"/>
      <c r="KSZ342" s="3"/>
      <c r="KTA342" s="3"/>
      <c r="KTB342" s="3"/>
      <c r="KTC342" s="3"/>
      <c r="KTD342" s="3"/>
      <c r="KTE342" s="3"/>
      <c r="KTF342" s="3"/>
      <c r="KTG342" s="3"/>
      <c r="KTH342" s="3"/>
      <c r="KTI342" s="3"/>
      <c r="KTJ342" s="3"/>
      <c r="KTK342" s="3"/>
      <c r="KTL342" s="3"/>
      <c r="KTM342" s="3"/>
      <c r="KTN342" s="3"/>
      <c r="KTO342" s="3"/>
      <c r="KTP342" s="3"/>
      <c r="KTQ342" s="3"/>
      <c r="KTR342" s="3"/>
      <c r="KTS342" s="3"/>
      <c r="KTT342" s="3"/>
      <c r="KTU342" s="3"/>
      <c r="KTV342" s="3"/>
      <c r="KTW342" s="3"/>
      <c r="KTX342" s="3"/>
      <c r="KTY342" s="3"/>
      <c r="KTZ342" s="3"/>
      <c r="KUA342" s="3"/>
      <c r="KUB342" s="3"/>
      <c r="KUC342" s="3"/>
      <c r="KUD342" s="3"/>
      <c r="KUE342" s="3"/>
      <c r="KUF342" s="3"/>
      <c r="KUG342" s="3"/>
      <c r="KUH342" s="3"/>
      <c r="KUI342" s="3"/>
      <c r="KUJ342" s="3"/>
      <c r="KUK342" s="3"/>
      <c r="KUL342" s="3"/>
      <c r="KUM342" s="3"/>
      <c r="KUN342" s="3"/>
      <c r="KUO342" s="3"/>
      <c r="KUP342" s="3"/>
      <c r="KUQ342" s="3"/>
      <c r="KUR342" s="3"/>
      <c r="KUS342" s="3"/>
      <c r="KUT342" s="3"/>
      <c r="KUU342" s="3"/>
      <c r="KUV342" s="3"/>
      <c r="KUW342" s="3"/>
      <c r="KUX342" s="3"/>
      <c r="KUY342" s="3"/>
      <c r="KUZ342" s="3"/>
      <c r="KVA342" s="3"/>
      <c r="KVB342" s="3"/>
      <c r="KVC342" s="3"/>
      <c r="KVD342" s="3"/>
      <c r="KVE342" s="3"/>
      <c r="KVF342" s="3"/>
      <c r="KVG342" s="3"/>
      <c r="KVH342" s="3"/>
      <c r="KVI342" s="3"/>
      <c r="KVJ342" s="3"/>
      <c r="KVK342" s="3"/>
      <c r="KVL342" s="3"/>
      <c r="KVM342" s="3"/>
      <c r="KVN342" s="3"/>
      <c r="KVO342" s="3"/>
      <c r="KVP342" s="3"/>
      <c r="KVQ342" s="3"/>
      <c r="KVR342" s="3"/>
      <c r="KVS342" s="3"/>
      <c r="KVT342" s="3"/>
      <c r="KVU342" s="3"/>
      <c r="KVV342" s="3"/>
      <c r="KVW342" s="3"/>
      <c r="KVX342" s="3"/>
      <c r="KVY342" s="3"/>
      <c r="KVZ342" s="3"/>
      <c r="KWA342" s="3"/>
      <c r="KWB342" s="3"/>
      <c r="KWC342" s="3"/>
      <c r="KWD342" s="3"/>
      <c r="KWE342" s="3"/>
      <c r="KWF342" s="3"/>
      <c r="KWG342" s="3"/>
      <c r="KWH342" s="3"/>
      <c r="KWI342" s="3"/>
      <c r="KWJ342" s="3"/>
      <c r="KWK342" s="3"/>
      <c r="KWL342" s="3"/>
      <c r="KWM342" s="3"/>
      <c r="KWN342" s="3"/>
      <c r="KWO342" s="3"/>
      <c r="KWP342" s="3"/>
      <c r="KWQ342" s="3"/>
      <c r="KWR342" s="3"/>
      <c r="KWS342" s="3"/>
      <c r="KWT342" s="3"/>
      <c r="KWU342" s="3"/>
      <c r="KWV342" s="3"/>
      <c r="KWW342" s="3"/>
      <c r="KWX342" s="3"/>
      <c r="KWY342" s="3"/>
      <c r="KWZ342" s="3"/>
      <c r="KXA342" s="3"/>
      <c r="KXB342" s="3"/>
      <c r="KXC342" s="3"/>
      <c r="KXD342" s="3"/>
      <c r="KXE342" s="3"/>
      <c r="KXF342" s="3"/>
      <c r="KXG342" s="3"/>
      <c r="KXH342" s="3"/>
      <c r="KXI342" s="3"/>
      <c r="KXJ342" s="3"/>
      <c r="KXK342" s="3"/>
      <c r="KXL342" s="3"/>
      <c r="KXM342" s="3"/>
      <c r="KXN342" s="3"/>
      <c r="KXO342" s="3"/>
      <c r="KXP342" s="3"/>
      <c r="KXQ342" s="3"/>
      <c r="KXR342" s="3"/>
      <c r="KXS342" s="3"/>
      <c r="KXT342" s="3"/>
      <c r="KXU342" s="3"/>
      <c r="KXV342" s="3"/>
      <c r="KXW342" s="3"/>
      <c r="KXX342" s="3"/>
      <c r="KXY342" s="3"/>
      <c r="KXZ342" s="3"/>
      <c r="KYA342" s="3"/>
      <c r="KYB342" s="3"/>
      <c r="KYC342" s="3"/>
      <c r="KYD342" s="3"/>
      <c r="KYE342" s="3"/>
      <c r="KYF342" s="3"/>
      <c r="KYG342" s="3"/>
      <c r="KYH342" s="3"/>
      <c r="KYI342" s="3"/>
      <c r="KYJ342" s="3"/>
      <c r="KYK342" s="3"/>
      <c r="KYL342" s="3"/>
      <c r="KYM342" s="3"/>
      <c r="KYN342" s="3"/>
      <c r="KYO342" s="3"/>
      <c r="KYP342" s="3"/>
      <c r="KYQ342" s="3"/>
      <c r="KYR342" s="3"/>
      <c r="KYS342" s="3"/>
      <c r="KYT342" s="3"/>
      <c r="KYU342" s="3"/>
      <c r="KYV342" s="3"/>
      <c r="KYW342" s="3"/>
      <c r="KYX342" s="3"/>
      <c r="KYY342" s="3"/>
      <c r="KYZ342" s="3"/>
      <c r="KZA342" s="3"/>
      <c r="KZB342" s="3"/>
      <c r="KZC342" s="3"/>
      <c r="KZD342" s="3"/>
      <c r="KZE342" s="3"/>
      <c r="KZF342" s="3"/>
      <c r="KZG342" s="3"/>
      <c r="KZH342" s="3"/>
      <c r="KZI342" s="3"/>
      <c r="KZJ342" s="3"/>
      <c r="KZK342" s="3"/>
      <c r="KZL342" s="3"/>
      <c r="KZM342" s="3"/>
      <c r="KZN342" s="3"/>
      <c r="KZO342" s="3"/>
      <c r="KZP342" s="3"/>
      <c r="KZQ342" s="3"/>
      <c r="KZR342" s="3"/>
      <c r="KZS342" s="3"/>
      <c r="KZT342" s="3"/>
      <c r="KZU342" s="3"/>
      <c r="KZV342" s="3"/>
      <c r="KZW342" s="3"/>
      <c r="KZX342" s="3"/>
      <c r="KZY342" s="3"/>
      <c r="KZZ342" s="3"/>
      <c r="LAA342" s="3"/>
      <c r="LAB342" s="3"/>
      <c r="LAC342" s="3"/>
      <c r="LAD342" s="3"/>
      <c r="LAE342" s="3"/>
      <c r="LAF342" s="3"/>
      <c r="LAG342" s="3"/>
      <c r="LAH342" s="3"/>
      <c r="LAI342" s="3"/>
      <c r="LAJ342" s="3"/>
      <c r="LAK342" s="3"/>
      <c r="LAL342" s="3"/>
      <c r="LAM342" s="3"/>
      <c r="LAN342" s="3"/>
      <c r="LAO342" s="3"/>
      <c r="LAP342" s="3"/>
      <c r="LAQ342" s="3"/>
      <c r="LAR342" s="3"/>
      <c r="LAS342" s="3"/>
      <c r="LAT342" s="3"/>
      <c r="LAU342" s="3"/>
      <c r="LAV342" s="3"/>
      <c r="LAW342" s="3"/>
      <c r="LAX342" s="3"/>
      <c r="LAY342" s="3"/>
      <c r="LAZ342" s="3"/>
      <c r="LBA342" s="3"/>
      <c r="LBB342" s="3"/>
      <c r="LBC342" s="3"/>
      <c r="LBD342" s="3"/>
      <c r="LBE342" s="3"/>
      <c r="LBF342" s="3"/>
      <c r="LBG342" s="3"/>
      <c r="LBH342" s="3"/>
      <c r="LBI342" s="3"/>
      <c r="LBJ342" s="3"/>
      <c r="LBK342" s="3"/>
      <c r="LBL342" s="3"/>
      <c r="LBM342" s="3"/>
      <c r="LBN342" s="3"/>
      <c r="LBO342" s="3"/>
      <c r="LBP342" s="3"/>
      <c r="LBQ342" s="3"/>
      <c r="LBR342" s="3"/>
      <c r="LBS342" s="3"/>
      <c r="LBT342" s="3"/>
      <c r="LBU342" s="3"/>
      <c r="LBV342" s="3"/>
      <c r="LBW342" s="3"/>
      <c r="LBX342" s="3"/>
      <c r="LBY342" s="3"/>
      <c r="LBZ342" s="3"/>
      <c r="LCA342" s="3"/>
      <c r="LCB342" s="3"/>
      <c r="LCC342" s="3"/>
      <c r="LCD342" s="3"/>
      <c r="LCE342" s="3"/>
      <c r="LCF342" s="3"/>
      <c r="LCG342" s="3"/>
      <c r="LCH342" s="3"/>
      <c r="LCI342" s="3"/>
      <c r="LCJ342" s="3"/>
      <c r="LCK342" s="3"/>
      <c r="LCL342" s="3"/>
      <c r="LCM342" s="3"/>
      <c r="LCN342" s="3"/>
      <c r="LCO342" s="3"/>
      <c r="LCP342" s="3"/>
      <c r="LCQ342" s="3"/>
      <c r="LCR342" s="3"/>
      <c r="LCS342" s="3"/>
      <c r="LCT342" s="3"/>
      <c r="LCU342" s="3"/>
      <c r="LCV342" s="3"/>
      <c r="LCW342" s="3"/>
      <c r="LCX342" s="3"/>
      <c r="LCY342" s="3"/>
      <c r="LCZ342" s="3"/>
      <c r="LDA342" s="3"/>
      <c r="LDB342" s="3"/>
      <c r="LDC342" s="3"/>
      <c r="LDD342" s="3"/>
      <c r="LDE342" s="3"/>
      <c r="LDF342" s="3"/>
      <c r="LDG342" s="3"/>
      <c r="LDH342" s="3"/>
      <c r="LDI342" s="3"/>
      <c r="LDJ342" s="3"/>
      <c r="LDK342" s="3"/>
      <c r="LDL342" s="3"/>
      <c r="LDM342" s="3"/>
      <c r="LDN342" s="3"/>
      <c r="LDO342" s="3"/>
      <c r="LDP342" s="3"/>
      <c r="LDQ342" s="3"/>
      <c r="LDR342" s="3"/>
      <c r="LDS342" s="3"/>
      <c r="LDT342" s="3"/>
      <c r="LDU342" s="3"/>
      <c r="LDV342" s="3"/>
      <c r="LDW342" s="3"/>
      <c r="LDX342" s="3"/>
      <c r="LDY342" s="3"/>
      <c r="LDZ342" s="3"/>
      <c r="LEA342" s="3"/>
      <c r="LEB342" s="3"/>
      <c r="LEC342" s="3"/>
      <c r="LED342" s="3"/>
      <c r="LEE342" s="3"/>
      <c r="LEF342" s="3"/>
      <c r="LEG342" s="3"/>
      <c r="LEH342" s="3"/>
      <c r="LEI342" s="3"/>
      <c r="LEJ342" s="3"/>
      <c r="LEK342" s="3"/>
      <c r="LEL342" s="3"/>
      <c r="LEM342" s="3"/>
      <c r="LEN342" s="3"/>
      <c r="LEO342" s="3"/>
      <c r="LEP342" s="3"/>
      <c r="LEQ342" s="3"/>
      <c r="LER342" s="3"/>
      <c r="LES342" s="3"/>
      <c r="LET342" s="3"/>
      <c r="LEU342" s="3"/>
      <c r="LEV342" s="3"/>
      <c r="LEW342" s="3"/>
      <c r="LEX342" s="3"/>
      <c r="LEY342" s="3"/>
      <c r="LEZ342" s="3"/>
      <c r="LFA342" s="3"/>
      <c r="LFB342" s="3"/>
      <c r="LFC342" s="3"/>
      <c r="LFD342" s="3"/>
      <c r="LFE342" s="3"/>
      <c r="LFF342" s="3"/>
      <c r="LFG342" s="3"/>
      <c r="LFH342" s="3"/>
      <c r="LFI342" s="3"/>
      <c r="LFJ342" s="3"/>
      <c r="LFK342" s="3"/>
      <c r="LFL342" s="3"/>
      <c r="LFM342" s="3"/>
      <c r="LFN342" s="3"/>
      <c r="LFO342" s="3"/>
      <c r="LFP342" s="3"/>
      <c r="LFQ342" s="3"/>
      <c r="LFR342" s="3"/>
      <c r="LFS342" s="3"/>
      <c r="LFT342" s="3"/>
      <c r="LFU342" s="3"/>
      <c r="LFV342" s="3"/>
      <c r="LFW342" s="3"/>
      <c r="LFX342" s="3"/>
      <c r="LFY342" s="3"/>
      <c r="LFZ342" s="3"/>
      <c r="LGA342" s="3"/>
      <c r="LGB342" s="3"/>
      <c r="LGC342" s="3"/>
      <c r="LGD342" s="3"/>
      <c r="LGE342" s="3"/>
      <c r="LGF342" s="3"/>
      <c r="LGG342" s="3"/>
      <c r="LGH342" s="3"/>
      <c r="LGI342" s="3"/>
      <c r="LGJ342" s="3"/>
      <c r="LGK342" s="3"/>
      <c r="LGL342" s="3"/>
      <c r="LGM342" s="3"/>
      <c r="LGN342" s="3"/>
      <c r="LGO342" s="3"/>
      <c r="LGP342" s="3"/>
      <c r="LGQ342" s="3"/>
      <c r="LGR342" s="3"/>
      <c r="LGS342" s="3"/>
      <c r="LGT342" s="3"/>
      <c r="LGU342" s="3"/>
      <c r="LGV342" s="3"/>
      <c r="LGW342" s="3"/>
      <c r="LGX342" s="3"/>
      <c r="LGY342" s="3"/>
      <c r="LGZ342" s="3"/>
      <c r="LHA342" s="3"/>
      <c r="LHB342" s="3"/>
      <c r="LHC342" s="3"/>
      <c r="LHD342" s="3"/>
      <c r="LHE342" s="3"/>
      <c r="LHF342" s="3"/>
      <c r="LHG342" s="3"/>
      <c r="LHH342" s="3"/>
      <c r="LHI342" s="3"/>
      <c r="LHJ342" s="3"/>
      <c r="LHK342" s="3"/>
      <c r="LHL342" s="3"/>
      <c r="LHM342" s="3"/>
      <c r="LHN342" s="3"/>
      <c r="LHO342" s="3"/>
      <c r="LHP342" s="3"/>
      <c r="LHQ342" s="3"/>
      <c r="LHR342" s="3"/>
      <c r="LHS342" s="3"/>
      <c r="LHT342" s="3"/>
      <c r="LHU342" s="3"/>
      <c r="LHV342" s="3"/>
      <c r="LHW342" s="3"/>
      <c r="LHX342" s="3"/>
      <c r="LHY342" s="3"/>
      <c r="LHZ342" s="3"/>
      <c r="LIA342" s="3"/>
      <c r="LIB342" s="3"/>
      <c r="LIC342" s="3"/>
      <c r="LID342" s="3"/>
      <c r="LIE342" s="3"/>
      <c r="LIF342" s="3"/>
      <c r="LIG342" s="3"/>
      <c r="LIH342" s="3"/>
      <c r="LII342" s="3"/>
      <c r="LIJ342" s="3"/>
      <c r="LIK342" s="3"/>
      <c r="LIL342" s="3"/>
      <c r="LIM342" s="3"/>
      <c r="LIN342" s="3"/>
      <c r="LIO342" s="3"/>
      <c r="LIP342" s="3"/>
      <c r="LIQ342" s="3"/>
      <c r="LIR342" s="3"/>
      <c r="LIS342" s="3"/>
      <c r="LIT342" s="3"/>
      <c r="LIU342" s="3"/>
      <c r="LIV342" s="3"/>
      <c r="LIW342" s="3"/>
      <c r="LIX342" s="3"/>
      <c r="LIY342" s="3"/>
      <c r="LIZ342" s="3"/>
      <c r="LJA342" s="3"/>
      <c r="LJB342" s="3"/>
      <c r="LJC342" s="3"/>
      <c r="LJD342" s="3"/>
      <c r="LJE342" s="3"/>
      <c r="LJF342" s="3"/>
      <c r="LJG342" s="3"/>
      <c r="LJH342" s="3"/>
      <c r="LJI342" s="3"/>
      <c r="LJJ342" s="3"/>
      <c r="LJK342" s="3"/>
      <c r="LJL342" s="3"/>
      <c r="LJM342" s="3"/>
      <c r="LJN342" s="3"/>
      <c r="LJO342" s="3"/>
      <c r="LJP342" s="3"/>
      <c r="LJQ342" s="3"/>
      <c r="LJR342" s="3"/>
      <c r="LJS342" s="3"/>
      <c r="LJT342" s="3"/>
      <c r="LJU342" s="3"/>
      <c r="LJV342" s="3"/>
      <c r="LJW342" s="3"/>
      <c r="LJX342" s="3"/>
      <c r="LJY342" s="3"/>
      <c r="LJZ342" s="3"/>
      <c r="LKA342" s="3"/>
      <c r="LKB342" s="3"/>
      <c r="LKC342" s="3"/>
      <c r="LKD342" s="3"/>
      <c r="LKE342" s="3"/>
      <c r="LKF342" s="3"/>
      <c r="LKG342" s="3"/>
      <c r="LKH342" s="3"/>
      <c r="LKI342" s="3"/>
      <c r="LKJ342" s="3"/>
      <c r="LKK342" s="3"/>
      <c r="LKL342" s="3"/>
      <c r="LKM342" s="3"/>
      <c r="LKN342" s="3"/>
      <c r="LKO342" s="3"/>
      <c r="LKP342" s="3"/>
      <c r="LKQ342" s="3"/>
      <c r="LKR342" s="3"/>
      <c r="LKS342" s="3"/>
      <c r="LKT342" s="3"/>
      <c r="LKU342" s="3"/>
      <c r="LKV342" s="3"/>
      <c r="LKW342" s="3"/>
      <c r="LKX342" s="3"/>
      <c r="LKY342" s="3"/>
      <c r="LKZ342" s="3"/>
      <c r="LLA342" s="3"/>
      <c r="LLB342" s="3"/>
      <c r="LLC342" s="3"/>
      <c r="LLD342" s="3"/>
      <c r="LLE342" s="3"/>
      <c r="LLF342" s="3"/>
      <c r="LLG342" s="3"/>
      <c r="LLH342" s="3"/>
      <c r="LLI342" s="3"/>
      <c r="LLJ342" s="3"/>
      <c r="LLK342" s="3"/>
      <c r="LLL342" s="3"/>
      <c r="LLM342" s="3"/>
      <c r="LLN342" s="3"/>
      <c r="LLO342" s="3"/>
      <c r="LLP342" s="3"/>
      <c r="LLQ342" s="3"/>
      <c r="LLR342" s="3"/>
      <c r="LLS342" s="3"/>
      <c r="LLT342" s="3"/>
      <c r="LLU342" s="3"/>
      <c r="LLV342" s="3"/>
      <c r="LLW342" s="3"/>
      <c r="LLX342" s="3"/>
      <c r="LLY342" s="3"/>
      <c r="LLZ342" s="3"/>
      <c r="LMA342" s="3"/>
      <c r="LMB342" s="3"/>
      <c r="LMC342" s="3"/>
      <c r="LMD342" s="3"/>
      <c r="LME342" s="3"/>
      <c r="LMF342" s="3"/>
      <c r="LMG342" s="3"/>
      <c r="LMH342" s="3"/>
      <c r="LMI342" s="3"/>
      <c r="LMJ342" s="3"/>
      <c r="LMK342" s="3"/>
      <c r="LML342" s="3"/>
      <c r="LMM342" s="3"/>
      <c r="LMN342" s="3"/>
      <c r="LMO342" s="3"/>
      <c r="LMP342" s="3"/>
      <c r="LMQ342" s="3"/>
      <c r="LMR342" s="3"/>
      <c r="LMS342" s="3"/>
      <c r="LMT342" s="3"/>
      <c r="LMU342" s="3"/>
      <c r="LMV342" s="3"/>
      <c r="LMW342" s="3"/>
      <c r="LMX342" s="3"/>
      <c r="LMY342" s="3"/>
      <c r="LMZ342" s="3"/>
      <c r="LNA342" s="3"/>
      <c r="LNB342" s="3"/>
      <c r="LNC342" s="3"/>
      <c r="LND342" s="3"/>
      <c r="LNE342" s="3"/>
      <c r="LNF342" s="3"/>
      <c r="LNG342" s="3"/>
      <c r="LNH342" s="3"/>
      <c r="LNI342" s="3"/>
      <c r="LNJ342" s="3"/>
      <c r="LNK342" s="3"/>
      <c r="LNL342" s="3"/>
      <c r="LNM342" s="3"/>
      <c r="LNN342" s="3"/>
      <c r="LNO342" s="3"/>
      <c r="LNP342" s="3"/>
      <c r="LNQ342" s="3"/>
      <c r="LNR342" s="3"/>
      <c r="LNS342" s="3"/>
      <c r="LNT342" s="3"/>
      <c r="LNU342" s="3"/>
      <c r="LNV342" s="3"/>
      <c r="LNW342" s="3"/>
      <c r="LNX342" s="3"/>
      <c r="LNY342" s="3"/>
      <c r="LNZ342" s="3"/>
      <c r="LOA342" s="3"/>
      <c r="LOB342" s="3"/>
      <c r="LOC342" s="3"/>
      <c r="LOD342" s="3"/>
      <c r="LOE342" s="3"/>
      <c r="LOF342" s="3"/>
      <c r="LOG342" s="3"/>
      <c r="LOH342" s="3"/>
      <c r="LOI342" s="3"/>
      <c r="LOJ342" s="3"/>
      <c r="LOK342" s="3"/>
      <c r="LOL342" s="3"/>
      <c r="LOM342" s="3"/>
      <c r="LON342" s="3"/>
      <c r="LOO342" s="3"/>
      <c r="LOP342" s="3"/>
      <c r="LOQ342" s="3"/>
      <c r="LOR342" s="3"/>
      <c r="LOS342" s="3"/>
      <c r="LOT342" s="3"/>
      <c r="LOU342" s="3"/>
      <c r="LOV342" s="3"/>
      <c r="LOW342" s="3"/>
      <c r="LOX342" s="3"/>
      <c r="LOY342" s="3"/>
      <c r="LOZ342" s="3"/>
      <c r="LPA342" s="3"/>
      <c r="LPB342" s="3"/>
      <c r="LPC342" s="3"/>
      <c r="LPD342" s="3"/>
      <c r="LPE342" s="3"/>
      <c r="LPF342" s="3"/>
      <c r="LPG342" s="3"/>
      <c r="LPH342" s="3"/>
      <c r="LPI342" s="3"/>
      <c r="LPJ342" s="3"/>
      <c r="LPK342" s="3"/>
      <c r="LPL342" s="3"/>
      <c r="LPM342" s="3"/>
      <c r="LPN342" s="3"/>
      <c r="LPO342" s="3"/>
      <c r="LPP342" s="3"/>
      <c r="LPQ342" s="3"/>
      <c r="LPR342" s="3"/>
      <c r="LPS342" s="3"/>
      <c r="LPT342" s="3"/>
      <c r="LPU342" s="3"/>
      <c r="LPV342" s="3"/>
      <c r="LPW342" s="3"/>
      <c r="LPX342" s="3"/>
      <c r="LPY342" s="3"/>
      <c r="LPZ342" s="3"/>
      <c r="LQA342" s="3"/>
      <c r="LQB342" s="3"/>
      <c r="LQC342" s="3"/>
      <c r="LQD342" s="3"/>
      <c r="LQE342" s="3"/>
      <c r="LQF342" s="3"/>
      <c r="LQG342" s="3"/>
      <c r="LQH342" s="3"/>
      <c r="LQI342" s="3"/>
      <c r="LQJ342" s="3"/>
      <c r="LQK342" s="3"/>
      <c r="LQL342" s="3"/>
      <c r="LQM342" s="3"/>
      <c r="LQN342" s="3"/>
      <c r="LQO342" s="3"/>
      <c r="LQP342" s="3"/>
      <c r="LQQ342" s="3"/>
      <c r="LQR342" s="3"/>
      <c r="LQS342" s="3"/>
      <c r="LQT342" s="3"/>
      <c r="LQU342" s="3"/>
      <c r="LQV342" s="3"/>
      <c r="LQW342" s="3"/>
      <c r="LQX342" s="3"/>
      <c r="LQY342" s="3"/>
      <c r="LQZ342" s="3"/>
      <c r="LRA342" s="3"/>
      <c r="LRB342" s="3"/>
      <c r="LRC342" s="3"/>
      <c r="LRD342" s="3"/>
      <c r="LRE342" s="3"/>
      <c r="LRF342" s="3"/>
      <c r="LRG342" s="3"/>
      <c r="LRH342" s="3"/>
      <c r="LRI342" s="3"/>
      <c r="LRJ342" s="3"/>
      <c r="LRK342" s="3"/>
      <c r="LRL342" s="3"/>
      <c r="LRM342" s="3"/>
      <c r="LRN342" s="3"/>
      <c r="LRO342" s="3"/>
      <c r="LRP342" s="3"/>
      <c r="LRQ342" s="3"/>
      <c r="LRR342" s="3"/>
      <c r="LRS342" s="3"/>
      <c r="LRT342" s="3"/>
      <c r="LRU342" s="3"/>
      <c r="LRV342" s="3"/>
      <c r="LRW342" s="3"/>
      <c r="LRX342" s="3"/>
      <c r="LRY342" s="3"/>
      <c r="LRZ342" s="3"/>
      <c r="LSA342" s="3"/>
      <c r="LSB342" s="3"/>
      <c r="LSC342" s="3"/>
      <c r="LSD342" s="3"/>
      <c r="LSE342" s="3"/>
      <c r="LSF342" s="3"/>
      <c r="LSG342" s="3"/>
      <c r="LSH342" s="3"/>
      <c r="LSI342" s="3"/>
      <c r="LSJ342" s="3"/>
      <c r="LSK342" s="3"/>
      <c r="LSL342" s="3"/>
      <c r="LSM342" s="3"/>
      <c r="LSN342" s="3"/>
      <c r="LSO342" s="3"/>
      <c r="LSP342" s="3"/>
      <c r="LSQ342" s="3"/>
      <c r="LSR342" s="3"/>
      <c r="LSS342" s="3"/>
      <c r="LST342" s="3"/>
      <c r="LSU342" s="3"/>
      <c r="LSV342" s="3"/>
      <c r="LSW342" s="3"/>
      <c r="LSX342" s="3"/>
      <c r="LSY342" s="3"/>
      <c r="LSZ342" s="3"/>
      <c r="LTA342" s="3"/>
      <c r="LTB342" s="3"/>
      <c r="LTC342" s="3"/>
      <c r="LTD342" s="3"/>
      <c r="LTE342" s="3"/>
      <c r="LTF342" s="3"/>
      <c r="LTG342" s="3"/>
      <c r="LTH342" s="3"/>
      <c r="LTI342" s="3"/>
      <c r="LTJ342" s="3"/>
      <c r="LTK342" s="3"/>
      <c r="LTL342" s="3"/>
      <c r="LTM342" s="3"/>
      <c r="LTN342" s="3"/>
      <c r="LTO342" s="3"/>
      <c r="LTP342" s="3"/>
      <c r="LTQ342" s="3"/>
      <c r="LTR342" s="3"/>
      <c r="LTS342" s="3"/>
      <c r="LTT342" s="3"/>
      <c r="LTU342" s="3"/>
      <c r="LTV342" s="3"/>
      <c r="LTW342" s="3"/>
      <c r="LTX342" s="3"/>
      <c r="LTY342" s="3"/>
      <c r="LTZ342" s="3"/>
      <c r="LUA342" s="3"/>
      <c r="LUB342" s="3"/>
      <c r="LUC342" s="3"/>
      <c r="LUD342" s="3"/>
      <c r="LUE342" s="3"/>
      <c r="LUF342" s="3"/>
      <c r="LUG342" s="3"/>
      <c r="LUH342" s="3"/>
      <c r="LUI342" s="3"/>
      <c r="LUJ342" s="3"/>
      <c r="LUK342" s="3"/>
      <c r="LUL342" s="3"/>
      <c r="LUM342" s="3"/>
      <c r="LUN342" s="3"/>
      <c r="LUO342" s="3"/>
      <c r="LUP342" s="3"/>
      <c r="LUQ342" s="3"/>
      <c r="LUR342" s="3"/>
      <c r="LUS342" s="3"/>
      <c r="LUT342" s="3"/>
      <c r="LUU342" s="3"/>
      <c r="LUV342" s="3"/>
      <c r="LUW342" s="3"/>
      <c r="LUX342" s="3"/>
      <c r="LUY342" s="3"/>
      <c r="LUZ342" s="3"/>
      <c r="LVA342" s="3"/>
      <c r="LVB342" s="3"/>
      <c r="LVC342" s="3"/>
      <c r="LVD342" s="3"/>
      <c r="LVE342" s="3"/>
      <c r="LVF342" s="3"/>
      <c r="LVG342" s="3"/>
      <c r="LVH342" s="3"/>
      <c r="LVI342" s="3"/>
      <c r="LVJ342" s="3"/>
      <c r="LVK342" s="3"/>
      <c r="LVL342" s="3"/>
      <c r="LVM342" s="3"/>
      <c r="LVN342" s="3"/>
      <c r="LVO342" s="3"/>
      <c r="LVP342" s="3"/>
      <c r="LVQ342" s="3"/>
      <c r="LVR342" s="3"/>
      <c r="LVS342" s="3"/>
      <c r="LVT342" s="3"/>
      <c r="LVU342" s="3"/>
      <c r="LVV342" s="3"/>
      <c r="LVW342" s="3"/>
      <c r="LVX342" s="3"/>
      <c r="LVY342" s="3"/>
      <c r="LVZ342" s="3"/>
      <c r="LWA342" s="3"/>
      <c r="LWB342" s="3"/>
      <c r="LWC342" s="3"/>
      <c r="LWD342" s="3"/>
      <c r="LWE342" s="3"/>
      <c r="LWF342" s="3"/>
      <c r="LWG342" s="3"/>
      <c r="LWH342" s="3"/>
      <c r="LWI342" s="3"/>
      <c r="LWJ342" s="3"/>
      <c r="LWK342" s="3"/>
      <c r="LWL342" s="3"/>
      <c r="LWM342" s="3"/>
      <c r="LWN342" s="3"/>
      <c r="LWO342" s="3"/>
      <c r="LWP342" s="3"/>
      <c r="LWQ342" s="3"/>
      <c r="LWR342" s="3"/>
      <c r="LWS342" s="3"/>
      <c r="LWT342" s="3"/>
      <c r="LWU342" s="3"/>
      <c r="LWV342" s="3"/>
      <c r="LWW342" s="3"/>
      <c r="LWX342" s="3"/>
      <c r="LWY342" s="3"/>
      <c r="LWZ342" s="3"/>
      <c r="LXA342" s="3"/>
      <c r="LXB342" s="3"/>
      <c r="LXC342" s="3"/>
      <c r="LXD342" s="3"/>
      <c r="LXE342" s="3"/>
      <c r="LXF342" s="3"/>
      <c r="LXG342" s="3"/>
      <c r="LXH342" s="3"/>
      <c r="LXI342" s="3"/>
      <c r="LXJ342" s="3"/>
      <c r="LXK342" s="3"/>
      <c r="LXL342" s="3"/>
      <c r="LXM342" s="3"/>
      <c r="LXN342" s="3"/>
      <c r="LXO342" s="3"/>
      <c r="LXP342" s="3"/>
      <c r="LXQ342" s="3"/>
      <c r="LXR342" s="3"/>
      <c r="LXS342" s="3"/>
      <c r="LXT342" s="3"/>
      <c r="LXU342" s="3"/>
      <c r="LXV342" s="3"/>
      <c r="LXW342" s="3"/>
      <c r="LXX342" s="3"/>
      <c r="LXY342" s="3"/>
      <c r="LXZ342" s="3"/>
      <c r="LYA342" s="3"/>
      <c r="LYB342" s="3"/>
      <c r="LYC342" s="3"/>
      <c r="LYD342" s="3"/>
      <c r="LYE342" s="3"/>
      <c r="LYF342" s="3"/>
      <c r="LYG342" s="3"/>
      <c r="LYH342" s="3"/>
      <c r="LYI342" s="3"/>
      <c r="LYJ342" s="3"/>
      <c r="LYK342" s="3"/>
      <c r="LYL342" s="3"/>
      <c r="LYM342" s="3"/>
      <c r="LYN342" s="3"/>
      <c r="LYO342" s="3"/>
      <c r="LYP342" s="3"/>
      <c r="LYQ342" s="3"/>
      <c r="LYR342" s="3"/>
      <c r="LYS342" s="3"/>
      <c r="LYT342" s="3"/>
      <c r="LYU342" s="3"/>
      <c r="LYV342" s="3"/>
      <c r="LYW342" s="3"/>
      <c r="LYX342" s="3"/>
      <c r="LYY342" s="3"/>
      <c r="LYZ342" s="3"/>
      <c r="LZA342" s="3"/>
      <c r="LZB342" s="3"/>
      <c r="LZC342" s="3"/>
      <c r="LZD342" s="3"/>
      <c r="LZE342" s="3"/>
      <c r="LZF342" s="3"/>
      <c r="LZG342" s="3"/>
      <c r="LZH342" s="3"/>
      <c r="LZI342" s="3"/>
      <c r="LZJ342" s="3"/>
      <c r="LZK342" s="3"/>
      <c r="LZL342" s="3"/>
      <c r="LZM342" s="3"/>
      <c r="LZN342" s="3"/>
      <c r="LZO342" s="3"/>
      <c r="LZP342" s="3"/>
      <c r="LZQ342" s="3"/>
      <c r="LZR342" s="3"/>
      <c r="LZS342" s="3"/>
      <c r="LZT342" s="3"/>
      <c r="LZU342" s="3"/>
      <c r="LZV342" s="3"/>
      <c r="LZW342" s="3"/>
      <c r="LZX342" s="3"/>
      <c r="LZY342" s="3"/>
      <c r="LZZ342" s="3"/>
      <c r="MAA342" s="3"/>
      <c r="MAB342" s="3"/>
      <c r="MAC342" s="3"/>
      <c r="MAD342" s="3"/>
      <c r="MAE342" s="3"/>
      <c r="MAF342" s="3"/>
      <c r="MAG342" s="3"/>
      <c r="MAH342" s="3"/>
      <c r="MAI342" s="3"/>
      <c r="MAJ342" s="3"/>
      <c r="MAK342" s="3"/>
      <c r="MAL342" s="3"/>
      <c r="MAM342" s="3"/>
      <c r="MAN342" s="3"/>
      <c r="MAO342" s="3"/>
      <c r="MAP342" s="3"/>
      <c r="MAQ342" s="3"/>
      <c r="MAR342" s="3"/>
      <c r="MAS342" s="3"/>
      <c r="MAT342" s="3"/>
      <c r="MAU342" s="3"/>
      <c r="MAV342" s="3"/>
      <c r="MAW342" s="3"/>
      <c r="MAX342" s="3"/>
      <c r="MAY342" s="3"/>
      <c r="MAZ342" s="3"/>
      <c r="MBA342" s="3"/>
      <c r="MBB342" s="3"/>
      <c r="MBC342" s="3"/>
      <c r="MBD342" s="3"/>
      <c r="MBE342" s="3"/>
      <c r="MBF342" s="3"/>
      <c r="MBG342" s="3"/>
      <c r="MBH342" s="3"/>
      <c r="MBI342" s="3"/>
      <c r="MBJ342" s="3"/>
      <c r="MBK342" s="3"/>
      <c r="MBL342" s="3"/>
      <c r="MBM342" s="3"/>
      <c r="MBN342" s="3"/>
      <c r="MBO342" s="3"/>
      <c r="MBP342" s="3"/>
      <c r="MBQ342" s="3"/>
      <c r="MBR342" s="3"/>
      <c r="MBS342" s="3"/>
      <c r="MBT342" s="3"/>
      <c r="MBU342" s="3"/>
      <c r="MBV342" s="3"/>
      <c r="MBW342" s="3"/>
      <c r="MBX342" s="3"/>
      <c r="MBY342" s="3"/>
      <c r="MBZ342" s="3"/>
      <c r="MCA342" s="3"/>
      <c r="MCB342" s="3"/>
      <c r="MCC342" s="3"/>
      <c r="MCD342" s="3"/>
      <c r="MCE342" s="3"/>
      <c r="MCF342" s="3"/>
      <c r="MCG342" s="3"/>
      <c r="MCH342" s="3"/>
      <c r="MCI342" s="3"/>
      <c r="MCJ342" s="3"/>
      <c r="MCK342" s="3"/>
      <c r="MCL342" s="3"/>
      <c r="MCM342" s="3"/>
      <c r="MCN342" s="3"/>
      <c r="MCO342" s="3"/>
      <c r="MCP342" s="3"/>
      <c r="MCQ342" s="3"/>
      <c r="MCR342" s="3"/>
      <c r="MCS342" s="3"/>
      <c r="MCT342" s="3"/>
      <c r="MCU342" s="3"/>
      <c r="MCV342" s="3"/>
      <c r="MCW342" s="3"/>
      <c r="MCX342" s="3"/>
      <c r="MCY342" s="3"/>
      <c r="MCZ342" s="3"/>
      <c r="MDA342" s="3"/>
      <c r="MDB342" s="3"/>
      <c r="MDC342" s="3"/>
      <c r="MDD342" s="3"/>
      <c r="MDE342" s="3"/>
      <c r="MDF342" s="3"/>
      <c r="MDG342" s="3"/>
      <c r="MDH342" s="3"/>
      <c r="MDI342" s="3"/>
      <c r="MDJ342" s="3"/>
      <c r="MDK342" s="3"/>
      <c r="MDL342" s="3"/>
      <c r="MDM342" s="3"/>
      <c r="MDN342" s="3"/>
      <c r="MDO342" s="3"/>
      <c r="MDP342" s="3"/>
      <c r="MDQ342" s="3"/>
      <c r="MDR342" s="3"/>
      <c r="MDS342" s="3"/>
      <c r="MDT342" s="3"/>
      <c r="MDU342" s="3"/>
      <c r="MDV342" s="3"/>
      <c r="MDW342" s="3"/>
      <c r="MDX342" s="3"/>
      <c r="MDY342" s="3"/>
      <c r="MDZ342" s="3"/>
      <c r="MEA342" s="3"/>
      <c r="MEB342" s="3"/>
      <c r="MEC342" s="3"/>
      <c r="MED342" s="3"/>
      <c r="MEE342" s="3"/>
      <c r="MEF342" s="3"/>
      <c r="MEG342" s="3"/>
      <c r="MEH342" s="3"/>
      <c r="MEI342" s="3"/>
      <c r="MEJ342" s="3"/>
      <c r="MEK342" s="3"/>
      <c r="MEL342" s="3"/>
      <c r="MEM342" s="3"/>
      <c r="MEN342" s="3"/>
      <c r="MEO342" s="3"/>
      <c r="MEP342" s="3"/>
      <c r="MEQ342" s="3"/>
      <c r="MER342" s="3"/>
      <c r="MES342" s="3"/>
      <c r="MET342" s="3"/>
      <c r="MEU342" s="3"/>
      <c r="MEV342" s="3"/>
      <c r="MEW342" s="3"/>
      <c r="MEX342" s="3"/>
      <c r="MEY342" s="3"/>
      <c r="MEZ342" s="3"/>
      <c r="MFA342" s="3"/>
      <c r="MFB342" s="3"/>
      <c r="MFC342" s="3"/>
      <c r="MFD342" s="3"/>
      <c r="MFE342" s="3"/>
      <c r="MFF342" s="3"/>
      <c r="MFG342" s="3"/>
      <c r="MFH342" s="3"/>
      <c r="MFI342" s="3"/>
      <c r="MFJ342" s="3"/>
      <c r="MFK342" s="3"/>
      <c r="MFL342" s="3"/>
      <c r="MFM342" s="3"/>
      <c r="MFN342" s="3"/>
      <c r="MFO342" s="3"/>
      <c r="MFP342" s="3"/>
      <c r="MFQ342" s="3"/>
      <c r="MFR342" s="3"/>
      <c r="MFS342" s="3"/>
      <c r="MFT342" s="3"/>
      <c r="MFU342" s="3"/>
      <c r="MFV342" s="3"/>
      <c r="MFW342" s="3"/>
      <c r="MFX342" s="3"/>
      <c r="MFY342" s="3"/>
      <c r="MFZ342" s="3"/>
      <c r="MGA342" s="3"/>
      <c r="MGB342" s="3"/>
      <c r="MGC342" s="3"/>
      <c r="MGD342" s="3"/>
      <c r="MGE342" s="3"/>
      <c r="MGF342" s="3"/>
      <c r="MGG342" s="3"/>
      <c r="MGH342" s="3"/>
      <c r="MGI342" s="3"/>
      <c r="MGJ342" s="3"/>
      <c r="MGK342" s="3"/>
      <c r="MGL342" s="3"/>
      <c r="MGM342" s="3"/>
      <c r="MGN342" s="3"/>
      <c r="MGO342" s="3"/>
      <c r="MGP342" s="3"/>
      <c r="MGQ342" s="3"/>
      <c r="MGR342" s="3"/>
      <c r="MGS342" s="3"/>
      <c r="MGT342" s="3"/>
      <c r="MGU342" s="3"/>
      <c r="MGV342" s="3"/>
      <c r="MGW342" s="3"/>
      <c r="MGX342" s="3"/>
      <c r="MGY342" s="3"/>
      <c r="MGZ342" s="3"/>
      <c r="MHA342" s="3"/>
      <c r="MHB342" s="3"/>
      <c r="MHC342" s="3"/>
      <c r="MHD342" s="3"/>
      <c r="MHE342" s="3"/>
      <c r="MHF342" s="3"/>
      <c r="MHG342" s="3"/>
      <c r="MHH342" s="3"/>
      <c r="MHI342" s="3"/>
      <c r="MHJ342" s="3"/>
      <c r="MHK342" s="3"/>
      <c r="MHL342" s="3"/>
      <c r="MHM342" s="3"/>
      <c r="MHN342" s="3"/>
      <c r="MHO342" s="3"/>
      <c r="MHP342" s="3"/>
      <c r="MHQ342" s="3"/>
      <c r="MHR342" s="3"/>
      <c r="MHS342" s="3"/>
      <c r="MHT342" s="3"/>
      <c r="MHU342" s="3"/>
      <c r="MHV342" s="3"/>
      <c r="MHW342" s="3"/>
      <c r="MHX342" s="3"/>
      <c r="MHY342" s="3"/>
      <c r="MHZ342" s="3"/>
      <c r="MIA342" s="3"/>
      <c r="MIB342" s="3"/>
      <c r="MIC342" s="3"/>
      <c r="MID342" s="3"/>
      <c r="MIE342" s="3"/>
      <c r="MIF342" s="3"/>
      <c r="MIG342" s="3"/>
      <c r="MIH342" s="3"/>
      <c r="MII342" s="3"/>
      <c r="MIJ342" s="3"/>
      <c r="MIK342" s="3"/>
      <c r="MIL342" s="3"/>
      <c r="MIM342" s="3"/>
      <c r="MIN342" s="3"/>
      <c r="MIO342" s="3"/>
      <c r="MIP342" s="3"/>
      <c r="MIQ342" s="3"/>
      <c r="MIR342" s="3"/>
      <c r="MIS342" s="3"/>
      <c r="MIT342" s="3"/>
      <c r="MIU342" s="3"/>
      <c r="MIV342" s="3"/>
      <c r="MIW342" s="3"/>
      <c r="MIX342" s="3"/>
      <c r="MIY342" s="3"/>
      <c r="MIZ342" s="3"/>
      <c r="MJA342" s="3"/>
      <c r="MJB342" s="3"/>
      <c r="MJC342" s="3"/>
      <c r="MJD342" s="3"/>
      <c r="MJE342" s="3"/>
      <c r="MJF342" s="3"/>
      <c r="MJG342" s="3"/>
      <c r="MJH342" s="3"/>
      <c r="MJI342" s="3"/>
      <c r="MJJ342" s="3"/>
      <c r="MJK342" s="3"/>
      <c r="MJL342" s="3"/>
      <c r="MJM342" s="3"/>
      <c r="MJN342" s="3"/>
      <c r="MJO342" s="3"/>
      <c r="MJP342" s="3"/>
      <c r="MJQ342" s="3"/>
      <c r="MJR342" s="3"/>
      <c r="MJS342" s="3"/>
      <c r="MJT342" s="3"/>
      <c r="MJU342" s="3"/>
      <c r="MJV342" s="3"/>
      <c r="MJW342" s="3"/>
      <c r="MJX342" s="3"/>
      <c r="MJY342" s="3"/>
      <c r="MJZ342" s="3"/>
      <c r="MKA342" s="3"/>
      <c r="MKB342" s="3"/>
      <c r="MKC342" s="3"/>
      <c r="MKD342" s="3"/>
      <c r="MKE342" s="3"/>
      <c r="MKF342" s="3"/>
      <c r="MKG342" s="3"/>
      <c r="MKH342" s="3"/>
      <c r="MKI342" s="3"/>
      <c r="MKJ342" s="3"/>
      <c r="MKK342" s="3"/>
      <c r="MKL342" s="3"/>
      <c r="MKM342" s="3"/>
      <c r="MKN342" s="3"/>
      <c r="MKO342" s="3"/>
      <c r="MKP342" s="3"/>
      <c r="MKQ342" s="3"/>
      <c r="MKR342" s="3"/>
      <c r="MKS342" s="3"/>
      <c r="MKT342" s="3"/>
      <c r="MKU342" s="3"/>
      <c r="MKV342" s="3"/>
      <c r="MKW342" s="3"/>
      <c r="MKX342" s="3"/>
      <c r="MKY342" s="3"/>
      <c r="MKZ342" s="3"/>
      <c r="MLA342" s="3"/>
      <c r="MLB342" s="3"/>
      <c r="MLC342" s="3"/>
      <c r="MLD342" s="3"/>
      <c r="MLE342" s="3"/>
      <c r="MLF342" s="3"/>
      <c r="MLG342" s="3"/>
      <c r="MLH342" s="3"/>
      <c r="MLI342" s="3"/>
      <c r="MLJ342" s="3"/>
      <c r="MLK342" s="3"/>
      <c r="MLL342" s="3"/>
      <c r="MLM342" s="3"/>
      <c r="MLN342" s="3"/>
      <c r="MLO342" s="3"/>
      <c r="MLP342" s="3"/>
      <c r="MLQ342" s="3"/>
      <c r="MLR342" s="3"/>
      <c r="MLS342" s="3"/>
      <c r="MLT342" s="3"/>
      <c r="MLU342" s="3"/>
      <c r="MLV342" s="3"/>
      <c r="MLW342" s="3"/>
      <c r="MLX342" s="3"/>
      <c r="MLY342" s="3"/>
      <c r="MLZ342" s="3"/>
      <c r="MMA342" s="3"/>
      <c r="MMB342" s="3"/>
      <c r="MMC342" s="3"/>
      <c r="MMD342" s="3"/>
      <c r="MME342" s="3"/>
      <c r="MMF342" s="3"/>
      <c r="MMG342" s="3"/>
      <c r="MMH342" s="3"/>
      <c r="MMI342" s="3"/>
      <c r="MMJ342" s="3"/>
      <c r="MMK342" s="3"/>
      <c r="MML342" s="3"/>
      <c r="MMM342" s="3"/>
      <c r="MMN342" s="3"/>
      <c r="MMO342" s="3"/>
      <c r="MMP342" s="3"/>
      <c r="MMQ342" s="3"/>
      <c r="MMR342" s="3"/>
      <c r="MMS342" s="3"/>
      <c r="MMT342" s="3"/>
      <c r="MMU342" s="3"/>
      <c r="MMV342" s="3"/>
      <c r="MMW342" s="3"/>
      <c r="MMX342" s="3"/>
      <c r="MMY342" s="3"/>
      <c r="MMZ342" s="3"/>
      <c r="MNA342" s="3"/>
      <c r="MNB342" s="3"/>
      <c r="MNC342" s="3"/>
      <c r="MND342" s="3"/>
      <c r="MNE342" s="3"/>
      <c r="MNF342" s="3"/>
      <c r="MNG342" s="3"/>
      <c r="MNH342" s="3"/>
      <c r="MNI342" s="3"/>
      <c r="MNJ342" s="3"/>
      <c r="MNK342" s="3"/>
      <c r="MNL342" s="3"/>
      <c r="MNM342" s="3"/>
      <c r="MNN342" s="3"/>
      <c r="MNO342" s="3"/>
      <c r="MNP342" s="3"/>
      <c r="MNQ342" s="3"/>
      <c r="MNR342" s="3"/>
      <c r="MNS342" s="3"/>
      <c r="MNT342" s="3"/>
      <c r="MNU342" s="3"/>
      <c r="MNV342" s="3"/>
      <c r="MNW342" s="3"/>
      <c r="MNX342" s="3"/>
      <c r="MNY342" s="3"/>
      <c r="MNZ342" s="3"/>
      <c r="MOA342" s="3"/>
      <c r="MOB342" s="3"/>
      <c r="MOC342" s="3"/>
      <c r="MOD342" s="3"/>
      <c r="MOE342" s="3"/>
      <c r="MOF342" s="3"/>
      <c r="MOG342" s="3"/>
      <c r="MOH342" s="3"/>
      <c r="MOI342" s="3"/>
      <c r="MOJ342" s="3"/>
      <c r="MOK342" s="3"/>
      <c r="MOL342" s="3"/>
      <c r="MOM342" s="3"/>
      <c r="MON342" s="3"/>
      <c r="MOO342" s="3"/>
      <c r="MOP342" s="3"/>
      <c r="MOQ342" s="3"/>
      <c r="MOR342" s="3"/>
      <c r="MOS342" s="3"/>
      <c r="MOT342" s="3"/>
      <c r="MOU342" s="3"/>
      <c r="MOV342" s="3"/>
      <c r="MOW342" s="3"/>
      <c r="MOX342" s="3"/>
      <c r="MOY342" s="3"/>
      <c r="MOZ342" s="3"/>
      <c r="MPA342" s="3"/>
      <c r="MPB342" s="3"/>
      <c r="MPC342" s="3"/>
      <c r="MPD342" s="3"/>
      <c r="MPE342" s="3"/>
      <c r="MPF342" s="3"/>
      <c r="MPG342" s="3"/>
      <c r="MPH342" s="3"/>
      <c r="MPI342" s="3"/>
      <c r="MPJ342" s="3"/>
      <c r="MPK342" s="3"/>
      <c r="MPL342" s="3"/>
      <c r="MPM342" s="3"/>
      <c r="MPN342" s="3"/>
      <c r="MPO342" s="3"/>
      <c r="MPP342" s="3"/>
      <c r="MPQ342" s="3"/>
      <c r="MPR342" s="3"/>
      <c r="MPS342" s="3"/>
      <c r="MPT342" s="3"/>
      <c r="MPU342" s="3"/>
      <c r="MPV342" s="3"/>
      <c r="MPW342" s="3"/>
      <c r="MPX342" s="3"/>
      <c r="MPY342" s="3"/>
      <c r="MPZ342" s="3"/>
      <c r="MQA342" s="3"/>
      <c r="MQB342" s="3"/>
      <c r="MQC342" s="3"/>
      <c r="MQD342" s="3"/>
      <c r="MQE342" s="3"/>
      <c r="MQF342" s="3"/>
      <c r="MQG342" s="3"/>
      <c r="MQH342" s="3"/>
      <c r="MQI342" s="3"/>
      <c r="MQJ342" s="3"/>
      <c r="MQK342" s="3"/>
      <c r="MQL342" s="3"/>
      <c r="MQM342" s="3"/>
      <c r="MQN342" s="3"/>
      <c r="MQO342" s="3"/>
      <c r="MQP342" s="3"/>
      <c r="MQQ342" s="3"/>
      <c r="MQR342" s="3"/>
      <c r="MQS342" s="3"/>
      <c r="MQT342" s="3"/>
      <c r="MQU342" s="3"/>
      <c r="MQV342" s="3"/>
      <c r="MQW342" s="3"/>
      <c r="MQX342" s="3"/>
      <c r="MQY342" s="3"/>
      <c r="MQZ342" s="3"/>
      <c r="MRA342" s="3"/>
      <c r="MRB342" s="3"/>
      <c r="MRC342" s="3"/>
      <c r="MRD342" s="3"/>
      <c r="MRE342" s="3"/>
      <c r="MRF342" s="3"/>
      <c r="MRG342" s="3"/>
      <c r="MRH342" s="3"/>
      <c r="MRI342" s="3"/>
      <c r="MRJ342" s="3"/>
      <c r="MRK342" s="3"/>
      <c r="MRL342" s="3"/>
      <c r="MRM342" s="3"/>
      <c r="MRN342" s="3"/>
      <c r="MRO342" s="3"/>
      <c r="MRP342" s="3"/>
      <c r="MRQ342" s="3"/>
      <c r="MRR342" s="3"/>
      <c r="MRS342" s="3"/>
      <c r="MRT342" s="3"/>
      <c r="MRU342" s="3"/>
      <c r="MRV342" s="3"/>
      <c r="MRW342" s="3"/>
      <c r="MRX342" s="3"/>
      <c r="MRY342" s="3"/>
      <c r="MRZ342" s="3"/>
      <c r="MSA342" s="3"/>
      <c r="MSB342" s="3"/>
      <c r="MSC342" s="3"/>
      <c r="MSD342" s="3"/>
      <c r="MSE342" s="3"/>
      <c r="MSF342" s="3"/>
      <c r="MSG342" s="3"/>
      <c r="MSH342" s="3"/>
      <c r="MSI342" s="3"/>
      <c r="MSJ342" s="3"/>
      <c r="MSK342" s="3"/>
      <c r="MSL342" s="3"/>
      <c r="MSM342" s="3"/>
      <c r="MSN342" s="3"/>
      <c r="MSO342" s="3"/>
      <c r="MSP342" s="3"/>
      <c r="MSQ342" s="3"/>
      <c r="MSR342" s="3"/>
      <c r="MSS342" s="3"/>
      <c r="MST342" s="3"/>
      <c r="MSU342" s="3"/>
      <c r="MSV342" s="3"/>
      <c r="MSW342" s="3"/>
      <c r="MSX342" s="3"/>
      <c r="MSY342" s="3"/>
      <c r="MSZ342" s="3"/>
      <c r="MTA342" s="3"/>
      <c r="MTB342" s="3"/>
      <c r="MTC342" s="3"/>
      <c r="MTD342" s="3"/>
      <c r="MTE342" s="3"/>
      <c r="MTF342" s="3"/>
      <c r="MTG342" s="3"/>
      <c r="MTH342" s="3"/>
      <c r="MTI342" s="3"/>
      <c r="MTJ342" s="3"/>
      <c r="MTK342" s="3"/>
      <c r="MTL342" s="3"/>
      <c r="MTM342" s="3"/>
      <c r="MTN342" s="3"/>
      <c r="MTO342" s="3"/>
      <c r="MTP342" s="3"/>
      <c r="MTQ342" s="3"/>
      <c r="MTR342" s="3"/>
      <c r="MTS342" s="3"/>
      <c r="MTT342" s="3"/>
      <c r="MTU342" s="3"/>
      <c r="MTV342" s="3"/>
      <c r="MTW342" s="3"/>
      <c r="MTX342" s="3"/>
      <c r="MTY342" s="3"/>
      <c r="MTZ342" s="3"/>
      <c r="MUA342" s="3"/>
      <c r="MUB342" s="3"/>
      <c r="MUC342" s="3"/>
      <c r="MUD342" s="3"/>
      <c r="MUE342" s="3"/>
      <c r="MUF342" s="3"/>
      <c r="MUG342" s="3"/>
      <c r="MUH342" s="3"/>
      <c r="MUI342" s="3"/>
      <c r="MUJ342" s="3"/>
      <c r="MUK342" s="3"/>
      <c r="MUL342" s="3"/>
      <c r="MUM342" s="3"/>
      <c r="MUN342" s="3"/>
      <c r="MUO342" s="3"/>
      <c r="MUP342" s="3"/>
      <c r="MUQ342" s="3"/>
      <c r="MUR342" s="3"/>
      <c r="MUS342" s="3"/>
      <c r="MUT342" s="3"/>
      <c r="MUU342" s="3"/>
      <c r="MUV342" s="3"/>
      <c r="MUW342" s="3"/>
      <c r="MUX342" s="3"/>
      <c r="MUY342" s="3"/>
      <c r="MUZ342" s="3"/>
      <c r="MVA342" s="3"/>
      <c r="MVB342" s="3"/>
      <c r="MVC342" s="3"/>
      <c r="MVD342" s="3"/>
      <c r="MVE342" s="3"/>
      <c r="MVF342" s="3"/>
      <c r="MVG342" s="3"/>
      <c r="MVH342" s="3"/>
      <c r="MVI342" s="3"/>
      <c r="MVJ342" s="3"/>
      <c r="MVK342" s="3"/>
      <c r="MVL342" s="3"/>
      <c r="MVM342" s="3"/>
      <c r="MVN342" s="3"/>
      <c r="MVO342" s="3"/>
      <c r="MVP342" s="3"/>
      <c r="MVQ342" s="3"/>
      <c r="MVR342" s="3"/>
      <c r="MVS342" s="3"/>
      <c r="MVT342" s="3"/>
      <c r="MVU342" s="3"/>
      <c r="MVV342" s="3"/>
      <c r="MVW342" s="3"/>
      <c r="MVX342" s="3"/>
      <c r="MVY342" s="3"/>
      <c r="MVZ342" s="3"/>
      <c r="MWA342" s="3"/>
      <c r="MWB342" s="3"/>
      <c r="MWC342" s="3"/>
      <c r="MWD342" s="3"/>
      <c r="MWE342" s="3"/>
      <c r="MWF342" s="3"/>
      <c r="MWG342" s="3"/>
      <c r="MWH342" s="3"/>
      <c r="MWI342" s="3"/>
      <c r="MWJ342" s="3"/>
      <c r="MWK342" s="3"/>
      <c r="MWL342" s="3"/>
      <c r="MWM342" s="3"/>
      <c r="MWN342" s="3"/>
      <c r="MWO342" s="3"/>
      <c r="MWP342" s="3"/>
      <c r="MWQ342" s="3"/>
      <c r="MWR342" s="3"/>
      <c r="MWS342" s="3"/>
      <c r="MWT342" s="3"/>
      <c r="MWU342" s="3"/>
      <c r="MWV342" s="3"/>
      <c r="MWW342" s="3"/>
      <c r="MWX342" s="3"/>
      <c r="MWY342" s="3"/>
      <c r="MWZ342" s="3"/>
      <c r="MXA342" s="3"/>
      <c r="MXB342" s="3"/>
      <c r="MXC342" s="3"/>
      <c r="MXD342" s="3"/>
      <c r="MXE342" s="3"/>
      <c r="MXF342" s="3"/>
      <c r="MXG342" s="3"/>
      <c r="MXH342" s="3"/>
      <c r="MXI342" s="3"/>
      <c r="MXJ342" s="3"/>
      <c r="MXK342" s="3"/>
      <c r="MXL342" s="3"/>
      <c r="MXM342" s="3"/>
      <c r="MXN342" s="3"/>
      <c r="MXO342" s="3"/>
      <c r="MXP342" s="3"/>
      <c r="MXQ342" s="3"/>
      <c r="MXR342" s="3"/>
      <c r="MXS342" s="3"/>
      <c r="MXT342" s="3"/>
      <c r="MXU342" s="3"/>
      <c r="MXV342" s="3"/>
      <c r="MXW342" s="3"/>
      <c r="MXX342" s="3"/>
      <c r="MXY342" s="3"/>
      <c r="MXZ342" s="3"/>
      <c r="MYA342" s="3"/>
      <c r="MYB342" s="3"/>
      <c r="MYC342" s="3"/>
      <c r="MYD342" s="3"/>
      <c r="MYE342" s="3"/>
      <c r="MYF342" s="3"/>
      <c r="MYG342" s="3"/>
      <c r="MYH342" s="3"/>
      <c r="MYI342" s="3"/>
      <c r="MYJ342" s="3"/>
      <c r="MYK342" s="3"/>
      <c r="MYL342" s="3"/>
      <c r="MYM342" s="3"/>
      <c r="MYN342" s="3"/>
      <c r="MYO342" s="3"/>
      <c r="MYP342" s="3"/>
      <c r="MYQ342" s="3"/>
      <c r="MYR342" s="3"/>
      <c r="MYS342" s="3"/>
      <c r="MYT342" s="3"/>
      <c r="MYU342" s="3"/>
      <c r="MYV342" s="3"/>
      <c r="MYW342" s="3"/>
      <c r="MYX342" s="3"/>
      <c r="MYY342" s="3"/>
      <c r="MYZ342" s="3"/>
      <c r="MZA342" s="3"/>
      <c r="MZB342" s="3"/>
      <c r="MZC342" s="3"/>
      <c r="MZD342" s="3"/>
      <c r="MZE342" s="3"/>
      <c r="MZF342" s="3"/>
      <c r="MZG342" s="3"/>
      <c r="MZH342" s="3"/>
      <c r="MZI342" s="3"/>
      <c r="MZJ342" s="3"/>
      <c r="MZK342" s="3"/>
      <c r="MZL342" s="3"/>
      <c r="MZM342" s="3"/>
      <c r="MZN342" s="3"/>
      <c r="MZO342" s="3"/>
      <c r="MZP342" s="3"/>
      <c r="MZQ342" s="3"/>
      <c r="MZR342" s="3"/>
      <c r="MZS342" s="3"/>
      <c r="MZT342" s="3"/>
      <c r="MZU342" s="3"/>
      <c r="MZV342" s="3"/>
      <c r="MZW342" s="3"/>
      <c r="MZX342" s="3"/>
      <c r="MZY342" s="3"/>
      <c r="MZZ342" s="3"/>
      <c r="NAA342" s="3"/>
      <c r="NAB342" s="3"/>
      <c r="NAC342" s="3"/>
      <c r="NAD342" s="3"/>
      <c r="NAE342" s="3"/>
      <c r="NAF342" s="3"/>
      <c r="NAG342" s="3"/>
      <c r="NAH342" s="3"/>
      <c r="NAI342" s="3"/>
      <c r="NAJ342" s="3"/>
      <c r="NAK342" s="3"/>
      <c r="NAL342" s="3"/>
      <c r="NAM342" s="3"/>
      <c r="NAN342" s="3"/>
      <c r="NAO342" s="3"/>
      <c r="NAP342" s="3"/>
      <c r="NAQ342" s="3"/>
      <c r="NAR342" s="3"/>
      <c r="NAS342" s="3"/>
      <c r="NAT342" s="3"/>
      <c r="NAU342" s="3"/>
      <c r="NAV342" s="3"/>
      <c r="NAW342" s="3"/>
      <c r="NAX342" s="3"/>
      <c r="NAY342" s="3"/>
      <c r="NAZ342" s="3"/>
      <c r="NBA342" s="3"/>
      <c r="NBB342" s="3"/>
      <c r="NBC342" s="3"/>
      <c r="NBD342" s="3"/>
      <c r="NBE342" s="3"/>
      <c r="NBF342" s="3"/>
      <c r="NBG342" s="3"/>
      <c r="NBH342" s="3"/>
      <c r="NBI342" s="3"/>
      <c r="NBJ342" s="3"/>
      <c r="NBK342" s="3"/>
      <c r="NBL342" s="3"/>
      <c r="NBM342" s="3"/>
      <c r="NBN342" s="3"/>
      <c r="NBO342" s="3"/>
      <c r="NBP342" s="3"/>
      <c r="NBQ342" s="3"/>
      <c r="NBR342" s="3"/>
      <c r="NBS342" s="3"/>
      <c r="NBT342" s="3"/>
      <c r="NBU342" s="3"/>
      <c r="NBV342" s="3"/>
      <c r="NBW342" s="3"/>
      <c r="NBX342" s="3"/>
      <c r="NBY342" s="3"/>
      <c r="NBZ342" s="3"/>
      <c r="NCA342" s="3"/>
      <c r="NCB342" s="3"/>
      <c r="NCC342" s="3"/>
      <c r="NCD342" s="3"/>
      <c r="NCE342" s="3"/>
      <c r="NCF342" s="3"/>
      <c r="NCG342" s="3"/>
      <c r="NCH342" s="3"/>
      <c r="NCI342" s="3"/>
      <c r="NCJ342" s="3"/>
      <c r="NCK342" s="3"/>
      <c r="NCL342" s="3"/>
      <c r="NCM342" s="3"/>
      <c r="NCN342" s="3"/>
      <c r="NCO342" s="3"/>
      <c r="NCP342" s="3"/>
      <c r="NCQ342" s="3"/>
      <c r="NCR342" s="3"/>
      <c r="NCS342" s="3"/>
      <c r="NCT342" s="3"/>
      <c r="NCU342" s="3"/>
      <c r="NCV342" s="3"/>
      <c r="NCW342" s="3"/>
      <c r="NCX342" s="3"/>
      <c r="NCY342" s="3"/>
      <c r="NCZ342" s="3"/>
      <c r="NDA342" s="3"/>
      <c r="NDB342" s="3"/>
      <c r="NDC342" s="3"/>
      <c r="NDD342" s="3"/>
      <c r="NDE342" s="3"/>
      <c r="NDF342" s="3"/>
      <c r="NDG342" s="3"/>
      <c r="NDH342" s="3"/>
      <c r="NDI342" s="3"/>
      <c r="NDJ342" s="3"/>
      <c r="NDK342" s="3"/>
      <c r="NDL342" s="3"/>
      <c r="NDM342" s="3"/>
      <c r="NDN342" s="3"/>
      <c r="NDO342" s="3"/>
      <c r="NDP342" s="3"/>
      <c r="NDQ342" s="3"/>
      <c r="NDR342" s="3"/>
      <c r="NDS342" s="3"/>
      <c r="NDT342" s="3"/>
      <c r="NDU342" s="3"/>
      <c r="NDV342" s="3"/>
      <c r="NDW342" s="3"/>
      <c r="NDX342" s="3"/>
      <c r="NDY342" s="3"/>
      <c r="NDZ342" s="3"/>
      <c r="NEA342" s="3"/>
      <c r="NEB342" s="3"/>
      <c r="NEC342" s="3"/>
      <c r="NED342" s="3"/>
      <c r="NEE342" s="3"/>
      <c r="NEF342" s="3"/>
      <c r="NEG342" s="3"/>
      <c r="NEH342" s="3"/>
      <c r="NEI342" s="3"/>
      <c r="NEJ342" s="3"/>
      <c r="NEK342" s="3"/>
      <c r="NEL342" s="3"/>
      <c r="NEM342" s="3"/>
      <c r="NEN342" s="3"/>
      <c r="NEO342" s="3"/>
      <c r="NEP342" s="3"/>
      <c r="NEQ342" s="3"/>
      <c r="NER342" s="3"/>
      <c r="NES342" s="3"/>
      <c r="NET342" s="3"/>
      <c r="NEU342" s="3"/>
      <c r="NEV342" s="3"/>
      <c r="NEW342" s="3"/>
      <c r="NEX342" s="3"/>
      <c r="NEY342" s="3"/>
      <c r="NEZ342" s="3"/>
      <c r="NFA342" s="3"/>
      <c r="NFB342" s="3"/>
      <c r="NFC342" s="3"/>
      <c r="NFD342" s="3"/>
      <c r="NFE342" s="3"/>
      <c r="NFF342" s="3"/>
      <c r="NFG342" s="3"/>
      <c r="NFH342" s="3"/>
      <c r="NFI342" s="3"/>
      <c r="NFJ342" s="3"/>
      <c r="NFK342" s="3"/>
      <c r="NFL342" s="3"/>
      <c r="NFM342" s="3"/>
      <c r="NFN342" s="3"/>
      <c r="NFO342" s="3"/>
      <c r="NFP342" s="3"/>
      <c r="NFQ342" s="3"/>
      <c r="NFR342" s="3"/>
      <c r="NFS342" s="3"/>
      <c r="NFT342" s="3"/>
      <c r="NFU342" s="3"/>
      <c r="NFV342" s="3"/>
      <c r="NFW342" s="3"/>
      <c r="NFX342" s="3"/>
      <c r="NFY342" s="3"/>
      <c r="NFZ342" s="3"/>
      <c r="NGA342" s="3"/>
      <c r="NGB342" s="3"/>
      <c r="NGC342" s="3"/>
      <c r="NGD342" s="3"/>
      <c r="NGE342" s="3"/>
      <c r="NGF342" s="3"/>
      <c r="NGG342" s="3"/>
      <c r="NGH342" s="3"/>
      <c r="NGI342" s="3"/>
      <c r="NGJ342" s="3"/>
      <c r="NGK342" s="3"/>
      <c r="NGL342" s="3"/>
      <c r="NGM342" s="3"/>
      <c r="NGN342" s="3"/>
      <c r="NGO342" s="3"/>
      <c r="NGP342" s="3"/>
      <c r="NGQ342" s="3"/>
      <c r="NGR342" s="3"/>
      <c r="NGS342" s="3"/>
      <c r="NGT342" s="3"/>
      <c r="NGU342" s="3"/>
      <c r="NGV342" s="3"/>
      <c r="NGW342" s="3"/>
      <c r="NGX342" s="3"/>
      <c r="NGY342" s="3"/>
      <c r="NGZ342" s="3"/>
      <c r="NHA342" s="3"/>
      <c r="NHB342" s="3"/>
      <c r="NHC342" s="3"/>
      <c r="NHD342" s="3"/>
      <c r="NHE342" s="3"/>
      <c r="NHF342" s="3"/>
      <c r="NHG342" s="3"/>
      <c r="NHH342" s="3"/>
      <c r="NHI342" s="3"/>
      <c r="NHJ342" s="3"/>
      <c r="NHK342" s="3"/>
      <c r="NHL342" s="3"/>
      <c r="NHM342" s="3"/>
      <c r="NHN342" s="3"/>
      <c r="NHO342" s="3"/>
      <c r="NHP342" s="3"/>
      <c r="NHQ342" s="3"/>
      <c r="NHR342" s="3"/>
      <c r="NHS342" s="3"/>
      <c r="NHT342" s="3"/>
      <c r="NHU342" s="3"/>
      <c r="NHV342" s="3"/>
      <c r="NHW342" s="3"/>
      <c r="NHX342" s="3"/>
      <c r="NHY342" s="3"/>
      <c r="NHZ342" s="3"/>
      <c r="NIA342" s="3"/>
      <c r="NIB342" s="3"/>
      <c r="NIC342" s="3"/>
      <c r="NID342" s="3"/>
      <c r="NIE342" s="3"/>
      <c r="NIF342" s="3"/>
      <c r="NIG342" s="3"/>
      <c r="NIH342" s="3"/>
      <c r="NII342" s="3"/>
      <c r="NIJ342" s="3"/>
      <c r="NIK342" s="3"/>
      <c r="NIL342" s="3"/>
      <c r="NIM342" s="3"/>
      <c r="NIN342" s="3"/>
      <c r="NIO342" s="3"/>
      <c r="NIP342" s="3"/>
      <c r="NIQ342" s="3"/>
      <c r="NIR342" s="3"/>
      <c r="NIS342" s="3"/>
      <c r="NIT342" s="3"/>
      <c r="NIU342" s="3"/>
      <c r="NIV342" s="3"/>
      <c r="NIW342" s="3"/>
      <c r="NIX342" s="3"/>
      <c r="NIY342" s="3"/>
      <c r="NIZ342" s="3"/>
      <c r="NJA342" s="3"/>
      <c r="NJB342" s="3"/>
      <c r="NJC342" s="3"/>
      <c r="NJD342" s="3"/>
      <c r="NJE342" s="3"/>
      <c r="NJF342" s="3"/>
      <c r="NJG342" s="3"/>
      <c r="NJH342" s="3"/>
      <c r="NJI342" s="3"/>
      <c r="NJJ342" s="3"/>
      <c r="NJK342" s="3"/>
      <c r="NJL342" s="3"/>
      <c r="NJM342" s="3"/>
      <c r="NJN342" s="3"/>
      <c r="NJO342" s="3"/>
      <c r="NJP342" s="3"/>
      <c r="NJQ342" s="3"/>
      <c r="NJR342" s="3"/>
      <c r="NJS342" s="3"/>
      <c r="NJT342" s="3"/>
      <c r="NJU342" s="3"/>
      <c r="NJV342" s="3"/>
      <c r="NJW342" s="3"/>
      <c r="NJX342" s="3"/>
      <c r="NJY342" s="3"/>
      <c r="NJZ342" s="3"/>
      <c r="NKA342" s="3"/>
      <c r="NKB342" s="3"/>
      <c r="NKC342" s="3"/>
      <c r="NKD342" s="3"/>
      <c r="NKE342" s="3"/>
      <c r="NKF342" s="3"/>
      <c r="NKG342" s="3"/>
      <c r="NKH342" s="3"/>
      <c r="NKI342" s="3"/>
      <c r="NKJ342" s="3"/>
      <c r="NKK342" s="3"/>
      <c r="NKL342" s="3"/>
      <c r="NKM342" s="3"/>
      <c r="NKN342" s="3"/>
      <c r="NKO342" s="3"/>
      <c r="NKP342" s="3"/>
      <c r="NKQ342" s="3"/>
      <c r="NKR342" s="3"/>
      <c r="NKS342" s="3"/>
      <c r="NKT342" s="3"/>
      <c r="NKU342" s="3"/>
      <c r="NKV342" s="3"/>
      <c r="NKW342" s="3"/>
      <c r="NKX342" s="3"/>
      <c r="NKY342" s="3"/>
      <c r="NKZ342" s="3"/>
      <c r="NLA342" s="3"/>
      <c r="NLB342" s="3"/>
      <c r="NLC342" s="3"/>
      <c r="NLD342" s="3"/>
      <c r="NLE342" s="3"/>
      <c r="NLF342" s="3"/>
      <c r="NLG342" s="3"/>
      <c r="NLH342" s="3"/>
      <c r="NLI342" s="3"/>
      <c r="NLJ342" s="3"/>
      <c r="NLK342" s="3"/>
      <c r="NLL342" s="3"/>
      <c r="NLM342" s="3"/>
      <c r="NLN342" s="3"/>
      <c r="NLO342" s="3"/>
      <c r="NLP342" s="3"/>
      <c r="NLQ342" s="3"/>
      <c r="NLR342" s="3"/>
      <c r="NLS342" s="3"/>
      <c r="NLT342" s="3"/>
      <c r="NLU342" s="3"/>
      <c r="NLV342" s="3"/>
      <c r="NLW342" s="3"/>
      <c r="NLX342" s="3"/>
      <c r="NLY342" s="3"/>
      <c r="NLZ342" s="3"/>
      <c r="NMA342" s="3"/>
      <c r="NMB342" s="3"/>
      <c r="NMC342" s="3"/>
      <c r="NMD342" s="3"/>
      <c r="NME342" s="3"/>
      <c r="NMF342" s="3"/>
      <c r="NMG342" s="3"/>
      <c r="NMH342" s="3"/>
      <c r="NMI342" s="3"/>
      <c r="NMJ342" s="3"/>
      <c r="NMK342" s="3"/>
      <c r="NML342" s="3"/>
      <c r="NMM342" s="3"/>
      <c r="NMN342" s="3"/>
      <c r="NMO342" s="3"/>
      <c r="NMP342" s="3"/>
      <c r="NMQ342" s="3"/>
      <c r="NMR342" s="3"/>
      <c r="NMS342" s="3"/>
      <c r="NMT342" s="3"/>
      <c r="NMU342" s="3"/>
      <c r="NMV342" s="3"/>
      <c r="NMW342" s="3"/>
      <c r="NMX342" s="3"/>
      <c r="NMY342" s="3"/>
      <c r="NMZ342" s="3"/>
      <c r="NNA342" s="3"/>
      <c r="NNB342" s="3"/>
      <c r="NNC342" s="3"/>
      <c r="NND342" s="3"/>
      <c r="NNE342" s="3"/>
      <c r="NNF342" s="3"/>
      <c r="NNG342" s="3"/>
      <c r="NNH342" s="3"/>
      <c r="NNI342" s="3"/>
      <c r="NNJ342" s="3"/>
      <c r="NNK342" s="3"/>
      <c r="NNL342" s="3"/>
      <c r="NNM342" s="3"/>
      <c r="NNN342" s="3"/>
      <c r="NNO342" s="3"/>
      <c r="NNP342" s="3"/>
      <c r="NNQ342" s="3"/>
      <c r="NNR342" s="3"/>
      <c r="NNS342" s="3"/>
      <c r="NNT342" s="3"/>
      <c r="NNU342" s="3"/>
      <c r="NNV342" s="3"/>
      <c r="NNW342" s="3"/>
      <c r="NNX342" s="3"/>
      <c r="NNY342" s="3"/>
      <c r="NNZ342" s="3"/>
      <c r="NOA342" s="3"/>
      <c r="NOB342" s="3"/>
      <c r="NOC342" s="3"/>
      <c r="NOD342" s="3"/>
      <c r="NOE342" s="3"/>
      <c r="NOF342" s="3"/>
      <c r="NOG342" s="3"/>
      <c r="NOH342" s="3"/>
      <c r="NOI342" s="3"/>
      <c r="NOJ342" s="3"/>
      <c r="NOK342" s="3"/>
      <c r="NOL342" s="3"/>
      <c r="NOM342" s="3"/>
      <c r="NON342" s="3"/>
      <c r="NOO342" s="3"/>
      <c r="NOP342" s="3"/>
      <c r="NOQ342" s="3"/>
      <c r="NOR342" s="3"/>
      <c r="NOS342" s="3"/>
      <c r="NOT342" s="3"/>
      <c r="NOU342" s="3"/>
      <c r="NOV342" s="3"/>
      <c r="NOW342" s="3"/>
      <c r="NOX342" s="3"/>
      <c r="NOY342" s="3"/>
      <c r="NOZ342" s="3"/>
      <c r="NPA342" s="3"/>
      <c r="NPB342" s="3"/>
      <c r="NPC342" s="3"/>
      <c r="NPD342" s="3"/>
      <c r="NPE342" s="3"/>
      <c r="NPF342" s="3"/>
      <c r="NPG342" s="3"/>
      <c r="NPH342" s="3"/>
      <c r="NPI342" s="3"/>
      <c r="NPJ342" s="3"/>
      <c r="NPK342" s="3"/>
      <c r="NPL342" s="3"/>
      <c r="NPM342" s="3"/>
      <c r="NPN342" s="3"/>
      <c r="NPO342" s="3"/>
      <c r="NPP342" s="3"/>
      <c r="NPQ342" s="3"/>
      <c r="NPR342" s="3"/>
      <c r="NPS342" s="3"/>
      <c r="NPT342" s="3"/>
      <c r="NPU342" s="3"/>
      <c r="NPV342" s="3"/>
      <c r="NPW342" s="3"/>
      <c r="NPX342" s="3"/>
      <c r="NPY342" s="3"/>
      <c r="NPZ342" s="3"/>
      <c r="NQA342" s="3"/>
      <c r="NQB342" s="3"/>
      <c r="NQC342" s="3"/>
      <c r="NQD342" s="3"/>
      <c r="NQE342" s="3"/>
      <c r="NQF342" s="3"/>
      <c r="NQG342" s="3"/>
      <c r="NQH342" s="3"/>
      <c r="NQI342" s="3"/>
      <c r="NQJ342" s="3"/>
      <c r="NQK342" s="3"/>
      <c r="NQL342" s="3"/>
      <c r="NQM342" s="3"/>
      <c r="NQN342" s="3"/>
      <c r="NQO342" s="3"/>
      <c r="NQP342" s="3"/>
      <c r="NQQ342" s="3"/>
      <c r="NQR342" s="3"/>
      <c r="NQS342" s="3"/>
      <c r="NQT342" s="3"/>
      <c r="NQU342" s="3"/>
      <c r="NQV342" s="3"/>
      <c r="NQW342" s="3"/>
      <c r="NQX342" s="3"/>
      <c r="NQY342" s="3"/>
      <c r="NQZ342" s="3"/>
      <c r="NRA342" s="3"/>
      <c r="NRB342" s="3"/>
      <c r="NRC342" s="3"/>
      <c r="NRD342" s="3"/>
      <c r="NRE342" s="3"/>
      <c r="NRF342" s="3"/>
      <c r="NRG342" s="3"/>
      <c r="NRH342" s="3"/>
      <c r="NRI342" s="3"/>
      <c r="NRJ342" s="3"/>
      <c r="NRK342" s="3"/>
      <c r="NRL342" s="3"/>
      <c r="NRM342" s="3"/>
      <c r="NRN342" s="3"/>
      <c r="NRO342" s="3"/>
      <c r="NRP342" s="3"/>
      <c r="NRQ342" s="3"/>
      <c r="NRR342" s="3"/>
      <c r="NRS342" s="3"/>
      <c r="NRT342" s="3"/>
      <c r="NRU342" s="3"/>
      <c r="NRV342" s="3"/>
      <c r="NRW342" s="3"/>
      <c r="NRX342" s="3"/>
      <c r="NRY342" s="3"/>
      <c r="NRZ342" s="3"/>
      <c r="NSA342" s="3"/>
      <c r="NSB342" s="3"/>
      <c r="NSC342" s="3"/>
      <c r="NSD342" s="3"/>
      <c r="NSE342" s="3"/>
      <c r="NSF342" s="3"/>
      <c r="NSG342" s="3"/>
      <c r="NSH342" s="3"/>
      <c r="NSI342" s="3"/>
      <c r="NSJ342" s="3"/>
      <c r="NSK342" s="3"/>
      <c r="NSL342" s="3"/>
      <c r="NSM342" s="3"/>
      <c r="NSN342" s="3"/>
      <c r="NSO342" s="3"/>
      <c r="NSP342" s="3"/>
      <c r="NSQ342" s="3"/>
      <c r="NSR342" s="3"/>
      <c r="NSS342" s="3"/>
      <c r="NST342" s="3"/>
      <c r="NSU342" s="3"/>
      <c r="NSV342" s="3"/>
      <c r="NSW342" s="3"/>
      <c r="NSX342" s="3"/>
      <c r="NSY342" s="3"/>
      <c r="NSZ342" s="3"/>
      <c r="NTA342" s="3"/>
      <c r="NTB342" s="3"/>
      <c r="NTC342" s="3"/>
      <c r="NTD342" s="3"/>
      <c r="NTE342" s="3"/>
      <c r="NTF342" s="3"/>
      <c r="NTG342" s="3"/>
      <c r="NTH342" s="3"/>
      <c r="NTI342" s="3"/>
      <c r="NTJ342" s="3"/>
      <c r="NTK342" s="3"/>
      <c r="NTL342" s="3"/>
      <c r="NTM342" s="3"/>
      <c r="NTN342" s="3"/>
      <c r="NTO342" s="3"/>
      <c r="NTP342" s="3"/>
      <c r="NTQ342" s="3"/>
      <c r="NTR342" s="3"/>
      <c r="NTS342" s="3"/>
      <c r="NTT342" s="3"/>
      <c r="NTU342" s="3"/>
      <c r="NTV342" s="3"/>
      <c r="NTW342" s="3"/>
      <c r="NTX342" s="3"/>
      <c r="NTY342" s="3"/>
      <c r="NTZ342" s="3"/>
      <c r="NUA342" s="3"/>
      <c r="NUB342" s="3"/>
      <c r="NUC342" s="3"/>
      <c r="NUD342" s="3"/>
      <c r="NUE342" s="3"/>
      <c r="NUF342" s="3"/>
      <c r="NUG342" s="3"/>
      <c r="NUH342" s="3"/>
      <c r="NUI342" s="3"/>
      <c r="NUJ342" s="3"/>
      <c r="NUK342" s="3"/>
      <c r="NUL342" s="3"/>
      <c r="NUM342" s="3"/>
      <c r="NUN342" s="3"/>
      <c r="NUO342" s="3"/>
      <c r="NUP342" s="3"/>
      <c r="NUQ342" s="3"/>
      <c r="NUR342" s="3"/>
      <c r="NUS342" s="3"/>
      <c r="NUT342" s="3"/>
      <c r="NUU342" s="3"/>
      <c r="NUV342" s="3"/>
      <c r="NUW342" s="3"/>
      <c r="NUX342" s="3"/>
      <c r="NUY342" s="3"/>
      <c r="NUZ342" s="3"/>
      <c r="NVA342" s="3"/>
      <c r="NVB342" s="3"/>
      <c r="NVC342" s="3"/>
      <c r="NVD342" s="3"/>
      <c r="NVE342" s="3"/>
      <c r="NVF342" s="3"/>
      <c r="NVG342" s="3"/>
      <c r="NVH342" s="3"/>
      <c r="NVI342" s="3"/>
      <c r="NVJ342" s="3"/>
      <c r="NVK342" s="3"/>
      <c r="NVL342" s="3"/>
      <c r="NVM342" s="3"/>
      <c r="NVN342" s="3"/>
      <c r="NVO342" s="3"/>
      <c r="NVP342" s="3"/>
      <c r="NVQ342" s="3"/>
      <c r="NVR342" s="3"/>
      <c r="NVS342" s="3"/>
      <c r="NVT342" s="3"/>
      <c r="NVU342" s="3"/>
      <c r="NVV342" s="3"/>
      <c r="NVW342" s="3"/>
      <c r="NVX342" s="3"/>
      <c r="NVY342" s="3"/>
      <c r="NVZ342" s="3"/>
      <c r="NWA342" s="3"/>
      <c r="NWB342" s="3"/>
      <c r="NWC342" s="3"/>
      <c r="NWD342" s="3"/>
      <c r="NWE342" s="3"/>
      <c r="NWF342" s="3"/>
      <c r="NWG342" s="3"/>
      <c r="NWH342" s="3"/>
      <c r="NWI342" s="3"/>
      <c r="NWJ342" s="3"/>
      <c r="NWK342" s="3"/>
      <c r="NWL342" s="3"/>
      <c r="NWM342" s="3"/>
      <c r="NWN342" s="3"/>
      <c r="NWO342" s="3"/>
      <c r="NWP342" s="3"/>
      <c r="NWQ342" s="3"/>
      <c r="NWR342" s="3"/>
      <c r="NWS342" s="3"/>
      <c r="NWT342" s="3"/>
      <c r="NWU342" s="3"/>
      <c r="NWV342" s="3"/>
      <c r="NWW342" s="3"/>
      <c r="NWX342" s="3"/>
      <c r="NWY342" s="3"/>
      <c r="NWZ342" s="3"/>
      <c r="NXA342" s="3"/>
      <c r="NXB342" s="3"/>
      <c r="NXC342" s="3"/>
      <c r="NXD342" s="3"/>
      <c r="NXE342" s="3"/>
      <c r="NXF342" s="3"/>
      <c r="NXG342" s="3"/>
      <c r="NXH342" s="3"/>
      <c r="NXI342" s="3"/>
      <c r="NXJ342" s="3"/>
      <c r="NXK342" s="3"/>
      <c r="NXL342" s="3"/>
      <c r="NXM342" s="3"/>
      <c r="NXN342" s="3"/>
      <c r="NXO342" s="3"/>
      <c r="NXP342" s="3"/>
      <c r="NXQ342" s="3"/>
      <c r="NXR342" s="3"/>
      <c r="NXS342" s="3"/>
      <c r="NXT342" s="3"/>
      <c r="NXU342" s="3"/>
      <c r="NXV342" s="3"/>
      <c r="NXW342" s="3"/>
      <c r="NXX342" s="3"/>
      <c r="NXY342" s="3"/>
      <c r="NXZ342" s="3"/>
      <c r="NYA342" s="3"/>
      <c r="NYB342" s="3"/>
      <c r="NYC342" s="3"/>
      <c r="NYD342" s="3"/>
      <c r="NYE342" s="3"/>
      <c r="NYF342" s="3"/>
      <c r="NYG342" s="3"/>
      <c r="NYH342" s="3"/>
      <c r="NYI342" s="3"/>
      <c r="NYJ342" s="3"/>
      <c r="NYK342" s="3"/>
      <c r="NYL342" s="3"/>
      <c r="NYM342" s="3"/>
      <c r="NYN342" s="3"/>
      <c r="NYO342" s="3"/>
      <c r="NYP342" s="3"/>
      <c r="NYQ342" s="3"/>
      <c r="NYR342" s="3"/>
      <c r="NYS342" s="3"/>
      <c r="NYT342" s="3"/>
      <c r="NYU342" s="3"/>
      <c r="NYV342" s="3"/>
      <c r="NYW342" s="3"/>
      <c r="NYX342" s="3"/>
      <c r="NYY342" s="3"/>
      <c r="NYZ342" s="3"/>
      <c r="NZA342" s="3"/>
      <c r="NZB342" s="3"/>
      <c r="NZC342" s="3"/>
      <c r="NZD342" s="3"/>
      <c r="NZE342" s="3"/>
      <c r="NZF342" s="3"/>
      <c r="NZG342" s="3"/>
      <c r="NZH342" s="3"/>
      <c r="NZI342" s="3"/>
      <c r="NZJ342" s="3"/>
      <c r="NZK342" s="3"/>
      <c r="NZL342" s="3"/>
      <c r="NZM342" s="3"/>
      <c r="NZN342" s="3"/>
      <c r="NZO342" s="3"/>
      <c r="NZP342" s="3"/>
      <c r="NZQ342" s="3"/>
      <c r="NZR342" s="3"/>
      <c r="NZS342" s="3"/>
      <c r="NZT342" s="3"/>
      <c r="NZU342" s="3"/>
      <c r="NZV342" s="3"/>
      <c r="NZW342" s="3"/>
      <c r="NZX342" s="3"/>
      <c r="NZY342" s="3"/>
      <c r="NZZ342" s="3"/>
      <c r="OAA342" s="3"/>
      <c r="OAB342" s="3"/>
      <c r="OAC342" s="3"/>
      <c r="OAD342" s="3"/>
      <c r="OAE342" s="3"/>
      <c r="OAF342" s="3"/>
      <c r="OAG342" s="3"/>
      <c r="OAH342" s="3"/>
      <c r="OAI342" s="3"/>
      <c r="OAJ342" s="3"/>
      <c r="OAK342" s="3"/>
      <c r="OAL342" s="3"/>
      <c r="OAM342" s="3"/>
      <c r="OAN342" s="3"/>
      <c r="OAO342" s="3"/>
      <c r="OAP342" s="3"/>
      <c r="OAQ342" s="3"/>
      <c r="OAR342" s="3"/>
      <c r="OAS342" s="3"/>
      <c r="OAT342" s="3"/>
      <c r="OAU342" s="3"/>
      <c r="OAV342" s="3"/>
      <c r="OAW342" s="3"/>
      <c r="OAX342" s="3"/>
      <c r="OAY342" s="3"/>
      <c r="OAZ342" s="3"/>
      <c r="OBA342" s="3"/>
      <c r="OBB342" s="3"/>
      <c r="OBC342" s="3"/>
      <c r="OBD342" s="3"/>
      <c r="OBE342" s="3"/>
      <c r="OBF342" s="3"/>
      <c r="OBG342" s="3"/>
      <c r="OBH342" s="3"/>
      <c r="OBI342" s="3"/>
      <c r="OBJ342" s="3"/>
      <c r="OBK342" s="3"/>
      <c r="OBL342" s="3"/>
      <c r="OBM342" s="3"/>
      <c r="OBN342" s="3"/>
      <c r="OBO342" s="3"/>
      <c r="OBP342" s="3"/>
      <c r="OBQ342" s="3"/>
      <c r="OBR342" s="3"/>
      <c r="OBS342" s="3"/>
      <c r="OBT342" s="3"/>
      <c r="OBU342" s="3"/>
      <c r="OBV342" s="3"/>
      <c r="OBW342" s="3"/>
      <c r="OBX342" s="3"/>
      <c r="OBY342" s="3"/>
      <c r="OBZ342" s="3"/>
      <c r="OCA342" s="3"/>
      <c r="OCB342" s="3"/>
      <c r="OCC342" s="3"/>
      <c r="OCD342" s="3"/>
      <c r="OCE342" s="3"/>
      <c r="OCF342" s="3"/>
      <c r="OCG342" s="3"/>
      <c r="OCH342" s="3"/>
      <c r="OCI342" s="3"/>
      <c r="OCJ342" s="3"/>
      <c r="OCK342" s="3"/>
      <c r="OCL342" s="3"/>
      <c r="OCM342" s="3"/>
      <c r="OCN342" s="3"/>
      <c r="OCO342" s="3"/>
      <c r="OCP342" s="3"/>
      <c r="OCQ342" s="3"/>
      <c r="OCR342" s="3"/>
      <c r="OCS342" s="3"/>
      <c r="OCT342" s="3"/>
      <c r="OCU342" s="3"/>
      <c r="OCV342" s="3"/>
      <c r="OCW342" s="3"/>
      <c r="OCX342" s="3"/>
      <c r="OCY342" s="3"/>
      <c r="OCZ342" s="3"/>
      <c r="ODA342" s="3"/>
      <c r="ODB342" s="3"/>
      <c r="ODC342" s="3"/>
      <c r="ODD342" s="3"/>
      <c r="ODE342" s="3"/>
      <c r="ODF342" s="3"/>
      <c r="ODG342" s="3"/>
      <c r="ODH342" s="3"/>
      <c r="ODI342" s="3"/>
      <c r="ODJ342" s="3"/>
      <c r="ODK342" s="3"/>
      <c r="ODL342" s="3"/>
      <c r="ODM342" s="3"/>
      <c r="ODN342" s="3"/>
      <c r="ODO342" s="3"/>
      <c r="ODP342" s="3"/>
      <c r="ODQ342" s="3"/>
      <c r="ODR342" s="3"/>
      <c r="ODS342" s="3"/>
      <c r="ODT342" s="3"/>
      <c r="ODU342" s="3"/>
      <c r="ODV342" s="3"/>
      <c r="ODW342" s="3"/>
      <c r="ODX342" s="3"/>
      <c r="ODY342" s="3"/>
      <c r="ODZ342" s="3"/>
      <c r="OEA342" s="3"/>
      <c r="OEB342" s="3"/>
      <c r="OEC342" s="3"/>
      <c r="OED342" s="3"/>
      <c r="OEE342" s="3"/>
      <c r="OEF342" s="3"/>
      <c r="OEG342" s="3"/>
      <c r="OEH342" s="3"/>
      <c r="OEI342" s="3"/>
      <c r="OEJ342" s="3"/>
      <c r="OEK342" s="3"/>
      <c r="OEL342" s="3"/>
      <c r="OEM342" s="3"/>
      <c r="OEN342" s="3"/>
      <c r="OEO342" s="3"/>
      <c r="OEP342" s="3"/>
      <c r="OEQ342" s="3"/>
      <c r="OER342" s="3"/>
      <c r="OES342" s="3"/>
      <c r="OET342" s="3"/>
      <c r="OEU342" s="3"/>
      <c r="OEV342" s="3"/>
      <c r="OEW342" s="3"/>
      <c r="OEX342" s="3"/>
      <c r="OEY342" s="3"/>
      <c r="OEZ342" s="3"/>
      <c r="OFA342" s="3"/>
      <c r="OFB342" s="3"/>
      <c r="OFC342" s="3"/>
      <c r="OFD342" s="3"/>
      <c r="OFE342" s="3"/>
      <c r="OFF342" s="3"/>
      <c r="OFG342" s="3"/>
      <c r="OFH342" s="3"/>
      <c r="OFI342" s="3"/>
      <c r="OFJ342" s="3"/>
      <c r="OFK342" s="3"/>
      <c r="OFL342" s="3"/>
      <c r="OFM342" s="3"/>
      <c r="OFN342" s="3"/>
      <c r="OFO342" s="3"/>
      <c r="OFP342" s="3"/>
      <c r="OFQ342" s="3"/>
      <c r="OFR342" s="3"/>
      <c r="OFS342" s="3"/>
      <c r="OFT342" s="3"/>
      <c r="OFU342" s="3"/>
      <c r="OFV342" s="3"/>
      <c r="OFW342" s="3"/>
      <c r="OFX342" s="3"/>
      <c r="OFY342" s="3"/>
      <c r="OFZ342" s="3"/>
      <c r="OGA342" s="3"/>
      <c r="OGB342" s="3"/>
      <c r="OGC342" s="3"/>
      <c r="OGD342" s="3"/>
      <c r="OGE342" s="3"/>
      <c r="OGF342" s="3"/>
      <c r="OGG342" s="3"/>
      <c r="OGH342" s="3"/>
      <c r="OGI342" s="3"/>
      <c r="OGJ342" s="3"/>
      <c r="OGK342" s="3"/>
      <c r="OGL342" s="3"/>
      <c r="OGM342" s="3"/>
      <c r="OGN342" s="3"/>
      <c r="OGO342" s="3"/>
      <c r="OGP342" s="3"/>
      <c r="OGQ342" s="3"/>
      <c r="OGR342" s="3"/>
      <c r="OGS342" s="3"/>
      <c r="OGT342" s="3"/>
      <c r="OGU342" s="3"/>
      <c r="OGV342" s="3"/>
      <c r="OGW342" s="3"/>
      <c r="OGX342" s="3"/>
      <c r="OGY342" s="3"/>
      <c r="OGZ342" s="3"/>
      <c r="OHA342" s="3"/>
      <c r="OHB342" s="3"/>
      <c r="OHC342" s="3"/>
      <c r="OHD342" s="3"/>
      <c r="OHE342" s="3"/>
      <c r="OHF342" s="3"/>
      <c r="OHG342" s="3"/>
      <c r="OHH342" s="3"/>
      <c r="OHI342" s="3"/>
      <c r="OHJ342" s="3"/>
      <c r="OHK342" s="3"/>
      <c r="OHL342" s="3"/>
      <c r="OHM342" s="3"/>
      <c r="OHN342" s="3"/>
      <c r="OHO342" s="3"/>
      <c r="OHP342" s="3"/>
      <c r="OHQ342" s="3"/>
      <c r="OHR342" s="3"/>
      <c r="OHS342" s="3"/>
      <c r="OHT342" s="3"/>
      <c r="OHU342" s="3"/>
      <c r="OHV342" s="3"/>
      <c r="OHW342" s="3"/>
      <c r="OHX342" s="3"/>
      <c r="OHY342" s="3"/>
      <c r="OHZ342" s="3"/>
      <c r="OIA342" s="3"/>
      <c r="OIB342" s="3"/>
      <c r="OIC342" s="3"/>
      <c r="OID342" s="3"/>
      <c r="OIE342" s="3"/>
      <c r="OIF342" s="3"/>
      <c r="OIG342" s="3"/>
      <c r="OIH342" s="3"/>
      <c r="OII342" s="3"/>
      <c r="OIJ342" s="3"/>
      <c r="OIK342" s="3"/>
      <c r="OIL342" s="3"/>
      <c r="OIM342" s="3"/>
      <c r="OIN342" s="3"/>
      <c r="OIO342" s="3"/>
      <c r="OIP342" s="3"/>
      <c r="OIQ342" s="3"/>
      <c r="OIR342" s="3"/>
      <c r="OIS342" s="3"/>
      <c r="OIT342" s="3"/>
      <c r="OIU342" s="3"/>
      <c r="OIV342" s="3"/>
      <c r="OIW342" s="3"/>
      <c r="OIX342" s="3"/>
      <c r="OIY342" s="3"/>
      <c r="OIZ342" s="3"/>
      <c r="OJA342" s="3"/>
      <c r="OJB342" s="3"/>
      <c r="OJC342" s="3"/>
      <c r="OJD342" s="3"/>
      <c r="OJE342" s="3"/>
      <c r="OJF342" s="3"/>
      <c r="OJG342" s="3"/>
      <c r="OJH342" s="3"/>
      <c r="OJI342" s="3"/>
      <c r="OJJ342" s="3"/>
      <c r="OJK342" s="3"/>
      <c r="OJL342" s="3"/>
      <c r="OJM342" s="3"/>
      <c r="OJN342" s="3"/>
      <c r="OJO342" s="3"/>
      <c r="OJP342" s="3"/>
      <c r="OJQ342" s="3"/>
      <c r="OJR342" s="3"/>
      <c r="OJS342" s="3"/>
      <c r="OJT342" s="3"/>
      <c r="OJU342" s="3"/>
      <c r="OJV342" s="3"/>
      <c r="OJW342" s="3"/>
      <c r="OJX342" s="3"/>
      <c r="OJY342" s="3"/>
      <c r="OJZ342" s="3"/>
      <c r="OKA342" s="3"/>
      <c r="OKB342" s="3"/>
      <c r="OKC342" s="3"/>
      <c r="OKD342" s="3"/>
      <c r="OKE342" s="3"/>
      <c r="OKF342" s="3"/>
      <c r="OKG342" s="3"/>
      <c r="OKH342" s="3"/>
      <c r="OKI342" s="3"/>
      <c r="OKJ342" s="3"/>
      <c r="OKK342" s="3"/>
      <c r="OKL342" s="3"/>
      <c r="OKM342" s="3"/>
      <c r="OKN342" s="3"/>
      <c r="OKO342" s="3"/>
      <c r="OKP342" s="3"/>
      <c r="OKQ342" s="3"/>
      <c r="OKR342" s="3"/>
      <c r="OKS342" s="3"/>
      <c r="OKT342" s="3"/>
      <c r="OKU342" s="3"/>
      <c r="OKV342" s="3"/>
      <c r="OKW342" s="3"/>
      <c r="OKX342" s="3"/>
      <c r="OKY342" s="3"/>
      <c r="OKZ342" s="3"/>
      <c r="OLA342" s="3"/>
      <c r="OLB342" s="3"/>
      <c r="OLC342" s="3"/>
      <c r="OLD342" s="3"/>
      <c r="OLE342" s="3"/>
      <c r="OLF342" s="3"/>
      <c r="OLG342" s="3"/>
      <c r="OLH342" s="3"/>
      <c r="OLI342" s="3"/>
      <c r="OLJ342" s="3"/>
      <c r="OLK342" s="3"/>
      <c r="OLL342" s="3"/>
      <c r="OLM342" s="3"/>
      <c r="OLN342" s="3"/>
      <c r="OLO342" s="3"/>
      <c r="OLP342" s="3"/>
      <c r="OLQ342" s="3"/>
      <c r="OLR342" s="3"/>
      <c r="OLS342" s="3"/>
      <c r="OLT342" s="3"/>
      <c r="OLU342" s="3"/>
      <c r="OLV342" s="3"/>
      <c r="OLW342" s="3"/>
      <c r="OLX342" s="3"/>
      <c r="OLY342" s="3"/>
      <c r="OLZ342" s="3"/>
      <c r="OMA342" s="3"/>
      <c r="OMB342" s="3"/>
      <c r="OMC342" s="3"/>
      <c r="OMD342" s="3"/>
      <c r="OME342" s="3"/>
      <c r="OMF342" s="3"/>
      <c r="OMG342" s="3"/>
      <c r="OMH342" s="3"/>
      <c r="OMI342" s="3"/>
      <c r="OMJ342" s="3"/>
      <c r="OMK342" s="3"/>
      <c r="OML342" s="3"/>
      <c r="OMM342" s="3"/>
      <c r="OMN342" s="3"/>
      <c r="OMO342" s="3"/>
      <c r="OMP342" s="3"/>
      <c r="OMQ342" s="3"/>
      <c r="OMR342" s="3"/>
      <c r="OMS342" s="3"/>
      <c r="OMT342" s="3"/>
      <c r="OMU342" s="3"/>
      <c r="OMV342" s="3"/>
      <c r="OMW342" s="3"/>
      <c r="OMX342" s="3"/>
      <c r="OMY342" s="3"/>
      <c r="OMZ342" s="3"/>
      <c r="ONA342" s="3"/>
      <c r="ONB342" s="3"/>
      <c r="ONC342" s="3"/>
      <c r="OND342" s="3"/>
      <c r="ONE342" s="3"/>
      <c r="ONF342" s="3"/>
      <c r="ONG342" s="3"/>
      <c r="ONH342" s="3"/>
      <c r="ONI342" s="3"/>
      <c r="ONJ342" s="3"/>
      <c r="ONK342" s="3"/>
      <c r="ONL342" s="3"/>
      <c r="ONM342" s="3"/>
      <c r="ONN342" s="3"/>
      <c r="ONO342" s="3"/>
      <c r="ONP342" s="3"/>
      <c r="ONQ342" s="3"/>
      <c r="ONR342" s="3"/>
      <c r="ONS342" s="3"/>
      <c r="ONT342" s="3"/>
      <c r="ONU342" s="3"/>
      <c r="ONV342" s="3"/>
      <c r="ONW342" s="3"/>
      <c r="ONX342" s="3"/>
      <c r="ONY342" s="3"/>
      <c r="ONZ342" s="3"/>
      <c r="OOA342" s="3"/>
      <c r="OOB342" s="3"/>
      <c r="OOC342" s="3"/>
      <c r="OOD342" s="3"/>
      <c r="OOE342" s="3"/>
      <c r="OOF342" s="3"/>
      <c r="OOG342" s="3"/>
      <c r="OOH342" s="3"/>
      <c r="OOI342" s="3"/>
      <c r="OOJ342" s="3"/>
      <c r="OOK342" s="3"/>
      <c r="OOL342" s="3"/>
      <c r="OOM342" s="3"/>
      <c r="OON342" s="3"/>
      <c r="OOO342" s="3"/>
      <c r="OOP342" s="3"/>
      <c r="OOQ342" s="3"/>
      <c r="OOR342" s="3"/>
      <c r="OOS342" s="3"/>
      <c r="OOT342" s="3"/>
      <c r="OOU342" s="3"/>
      <c r="OOV342" s="3"/>
      <c r="OOW342" s="3"/>
      <c r="OOX342" s="3"/>
      <c r="OOY342" s="3"/>
      <c r="OOZ342" s="3"/>
      <c r="OPA342" s="3"/>
      <c r="OPB342" s="3"/>
      <c r="OPC342" s="3"/>
      <c r="OPD342" s="3"/>
      <c r="OPE342" s="3"/>
      <c r="OPF342" s="3"/>
      <c r="OPG342" s="3"/>
      <c r="OPH342" s="3"/>
      <c r="OPI342" s="3"/>
      <c r="OPJ342" s="3"/>
      <c r="OPK342" s="3"/>
      <c r="OPL342" s="3"/>
      <c r="OPM342" s="3"/>
      <c r="OPN342" s="3"/>
      <c r="OPO342" s="3"/>
      <c r="OPP342" s="3"/>
      <c r="OPQ342" s="3"/>
      <c r="OPR342" s="3"/>
      <c r="OPS342" s="3"/>
      <c r="OPT342" s="3"/>
      <c r="OPU342" s="3"/>
      <c r="OPV342" s="3"/>
      <c r="OPW342" s="3"/>
      <c r="OPX342" s="3"/>
      <c r="OPY342" s="3"/>
      <c r="OPZ342" s="3"/>
      <c r="OQA342" s="3"/>
      <c r="OQB342" s="3"/>
      <c r="OQC342" s="3"/>
      <c r="OQD342" s="3"/>
      <c r="OQE342" s="3"/>
      <c r="OQF342" s="3"/>
      <c r="OQG342" s="3"/>
      <c r="OQH342" s="3"/>
      <c r="OQI342" s="3"/>
      <c r="OQJ342" s="3"/>
      <c r="OQK342" s="3"/>
      <c r="OQL342" s="3"/>
      <c r="OQM342" s="3"/>
      <c r="OQN342" s="3"/>
      <c r="OQO342" s="3"/>
      <c r="OQP342" s="3"/>
      <c r="OQQ342" s="3"/>
      <c r="OQR342" s="3"/>
      <c r="OQS342" s="3"/>
      <c r="OQT342" s="3"/>
      <c r="OQU342" s="3"/>
      <c r="OQV342" s="3"/>
      <c r="OQW342" s="3"/>
      <c r="OQX342" s="3"/>
      <c r="OQY342" s="3"/>
      <c r="OQZ342" s="3"/>
      <c r="ORA342" s="3"/>
      <c r="ORB342" s="3"/>
      <c r="ORC342" s="3"/>
      <c r="ORD342" s="3"/>
      <c r="ORE342" s="3"/>
      <c r="ORF342" s="3"/>
      <c r="ORG342" s="3"/>
      <c r="ORH342" s="3"/>
      <c r="ORI342" s="3"/>
      <c r="ORJ342" s="3"/>
      <c r="ORK342" s="3"/>
      <c r="ORL342" s="3"/>
      <c r="ORM342" s="3"/>
      <c r="ORN342" s="3"/>
      <c r="ORO342" s="3"/>
      <c r="ORP342" s="3"/>
      <c r="ORQ342" s="3"/>
      <c r="ORR342" s="3"/>
      <c r="ORS342" s="3"/>
      <c r="ORT342" s="3"/>
      <c r="ORU342" s="3"/>
      <c r="ORV342" s="3"/>
      <c r="ORW342" s="3"/>
      <c r="ORX342" s="3"/>
      <c r="ORY342" s="3"/>
      <c r="ORZ342" s="3"/>
      <c r="OSA342" s="3"/>
      <c r="OSB342" s="3"/>
      <c r="OSC342" s="3"/>
      <c r="OSD342" s="3"/>
      <c r="OSE342" s="3"/>
      <c r="OSF342" s="3"/>
      <c r="OSG342" s="3"/>
      <c r="OSH342" s="3"/>
      <c r="OSI342" s="3"/>
      <c r="OSJ342" s="3"/>
      <c r="OSK342" s="3"/>
      <c r="OSL342" s="3"/>
      <c r="OSM342" s="3"/>
      <c r="OSN342" s="3"/>
      <c r="OSO342" s="3"/>
      <c r="OSP342" s="3"/>
      <c r="OSQ342" s="3"/>
      <c r="OSR342" s="3"/>
      <c r="OSS342" s="3"/>
      <c r="OST342" s="3"/>
      <c r="OSU342" s="3"/>
      <c r="OSV342" s="3"/>
      <c r="OSW342" s="3"/>
      <c r="OSX342" s="3"/>
      <c r="OSY342" s="3"/>
      <c r="OSZ342" s="3"/>
      <c r="OTA342" s="3"/>
      <c r="OTB342" s="3"/>
      <c r="OTC342" s="3"/>
      <c r="OTD342" s="3"/>
      <c r="OTE342" s="3"/>
      <c r="OTF342" s="3"/>
      <c r="OTG342" s="3"/>
      <c r="OTH342" s="3"/>
      <c r="OTI342" s="3"/>
      <c r="OTJ342" s="3"/>
      <c r="OTK342" s="3"/>
      <c r="OTL342" s="3"/>
      <c r="OTM342" s="3"/>
      <c r="OTN342" s="3"/>
      <c r="OTO342" s="3"/>
      <c r="OTP342" s="3"/>
      <c r="OTQ342" s="3"/>
      <c r="OTR342" s="3"/>
      <c r="OTS342" s="3"/>
      <c r="OTT342" s="3"/>
      <c r="OTU342" s="3"/>
      <c r="OTV342" s="3"/>
      <c r="OTW342" s="3"/>
      <c r="OTX342" s="3"/>
      <c r="OTY342" s="3"/>
      <c r="OTZ342" s="3"/>
      <c r="OUA342" s="3"/>
      <c r="OUB342" s="3"/>
      <c r="OUC342" s="3"/>
      <c r="OUD342" s="3"/>
      <c r="OUE342" s="3"/>
      <c r="OUF342" s="3"/>
      <c r="OUG342" s="3"/>
      <c r="OUH342" s="3"/>
      <c r="OUI342" s="3"/>
      <c r="OUJ342" s="3"/>
      <c r="OUK342" s="3"/>
      <c r="OUL342" s="3"/>
      <c r="OUM342" s="3"/>
      <c r="OUN342" s="3"/>
      <c r="OUO342" s="3"/>
      <c r="OUP342" s="3"/>
      <c r="OUQ342" s="3"/>
      <c r="OUR342" s="3"/>
      <c r="OUS342" s="3"/>
      <c r="OUT342" s="3"/>
      <c r="OUU342" s="3"/>
      <c r="OUV342" s="3"/>
      <c r="OUW342" s="3"/>
      <c r="OUX342" s="3"/>
      <c r="OUY342" s="3"/>
      <c r="OUZ342" s="3"/>
      <c r="OVA342" s="3"/>
      <c r="OVB342" s="3"/>
      <c r="OVC342" s="3"/>
      <c r="OVD342" s="3"/>
      <c r="OVE342" s="3"/>
      <c r="OVF342" s="3"/>
      <c r="OVG342" s="3"/>
      <c r="OVH342" s="3"/>
      <c r="OVI342" s="3"/>
      <c r="OVJ342" s="3"/>
      <c r="OVK342" s="3"/>
      <c r="OVL342" s="3"/>
      <c r="OVM342" s="3"/>
      <c r="OVN342" s="3"/>
      <c r="OVO342" s="3"/>
      <c r="OVP342" s="3"/>
      <c r="OVQ342" s="3"/>
      <c r="OVR342" s="3"/>
      <c r="OVS342" s="3"/>
      <c r="OVT342" s="3"/>
      <c r="OVU342" s="3"/>
      <c r="OVV342" s="3"/>
      <c r="OVW342" s="3"/>
      <c r="OVX342" s="3"/>
      <c r="OVY342" s="3"/>
      <c r="OVZ342" s="3"/>
      <c r="OWA342" s="3"/>
      <c r="OWB342" s="3"/>
      <c r="OWC342" s="3"/>
      <c r="OWD342" s="3"/>
      <c r="OWE342" s="3"/>
      <c r="OWF342" s="3"/>
      <c r="OWG342" s="3"/>
      <c r="OWH342" s="3"/>
      <c r="OWI342" s="3"/>
      <c r="OWJ342" s="3"/>
      <c r="OWK342" s="3"/>
      <c r="OWL342" s="3"/>
      <c r="OWM342" s="3"/>
      <c r="OWN342" s="3"/>
      <c r="OWO342" s="3"/>
      <c r="OWP342" s="3"/>
      <c r="OWQ342" s="3"/>
      <c r="OWR342" s="3"/>
      <c r="OWS342" s="3"/>
      <c r="OWT342" s="3"/>
      <c r="OWU342" s="3"/>
      <c r="OWV342" s="3"/>
      <c r="OWW342" s="3"/>
      <c r="OWX342" s="3"/>
      <c r="OWY342" s="3"/>
      <c r="OWZ342" s="3"/>
      <c r="OXA342" s="3"/>
      <c r="OXB342" s="3"/>
      <c r="OXC342" s="3"/>
      <c r="OXD342" s="3"/>
      <c r="OXE342" s="3"/>
      <c r="OXF342" s="3"/>
      <c r="OXG342" s="3"/>
      <c r="OXH342" s="3"/>
      <c r="OXI342" s="3"/>
      <c r="OXJ342" s="3"/>
      <c r="OXK342" s="3"/>
      <c r="OXL342" s="3"/>
      <c r="OXM342" s="3"/>
      <c r="OXN342" s="3"/>
      <c r="OXO342" s="3"/>
      <c r="OXP342" s="3"/>
      <c r="OXQ342" s="3"/>
      <c r="OXR342" s="3"/>
      <c r="OXS342" s="3"/>
      <c r="OXT342" s="3"/>
      <c r="OXU342" s="3"/>
      <c r="OXV342" s="3"/>
      <c r="OXW342" s="3"/>
      <c r="OXX342" s="3"/>
      <c r="OXY342" s="3"/>
      <c r="OXZ342" s="3"/>
      <c r="OYA342" s="3"/>
      <c r="OYB342" s="3"/>
      <c r="OYC342" s="3"/>
      <c r="OYD342" s="3"/>
      <c r="OYE342" s="3"/>
      <c r="OYF342" s="3"/>
      <c r="OYG342" s="3"/>
      <c r="OYH342" s="3"/>
      <c r="OYI342" s="3"/>
      <c r="OYJ342" s="3"/>
      <c r="OYK342" s="3"/>
      <c r="OYL342" s="3"/>
      <c r="OYM342" s="3"/>
      <c r="OYN342" s="3"/>
      <c r="OYO342" s="3"/>
      <c r="OYP342" s="3"/>
      <c r="OYQ342" s="3"/>
      <c r="OYR342" s="3"/>
      <c r="OYS342" s="3"/>
      <c r="OYT342" s="3"/>
      <c r="OYU342" s="3"/>
      <c r="OYV342" s="3"/>
      <c r="OYW342" s="3"/>
      <c r="OYX342" s="3"/>
      <c r="OYY342" s="3"/>
      <c r="OYZ342" s="3"/>
      <c r="OZA342" s="3"/>
      <c r="OZB342" s="3"/>
      <c r="OZC342" s="3"/>
      <c r="OZD342" s="3"/>
      <c r="OZE342" s="3"/>
      <c r="OZF342" s="3"/>
      <c r="OZG342" s="3"/>
      <c r="OZH342" s="3"/>
      <c r="OZI342" s="3"/>
      <c r="OZJ342" s="3"/>
      <c r="OZK342" s="3"/>
      <c r="OZL342" s="3"/>
      <c r="OZM342" s="3"/>
      <c r="OZN342" s="3"/>
      <c r="OZO342" s="3"/>
      <c r="OZP342" s="3"/>
      <c r="OZQ342" s="3"/>
      <c r="OZR342" s="3"/>
      <c r="OZS342" s="3"/>
      <c r="OZT342" s="3"/>
      <c r="OZU342" s="3"/>
      <c r="OZV342" s="3"/>
      <c r="OZW342" s="3"/>
      <c r="OZX342" s="3"/>
      <c r="OZY342" s="3"/>
      <c r="OZZ342" s="3"/>
      <c r="PAA342" s="3"/>
      <c r="PAB342" s="3"/>
      <c r="PAC342" s="3"/>
      <c r="PAD342" s="3"/>
      <c r="PAE342" s="3"/>
      <c r="PAF342" s="3"/>
      <c r="PAG342" s="3"/>
      <c r="PAH342" s="3"/>
      <c r="PAI342" s="3"/>
      <c r="PAJ342" s="3"/>
      <c r="PAK342" s="3"/>
      <c r="PAL342" s="3"/>
      <c r="PAM342" s="3"/>
      <c r="PAN342" s="3"/>
      <c r="PAO342" s="3"/>
      <c r="PAP342" s="3"/>
      <c r="PAQ342" s="3"/>
      <c r="PAR342" s="3"/>
      <c r="PAS342" s="3"/>
      <c r="PAT342" s="3"/>
      <c r="PAU342" s="3"/>
      <c r="PAV342" s="3"/>
      <c r="PAW342" s="3"/>
      <c r="PAX342" s="3"/>
      <c r="PAY342" s="3"/>
      <c r="PAZ342" s="3"/>
      <c r="PBA342" s="3"/>
      <c r="PBB342" s="3"/>
      <c r="PBC342" s="3"/>
      <c r="PBD342" s="3"/>
      <c r="PBE342" s="3"/>
      <c r="PBF342" s="3"/>
      <c r="PBG342" s="3"/>
      <c r="PBH342" s="3"/>
      <c r="PBI342" s="3"/>
      <c r="PBJ342" s="3"/>
      <c r="PBK342" s="3"/>
      <c r="PBL342" s="3"/>
      <c r="PBM342" s="3"/>
      <c r="PBN342" s="3"/>
      <c r="PBO342" s="3"/>
      <c r="PBP342" s="3"/>
      <c r="PBQ342" s="3"/>
      <c r="PBR342" s="3"/>
      <c r="PBS342" s="3"/>
      <c r="PBT342" s="3"/>
      <c r="PBU342" s="3"/>
      <c r="PBV342" s="3"/>
      <c r="PBW342" s="3"/>
      <c r="PBX342" s="3"/>
      <c r="PBY342" s="3"/>
      <c r="PBZ342" s="3"/>
      <c r="PCA342" s="3"/>
      <c r="PCB342" s="3"/>
      <c r="PCC342" s="3"/>
      <c r="PCD342" s="3"/>
      <c r="PCE342" s="3"/>
      <c r="PCF342" s="3"/>
      <c r="PCG342" s="3"/>
      <c r="PCH342" s="3"/>
      <c r="PCI342" s="3"/>
      <c r="PCJ342" s="3"/>
      <c r="PCK342" s="3"/>
      <c r="PCL342" s="3"/>
      <c r="PCM342" s="3"/>
      <c r="PCN342" s="3"/>
      <c r="PCO342" s="3"/>
      <c r="PCP342" s="3"/>
      <c r="PCQ342" s="3"/>
      <c r="PCR342" s="3"/>
      <c r="PCS342" s="3"/>
      <c r="PCT342" s="3"/>
      <c r="PCU342" s="3"/>
      <c r="PCV342" s="3"/>
      <c r="PCW342" s="3"/>
      <c r="PCX342" s="3"/>
      <c r="PCY342" s="3"/>
      <c r="PCZ342" s="3"/>
      <c r="PDA342" s="3"/>
      <c r="PDB342" s="3"/>
      <c r="PDC342" s="3"/>
      <c r="PDD342" s="3"/>
      <c r="PDE342" s="3"/>
      <c r="PDF342" s="3"/>
      <c r="PDG342" s="3"/>
      <c r="PDH342" s="3"/>
      <c r="PDI342" s="3"/>
      <c r="PDJ342" s="3"/>
      <c r="PDK342" s="3"/>
      <c r="PDL342" s="3"/>
      <c r="PDM342" s="3"/>
      <c r="PDN342" s="3"/>
      <c r="PDO342" s="3"/>
      <c r="PDP342" s="3"/>
      <c r="PDQ342" s="3"/>
      <c r="PDR342" s="3"/>
      <c r="PDS342" s="3"/>
      <c r="PDT342" s="3"/>
      <c r="PDU342" s="3"/>
      <c r="PDV342" s="3"/>
      <c r="PDW342" s="3"/>
      <c r="PDX342" s="3"/>
      <c r="PDY342" s="3"/>
      <c r="PDZ342" s="3"/>
      <c r="PEA342" s="3"/>
      <c r="PEB342" s="3"/>
      <c r="PEC342" s="3"/>
      <c r="PED342" s="3"/>
      <c r="PEE342" s="3"/>
      <c r="PEF342" s="3"/>
      <c r="PEG342" s="3"/>
      <c r="PEH342" s="3"/>
      <c r="PEI342" s="3"/>
      <c r="PEJ342" s="3"/>
      <c r="PEK342" s="3"/>
      <c r="PEL342" s="3"/>
      <c r="PEM342" s="3"/>
      <c r="PEN342" s="3"/>
      <c r="PEO342" s="3"/>
      <c r="PEP342" s="3"/>
      <c r="PEQ342" s="3"/>
      <c r="PER342" s="3"/>
      <c r="PES342" s="3"/>
      <c r="PET342" s="3"/>
      <c r="PEU342" s="3"/>
      <c r="PEV342" s="3"/>
      <c r="PEW342" s="3"/>
      <c r="PEX342" s="3"/>
      <c r="PEY342" s="3"/>
      <c r="PEZ342" s="3"/>
      <c r="PFA342" s="3"/>
      <c r="PFB342" s="3"/>
      <c r="PFC342" s="3"/>
      <c r="PFD342" s="3"/>
      <c r="PFE342" s="3"/>
      <c r="PFF342" s="3"/>
      <c r="PFG342" s="3"/>
      <c r="PFH342" s="3"/>
      <c r="PFI342" s="3"/>
      <c r="PFJ342" s="3"/>
      <c r="PFK342" s="3"/>
      <c r="PFL342" s="3"/>
      <c r="PFM342" s="3"/>
      <c r="PFN342" s="3"/>
      <c r="PFO342" s="3"/>
      <c r="PFP342" s="3"/>
      <c r="PFQ342" s="3"/>
      <c r="PFR342" s="3"/>
      <c r="PFS342" s="3"/>
      <c r="PFT342" s="3"/>
      <c r="PFU342" s="3"/>
      <c r="PFV342" s="3"/>
      <c r="PFW342" s="3"/>
      <c r="PFX342" s="3"/>
      <c r="PFY342" s="3"/>
      <c r="PFZ342" s="3"/>
      <c r="PGA342" s="3"/>
      <c r="PGB342" s="3"/>
      <c r="PGC342" s="3"/>
      <c r="PGD342" s="3"/>
      <c r="PGE342" s="3"/>
      <c r="PGF342" s="3"/>
      <c r="PGG342" s="3"/>
      <c r="PGH342" s="3"/>
      <c r="PGI342" s="3"/>
      <c r="PGJ342" s="3"/>
      <c r="PGK342" s="3"/>
      <c r="PGL342" s="3"/>
      <c r="PGM342" s="3"/>
      <c r="PGN342" s="3"/>
      <c r="PGO342" s="3"/>
      <c r="PGP342" s="3"/>
      <c r="PGQ342" s="3"/>
      <c r="PGR342" s="3"/>
      <c r="PGS342" s="3"/>
      <c r="PGT342" s="3"/>
      <c r="PGU342" s="3"/>
      <c r="PGV342" s="3"/>
      <c r="PGW342" s="3"/>
      <c r="PGX342" s="3"/>
      <c r="PGY342" s="3"/>
      <c r="PGZ342" s="3"/>
      <c r="PHA342" s="3"/>
      <c r="PHB342" s="3"/>
      <c r="PHC342" s="3"/>
      <c r="PHD342" s="3"/>
      <c r="PHE342" s="3"/>
      <c r="PHF342" s="3"/>
      <c r="PHG342" s="3"/>
      <c r="PHH342" s="3"/>
      <c r="PHI342" s="3"/>
      <c r="PHJ342" s="3"/>
      <c r="PHK342" s="3"/>
      <c r="PHL342" s="3"/>
      <c r="PHM342" s="3"/>
      <c r="PHN342" s="3"/>
      <c r="PHO342" s="3"/>
      <c r="PHP342" s="3"/>
      <c r="PHQ342" s="3"/>
      <c r="PHR342" s="3"/>
      <c r="PHS342" s="3"/>
      <c r="PHT342" s="3"/>
      <c r="PHU342" s="3"/>
      <c r="PHV342" s="3"/>
      <c r="PHW342" s="3"/>
      <c r="PHX342" s="3"/>
      <c r="PHY342" s="3"/>
      <c r="PHZ342" s="3"/>
      <c r="PIA342" s="3"/>
      <c r="PIB342" s="3"/>
      <c r="PIC342" s="3"/>
      <c r="PID342" s="3"/>
      <c r="PIE342" s="3"/>
      <c r="PIF342" s="3"/>
      <c r="PIG342" s="3"/>
      <c r="PIH342" s="3"/>
      <c r="PII342" s="3"/>
      <c r="PIJ342" s="3"/>
      <c r="PIK342" s="3"/>
      <c r="PIL342" s="3"/>
      <c r="PIM342" s="3"/>
      <c r="PIN342" s="3"/>
      <c r="PIO342" s="3"/>
      <c r="PIP342" s="3"/>
      <c r="PIQ342" s="3"/>
      <c r="PIR342" s="3"/>
      <c r="PIS342" s="3"/>
      <c r="PIT342" s="3"/>
      <c r="PIU342" s="3"/>
      <c r="PIV342" s="3"/>
      <c r="PIW342" s="3"/>
      <c r="PIX342" s="3"/>
      <c r="PIY342" s="3"/>
      <c r="PIZ342" s="3"/>
      <c r="PJA342" s="3"/>
      <c r="PJB342" s="3"/>
      <c r="PJC342" s="3"/>
      <c r="PJD342" s="3"/>
      <c r="PJE342" s="3"/>
      <c r="PJF342" s="3"/>
      <c r="PJG342" s="3"/>
      <c r="PJH342" s="3"/>
      <c r="PJI342" s="3"/>
      <c r="PJJ342" s="3"/>
      <c r="PJK342" s="3"/>
      <c r="PJL342" s="3"/>
      <c r="PJM342" s="3"/>
      <c r="PJN342" s="3"/>
      <c r="PJO342" s="3"/>
      <c r="PJP342" s="3"/>
      <c r="PJQ342" s="3"/>
      <c r="PJR342" s="3"/>
      <c r="PJS342" s="3"/>
      <c r="PJT342" s="3"/>
      <c r="PJU342" s="3"/>
      <c r="PJV342" s="3"/>
      <c r="PJW342" s="3"/>
      <c r="PJX342" s="3"/>
      <c r="PJY342" s="3"/>
      <c r="PJZ342" s="3"/>
      <c r="PKA342" s="3"/>
      <c r="PKB342" s="3"/>
      <c r="PKC342" s="3"/>
      <c r="PKD342" s="3"/>
      <c r="PKE342" s="3"/>
      <c r="PKF342" s="3"/>
      <c r="PKG342" s="3"/>
      <c r="PKH342" s="3"/>
      <c r="PKI342" s="3"/>
      <c r="PKJ342" s="3"/>
      <c r="PKK342" s="3"/>
      <c r="PKL342" s="3"/>
      <c r="PKM342" s="3"/>
      <c r="PKN342" s="3"/>
      <c r="PKO342" s="3"/>
      <c r="PKP342" s="3"/>
      <c r="PKQ342" s="3"/>
      <c r="PKR342" s="3"/>
      <c r="PKS342" s="3"/>
      <c r="PKT342" s="3"/>
      <c r="PKU342" s="3"/>
      <c r="PKV342" s="3"/>
      <c r="PKW342" s="3"/>
      <c r="PKX342" s="3"/>
      <c r="PKY342" s="3"/>
      <c r="PKZ342" s="3"/>
      <c r="PLA342" s="3"/>
      <c r="PLB342" s="3"/>
      <c r="PLC342" s="3"/>
      <c r="PLD342" s="3"/>
      <c r="PLE342" s="3"/>
      <c r="PLF342" s="3"/>
      <c r="PLG342" s="3"/>
      <c r="PLH342" s="3"/>
      <c r="PLI342" s="3"/>
      <c r="PLJ342" s="3"/>
      <c r="PLK342" s="3"/>
      <c r="PLL342" s="3"/>
      <c r="PLM342" s="3"/>
      <c r="PLN342" s="3"/>
      <c r="PLO342" s="3"/>
      <c r="PLP342" s="3"/>
      <c r="PLQ342" s="3"/>
      <c r="PLR342" s="3"/>
      <c r="PLS342" s="3"/>
      <c r="PLT342" s="3"/>
      <c r="PLU342" s="3"/>
      <c r="PLV342" s="3"/>
      <c r="PLW342" s="3"/>
      <c r="PLX342" s="3"/>
      <c r="PLY342" s="3"/>
      <c r="PLZ342" s="3"/>
      <c r="PMA342" s="3"/>
      <c r="PMB342" s="3"/>
      <c r="PMC342" s="3"/>
      <c r="PMD342" s="3"/>
      <c r="PME342" s="3"/>
      <c r="PMF342" s="3"/>
      <c r="PMG342" s="3"/>
      <c r="PMH342" s="3"/>
      <c r="PMI342" s="3"/>
      <c r="PMJ342" s="3"/>
      <c r="PMK342" s="3"/>
      <c r="PML342" s="3"/>
      <c r="PMM342" s="3"/>
      <c r="PMN342" s="3"/>
      <c r="PMO342" s="3"/>
      <c r="PMP342" s="3"/>
      <c r="PMQ342" s="3"/>
      <c r="PMR342" s="3"/>
      <c r="PMS342" s="3"/>
      <c r="PMT342" s="3"/>
      <c r="PMU342" s="3"/>
      <c r="PMV342" s="3"/>
      <c r="PMW342" s="3"/>
      <c r="PMX342" s="3"/>
      <c r="PMY342" s="3"/>
      <c r="PMZ342" s="3"/>
      <c r="PNA342" s="3"/>
      <c r="PNB342" s="3"/>
      <c r="PNC342" s="3"/>
      <c r="PND342" s="3"/>
      <c r="PNE342" s="3"/>
      <c r="PNF342" s="3"/>
      <c r="PNG342" s="3"/>
      <c r="PNH342" s="3"/>
      <c r="PNI342" s="3"/>
      <c r="PNJ342" s="3"/>
      <c r="PNK342" s="3"/>
      <c r="PNL342" s="3"/>
      <c r="PNM342" s="3"/>
      <c r="PNN342" s="3"/>
      <c r="PNO342" s="3"/>
      <c r="PNP342" s="3"/>
      <c r="PNQ342" s="3"/>
      <c r="PNR342" s="3"/>
      <c r="PNS342" s="3"/>
      <c r="PNT342" s="3"/>
      <c r="PNU342" s="3"/>
      <c r="PNV342" s="3"/>
      <c r="PNW342" s="3"/>
      <c r="PNX342" s="3"/>
      <c r="PNY342" s="3"/>
      <c r="PNZ342" s="3"/>
      <c r="POA342" s="3"/>
      <c r="POB342" s="3"/>
      <c r="POC342" s="3"/>
      <c r="POD342" s="3"/>
      <c r="POE342" s="3"/>
      <c r="POF342" s="3"/>
      <c r="POG342" s="3"/>
      <c r="POH342" s="3"/>
      <c r="POI342" s="3"/>
      <c r="POJ342" s="3"/>
      <c r="POK342" s="3"/>
      <c r="POL342" s="3"/>
      <c r="POM342" s="3"/>
      <c r="PON342" s="3"/>
      <c r="POO342" s="3"/>
      <c r="POP342" s="3"/>
      <c r="POQ342" s="3"/>
      <c r="POR342" s="3"/>
      <c r="POS342" s="3"/>
      <c r="POT342" s="3"/>
      <c r="POU342" s="3"/>
      <c r="POV342" s="3"/>
      <c r="POW342" s="3"/>
      <c r="POX342" s="3"/>
      <c r="POY342" s="3"/>
      <c r="POZ342" s="3"/>
      <c r="PPA342" s="3"/>
      <c r="PPB342" s="3"/>
      <c r="PPC342" s="3"/>
      <c r="PPD342" s="3"/>
      <c r="PPE342" s="3"/>
      <c r="PPF342" s="3"/>
      <c r="PPG342" s="3"/>
      <c r="PPH342" s="3"/>
      <c r="PPI342" s="3"/>
      <c r="PPJ342" s="3"/>
      <c r="PPK342" s="3"/>
      <c r="PPL342" s="3"/>
      <c r="PPM342" s="3"/>
      <c r="PPN342" s="3"/>
      <c r="PPO342" s="3"/>
      <c r="PPP342" s="3"/>
      <c r="PPQ342" s="3"/>
      <c r="PPR342" s="3"/>
      <c r="PPS342" s="3"/>
      <c r="PPT342" s="3"/>
      <c r="PPU342" s="3"/>
      <c r="PPV342" s="3"/>
      <c r="PPW342" s="3"/>
      <c r="PPX342" s="3"/>
      <c r="PPY342" s="3"/>
      <c r="PPZ342" s="3"/>
      <c r="PQA342" s="3"/>
      <c r="PQB342" s="3"/>
      <c r="PQC342" s="3"/>
      <c r="PQD342" s="3"/>
      <c r="PQE342" s="3"/>
      <c r="PQF342" s="3"/>
      <c r="PQG342" s="3"/>
      <c r="PQH342" s="3"/>
      <c r="PQI342" s="3"/>
      <c r="PQJ342" s="3"/>
      <c r="PQK342" s="3"/>
      <c r="PQL342" s="3"/>
      <c r="PQM342" s="3"/>
      <c r="PQN342" s="3"/>
      <c r="PQO342" s="3"/>
      <c r="PQP342" s="3"/>
      <c r="PQQ342" s="3"/>
      <c r="PQR342" s="3"/>
      <c r="PQS342" s="3"/>
      <c r="PQT342" s="3"/>
      <c r="PQU342" s="3"/>
      <c r="PQV342" s="3"/>
      <c r="PQW342" s="3"/>
      <c r="PQX342" s="3"/>
      <c r="PQY342" s="3"/>
      <c r="PQZ342" s="3"/>
      <c r="PRA342" s="3"/>
      <c r="PRB342" s="3"/>
      <c r="PRC342" s="3"/>
      <c r="PRD342" s="3"/>
      <c r="PRE342" s="3"/>
      <c r="PRF342" s="3"/>
      <c r="PRG342" s="3"/>
      <c r="PRH342" s="3"/>
      <c r="PRI342" s="3"/>
      <c r="PRJ342" s="3"/>
      <c r="PRK342" s="3"/>
      <c r="PRL342" s="3"/>
      <c r="PRM342" s="3"/>
      <c r="PRN342" s="3"/>
      <c r="PRO342" s="3"/>
      <c r="PRP342" s="3"/>
      <c r="PRQ342" s="3"/>
      <c r="PRR342" s="3"/>
      <c r="PRS342" s="3"/>
      <c r="PRT342" s="3"/>
      <c r="PRU342" s="3"/>
      <c r="PRV342" s="3"/>
      <c r="PRW342" s="3"/>
      <c r="PRX342" s="3"/>
      <c r="PRY342" s="3"/>
      <c r="PRZ342" s="3"/>
      <c r="PSA342" s="3"/>
      <c r="PSB342" s="3"/>
      <c r="PSC342" s="3"/>
      <c r="PSD342" s="3"/>
      <c r="PSE342" s="3"/>
      <c r="PSF342" s="3"/>
      <c r="PSG342" s="3"/>
      <c r="PSH342" s="3"/>
      <c r="PSI342" s="3"/>
      <c r="PSJ342" s="3"/>
      <c r="PSK342" s="3"/>
      <c r="PSL342" s="3"/>
      <c r="PSM342" s="3"/>
      <c r="PSN342" s="3"/>
      <c r="PSO342" s="3"/>
      <c r="PSP342" s="3"/>
      <c r="PSQ342" s="3"/>
      <c r="PSR342" s="3"/>
      <c r="PSS342" s="3"/>
      <c r="PST342" s="3"/>
      <c r="PSU342" s="3"/>
      <c r="PSV342" s="3"/>
      <c r="PSW342" s="3"/>
      <c r="PSX342" s="3"/>
      <c r="PSY342" s="3"/>
      <c r="PSZ342" s="3"/>
      <c r="PTA342" s="3"/>
      <c r="PTB342" s="3"/>
      <c r="PTC342" s="3"/>
      <c r="PTD342" s="3"/>
      <c r="PTE342" s="3"/>
      <c r="PTF342" s="3"/>
      <c r="PTG342" s="3"/>
      <c r="PTH342" s="3"/>
      <c r="PTI342" s="3"/>
      <c r="PTJ342" s="3"/>
      <c r="PTK342" s="3"/>
      <c r="PTL342" s="3"/>
      <c r="PTM342" s="3"/>
      <c r="PTN342" s="3"/>
      <c r="PTO342" s="3"/>
      <c r="PTP342" s="3"/>
      <c r="PTQ342" s="3"/>
      <c r="PTR342" s="3"/>
      <c r="PTS342" s="3"/>
      <c r="PTT342" s="3"/>
      <c r="PTU342" s="3"/>
      <c r="PTV342" s="3"/>
      <c r="PTW342" s="3"/>
      <c r="PTX342" s="3"/>
      <c r="PTY342" s="3"/>
      <c r="PTZ342" s="3"/>
      <c r="PUA342" s="3"/>
      <c r="PUB342" s="3"/>
      <c r="PUC342" s="3"/>
      <c r="PUD342" s="3"/>
      <c r="PUE342" s="3"/>
      <c r="PUF342" s="3"/>
      <c r="PUG342" s="3"/>
      <c r="PUH342" s="3"/>
      <c r="PUI342" s="3"/>
      <c r="PUJ342" s="3"/>
      <c r="PUK342" s="3"/>
      <c r="PUL342" s="3"/>
      <c r="PUM342" s="3"/>
      <c r="PUN342" s="3"/>
      <c r="PUO342" s="3"/>
      <c r="PUP342" s="3"/>
      <c r="PUQ342" s="3"/>
      <c r="PUR342" s="3"/>
      <c r="PUS342" s="3"/>
      <c r="PUT342" s="3"/>
      <c r="PUU342" s="3"/>
      <c r="PUV342" s="3"/>
      <c r="PUW342" s="3"/>
      <c r="PUX342" s="3"/>
      <c r="PUY342" s="3"/>
      <c r="PUZ342" s="3"/>
      <c r="PVA342" s="3"/>
      <c r="PVB342" s="3"/>
      <c r="PVC342" s="3"/>
      <c r="PVD342" s="3"/>
      <c r="PVE342" s="3"/>
      <c r="PVF342" s="3"/>
      <c r="PVG342" s="3"/>
      <c r="PVH342" s="3"/>
      <c r="PVI342" s="3"/>
      <c r="PVJ342" s="3"/>
      <c r="PVK342" s="3"/>
      <c r="PVL342" s="3"/>
      <c r="PVM342" s="3"/>
      <c r="PVN342" s="3"/>
      <c r="PVO342" s="3"/>
      <c r="PVP342" s="3"/>
      <c r="PVQ342" s="3"/>
      <c r="PVR342" s="3"/>
      <c r="PVS342" s="3"/>
      <c r="PVT342" s="3"/>
      <c r="PVU342" s="3"/>
      <c r="PVV342" s="3"/>
      <c r="PVW342" s="3"/>
      <c r="PVX342" s="3"/>
      <c r="PVY342" s="3"/>
      <c r="PVZ342" s="3"/>
      <c r="PWA342" s="3"/>
      <c r="PWB342" s="3"/>
      <c r="PWC342" s="3"/>
      <c r="PWD342" s="3"/>
      <c r="PWE342" s="3"/>
      <c r="PWF342" s="3"/>
      <c r="PWG342" s="3"/>
      <c r="PWH342" s="3"/>
      <c r="PWI342" s="3"/>
      <c r="PWJ342" s="3"/>
      <c r="PWK342" s="3"/>
      <c r="PWL342" s="3"/>
      <c r="PWM342" s="3"/>
      <c r="PWN342" s="3"/>
      <c r="PWO342" s="3"/>
      <c r="PWP342" s="3"/>
      <c r="PWQ342" s="3"/>
      <c r="PWR342" s="3"/>
      <c r="PWS342" s="3"/>
      <c r="PWT342" s="3"/>
      <c r="PWU342" s="3"/>
      <c r="PWV342" s="3"/>
      <c r="PWW342" s="3"/>
      <c r="PWX342" s="3"/>
      <c r="PWY342" s="3"/>
      <c r="PWZ342" s="3"/>
      <c r="PXA342" s="3"/>
      <c r="PXB342" s="3"/>
      <c r="PXC342" s="3"/>
      <c r="PXD342" s="3"/>
      <c r="PXE342" s="3"/>
      <c r="PXF342" s="3"/>
      <c r="PXG342" s="3"/>
      <c r="PXH342" s="3"/>
      <c r="PXI342" s="3"/>
      <c r="PXJ342" s="3"/>
      <c r="PXK342" s="3"/>
      <c r="PXL342" s="3"/>
      <c r="PXM342" s="3"/>
      <c r="PXN342" s="3"/>
      <c r="PXO342" s="3"/>
      <c r="PXP342" s="3"/>
      <c r="PXQ342" s="3"/>
      <c r="PXR342" s="3"/>
      <c r="PXS342" s="3"/>
      <c r="PXT342" s="3"/>
      <c r="PXU342" s="3"/>
      <c r="PXV342" s="3"/>
      <c r="PXW342" s="3"/>
      <c r="PXX342" s="3"/>
      <c r="PXY342" s="3"/>
      <c r="PXZ342" s="3"/>
      <c r="PYA342" s="3"/>
      <c r="PYB342" s="3"/>
      <c r="PYC342" s="3"/>
      <c r="PYD342" s="3"/>
      <c r="PYE342" s="3"/>
      <c r="PYF342" s="3"/>
      <c r="PYG342" s="3"/>
      <c r="PYH342" s="3"/>
      <c r="PYI342" s="3"/>
      <c r="PYJ342" s="3"/>
      <c r="PYK342" s="3"/>
      <c r="PYL342" s="3"/>
      <c r="PYM342" s="3"/>
      <c r="PYN342" s="3"/>
      <c r="PYO342" s="3"/>
      <c r="PYP342" s="3"/>
      <c r="PYQ342" s="3"/>
      <c r="PYR342" s="3"/>
      <c r="PYS342" s="3"/>
      <c r="PYT342" s="3"/>
      <c r="PYU342" s="3"/>
      <c r="PYV342" s="3"/>
      <c r="PYW342" s="3"/>
      <c r="PYX342" s="3"/>
      <c r="PYY342" s="3"/>
      <c r="PYZ342" s="3"/>
      <c r="PZA342" s="3"/>
      <c r="PZB342" s="3"/>
      <c r="PZC342" s="3"/>
      <c r="PZD342" s="3"/>
      <c r="PZE342" s="3"/>
      <c r="PZF342" s="3"/>
      <c r="PZG342" s="3"/>
      <c r="PZH342" s="3"/>
      <c r="PZI342" s="3"/>
      <c r="PZJ342" s="3"/>
      <c r="PZK342" s="3"/>
      <c r="PZL342" s="3"/>
      <c r="PZM342" s="3"/>
      <c r="PZN342" s="3"/>
      <c r="PZO342" s="3"/>
      <c r="PZP342" s="3"/>
      <c r="PZQ342" s="3"/>
      <c r="PZR342" s="3"/>
      <c r="PZS342" s="3"/>
      <c r="PZT342" s="3"/>
      <c r="PZU342" s="3"/>
      <c r="PZV342" s="3"/>
      <c r="PZW342" s="3"/>
      <c r="PZX342" s="3"/>
      <c r="PZY342" s="3"/>
      <c r="PZZ342" s="3"/>
      <c r="QAA342" s="3"/>
      <c r="QAB342" s="3"/>
      <c r="QAC342" s="3"/>
      <c r="QAD342" s="3"/>
      <c r="QAE342" s="3"/>
      <c r="QAF342" s="3"/>
      <c r="QAG342" s="3"/>
      <c r="QAH342" s="3"/>
      <c r="QAI342" s="3"/>
      <c r="QAJ342" s="3"/>
      <c r="QAK342" s="3"/>
      <c r="QAL342" s="3"/>
      <c r="QAM342" s="3"/>
      <c r="QAN342" s="3"/>
      <c r="QAO342" s="3"/>
      <c r="QAP342" s="3"/>
      <c r="QAQ342" s="3"/>
      <c r="QAR342" s="3"/>
      <c r="QAS342" s="3"/>
      <c r="QAT342" s="3"/>
      <c r="QAU342" s="3"/>
      <c r="QAV342" s="3"/>
      <c r="QAW342" s="3"/>
      <c r="QAX342" s="3"/>
      <c r="QAY342" s="3"/>
      <c r="QAZ342" s="3"/>
      <c r="QBA342" s="3"/>
      <c r="QBB342" s="3"/>
      <c r="QBC342" s="3"/>
      <c r="QBD342" s="3"/>
      <c r="QBE342" s="3"/>
      <c r="QBF342" s="3"/>
      <c r="QBG342" s="3"/>
      <c r="QBH342" s="3"/>
      <c r="QBI342" s="3"/>
      <c r="QBJ342" s="3"/>
      <c r="QBK342" s="3"/>
      <c r="QBL342" s="3"/>
      <c r="QBM342" s="3"/>
      <c r="QBN342" s="3"/>
      <c r="QBO342" s="3"/>
      <c r="QBP342" s="3"/>
      <c r="QBQ342" s="3"/>
      <c r="QBR342" s="3"/>
      <c r="QBS342" s="3"/>
      <c r="QBT342" s="3"/>
      <c r="QBU342" s="3"/>
      <c r="QBV342" s="3"/>
      <c r="QBW342" s="3"/>
      <c r="QBX342" s="3"/>
      <c r="QBY342" s="3"/>
      <c r="QBZ342" s="3"/>
      <c r="QCA342" s="3"/>
      <c r="QCB342" s="3"/>
      <c r="QCC342" s="3"/>
      <c r="QCD342" s="3"/>
      <c r="QCE342" s="3"/>
      <c r="QCF342" s="3"/>
      <c r="QCG342" s="3"/>
      <c r="QCH342" s="3"/>
      <c r="QCI342" s="3"/>
      <c r="QCJ342" s="3"/>
      <c r="QCK342" s="3"/>
      <c r="QCL342" s="3"/>
      <c r="QCM342" s="3"/>
      <c r="QCN342" s="3"/>
      <c r="QCO342" s="3"/>
      <c r="QCP342" s="3"/>
      <c r="QCQ342" s="3"/>
      <c r="QCR342" s="3"/>
      <c r="QCS342" s="3"/>
      <c r="QCT342" s="3"/>
      <c r="QCU342" s="3"/>
      <c r="QCV342" s="3"/>
      <c r="QCW342" s="3"/>
      <c r="QCX342" s="3"/>
      <c r="QCY342" s="3"/>
      <c r="QCZ342" s="3"/>
      <c r="QDA342" s="3"/>
      <c r="QDB342" s="3"/>
      <c r="QDC342" s="3"/>
      <c r="QDD342" s="3"/>
      <c r="QDE342" s="3"/>
      <c r="QDF342" s="3"/>
      <c r="QDG342" s="3"/>
      <c r="QDH342" s="3"/>
      <c r="QDI342" s="3"/>
      <c r="QDJ342" s="3"/>
      <c r="QDK342" s="3"/>
      <c r="QDL342" s="3"/>
      <c r="QDM342" s="3"/>
      <c r="QDN342" s="3"/>
      <c r="QDO342" s="3"/>
      <c r="QDP342" s="3"/>
      <c r="QDQ342" s="3"/>
      <c r="QDR342" s="3"/>
      <c r="QDS342" s="3"/>
      <c r="QDT342" s="3"/>
      <c r="QDU342" s="3"/>
      <c r="QDV342" s="3"/>
      <c r="QDW342" s="3"/>
      <c r="QDX342" s="3"/>
      <c r="QDY342" s="3"/>
      <c r="QDZ342" s="3"/>
      <c r="QEA342" s="3"/>
      <c r="QEB342" s="3"/>
      <c r="QEC342" s="3"/>
      <c r="QED342" s="3"/>
      <c r="QEE342" s="3"/>
      <c r="QEF342" s="3"/>
      <c r="QEG342" s="3"/>
      <c r="QEH342" s="3"/>
      <c r="QEI342" s="3"/>
      <c r="QEJ342" s="3"/>
      <c r="QEK342" s="3"/>
      <c r="QEL342" s="3"/>
      <c r="QEM342" s="3"/>
      <c r="QEN342" s="3"/>
      <c r="QEO342" s="3"/>
      <c r="QEP342" s="3"/>
      <c r="QEQ342" s="3"/>
      <c r="QER342" s="3"/>
      <c r="QES342" s="3"/>
      <c r="QET342" s="3"/>
      <c r="QEU342" s="3"/>
      <c r="QEV342" s="3"/>
      <c r="QEW342" s="3"/>
      <c r="QEX342" s="3"/>
      <c r="QEY342" s="3"/>
      <c r="QEZ342" s="3"/>
      <c r="QFA342" s="3"/>
      <c r="QFB342" s="3"/>
      <c r="QFC342" s="3"/>
      <c r="QFD342" s="3"/>
      <c r="QFE342" s="3"/>
      <c r="QFF342" s="3"/>
      <c r="QFG342" s="3"/>
      <c r="QFH342" s="3"/>
      <c r="QFI342" s="3"/>
      <c r="QFJ342" s="3"/>
      <c r="QFK342" s="3"/>
      <c r="QFL342" s="3"/>
      <c r="QFM342" s="3"/>
      <c r="QFN342" s="3"/>
      <c r="QFO342" s="3"/>
      <c r="QFP342" s="3"/>
      <c r="QFQ342" s="3"/>
      <c r="QFR342" s="3"/>
      <c r="QFS342" s="3"/>
      <c r="QFT342" s="3"/>
      <c r="QFU342" s="3"/>
      <c r="QFV342" s="3"/>
      <c r="QFW342" s="3"/>
      <c r="QFX342" s="3"/>
      <c r="QFY342" s="3"/>
      <c r="QFZ342" s="3"/>
      <c r="QGA342" s="3"/>
      <c r="QGB342" s="3"/>
      <c r="QGC342" s="3"/>
      <c r="QGD342" s="3"/>
      <c r="QGE342" s="3"/>
      <c r="QGF342" s="3"/>
      <c r="QGG342" s="3"/>
      <c r="QGH342" s="3"/>
      <c r="QGI342" s="3"/>
      <c r="QGJ342" s="3"/>
      <c r="QGK342" s="3"/>
      <c r="QGL342" s="3"/>
      <c r="QGM342" s="3"/>
      <c r="QGN342" s="3"/>
      <c r="QGO342" s="3"/>
      <c r="QGP342" s="3"/>
      <c r="QGQ342" s="3"/>
      <c r="QGR342" s="3"/>
      <c r="QGS342" s="3"/>
      <c r="QGT342" s="3"/>
      <c r="QGU342" s="3"/>
      <c r="QGV342" s="3"/>
      <c r="QGW342" s="3"/>
      <c r="QGX342" s="3"/>
      <c r="QGY342" s="3"/>
      <c r="QGZ342" s="3"/>
      <c r="QHA342" s="3"/>
      <c r="QHB342" s="3"/>
      <c r="QHC342" s="3"/>
      <c r="QHD342" s="3"/>
      <c r="QHE342" s="3"/>
      <c r="QHF342" s="3"/>
      <c r="QHG342" s="3"/>
      <c r="QHH342" s="3"/>
      <c r="QHI342" s="3"/>
      <c r="QHJ342" s="3"/>
      <c r="QHK342" s="3"/>
      <c r="QHL342" s="3"/>
      <c r="QHM342" s="3"/>
      <c r="QHN342" s="3"/>
      <c r="QHO342" s="3"/>
      <c r="QHP342" s="3"/>
      <c r="QHQ342" s="3"/>
      <c r="QHR342" s="3"/>
      <c r="QHS342" s="3"/>
      <c r="QHT342" s="3"/>
      <c r="QHU342" s="3"/>
      <c r="QHV342" s="3"/>
      <c r="QHW342" s="3"/>
      <c r="QHX342" s="3"/>
      <c r="QHY342" s="3"/>
      <c r="QHZ342" s="3"/>
      <c r="QIA342" s="3"/>
      <c r="QIB342" s="3"/>
      <c r="QIC342" s="3"/>
      <c r="QID342" s="3"/>
      <c r="QIE342" s="3"/>
      <c r="QIF342" s="3"/>
      <c r="QIG342" s="3"/>
      <c r="QIH342" s="3"/>
      <c r="QII342" s="3"/>
      <c r="QIJ342" s="3"/>
      <c r="QIK342" s="3"/>
      <c r="QIL342" s="3"/>
      <c r="QIM342" s="3"/>
      <c r="QIN342" s="3"/>
      <c r="QIO342" s="3"/>
      <c r="QIP342" s="3"/>
      <c r="QIQ342" s="3"/>
      <c r="QIR342" s="3"/>
      <c r="QIS342" s="3"/>
      <c r="QIT342" s="3"/>
      <c r="QIU342" s="3"/>
      <c r="QIV342" s="3"/>
      <c r="QIW342" s="3"/>
      <c r="QIX342" s="3"/>
      <c r="QIY342" s="3"/>
      <c r="QIZ342" s="3"/>
      <c r="QJA342" s="3"/>
      <c r="QJB342" s="3"/>
      <c r="QJC342" s="3"/>
      <c r="QJD342" s="3"/>
      <c r="QJE342" s="3"/>
      <c r="QJF342" s="3"/>
      <c r="QJG342" s="3"/>
      <c r="QJH342" s="3"/>
      <c r="QJI342" s="3"/>
      <c r="QJJ342" s="3"/>
      <c r="QJK342" s="3"/>
      <c r="QJL342" s="3"/>
      <c r="QJM342" s="3"/>
      <c r="QJN342" s="3"/>
      <c r="QJO342" s="3"/>
      <c r="QJP342" s="3"/>
      <c r="QJQ342" s="3"/>
      <c r="QJR342" s="3"/>
      <c r="QJS342" s="3"/>
      <c r="QJT342" s="3"/>
      <c r="QJU342" s="3"/>
      <c r="QJV342" s="3"/>
      <c r="QJW342" s="3"/>
      <c r="QJX342" s="3"/>
      <c r="QJY342" s="3"/>
      <c r="QJZ342" s="3"/>
      <c r="QKA342" s="3"/>
      <c r="QKB342" s="3"/>
      <c r="QKC342" s="3"/>
      <c r="QKD342" s="3"/>
      <c r="QKE342" s="3"/>
      <c r="QKF342" s="3"/>
      <c r="QKG342" s="3"/>
      <c r="QKH342" s="3"/>
      <c r="QKI342" s="3"/>
      <c r="QKJ342" s="3"/>
      <c r="QKK342" s="3"/>
      <c r="QKL342" s="3"/>
      <c r="QKM342" s="3"/>
      <c r="QKN342" s="3"/>
      <c r="QKO342" s="3"/>
      <c r="QKP342" s="3"/>
      <c r="QKQ342" s="3"/>
      <c r="QKR342" s="3"/>
      <c r="QKS342" s="3"/>
      <c r="QKT342" s="3"/>
      <c r="QKU342" s="3"/>
      <c r="QKV342" s="3"/>
      <c r="QKW342" s="3"/>
      <c r="QKX342" s="3"/>
      <c r="QKY342" s="3"/>
      <c r="QKZ342" s="3"/>
      <c r="QLA342" s="3"/>
      <c r="QLB342" s="3"/>
      <c r="QLC342" s="3"/>
      <c r="QLD342" s="3"/>
      <c r="QLE342" s="3"/>
      <c r="QLF342" s="3"/>
      <c r="QLG342" s="3"/>
      <c r="QLH342" s="3"/>
      <c r="QLI342" s="3"/>
      <c r="QLJ342" s="3"/>
      <c r="QLK342" s="3"/>
      <c r="QLL342" s="3"/>
      <c r="QLM342" s="3"/>
      <c r="QLN342" s="3"/>
      <c r="QLO342" s="3"/>
      <c r="QLP342" s="3"/>
      <c r="QLQ342" s="3"/>
      <c r="QLR342" s="3"/>
      <c r="QLS342" s="3"/>
      <c r="QLT342" s="3"/>
      <c r="QLU342" s="3"/>
      <c r="QLV342" s="3"/>
      <c r="QLW342" s="3"/>
      <c r="QLX342" s="3"/>
      <c r="QLY342" s="3"/>
      <c r="QLZ342" s="3"/>
      <c r="QMA342" s="3"/>
      <c r="QMB342" s="3"/>
      <c r="QMC342" s="3"/>
      <c r="QMD342" s="3"/>
      <c r="QME342" s="3"/>
      <c r="QMF342" s="3"/>
      <c r="QMG342" s="3"/>
      <c r="QMH342" s="3"/>
      <c r="QMI342" s="3"/>
      <c r="QMJ342" s="3"/>
      <c r="QMK342" s="3"/>
      <c r="QML342" s="3"/>
      <c r="QMM342" s="3"/>
      <c r="QMN342" s="3"/>
      <c r="QMO342" s="3"/>
      <c r="QMP342" s="3"/>
      <c r="QMQ342" s="3"/>
      <c r="QMR342" s="3"/>
      <c r="QMS342" s="3"/>
      <c r="QMT342" s="3"/>
      <c r="QMU342" s="3"/>
      <c r="QMV342" s="3"/>
      <c r="QMW342" s="3"/>
      <c r="QMX342" s="3"/>
      <c r="QMY342" s="3"/>
      <c r="QMZ342" s="3"/>
      <c r="QNA342" s="3"/>
      <c r="QNB342" s="3"/>
      <c r="QNC342" s="3"/>
      <c r="QND342" s="3"/>
      <c r="QNE342" s="3"/>
      <c r="QNF342" s="3"/>
      <c r="QNG342" s="3"/>
      <c r="QNH342" s="3"/>
      <c r="QNI342" s="3"/>
      <c r="QNJ342" s="3"/>
      <c r="QNK342" s="3"/>
      <c r="QNL342" s="3"/>
      <c r="QNM342" s="3"/>
      <c r="QNN342" s="3"/>
      <c r="QNO342" s="3"/>
      <c r="QNP342" s="3"/>
      <c r="QNQ342" s="3"/>
      <c r="QNR342" s="3"/>
      <c r="QNS342" s="3"/>
      <c r="QNT342" s="3"/>
      <c r="QNU342" s="3"/>
      <c r="QNV342" s="3"/>
      <c r="QNW342" s="3"/>
      <c r="QNX342" s="3"/>
      <c r="QNY342" s="3"/>
      <c r="QNZ342" s="3"/>
      <c r="QOA342" s="3"/>
      <c r="QOB342" s="3"/>
      <c r="QOC342" s="3"/>
      <c r="QOD342" s="3"/>
      <c r="QOE342" s="3"/>
      <c r="QOF342" s="3"/>
      <c r="QOG342" s="3"/>
      <c r="QOH342" s="3"/>
      <c r="QOI342" s="3"/>
      <c r="QOJ342" s="3"/>
      <c r="QOK342" s="3"/>
      <c r="QOL342" s="3"/>
      <c r="QOM342" s="3"/>
      <c r="QON342" s="3"/>
      <c r="QOO342" s="3"/>
      <c r="QOP342" s="3"/>
      <c r="QOQ342" s="3"/>
      <c r="QOR342" s="3"/>
      <c r="QOS342" s="3"/>
      <c r="QOT342" s="3"/>
      <c r="QOU342" s="3"/>
      <c r="QOV342" s="3"/>
      <c r="QOW342" s="3"/>
      <c r="QOX342" s="3"/>
      <c r="QOY342" s="3"/>
      <c r="QOZ342" s="3"/>
      <c r="QPA342" s="3"/>
      <c r="QPB342" s="3"/>
      <c r="QPC342" s="3"/>
      <c r="QPD342" s="3"/>
      <c r="QPE342" s="3"/>
      <c r="QPF342" s="3"/>
      <c r="QPG342" s="3"/>
      <c r="QPH342" s="3"/>
      <c r="QPI342" s="3"/>
      <c r="QPJ342" s="3"/>
      <c r="QPK342" s="3"/>
      <c r="QPL342" s="3"/>
      <c r="QPM342" s="3"/>
      <c r="QPN342" s="3"/>
      <c r="QPO342" s="3"/>
      <c r="QPP342" s="3"/>
      <c r="QPQ342" s="3"/>
      <c r="QPR342" s="3"/>
      <c r="QPS342" s="3"/>
      <c r="QPT342" s="3"/>
      <c r="QPU342" s="3"/>
      <c r="QPV342" s="3"/>
      <c r="QPW342" s="3"/>
      <c r="QPX342" s="3"/>
      <c r="QPY342" s="3"/>
      <c r="QPZ342" s="3"/>
      <c r="QQA342" s="3"/>
      <c r="QQB342" s="3"/>
      <c r="QQC342" s="3"/>
      <c r="QQD342" s="3"/>
      <c r="QQE342" s="3"/>
      <c r="QQF342" s="3"/>
      <c r="QQG342" s="3"/>
      <c r="QQH342" s="3"/>
      <c r="QQI342" s="3"/>
      <c r="QQJ342" s="3"/>
      <c r="QQK342" s="3"/>
      <c r="QQL342" s="3"/>
      <c r="QQM342" s="3"/>
      <c r="QQN342" s="3"/>
      <c r="QQO342" s="3"/>
      <c r="QQP342" s="3"/>
      <c r="QQQ342" s="3"/>
      <c r="QQR342" s="3"/>
      <c r="QQS342" s="3"/>
      <c r="QQT342" s="3"/>
      <c r="QQU342" s="3"/>
      <c r="QQV342" s="3"/>
      <c r="QQW342" s="3"/>
      <c r="QQX342" s="3"/>
      <c r="QQY342" s="3"/>
      <c r="QQZ342" s="3"/>
      <c r="QRA342" s="3"/>
      <c r="QRB342" s="3"/>
      <c r="QRC342" s="3"/>
      <c r="QRD342" s="3"/>
      <c r="QRE342" s="3"/>
      <c r="QRF342" s="3"/>
      <c r="QRG342" s="3"/>
      <c r="QRH342" s="3"/>
      <c r="QRI342" s="3"/>
      <c r="QRJ342" s="3"/>
      <c r="QRK342" s="3"/>
      <c r="QRL342" s="3"/>
      <c r="QRM342" s="3"/>
      <c r="QRN342" s="3"/>
      <c r="QRO342" s="3"/>
      <c r="QRP342" s="3"/>
      <c r="QRQ342" s="3"/>
      <c r="QRR342" s="3"/>
      <c r="QRS342" s="3"/>
      <c r="QRT342" s="3"/>
      <c r="QRU342" s="3"/>
      <c r="QRV342" s="3"/>
      <c r="QRW342" s="3"/>
      <c r="QRX342" s="3"/>
      <c r="QRY342" s="3"/>
      <c r="QRZ342" s="3"/>
      <c r="QSA342" s="3"/>
      <c r="QSB342" s="3"/>
      <c r="QSC342" s="3"/>
      <c r="QSD342" s="3"/>
      <c r="QSE342" s="3"/>
      <c r="QSF342" s="3"/>
      <c r="QSG342" s="3"/>
      <c r="QSH342" s="3"/>
      <c r="QSI342" s="3"/>
      <c r="QSJ342" s="3"/>
      <c r="QSK342" s="3"/>
      <c r="QSL342" s="3"/>
      <c r="QSM342" s="3"/>
      <c r="QSN342" s="3"/>
      <c r="QSO342" s="3"/>
      <c r="QSP342" s="3"/>
      <c r="QSQ342" s="3"/>
      <c r="QSR342" s="3"/>
      <c r="QSS342" s="3"/>
      <c r="QST342" s="3"/>
      <c r="QSU342" s="3"/>
      <c r="QSV342" s="3"/>
      <c r="QSW342" s="3"/>
      <c r="QSX342" s="3"/>
      <c r="QSY342" s="3"/>
      <c r="QSZ342" s="3"/>
      <c r="QTA342" s="3"/>
      <c r="QTB342" s="3"/>
      <c r="QTC342" s="3"/>
      <c r="QTD342" s="3"/>
      <c r="QTE342" s="3"/>
      <c r="QTF342" s="3"/>
      <c r="QTG342" s="3"/>
      <c r="QTH342" s="3"/>
      <c r="QTI342" s="3"/>
      <c r="QTJ342" s="3"/>
      <c r="QTK342" s="3"/>
      <c r="QTL342" s="3"/>
      <c r="QTM342" s="3"/>
      <c r="QTN342" s="3"/>
      <c r="QTO342" s="3"/>
      <c r="QTP342" s="3"/>
      <c r="QTQ342" s="3"/>
      <c r="QTR342" s="3"/>
      <c r="QTS342" s="3"/>
      <c r="QTT342" s="3"/>
      <c r="QTU342" s="3"/>
      <c r="QTV342" s="3"/>
      <c r="QTW342" s="3"/>
      <c r="QTX342" s="3"/>
      <c r="QTY342" s="3"/>
      <c r="QTZ342" s="3"/>
      <c r="QUA342" s="3"/>
      <c r="QUB342" s="3"/>
      <c r="QUC342" s="3"/>
      <c r="QUD342" s="3"/>
      <c r="QUE342" s="3"/>
      <c r="QUF342" s="3"/>
      <c r="QUG342" s="3"/>
      <c r="QUH342" s="3"/>
      <c r="QUI342" s="3"/>
      <c r="QUJ342" s="3"/>
      <c r="QUK342" s="3"/>
      <c r="QUL342" s="3"/>
      <c r="QUM342" s="3"/>
      <c r="QUN342" s="3"/>
      <c r="QUO342" s="3"/>
      <c r="QUP342" s="3"/>
      <c r="QUQ342" s="3"/>
      <c r="QUR342" s="3"/>
      <c r="QUS342" s="3"/>
      <c r="QUT342" s="3"/>
      <c r="QUU342" s="3"/>
      <c r="QUV342" s="3"/>
      <c r="QUW342" s="3"/>
      <c r="QUX342" s="3"/>
      <c r="QUY342" s="3"/>
      <c r="QUZ342" s="3"/>
      <c r="QVA342" s="3"/>
      <c r="QVB342" s="3"/>
      <c r="QVC342" s="3"/>
      <c r="QVD342" s="3"/>
      <c r="QVE342" s="3"/>
      <c r="QVF342" s="3"/>
      <c r="QVG342" s="3"/>
      <c r="QVH342" s="3"/>
      <c r="QVI342" s="3"/>
      <c r="QVJ342" s="3"/>
      <c r="QVK342" s="3"/>
      <c r="QVL342" s="3"/>
      <c r="QVM342" s="3"/>
      <c r="QVN342" s="3"/>
      <c r="QVO342" s="3"/>
      <c r="QVP342" s="3"/>
      <c r="QVQ342" s="3"/>
      <c r="QVR342" s="3"/>
      <c r="QVS342" s="3"/>
      <c r="QVT342" s="3"/>
      <c r="QVU342" s="3"/>
      <c r="QVV342" s="3"/>
      <c r="QVW342" s="3"/>
      <c r="QVX342" s="3"/>
      <c r="QVY342" s="3"/>
      <c r="QVZ342" s="3"/>
      <c r="QWA342" s="3"/>
      <c r="QWB342" s="3"/>
      <c r="QWC342" s="3"/>
      <c r="QWD342" s="3"/>
      <c r="QWE342" s="3"/>
      <c r="QWF342" s="3"/>
      <c r="QWG342" s="3"/>
      <c r="QWH342" s="3"/>
      <c r="QWI342" s="3"/>
      <c r="QWJ342" s="3"/>
      <c r="QWK342" s="3"/>
      <c r="QWL342" s="3"/>
      <c r="QWM342" s="3"/>
      <c r="QWN342" s="3"/>
      <c r="QWO342" s="3"/>
      <c r="QWP342" s="3"/>
      <c r="QWQ342" s="3"/>
      <c r="QWR342" s="3"/>
      <c r="QWS342" s="3"/>
      <c r="QWT342" s="3"/>
      <c r="QWU342" s="3"/>
      <c r="QWV342" s="3"/>
      <c r="QWW342" s="3"/>
      <c r="QWX342" s="3"/>
      <c r="QWY342" s="3"/>
      <c r="QWZ342" s="3"/>
      <c r="QXA342" s="3"/>
      <c r="QXB342" s="3"/>
      <c r="QXC342" s="3"/>
      <c r="QXD342" s="3"/>
      <c r="QXE342" s="3"/>
      <c r="QXF342" s="3"/>
      <c r="QXG342" s="3"/>
      <c r="QXH342" s="3"/>
      <c r="QXI342" s="3"/>
      <c r="QXJ342" s="3"/>
      <c r="QXK342" s="3"/>
      <c r="QXL342" s="3"/>
      <c r="QXM342" s="3"/>
      <c r="QXN342" s="3"/>
      <c r="QXO342" s="3"/>
      <c r="QXP342" s="3"/>
      <c r="QXQ342" s="3"/>
      <c r="QXR342" s="3"/>
      <c r="QXS342" s="3"/>
      <c r="QXT342" s="3"/>
      <c r="QXU342" s="3"/>
      <c r="QXV342" s="3"/>
      <c r="QXW342" s="3"/>
      <c r="QXX342" s="3"/>
      <c r="QXY342" s="3"/>
      <c r="QXZ342" s="3"/>
      <c r="QYA342" s="3"/>
      <c r="QYB342" s="3"/>
      <c r="QYC342" s="3"/>
      <c r="QYD342" s="3"/>
      <c r="QYE342" s="3"/>
      <c r="QYF342" s="3"/>
      <c r="QYG342" s="3"/>
      <c r="QYH342" s="3"/>
      <c r="QYI342" s="3"/>
      <c r="QYJ342" s="3"/>
      <c r="QYK342" s="3"/>
      <c r="QYL342" s="3"/>
      <c r="QYM342" s="3"/>
      <c r="QYN342" s="3"/>
      <c r="QYO342" s="3"/>
      <c r="QYP342" s="3"/>
      <c r="QYQ342" s="3"/>
      <c r="QYR342" s="3"/>
      <c r="QYS342" s="3"/>
      <c r="QYT342" s="3"/>
      <c r="QYU342" s="3"/>
      <c r="QYV342" s="3"/>
      <c r="QYW342" s="3"/>
      <c r="QYX342" s="3"/>
      <c r="QYY342" s="3"/>
      <c r="QYZ342" s="3"/>
      <c r="QZA342" s="3"/>
      <c r="QZB342" s="3"/>
      <c r="QZC342" s="3"/>
      <c r="QZD342" s="3"/>
      <c r="QZE342" s="3"/>
      <c r="QZF342" s="3"/>
      <c r="QZG342" s="3"/>
      <c r="QZH342" s="3"/>
      <c r="QZI342" s="3"/>
      <c r="QZJ342" s="3"/>
      <c r="QZK342" s="3"/>
      <c r="QZL342" s="3"/>
      <c r="QZM342" s="3"/>
      <c r="QZN342" s="3"/>
      <c r="QZO342" s="3"/>
      <c r="QZP342" s="3"/>
      <c r="QZQ342" s="3"/>
      <c r="QZR342" s="3"/>
      <c r="QZS342" s="3"/>
      <c r="QZT342" s="3"/>
      <c r="QZU342" s="3"/>
      <c r="QZV342" s="3"/>
      <c r="QZW342" s="3"/>
      <c r="QZX342" s="3"/>
      <c r="QZY342" s="3"/>
      <c r="QZZ342" s="3"/>
      <c r="RAA342" s="3"/>
      <c r="RAB342" s="3"/>
      <c r="RAC342" s="3"/>
      <c r="RAD342" s="3"/>
      <c r="RAE342" s="3"/>
      <c r="RAF342" s="3"/>
      <c r="RAG342" s="3"/>
      <c r="RAH342" s="3"/>
      <c r="RAI342" s="3"/>
      <c r="RAJ342" s="3"/>
      <c r="RAK342" s="3"/>
      <c r="RAL342" s="3"/>
      <c r="RAM342" s="3"/>
      <c r="RAN342" s="3"/>
      <c r="RAO342" s="3"/>
      <c r="RAP342" s="3"/>
      <c r="RAQ342" s="3"/>
      <c r="RAR342" s="3"/>
      <c r="RAS342" s="3"/>
      <c r="RAT342" s="3"/>
      <c r="RAU342" s="3"/>
      <c r="RAV342" s="3"/>
      <c r="RAW342" s="3"/>
      <c r="RAX342" s="3"/>
      <c r="RAY342" s="3"/>
      <c r="RAZ342" s="3"/>
      <c r="RBA342" s="3"/>
      <c r="RBB342" s="3"/>
      <c r="RBC342" s="3"/>
      <c r="RBD342" s="3"/>
      <c r="RBE342" s="3"/>
      <c r="RBF342" s="3"/>
      <c r="RBG342" s="3"/>
      <c r="RBH342" s="3"/>
      <c r="RBI342" s="3"/>
      <c r="RBJ342" s="3"/>
      <c r="RBK342" s="3"/>
      <c r="RBL342" s="3"/>
      <c r="RBM342" s="3"/>
      <c r="RBN342" s="3"/>
      <c r="RBO342" s="3"/>
      <c r="RBP342" s="3"/>
      <c r="RBQ342" s="3"/>
      <c r="RBR342" s="3"/>
      <c r="RBS342" s="3"/>
      <c r="RBT342" s="3"/>
      <c r="RBU342" s="3"/>
      <c r="RBV342" s="3"/>
      <c r="RBW342" s="3"/>
      <c r="RBX342" s="3"/>
      <c r="RBY342" s="3"/>
      <c r="RBZ342" s="3"/>
      <c r="RCA342" s="3"/>
      <c r="RCB342" s="3"/>
      <c r="RCC342" s="3"/>
      <c r="RCD342" s="3"/>
      <c r="RCE342" s="3"/>
      <c r="RCF342" s="3"/>
      <c r="RCG342" s="3"/>
      <c r="RCH342" s="3"/>
      <c r="RCI342" s="3"/>
      <c r="RCJ342" s="3"/>
      <c r="RCK342" s="3"/>
      <c r="RCL342" s="3"/>
      <c r="RCM342" s="3"/>
      <c r="RCN342" s="3"/>
      <c r="RCO342" s="3"/>
      <c r="RCP342" s="3"/>
      <c r="RCQ342" s="3"/>
      <c r="RCR342" s="3"/>
      <c r="RCS342" s="3"/>
      <c r="RCT342" s="3"/>
      <c r="RCU342" s="3"/>
      <c r="RCV342" s="3"/>
      <c r="RCW342" s="3"/>
      <c r="RCX342" s="3"/>
      <c r="RCY342" s="3"/>
      <c r="RCZ342" s="3"/>
      <c r="RDA342" s="3"/>
      <c r="RDB342" s="3"/>
      <c r="RDC342" s="3"/>
      <c r="RDD342" s="3"/>
      <c r="RDE342" s="3"/>
      <c r="RDF342" s="3"/>
      <c r="RDG342" s="3"/>
      <c r="RDH342" s="3"/>
      <c r="RDI342" s="3"/>
      <c r="RDJ342" s="3"/>
      <c r="RDK342" s="3"/>
      <c r="RDL342" s="3"/>
      <c r="RDM342" s="3"/>
      <c r="RDN342" s="3"/>
      <c r="RDO342" s="3"/>
      <c r="RDP342" s="3"/>
      <c r="RDQ342" s="3"/>
      <c r="RDR342" s="3"/>
      <c r="RDS342" s="3"/>
      <c r="RDT342" s="3"/>
      <c r="RDU342" s="3"/>
      <c r="RDV342" s="3"/>
      <c r="RDW342" s="3"/>
      <c r="RDX342" s="3"/>
      <c r="RDY342" s="3"/>
      <c r="RDZ342" s="3"/>
      <c r="REA342" s="3"/>
      <c r="REB342" s="3"/>
      <c r="REC342" s="3"/>
      <c r="RED342" s="3"/>
      <c r="REE342" s="3"/>
      <c r="REF342" s="3"/>
      <c r="REG342" s="3"/>
      <c r="REH342" s="3"/>
      <c r="REI342" s="3"/>
      <c r="REJ342" s="3"/>
      <c r="REK342" s="3"/>
      <c r="REL342" s="3"/>
      <c r="REM342" s="3"/>
      <c r="REN342" s="3"/>
      <c r="REO342" s="3"/>
      <c r="REP342" s="3"/>
      <c r="REQ342" s="3"/>
      <c r="RER342" s="3"/>
      <c r="RES342" s="3"/>
      <c r="RET342" s="3"/>
      <c r="REU342" s="3"/>
      <c r="REV342" s="3"/>
      <c r="REW342" s="3"/>
      <c r="REX342" s="3"/>
      <c r="REY342" s="3"/>
      <c r="REZ342" s="3"/>
      <c r="RFA342" s="3"/>
      <c r="RFB342" s="3"/>
      <c r="RFC342" s="3"/>
      <c r="RFD342" s="3"/>
      <c r="RFE342" s="3"/>
      <c r="RFF342" s="3"/>
      <c r="RFG342" s="3"/>
      <c r="RFH342" s="3"/>
      <c r="RFI342" s="3"/>
      <c r="RFJ342" s="3"/>
      <c r="RFK342" s="3"/>
      <c r="RFL342" s="3"/>
      <c r="RFM342" s="3"/>
      <c r="RFN342" s="3"/>
      <c r="RFO342" s="3"/>
      <c r="RFP342" s="3"/>
      <c r="RFQ342" s="3"/>
      <c r="RFR342" s="3"/>
      <c r="RFS342" s="3"/>
      <c r="RFT342" s="3"/>
      <c r="RFU342" s="3"/>
      <c r="RFV342" s="3"/>
      <c r="RFW342" s="3"/>
      <c r="RFX342" s="3"/>
      <c r="RFY342" s="3"/>
      <c r="RFZ342" s="3"/>
      <c r="RGA342" s="3"/>
      <c r="RGB342" s="3"/>
      <c r="RGC342" s="3"/>
      <c r="RGD342" s="3"/>
      <c r="RGE342" s="3"/>
      <c r="RGF342" s="3"/>
      <c r="RGG342" s="3"/>
      <c r="RGH342" s="3"/>
      <c r="RGI342" s="3"/>
      <c r="RGJ342" s="3"/>
      <c r="RGK342" s="3"/>
      <c r="RGL342" s="3"/>
      <c r="RGM342" s="3"/>
      <c r="RGN342" s="3"/>
      <c r="RGO342" s="3"/>
      <c r="RGP342" s="3"/>
      <c r="RGQ342" s="3"/>
      <c r="RGR342" s="3"/>
      <c r="RGS342" s="3"/>
      <c r="RGT342" s="3"/>
      <c r="RGU342" s="3"/>
      <c r="RGV342" s="3"/>
      <c r="RGW342" s="3"/>
      <c r="RGX342" s="3"/>
      <c r="RGY342" s="3"/>
      <c r="RGZ342" s="3"/>
      <c r="RHA342" s="3"/>
      <c r="RHB342" s="3"/>
      <c r="RHC342" s="3"/>
      <c r="RHD342" s="3"/>
      <c r="RHE342" s="3"/>
      <c r="RHF342" s="3"/>
      <c r="RHG342" s="3"/>
      <c r="RHH342" s="3"/>
      <c r="RHI342" s="3"/>
      <c r="RHJ342" s="3"/>
      <c r="RHK342" s="3"/>
      <c r="RHL342" s="3"/>
      <c r="RHM342" s="3"/>
      <c r="RHN342" s="3"/>
      <c r="RHO342" s="3"/>
      <c r="RHP342" s="3"/>
      <c r="RHQ342" s="3"/>
      <c r="RHR342" s="3"/>
      <c r="RHS342" s="3"/>
      <c r="RHT342" s="3"/>
      <c r="RHU342" s="3"/>
      <c r="RHV342" s="3"/>
      <c r="RHW342" s="3"/>
      <c r="RHX342" s="3"/>
      <c r="RHY342" s="3"/>
      <c r="RHZ342" s="3"/>
      <c r="RIA342" s="3"/>
      <c r="RIB342" s="3"/>
      <c r="RIC342" s="3"/>
      <c r="RID342" s="3"/>
      <c r="RIE342" s="3"/>
      <c r="RIF342" s="3"/>
      <c r="RIG342" s="3"/>
      <c r="RIH342" s="3"/>
      <c r="RII342" s="3"/>
      <c r="RIJ342" s="3"/>
      <c r="RIK342" s="3"/>
      <c r="RIL342" s="3"/>
      <c r="RIM342" s="3"/>
      <c r="RIN342" s="3"/>
      <c r="RIO342" s="3"/>
      <c r="RIP342" s="3"/>
      <c r="RIQ342" s="3"/>
      <c r="RIR342" s="3"/>
      <c r="RIS342" s="3"/>
      <c r="RIT342" s="3"/>
      <c r="RIU342" s="3"/>
      <c r="RIV342" s="3"/>
      <c r="RIW342" s="3"/>
      <c r="RIX342" s="3"/>
      <c r="RIY342" s="3"/>
      <c r="RIZ342" s="3"/>
      <c r="RJA342" s="3"/>
      <c r="RJB342" s="3"/>
      <c r="RJC342" s="3"/>
      <c r="RJD342" s="3"/>
      <c r="RJE342" s="3"/>
      <c r="RJF342" s="3"/>
      <c r="RJG342" s="3"/>
      <c r="RJH342" s="3"/>
      <c r="RJI342" s="3"/>
      <c r="RJJ342" s="3"/>
      <c r="RJK342" s="3"/>
      <c r="RJL342" s="3"/>
      <c r="RJM342" s="3"/>
      <c r="RJN342" s="3"/>
      <c r="RJO342" s="3"/>
      <c r="RJP342" s="3"/>
      <c r="RJQ342" s="3"/>
      <c r="RJR342" s="3"/>
      <c r="RJS342" s="3"/>
      <c r="RJT342" s="3"/>
      <c r="RJU342" s="3"/>
      <c r="RJV342" s="3"/>
      <c r="RJW342" s="3"/>
      <c r="RJX342" s="3"/>
      <c r="RJY342" s="3"/>
      <c r="RJZ342" s="3"/>
      <c r="RKA342" s="3"/>
      <c r="RKB342" s="3"/>
      <c r="RKC342" s="3"/>
      <c r="RKD342" s="3"/>
      <c r="RKE342" s="3"/>
      <c r="RKF342" s="3"/>
      <c r="RKG342" s="3"/>
      <c r="RKH342" s="3"/>
      <c r="RKI342" s="3"/>
      <c r="RKJ342" s="3"/>
      <c r="RKK342" s="3"/>
      <c r="RKL342" s="3"/>
      <c r="RKM342" s="3"/>
      <c r="RKN342" s="3"/>
      <c r="RKO342" s="3"/>
      <c r="RKP342" s="3"/>
      <c r="RKQ342" s="3"/>
      <c r="RKR342" s="3"/>
      <c r="RKS342" s="3"/>
      <c r="RKT342" s="3"/>
      <c r="RKU342" s="3"/>
      <c r="RKV342" s="3"/>
      <c r="RKW342" s="3"/>
      <c r="RKX342" s="3"/>
      <c r="RKY342" s="3"/>
      <c r="RKZ342" s="3"/>
      <c r="RLA342" s="3"/>
      <c r="RLB342" s="3"/>
      <c r="RLC342" s="3"/>
      <c r="RLD342" s="3"/>
      <c r="RLE342" s="3"/>
      <c r="RLF342" s="3"/>
      <c r="RLG342" s="3"/>
      <c r="RLH342" s="3"/>
      <c r="RLI342" s="3"/>
      <c r="RLJ342" s="3"/>
      <c r="RLK342" s="3"/>
      <c r="RLL342" s="3"/>
      <c r="RLM342" s="3"/>
      <c r="RLN342" s="3"/>
      <c r="RLO342" s="3"/>
      <c r="RLP342" s="3"/>
      <c r="RLQ342" s="3"/>
      <c r="RLR342" s="3"/>
      <c r="RLS342" s="3"/>
      <c r="RLT342" s="3"/>
      <c r="RLU342" s="3"/>
      <c r="RLV342" s="3"/>
      <c r="RLW342" s="3"/>
      <c r="RLX342" s="3"/>
      <c r="RLY342" s="3"/>
      <c r="RLZ342" s="3"/>
      <c r="RMA342" s="3"/>
      <c r="RMB342" s="3"/>
      <c r="RMC342" s="3"/>
      <c r="RMD342" s="3"/>
      <c r="RME342" s="3"/>
      <c r="RMF342" s="3"/>
      <c r="RMG342" s="3"/>
      <c r="RMH342" s="3"/>
      <c r="RMI342" s="3"/>
      <c r="RMJ342" s="3"/>
      <c r="RMK342" s="3"/>
      <c r="RML342" s="3"/>
      <c r="RMM342" s="3"/>
      <c r="RMN342" s="3"/>
      <c r="RMO342" s="3"/>
      <c r="RMP342" s="3"/>
      <c r="RMQ342" s="3"/>
      <c r="RMR342" s="3"/>
      <c r="RMS342" s="3"/>
      <c r="RMT342" s="3"/>
      <c r="RMU342" s="3"/>
      <c r="RMV342" s="3"/>
      <c r="RMW342" s="3"/>
      <c r="RMX342" s="3"/>
      <c r="RMY342" s="3"/>
      <c r="RMZ342" s="3"/>
      <c r="RNA342" s="3"/>
      <c r="RNB342" s="3"/>
      <c r="RNC342" s="3"/>
      <c r="RND342" s="3"/>
      <c r="RNE342" s="3"/>
      <c r="RNF342" s="3"/>
      <c r="RNG342" s="3"/>
      <c r="RNH342" s="3"/>
      <c r="RNI342" s="3"/>
      <c r="RNJ342" s="3"/>
      <c r="RNK342" s="3"/>
      <c r="RNL342" s="3"/>
      <c r="RNM342" s="3"/>
      <c r="RNN342" s="3"/>
      <c r="RNO342" s="3"/>
      <c r="RNP342" s="3"/>
      <c r="RNQ342" s="3"/>
      <c r="RNR342" s="3"/>
      <c r="RNS342" s="3"/>
      <c r="RNT342" s="3"/>
      <c r="RNU342" s="3"/>
      <c r="RNV342" s="3"/>
      <c r="RNW342" s="3"/>
      <c r="RNX342" s="3"/>
      <c r="RNY342" s="3"/>
      <c r="RNZ342" s="3"/>
      <c r="ROA342" s="3"/>
      <c r="ROB342" s="3"/>
      <c r="ROC342" s="3"/>
      <c r="ROD342" s="3"/>
      <c r="ROE342" s="3"/>
      <c r="ROF342" s="3"/>
      <c r="ROG342" s="3"/>
      <c r="ROH342" s="3"/>
      <c r="ROI342" s="3"/>
      <c r="ROJ342" s="3"/>
      <c r="ROK342" s="3"/>
      <c r="ROL342" s="3"/>
      <c r="ROM342" s="3"/>
      <c r="RON342" s="3"/>
      <c r="ROO342" s="3"/>
      <c r="ROP342" s="3"/>
      <c r="ROQ342" s="3"/>
      <c r="ROR342" s="3"/>
      <c r="ROS342" s="3"/>
      <c r="ROT342" s="3"/>
      <c r="ROU342" s="3"/>
      <c r="ROV342" s="3"/>
      <c r="ROW342" s="3"/>
      <c r="ROX342" s="3"/>
      <c r="ROY342" s="3"/>
      <c r="ROZ342" s="3"/>
      <c r="RPA342" s="3"/>
      <c r="RPB342" s="3"/>
      <c r="RPC342" s="3"/>
      <c r="RPD342" s="3"/>
      <c r="RPE342" s="3"/>
      <c r="RPF342" s="3"/>
      <c r="RPG342" s="3"/>
      <c r="RPH342" s="3"/>
      <c r="RPI342" s="3"/>
      <c r="RPJ342" s="3"/>
      <c r="RPK342" s="3"/>
      <c r="RPL342" s="3"/>
      <c r="RPM342" s="3"/>
      <c r="RPN342" s="3"/>
      <c r="RPO342" s="3"/>
      <c r="RPP342" s="3"/>
      <c r="RPQ342" s="3"/>
      <c r="RPR342" s="3"/>
      <c r="RPS342" s="3"/>
      <c r="RPT342" s="3"/>
      <c r="RPU342" s="3"/>
      <c r="RPV342" s="3"/>
      <c r="RPW342" s="3"/>
      <c r="RPX342" s="3"/>
      <c r="RPY342" s="3"/>
      <c r="RPZ342" s="3"/>
      <c r="RQA342" s="3"/>
      <c r="RQB342" s="3"/>
      <c r="RQC342" s="3"/>
      <c r="RQD342" s="3"/>
      <c r="RQE342" s="3"/>
      <c r="RQF342" s="3"/>
      <c r="RQG342" s="3"/>
      <c r="RQH342" s="3"/>
      <c r="RQI342" s="3"/>
      <c r="RQJ342" s="3"/>
      <c r="RQK342" s="3"/>
      <c r="RQL342" s="3"/>
      <c r="RQM342" s="3"/>
      <c r="RQN342" s="3"/>
      <c r="RQO342" s="3"/>
      <c r="RQP342" s="3"/>
      <c r="RQQ342" s="3"/>
      <c r="RQR342" s="3"/>
      <c r="RQS342" s="3"/>
      <c r="RQT342" s="3"/>
      <c r="RQU342" s="3"/>
      <c r="RQV342" s="3"/>
      <c r="RQW342" s="3"/>
      <c r="RQX342" s="3"/>
      <c r="RQY342" s="3"/>
      <c r="RQZ342" s="3"/>
      <c r="RRA342" s="3"/>
      <c r="RRB342" s="3"/>
      <c r="RRC342" s="3"/>
      <c r="RRD342" s="3"/>
      <c r="RRE342" s="3"/>
      <c r="RRF342" s="3"/>
      <c r="RRG342" s="3"/>
      <c r="RRH342" s="3"/>
      <c r="RRI342" s="3"/>
      <c r="RRJ342" s="3"/>
      <c r="RRK342" s="3"/>
      <c r="RRL342" s="3"/>
      <c r="RRM342" s="3"/>
      <c r="RRN342" s="3"/>
      <c r="RRO342" s="3"/>
      <c r="RRP342" s="3"/>
      <c r="RRQ342" s="3"/>
      <c r="RRR342" s="3"/>
      <c r="RRS342" s="3"/>
      <c r="RRT342" s="3"/>
      <c r="RRU342" s="3"/>
      <c r="RRV342" s="3"/>
      <c r="RRW342" s="3"/>
      <c r="RRX342" s="3"/>
      <c r="RRY342" s="3"/>
      <c r="RRZ342" s="3"/>
      <c r="RSA342" s="3"/>
      <c r="RSB342" s="3"/>
      <c r="RSC342" s="3"/>
      <c r="RSD342" s="3"/>
      <c r="RSE342" s="3"/>
      <c r="RSF342" s="3"/>
      <c r="RSG342" s="3"/>
      <c r="RSH342" s="3"/>
      <c r="RSI342" s="3"/>
      <c r="RSJ342" s="3"/>
      <c r="RSK342" s="3"/>
      <c r="RSL342" s="3"/>
      <c r="RSM342" s="3"/>
      <c r="RSN342" s="3"/>
      <c r="RSO342" s="3"/>
      <c r="RSP342" s="3"/>
      <c r="RSQ342" s="3"/>
      <c r="RSR342" s="3"/>
      <c r="RSS342" s="3"/>
      <c r="RST342" s="3"/>
      <c r="RSU342" s="3"/>
      <c r="RSV342" s="3"/>
      <c r="RSW342" s="3"/>
      <c r="RSX342" s="3"/>
      <c r="RSY342" s="3"/>
      <c r="RSZ342" s="3"/>
      <c r="RTA342" s="3"/>
      <c r="RTB342" s="3"/>
      <c r="RTC342" s="3"/>
      <c r="RTD342" s="3"/>
      <c r="RTE342" s="3"/>
      <c r="RTF342" s="3"/>
      <c r="RTG342" s="3"/>
      <c r="RTH342" s="3"/>
      <c r="RTI342" s="3"/>
      <c r="RTJ342" s="3"/>
      <c r="RTK342" s="3"/>
      <c r="RTL342" s="3"/>
      <c r="RTM342" s="3"/>
      <c r="RTN342" s="3"/>
      <c r="RTO342" s="3"/>
      <c r="RTP342" s="3"/>
      <c r="RTQ342" s="3"/>
      <c r="RTR342" s="3"/>
      <c r="RTS342" s="3"/>
      <c r="RTT342" s="3"/>
      <c r="RTU342" s="3"/>
      <c r="RTV342" s="3"/>
      <c r="RTW342" s="3"/>
      <c r="RTX342" s="3"/>
      <c r="RTY342" s="3"/>
      <c r="RTZ342" s="3"/>
      <c r="RUA342" s="3"/>
      <c r="RUB342" s="3"/>
      <c r="RUC342" s="3"/>
      <c r="RUD342" s="3"/>
      <c r="RUE342" s="3"/>
      <c r="RUF342" s="3"/>
      <c r="RUG342" s="3"/>
      <c r="RUH342" s="3"/>
      <c r="RUI342" s="3"/>
      <c r="RUJ342" s="3"/>
      <c r="RUK342" s="3"/>
      <c r="RUL342" s="3"/>
      <c r="RUM342" s="3"/>
      <c r="RUN342" s="3"/>
      <c r="RUO342" s="3"/>
      <c r="RUP342" s="3"/>
      <c r="RUQ342" s="3"/>
      <c r="RUR342" s="3"/>
      <c r="RUS342" s="3"/>
      <c r="RUT342" s="3"/>
      <c r="RUU342" s="3"/>
      <c r="RUV342" s="3"/>
      <c r="RUW342" s="3"/>
      <c r="RUX342" s="3"/>
      <c r="RUY342" s="3"/>
      <c r="RUZ342" s="3"/>
      <c r="RVA342" s="3"/>
      <c r="RVB342" s="3"/>
      <c r="RVC342" s="3"/>
      <c r="RVD342" s="3"/>
      <c r="RVE342" s="3"/>
      <c r="RVF342" s="3"/>
      <c r="RVG342" s="3"/>
      <c r="RVH342" s="3"/>
      <c r="RVI342" s="3"/>
      <c r="RVJ342" s="3"/>
      <c r="RVK342" s="3"/>
      <c r="RVL342" s="3"/>
      <c r="RVM342" s="3"/>
      <c r="RVN342" s="3"/>
      <c r="RVO342" s="3"/>
      <c r="RVP342" s="3"/>
      <c r="RVQ342" s="3"/>
      <c r="RVR342" s="3"/>
      <c r="RVS342" s="3"/>
      <c r="RVT342" s="3"/>
      <c r="RVU342" s="3"/>
      <c r="RVV342" s="3"/>
      <c r="RVW342" s="3"/>
      <c r="RVX342" s="3"/>
      <c r="RVY342" s="3"/>
      <c r="RVZ342" s="3"/>
      <c r="RWA342" s="3"/>
      <c r="RWB342" s="3"/>
      <c r="RWC342" s="3"/>
      <c r="RWD342" s="3"/>
      <c r="RWE342" s="3"/>
      <c r="RWF342" s="3"/>
      <c r="RWG342" s="3"/>
      <c r="RWH342" s="3"/>
      <c r="RWI342" s="3"/>
      <c r="RWJ342" s="3"/>
      <c r="RWK342" s="3"/>
      <c r="RWL342" s="3"/>
      <c r="RWM342" s="3"/>
      <c r="RWN342" s="3"/>
      <c r="RWO342" s="3"/>
      <c r="RWP342" s="3"/>
      <c r="RWQ342" s="3"/>
      <c r="RWR342" s="3"/>
      <c r="RWS342" s="3"/>
      <c r="RWT342" s="3"/>
      <c r="RWU342" s="3"/>
      <c r="RWV342" s="3"/>
      <c r="RWW342" s="3"/>
      <c r="RWX342" s="3"/>
      <c r="RWY342" s="3"/>
      <c r="RWZ342" s="3"/>
      <c r="RXA342" s="3"/>
      <c r="RXB342" s="3"/>
      <c r="RXC342" s="3"/>
      <c r="RXD342" s="3"/>
      <c r="RXE342" s="3"/>
      <c r="RXF342" s="3"/>
      <c r="RXG342" s="3"/>
      <c r="RXH342" s="3"/>
      <c r="RXI342" s="3"/>
      <c r="RXJ342" s="3"/>
      <c r="RXK342" s="3"/>
      <c r="RXL342" s="3"/>
      <c r="RXM342" s="3"/>
      <c r="RXN342" s="3"/>
      <c r="RXO342" s="3"/>
      <c r="RXP342" s="3"/>
      <c r="RXQ342" s="3"/>
      <c r="RXR342" s="3"/>
      <c r="RXS342" s="3"/>
      <c r="RXT342" s="3"/>
      <c r="RXU342" s="3"/>
      <c r="RXV342" s="3"/>
      <c r="RXW342" s="3"/>
      <c r="RXX342" s="3"/>
      <c r="RXY342" s="3"/>
      <c r="RXZ342" s="3"/>
      <c r="RYA342" s="3"/>
      <c r="RYB342" s="3"/>
      <c r="RYC342" s="3"/>
      <c r="RYD342" s="3"/>
      <c r="RYE342" s="3"/>
      <c r="RYF342" s="3"/>
      <c r="RYG342" s="3"/>
      <c r="RYH342" s="3"/>
      <c r="RYI342" s="3"/>
      <c r="RYJ342" s="3"/>
      <c r="RYK342" s="3"/>
      <c r="RYL342" s="3"/>
      <c r="RYM342" s="3"/>
      <c r="RYN342" s="3"/>
      <c r="RYO342" s="3"/>
      <c r="RYP342" s="3"/>
      <c r="RYQ342" s="3"/>
      <c r="RYR342" s="3"/>
      <c r="RYS342" s="3"/>
      <c r="RYT342" s="3"/>
      <c r="RYU342" s="3"/>
      <c r="RYV342" s="3"/>
      <c r="RYW342" s="3"/>
      <c r="RYX342" s="3"/>
      <c r="RYY342" s="3"/>
      <c r="RYZ342" s="3"/>
      <c r="RZA342" s="3"/>
      <c r="RZB342" s="3"/>
      <c r="RZC342" s="3"/>
      <c r="RZD342" s="3"/>
      <c r="RZE342" s="3"/>
      <c r="RZF342" s="3"/>
      <c r="RZG342" s="3"/>
      <c r="RZH342" s="3"/>
      <c r="RZI342" s="3"/>
      <c r="RZJ342" s="3"/>
      <c r="RZK342" s="3"/>
      <c r="RZL342" s="3"/>
      <c r="RZM342" s="3"/>
      <c r="RZN342" s="3"/>
      <c r="RZO342" s="3"/>
      <c r="RZP342" s="3"/>
      <c r="RZQ342" s="3"/>
      <c r="RZR342" s="3"/>
      <c r="RZS342" s="3"/>
      <c r="RZT342" s="3"/>
      <c r="RZU342" s="3"/>
      <c r="RZV342" s="3"/>
      <c r="RZW342" s="3"/>
      <c r="RZX342" s="3"/>
      <c r="RZY342" s="3"/>
      <c r="RZZ342" s="3"/>
      <c r="SAA342" s="3"/>
      <c r="SAB342" s="3"/>
      <c r="SAC342" s="3"/>
      <c r="SAD342" s="3"/>
      <c r="SAE342" s="3"/>
      <c r="SAF342" s="3"/>
      <c r="SAG342" s="3"/>
      <c r="SAH342" s="3"/>
      <c r="SAI342" s="3"/>
      <c r="SAJ342" s="3"/>
      <c r="SAK342" s="3"/>
      <c r="SAL342" s="3"/>
      <c r="SAM342" s="3"/>
      <c r="SAN342" s="3"/>
      <c r="SAO342" s="3"/>
      <c r="SAP342" s="3"/>
      <c r="SAQ342" s="3"/>
      <c r="SAR342" s="3"/>
      <c r="SAS342" s="3"/>
      <c r="SAT342" s="3"/>
      <c r="SAU342" s="3"/>
      <c r="SAV342" s="3"/>
      <c r="SAW342" s="3"/>
      <c r="SAX342" s="3"/>
      <c r="SAY342" s="3"/>
      <c r="SAZ342" s="3"/>
      <c r="SBA342" s="3"/>
      <c r="SBB342" s="3"/>
      <c r="SBC342" s="3"/>
      <c r="SBD342" s="3"/>
      <c r="SBE342" s="3"/>
      <c r="SBF342" s="3"/>
      <c r="SBG342" s="3"/>
      <c r="SBH342" s="3"/>
      <c r="SBI342" s="3"/>
      <c r="SBJ342" s="3"/>
      <c r="SBK342" s="3"/>
      <c r="SBL342" s="3"/>
      <c r="SBM342" s="3"/>
      <c r="SBN342" s="3"/>
      <c r="SBO342" s="3"/>
      <c r="SBP342" s="3"/>
      <c r="SBQ342" s="3"/>
      <c r="SBR342" s="3"/>
      <c r="SBS342" s="3"/>
      <c r="SBT342" s="3"/>
      <c r="SBU342" s="3"/>
      <c r="SBV342" s="3"/>
      <c r="SBW342" s="3"/>
      <c r="SBX342" s="3"/>
      <c r="SBY342" s="3"/>
      <c r="SBZ342" s="3"/>
      <c r="SCA342" s="3"/>
      <c r="SCB342" s="3"/>
      <c r="SCC342" s="3"/>
      <c r="SCD342" s="3"/>
      <c r="SCE342" s="3"/>
      <c r="SCF342" s="3"/>
      <c r="SCG342" s="3"/>
      <c r="SCH342" s="3"/>
      <c r="SCI342" s="3"/>
      <c r="SCJ342" s="3"/>
      <c r="SCK342" s="3"/>
      <c r="SCL342" s="3"/>
      <c r="SCM342" s="3"/>
      <c r="SCN342" s="3"/>
      <c r="SCO342" s="3"/>
      <c r="SCP342" s="3"/>
      <c r="SCQ342" s="3"/>
      <c r="SCR342" s="3"/>
      <c r="SCS342" s="3"/>
      <c r="SCT342" s="3"/>
      <c r="SCU342" s="3"/>
      <c r="SCV342" s="3"/>
      <c r="SCW342" s="3"/>
      <c r="SCX342" s="3"/>
      <c r="SCY342" s="3"/>
      <c r="SCZ342" s="3"/>
      <c r="SDA342" s="3"/>
      <c r="SDB342" s="3"/>
      <c r="SDC342" s="3"/>
      <c r="SDD342" s="3"/>
      <c r="SDE342" s="3"/>
      <c r="SDF342" s="3"/>
      <c r="SDG342" s="3"/>
      <c r="SDH342" s="3"/>
      <c r="SDI342" s="3"/>
      <c r="SDJ342" s="3"/>
      <c r="SDK342" s="3"/>
      <c r="SDL342" s="3"/>
      <c r="SDM342" s="3"/>
      <c r="SDN342" s="3"/>
      <c r="SDO342" s="3"/>
      <c r="SDP342" s="3"/>
      <c r="SDQ342" s="3"/>
      <c r="SDR342" s="3"/>
      <c r="SDS342" s="3"/>
      <c r="SDT342" s="3"/>
      <c r="SDU342" s="3"/>
      <c r="SDV342" s="3"/>
      <c r="SDW342" s="3"/>
      <c r="SDX342" s="3"/>
      <c r="SDY342" s="3"/>
      <c r="SDZ342" s="3"/>
      <c r="SEA342" s="3"/>
      <c r="SEB342" s="3"/>
      <c r="SEC342" s="3"/>
      <c r="SED342" s="3"/>
      <c r="SEE342" s="3"/>
      <c r="SEF342" s="3"/>
      <c r="SEG342" s="3"/>
      <c r="SEH342" s="3"/>
      <c r="SEI342" s="3"/>
      <c r="SEJ342" s="3"/>
      <c r="SEK342" s="3"/>
      <c r="SEL342" s="3"/>
      <c r="SEM342" s="3"/>
      <c r="SEN342" s="3"/>
      <c r="SEO342" s="3"/>
      <c r="SEP342" s="3"/>
      <c r="SEQ342" s="3"/>
      <c r="SER342" s="3"/>
      <c r="SES342" s="3"/>
      <c r="SET342" s="3"/>
      <c r="SEU342" s="3"/>
      <c r="SEV342" s="3"/>
      <c r="SEW342" s="3"/>
      <c r="SEX342" s="3"/>
      <c r="SEY342" s="3"/>
      <c r="SEZ342" s="3"/>
      <c r="SFA342" s="3"/>
      <c r="SFB342" s="3"/>
      <c r="SFC342" s="3"/>
      <c r="SFD342" s="3"/>
      <c r="SFE342" s="3"/>
      <c r="SFF342" s="3"/>
      <c r="SFG342" s="3"/>
      <c r="SFH342" s="3"/>
      <c r="SFI342" s="3"/>
      <c r="SFJ342" s="3"/>
      <c r="SFK342" s="3"/>
      <c r="SFL342" s="3"/>
      <c r="SFM342" s="3"/>
      <c r="SFN342" s="3"/>
      <c r="SFO342" s="3"/>
      <c r="SFP342" s="3"/>
      <c r="SFQ342" s="3"/>
      <c r="SFR342" s="3"/>
      <c r="SFS342" s="3"/>
      <c r="SFT342" s="3"/>
      <c r="SFU342" s="3"/>
      <c r="SFV342" s="3"/>
      <c r="SFW342" s="3"/>
      <c r="SFX342" s="3"/>
      <c r="SFY342" s="3"/>
      <c r="SFZ342" s="3"/>
      <c r="SGA342" s="3"/>
      <c r="SGB342" s="3"/>
      <c r="SGC342" s="3"/>
      <c r="SGD342" s="3"/>
      <c r="SGE342" s="3"/>
      <c r="SGF342" s="3"/>
      <c r="SGG342" s="3"/>
      <c r="SGH342" s="3"/>
      <c r="SGI342" s="3"/>
      <c r="SGJ342" s="3"/>
      <c r="SGK342" s="3"/>
      <c r="SGL342" s="3"/>
      <c r="SGM342" s="3"/>
      <c r="SGN342" s="3"/>
      <c r="SGO342" s="3"/>
      <c r="SGP342" s="3"/>
      <c r="SGQ342" s="3"/>
      <c r="SGR342" s="3"/>
      <c r="SGS342" s="3"/>
      <c r="SGT342" s="3"/>
      <c r="SGU342" s="3"/>
      <c r="SGV342" s="3"/>
      <c r="SGW342" s="3"/>
      <c r="SGX342" s="3"/>
      <c r="SGY342" s="3"/>
      <c r="SGZ342" s="3"/>
      <c r="SHA342" s="3"/>
      <c r="SHB342" s="3"/>
      <c r="SHC342" s="3"/>
      <c r="SHD342" s="3"/>
      <c r="SHE342" s="3"/>
      <c r="SHF342" s="3"/>
      <c r="SHG342" s="3"/>
      <c r="SHH342" s="3"/>
      <c r="SHI342" s="3"/>
      <c r="SHJ342" s="3"/>
      <c r="SHK342" s="3"/>
      <c r="SHL342" s="3"/>
      <c r="SHM342" s="3"/>
      <c r="SHN342" s="3"/>
      <c r="SHO342" s="3"/>
      <c r="SHP342" s="3"/>
      <c r="SHQ342" s="3"/>
      <c r="SHR342" s="3"/>
      <c r="SHS342" s="3"/>
      <c r="SHT342" s="3"/>
      <c r="SHU342" s="3"/>
      <c r="SHV342" s="3"/>
      <c r="SHW342" s="3"/>
      <c r="SHX342" s="3"/>
      <c r="SHY342" s="3"/>
      <c r="SHZ342" s="3"/>
      <c r="SIA342" s="3"/>
      <c r="SIB342" s="3"/>
      <c r="SIC342" s="3"/>
      <c r="SID342" s="3"/>
      <c r="SIE342" s="3"/>
      <c r="SIF342" s="3"/>
      <c r="SIG342" s="3"/>
      <c r="SIH342" s="3"/>
      <c r="SII342" s="3"/>
      <c r="SIJ342" s="3"/>
      <c r="SIK342" s="3"/>
      <c r="SIL342" s="3"/>
      <c r="SIM342" s="3"/>
      <c r="SIN342" s="3"/>
      <c r="SIO342" s="3"/>
      <c r="SIP342" s="3"/>
      <c r="SIQ342" s="3"/>
      <c r="SIR342" s="3"/>
      <c r="SIS342" s="3"/>
      <c r="SIT342" s="3"/>
      <c r="SIU342" s="3"/>
      <c r="SIV342" s="3"/>
      <c r="SIW342" s="3"/>
      <c r="SIX342" s="3"/>
      <c r="SIY342" s="3"/>
      <c r="SIZ342" s="3"/>
      <c r="SJA342" s="3"/>
      <c r="SJB342" s="3"/>
      <c r="SJC342" s="3"/>
      <c r="SJD342" s="3"/>
      <c r="SJE342" s="3"/>
      <c r="SJF342" s="3"/>
      <c r="SJG342" s="3"/>
      <c r="SJH342" s="3"/>
      <c r="SJI342" s="3"/>
      <c r="SJJ342" s="3"/>
      <c r="SJK342" s="3"/>
      <c r="SJL342" s="3"/>
      <c r="SJM342" s="3"/>
      <c r="SJN342" s="3"/>
      <c r="SJO342" s="3"/>
      <c r="SJP342" s="3"/>
      <c r="SJQ342" s="3"/>
      <c r="SJR342" s="3"/>
      <c r="SJS342" s="3"/>
      <c r="SJT342" s="3"/>
      <c r="SJU342" s="3"/>
      <c r="SJV342" s="3"/>
      <c r="SJW342" s="3"/>
      <c r="SJX342" s="3"/>
      <c r="SJY342" s="3"/>
      <c r="SJZ342" s="3"/>
      <c r="SKA342" s="3"/>
      <c r="SKB342" s="3"/>
      <c r="SKC342" s="3"/>
      <c r="SKD342" s="3"/>
      <c r="SKE342" s="3"/>
      <c r="SKF342" s="3"/>
      <c r="SKG342" s="3"/>
      <c r="SKH342" s="3"/>
      <c r="SKI342" s="3"/>
      <c r="SKJ342" s="3"/>
      <c r="SKK342" s="3"/>
      <c r="SKL342" s="3"/>
      <c r="SKM342" s="3"/>
      <c r="SKN342" s="3"/>
      <c r="SKO342" s="3"/>
      <c r="SKP342" s="3"/>
      <c r="SKQ342" s="3"/>
      <c r="SKR342" s="3"/>
      <c r="SKS342" s="3"/>
      <c r="SKT342" s="3"/>
      <c r="SKU342" s="3"/>
      <c r="SKV342" s="3"/>
      <c r="SKW342" s="3"/>
      <c r="SKX342" s="3"/>
      <c r="SKY342" s="3"/>
      <c r="SKZ342" s="3"/>
      <c r="SLA342" s="3"/>
      <c r="SLB342" s="3"/>
      <c r="SLC342" s="3"/>
      <c r="SLD342" s="3"/>
      <c r="SLE342" s="3"/>
      <c r="SLF342" s="3"/>
      <c r="SLG342" s="3"/>
      <c r="SLH342" s="3"/>
      <c r="SLI342" s="3"/>
      <c r="SLJ342" s="3"/>
      <c r="SLK342" s="3"/>
      <c r="SLL342" s="3"/>
      <c r="SLM342" s="3"/>
      <c r="SLN342" s="3"/>
      <c r="SLO342" s="3"/>
      <c r="SLP342" s="3"/>
      <c r="SLQ342" s="3"/>
      <c r="SLR342" s="3"/>
      <c r="SLS342" s="3"/>
      <c r="SLT342" s="3"/>
      <c r="SLU342" s="3"/>
      <c r="SLV342" s="3"/>
      <c r="SLW342" s="3"/>
      <c r="SLX342" s="3"/>
      <c r="SLY342" s="3"/>
      <c r="SLZ342" s="3"/>
      <c r="SMA342" s="3"/>
      <c r="SMB342" s="3"/>
      <c r="SMC342" s="3"/>
      <c r="SMD342" s="3"/>
      <c r="SME342" s="3"/>
      <c r="SMF342" s="3"/>
      <c r="SMG342" s="3"/>
      <c r="SMH342" s="3"/>
      <c r="SMI342" s="3"/>
      <c r="SMJ342" s="3"/>
      <c r="SMK342" s="3"/>
      <c r="SML342" s="3"/>
      <c r="SMM342" s="3"/>
      <c r="SMN342" s="3"/>
      <c r="SMO342" s="3"/>
      <c r="SMP342" s="3"/>
      <c r="SMQ342" s="3"/>
      <c r="SMR342" s="3"/>
      <c r="SMS342" s="3"/>
      <c r="SMT342" s="3"/>
      <c r="SMU342" s="3"/>
      <c r="SMV342" s="3"/>
      <c r="SMW342" s="3"/>
      <c r="SMX342" s="3"/>
      <c r="SMY342" s="3"/>
      <c r="SMZ342" s="3"/>
      <c r="SNA342" s="3"/>
      <c r="SNB342" s="3"/>
      <c r="SNC342" s="3"/>
      <c r="SND342" s="3"/>
      <c r="SNE342" s="3"/>
      <c r="SNF342" s="3"/>
      <c r="SNG342" s="3"/>
      <c r="SNH342" s="3"/>
      <c r="SNI342" s="3"/>
      <c r="SNJ342" s="3"/>
      <c r="SNK342" s="3"/>
      <c r="SNL342" s="3"/>
      <c r="SNM342" s="3"/>
      <c r="SNN342" s="3"/>
      <c r="SNO342" s="3"/>
      <c r="SNP342" s="3"/>
      <c r="SNQ342" s="3"/>
      <c r="SNR342" s="3"/>
      <c r="SNS342" s="3"/>
      <c r="SNT342" s="3"/>
      <c r="SNU342" s="3"/>
      <c r="SNV342" s="3"/>
      <c r="SNW342" s="3"/>
      <c r="SNX342" s="3"/>
      <c r="SNY342" s="3"/>
      <c r="SNZ342" s="3"/>
      <c r="SOA342" s="3"/>
      <c r="SOB342" s="3"/>
      <c r="SOC342" s="3"/>
      <c r="SOD342" s="3"/>
      <c r="SOE342" s="3"/>
      <c r="SOF342" s="3"/>
      <c r="SOG342" s="3"/>
      <c r="SOH342" s="3"/>
      <c r="SOI342" s="3"/>
      <c r="SOJ342" s="3"/>
      <c r="SOK342" s="3"/>
      <c r="SOL342" s="3"/>
      <c r="SOM342" s="3"/>
      <c r="SON342" s="3"/>
      <c r="SOO342" s="3"/>
      <c r="SOP342" s="3"/>
      <c r="SOQ342" s="3"/>
      <c r="SOR342" s="3"/>
      <c r="SOS342" s="3"/>
      <c r="SOT342" s="3"/>
      <c r="SOU342" s="3"/>
      <c r="SOV342" s="3"/>
      <c r="SOW342" s="3"/>
      <c r="SOX342" s="3"/>
      <c r="SOY342" s="3"/>
      <c r="SOZ342" s="3"/>
      <c r="SPA342" s="3"/>
      <c r="SPB342" s="3"/>
      <c r="SPC342" s="3"/>
      <c r="SPD342" s="3"/>
      <c r="SPE342" s="3"/>
      <c r="SPF342" s="3"/>
      <c r="SPG342" s="3"/>
      <c r="SPH342" s="3"/>
      <c r="SPI342" s="3"/>
      <c r="SPJ342" s="3"/>
      <c r="SPK342" s="3"/>
      <c r="SPL342" s="3"/>
      <c r="SPM342" s="3"/>
      <c r="SPN342" s="3"/>
      <c r="SPO342" s="3"/>
      <c r="SPP342" s="3"/>
      <c r="SPQ342" s="3"/>
      <c r="SPR342" s="3"/>
      <c r="SPS342" s="3"/>
      <c r="SPT342" s="3"/>
      <c r="SPU342" s="3"/>
      <c r="SPV342" s="3"/>
      <c r="SPW342" s="3"/>
      <c r="SPX342" s="3"/>
      <c r="SPY342" s="3"/>
      <c r="SPZ342" s="3"/>
      <c r="SQA342" s="3"/>
      <c r="SQB342" s="3"/>
      <c r="SQC342" s="3"/>
      <c r="SQD342" s="3"/>
      <c r="SQE342" s="3"/>
      <c r="SQF342" s="3"/>
      <c r="SQG342" s="3"/>
      <c r="SQH342" s="3"/>
      <c r="SQI342" s="3"/>
      <c r="SQJ342" s="3"/>
      <c r="SQK342" s="3"/>
      <c r="SQL342" s="3"/>
      <c r="SQM342" s="3"/>
      <c r="SQN342" s="3"/>
      <c r="SQO342" s="3"/>
      <c r="SQP342" s="3"/>
      <c r="SQQ342" s="3"/>
      <c r="SQR342" s="3"/>
      <c r="SQS342" s="3"/>
      <c r="SQT342" s="3"/>
      <c r="SQU342" s="3"/>
      <c r="SQV342" s="3"/>
      <c r="SQW342" s="3"/>
      <c r="SQX342" s="3"/>
      <c r="SQY342" s="3"/>
      <c r="SQZ342" s="3"/>
      <c r="SRA342" s="3"/>
      <c r="SRB342" s="3"/>
      <c r="SRC342" s="3"/>
      <c r="SRD342" s="3"/>
      <c r="SRE342" s="3"/>
      <c r="SRF342" s="3"/>
      <c r="SRG342" s="3"/>
      <c r="SRH342" s="3"/>
      <c r="SRI342" s="3"/>
      <c r="SRJ342" s="3"/>
      <c r="SRK342" s="3"/>
      <c r="SRL342" s="3"/>
      <c r="SRM342" s="3"/>
      <c r="SRN342" s="3"/>
      <c r="SRO342" s="3"/>
      <c r="SRP342" s="3"/>
      <c r="SRQ342" s="3"/>
      <c r="SRR342" s="3"/>
      <c r="SRS342" s="3"/>
      <c r="SRT342" s="3"/>
      <c r="SRU342" s="3"/>
      <c r="SRV342" s="3"/>
      <c r="SRW342" s="3"/>
      <c r="SRX342" s="3"/>
      <c r="SRY342" s="3"/>
      <c r="SRZ342" s="3"/>
      <c r="SSA342" s="3"/>
      <c r="SSB342" s="3"/>
      <c r="SSC342" s="3"/>
      <c r="SSD342" s="3"/>
      <c r="SSE342" s="3"/>
      <c r="SSF342" s="3"/>
      <c r="SSG342" s="3"/>
      <c r="SSH342" s="3"/>
      <c r="SSI342" s="3"/>
      <c r="SSJ342" s="3"/>
      <c r="SSK342" s="3"/>
      <c r="SSL342" s="3"/>
      <c r="SSM342" s="3"/>
      <c r="SSN342" s="3"/>
      <c r="SSO342" s="3"/>
      <c r="SSP342" s="3"/>
      <c r="SSQ342" s="3"/>
      <c r="SSR342" s="3"/>
      <c r="SSS342" s="3"/>
      <c r="SST342" s="3"/>
      <c r="SSU342" s="3"/>
      <c r="SSV342" s="3"/>
      <c r="SSW342" s="3"/>
      <c r="SSX342" s="3"/>
      <c r="SSY342" s="3"/>
      <c r="SSZ342" s="3"/>
      <c r="STA342" s="3"/>
      <c r="STB342" s="3"/>
      <c r="STC342" s="3"/>
      <c r="STD342" s="3"/>
      <c r="STE342" s="3"/>
      <c r="STF342" s="3"/>
      <c r="STG342" s="3"/>
      <c r="STH342" s="3"/>
      <c r="STI342" s="3"/>
      <c r="STJ342" s="3"/>
      <c r="STK342" s="3"/>
      <c r="STL342" s="3"/>
      <c r="STM342" s="3"/>
      <c r="STN342" s="3"/>
      <c r="STO342" s="3"/>
      <c r="STP342" s="3"/>
      <c r="STQ342" s="3"/>
      <c r="STR342" s="3"/>
      <c r="STS342" s="3"/>
      <c r="STT342" s="3"/>
      <c r="STU342" s="3"/>
      <c r="STV342" s="3"/>
      <c r="STW342" s="3"/>
      <c r="STX342" s="3"/>
      <c r="STY342" s="3"/>
      <c r="STZ342" s="3"/>
      <c r="SUA342" s="3"/>
      <c r="SUB342" s="3"/>
      <c r="SUC342" s="3"/>
      <c r="SUD342" s="3"/>
      <c r="SUE342" s="3"/>
      <c r="SUF342" s="3"/>
      <c r="SUG342" s="3"/>
      <c r="SUH342" s="3"/>
      <c r="SUI342" s="3"/>
      <c r="SUJ342" s="3"/>
      <c r="SUK342" s="3"/>
      <c r="SUL342" s="3"/>
      <c r="SUM342" s="3"/>
      <c r="SUN342" s="3"/>
      <c r="SUO342" s="3"/>
      <c r="SUP342" s="3"/>
      <c r="SUQ342" s="3"/>
      <c r="SUR342" s="3"/>
      <c r="SUS342" s="3"/>
      <c r="SUT342" s="3"/>
      <c r="SUU342" s="3"/>
      <c r="SUV342" s="3"/>
      <c r="SUW342" s="3"/>
      <c r="SUX342" s="3"/>
      <c r="SUY342" s="3"/>
      <c r="SUZ342" s="3"/>
      <c r="SVA342" s="3"/>
      <c r="SVB342" s="3"/>
      <c r="SVC342" s="3"/>
      <c r="SVD342" s="3"/>
      <c r="SVE342" s="3"/>
      <c r="SVF342" s="3"/>
      <c r="SVG342" s="3"/>
      <c r="SVH342" s="3"/>
      <c r="SVI342" s="3"/>
      <c r="SVJ342" s="3"/>
      <c r="SVK342" s="3"/>
      <c r="SVL342" s="3"/>
      <c r="SVM342" s="3"/>
      <c r="SVN342" s="3"/>
      <c r="SVO342" s="3"/>
      <c r="SVP342" s="3"/>
      <c r="SVQ342" s="3"/>
      <c r="SVR342" s="3"/>
      <c r="SVS342" s="3"/>
      <c r="SVT342" s="3"/>
      <c r="SVU342" s="3"/>
      <c r="SVV342" s="3"/>
      <c r="SVW342" s="3"/>
      <c r="SVX342" s="3"/>
      <c r="SVY342" s="3"/>
      <c r="SVZ342" s="3"/>
      <c r="SWA342" s="3"/>
      <c r="SWB342" s="3"/>
      <c r="SWC342" s="3"/>
      <c r="SWD342" s="3"/>
      <c r="SWE342" s="3"/>
      <c r="SWF342" s="3"/>
      <c r="SWG342" s="3"/>
      <c r="SWH342" s="3"/>
      <c r="SWI342" s="3"/>
      <c r="SWJ342" s="3"/>
      <c r="SWK342" s="3"/>
      <c r="SWL342" s="3"/>
      <c r="SWM342" s="3"/>
      <c r="SWN342" s="3"/>
      <c r="SWO342" s="3"/>
      <c r="SWP342" s="3"/>
      <c r="SWQ342" s="3"/>
      <c r="SWR342" s="3"/>
      <c r="SWS342" s="3"/>
      <c r="SWT342" s="3"/>
      <c r="SWU342" s="3"/>
      <c r="SWV342" s="3"/>
      <c r="SWW342" s="3"/>
      <c r="SWX342" s="3"/>
      <c r="SWY342" s="3"/>
      <c r="SWZ342" s="3"/>
      <c r="SXA342" s="3"/>
      <c r="SXB342" s="3"/>
      <c r="SXC342" s="3"/>
      <c r="SXD342" s="3"/>
      <c r="SXE342" s="3"/>
      <c r="SXF342" s="3"/>
      <c r="SXG342" s="3"/>
      <c r="SXH342" s="3"/>
      <c r="SXI342" s="3"/>
      <c r="SXJ342" s="3"/>
      <c r="SXK342" s="3"/>
      <c r="SXL342" s="3"/>
      <c r="SXM342" s="3"/>
      <c r="SXN342" s="3"/>
      <c r="SXO342" s="3"/>
      <c r="SXP342" s="3"/>
      <c r="SXQ342" s="3"/>
      <c r="SXR342" s="3"/>
      <c r="SXS342" s="3"/>
      <c r="SXT342" s="3"/>
      <c r="SXU342" s="3"/>
      <c r="SXV342" s="3"/>
      <c r="SXW342" s="3"/>
      <c r="SXX342" s="3"/>
      <c r="SXY342" s="3"/>
      <c r="SXZ342" s="3"/>
      <c r="SYA342" s="3"/>
      <c r="SYB342" s="3"/>
      <c r="SYC342" s="3"/>
      <c r="SYD342" s="3"/>
      <c r="SYE342" s="3"/>
      <c r="SYF342" s="3"/>
      <c r="SYG342" s="3"/>
      <c r="SYH342" s="3"/>
      <c r="SYI342" s="3"/>
      <c r="SYJ342" s="3"/>
      <c r="SYK342" s="3"/>
      <c r="SYL342" s="3"/>
      <c r="SYM342" s="3"/>
      <c r="SYN342" s="3"/>
      <c r="SYO342" s="3"/>
      <c r="SYP342" s="3"/>
      <c r="SYQ342" s="3"/>
      <c r="SYR342" s="3"/>
      <c r="SYS342" s="3"/>
      <c r="SYT342" s="3"/>
      <c r="SYU342" s="3"/>
      <c r="SYV342" s="3"/>
      <c r="SYW342" s="3"/>
      <c r="SYX342" s="3"/>
      <c r="SYY342" s="3"/>
      <c r="SYZ342" s="3"/>
      <c r="SZA342" s="3"/>
      <c r="SZB342" s="3"/>
      <c r="SZC342" s="3"/>
      <c r="SZD342" s="3"/>
      <c r="SZE342" s="3"/>
      <c r="SZF342" s="3"/>
      <c r="SZG342" s="3"/>
      <c r="SZH342" s="3"/>
      <c r="SZI342" s="3"/>
      <c r="SZJ342" s="3"/>
      <c r="SZK342" s="3"/>
      <c r="SZL342" s="3"/>
      <c r="SZM342" s="3"/>
      <c r="SZN342" s="3"/>
      <c r="SZO342" s="3"/>
      <c r="SZP342" s="3"/>
      <c r="SZQ342" s="3"/>
      <c r="SZR342" s="3"/>
      <c r="SZS342" s="3"/>
      <c r="SZT342" s="3"/>
      <c r="SZU342" s="3"/>
      <c r="SZV342" s="3"/>
      <c r="SZW342" s="3"/>
      <c r="SZX342" s="3"/>
      <c r="SZY342" s="3"/>
      <c r="SZZ342" s="3"/>
      <c r="TAA342" s="3"/>
      <c r="TAB342" s="3"/>
      <c r="TAC342" s="3"/>
      <c r="TAD342" s="3"/>
      <c r="TAE342" s="3"/>
      <c r="TAF342" s="3"/>
      <c r="TAG342" s="3"/>
      <c r="TAH342" s="3"/>
      <c r="TAI342" s="3"/>
      <c r="TAJ342" s="3"/>
      <c r="TAK342" s="3"/>
      <c r="TAL342" s="3"/>
      <c r="TAM342" s="3"/>
      <c r="TAN342" s="3"/>
      <c r="TAO342" s="3"/>
      <c r="TAP342" s="3"/>
      <c r="TAQ342" s="3"/>
      <c r="TAR342" s="3"/>
      <c r="TAS342" s="3"/>
      <c r="TAT342" s="3"/>
      <c r="TAU342" s="3"/>
      <c r="TAV342" s="3"/>
      <c r="TAW342" s="3"/>
      <c r="TAX342" s="3"/>
      <c r="TAY342" s="3"/>
      <c r="TAZ342" s="3"/>
      <c r="TBA342" s="3"/>
      <c r="TBB342" s="3"/>
      <c r="TBC342" s="3"/>
      <c r="TBD342" s="3"/>
      <c r="TBE342" s="3"/>
      <c r="TBF342" s="3"/>
      <c r="TBG342" s="3"/>
      <c r="TBH342" s="3"/>
      <c r="TBI342" s="3"/>
      <c r="TBJ342" s="3"/>
      <c r="TBK342" s="3"/>
      <c r="TBL342" s="3"/>
      <c r="TBM342" s="3"/>
      <c r="TBN342" s="3"/>
      <c r="TBO342" s="3"/>
      <c r="TBP342" s="3"/>
      <c r="TBQ342" s="3"/>
      <c r="TBR342" s="3"/>
      <c r="TBS342" s="3"/>
      <c r="TBT342" s="3"/>
      <c r="TBU342" s="3"/>
      <c r="TBV342" s="3"/>
      <c r="TBW342" s="3"/>
      <c r="TBX342" s="3"/>
      <c r="TBY342" s="3"/>
      <c r="TBZ342" s="3"/>
      <c r="TCA342" s="3"/>
      <c r="TCB342" s="3"/>
      <c r="TCC342" s="3"/>
      <c r="TCD342" s="3"/>
      <c r="TCE342" s="3"/>
      <c r="TCF342" s="3"/>
      <c r="TCG342" s="3"/>
      <c r="TCH342" s="3"/>
      <c r="TCI342" s="3"/>
      <c r="TCJ342" s="3"/>
      <c r="TCK342" s="3"/>
      <c r="TCL342" s="3"/>
      <c r="TCM342" s="3"/>
      <c r="TCN342" s="3"/>
      <c r="TCO342" s="3"/>
      <c r="TCP342" s="3"/>
      <c r="TCQ342" s="3"/>
      <c r="TCR342" s="3"/>
      <c r="TCS342" s="3"/>
      <c r="TCT342" s="3"/>
      <c r="TCU342" s="3"/>
      <c r="TCV342" s="3"/>
      <c r="TCW342" s="3"/>
      <c r="TCX342" s="3"/>
      <c r="TCY342" s="3"/>
      <c r="TCZ342" s="3"/>
      <c r="TDA342" s="3"/>
      <c r="TDB342" s="3"/>
      <c r="TDC342" s="3"/>
      <c r="TDD342" s="3"/>
      <c r="TDE342" s="3"/>
      <c r="TDF342" s="3"/>
      <c r="TDG342" s="3"/>
      <c r="TDH342" s="3"/>
      <c r="TDI342" s="3"/>
      <c r="TDJ342" s="3"/>
      <c r="TDK342" s="3"/>
      <c r="TDL342" s="3"/>
      <c r="TDM342" s="3"/>
      <c r="TDN342" s="3"/>
      <c r="TDO342" s="3"/>
      <c r="TDP342" s="3"/>
      <c r="TDQ342" s="3"/>
      <c r="TDR342" s="3"/>
      <c r="TDS342" s="3"/>
      <c r="TDT342" s="3"/>
      <c r="TDU342" s="3"/>
      <c r="TDV342" s="3"/>
      <c r="TDW342" s="3"/>
      <c r="TDX342" s="3"/>
      <c r="TDY342" s="3"/>
      <c r="TDZ342" s="3"/>
      <c r="TEA342" s="3"/>
      <c r="TEB342" s="3"/>
      <c r="TEC342" s="3"/>
      <c r="TED342" s="3"/>
      <c r="TEE342" s="3"/>
      <c r="TEF342" s="3"/>
      <c r="TEG342" s="3"/>
      <c r="TEH342" s="3"/>
      <c r="TEI342" s="3"/>
      <c r="TEJ342" s="3"/>
      <c r="TEK342" s="3"/>
      <c r="TEL342" s="3"/>
      <c r="TEM342" s="3"/>
      <c r="TEN342" s="3"/>
      <c r="TEO342" s="3"/>
      <c r="TEP342" s="3"/>
      <c r="TEQ342" s="3"/>
      <c r="TER342" s="3"/>
      <c r="TES342" s="3"/>
      <c r="TET342" s="3"/>
      <c r="TEU342" s="3"/>
      <c r="TEV342" s="3"/>
      <c r="TEW342" s="3"/>
      <c r="TEX342" s="3"/>
      <c r="TEY342" s="3"/>
      <c r="TEZ342" s="3"/>
      <c r="TFA342" s="3"/>
      <c r="TFB342" s="3"/>
      <c r="TFC342" s="3"/>
      <c r="TFD342" s="3"/>
      <c r="TFE342" s="3"/>
      <c r="TFF342" s="3"/>
      <c r="TFG342" s="3"/>
      <c r="TFH342" s="3"/>
      <c r="TFI342" s="3"/>
      <c r="TFJ342" s="3"/>
      <c r="TFK342" s="3"/>
      <c r="TFL342" s="3"/>
      <c r="TFM342" s="3"/>
      <c r="TFN342" s="3"/>
      <c r="TFO342" s="3"/>
      <c r="TFP342" s="3"/>
      <c r="TFQ342" s="3"/>
      <c r="TFR342" s="3"/>
      <c r="TFS342" s="3"/>
      <c r="TFT342" s="3"/>
      <c r="TFU342" s="3"/>
      <c r="TFV342" s="3"/>
      <c r="TFW342" s="3"/>
      <c r="TFX342" s="3"/>
      <c r="TFY342" s="3"/>
      <c r="TFZ342" s="3"/>
      <c r="TGA342" s="3"/>
      <c r="TGB342" s="3"/>
      <c r="TGC342" s="3"/>
      <c r="TGD342" s="3"/>
      <c r="TGE342" s="3"/>
      <c r="TGF342" s="3"/>
      <c r="TGG342" s="3"/>
      <c r="TGH342" s="3"/>
      <c r="TGI342" s="3"/>
      <c r="TGJ342" s="3"/>
      <c r="TGK342" s="3"/>
      <c r="TGL342" s="3"/>
      <c r="TGM342" s="3"/>
      <c r="TGN342" s="3"/>
      <c r="TGO342" s="3"/>
      <c r="TGP342" s="3"/>
      <c r="TGQ342" s="3"/>
      <c r="TGR342" s="3"/>
      <c r="TGS342" s="3"/>
      <c r="TGT342" s="3"/>
      <c r="TGU342" s="3"/>
      <c r="TGV342" s="3"/>
      <c r="TGW342" s="3"/>
      <c r="TGX342" s="3"/>
      <c r="TGY342" s="3"/>
      <c r="TGZ342" s="3"/>
      <c r="THA342" s="3"/>
      <c r="THB342" s="3"/>
      <c r="THC342" s="3"/>
      <c r="THD342" s="3"/>
      <c r="THE342" s="3"/>
      <c r="THF342" s="3"/>
      <c r="THG342" s="3"/>
      <c r="THH342" s="3"/>
      <c r="THI342" s="3"/>
      <c r="THJ342" s="3"/>
      <c r="THK342" s="3"/>
      <c r="THL342" s="3"/>
      <c r="THM342" s="3"/>
      <c r="THN342" s="3"/>
      <c r="THO342" s="3"/>
      <c r="THP342" s="3"/>
      <c r="THQ342" s="3"/>
      <c r="THR342" s="3"/>
      <c r="THS342" s="3"/>
      <c r="THT342" s="3"/>
      <c r="THU342" s="3"/>
      <c r="THV342" s="3"/>
      <c r="THW342" s="3"/>
      <c r="THX342" s="3"/>
      <c r="THY342" s="3"/>
      <c r="THZ342" s="3"/>
      <c r="TIA342" s="3"/>
      <c r="TIB342" s="3"/>
      <c r="TIC342" s="3"/>
      <c r="TID342" s="3"/>
      <c r="TIE342" s="3"/>
      <c r="TIF342" s="3"/>
      <c r="TIG342" s="3"/>
      <c r="TIH342" s="3"/>
      <c r="TII342" s="3"/>
      <c r="TIJ342" s="3"/>
      <c r="TIK342" s="3"/>
      <c r="TIL342" s="3"/>
      <c r="TIM342" s="3"/>
      <c r="TIN342" s="3"/>
      <c r="TIO342" s="3"/>
      <c r="TIP342" s="3"/>
      <c r="TIQ342" s="3"/>
      <c r="TIR342" s="3"/>
      <c r="TIS342" s="3"/>
      <c r="TIT342" s="3"/>
      <c r="TIU342" s="3"/>
      <c r="TIV342" s="3"/>
      <c r="TIW342" s="3"/>
      <c r="TIX342" s="3"/>
      <c r="TIY342" s="3"/>
      <c r="TIZ342" s="3"/>
      <c r="TJA342" s="3"/>
      <c r="TJB342" s="3"/>
      <c r="TJC342" s="3"/>
      <c r="TJD342" s="3"/>
      <c r="TJE342" s="3"/>
      <c r="TJF342" s="3"/>
      <c r="TJG342" s="3"/>
      <c r="TJH342" s="3"/>
      <c r="TJI342" s="3"/>
      <c r="TJJ342" s="3"/>
      <c r="TJK342" s="3"/>
      <c r="TJL342" s="3"/>
      <c r="TJM342" s="3"/>
      <c r="TJN342" s="3"/>
      <c r="TJO342" s="3"/>
      <c r="TJP342" s="3"/>
      <c r="TJQ342" s="3"/>
      <c r="TJR342" s="3"/>
      <c r="TJS342" s="3"/>
      <c r="TJT342" s="3"/>
      <c r="TJU342" s="3"/>
      <c r="TJV342" s="3"/>
      <c r="TJW342" s="3"/>
      <c r="TJX342" s="3"/>
      <c r="TJY342" s="3"/>
      <c r="TJZ342" s="3"/>
      <c r="TKA342" s="3"/>
      <c r="TKB342" s="3"/>
      <c r="TKC342" s="3"/>
      <c r="TKD342" s="3"/>
      <c r="TKE342" s="3"/>
      <c r="TKF342" s="3"/>
      <c r="TKG342" s="3"/>
      <c r="TKH342" s="3"/>
      <c r="TKI342" s="3"/>
      <c r="TKJ342" s="3"/>
      <c r="TKK342" s="3"/>
      <c r="TKL342" s="3"/>
      <c r="TKM342" s="3"/>
      <c r="TKN342" s="3"/>
      <c r="TKO342" s="3"/>
      <c r="TKP342" s="3"/>
      <c r="TKQ342" s="3"/>
      <c r="TKR342" s="3"/>
      <c r="TKS342" s="3"/>
      <c r="TKT342" s="3"/>
      <c r="TKU342" s="3"/>
      <c r="TKV342" s="3"/>
      <c r="TKW342" s="3"/>
      <c r="TKX342" s="3"/>
      <c r="TKY342" s="3"/>
      <c r="TKZ342" s="3"/>
      <c r="TLA342" s="3"/>
      <c r="TLB342" s="3"/>
      <c r="TLC342" s="3"/>
      <c r="TLD342" s="3"/>
      <c r="TLE342" s="3"/>
      <c r="TLF342" s="3"/>
      <c r="TLG342" s="3"/>
      <c r="TLH342" s="3"/>
      <c r="TLI342" s="3"/>
      <c r="TLJ342" s="3"/>
      <c r="TLK342" s="3"/>
      <c r="TLL342" s="3"/>
      <c r="TLM342" s="3"/>
      <c r="TLN342" s="3"/>
      <c r="TLO342" s="3"/>
      <c r="TLP342" s="3"/>
      <c r="TLQ342" s="3"/>
      <c r="TLR342" s="3"/>
      <c r="TLS342" s="3"/>
      <c r="TLT342" s="3"/>
      <c r="TLU342" s="3"/>
      <c r="TLV342" s="3"/>
      <c r="TLW342" s="3"/>
      <c r="TLX342" s="3"/>
      <c r="TLY342" s="3"/>
      <c r="TLZ342" s="3"/>
      <c r="TMA342" s="3"/>
      <c r="TMB342" s="3"/>
      <c r="TMC342" s="3"/>
      <c r="TMD342" s="3"/>
      <c r="TME342" s="3"/>
      <c r="TMF342" s="3"/>
      <c r="TMG342" s="3"/>
      <c r="TMH342" s="3"/>
      <c r="TMI342" s="3"/>
      <c r="TMJ342" s="3"/>
      <c r="TMK342" s="3"/>
      <c r="TML342" s="3"/>
      <c r="TMM342" s="3"/>
      <c r="TMN342" s="3"/>
      <c r="TMO342" s="3"/>
      <c r="TMP342" s="3"/>
      <c r="TMQ342" s="3"/>
      <c r="TMR342" s="3"/>
      <c r="TMS342" s="3"/>
      <c r="TMT342" s="3"/>
      <c r="TMU342" s="3"/>
      <c r="TMV342" s="3"/>
      <c r="TMW342" s="3"/>
      <c r="TMX342" s="3"/>
      <c r="TMY342" s="3"/>
      <c r="TMZ342" s="3"/>
      <c r="TNA342" s="3"/>
      <c r="TNB342" s="3"/>
      <c r="TNC342" s="3"/>
      <c r="TND342" s="3"/>
      <c r="TNE342" s="3"/>
      <c r="TNF342" s="3"/>
      <c r="TNG342" s="3"/>
      <c r="TNH342" s="3"/>
      <c r="TNI342" s="3"/>
      <c r="TNJ342" s="3"/>
      <c r="TNK342" s="3"/>
      <c r="TNL342" s="3"/>
      <c r="TNM342" s="3"/>
      <c r="TNN342" s="3"/>
      <c r="TNO342" s="3"/>
      <c r="TNP342" s="3"/>
      <c r="TNQ342" s="3"/>
      <c r="TNR342" s="3"/>
      <c r="TNS342" s="3"/>
      <c r="TNT342" s="3"/>
      <c r="TNU342" s="3"/>
      <c r="TNV342" s="3"/>
      <c r="TNW342" s="3"/>
      <c r="TNX342" s="3"/>
      <c r="TNY342" s="3"/>
      <c r="TNZ342" s="3"/>
      <c r="TOA342" s="3"/>
      <c r="TOB342" s="3"/>
      <c r="TOC342" s="3"/>
      <c r="TOD342" s="3"/>
      <c r="TOE342" s="3"/>
      <c r="TOF342" s="3"/>
      <c r="TOG342" s="3"/>
      <c r="TOH342" s="3"/>
      <c r="TOI342" s="3"/>
      <c r="TOJ342" s="3"/>
      <c r="TOK342" s="3"/>
      <c r="TOL342" s="3"/>
      <c r="TOM342" s="3"/>
      <c r="TON342" s="3"/>
      <c r="TOO342" s="3"/>
      <c r="TOP342" s="3"/>
      <c r="TOQ342" s="3"/>
      <c r="TOR342" s="3"/>
      <c r="TOS342" s="3"/>
      <c r="TOT342" s="3"/>
      <c r="TOU342" s="3"/>
      <c r="TOV342" s="3"/>
      <c r="TOW342" s="3"/>
      <c r="TOX342" s="3"/>
      <c r="TOY342" s="3"/>
      <c r="TOZ342" s="3"/>
      <c r="TPA342" s="3"/>
      <c r="TPB342" s="3"/>
      <c r="TPC342" s="3"/>
      <c r="TPD342" s="3"/>
      <c r="TPE342" s="3"/>
      <c r="TPF342" s="3"/>
      <c r="TPG342" s="3"/>
      <c r="TPH342" s="3"/>
      <c r="TPI342" s="3"/>
      <c r="TPJ342" s="3"/>
      <c r="TPK342" s="3"/>
      <c r="TPL342" s="3"/>
      <c r="TPM342" s="3"/>
      <c r="TPN342" s="3"/>
      <c r="TPO342" s="3"/>
      <c r="TPP342" s="3"/>
      <c r="TPQ342" s="3"/>
      <c r="TPR342" s="3"/>
      <c r="TPS342" s="3"/>
      <c r="TPT342" s="3"/>
      <c r="TPU342" s="3"/>
      <c r="TPV342" s="3"/>
      <c r="TPW342" s="3"/>
      <c r="TPX342" s="3"/>
      <c r="TPY342" s="3"/>
      <c r="TPZ342" s="3"/>
      <c r="TQA342" s="3"/>
      <c r="TQB342" s="3"/>
      <c r="TQC342" s="3"/>
      <c r="TQD342" s="3"/>
      <c r="TQE342" s="3"/>
      <c r="TQF342" s="3"/>
      <c r="TQG342" s="3"/>
      <c r="TQH342" s="3"/>
      <c r="TQI342" s="3"/>
      <c r="TQJ342" s="3"/>
      <c r="TQK342" s="3"/>
      <c r="TQL342" s="3"/>
      <c r="TQM342" s="3"/>
      <c r="TQN342" s="3"/>
      <c r="TQO342" s="3"/>
      <c r="TQP342" s="3"/>
      <c r="TQQ342" s="3"/>
      <c r="TQR342" s="3"/>
      <c r="TQS342" s="3"/>
      <c r="TQT342" s="3"/>
      <c r="TQU342" s="3"/>
      <c r="TQV342" s="3"/>
      <c r="TQW342" s="3"/>
      <c r="TQX342" s="3"/>
      <c r="TQY342" s="3"/>
      <c r="TQZ342" s="3"/>
      <c r="TRA342" s="3"/>
      <c r="TRB342" s="3"/>
      <c r="TRC342" s="3"/>
      <c r="TRD342" s="3"/>
      <c r="TRE342" s="3"/>
      <c r="TRF342" s="3"/>
      <c r="TRG342" s="3"/>
      <c r="TRH342" s="3"/>
      <c r="TRI342" s="3"/>
      <c r="TRJ342" s="3"/>
      <c r="TRK342" s="3"/>
      <c r="TRL342" s="3"/>
      <c r="TRM342" s="3"/>
      <c r="TRN342" s="3"/>
      <c r="TRO342" s="3"/>
      <c r="TRP342" s="3"/>
      <c r="TRQ342" s="3"/>
      <c r="TRR342" s="3"/>
      <c r="TRS342" s="3"/>
      <c r="TRT342" s="3"/>
      <c r="TRU342" s="3"/>
      <c r="TRV342" s="3"/>
      <c r="TRW342" s="3"/>
      <c r="TRX342" s="3"/>
      <c r="TRY342" s="3"/>
      <c r="TRZ342" s="3"/>
      <c r="TSA342" s="3"/>
      <c r="TSB342" s="3"/>
      <c r="TSC342" s="3"/>
      <c r="TSD342" s="3"/>
      <c r="TSE342" s="3"/>
      <c r="TSF342" s="3"/>
      <c r="TSG342" s="3"/>
      <c r="TSH342" s="3"/>
      <c r="TSI342" s="3"/>
      <c r="TSJ342" s="3"/>
      <c r="TSK342" s="3"/>
      <c r="TSL342" s="3"/>
      <c r="TSM342" s="3"/>
      <c r="TSN342" s="3"/>
      <c r="TSO342" s="3"/>
      <c r="TSP342" s="3"/>
      <c r="TSQ342" s="3"/>
      <c r="TSR342" s="3"/>
      <c r="TSS342" s="3"/>
      <c r="TST342" s="3"/>
      <c r="TSU342" s="3"/>
      <c r="TSV342" s="3"/>
      <c r="TSW342" s="3"/>
      <c r="TSX342" s="3"/>
      <c r="TSY342" s="3"/>
      <c r="TSZ342" s="3"/>
      <c r="TTA342" s="3"/>
      <c r="TTB342" s="3"/>
      <c r="TTC342" s="3"/>
      <c r="TTD342" s="3"/>
      <c r="TTE342" s="3"/>
      <c r="TTF342" s="3"/>
      <c r="TTG342" s="3"/>
      <c r="TTH342" s="3"/>
      <c r="TTI342" s="3"/>
      <c r="TTJ342" s="3"/>
      <c r="TTK342" s="3"/>
      <c r="TTL342" s="3"/>
      <c r="TTM342" s="3"/>
      <c r="TTN342" s="3"/>
      <c r="TTO342" s="3"/>
      <c r="TTP342" s="3"/>
      <c r="TTQ342" s="3"/>
      <c r="TTR342" s="3"/>
      <c r="TTS342" s="3"/>
      <c r="TTT342" s="3"/>
      <c r="TTU342" s="3"/>
      <c r="TTV342" s="3"/>
      <c r="TTW342" s="3"/>
      <c r="TTX342" s="3"/>
      <c r="TTY342" s="3"/>
      <c r="TTZ342" s="3"/>
      <c r="TUA342" s="3"/>
      <c r="TUB342" s="3"/>
      <c r="TUC342" s="3"/>
      <c r="TUD342" s="3"/>
      <c r="TUE342" s="3"/>
      <c r="TUF342" s="3"/>
      <c r="TUG342" s="3"/>
      <c r="TUH342" s="3"/>
      <c r="TUI342" s="3"/>
      <c r="TUJ342" s="3"/>
      <c r="TUK342" s="3"/>
      <c r="TUL342" s="3"/>
      <c r="TUM342" s="3"/>
      <c r="TUN342" s="3"/>
      <c r="TUO342" s="3"/>
      <c r="TUP342" s="3"/>
      <c r="TUQ342" s="3"/>
      <c r="TUR342" s="3"/>
      <c r="TUS342" s="3"/>
      <c r="TUT342" s="3"/>
      <c r="TUU342" s="3"/>
      <c r="TUV342" s="3"/>
      <c r="TUW342" s="3"/>
      <c r="TUX342" s="3"/>
      <c r="TUY342" s="3"/>
      <c r="TUZ342" s="3"/>
      <c r="TVA342" s="3"/>
      <c r="TVB342" s="3"/>
      <c r="TVC342" s="3"/>
      <c r="TVD342" s="3"/>
      <c r="TVE342" s="3"/>
      <c r="TVF342" s="3"/>
      <c r="TVG342" s="3"/>
      <c r="TVH342" s="3"/>
      <c r="TVI342" s="3"/>
      <c r="TVJ342" s="3"/>
      <c r="TVK342" s="3"/>
      <c r="TVL342" s="3"/>
      <c r="TVM342" s="3"/>
      <c r="TVN342" s="3"/>
      <c r="TVO342" s="3"/>
      <c r="TVP342" s="3"/>
      <c r="TVQ342" s="3"/>
      <c r="TVR342" s="3"/>
      <c r="TVS342" s="3"/>
      <c r="TVT342" s="3"/>
      <c r="TVU342" s="3"/>
      <c r="TVV342" s="3"/>
      <c r="TVW342" s="3"/>
      <c r="TVX342" s="3"/>
      <c r="TVY342" s="3"/>
      <c r="TVZ342" s="3"/>
      <c r="TWA342" s="3"/>
      <c r="TWB342" s="3"/>
      <c r="TWC342" s="3"/>
      <c r="TWD342" s="3"/>
      <c r="TWE342" s="3"/>
      <c r="TWF342" s="3"/>
      <c r="TWG342" s="3"/>
      <c r="TWH342" s="3"/>
      <c r="TWI342" s="3"/>
      <c r="TWJ342" s="3"/>
      <c r="TWK342" s="3"/>
      <c r="TWL342" s="3"/>
      <c r="TWM342" s="3"/>
      <c r="TWN342" s="3"/>
      <c r="TWO342" s="3"/>
      <c r="TWP342" s="3"/>
      <c r="TWQ342" s="3"/>
      <c r="TWR342" s="3"/>
      <c r="TWS342" s="3"/>
      <c r="TWT342" s="3"/>
      <c r="TWU342" s="3"/>
      <c r="TWV342" s="3"/>
      <c r="TWW342" s="3"/>
      <c r="TWX342" s="3"/>
      <c r="TWY342" s="3"/>
      <c r="TWZ342" s="3"/>
      <c r="TXA342" s="3"/>
      <c r="TXB342" s="3"/>
      <c r="TXC342" s="3"/>
      <c r="TXD342" s="3"/>
      <c r="TXE342" s="3"/>
      <c r="TXF342" s="3"/>
      <c r="TXG342" s="3"/>
      <c r="TXH342" s="3"/>
      <c r="TXI342" s="3"/>
      <c r="TXJ342" s="3"/>
      <c r="TXK342" s="3"/>
      <c r="TXL342" s="3"/>
      <c r="TXM342" s="3"/>
      <c r="TXN342" s="3"/>
      <c r="TXO342" s="3"/>
      <c r="TXP342" s="3"/>
      <c r="TXQ342" s="3"/>
      <c r="TXR342" s="3"/>
      <c r="TXS342" s="3"/>
      <c r="TXT342" s="3"/>
      <c r="TXU342" s="3"/>
      <c r="TXV342" s="3"/>
      <c r="TXW342" s="3"/>
      <c r="TXX342" s="3"/>
      <c r="TXY342" s="3"/>
      <c r="TXZ342" s="3"/>
      <c r="TYA342" s="3"/>
      <c r="TYB342" s="3"/>
      <c r="TYC342" s="3"/>
      <c r="TYD342" s="3"/>
      <c r="TYE342" s="3"/>
      <c r="TYF342" s="3"/>
      <c r="TYG342" s="3"/>
      <c r="TYH342" s="3"/>
      <c r="TYI342" s="3"/>
      <c r="TYJ342" s="3"/>
      <c r="TYK342" s="3"/>
      <c r="TYL342" s="3"/>
      <c r="TYM342" s="3"/>
      <c r="TYN342" s="3"/>
      <c r="TYO342" s="3"/>
      <c r="TYP342" s="3"/>
      <c r="TYQ342" s="3"/>
      <c r="TYR342" s="3"/>
      <c r="TYS342" s="3"/>
      <c r="TYT342" s="3"/>
      <c r="TYU342" s="3"/>
      <c r="TYV342" s="3"/>
      <c r="TYW342" s="3"/>
      <c r="TYX342" s="3"/>
      <c r="TYY342" s="3"/>
      <c r="TYZ342" s="3"/>
      <c r="TZA342" s="3"/>
      <c r="TZB342" s="3"/>
      <c r="TZC342" s="3"/>
      <c r="TZD342" s="3"/>
      <c r="TZE342" s="3"/>
      <c r="TZF342" s="3"/>
      <c r="TZG342" s="3"/>
      <c r="TZH342" s="3"/>
      <c r="TZI342" s="3"/>
      <c r="TZJ342" s="3"/>
      <c r="TZK342" s="3"/>
      <c r="TZL342" s="3"/>
      <c r="TZM342" s="3"/>
      <c r="TZN342" s="3"/>
      <c r="TZO342" s="3"/>
      <c r="TZP342" s="3"/>
      <c r="TZQ342" s="3"/>
      <c r="TZR342" s="3"/>
      <c r="TZS342" s="3"/>
      <c r="TZT342" s="3"/>
      <c r="TZU342" s="3"/>
      <c r="TZV342" s="3"/>
      <c r="TZW342" s="3"/>
      <c r="TZX342" s="3"/>
      <c r="TZY342" s="3"/>
      <c r="TZZ342" s="3"/>
      <c r="UAA342" s="3"/>
      <c r="UAB342" s="3"/>
      <c r="UAC342" s="3"/>
      <c r="UAD342" s="3"/>
      <c r="UAE342" s="3"/>
      <c r="UAF342" s="3"/>
      <c r="UAG342" s="3"/>
      <c r="UAH342" s="3"/>
      <c r="UAI342" s="3"/>
      <c r="UAJ342" s="3"/>
      <c r="UAK342" s="3"/>
      <c r="UAL342" s="3"/>
      <c r="UAM342" s="3"/>
      <c r="UAN342" s="3"/>
      <c r="UAO342" s="3"/>
      <c r="UAP342" s="3"/>
      <c r="UAQ342" s="3"/>
      <c r="UAR342" s="3"/>
      <c r="UAS342" s="3"/>
      <c r="UAT342" s="3"/>
      <c r="UAU342" s="3"/>
      <c r="UAV342" s="3"/>
      <c r="UAW342" s="3"/>
      <c r="UAX342" s="3"/>
      <c r="UAY342" s="3"/>
      <c r="UAZ342" s="3"/>
      <c r="UBA342" s="3"/>
      <c r="UBB342" s="3"/>
      <c r="UBC342" s="3"/>
      <c r="UBD342" s="3"/>
      <c r="UBE342" s="3"/>
      <c r="UBF342" s="3"/>
      <c r="UBG342" s="3"/>
      <c r="UBH342" s="3"/>
      <c r="UBI342" s="3"/>
      <c r="UBJ342" s="3"/>
      <c r="UBK342" s="3"/>
      <c r="UBL342" s="3"/>
      <c r="UBM342" s="3"/>
      <c r="UBN342" s="3"/>
      <c r="UBO342" s="3"/>
      <c r="UBP342" s="3"/>
      <c r="UBQ342" s="3"/>
      <c r="UBR342" s="3"/>
      <c r="UBS342" s="3"/>
      <c r="UBT342" s="3"/>
      <c r="UBU342" s="3"/>
      <c r="UBV342" s="3"/>
      <c r="UBW342" s="3"/>
      <c r="UBX342" s="3"/>
      <c r="UBY342" s="3"/>
      <c r="UBZ342" s="3"/>
      <c r="UCA342" s="3"/>
      <c r="UCB342" s="3"/>
      <c r="UCC342" s="3"/>
      <c r="UCD342" s="3"/>
      <c r="UCE342" s="3"/>
      <c r="UCF342" s="3"/>
      <c r="UCG342" s="3"/>
      <c r="UCH342" s="3"/>
      <c r="UCI342" s="3"/>
      <c r="UCJ342" s="3"/>
      <c r="UCK342" s="3"/>
      <c r="UCL342" s="3"/>
      <c r="UCM342" s="3"/>
      <c r="UCN342" s="3"/>
      <c r="UCO342" s="3"/>
      <c r="UCP342" s="3"/>
      <c r="UCQ342" s="3"/>
      <c r="UCR342" s="3"/>
      <c r="UCS342" s="3"/>
      <c r="UCT342" s="3"/>
      <c r="UCU342" s="3"/>
      <c r="UCV342" s="3"/>
      <c r="UCW342" s="3"/>
      <c r="UCX342" s="3"/>
      <c r="UCY342" s="3"/>
      <c r="UCZ342" s="3"/>
      <c r="UDA342" s="3"/>
      <c r="UDB342" s="3"/>
      <c r="UDC342" s="3"/>
      <c r="UDD342" s="3"/>
      <c r="UDE342" s="3"/>
      <c r="UDF342" s="3"/>
      <c r="UDG342" s="3"/>
      <c r="UDH342" s="3"/>
      <c r="UDI342" s="3"/>
      <c r="UDJ342" s="3"/>
      <c r="UDK342" s="3"/>
      <c r="UDL342" s="3"/>
      <c r="UDM342" s="3"/>
      <c r="UDN342" s="3"/>
      <c r="UDO342" s="3"/>
      <c r="UDP342" s="3"/>
      <c r="UDQ342" s="3"/>
      <c r="UDR342" s="3"/>
      <c r="UDS342" s="3"/>
      <c r="UDT342" s="3"/>
      <c r="UDU342" s="3"/>
      <c r="UDV342" s="3"/>
      <c r="UDW342" s="3"/>
      <c r="UDX342" s="3"/>
      <c r="UDY342" s="3"/>
      <c r="UDZ342" s="3"/>
      <c r="UEA342" s="3"/>
      <c r="UEB342" s="3"/>
      <c r="UEC342" s="3"/>
      <c r="UED342" s="3"/>
      <c r="UEE342" s="3"/>
      <c r="UEF342" s="3"/>
      <c r="UEG342" s="3"/>
      <c r="UEH342" s="3"/>
      <c r="UEI342" s="3"/>
      <c r="UEJ342" s="3"/>
      <c r="UEK342" s="3"/>
      <c r="UEL342" s="3"/>
      <c r="UEM342" s="3"/>
      <c r="UEN342" s="3"/>
      <c r="UEO342" s="3"/>
      <c r="UEP342" s="3"/>
      <c r="UEQ342" s="3"/>
      <c r="UER342" s="3"/>
      <c r="UES342" s="3"/>
      <c r="UET342" s="3"/>
      <c r="UEU342" s="3"/>
      <c r="UEV342" s="3"/>
      <c r="UEW342" s="3"/>
      <c r="UEX342" s="3"/>
      <c r="UEY342" s="3"/>
      <c r="UEZ342" s="3"/>
      <c r="UFA342" s="3"/>
      <c r="UFB342" s="3"/>
      <c r="UFC342" s="3"/>
      <c r="UFD342" s="3"/>
      <c r="UFE342" s="3"/>
      <c r="UFF342" s="3"/>
      <c r="UFG342" s="3"/>
      <c r="UFH342" s="3"/>
      <c r="UFI342" s="3"/>
      <c r="UFJ342" s="3"/>
      <c r="UFK342" s="3"/>
      <c r="UFL342" s="3"/>
      <c r="UFM342" s="3"/>
      <c r="UFN342" s="3"/>
      <c r="UFO342" s="3"/>
      <c r="UFP342" s="3"/>
      <c r="UFQ342" s="3"/>
      <c r="UFR342" s="3"/>
      <c r="UFS342" s="3"/>
      <c r="UFT342" s="3"/>
      <c r="UFU342" s="3"/>
      <c r="UFV342" s="3"/>
      <c r="UFW342" s="3"/>
      <c r="UFX342" s="3"/>
      <c r="UFY342" s="3"/>
      <c r="UFZ342" s="3"/>
      <c r="UGA342" s="3"/>
      <c r="UGB342" s="3"/>
      <c r="UGC342" s="3"/>
      <c r="UGD342" s="3"/>
      <c r="UGE342" s="3"/>
      <c r="UGF342" s="3"/>
      <c r="UGG342" s="3"/>
      <c r="UGH342" s="3"/>
      <c r="UGI342" s="3"/>
      <c r="UGJ342" s="3"/>
      <c r="UGK342" s="3"/>
      <c r="UGL342" s="3"/>
      <c r="UGM342" s="3"/>
      <c r="UGN342" s="3"/>
      <c r="UGO342" s="3"/>
      <c r="UGP342" s="3"/>
      <c r="UGQ342" s="3"/>
      <c r="UGR342" s="3"/>
      <c r="UGS342" s="3"/>
      <c r="UGT342" s="3"/>
      <c r="UGU342" s="3"/>
      <c r="UGV342" s="3"/>
      <c r="UGW342" s="3"/>
      <c r="UGX342" s="3"/>
      <c r="UGY342" s="3"/>
      <c r="UGZ342" s="3"/>
      <c r="UHA342" s="3"/>
      <c r="UHB342" s="3"/>
      <c r="UHC342" s="3"/>
      <c r="UHD342" s="3"/>
      <c r="UHE342" s="3"/>
      <c r="UHF342" s="3"/>
      <c r="UHG342" s="3"/>
      <c r="UHH342" s="3"/>
      <c r="UHI342" s="3"/>
      <c r="UHJ342" s="3"/>
      <c r="UHK342" s="3"/>
      <c r="UHL342" s="3"/>
      <c r="UHM342" s="3"/>
      <c r="UHN342" s="3"/>
      <c r="UHO342" s="3"/>
      <c r="UHP342" s="3"/>
      <c r="UHQ342" s="3"/>
      <c r="UHR342" s="3"/>
      <c r="UHS342" s="3"/>
      <c r="UHT342" s="3"/>
      <c r="UHU342" s="3"/>
      <c r="UHV342" s="3"/>
      <c r="UHW342" s="3"/>
      <c r="UHX342" s="3"/>
      <c r="UHY342" s="3"/>
      <c r="UHZ342" s="3"/>
      <c r="UIA342" s="3"/>
      <c r="UIB342" s="3"/>
      <c r="UIC342" s="3"/>
      <c r="UID342" s="3"/>
      <c r="UIE342" s="3"/>
      <c r="UIF342" s="3"/>
      <c r="UIG342" s="3"/>
      <c r="UIH342" s="3"/>
      <c r="UII342" s="3"/>
      <c r="UIJ342" s="3"/>
      <c r="UIK342" s="3"/>
      <c r="UIL342" s="3"/>
      <c r="UIM342" s="3"/>
      <c r="UIN342" s="3"/>
      <c r="UIO342" s="3"/>
      <c r="UIP342" s="3"/>
      <c r="UIQ342" s="3"/>
      <c r="UIR342" s="3"/>
      <c r="UIS342" s="3"/>
      <c r="UIT342" s="3"/>
      <c r="UIU342" s="3"/>
      <c r="UIV342" s="3"/>
      <c r="UIW342" s="3"/>
      <c r="UIX342" s="3"/>
      <c r="UIY342" s="3"/>
      <c r="UIZ342" s="3"/>
      <c r="UJA342" s="3"/>
      <c r="UJB342" s="3"/>
      <c r="UJC342" s="3"/>
      <c r="UJD342" s="3"/>
      <c r="UJE342" s="3"/>
      <c r="UJF342" s="3"/>
      <c r="UJG342" s="3"/>
      <c r="UJH342" s="3"/>
      <c r="UJI342" s="3"/>
      <c r="UJJ342" s="3"/>
      <c r="UJK342" s="3"/>
      <c r="UJL342" s="3"/>
      <c r="UJM342" s="3"/>
      <c r="UJN342" s="3"/>
      <c r="UJO342" s="3"/>
      <c r="UJP342" s="3"/>
      <c r="UJQ342" s="3"/>
      <c r="UJR342" s="3"/>
      <c r="UJS342" s="3"/>
      <c r="UJT342" s="3"/>
      <c r="UJU342" s="3"/>
      <c r="UJV342" s="3"/>
      <c r="UJW342" s="3"/>
      <c r="UJX342" s="3"/>
      <c r="UJY342" s="3"/>
      <c r="UJZ342" s="3"/>
      <c r="UKA342" s="3"/>
      <c r="UKB342" s="3"/>
      <c r="UKC342" s="3"/>
      <c r="UKD342" s="3"/>
      <c r="UKE342" s="3"/>
      <c r="UKF342" s="3"/>
      <c r="UKG342" s="3"/>
      <c r="UKH342" s="3"/>
      <c r="UKI342" s="3"/>
      <c r="UKJ342" s="3"/>
      <c r="UKK342" s="3"/>
      <c r="UKL342" s="3"/>
      <c r="UKM342" s="3"/>
      <c r="UKN342" s="3"/>
      <c r="UKO342" s="3"/>
      <c r="UKP342" s="3"/>
      <c r="UKQ342" s="3"/>
      <c r="UKR342" s="3"/>
      <c r="UKS342" s="3"/>
      <c r="UKT342" s="3"/>
      <c r="UKU342" s="3"/>
      <c r="UKV342" s="3"/>
      <c r="UKW342" s="3"/>
      <c r="UKX342" s="3"/>
      <c r="UKY342" s="3"/>
      <c r="UKZ342" s="3"/>
      <c r="ULA342" s="3"/>
      <c r="ULB342" s="3"/>
      <c r="ULC342" s="3"/>
      <c r="ULD342" s="3"/>
      <c r="ULE342" s="3"/>
      <c r="ULF342" s="3"/>
      <c r="ULG342" s="3"/>
      <c r="ULH342" s="3"/>
      <c r="ULI342" s="3"/>
      <c r="ULJ342" s="3"/>
      <c r="ULK342" s="3"/>
      <c r="ULL342" s="3"/>
      <c r="ULM342" s="3"/>
      <c r="ULN342" s="3"/>
      <c r="ULO342" s="3"/>
      <c r="ULP342" s="3"/>
      <c r="ULQ342" s="3"/>
      <c r="ULR342" s="3"/>
      <c r="ULS342" s="3"/>
      <c r="ULT342" s="3"/>
      <c r="ULU342" s="3"/>
      <c r="ULV342" s="3"/>
      <c r="ULW342" s="3"/>
      <c r="ULX342" s="3"/>
      <c r="ULY342" s="3"/>
      <c r="ULZ342" s="3"/>
      <c r="UMA342" s="3"/>
      <c r="UMB342" s="3"/>
      <c r="UMC342" s="3"/>
      <c r="UMD342" s="3"/>
      <c r="UME342" s="3"/>
      <c r="UMF342" s="3"/>
      <c r="UMG342" s="3"/>
      <c r="UMH342" s="3"/>
      <c r="UMI342" s="3"/>
      <c r="UMJ342" s="3"/>
      <c r="UMK342" s="3"/>
      <c r="UML342" s="3"/>
      <c r="UMM342" s="3"/>
      <c r="UMN342" s="3"/>
      <c r="UMO342" s="3"/>
      <c r="UMP342" s="3"/>
      <c r="UMQ342" s="3"/>
      <c r="UMR342" s="3"/>
      <c r="UMS342" s="3"/>
      <c r="UMT342" s="3"/>
      <c r="UMU342" s="3"/>
      <c r="UMV342" s="3"/>
      <c r="UMW342" s="3"/>
      <c r="UMX342" s="3"/>
      <c r="UMY342" s="3"/>
      <c r="UMZ342" s="3"/>
      <c r="UNA342" s="3"/>
      <c r="UNB342" s="3"/>
      <c r="UNC342" s="3"/>
      <c r="UND342" s="3"/>
      <c r="UNE342" s="3"/>
      <c r="UNF342" s="3"/>
      <c r="UNG342" s="3"/>
      <c r="UNH342" s="3"/>
      <c r="UNI342" s="3"/>
      <c r="UNJ342" s="3"/>
      <c r="UNK342" s="3"/>
      <c r="UNL342" s="3"/>
      <c r="UNM342" s="3"/>
      <c r="UNN342" s="3"/>
      <c r="UNO342" s="3"/>
      <c r="UNP342" s="3"/>
      <c r="UNQ342" s="3"/>
      <c r="UNR342" s="3"/>
      <c r="UNS342" s="3"/>
      <c r="UNT342" s="3"/>
      <c r="UNU342" s="3"/>
      <c r="UNV342" s="3"/>
      <c r="UNW342" s="3"/>
      <c r="UNX342" s="3"/>
      <c r="UNY342" s="3"/>
      <c r="UNZ342" s="3"/>
      <c r="UOA342" s="3"/>
      <c r="UOB342" s="3"/>
      <c r="UOC342" s="3"/>
      <c r="UOD342" s="3"/>
      <c r="UOE342" s="3"/>
      <c r="UOF342" s="3"/>
      <c r="UOG342" s="3"/>
      <c r="UOH342" s="3"/>
      <c r="UOI342" s="3"/>
      <c r="UOJ342" s="3"/>
      <c r="UOK342" s="3"/>
      <c r="UOL342" s="3"/>
      <c r="UOM342" s="3"/>
      <c r="UON342" s="3"/>
      <c r="UOO342" s="3"/>
      <c r="UOP342" s="3"/>
      <c r="UOQ342" s="3"/>
      <c r="UOR342" s="3"/>
      <c r="UOS342" s="3"/>
      <c r="UOT342" s="3"/>
      <c r="UOU342" s="3"/>
      <c r="UOV342" s="3"/>
      <c r="UOW342" s="3"/>
      <c r="UOX342" s="3"/>
      <c r="UOY342" s="3"/>
      <c r="UOZ342" s="3"/>
      <c r="UPA342" s="3"/>
      <c r="UPB342" s="3"/>
      <c r="UPC342" s="3"/>
      <c r="UPD342" s="3"/>
      <c r="UPE342" s="3"/>
      <c r="UPF342" s="3"/>
      <c r="UPG342" s="3"/>
      <c r="UPH342" s="3"/>
      <c r="UPI342" s="3"/>
      <c r="UPJ342" s="3"/>
      <c r="UPK342" s="3"/>
      <c r="UPL342" s="3"/>
      <c r="UPM342" s="3"/>
      <c r="UPN342" s="3"/>
      <c r="UPO342" s="3"/>
      <c r="UPP342" s="3"/>
      <c r="UPQ342" s="3"/>
      <c r="UPR342" s="3"/>
      <c r="UPS342" s="3"/>
      <c r="UPT342" s="3"/>
      <c r="UPU342" s="3"/>
      <c r="UPV342" s="3"/>
      <c r="UPW342" s="3"/>
      <c r="UPX342" s="3"/>
      <c r="UPY342" s="3"/>
      <c r="UPZ342" s="3"/>
      <c r="UQA342" s="3"/>
      <c r="UQB342" s="3"/>
      <c r="UQC342" s="3"/>
      <c r="UQD342" s="3"/>
      <c r="UQE342" s="3"/>
      <c r="UQF342" s="3"/>
      <c r="UQG342" s="3"/>
      <c r="UQH342" s="3"/>
      <c r="UQI342" s="3"/>
      <c r="UQJ342" s="3"/>
      <c r="UQK342" s="3"/>
      <c r="UQL342" s="3"/>
      <c r="UQM342" s="3"/>
      <c r="UQN342" s="3"/>
      <c r="UQO342" s="3"/>
      <c r="UQP342" s="3"/>
      <c r="UQQ342" s="3"/>
      <c r="UQR342" s="3"/>
      <c r="UQS342" s="3"/>
      <c r="UQT342" s="3"/>
      <c r="UQU342" s="3"/>
      <c r="UQV342" s="3"/>
      <c r="UQW342" s="3"/>
      <c r="UQX342" s="3"/>
      <c r="UQY342" s="3"/>
      <c r="UQZ342" s="3"/>
      <c r="URA342" s="3"/>
      <c r="URB342" s="3"/>
      <c r="URC342" s="3"/>
      <c r="URD342" s="3"/>
      <c r="URE342" s="3"/>
      <c r="URF342" s="3"/>
      <c r="URG342" s="3"/>
      <c r="URH342" s="3"/>
      <c r="URI342" s="3"/>
      <c r="URJ342" s="3"/>
      <c r="URK342" s="3"/>
      <c r="URL342" s="3"/>
      <c r="URM342" s="3"/>
      <c r="URN342" s="3"/>
      <c r="URO342" s="3"/>
      <c r="URP342" s="3"/>
      <c r="URQ342" s="3"/>
      <c r="URR342" s="3"/>
      <c r="URS342" s="3"/>
      <c r="URT342" s="3"/>
      <c r="URU342" s="3"/>
      <c r="URV342" s="3"/>
      <c r="URW342" s="3"/>
      <c r="URX342" s="3"/>
      <c r="URY342" s="3"/>
      <c r="URZ342" s="3"/>
      <c r="USA342" s="3"/>
      <c r="USB342" s="3"/>
      <c r="USC342" s="3"/>
      <c r="USD342" s="3"/>
      <c r="USE342" s="3"/>
      <c r="USF342" s="3"/>
      <c r="USG342" s="3"/>
      <c r="USH342" s="3"/>
      <c r="USI342" s="3"/>
      <c r="USJ342" s="3"/>
      <c r="USK342" s="3"/>
      <c r="USL342" s="3"/>
      <c r="USM342" s="3"/>
      <c r="USN342" s="3"/>
      <c r="USO342" s="3"/>
      <c r="USP342" s="3"/>
      <c r="USQ342" s="3"/>
      <c r="USR342" s="3"/>
      <c r="USS342" s="3"/>
      <c r="UST342" s="3"/>
      <c r="USU342" s="3"/>
      <c r="USV342" s="3"/>
      <c r="USW342" s="3"/>
      <c r="USX342" s="3"/>
      <c r="USY342" s="3"/>
      <c r="USZ342" s="3"/>
      <c r="UTA342" s="3"/>
      <c r="UTB342" s="3"/>
      <c r="UTC342" s="3"/>
      <c r="UTD342" s="3"/>
      <c r="UTE342" s="3"/>
      <c r="UTF342" s="3"/>
      <c r="UTG342" s="3"/>
      <c r="UTH342" s="3"/>
      <c r="UTI342" s="3"/>
      <c r="UTJ342" s="3"/>
      <c r="UTK342" s="3"/>
      <c r="UTL342" s="3"/>
      <c r="UTM342" s="3"/>
      <c r="UTN342" s="3"/>
      <c r="UTO342" s="3"/>
      <c r="UTP342" s="3"/>
      <c r="UTQ342" s="3"/>
      <c r="UTR342" s="3"/>
      <c r="UTS342" s="3"/>
      <c r="UTT342" s="3"/>
      <c r="UTU342" s="3"/>
      <c r="UTV342" s="3"/>
      <c r="UTW342" s="3"/>
      <c r="UTX342" s="3"/>
      <c r="UTY342" s="3"/>
      <c r="UTZ342" s="3"/>
      <c r="UUA342" s="3"/>
      <c r="UUB342" s="3"/>
      <c r="UUC342" s="3"/>
      <c r="UUD342" s="3"/>
      <c r="UUE342" s="3"/>
      <c r="UUF342" s="3"/>
      <c r="UUG342" s="3"/>
      <c r="UUH342" s="3"/>
      <c r="UUI342" s="3"/>
      <c r="UUJ342" s="3"/>
      <c r="UUK342" s="3"/>
      <c r="UUL342" s="3"/>
      <c r="UUM342" s="3"/>
      <c r="UUN342" s="3"/>
      <c r="UUO342" s="3"/>
      <c r="UUP342" s="3"/>
      <c r="UUQ342" s="3"/>
      <c r="UUR342" s="3"/>
      <c r="UUS342" s="3"/>
      <c r="UUT342" s="3"/>
      <c r="UUU342" s="3"/>
      <c r="UUV342" s="3"/>
      <c r="UUW342" s="3"/>
      <c r="UUX342" s="3"/>
      <c r="UUY342" s="3"/>
      <c r="UUZ342" s="3"/>
      <c r="UVA342" s="3"/>
      <c r="UVB342" s="3"/>
      <c r="UVC342" s="3"/>
      <c r="UVD342" s="3"/>
      <c r="UVE342" s="3"/>
      <c r="UVF342" s="3"/>
      <c r="UVG342" s="3"/>
      <c r="UVH342" s="3"/>
      <c r="UVI342" s="3"/>
      <c r="UVJ342" s="3"/>
      <c r="UVK342" s="3"/>
      <c r="UVL342" s="3"/>
      <c r="UVM342" s="3"/>
      <c r="UVN342" s="3"/>
      <c r="UVO342" s="3"/>
      <c r="UVP342" s="3"/>
      <c r="UVQ342" s="3"/>
      <c r="UVR342" s="3"/>
      <c r="UVS342" s="3"/>
      <c r="UVT342" s="3"/>
      <c r="UVU342" s="3"/>
      <c r="UVV342" s="3"/>
      <c r="UVW342" s="3"/>
      <c r="UVX342" s="3"/>
      <c r="UVY342" s="3"/>
      <c r="UVZ342" s="3"/>
      <c r="UWA342" s="3"/>
      <c r="UWB342" s="3"/>
      <c r="UWC342" s="3"/>
      <c r="UWD342" s="3"/>
      <c r="UWE342" s="3"/>
      <c r="UWF342" s="3"/>
      <c r="UWG342" s="3"/>
      <c r="UWH342" s="3"/>
      <c r="UWI342" s="3"/>
      <c r="UWJ342" s="3"/>
      <c r="UWK342" s="3"/>
      <c r="UWL342" s="3"/>
      <c r="UWM342" s="3"/>
      <c r="UWN342" s="3"/>
      <c r="UWO342" s="3"/>
      <c r="UWP342" s="3"/>
      <c r="UWQ342" s="3"/>
      <c r="UWR342" s="3"/>
      <c r="UWS342" s="3"/>
      <c r="UWT342" s="3"/>
      <c r="UWU342" s="3"/>
      <c r="UWV342" s="3"/>
      <c r="UWW342" s="3"/>
      <c r="UWX342" s="3"/>
      <c r="UWY342" s="3"/>
      <c r="UWZ342" s="3"/>
      <c r="UXA342" s="3"/>
      <c r="UXB342" s="3"/>
      <c r="UXC342" s="3"/>
      <c r="UXD342" s="3"/>
      <c r="UXE342" s="3"/>
      <c r="UXF342" s="3"/>
      <c r="UXG342" s="3"/>
      <c r="UXH342" s="3"/>
      <c r="UXI342" s="3"/>
      <c r="UXJ342" s="3"/>
      <c r="UXK342" s="3"/>
      <c r="UXL342" s="3"/>
      <c r="UXM342" s="3"/>
      <c r="UXN342" s="3"/>
      <c r="UXO342" s="3"/>
      <c r="UXP342" s="3"/>
      <c r="UXQ342" s="3"/>
      <c r="UXR342" s="3"/>
      <c r="UXS342" s="3"/>
      <c r="UXT342" s="3"/>
      <c r="UXU342" s="3"/>
      <c r="UXV342" s="3"/>
      <c r="UXW342" s="3"/>
      <c r="UXX342" s="3"/>
      <c r="UXY342" s="3"/>
      <c r="UXZ342" s="3"/>
      <c r="UYA342" s="3"/>
      <c r="UYB342" s="3"/>
      <c r="UYC342" s="3"/>
      <c r="UYD342" s="3"/>
      <c r="UYE342" s="3"/>
      <c r="UYF342" s="3"/>
      <c r="UYG342" s="3"/>
      <c r="UYH342" s="3"/>
      <c r="UYI342" s="3"/>
      <c r="UYJ342" s="3"/>
      <c r="UYK342" s="3"/>
      <c r="UYL342" s="3"/>
      <c r="UYM342" s="3"/>
      <c r="UYN342" s="3"/>
      <c r="UYO342" s="3"/>
      <c r="UYP342" s="3"/>
      <c r="UYQ342" s="3"/>
      <c r="UYR342" s="3"/>
      <c r="UYS342" s="3"/>
      <c r="UYT342" s="3"/>
      <c r="UYU342" s="3"/>
      <c r="UYV342" s="3"/>
      <c r="UYW342" s="3"/>
      <c r="UYX342" s="3"/>
      <c r="UYY342" s="3"/>
      <c r="UYZ342" s="3"/>
      <c r="UZA342" s="3"/>
      <c r="UZB342" s="3"/>
      <c r="UZC342" s="3"/>
      <c r="UZD342" s="3"/>
      <c r="UZE342" s="3"/>
      <c r="UZF342" s="3"/>
      <c r="UZG342" s="3"/>
      <c r="UZH342" s="3"/>
      <c r="UZI342" s="3"/>
      <c r="UZJ342" s="3"/>
      <c r="UZK342" s="3"/>
      <c r="UZL342" s="3"/>
      <c r="UZM342" s="3"/>
      <c r="UZN342" s="3"/>
      <c r="UZO342" s="3"/>
      <c r="UZP342" s="3"/>
      <c r="UZQ342" s="3"/>
      <c r="UZR342" s="3"/>
      <c r="UZS342" s="3"/>
      <c r="UZT342" s="3"/>
      <c r="UZU342" s="3"/>
      <c r="UZV342" s="3"/>
      <c r="UZW342" s="3"/>
      <c r="UZX342" s="3"/>
      <c r="UZY342" s="3"/>
      <c r="UZZ342" s="3"/>
      <c r="VAA342" s="3"/>
      <c r="VAB342" s="3"/>
      <c r="VAC342" s="3"/>
      <c r="VAD342" s="3"/>
      <c r="VAE342" s="3"/>
      <c r="VAF342" s="3"/>
      <c r="VAG342" s="3"/>
      <c r="VAH342" s="3"/>
      <c r="VAI342" s="3"/>
      <c r="VAJ342" s="3"/>
      <c r="VAK342" s="3"/>
      <c r="VAL342" s="3"/>
      <c r="VAM342" s="3"/>
      <c r="VAN342" s="3"/>
      <c r="VAO342" s="3"/>
      <c r="VAP342" s="3"/>
      <c r="VAQ342" s="3"/>
      <c r="VAR342" s="3"/>
      <c r="VAS342" s="3"/>
      <c r="VAT342" s="3"/>
      <c r="VAU342" s="3"/>
      <c r="VAV342" s="3"/>
      <c r="VAW342" s="3"/>
      <c r="VAX342" s="3"/>
      <c r="VAY342" s="3"/>
      <c r="VAZ342" s="3"/>
      <c r="VBA342" s="3"/>
      <c r="VBB342" s="3"/>
      <c r="VBC342" s="3"/>
      <c r="VBD342" s="3"/>
      <c r="VBE342" s="3"/>
      <c r="VBF342" s="3"/>
      <c r="VBG342" s="3"/>
      <c r="VBH342" s="3"/>
      <c r="VBI342" s="3"/>
      <c r="VBJ342" s="3"/>
      <c r="VBK342" s="3"/>
      <c r="VBL342" s="3"/>
      <c r="VBM342" s="3"/>
      <c r="VBN342" s="3"/>
      <c r="VBO342" s="3"/>
      <c r="VBP342" s="3"/>
      <c r="VBQ342" s="3"/>
      <c r="VBR342" s="3"/>
      <c r="VBS342" s="3"/>
      <c r="VBT342" s="3"/>
      <c r="VBU342" s="3"/>
      <c r="VBV342" s="3"/>
      <c r="VBW342" s="3"/>
      <c r="VBX342" s="3"/>
      <c r="VBY342" s="3"/>
      <c r="VBZ342" s="3"/>
      <c r="VCA342" s="3"/>
      <c r="VCB342" s="3"/>
      <c r="VCC342" s="3"/>
      <c r="VCD342" s="3"/>
      <c r="VCE342" s="3"/>
      <c r="VCF342" s="3"/>
      <c r="VCG342" s="3"/>
      <c r="VCH342" s="3"/>
      <c r="VCI342" s="3"/>
      <c r="VCJ342" s="3"/>
      <c r="VCK342" s="3"/>
      <c r="VCL342" s="3"/>
      <c r="VCM342" s="3"/>
      <c r="VCN342" s="3"/>
      <c r="VCO342" s="3"/>
      <c r="VCP342" s="3"/>
      <c r="VCQ342" s="3"/>
      <c r="VCR342" s="3"/>
      <c r="VCS342" s="3"/>
      <c r="VCT342" s="3"/>
      <c r="VCU342" s="3"/>
      <c r="VCV342" s="3"/>
      <c r="VCW342" s="3"/>
      <c r="VCX342" s="3"/>
      <c r="VCY342" s="3"/>
      <c r="VCZ342" s="3"/>
      <c r="VDA342" s="3"/>
      <c r="VDB342" s="3"/>
      <c r="VDC342" s="3"/>
      <c r="VDD342" s="3"/>
      <c r="VDE342" s="3"/>
      <c r="VDF342" s="3"/>
      <c r="VDG342" s="3"/>
      <c r="VDH342" s="3"/>
      <c r="VDI342" s="3"/>
      <c r="VDJ342" s="3"/>
      <c r="VDK342" s="3"/>
      <c r="VDL342" s="3"/>
      <c r="VDM342" s="3"/>
      <c r="VDN342" s="3"/>
      <c r="VDO342" s="3"/>
      <c r="VDP342" s="3"/>
      <c r="VDQ342" s="3"/>
      <c r="VDR342" s="3"/>
      <c r="VDS342" s="3"/>
      <c r="VDT342" s="3"/>
      <c r="VDU342" s="3"/>
      <c r="VDV342" s="3"/>
      <c r="VDW342" s="3"/>
      <c r="VDX342" s="3"/>
      <c r="VDY342" s="3"/>
      <c r="VDZ342" s="3"/>
      <c r="VEA342" s="3"/>
      <c r="VEB342" s="3"/>
      <c r="VEC342" s="3"/>
      <c r="VED342" s="3"/>
      <c r="VEE342" s="3"/>
      <c r="VEF342" s="3"/>
      <c r="VEG342" s="3"/>
      <c r="VEH342" s="3"/>
      <c r="VEI342" s="3"/>
      <c r="VEJ342" s="3"/>
      <c r="VEK342" s="3"/>
      <c r="VEL342" s="3"/>
      <c r="VEM342" s="3"/>
      <c r="VEN342" s="3"/>
      <c r="VEO342" s="3"/>
      <c r="VEP342" s="3"/>
      <c r="VEQ342" s="3"/>
      <c r="VER342" s="3"/>
      <c r="VES342" s="3"/>
      <c r="VET342" s="3"/>
      <c r="VEU342" s="3"/>
      <c r="VEV342" s="3"/>
      <c r="VEW342" s="3"/>
      <c r="VEX342" s="3"/>
      <c r="VEY342" s="3"/>
      <c r="VEZ342" s="3"/>
      <c r="VFA342" s="3"/>
      <c r="VFB342" s="3"/>
      <c r="VFC342" s="3"/>
      <c r="VFD342" s="3"/>
      <c r="VFE342" s="3"/>
      <c r="VFF342" s="3"/>
      <c r="VFG342" s="3"/>
      <c r="VFH342" s="3"/>
      <c r="VFI342" s="3"/>
      <c r="VFJ342" s="3"/>
      <c r="VFK342" s="3"/>
      <c r="VFL342" s="3"/>
      <c r="VFM342" s="3"/>
      <c r="VFN342" s="3"/>
      <c r="VFO342" s="3"/>
      <c r="VFP342" s="3"/>
      <c r="VFQ342" s="3"/>
      <c r="VFR342" s="3"/>
      <c r="VFS342" s="3"/>
      <c r="VFT342" s="3"/>
      <c r="VFU342" s="3"/>
      <c r="VFV342" s="3"/>
      <c r="VFW342" s="3"/>
      <c r="VFX342" s="3"/>
      <c r="VFY342" s="3"/>
      <c r="VFZ342" s="3"/>
      <c r="VGA342" s="3"/>
      <c r="VGB342" s="3"/>
      <c r="VGC342" s="3"/>
      <c r="VGD342" s="3"/>
      <c r="VGE342" s="3"/>
      <c r="VGF342" s="3"/>
      <c r="VGG342" s="3"/>
      <c r="VGH342" s="3"/>
      <c r="VGI342" s="3"/>
      <c r="VGJ342" s="3"/>
      <c r="VGK342" s="3"/>
      <c r="VGL342" s="3"/>
      <c r="VGM342" s="3"/>
      <c r="VGN342" s="3"/>
      <c r="VGO342" s="3"/>
      <c r="VGP342" s="3"/>
      <c r="VGQ342" s="3"/>
      <c r="VGR342" s="3"/>
      <c r="VGS342" s="3"/>
      <c r="VGT342" s="3"/>
      <c r="VGU342" s="3"/>
      <c r="VGV342" s="3"/>
      <c r="VGW342" s="3"/>
      <c r="VGX342" s="3"/>
      <c r="VGY342" s="3"/>
      <c r="VGZ342" s="3"/>
      <c r="VHA342" s="3"/>
      <c r="VHB342" s="3"/>
      <c r="VHC342" s="3"/>
      <c r="VHD342" s="3"/>
      <c r="VHE342" s="3"/>
      <c r="VHF342" s="3"/>
      <c r="VHG342" s="3"/>
      <c r="VHH342" s="3"/>
      <c r="VHI342" s="3"/>
      <c r="VHJ342" s="3"/>
      <c r="VHK342" s="3"/>
      <c r="VHL342" s="3"/>
      <c r="VHM342" s="3"/>
      <c r="VHN342" s="3"/>
      <c r="VHO342" s="3"/>
      <c r="VHP342" s="3"/>
      <c r="VHQ342" s="3"/>
      <c r="VHR342" s="3"/>
      <c r="VHS342" s="3"/>
      <c r="VHT342" s="3"/>
      <c r="VHU342" s="3"/>
      <c r="VHV342" s="3"/>
      <c r="VHW342" s="3"/>
      <c r="VHX342" s="3"/>
      <c r="VHY342" s="3"/>
      <c r="VHZ342" s="3"/>
      <c r="VIA342" s="3"/>
      <c r="VIB342" s="3"/>
      <c r="VIC342" s="3"/>
      <c r="VID342" s="3"/>
      <c r="VIE342" s="3"/>
      <c r="VIF342" s="3"/>
      <c r="VIG342" s="3"/>
      <c r="VIH342" s="3"/>
      <c r="VII342" s="3"/>
      <c r="VIJ342" s="3"/>
      <c r="VIK342" s="3"/>
      <c r="VIL342" s="3"/>
      <c r="VIM342" s="3"/>
      <c r="VIN342" s="3"/>
      <c r="VIO342" s="3"/>
      <c r="VIP342" s="3"/>
      <c r="VIQ342" s="3"/>
      <c r="VIR342" s="3"/>
      <c r="VIS342" s="3"/>
      <c r="VIT342" s="3"/>
      <c r="VIU342" s="3"/>
      <c r="VIV342" s="3"/>
      <c r="VIW342" s="3"/>
      <c r="VIX342" s="3"/>
      <c r="VIY342" s="3"/>
      <c r="VIZ342" s="3"/>
      <c r="VJA342" s="3"/>
      <c r="VJB342" s="3"/>
      <c r="VJC342" s="3"/>
      <c r="VJD342" s="3"/>
      <c r="VJE342" s="3"/>
      <c r="VJF342" s="3"/>
      <c r="VJG342" s="3"/>
      <c r="VJH342" s="3"/>
      <c r="VJI342" s="3"/>
      <c r="VJJ342" s="3"/>
      <c r="VJK342" s="3"/>
      <c r="VJL342" s="3"/>
      <c r="VJM342" s="3"/>
      <c r="VJN342" s="3"/>
      <c r="VJO342" s="3"/>
      <c r="VJP342" s="3"/>
      <c r="VJQ342" s="3"/>
      <c r="VJR342" s="3"/>
      <c r="VJS342" s="3"/>
      <c r="VJT342" s="3"/>
      <c r="VJU342" s="3"/>
      <c r="VJV342" s="3"/>
      <c r="VJW342" s="3"/>
      <c r="VJX342" s="3"/>
      <c r="VJY342" s="3"/>
      <c r="VJZ342" s="3"/>
      <c r="VKA342" s="3"/>
      <c r="VKB342" s="3"/>
      <c r="VKC342" s="3"/>
      <c r="VKD342" s="3"/>
      <c r="VKE342" s="3"/>
      <c r="VKF342" s="3"/>
      <c r="VKG342" s="3"/>
      <c r="VKH342" s="3"/>
      <c r="VKI342" s="3"/>
      <c r="VKJ342" s="3"/>
      <c r="VKK342" s="3"/>
      <c r="VKL342" s="3"/>
      <c r="VKM342" s="3"/>
      <c r="VKN342" s="3"/>
      <c r="VKO342" s="3"/>
      <c r="VKP342" s="3"/>
      <c r="VKQ342" s="3"/>
      <c r="VKR342" s="3"/>
      <c r="VKS342" s="3"/>
      <c r="VKT342" s="3"/>
      <c r="VKU342" s="3"/>
      <c r="VKV342" s="3"/>
      <c r="VKW342" s="3"/>
      <c r="VKX342" s="3"/>
      <c r="VKY342" s="3"/>
      <c r="VKZ342" s="3"/>
      <c r="VLA342" s="3"/>
      <c r="VLB342" s="3"/>
      <c r="VLC342" s="3"/>
      <c r="VLD342" s="3"/>
      <c r="VLE342" s="3"/>
      <c r="VLF342" s="3"/>
      <c r="VLG342" s="3"/>
      <c r="VLH342" s="3"/>
      <c r="VLI342" s="3"/>
      <c r="VLJ342" s="3"/>
      <c r="VLK342" s="3"/>
      <c r="VLL342" s="3"/>
      <c r="VLM342" s="3"/>
      <c r="VLN342" s="3"/>
      <c r="VLO342" s="3"/>
      <c r="VLP342" s="3"/>
      <c r="VLQ342" s="3"/>
      <c r="VLR342" s="3"/>
      <c r="VLS342" s="3"/>
      <c r="VLT342" s="3"/>
      <c r="VLU342" s="3"/>
      <c r="VLV342" s="3"/>
      <c r="VLW342" s="3"/>
      <c r="VLX342" s="3"/>
      <c r="VLY342" s="3"/>
      <c r="VLZ342" s="3"/>
      <c r="VMA342" s="3"/>
      <c r="VMB342" s="3"/>
      <c r="VMC342" s="3"/>
      <c r="VMD342" s="3"/>
      <c r="VME342" s="3"/>
      <c r="VMF342" s="3"/>
      <c r="VMG342" s="3"/>
      <c r="VMH342" s="3"/>
      <c r="VMI342" s="3"/>
      <c r="VMJ342" s="3"/>
      <c r="VMK342" s="3"/>
      <c r="VML342" s="3"/>
      <c r="VMM342" s="3"/>
      <c r="VMN342" s="3"/>
      <c r="VMO342" s="3"/>
      <c r="VMP342" s="3"/>
      <c r="VMQ342" s="3"/>
      <c r="VMR342" s="3"/>
      <c r="VMS342" s="3"/>
      <c r="VMT342" s="3"/>
      <c r="VMU342" s="3"/>
      <c r="VMV342" s="3"/>
      <c r="VMW342" s="3"/>
      <c r="VMX342" s="3"/>
      <c r="VMY342" s="3"/>
      <c r="VMZ342" s="3"/>
      <c r="VNA342" s="3"/>
      <c r="VNB342" s="3"/>
      <c r="VNC342" s="3"/>
      <c r="VND342" s="3"/>
      <c r="VNE342" s="3"/>
      <c r="VNF342" s="3"/>
      <c r="VNG342" s="3"/>
      <c r="VNH342" s="3"/>
      <c r="VNI342" s="3"/>
      <c r="VNJ342" s="3"/>
      <c r="VNK342" s="3"/>
      <c r="VNL342" s="3"/>
      <c r="VNM342" s="3"/>
      <c r="VNN342" s="3"/>
      <c r="VNO342" s="3"/>
      <c r="VNP342" s="3"/>
      <c r="VNQ342" s="3"/>
      <c r="VNR342" s="3"/>
      <c r="VNS342" s="3"/>
      <c r="VNT342" s="3"/>
      <c r="VNU342" s="3"/>
      <c r="VNV342" s="3"/>
      <c r="VNW342" s="3"/>
      <c r="VNX342" s="3"/>
      <c r="VNY342" s="3"/>
      <c r="VNZ342" s="3"/>
      <c r="VOA342" s="3"/>
      <c r="VOB342" s="3"/>
      <c r="VOC342" s="3"/>
      <c r="VOD342" s="3"/>
      <c r="VOE342" s="3"/>
      <c r="VOF342" s="3"/>
      <c r="VOG342" s="3"/>
      <c r="VOH342" s="3"/>
      <c r="VOI342" s="3"/>
      <c r="VOJ342" s="3"/>
      <c r="VOK342" s="3"/>
      <c r="VOL342" s="3"/>
      <c r="VOM342" s="3"/>
      <c r="VON342" s="3"/>
      <c r="VOO342" s="3"/>
      <c r="VOP342" s="3"/>
      <c r="VOQ342" s="3"/>
      <c r="VOR342" s="3"/>
      <c r="VOS342" s="3"/>
      <c r="VOT342" s="3"/>
      <c r="VOU342" s="3"/>
      <c r="VOV342" s="3"/>
      <c r="VOW342" s="3"/>
      <c r="VOX342" s="3"/>
      <c r="VOY342" s="3"/>
      <c r="VOZ342" s="3"/>
      <c r="VPA342" s="3"/>
      <c r="VPB342" s="3"/>
      <c r="VPC342" s="3"/>
      <c r="VPD342" s="3"/>
      <c r="VPE342" s="3"/>
      <c r="VPF342" s="3"/>
      <c r="VPG342" s="3"/>
      <c r="VPH342" s="3"/>
      <c r="VPI342" s="3"/>
      <c r="VPJ342" s="3"/>
      <c r="VPK342" s="3"/>
      <c r="VPL342" s="3"/>
      <c r="VPM342" s="3"/>
      <c r="VPN342" s="3"/>
      <c r="VPO342" s="3"/>
      <c r="VPP342" s="3"/>
      <c r="VPQ342" s="3"/>
      <c r="VPR342" s="3"/>
      <c r="VPS342" s="3"/>
      <c r="VPT342" s="3"/>
      <c r="VPU342" s="3"/>
      <c r="VPV342" s="3"/>
      <c r="VPW342" s="3"/>
      <c r="VPX342" s="3"/>
      <c r="VPY342" s="3"/>
      <c r="VPZ342" s="3"/>
      <c r="VQA342" s="3"/>
      <c r="VQB342" s="3"/>
      <c r="VQC342" s="3"/>
      <c r="VQD342" s="3"/>
      <c r="VQE342" s="3"/>
      <c r="VQF342" s="3"/>
      <c r="VQG342" s="3"/>
      <c r="VQH342" s="3"/>
      <c r="VQI342" s="3"/>
      <c r="VQJ342" s="3"/>
      <c r="VQK342" s="3"/>
      <c r="VQL342" s="3"/>
      <c r="VQM342" s="3"/>
      <c r="VQN342" s="3"/>
      <c r="VQO342" s="3"/>
      <c r="VQP342" s="3"/>
      <c r="VQQ342" s="3"/>
      <c r="VQR342" s="3"/>
      <c r="VQS342" s="3"/>
      <c r="VQT342" s="3"/>
      <c r="VQU342" s="3"/>
      <c r="VQV342" s="3"/>
      <c r="VQW342" s="3"/>
      <c r="VQX342" s="3"/>
      <c r="VQY342" s="3"/>
      <c r="VQZ342" s="3"/>
      <c r="VRA342" s="3"/>
      <c r="VRB342" s="3"/>
      <c r="VRC342" s="3"/>
      <c r="VRD342" s="3"/>
      <c r="VRE342" s="3"/>
      <c r="VRF342" s="3"/>
      <c r="VRG342" s="3"/>
      <c r="VRH342" s="3"/>
      <c r="VRI342" s="3"/>
      <c r="VRJ342" s="3"/>
      <c r="VRK342" s="3"/>
      <c r="VRL342" s="3"/>
      <c r="VRM342" s="3"/>
      <c r="VRN342" s="3"/>
      <c r="VRO342" s="3"/>
      <c r="VRP342" s="3"/>
      <c r="VRQ342" s="3"/>
      <c r="VRR342" s="3"/>
      <c r="VRS342" s="3"/>
      <c r="VRT342" s="3"/>
      <c r="VRU342" s="3"/>
      <c r="VRV342" s="3"/>
      <c r="VRW342" s="3"/>
      <c r="VRX342" s="3"/>
      <c r="VRY342" s="3"/>
      <c r="VRZ342" s="3"/>
      <c r="VSA342" s="3"/>
      <c r="VSB342" s="3"/>
      <c r="VSC342" s="3"/>
      <c r="VSD342" s="3"/>
      <c r="VSE342" s="3"/>
      <c r="VSF342" s="3"/>
      <c r="VSG342" s="3"/>
      <c r="VSH342" s="3"/>
      <c r="VSI342" s="3"/>
      <c r="VSJ342" s="3"/>
      <c r="VSK342" s="3"/>
      <c r="VSL342" s="3"/>
      <c r="VSM342" s="3"/>
      <c r="VSN342" s="3"/>
      <c r="VSO342" s="3"/>
      <c r="VSP342" s="3"/>
      <c r="VSQ342" s="3"/>
      <c r="VSR342" s="3"/>
      <c r="VSS342" s="3"/>
      <c r="VST342" s="3"/>
      <c r="VSU342" s="3"/>
      <c r="VSV342" s="3"/>
      <c r="VSW342" s="3"/>
      <c r="VSX342" s="3"/>
      <c r="VSY342" s="3"/>
      <c r="VSZ342" s="3"/>
      <c r="VTA342" s="3"/>
      <c r="VTB342" s="3"/>
      <c r="VTC342" s="3"/>
      <c r="VTD342" s="3"/>
      <c r="VTE342" s="3"/>
      <c r="VTF342" s="3"/>
      <c r="VTG342" s="3"/>
      <c r="VTH342" s="3"/>
      <c r="VTI342" s="3"/>
      <c r="VTJ342" s="3"/>
      <c r="VTK342" s="3"/>
      <c r="VTL342" s="3"/>
      <c r="VTM342" s="3"/>
      <c r="VTN342" s="3"/>
      <c r="VTO342" s="3"/>
      <c r="VTP342" s="3"/>
      <c r="VTQ342" s="3"/>
      <c r="VTR342" s="3"/>
      <c r="VTS342" s="3"/>
      <c r="VTT342" s="3"/>
      <c r="VTU342" s="3"/>
      <c r="VTV342" s="3"/>
      <c r="VTW342" s="3"/>
      <c r="VTX342" s="3"/>
      <c r="VTY342" s="3"/>
      <c r="VTZ342" s="3"/>
      <c r="VUA342" s="3"/>
      <c r="VUB342" s="3"/>
      <c r="VUC342" s="3"/>
      <c r="VUD342" s="3"/>
      <c r="VUE342" s="3"/>
      <c r="VUF342" s="3"/>
      <c r="VUG342" s="3"/>
      <c r="VUH342" s="3"/>
      <c r="VUI342" s="3"/>
      <c r="VUJ342" s="3"/>
      <c r="VUK342" s="3"/>
      <c r="VUL342" s="3"/>
      <c r="VUM342" s="3"/>
      <c r="VUN342" s="3"/>
      <c r="VUO342" s="3"/>
      <c r="VUP342" s="3"/>
      <c r="VUQ342" s="3"/>
      <c r="VUR342" s="3"/>
      <c r="VUS342" s="3"/>
      <c r="VUT342" s="3"/>
      <c r="VUU342" s="3"/>
      <c r="VUV342" s="3"/>
      <c r="VUW342" s="3"/>
      <c r="VUX342" s="3"/>
      <c r="VUY342" s="3"/>
      <c r="VUZ342" s="3"/>
      <c r="VVA342" s="3"/>
      <c r="VVB342" s="3"/>
      <c r="VVC342" s="3"/>
      <c r="VVD342" s="3"/>
      <c r="VVE342" s="3"/>
      <c r="VVF342" s="3"/>
      <c r="VVG342" s="3"/>
      <c r="VVH342" s="3"/>
      <c r="VVI342" s="3"/>
      <c r="VVJ342" s="3"/>
      <c r="VVK342" s="3"/>
      <c r="VVL342" s="3"/>
      <c r="VVM342" s="3"/>
      <c r="VVN342" s="3"/>
      <c r="VVO342" s="3"/>
      <c r="VVP342" s="3"/>
      <c r="VVQ342" s="3"/>
      <c r="VVR342" s="3"/>
      <c r="VVS342" s="3"/>
      <c r="VVT342" s="3"/>
      <c r="VVU342" s="3"/>
      <c r="VVV342" s="3"/>
      <c r="VVW342" s="3"/>
      <c r="VVX342" s="3"/>
      <c r="VVY342" s="3"/>
      <c r="VVZ342" s="3"/>
      <c r="VWA342" s="3"/>
      <c r="VWB342" s="3"/>
      <c r="VWC342" s="3"/>
      <c r="VWD342" s="3"/>
      <c r="VWE342" s="3"/>
      <c r="VWF342" s="3"/>
      <c r="VWG342" s="3"/>
      <c r="VWH342" s="3"/>
      <c r="VWI342" s="3"/>
      <c r="VWJ342" s="3"/>
      <c r="VWK342" s="3"/>
      <c r="VWL342" s="3"/>
      <c r="VWM342" s="3"/>
      <c r="VWN342" s="3"/>
      <c r="VWO342" s="3"/>
      <c r="VWP342" s="3"/>
      <c r="VWQ342" s="3"/>
      <c r="VWR342" s="3"/>
      <c r="VWS342" s="3"/>
      <c r="VWT342" s="3"/>
      <c r="VWU342" s="3"/>
      <c r="VWV342" s="3"/>
      <c r="VWW342" s="3"/>
      <c r="VWX342" s="3"/>
      <c r="VWY342" s="3"/>
      <c r="VWZ342" s="3"/>
      <c r="VXA342" s="3"/>
      <c r="VXB342" s="3"/>
      <c r="VXC342" s="3"/>
      <c r="VXD342" s="3"/>
      <c r="VXE342" s="3"/>
      <c r="VXF342" s="3"/>
      <c r="VXG342" s="3"/>
      <c r="VXH342" s="3"/>
      <c r="VXI342" s="3"/>
      <c r="VXJ342" s="3"/>
      <c r="VXK342" s="3"/>
      <c r="VXL342" s="3"/>
      <c r="VXM342" s="3"/>
      <c r="VXN342" s="3"/>
      <c r="VXO342" s="3"/>
      <c r="VXP342" s="3"/>
      <c r="VXQ342" s="3"/>
      <c r="VXR342" s="3"/>
      <c r="VXS342" s="3"/>
      <c r="VXT342" s="3"/>
      <c r="VXU342" s="3"/>
      <c r="VXV342" s="3"/>
      <c r="VXW342" s="3"/>
      <c r="VXX342" s="3"/>
      <c r="VXY342" s="3"/>
      <c r="VXZ342" s="3"/>
      <c r="VYA342" s="3"/>
      <c r="VYB342" s="3"/>
      <c r="VYC342" s="3"/>
      <c r="VYD342" s="3"/>
      <c r="VYE342" s="3"/>
      <c r="VYF342" s="3"/>
      <c r="VYG342" s="3"/>
      <c r="VYH342" s="3"/>
      <c r="VYI342" s="3"/>
      <c r="VYJ342" s="3"/>
      <c r="VYK342" s="3"/>
      <c r="VYL342" s="3"/>
      <c r="VYM342" s="3"/>
      <c r="VYN342" s="3"/>
      <c r="VYO342" s="3"/>
      <c r="VYP342" s="3"/>
      <c r="VYQ342" s="3"/>
      <c r="VYR342" s="3"/>
      <c r="VYS342" s="3"/>
      <c r="VYT342" s="3"/>
      <c r="VYU342" s="3"/>
      <c r="VYV342" s="3"/>
      <c r="VYW342" s="3"/>
      <c r="VYX342" s="3"/>
      <c r="VYY342" s="3"/>
      <c r="VYZ342" s="3"/>
      <c r="VZA342" s="3"/>
      <c r="VZB342" s="3"/>
      <c r="VZC342" s="3"/>
      <c r="VZD342" s="3"/>
      <c r="VZE342" s="3"/>
      <c r="VZF342" s="3"/>
      <c r="VZG342" s="3"/>
      <c r="VZH342" s="3"/>
      <c r="VZI342" s="3"/>
      <c r="VZJ342" s="3"/>
      <c r="VZK342" s="3"/>
      <c r="VZL342" s="3"/>
      <c r="VZM342" s="3"/>
      <c r="VZN342" s="3"/>
      <c r="VZO342" s="3"/>
      <c r="VZP342" s="3"/>
      <c r="VZQ342" s="3"/>
      <c r="VZR342" s="3"/>
      <c r="VZS342" s="3"/>
      <c r="VZT342" s="3"/>
      <c r="VZU342" s="3"/>
      <c r="VZV342" s="3"/>
      <c r="VZW342" s="3"/>
      <c r="VZX342" s="3"/>
      <c r="VZY342" s="3"/>
      <c r="VZZ342" s="3"/>
      <c r="WAA342" s="3"/>
      <c r="WAB342" s="3"/>
      <c r="WAC342" s="3"/>
      <c r="WAD342" s="3"/>
      <c r="WAE342" s="3"/>
      <c r="WAF342" s="3"/>
      <c r="WAG342" s="3"/>
      <c r="WAH342" s="3"/>
      <c r="WAI342" s="3"/>
      <c r="WAJ342" s="3"/>
      <c r="WAK342" s="3"/>
      <c r="WAL342" s="3"/>
      <c r="WAM342" s="3"/>
      <c r="WAN342" s="3"/>
      <c r="WAO342" s="3"/>
      <c r="WAP342" s="3"/>
      <c r="WAQ342" s="3"/>
      <c r="WAR342" s="3"/>
      <c r="WAS342" s="3"/>
      <c r="WAT342" s="3"/>
      <c r="WAU342" s="3"/>
      <c r="WAV342" s="3"/>
      <c r="WAW342" s="3"/>
      <c r="WAX342" s="3"/>
      <c r="WAY342" s="3"/>
      <c r="WAZ342" s="3"/>
      <c r="WBA342" s="3"/>
      <c r="WBB342" s="3"/>
      <c r="WBC342" s="3"/>
      <c r="WBD342" s="3"/>
      <c r="WBE342" s="3"/>
      <c r="WBF342" s="3"/>
      <c r="WBG342" s="3"/>
      <c r="WBH342" s="3"/>
      <c r="WBI342" s="3"/>
      <c r="WBJ342" s="3"/>
      <c r="WBK342" s="3"/>
      <c r="WBL342" s="3"/>
      <c r="WBM342" s="3"/>
      <c r="WBN342" s="3"/>
      <c r="WBO342" s="3"/>
      <c r="WBP342" s="3"/>
      <c r="WBQ342" s="3"/>
      <c r="WBR342" s="3"/>
      <c r="WBS342" s="3"/>
      <c r="WBT342" s="3"/>
      <c r="WBU342" s="3"/>
      <c r="WBV342" s="3"/>
      <c r="WBW342" s="3"/>
      <c r="WBX342" s="3"/>
      <c r="WBY342" s="3"/>
      <c r="WBZ342" s="3"/>
      <c r="WCA342" s="3"/>
      <c r="WCB342" s="3"/>
      <c r="WCC342" s="3"/>
      <c r="WCD342" s="3"/>
      <c r="WCE342" s="3"/>
      <c r="WCF342" s="3"/>
      <c r="WCG342" s="3"/>
      <c r="WCH342" s="3"/>
      <c r="WCI342" s="3"/>
      <c r="WCJ342" s="3"/>
      <c r="WCK342" s="3"/>
      <c r="WCL342" s="3"/>
      <c r="WCM342" s="3"/>
      <c r="WCN342" s="3"/>
      <c r="WCO342" s="3"/>
      <c r="WCP342" s="3"/>
      <c r="WCQ342" s="3"/>
      <c r="WCR342" s="3"/>
      <c r="WCS342" s="3"/>
      <c r="WCT342" s="3"/>
      <c r="WCU342" s="3"/>
      <c r="WCV342" s="3"/>
      <c r="WCW342" s="3"/>
      <c r="WCX342" s="3"/>
      <c r="WCY342" s="3"/>
      <c r="WCZ342" s="3"/>
      <c r="WDA342" s="3"/>
      <c r="WDB342" s="3"/>
      <c r="WDC342" s="3"/>
      <c r="WDD342" s="3"/>
      <c r="WDE342" s="3"/>
      <c r="WDF342" s="3"/>
      <c r="WDG342" s="3"/>
      <c r="WDH342" s="3"/>
      <c r="WDI342" s="3"/>
      <c r="WDJ342" s="3"/>
      <c r="WDK342" s="3"/>
      <c r="WDL342" s="3"/>
      <c r="WDM342" s="3"/>
      <c r="WDN342" s="3"/>
      <c r="WDO342" s="3"/>
      <c r="WDP342" s="3"/>
      <c r="WDQ342" s="3"/>
      <c r="WDR342" s="3"/>
      <c r="WDS342" s="3"/>
      <c r="WDT342" s="3"/>
      <c r="WDU342" s="3"/>
      <c r="WDV342" s="3"/>
      <c r="WDW342" s="3"/>
      <c r="WDX342" s="3"/>
      <c r="WDY342" s="3"/>
      <c r="WDZ342" s="3"/>
      <c r="WEA342" s="3"/>
      <c r="WEB342" s="3"/>
      <c r="WEC342" s="3"/>
      <c r="WED342" s="3"/>
      <c r="WEE342" s="3"/>
      <c r="WEF342" s="3"/>
      <c r="WEG342" s="3"/>
      <c r="WEH342" s="3"/>
      <c r="WEI342" s="3"/>
      <c r="WEJ342" s="3"/>
      <c r="WEK342" s="3"/>
      <c r="WEL342" s="3"/>
      <c r="WEM342" s="3"/>
      <c r="WEN342" s="3"/>
      <c r="WEO342" s="3"/>
      <c r="WEP342" s="3"/>
      <c r="WEQ342" s="3"/>
      <c r="WER342" s="3"/>
      <c r="WES342" s="3"/>
      <c r="WET342" s="3"/>
      <c r="WEU342" s="3"/>
      <c r="WEV342" s="3"/>
      <c r="WEW342" s="3"/>
      <c r="WEX342" s="3"/>
      <c r="WEY342" s="3"/>
      <c r="WEZ342" s="3"/>
      <c r="WFA342" s="3"/>
      <c r="WFB342" s="3"/>
      <c r="WFC342" s="3"/>
      <c r="WFD342" s="3"/>
      <c r="WFE342" s="3"/>
      <c r="WFF342" s="3"/>
      <c r="WFG342" s="3"/>
      <c r="WFH342" s="3"/>
      <c r="WFI342" s="3"/>
      <c r="WFJ342" s="3"/>
      <c r="WFK342" s="3"/>
      <c r="WFL342" s="3"/>
      <c r="WFM342" s="3"/>
      <c r="WFN342" s="3"/>
      <c r="WFO342" s="3"/>
      <c r="WFP342" s="3"/>
      <c r="WFQ342" s="3"/>
      <c r="WFR342" s="3"/>
      <c r="WFS342" s="3"/>
      <c r="WFT342" s="3"/>
      <c r="WFU342" s="3"/>
      <c r="WFV342" s="3"/>
      <c r="WFW342" s="3"/>
      <c r="WFX342" s="3"/>
      <c r="WFY342" s="3"/>
      <c r="WFZ342" s="3"/>
      <c r="WGA342" s="3"/>
      <c r="WGB342" s="3"/>
      <c r="WGC342" s="3"/>
      <c r="WGD342" s="3"/>
      <c r="WGE342" s="3"/>
      <c r="WGF342" s="3"/>
      <c r="WGG342" s="3"/>
      <c r="WGH342" s="3"/>
      <c r="WGI342" s="3"/>
      <c r="WGJ342" s="3"/>
      <c r="WGK342" s="3"/>
      <c r="WGL342" s="3"/>
      <c r="WGM342" s="3"/>
      <c r="WGN342" s="3"/>
      <c r="WGO342" s="3"/>
      <c r="WGP342" s="3"/>
      <c r="WGQ342" s="3"/>
      <c r="WGR342" s="3"/>
      <c r="WGS342" s="3"/>
      <c r="WGT342" s="3"/>
      <c r="WGU342" s="3"/>
      <c r="WGV342" s="3"/>
      <c r="WGW342" s="3"/>
      <c r="WGX342" s="3"/>
      <c r="WGY342" s="3"/>
      <c r="WGZ342" s="3"/>
      <c r="WHA342" s="3"/>
      <c r="WHB342" s="3"/>
      <c r="WHC342" s="3"/>
      <c r="WHD342" s="3"/>
      <c r="WHE342" s="3"/>
      <c r="WHF342" s="3"/>
      <c r="WHG342" s="3"/>
      <c r="WHH342" s="3"/>
      <c r="WHI342" s="3"/>
      <c r="WHJ342" s="3"/>
      <c r="WHK342" s="3"/>
      <c r="WHL342" s="3"/>
      <c r="WHM342" s="3"/>
      <c r="WHN342" s="3"/>
      <c r="WHO342" s="3"/>
      <c r="WHP342" s="3"/>
      <c r="WHQ342" s="3"/>
      <c r="WHR342" s="3"/>
      <c r="WHS342" s="3"/>
      <c r="WHT342" s="3"/>
      <c r="WHU342" s="3"/>
      <c r="WHV342" s="3"/>
      <c r="WHW342" s="3"/>
      <c r="WHX342" s="3"/>
      <c r="WHY342" s="3"/>
      <c r="WHZ342" s="3"/>
      <c r="WIA342" s="3"/>
      <c r="WIB342" s="3"/>
      <c r="WIC342" s="3"/>
      <c r="WID342" s="3"/>
      <c r="WIE342" s="3"/>
      <c r="WIF342" s="3"/>
      <c r="WIG342" s="3"/>
      <c r="WIH342" s="3"/>
      <c r="WII342" s="3"/>
      <c r="WIJ342" s="3"/>
      <c r="WIK342" s="3"/>
      <c r="WIL342" s="3"/>
      <c r="WIM342" s="3"/>
      <c r="WIN342" s="3"/>
      <c r="WIO342" s="3"/>
      <c r="WIP342" s="3"/>
      <c r="WIQ342" s="3"/>
      <c r="WIR342" s="3"/>
      <c r="WIS342" s="3"/>
      <c r="WIT342" s="3"/>
      <c r="WIU342" s="3"/>
      <c r="WIV342" s="3"/>
      <c r="WIW342" s="3"/>
      <c r="WIX342" s="3"/>
      <c r="WIY342" s="3"/>
      <c r="WIZ342" s="3"/>
      <c r="WJA342" s="3"/>
      <c r="WJB342" s="3"/>
      <c r="WJC342" s="3"/>
      <c r="WJD342" s="3"/>
      <c r="WJE342" s="3"/>
      <c r="WJF342" s="3"/>
      <c r="WJG342" s="3"/>
      <c r="WJH342" s="3"/>
      <c r="WJI342" s="3"/>
      <c r="WJJ342" s="3"/>
      <c r="WJK342" s="3"/>
      <c r="WJL342" s="3"/>
      <c r="WJM342" s="3"/>
      <c r="WJN342" s="3"/>
      <c r="WJO342" s="3"/>
      <c r="WJP342" s="3"/>
      <c r="WJQ342" s="3"/>
      <c r="WJR342" s="3"/>
      <c r="WJS342" s="3"/>
      <c r="WJT342" s="3"/>
      <c r="WJU342" s="3"/>
      <c r="WJV342" s="3"/>
      <c r="WJW342" s="3"/>
      <c r="WJX342" s="3"/>
      <c r="WJY342" s="3"/>
      <c r="WJZ342" s="3"/>
      <c r="WKA342" s="3"/>
      <c r="WKB342" s="3"/>
      <c r="WKC342" s="3"/>
      <c r="WKD342" s="3"/>
      <c r="WKE342" s="3"/>
      <c r="WKF342" s="3"/>
      <c r="WKG342" s="3"/>
      <c r="WKH342" s="3"/>
      <c r="WKI342" s="3"/>
      <c r="WKJ342" s="3"/>
      <c r="WKK342" s="3"/>
      <c r="WKL342" s="3"/>
      <c r="WKM342" s="3"/>
      <c r="WKN342" s="3"/>
      <c r="WKO342" s="3"/>
      <c r="WKP342" s="3"/>
      <c r="WKQ342" s="3"/>
      <c r="WKR342" s="3"/>
      <c r="WKS342" s="3"/>
      <c r="WKT342" s="3"/>
      <c r="WKU342" s="3"/>
      <c r="WKV342" s="3"/>
      <c r="WKW342" s="3"/>
      <c r="WKX342" s="3"/>
      <c r="WKY342" s="3"/>
      <c r="WKZ342" s="3"/>
      <c r="WLA342" s="3"/>
      <c r="WLB342" s="3"/>
      <c r="WLC342" s="3"/>
      <c r="WLD342" s="3"/>
      <c r="WLE342" s="3"/>
      <c r="WLF342" s="3"/>
      <c r="WLG342" s="3"/>
      <c r="WLH342" s="3"/>
      <c r="WLI342" s="3"/>
      <c r="WLJ342" s="3"/>
      <c r="WLK342" s="3"/>
      <c r="WLL342" s="3"/>
      <c r="WLM342" s="3"/>
      <c r="WLN342" s="3"/>
      <c r="WLO342" s="3"/>
      <c r="WLP342" s="3"/>
      <c r="WLQ342" s="3"/>
      <c r="WLR342" s="3"/>
      <c r="WLS342" s="3"/>
      <c r="WLT342" s="3"/>
      <c r="WLU342" s="3"/>
      <c r="WLV342" s="3"/>
      <c r="WLW342" s="3"/>
      <c r="WLX342" s="3"/>
      <c r="WLY342" s="3"/>
      <c r="WLZ342" s="3"/>
      <c r="WMA342" s="3"/>
      <c r="WMB342" s="3"/>
      <c r="WMC342" s="3"/>
      <c r="WMD342" s="3"/>
      <c r="WME342" s="3"/>
      <c r="WMF342" s="3"/>
      <c r="WMG342" s="3"/>
      <c r="WMH342" s="3"/>
      <c r="WMI342" s="3"/>
      <c r="WMJ342" s="3"/>
      <c r="WMK342" s="3"/>
      <c r="WML342" s="3"/>
      <c r="WMM342" s="3"/>
      <c r="WMN342" s="3"/>
      <c r="WMO342" s="3"/>
      <c r="WMP342" s="3"/>
      <c r="WMQ342" s="3"/>
      <c r="WMR342" s="3"/>
      <c r="WMS342" s="3"/>
      <c r="WMT342" s="3"/>
      <c r="WMU342" s="3"/>
      <c r="WMV342" s="3"/>
      <c r="WMW342" s="3"/>
      <c r="WMX342" s="3"/>
      <c r="WMY342" s="3"/>
      <c r="WMZ342" s="3"/>
      <c r="WNA342" s="3"/>
      <c r="WNB342" s="3"/>
      <c r="WNC342" s="3"/>
      <c r="WND342" s="3"/>
      <c r="WNE342" s="3"/>
      <c r="WNF342" s="3"/>
      <c r="WNG342" s="3"/>
      <c r="WNH342" s="3"/>
      <c r="WNI342" s="3"/>
      <c r="WNJ342" s="3"/>
      <c r="WNK342" s="3"/>
      <c r="WNL342" s="3"/>
      <c r="WNM342" s="3"/>
      <c r="WNN342" s="3"/>
      <c r="WNO342" s="3"/>
      <c r="WNP342" s="3"/>
      <c r="WNQ342" s="3"/>
      <c r="WNR342" s="3"/>
      <c r="WNS342" s="3"/>
      <c r="WNT342" s="3"/>
      <c r="WNU342" s="3"/>
      <c r="WNV342" s="3"/>
      <c r="WNW342" s="3"/>
      <c r="WNX342" s="3"/>
      <c r="WNY342" s="3"/>
      <c r="WNZ342" s="3"/>
      <c r="WOA342" s="3"/>
      <c r="WOB342" s="3"/>
      <c r="WOC342" s="3"/>
      <c r="WOD342" s="3"/>
      <c r="WOE342" s="3"/>
      <c r="WOF342" s="3"/>
      <c r="WOG342" s="3"/>
      <c r="WOH342" s="3"/>
      <c r="WOI342" s="3"/>
      <c r="WOJ342" s="3"/>
      <c r="WOK342" s="3"/>
      <c r="WOL342" s="3"/>
      <c r="WOM342" s="3"/>
      <c r="WON342" s="3"/>
      <c r="WOO342" s="3"/>
      <c r="WOP342" s="3"/>
      <c r="WOQ342" s="3"/>
      <c r="WOR342" s="3"/>
      <c r="WOS342" s="3"/>
      <c r="WOT342" s="3"/>
      <c r="WOU342" s="3"/>
      <c r="WOV342" s="3"/>
      <c r="WOW342" s="3"/>
      <c r="WOX342" s="3"/>
      <c r="WOY342" s="3"/>
      <c r="WOZ342" s="3"/>
      <c r="WPA342" s="3"/>
      <c r="WPB342" s="3"/>
      <c r="WPC342" s="3"/>
      <c r="WPD342" s="3"/>
      <c r="WPE342" s="3"/>
      <c r="WPF342" s="3"/>
      <c r="WPG342" s="3"/>
      <c r="WPH342" s="3"/>
      <c r="WPI342" s="3"/>
      <c r="WPJ342" s="3"/>
      <c r="WPK342" s="3"/>
      <c r="WPL342" s="3"/>
      <c r="WPM342" s="3"/>
      <c r="WPN342" s="3"/>
      <c r="WPO342" s="3"/>
      <c r="WPP342" s="3"/>
      <c r="WPQ342" s="3"/>
      <c r="WPR342" s="3"/>
      <c r="WPS342" s="3"/>
      <c r="WPT342" s="3"/>
      <c r="WPU342" s="3"/>
      <c r="WPV342" s="3"/>
      <c r="WPW342" s="3"/>
      <c r="WPX342" s="3"/>
      <c r="WPY342" s="3"/>
      <c r="WPZ342" s="3"/>
      <c r="WQA342" s="3"/>
      <c r="WQB342" s="3"/>
      <c r="WQC342" s="3"/>
      <c r="WQD342" s="3"/>
      <c r="WQE342" s="3"/>
      <c r="WQF342" s="3"/>
      <c r="WQG342" s="3"/>
      <c r="WQH342" s="3"/>
      <c r="WQI342" s="3"/>
      <c r="WQJ342" s="3"/>
      <c r="WQK342" s="3"/>
      <c r="WQL342" s="3"/>
      <c r="WQM342" s="3"/>
      <c r="WQN342" s="3"/>
      <c r="WQO342" s="3"/>
      <c r="WQP342" s="3"/>
      <c r="WQQ342" s="3"/>
      <c r="WQR342" s="3"/>
      <c r="WQS342" s="3"/>
      <c r="WQT342" s="3"/>
      <c r="WQU342" s="3"/>
      <c r="WQV342" s="3"/>
      <c r="WQW342" s="3"/>
      <c r="WQX342" s="3"/>
      <c r="WQY342" s="3"/>
      <c r="WQZ342" s="3"/>
      <c r="WRA342" s="3"/>
      <c r="WRB342" s="3"/>
      <c r="WRC342" s="3"/>
      <c r="WRD342" s="3"/>
      <c r="WRE342" s="3"/>
      <c r="WRF342" s="3"/>
      <c r="WRG342" s="3"/>
      <c r="WRH342" s="3"/>
      <c r="WRI342" s="3"/>
      <c r="WRJ342" s="3"/>
      <c r="WRK342" s="3"/>
      <c r="WRL342" s="3"/>
      <c r="WRM342" s="3"/>
      <c r="WRN342" s="3"/>
      <c r="WRO342" s="3"/>
      <c r="WRP342" s="3"/>
      <c r="WRQ342" s="3"/>
      <c r="WRR342" s="3"/>
      <c r="WRS342" s="3"/>
      <c r="WRT342" s="3"/>
      <c r="WRU342" s="3"/>
      <c r="WRV342" s="3"/>
      <c r="WRW342" s="3"/>
      <c r="WRX342" s="3"/>
      <c r="WRY342" s="3"/>
      <c r="WRZ342" s="3"/>
      <c r="WSA342" s="3"/>
      <c r="WSB342" s="3"/>
      <c r="WSC342" s="3"/>
      <c r="WSD342" s="3"/>
      <c r="WSE342" s="3"/>
      <c r="WSF342" s="3"/>
      <c r="WSG342" s="3"/>
      <c r="WSH342" s="3"/>
      <c r="WSI342" s="3"/>
      <c r="WSJ342" s="3"/>
      <c r="WSK342" s="3"/>
      <c r="WSL342" s="3"/>
      <c r="WSM342" s="3"/>
      <c r="WSN342" s="3"/>
      <c r="WSO342" s="3"/>
      <c r="WSP342" s="3"/>
      <c r="WSQ342" s="3"/>
      <c r="WSR342" s="3"/>
      <c r="WSS342" s="3"/>
      <c r="WST342" s="3"/>
      <c r="WSU342" s="3"/>
      <c r="WSV342" s="3"/>
      <c r="WSW342" s="3"/>
      <c r="WSX342" s="3"/>
      <c r="WSY342" s="3"/>
      <c r="WSZ342" s="3"/>
      <c r="WTA342" s="3"/>
      <c r="WTB342" s="3"/>
      <c r="WTC342" s="3"/>
      <c r="WTD342" s="3"/>
      <c r="WTE342" s="3"/>
      <c r="WTF342" s="3"/>
      <c r="WTG342" s="3"/>
      <c r="WTH342" s="3"/>
      <c r="WTI342" s="3"/>
      <c r="WTJ342" s="3"/>
      <c r="WTK342" s="3"/>
      <c r="WTL342" s="3"/>
      <c r="WTM342" s="3"/>
      <c r="WTN342" s="3"/>
      <c r="WTO342" s="3"/>
      <c r="WTP342" s="3"/>
      <c r="WTQ342" s="3"/>
      <c r="WTR342" s="3"/>
      <c r="WTS342" s="3"/>
      <c r="WTT342" s="3"/>
      <c r="WTU342" s="3"/>
      <c r="WTV342" s="3"/>
      <c r="WTW342" s="3"/>
      <c r="WTX342" s="3"/>
      <c r="WTY342" s="3"/>
      <c r="WTZ342" s="3"/>
      <c r="WUA342" s="3"/>
      <c r="WUB342" s="3"/>
      <c r="WUC342" s="3"/>
      <c r="WUD342" s="3"/>
      <c r="WUE342" s="3"/>
      <c r="WUF342" s="3"/>
      <c r="WUG342" s="3"/>
      <c r="WUH342" s="3"/>
      <c r="WUI342" s="3"/>
      <c r="WUJ342" s="3"/>
      <c r="WUK342" s="3"/>
      <c r="WUL342" s="3"/>
      <c r="WUM342" s="3"/>
      <c r="WUN342" s="3"/>
      <c r="WUO342" s="3"/>
      <c r="WUP342" s="3"/>
      <c r="WUQ342" s="3"/>
      <c r="WUR342" s="3"/>
      <c r="WUS342" s="3"/>
      <c r="WUT342" s="3"/>
      <c r="WUU342" s="3"/>
      <c r="WUV342" s="3"/>
      <c r="WUW342" s="3"/>
      <c r="WUX342" s="3"/>
      <c r="WUY342" s="3"/>
      <c r="WUZ342" s="3"/>
      <c r="WVA342" s="3"/>
      <c r="WVB342" s="3"/>
      <c r="WVC342" s="3"/>
      <c r="WVD342" s="3"/>
      <c r="WVE342" s="3"/>
      <c r="WVF342" s="3"/>
      <c r="WVG342" s="3"/>
      <c r="WVH342" s="3"/>
      <c r="WVI342" s="3"/>
      <c r="WVJ342" s="3"/>
      <c r="WVK342" s="3"/>
      <c r="WVL342" s="3"/>
      <c r="WVM342" s="3"/>
      <c r="WVN342" s="3"/>
      <c r="WVO342" s="3"/>
      <c r="WVP342" s="3"/>
      <c r="WVQ342" s="3"/>
      <c r="WVR342" s="3"/>
      <c r="WVS342" s="3"/>
      <c r="WVT342" s="3"/>
      <c r="WVU342" s="3"/>
      <c r="WVV342" s="3"/>
      <c r="WVW342" s="3"/>
      <c r="WVX342" s="3"/>
      <c r="WVY342" s="3"/>
      <c r="WVZ342" s="3"/>
      <c r="WWA342" s="3"/>
      <c r="WWB342" s="3"/>
      <c r="WWC342" s="3"/>
      <c r="WWD342" s="3"/>
      <c r="WWE342" s="3"/>
      <c r="WWF342" s="3"/>
      <c r="WWG342" s="3"/>
      <c r="WWH342" s="3"/>
      <c r="WWI342" s="3"/>
      <c r="WWJ342" s="3"/>
      <c r="WWK342" s="3"/>
      <c r="WWL342" s="3"/>
      <c r="WWM342" s="3"/>
      <c r="WWN342" s="3"/>
      <c r="WWO342" s="3"/>
      <c r="WWP342" s="3"/>
      <c r="WWQ342" s="3"/>
      <c r="WWR342" s="3"/>
      <c r="WWS342" s="3"/>
      <c r="WWT342" s="3"/>
      <c r="WWU342" s="3"/>
      <c r="WWV342" s="3"/>
      <c r="WWW342" s="3"/>
      <c r="WWX342" s="3"/>
      <c r="WWY342" s="3"/>
      <c r="WWZ342" s="3"/>
      <c r="WXA342" s="3"/>
      <c r="WXB342" s="3"/>
      <c r="WXC342" s="3"/>
      <c r="WXD342" s="3"/>
      <c r="WXE342" s="3"/>
      <c r="WXF342" s="3"/>
      <c r="WXG342" s="3"/>
      <c r="WXH342" s="3"/>
      <c r="WXI342" s="3"/>
      <c r="WXJ342" s="3"/>
      <c r="WXK342" s="3"/>
      <c r="WXL342" s="3"/>
      <c r="WXM342" s="3"/>
      <c r="WXN342" s="3"/>
      <c r="WXO342" s="3"/>
      <c r="WXP342" s="3"/>
      <c r="WXQ342" s="3"/>
      <c r="WXR342" s="3"/>
      <c r="WXS342" s="3"/>
      <c r="WXT342" s="3"/>
      <c r="WXU342" s="3"/>
      <c r="WXV342" s="3"/>
      <c r="WXW342" s="3"/>
      <c r="WXX342" s="3"/>
      <c r="WXY342" s="3"/>
      <c r="WXZ342" s="3"/>
      <c r="WYA342" s="3"/>
      <c r="WYB342" s="3"/>
      <c r="WYC342" s="3"/>
      <c r="WYD342" s="3"/>
      <c r="WYE342" s="3"/>
      <c r="WYF342" s="3"/>
      <c r="WYG342" s="3"/>
      <c r="WYH342" s="3"/>
      <c r="WYI342" s="3"/>
      <c r="WYJ342" s="3"/>
      <c r="WYK342" s="3"/>
      <c r="WYL342" s="3"/>
      <c r="WYM342" s="3"/>
      <c r="WYN342" s="3"/>
      <c r="WYO342" s="3"/>
      <c r="WYP342" s="3"/>
      <c r="WYQ342" s="3"/>
      <c r="WYR342" s="3"/>
      <c r="WYS342" s="3"/>
      <c r="WYT342" s="3"/>
      <c r="WYU342" s="3"/>
      <c r="WYV342" s="3"/>
      <c r="WYW342" s="3"/>
      <c r="WYX342" s="3"/>
      <c r="WYY342" s="3"/>
      <c r="WYZ342" s="3"/>
      <c r="WZA342" s="3"/>
      <c r="WZB342" s="3"/>
      <c r="WZC342" s="3"/>
      <c r="WZD342" s="3"/>
      <c r="WZE342" s="3"/>
      <c r="WZF342" s="3"/>
      <c r="WZG342" s="3"/>
      <c r="WZH342" s="3"/>
      <c r="WZI342" s="3"/>
      <c r="WZJ342" s="3"/>
      <c r="WZK342" s="3"/>
      <c r="WZL342" s="3"/>
      <c r="WZM342" s="3"/>
      <c r="WZN342" s="3"/>
      <c r="WZO342" s="3"/>
      <c r="WZP342" s="3"/>
      <c r="WZQ342" s="3"/>
      <c r="WZR342" s="3"/>
      <c r="WZS342" s="3"/>
      <c r="WZT342" s="3"/>
      <c r="WZU342" s="3"/>
      <c r="WZV342" s="3"/>
      <c r="WZW342" s="3"/>
      <c r="WZX342" s="3"/>
      <c r="WZY342" s="3"/>
      <c r="WZZ342" s="3"/>
      <c r="XAA342" s="3"/>
      <c r="XAB342" s="3"/>
      <c r="XAC342" s="3"/>
      <c r="XAD342" s="3"/>
      <c r="XAE342" s="3"/>
      <c r="XAF342" s="3"/>
      <c r="XAG342" s="3"/>
      <c r="XAH342" s="3"/>
      <c r="XAI342" s="3"/>
      <c r="XAJ342" s="3"/>
      <c r="XAK342" s="3"/>
      <c r="XAL342" s="3"/>
      <c r="XAM342" s="3"/>
      <c r="XAN342" s="3"/>
      <c r="XAO342" s="3"/>
      <c r="XAP342" s="3"/>
      <c r="XAQ342" s="3"/>
      <c r="XAR342" s="3"/>
      <c r="XAS342" s="3"/>
      <c r="XAT342" s="3"/>
      <c r="XAU342" s="3"/>
      <c r="XAV342" s="3"/>
      <c r="XAW342" s="3"/>
      <c r="XAX342" s="3"/>
      <c r="XAY342" s="3"/>
      <c r="XAZ342" s="3"/>
      <c r="XBA342" s="3"/>
      <c r="XBB342" s="3"/>
      <c r="XBC342" s="3"/>
      <c r="XBD342" s="3"/>
      <c r="XBE342" s="3"/>
      <c r="XBF342" s="3"/>
      <c r="XBG342" s="3"/>
      <c r="XBH342" s="3"/>
      <c r="XBI342" s="3"/>
      <c r="XBJ342" s="3"/>
      <c r="XBK342" s="3"/>
      <c r="XBL342" s="3"/>
      <c r="XBM342" s="3"/>
      <c r="XBN342" s="3"/>
      <c r="XBO342" s="3"/>
      <c r="XBP342" s="3"/>
      <c r="XBQ342" s="3"/>
      <c r="XBR342" s="3"/>
      <c r="XBS342" s="3"/>
      <c r="XBT342" s="3"/>
      <c r="XBU342" s="3"/>
      <c r="XBV342" s="3"/>
      <c r="XBW342" s="3"/>
      <c r="XBX342" s="3"/>
      <c r="XBY342" s="3"/>
      <c r="XBZ342" s="3"/>
      <c r="XCA342" s="3"/>
      <c r="XCB342" s="3"/>
      <c r="XCC342" s="3"/>
      <c r="XCD342" s="3"/>
      <c r="XCE342" s="3"/>
      <c r="XCF342" s="3"/>
      <c r="XCG342" s="3"/>
      <c r="XCH342" s="3"/>
      <c r="XCI342" s="3"/>
      <c r="XCJ342" s="3"/>
      <c r="XCK342" s="3"/>
      <c r="XCL342" s="3"/>
      <c r="XCM342" s="3"/>
      <c r="XCN342" s="3"/>
      <c r="XCO342" s="3"/>
      <c r="XCP342" s="3"/>
      <c r="XCQ342" s="3"/>
      <c r="XCR342" s="3"/>
      <c r="XCS342" s="3"/>
      <c r="XCT342" s="3"/>
      <c r="XCU342" s="3"/>
      <c r="XCV342" s="3"/>
      <c r="XCW342" s="3"/>
      <c r="XCX342" s="3"/>
      <c r="XCY342" s="3"/>
      <c r="XCZ342" s="3"/>
      <c r="XDA342" s="3"/>
      <c r="XDB342" s="3"/>
      <c r="XDC342" s="3"/>
      <c r="XDD342" s="3"/>
      <c r="XDE342" s="3"/>
      <c r="XDF342" s="3"/>
      <c r="XDG342" s="3"/>
      <c r="XDH342" s="3"/>
      <c r="XDI342" s="3"/>
      <c r="XDJ342" s="3"/>
      <c r="XDK342" s="3"/>
      <c r="XDL342" s="3"/>
      <c r="XDM342" s="3"/>
      <c r="XDN342" s="3"/>
      <c r="XDO342" s="3"/>
      <c r="XDP342" s="3"/>
      <c r="XDQ342" s="3"/>
      <c r="XDR342" s="3"/>
      <c r="XDS342" s="3"/>
      <c r="XDT342" s="3"/>
      <c r="XDU342" s="3"/>
      <c r="XDV342" s="3"/>
      <c r="XDW342" s="3"/>
      <c r="XDX342" s="3"/>
      <c r="XDY342" s="3"/>
      <c r="XDZ342" s="3"/>
      <c r="XEA342" s="3"/>
      <c r="XEB342" s="3"/>
      <c r="XEC342" s="3"/>
      <c r="XED342" s="3"/>
      <c r="XEE342" s="3"/>
      <c r="XEF342" s="3"/>
      <c r="XEG342" s="3"/>
      <c r="XEH342" s="3"/>
      <c r="XEI342" s="3"/>
      <c r="XEJ342" s="3"/>
      <c r="XEK342" s="3"/>
      <c r="XEL342" s="3"/>
      <c r="XEM342" s="3"/>
      <c r="XEN342" s="3"/>
      <c r="XEO342" s="3"/>
      <c r="XEP342" s="3"/>
      <c r="XEQ342" s="3"/>
      <c r="XER342" s="3"/>
      <c r="XES342" s="3"/>
      <c r="XET342" s="3"/>
      <c r="XEU342" s="3"/>
      <c r="XEV342" s="3"/>
      <c r="XEW342" s="3"/>
      <c r="XEX342" s="3"/>
      <c r="XEY342" s="3"/>
      <c r="XEZ342" s="3"/>
      <c r="XFA342" s="3"/>
      <c r="XFB342" s="3"/>
      <c r="XFC342" s="3"/>
      <c r="XFD342" s="3"/>
    </row>
    <row r="343" spans="1:16384" s="12" customFormat="1" hidden="1" outlineLevel="1">
      <c r="B343" s="3" t="s">
        <v>470</v>
      </c>
      <c r="C343" s="3" t="s">
        <v>163</v>
      </c>
      <c r="D343" s="135"/>
      <c r="E343" s="135">
        <v>219.8395878081391</v>
      </c>
      <c r="F343" s="135">
        <v>879.35835123255572</v>
      </c>
      <c r="G343" s="135">
        <v>1758.7167024651098</v>
      </c>
      <c r="H343" s="135">
        <v>2616.0910949168483</v>
      </c>
      <c r="I343" s="135">
        <v>3407.5136110261465</v>
      </c>
      <c r="J343" s="135">
        <v>4111.0002920121897</v>
      </c>
      <c r="K343" s="135">
        <v>4726.5511378749788</v>
      </c>
      <c r="L343" s="135">
        <v>5254.1661486145103</v>
      </c>
      <c r="M343" s="135">
        <v>5715.8292830116006</v>
      </c>
      <c r="N343" s="135">
        <v>6155.5084586278772</v>
      </c>
      <c r="O343" s="135">
        <v>6595.1876342441547</v>
      </c>
      <c r="P343" s="135">
        <v>7034.8668098604294</v>
      </c>
      <c r="Q343" s="135">
        <v>7474.5459854767059</v>
      </c>
      <c r="R343" s="135">
        <v>7914.2251610929816</v>
      </c>
      <c r="S343" s="135">
        <v>8353.9043367092563</v>
      </c>
      <c r="T343" s="135">
        <v>8793.5835123255347</v>
      </c>
      <c r="U343" s="135">
        <v>9233.2626879418112</v>
      </c>
      <c r="V343" s="135">
        <v>9672.941863558086</v>
      </c>
      <c r="W343" s="135">
        <v>10112.621039174361</v>
      </c>
      <c r="X343" s="135">
        <v>10552</v>
      </c>
      <c r="Y343" s="135">
        <v>10992</v>
      </c>
      <c r="Z343" s="135">
        <v>11432</v>
      </c>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c r="FN343" s="3"/>
      <c r="FO343" s="3"/>
      <c r="FP343" s="3"/>
      <c r="FQ343" s="3"/>
      <c r="FR343" s="3"/>
      <c r="FS343" s="3"/>
      <c r="FT343" s="3"/>
      <c r="FU343" s="3"/>
      <c r="FV343" s="3"/>
      <c r="FW343" s="3"/>
      <c r="FX343" s="3"/>
      <c r="FY343" s="3"/>
      <c r="FZ343" s="3"/>
      <c r="GA343" s="3"/>
      <c r="GB343" s="3"/>
      <c r="GC343" s="3"/>
      <c r="GD343" s="3"/>
      <c r="GE343" s="3"/>
      <c r="GF343" s="3"/>
      <c r="GG343" s="3"/>
      <c r="GH343" s="3"/>
      <c r="GI343" s="3"/>
      <c r="GJ343" s="3"/>
      <c r="GK343" s="3"/>
      <c r="GL343" s="3"/>
      <c r="GM343" s="3"/>
      <c r="GN343" s="3"/>
      <c r="GO343" s="3"/>
      <c r="GP343" s="3"/>
      <c r="GQ343" s="3"/>
      <c r="GR343" s="3"/>
      <c r="GS343" s="3"/>
      <c r="GT343" s="3"/>
      <c r="GU343" s="3"/>
      <c r="GV343" s="3"/>
      <c r="GW343" s="3"/>
      <c r="GX343" s="3"/>
      <c r="GY343" s="3"/>
      <c r="GZ343" s="3"/>
      <c r="HA343" s="3"/>
      <c r="HB343" s="3"/>
      <c r="HC343" s="3"/>
      <c r="HD343" s="3"/>
      <c r="HE343" s="3"/>
      <c r="HF343" s="3"/>
      <c r="HG343" s="3"/>
      <c r="HH343" s="3"/>
      <c r="HI343" s="3"/>
      <c r="HJ343" s="3"/>
      <c r="HK343" s="3"/>
      <c r="HL343" s="3"/>
      <c r="HM343" s="3"/>
      <c r="HN343" s="3"/>
      <c r="HO343" s="3"/>
      <c r="HP343" s="3"/>
      <c r="HQ343" s="3"/>
      <c r="HR343" s="3"/>
      <c r="HS343" s="3"/>
      <c r="HT343" s="3"/>
      <c r="HU343" s="3"/>
      <c r="HV343" s="3"/>
      <c r="HW343" s="3"/>
      <c r="HX343" s="3"/>
      <c r="HY343" s="3"/>
      <c r="HZ343" s="3"/>
      <c r="IA343" s="3"/>
      <c r="IB343" s="3"/>
      <c r="IC343" s="3"/>
      <c r="ID343" s="3"/>
      <c r="IE343" s="3"/>
      <c r="IF343" s="3"/>
      <c r="IG343" s="3"/>
      <c r="IH343" s="3"/>
      <c r="II343" s="3"/>
      <c r="IJ343" s="3"/>
      <c r="IK343" s="3"/>
      <c r="IL343" s="3"/>
      <c r="IM343" s="3"/>
      <c r="IN343" s="3"/>
      <c r="IO343" s="3"/>
      <c r="IP343" s="3"/>
      <c r="IQ343" s="3"/>
      <c r="IR343" s="3"/>
      <c r="IS343" s="3"/>
      <c r="IT343" s="3"/>
      <c r="IU343" s="3"/>
      <c r="IV343" s="3"/>
      <c r="IW343" s="3"/>
      <c r="IX343" s="3"/>
      <c r="IY343" s="3"/>
      <c r="IZ343" s="3"/>
      <c r="JA343" s="3"/>
      <c r="JB343" s="3"/>
      <c r="JC343" s="3"/>
      <c r="JD343" s="3"/>
      <c r="JE343" s="3"/>
      <c r="JF343" s="3"/>
      <c r="JG343" s="3"/>
      <c r="JH343" s="3"/>
      <c r="JI343" s="3"/>
      <c r="JJ343" s="3"/>
      <c r="JK343" s="3"/>
      <c r="JL343" s="3"/>
      <c r="JM343" s="3"/>
      <c r="JN343" s="3"/>
      <c r="JO343" s="3"/>
      <c r="JP343" s="3"/>
      <c r="JQ343" s="3"/>
      <c r="JR343" s="3"/>
      <c r="JS343" s="3"/>
      <c r="JT343" s="3"/>
      <c r="JU343" s="3"/>
      <c r="JV343" s="3"/>
      <c r="JW343" s="3"/>
      <c r="JX343" s="3"/>
      <c r="JY343" s="3"/>
      <c r="JZ343" s="3"/>
      <c r="KA343" s="3"/>
      <c r="KB343" s="3"/>
      <c r="KC343" s="3"/>
      <c r="KD343" s="3"/>
      <c r="KE343" s="3"/>
      <c r="KF343" s="3"/>
      <c r="KG343" s="3"/>
      <c r="KH343" s="3"/>
      <c r="KI343" s="3"/>
      <c r="KJ343" s="3"/>
      <c r="KK343" s="3"/>
      <c r="KL343" s="3"/>
      <c r="KM343" s="3"/>
      <c r="KN343" s="3"/>
      <c r="KO343" s="3"/>
      <c r="KP343" s="3"/>
      <c r="KQ343" s="3"/>
      <c r="KR343" s="3"/>
      <c r="KS343" s="3"/>
      <c r="KT343" s="3"/>
      <c r="KU343" s="3"/>
      <c r="KV343" s="3"/>
      <c r="KW343" s="3"/>
      <c r="KX343" s="3"/>
      <c r="KY343" s="3"/>
      <c r="KZ343" s="3"/>
      <c r="LA343" s="3"/>
      <c r="LB343" s="3"/>
      <c r="LC343" s="3"/>
      <c r="LD343" s="3"/>
      <c r="LE343" s="3"/>
      <c r="LF343" s="3"/>
      <c r="LG343" s="3"/>
      <c r="LH343" s="3"/>
      <c r="LI343" s="3"/>
      <c r="LJ343" s="3"/>
      <c r="LK343" s="3"/>
      <c r="LL343" s="3"/>
      <c r="LM343" s="3"/>
      <c r="LN343" s="3"/>
      <c r="LO343" s="3"/>
      <c r="LP343" s="3"/>
      <c r="LQ343" s="3"/>
      <c r="LR343" s="3"/>
      <c r="LS343" s="3"/>
      <c r="LT343" s="3"/>
      <c r="LU343" s="3"/>
      <c r="LV343" s="3"/>
      <c r="LW343" s="3"/>
      <c r="LX343" s="3"/>
      <c r="LY343" s="3"/>
      <c r="LZ343" s="3"/>
      <c r="MA343" s="3"/>
      <c r="MB343" s="3"/>
      <c r="MC343" s="3"/>
      <c r="MD343" s="3"/>
      <c r="ME343" s="3"/>
      <c r="MF343" s="3"/>
      <c r="MG343" s="3"/>
      <c r="MH343" s="3"/>
      <c r="MI343" s="3"/>
      <c r="MJ343" s="3"/>
      <c r="MK343" s="3"/>
      <c r="ML343" s="3"/>
      <c r="MM343" s="3"/>
      <c r="MN343" s="3"/>
      <c r="MO343" s="3"/>
      <c r="MP343" s="3"/>
      <c r="MQ343" s="3"/>
      <c r="MR343" s="3"/>
      <c r="MS343" s="3"/>
      <c r="MT343" s="3"/>
      <c r="MU343" s="3"/>
      <c r="MV343" s="3"/>
      <c r="MW343" s="3"/>
      <c r="MX343" s="3"/>
      <c r="MY343" s="3"/>
      <c r="MZ343" s="3"/>
      <c r="NA343" s="3"/>
      <c r="NB343" s="3"/>
      <c r="NC343" s="3"/>
      <c r="ND343" s="3"/>
      <c r="NE343" s="3"/>
      <c r="NF343" s="3"/>
      <c r="NG343" s="3"/>
      <c r="NH343" s="3"/>
      <c r="NI343" s="3"/>
      <c r="NJ343" s="3"/>
      <c r="NK343" s="3"/>
      <c r="NL343" s="3"/>
      <c r="NM343" s="3"/>
      <c r="NN343" s="3"/>
      <c r="NO343" s="3"/>
      <c r="NP343" s="3"/>
      <c r="NQ343" s="3"/>
      <c r="NR343" s="3"/>
      <c r="NS343" s="3"/>
      <c r="NT343" s="3"/>
      <c r="NU343" s="3"/>
      <c r="NV343" s="3"/>
      <c r="NW343" s="3"/>
      <c r="NX343" s="3"/>
      <c r="NY343" s="3"/>
      <c r="NZ343" s="3"/>
      <c r="OA343" s="3"/>
      <c r="OB343" s="3"/>
      <c r="OC343" s="3"/>
      <c r="OD343" s="3"/>
      <c r="OE343" s="3"/>
      <c r="OF343" s="3"/>
      <c r="OG343" s="3"/>
      <c r="OH343" s="3"/>
      <c r="OI343" s="3"/>
      <c r="OJ343" s="3"/>
      <c r="OK343" s="3"/>
      <c r="OL343" s="3"/>
      <c r="OM343" s="3"/>
      <c r="ON343" s="3"/>
      <c r="OO343" s="3"/>
      <c r="OP343" s="3"/>
      <c r="OQ343" s="3"/>
      <c r="OR343" s="3"/>
      <c r="OS343" s="3"/>
      <c r="OT343" s="3"/>
      <c r="OU343" s="3"/>
      <c r="OV343" s="3"/>
      <c r="OW343" s="3"/>
      <c r="OX343" s="3"/>
      <c r="OY343" s="3"/>
      <c r="OZ343" s="3"/>
      <c r="PA343" s="3"/>
      <c r="PB343" s="3"/>
      <c r="PC343" s="3"/>
      <c r="PD343" s="3"/>
      <c r="PE343" s="3"/>
      <c r="PF343" s="3"/>
      <c r="PG343" s="3"/>
      <c r="PH343" s="3"/>
      <c r="PI343" s="3"/>
      <c r="PJ343" s="3"/>
      <c r="PK343" s="3"/>
      <c r="PL343" s="3"/>
      <c r="PM343" s="3"/>
      <c r="PN343" s="3"/>
      <c r="PO343" s="3"/>
      <c r="PP343" s="3"/>
      <c r="PQ343" s="3"/>
      <c r="PR343" s="3"/>
      <c r="PS343" s="3"/>
      <c r="PT343" s="3"/>
      <c r="PU343" s="3"/>
      <c r="PV343" s="3"/>
      <c r="PW343" s="3"/>
      <c r="PX343" s="3"/>
      <c r="PY343" s="3"/>
      <c r="PZ343" s="3"/>
      <c r="QA343" s="3"/>
      <c r="QB343" s="3"/>
      <c r="QC343" s="3"/>
      <c r="QD343" s="3"/>
      <c r="QE343" s="3"/>
      <c r="QF343" s="3"/>
      <c r="QG343" s="3"/>
      <c r="QH343" s="3"/>
      <c r="QI343" s="3"/>
      <c r="QJ343" s="3"/>
      <c r="QK343" s="3"/>
      <c r="QL343" s="3"/>
      <c r="QM343" s="3"/>
      <c r="QN343" s="3"/>
      <c r="QO343" s="3"/>
      <c r="QP343" s="3"/>
      <c r="QQ343" s="3"/>
      <c r="QR343" s="3"/>
      <c r="QS343" s="3"/>
      <c r="QT343" s="3"/>
      <c r="QU343" s="3"/>
      <c r="QV343" s="3"/>
      <c r="QW343" s="3"/>
      <c r="QX343" s="3"/>
      <c r="QY343" s="3"/>
      <c r="QZ343" s="3"/>
      <c r="RA343" s="3"/>
      <c r="RB343" s="3"/>
      <c r="RC343" s="3"/>
      <c r="RD343" s="3"/>
      <c r="RE343" s="3"/>
      <c r="RF343" s="3"/>
      <c r="RG343" s="3"/>
      <c r="RH343" s="3"/>
      <c r="RI343" s="3"/>
      <c r="RJ343" s="3"/>
      <c r="RK343" s="3"/>
      <c r="RL343" s="3"/>
      <c r="RM343" s="3"/>
      <c r="RN343" s="3"/>
      <c r="RO343" s="3"/>
      <c r="RP343" s="3"/>
      <c r="RQ343" s="3"/>
      <c r="RR343" s="3"/>
      <c r="RS343" s="3"/>
      <c r="RT343" s="3"/>
      <c r="RU343" s="3"/>
      <c r="RV343" s="3"/>
      <c r="RW343" s="3"/>
      <c r="RX343" s="3"/>
      <c r="RY343" s="3"/>
      <c r="RZ343" s="3"/>
      <c r="SA343" s="3"/>
      <c r="SB343" s="3"/>
      <c r="SC343" s="3"/>
      <c r="SD343" s="3"/>
      <c r="SE343" s="3"/>
      <c r="SF343" s="3"/>
      <c r="SG343" s="3"/>
      <c r="SH343" s="3"/>
      <c r="SI343" s="3"/>
      <c r="SJ343" s="3"/>
      <c r="SK343" s="3"/>
      <c r="SL343" s="3"/>
      <c r="SM343" s="3"/>
      <c r="SN343" s="3"/>
      <c r="SO343" s="3"/>
      <c r="SP343" s="3"/>
      <c r="SQ343" s="3"/>
      <c r="SR343" s="3"/>
      <c r="SS343" s="3"/>
      <c r="ST343" s="3"/>
      <c r="SU343" s="3"/>
      <c r="SV343" s="3"/>
      <c r="SW343" s="3"/>
      <c r="SX343" s="3"/>
      <c r="SY343" s="3"/>
      <c r="SZ343" s="3"/>
      <c r="TA343" s="3"/>
      <c r="TB343" s="3"/>
      <c r="TC343" s="3"/>
      <c r="TD343" s="3"/>
      <c r="TE343" s="3"/>
      <c r="TF343" s="3"/>
      <c r="TG343" s="3"/>
      <c r="TH343" s="3"/>
      <c r="TI343" s="3"/>
      <c r="TJ343" s="3"/>
      <c r="TK343" s="3"/>
      <c r="TL343" s="3"/>
      <c r="TM343" s="3"/>
      <c r="TN343" s="3"/>
      <c r="TO343" s="3"/>
      <c r="TP343" s="3"/>
      <c r="TQ343" s="3"/>
      <c r="TR343" s="3"/>
      <c r="TS343" s="3"/>
      <c r="TT343" s="3"/>
      <c r="TU343" s="3"/>
      <c r="TV343" s="3"/>
      <c r="TW343" s="3"/>
      <c r="TX343" s="3"/>
      <c r="TY343" s="3"/>
      <c r="TZ343" s="3"/>
      <c r="UA343" s="3"/>
      <c r="UB343" s="3"/>
      <c r="UC343" s="3"/>
      <c r="UD343" s="3"/>
      <c r="UE343" s="3"/>
      <c r="UF343" s="3"/>
      <c r="UG343" s="3"/>
      <c r="UH343" s="3"/>
      <c r="UI343" s="3"/>
      <c r="UJ343" s="3"/>
      <c r="UK343" s="3"/>
      <c r="UL343" s="3"/>
      <c r="UM343" s="3"/>
      <c r="UN343" s="3"/>
      <c r="UO343" s="3"/>
      <c r="UP343" s="3"/>
      <c r="UQ343" s="3"/>
      <c r="UR343" s="3"/>
      <c r="US343" s="3"/>
      <c r="UT343" s="3"/>
      <c r="UU343" s="3"/>
      <c r="UV343" s="3"/>
      <c r="UW343" s="3"/>
      <c r="UX343" s="3"/>
      <c r="UY343" s="3"/>
      <c r="UZ343" s="3"/>
      <c r="VA343" s="3"/>
      <c r="VB343" s="3"/>
      <c r="VC343" s="3"/>
      <c r="VD343" s="3"/>
      <c r="VE343" s="3"/>
      <c r="VF343" s="3"/>
      <c r="VG343" s="3"/>
      <c r="VH343" s="3"/>
      <c r="VI343" s="3"/>
      <c r="VJ343" s="3"/>
      <c r="VK343" s="3"/>
      <c r="VL343" s="3"/>
      <c r="VM343" s="3"/>
      <c r="VN343" s="3"/>
      <c r="VO343" s="3"/>
      <c r="VP343" s="3"/>
      <c r="VQ343" s="3"/>
      <c r="VR343" s="3"/>
      <c r="VS343" s="3"/>
      <c r="VT343" s="3"/>
      <c r="VU343" s="3"/>
      <c r="VV343" s="3"/>
      <c r="VW343" s="3"/>
      <c r="VX343" s="3"/>
      <c r="VY343" s="3"/>
      <c r="VZ343" s="3"/>
      <c r="WA343" s="3"/>
      <c r="WB343" s="3"/>
      <c r="WC343" s="3"/>
      <c r="WD343" s="3"/>
      <c r="WE343" s="3"/>
      <c r="WF343" s="3"/>
      <c r="WG343" s="3"/>
      <c r="WH343" s="3"/>
      <c r="WI343" s="3"/>
      <c r="WJ343" s="3"/>
      <c r="WK343" s="3"/>
      <c r="WL343" s="3"/>
      <c r="WM343" s="3"/>
      <c r="WN343" s="3"/>
      <c r="WO343" s="3"/>
      <c r="WP343" s="3"/>
      <c r="WQ343" s="3"/>
      <c r="WR343" s="3"/>
      <c r="WS343" s="3"/>
      <c r="WT343" s="3"/>
      <c r="WU343" s="3"/>
      <c r="WV343" s="3"/>
      <c r="WW343" s="3"/>
      <c r="WX343" s="3"/>
      <c r="WY343" s="3"/>
      <c r="WZ343" s="3"/>
      <c r="XA343" s="3"/>
      <c r="XB343" s="3"/>
      <c r="XC343" s="3"/>
      <c r="XD343" s="3"/>
      <c r="XE343" s="3"/>
      <c r="XF343" s="3"/>
      <c r="XG343" s="3"/>
      <c r="XH343" s="3"/>
      <c r="XI343" s="3"/>
      <c r="XJ343" s="3"/>
      <c r="XK343" s="3"/>
      <c r="XL343" s="3"/>
      <c r="XM343" s="3"/>
      <c r="XN343" s="3"/>
      <c r="XO343" s="3"/>
      <c r="XP343" s="3"/>
      <c r="XQ343" s="3"/>
      <c r="XR343" s="3"/>
      <c r="XS343" s="3"/>
      <c r="XT343" s="3"/>
      <c r="XU343" s="3"/>
      <c r="XV343" s="3"/>
      <c r="XW343" s="3"/>
      <c r="XX343" s="3"/>
      <c r="XY343" s="3"/>
      <c r="XZ343" s="3"/>
      <c r="YA343" s="3"/>
      <c r="YB343" s="3"/>
      <c r="YC343" s="3"/>
      <c r="YD343" s="3"/>
      <c r="YE343" s="3"/>
      <c r="YF343" s="3"/>
      <c r="YG343" s="3"/>
      <c r="YH343" s="3"/>
      <c r="YI343" s="3"/>
      <c r="YJ343" s="3"/>
      <c r="YK343" s="3"/>
      <c r="YL343" s="3"/>
      <c r="YM343" s="3"/>
      <c r="YN343" s="3"/>
      <c r="YO343" s="3"/>
      <c r="YP343" s="3"/>
      <c r="YQ343" s="3"/>
      <c r="YR343" s="3"/>
      <c r="YS343" s="3"/>
      <c r="YT343" s="3"/>
      <c r="YU343" s="3"/>
      <c r="YV343" s="3"/>
      <c r="YW343" s="3"/>
      <c r="YX343" s="3"/>
      <c r="YY343" s="3"/>
      <c r="YZ343" s="3"/>
      <c r="ZA343" s="3"/>
      <c r="ZB343" s="3"/>
      <c r="ZC343" s="3"/>
      <c r="ZD343" s="3"/>
      <c r="ZE343" s="3"/>
      <c r="ZF343" s="3"/>
      <c r="ZG343" s="3"/>
      <c r="ZH343" s="3"/>
      <c r="ZI343" s="3"/>
      <c r="ZJ343" s="3"/>
      <c r="ZK343" s="3"/>
      <c r="ZL343" s="3"/>
      <c r="ZM343" s="3"/>
      <c r="ZN343" s="3"/>
      <c r="ZO343" s="3"/>
      <c r="ZP343" s="3"/>
      <c r="ZQ343" s="3"/>
      <c r="ZR343" s="3"/>
      <c r="ZS343" s="3"/>
      <c r="ZT343" s="3"/>
      <c r="ZU343" s="3"/>
      <c r="ZV343" s="3"/>
      <c r="ZW343" s="3"/>
      <c r="ZX343" s="3"/>
      <c r="ZY343" s="3"/>
      <c r="ZZ343" s="3"/>
      <c r="AAA343" s="3"/>
      <c r="AAB343" s="3"/>
      <c r="AAC343" s="3"/>
      <c r="AAD343" s="3"/>
      <c r="AAE343" s="3"/>
      <c r="AAF343" s="3"/>
      <c r="AAG343" s="3"/>
      <c r="AAH343" s="3"/>
      <c r="AAI343" s="3"/>
      <c r="AAJ343" s="3"/>
      <c r="AAK343" s="3"/>
      <c r="AAL343" s="3"/>
      <c r="AAM343" s="3"/>
      <c r="AAN343" s="3"/>
      <c r="AAO343" s="3"/>
      <c r="AAP343" s="3"/>
      <c r="AAQ343" s="3"/>
      <c r="AAR343" s="3"/>
      <c r="AAS343" s="3"/>
      <c r="AAT343" s="3"/>
      <c r="AAU343" s="3"/>
      <c r="AAV343" s="3"/>
      <c r="AAW343" s="3"/>
      <c r="AAX343" s="3"/>
      <c r="AAY343" s="3"/>
      <c r="AAZ343" s="3"/>
      <c r="ABA343" s="3"/>
      <c r="ABB343" s="3"/>
      <c r="ABC343" s="3"/>
      <c r="ABD343" s="3"/>
      <c r="ABE343" s="3"/>
      <c r="ABF343" s="3"/>
      <c r="ABG343" s="3"/>
      <c r="ABH343" s="3"/>
      <c r="ABI343" s="3"/>
      <c r="ABJ343" s="3"/>
      <c r="ABK343" s="3"/>
      <c r="ABL343" s="3"/>
      <c r="ABM343" s="3"/>
      <c r="ABN343" s="3"/>
      <c r="ABO343" s="3"/>
      <c r="ABP343" s="3"/>
      <c r="ABQ343" s="3"/>
      <c r="ABR343" s="3"/>
      <c r="ABS343" s="3"/>
      <c r="ABT343" s="3"/>
      <c r="ABU343" s="3"/>
      <c r="ABV343" s="3"/>
      <c r="ABW343" s="3"/>
      <c r="ABX343" s="3"/>
      <c r="ABY343" s="3"/>
      <c r="ABZ343" s="3"/>
      <c r="ACA343" s="3"/>
      <c r="ACB343" s="3"/>
      <c r="ACC343" s="3"/>
      <c r="ACD343" s="3"/>
      <c r="ACE343" s="3"/>
      <c r="ACF343" s="3"/>
      <c r="ACG343" s="3"/>
      <c r="ACH343" s="3"/>
      <c r="ACI343" s="3"/>
      <c r="ACJ343" s="3"/>
      <c r="ACK343" s="3"/>
      <c r="ACL343" s="3"/>
      <c r="ACM343" s="3"/>
      <c r="ACN343" s="3"/>
      <c r="ACO343" s="3"/>
      <c r="ACP343" s="3"/>
      <c r="ACQ343" s="3"/>
      <c r="ACR343" s="3"/>
      <c r="ACS343" s="3"/>
      <c r="ACT343" s="3"/>
      <c r="ACU343" s="3"/>
      <c r="ACV343" s="3"/>
      <c r="ACW343" s="3"/>
      <c r="ACX343" s="3"/>
      <c r="ACY343" s="3"/>
      <c r="ACZ343" s="3"/>
      <c r="ADA343" s="3"/>
      <c r="ADB343" s="3"/>
      <c r="ADC343" s="3"/>
      <c r="ADD343" s="3"/>
      <c r="ADE343" s="3"/>
      <c r="ADF343" s="3"/>
      <c r="ADG343" s="3"/>
      <c r="ADH343" s="3"/>
      <c r="ADI343" s="3"/>
      <c r="ADJ343" s="3"/>
      <c r="ADK343" s="3"/>
      <c r="ADL343" s="3"/>
      <c r="ADM343" s="3"/>
      <c r="ADN343" s="3"/>
      <c r="ADO343" s="3"/>
      <c r="ADP343" s="3"/>
      <c r="ADQ343" s="3"/>
      <c r="ADR343" s="3"/>
      <c r="ADS343" s="3"/>
      <c r="ADT343" s="3"/>
      <c r="ADU343" s="3"/>
      <c r="ADV343" s="3"/>
      <c r="ADW343" s="3"/>
      <c r="ADX343" s="3"/>
      <c r="ADY343" s="3"/>
      <c r="ADZ343" s="3"/>
      <c r="AEA343" s="3"/>
      <c r="AEB343" s="3"/>
      <c r="AEC343" s="3"/>
      <c r="AED343" s="3"/>
      <c r="AEE343" s="3"/>
      <c r="AEF343" s="3"/>
      <c r="AEG343" s="3"/>
      <c r="AEH343" s="3"/>
      <c r="AEI343" s="3"/>
      <c r="AEJ343" s="3"/>
      <c r="AEK343" s="3"/>
      <c r="AEL343" s="3"/>
      <c r="AEM343" s="3"/>
      <c r="AEN343" s="3"/>
      <c r="AEO343" s="3"/>
      <c r="AEP343" s="3"/>
      <c r="AEQ343" s="3"/>
      <c r="AER343" s="3"/>
      <c r="AES343" s="3"/>
      <c r="AET343" s="3"/>
      <c r="AEU343" s="3"/>
      <c r="AEV343" s="3"/>
      <c r="AEW343" s="3"/>
      <c r="AEX343" s="3"/>
      <c r="AEY343" s="3"/>
      <c r="AEZ343" s="3"/>
      <c r="AFA343" s="3"/>
      <c r="AFB343" s="3"/>
      <c r="AFC343" s="3"/>
      <c r="AFD343" s="3"/>
      <c r="AFE343" s="3"/>
      <c r="AFF343" s="3"/>
      <c r="AFG343" s="3"/>
      <c r="AFH343" s="3"/>
      <c r="AFI343" s="3"/>
      <c r="AFJ343" s="3"/>
      <c r="AFK343" s="3"/>
      <c r="AFL343" s="3"/>
      <c r="AFM343" s="3"/>
      <c r="AFN343" s="3"/>
      <c r="AFO343" s="3"/>
      <c r="AFP343" s="3"/>
      <c r="AFQ343" s="3"/>
      <c r="AFR343" s="3"/>
      <c r="AFS343" s="3"/>
      <c r="AFT343" s="3"/>
      <c r="AFU343" s="3"/>
      <c r="AFV343" s="3"/>
      <c r="AFW343" s="3"/>
      <c r="AFX343" s="3"/>
      <c r="AFY343" s="3"/>
      <c r="AFZ343" s="3"/>
      <c r="AGA343" s="3"/>
      <c r="AGB343" s="3"/>
      <c r="AGC343" s="3"/>
      <c r="AGD343" s="3"/>
      <c r="AGE343" s="3"/>
      <c r="AGF343" s="3"/>
      <c r="AGG343" s="3"/>
      <c r="AGH343" s="3"/>
      <c r="AGI343" s="3"/>
      <c r="AGJ343" s="3"/>
      <c r="AGK343" s="3"/>
      <c r="AGL343" s="3"/>
      <c r="AGM343" s="3"/>
      <c r="AGN343" s="3"/>
      <c r="AGO343" s="3"/>
      <c r="AGP343" s="3"/>
      <c r="AGQ343" s="3"/>
      <c r="AGR343" s="3"/>
      <c r="AGS343" s="3"/>
      <c r="AGT343" s="3"/>
      <c r="AGU343" s="3"/>
      <c r="AGV343" s="3"/>
      <c r="AGW343" s="3"/>
      <c r="AGX343" s="3"/>
      <c r="AGY343" s="3"/>
      <c r="AGZ343" s="3"/>
      <c r="AHA343" s="3"/>
      <c r="AHB343" s="3"/>
      <c r="AHC343" s="3"/>
      <c r="AHD343" s="3"/>
      <c r="AHE343" s="3"/>
      <c r="AHF343" s="3"/>
      <c r="AHG343" s="3"/>
      <c r="AHH343" s="3"/>
      <c r="AHI343" s="3"/>
      <c r="AHJ343" s="3"/>
      <c r="AHK343" s="3"/>
      <c r="AHL343" s="3"/>
      <c r="AHM343" s="3"/>
      <c r="AHN343" s="3"/>
      <c r="AHO343" s="3"/>
      <c r="AHP343" s="3"/>
      <c r="AHQ343" s="3"/>
      <c r="AHR343" s="3"/>
      <c r="AHS343" s="3"/>
      <c r="AHT343" s="3"/>
      <c r="AHU343" s="3"/>
      <c r="AHV343" s="3"/>
      <c r="AHW343" s="3"/>
      <c r="AHX343" s="3"/>
      <c r="AHY343" s="3"/>
      <c r="AHZ343" s="3"/>
      <c r="AIA343" s="3"/>
      <c r="AIB343" s="3"/>
      <c r="AIC343" s="3"/>
      <c r="AID343" s="3"/>
      <c r="AIE343" s="3"/>
      <c r="AIF343" s="3"/>
      <c r="AIG343" s="3"/>
      <c r="AIH343" s="3"/>
      <c r="AII343" s="3"/>
      <c r="AIJ343" s="3"/>
      <c r="AIK343" s="3"/>
      <c r="AIL343" s="3"/>
      <c r="AIM343" s="3"/>
      <c r="AIN343" s="3"/>
      <c r="AIO343" s="3"/>
      <c r="AIP343" s="3"/>
      <c r="AIQ343" s="3"/>
      <c r="AIR343" s="3"/>
      <c r="AIS343" s="3"/>
      <c r="AIT343" s="3"/>
      <c r="AIU343" s="3"/>
      <c r="AIV343" s="3"/>
      <c r="AIW343" s="3"/>
      <c r="AIX343" s="3"/>
      <c r="AIY343" s="3"/>
      <c r="AIZ343" s="3"/>
      <c r="AJA343" s="3"/>
      <c r="AJB343" s="3"/>
      <c r="AJC343" s="3"/>
      <c r="AJD343" s="3"/>
      <c r="AJE343" s="3"/>
      <c r="AJF343" s="3"/>
      <c r="AJG343" s="3"/>
      <c r="AJH343" s="3"/>
      <c r="AJI343" s="3"/>
      <c r="AJJ343" s="3"/>
      <c r="AJK343" s="3"/>
      <c r="AJL343" s="3"/>
      <c r="AJM343" s="3"/>
      <c r="AJN343" s="3"/>
      <c r="AJO343" s="3"/>
      <c r="AJP343" s="3"/>
      <c r="AJQ343" s="3"/>
      <c r="AJR343" s="3"/>
      <c r="AJS343" s="3"/>
      <c r="AJT343" s="3"/>
      <c r="AJU343" s="3"/>
      <c r="AJV343" s="3"/>
      <c r="AJW343" s="3"/>
      <c r="AJX343" s="3"/>
      <c r="AJY343" s="3"/>
      <c r="AJZ343" s="3"/>
      <c r="AKA343" s="3"/>
      <c r="AKB343" s="3"/>
      <c r="AKC343" s="3"/>
      <c r="AKD343" s="3"/>
      <c r="AKE343" s="3"/>
      <c r="AKF343" s="3"/>
      <c r="AKG343" s="3"/>
      <c r="AKH343" s="3"/>
      <c r="AKI343" s="3"/>
      <c r="AKJ343" s="3"/>
      <c r="AKK343" s="3"/>
      <c r="AKL343" s="3"/>
      <c r="AKM343" s="3"/>
      <c r="AKN343" s="3"/>
      <c r="AKO343" s="3"/>
      <c r="AKP343" s="3"/>
      <c r="AKQ343" s="3"/>
      <c r="AKR343" s="3"/>
      <c r="AKS343" s="3"/>
      <c r="AKT343" s="3"/>
      <c r="AKU343" s="3"/>
      <c r="AKV343" s="3"/>
      <c r="AKW343" s="3"/>
      <c r="AKX343" s="3"/>
      <c r="AKY343" s="3"/>
      <c r="AKZ343" s="3"/>
      <c r="ALA343" s="3"/>
      <c r="ALB343" s="3"/>
      <c r="ALC343" s="3"/>
      <c r="ALD343" s="3"/>
      <c r="ALE343" s="3"/>
      <c r="ALF343" s="3"/>
      <c r="ALG343" s="3"/>
      <c r="ALH343" s="3"/>
      <c r="ALI343" s="3"/>
      <c r="ALJ343" s="3"/>
      <c r="ALK343" s="3"/>
      <c r="ALL343" s="3"/>
      <c r="ALM343" s="3"/>
      <c r="ALN343" s="3"/>
      <c r="ALO343" s="3"/>
      <c r="ALP343" s="3"/>
      <c r="ALQ343" s="3"/>
      <c r="ALR343" s="3"/>
      <c r="ALS343" s="3"/>
      <c r="ALT343" s="3"/>
      <c r="ALU343" s="3"/>
      <c r="ALV343" s="3"/>
      <c r="ALW343" s="3"/>
      <c r="ALX343" s="3"/>
      <c r="ALY343" s="3"/>
      <c r="ALZ343" s="3"/>
      <c r="AMA343" s="3"/>
      <c r="AMB343" s="3"/>
      <c r="AMC343" s="3"/>
      <c r="AMD343" s="3"/>
      <c r="AME343" s="3"/>
      <c r="AMF343" s="3"/>
      <c r="AMG343" s="3"/>
      <c r="AMH343" s="3"/>
      <c r="AMI343" s="3"/>
      <c r="AMJ343" s="3"/>
      <c r="AMK343" s="3"/>
      <c r="AML343" s="3"/>
      <c r="AMM343" s="3"/>
      <c r="AMN343" s="3"/>
      <c r="AMO343" s="3"/>
      <c r="AMP343" s="3"/>
      <c r="AMQ343" s="3"/>
      <c r="AMR343" s="3"/>
      <c r="AMS343" s="3"/>
      <c r="AMT343" s="3"/>
      <c r="AMU343" s="3"/>
      <c r="AMV343" s="3"/>
      <c r="AMW343" s="3"/>
      <c r="AMX343" s="3"/>
      <c r="AMY343" s="3"/>
      <c r="AMZ343" s="3"/>
      <c r="ANA343" s="3"/>
      <c r="ANB343" s="3"/>
      <c r="ANC343" s="3"/>
      <c r="AND343" s="3"/>
      <c r="ANE343" s="3"/>
      <c r="ANF343" s="3"/>
      <c r="ANG343" s="3"/>
      <c r="ANH343" s="3"/>
      <c r="ANI343" s="3"/>
      <c r="ANJ343" s="3"/>
      <c r="ANK343" s="3"/>
      <c r="ANL343" s="3"/>
      <c r="ANM343" s="3"/>
      <c r="ANN343" s="3"/>
      <c r="ANO343" s="3"/>
      <c r="ANP343" s="3"/>
      <c r="ANQ343" s="3"/>
      <c r="ANR343" s="3"/>
      <c r="ANS343" s="3"/>
      <c r="ANT343" s="3"/>
      <c r="ANU343" s="3"/>
      <c r="ANV343" s="3"/>
      <c r="ANW343" s="3"/>
      <c r="ANX343" s="3"/>
      <c r="ANY343" s="3"/>
      <c r="ANZ343" s="3"/>
      <c r="AOA343" s="3"/>
      <c r="AOB343" s="3"/>
      <c r="AOC343" s="3"/>
      <c r="AOD343" s="3"/>
      <c r="AOE343" s="3"/>
      <c r="AOF343" s="3"/>
      <c r="AOG343" s="3"/>
      <c r="AOH343" s="3"/>
      <c r="AOI343" s="3"/>
      <c r="AOJ343" s="3"/>
      <c r="AOK343" s="3"/>
      <c r="AOL343" s="3"/>
      <c r="AOM343" s="3"/>
      <c r="AON343" s="3"/>
      <c r="AOO343" s="3"/>
      <c r="AOP343" s="3"/>
      <c r="AOQ343" s="3"/>
      <c r="AOR343" s="3"/>
      <c r="AOS343" s="3"/>
      <c r="AOT343" s="3"/>
      <c r="AOU343" s="3"/>
      <c r="AOV343" s="3"/>
      <c r="AOW343" s="3"/>
      <c r="AOX343" s="3"/>
      <c r="AOY343" s="3"/>
      <c r="AOZ343" s="3"/>
      <c r="APA343" s="3"/>
      <c r="APB343" s="3"/>
      <c r="APC343" s="3"/>
      <c r="APD343" s="3"/>
      <c r="APE343" s="3"/>
      <c r="APF343" s="3"/>
      <c r="APG343" s="3"/>
      <c r="APH343" s="3"/>
      <c r="API343" s="3"/>
      <c r="APJ343" s="3"/>
      <c r="APK343" s="3"/>
      <c r="APL343" s="3"/>
      <c r="APM343" s="3"/>
      <c r="APN343" s="3"/>
      <c r="APO343" s="3"/>
      <c r="APP343" s="3"/>
      <c r="APQ343" s="3"/>
      <c r="APR343" s="3"/>
      <c r="APS343" s="3"/>
      <c r="APT343" s="3"/>
      <c r="APU343" s="3"/>
      <c r="APV343" s="3"/>
      <c r="APW343" s="3"/>
      <c r="APX343" s="3"/>
      <c r="APY343" s="3"/>
      <c r="APZ343" s="3"/>
      <c r="AQA343" s="3"/>
      <c r="AQB343" s="3"/>
      <c r="AQC343" s="3"/>
      <c r="AQD343" s="3"/>
      <c r="AQE343" s="3"/>
      <c r="AQF343" s="3"/>
      <c r="AQG343" s="3"/>
      <c r="AQH343" s="3"/>
      <c r="AQI343" s="3"/>
      <c r="AQJ343" s="3"/>
      <c r="AQK343" s="3"/>
      <c r="AQL343" s="3"/>
      <c r="AQM343" s="3"/>
      <c r="AQN343" s="3"/>
      <c r="AQO343" s="3"/>
      <c r="AQP343" s="3"/>
      <c r="AQQ343" s="3"/>
      <c r="AQR343" s="3"/>
      <c r="AQS343" s="3"/>
      <c r="AQT343" s="3"/>
      <c r="AQU343" s="3"/>
      <c r="AQV343" s="3"/>
      <c r="AQW343" s="3"/>
      <c r="AQX343" s="3"/>
      <c r="AQY343" s="3"/>
      <c r="AQZ343" s="3"/>
      <c r="ARA343" s="3"/>
      <c r="ARB343" s="3"/>
      <c r="ARC343" s="3"/>
      <c r="ARD343" s="3"/>
      <c r="ARE343" s="3"/>
      <c r="ARF343" s="3"/>
      <c r="ARG343" s="3"/>
      <c r="ARH343" s="3"/>
      <c r="ARI343" s="3"/>
      <c r="ARJ343" s="3"/>
      <c r="ARK343" s="3"/>
      <c r="ARL343" s="3"/>
      <c r="ARM343" s="3"/>
      <c r="ARN343" s="3"/>
      <c r="ARO343" s="3"/>
      <c r="ARP343" s="3"/>
      <c r="ARQ343" s="3"/>
      <c r="ARR343" s="3"/>
      <c r="ARS343" s="3"/>
      <c r="ART343" s="3"/>
      <c r="ARU343" s="3"/>
      <c r="ARV343" s="3"/>
      <c r="ARW343" s="3"/>
      <c r="ARX343" s="3"/>
      <c r="ARY343" s="3"/>
      <c r="ARZ343" s="3"/>
      <c r="ASA343" s="3"/>
      <c r="ASB343" s="3"/>
      <c r="ASC343" s="3"/>
      <c r="ASD343" s="3"/>
      <c r="ASE343" s="3"/>
      <c r="ASF343" s="3"/>
      <c r="ASG343" s="3"/>
      <c r="ASH343" s="3"/>
      <c r="ASI343" s="3"/>
      <c r="ASJ343" s="3"/>
      <c r="ASK343" s="3"/>
      <c r="ASL343" s="3"/>
      <c r="ASM343" s="3"/>
      <c r="ASN343" s="3"/>
      <c r="ASO343" s="3"/>
      <c r="ASP343" s="3"/>
      <c r="ASQ343" s="3"/>
      <c r="ASR343" s="3"/>
      <c r="ASS343" s="3"/>
      <c r="AST343" s="3"/>
      <c r="ASU343" s="3"/>
      <c r="ASV343" s="3"/>
      <c r="ASW343" s="3"/>
      <c r="ASX343" s="3"/>
      <c r="ASY343" s="3"/>
      <c r="ASZ343" s="3"/>
      <c r="ATA343" s="3"/>
      <c r="ATB343" s="3"/>
      <c r="ATC343" s="3"/>
      <c r="ATD343" s="3"/>
      <c r="ATE343" s="3"/>
      <c r="ATF343" s="3"/>
      <c r="ATG343" s="3"/>
      <c r="ATH343" s="3"/>
      <c r="ATI343" s="3"/>
      <c r="ATJ343" s="3"/>
      <c r="ATK343" s="3"/>
      <c r="ATL343" s="3"/>
      <c r="ATM343" s="3"/>
      <c r="ATN343" s="3"/>
      <c r="ATO343" s="3"/>
      <c r="ATP343" s="3"/>
      <c r="ATQ343" s="3"/>
      <c r="ATR343" s="3"/>
      <c r="ATS343" s="3"/>
      <c r="ATT343" s="3"/>
      <c r="ATU343" s="3"/>
      <c r="ATV343" s="3"/>
      <c r="ATW343" s="3"/>
      <c r="ATX343" s="3"/>
      <c r="ATY343" s="3"/>
      <c r="ATZ343" s="3"/>
      <c r="AUA343" s="3"/>
      <c r="AUB343" s="3"/>
      <c r="AUC343" s="3"/>
      <c r="AUD343" s="3"/>
      <c r="AUE343" s="3"/>
      <c r="AUF343" s="3"/>
      <c r="AUG343" s="3"/>
      <c r="AUH343" s="3"/>
      <c r="AUI343" s="3"/>
      <c r="AUJ343" s="3"/>
      <c r="AUK343" s="3"/>
      <c r="AUL343" s="3"/>
      <c r="AUM343" s="3"/>
      <c r="AUN343" s="3"/>
      <c r="AUO343" s="3"/>
      <c r="AUP343" s="3"/>
      <c r="AUQ343" s="3"/>
      <c r="AUR343" s="3"/>
      <c r="AUS343" s="3"/>
      <c r="AUT343" s="3"/>
      <c r="AUU343" s="3"/>
      <c r="AUV343" s="3"/>
      <c r="AUW343" s="3"/>
      <c r="AUX343" s="3"/>
      <c r="AUY343" s="3"/>
      <c r="AUZ343" s="3"/>
      <c r="AVA343" s="3"/>
      <c r="AVB343" s="3"/>
      <c r="AVC343" s="3"/>
      <c r="AVD343" s="3"/>
      <c r="AVE343" s="3"/>
      <c r="AVF343" s="3"/>
      <c r="AVG343" s="3"/>
      <c r="AVH343" s="3"/>
      <c r="AVI343" s="3"/>
      <c r="AVJ343" s="3"/>
      <c r="AVK343" s="3"/>
      <c r="AVL343" s="3"/>
      <c r="AVM343" s="3"/>
      <c r="AVN343" s="3"/>
      <c r="AVO343" s="3"/>
      <c r="AVP343" s="3"/>
      <c r="AVQ343" s="3"/>
      <c r="AVR343" s="3"/>
      <c r="AVS343" s="3"/>
      <c r="AVT343" s="3"/>
      <c r="AVU343" s="3"/>
      <c r="AVV343" s="3"/>
      <c r="AVW343" s="3"/>
      <c r="AVX343" s="3"/>
      <c r="AVY343" s="3"/>
      <c r="AVZ343" s="3"/>
      <c r="AWA343" s="3"/>
      <c r="AWB343" s="3"/>
      <c r="AWC343" s="3"/>
      <c r="AWD343" s="3"/>
      <c r="AWE343" s="3"/>
      <c r="AWF343" s="3"/>
      <c r="AWG343" s="3"/>
      <c r="AWH343" s="3"/>
      <c r="AWI343" s="3"/>
      <c r="AWJ343" s="3"/>
      <c r="AWK343" s="3"/>
      <c r="AWL343" s="3"/>
      <c r="AWM343" s="3"/>
      <c r="AWN343" s="3"/>
      <c r="AWO343" s="3"/>
      <c r="AWP343" s="3"/>
      <c r="AWQ343" s="3"/>
      <c r="AWR343" s="3"/>
      <c r="AWS343" s="3"/>
      <c r="AWT343" s="3"/>
      <c r="AWU343" s="3"/>
      <c r="AWV343" s="3"/>
      <c r="AWW343" s="3"/>
      <c r="AWX343" s="3"/>
      <c r="AWY343" s="3"/>
      <c r="AWZ343" s="3"/>
      <c r="AXA343" s="3"/>
      <c r="AXB343" s="3"/>
      <c r="AXC343" s="3"/>
      <c r="AXD343" s="3"/>
      <c r="AXE343" s="3"/>
      <c r="AXF343" s="3"/>
      <c r="AXG343" s="3"/>
      <c r="AXH343" s="3"/>
      <c r="AXI343" s="3"/>
      <c r="AXJ343" s="3"/>
      <c r="AXK343" s="3"/>
      <c r="AXL343" s="3"/>
      <c r="AXM343" s="3"/>
      <c r="AXN343" s="3"/>
      <c r="AXO343" s="3"/>
      <c r="AXP343" s="3"/>
      <c r="AXQ343" s="3"/>
      <c r="AXR343" s="3"/>
      <c r="AXS343" s="3"/>
      <c r="AXT343" s="3"/>
      <c r="AXU343" s="3"/>
      <c r="AXV343" s="3"/>
      <c r="AXW343" s="3"/>
      <c r="AXX343" s="3"/>
      <c r="AXY343" s="3"/>
      <c r="AXZ343" s="3"/>
      <c r="AYA343" s="3"/>
      <c r="AYB343" s="3"/>
      <c r="AYC343" s="3"/>
      <c r="AYD343" s="3"/>
      <c r="AYE343" s="3"/>
      <c r="AYF343" s="3"/>
      <c r="AYG343" s="3"/>
      <c r="AYH343" s="3"/>
      <c r="AYI343" s="3"/>
      <c r="AYJ343" s="3"/>
      <c r="AYK343" s="3"/>
      <c r="AYL343" s="3"/>
      <c r="AYM343" s="3"/>
      <c r="AYN343" s="3"/>
      <c r="AYO343" s="3"/>
      <c r="AYP343" s="3"/>
      <c r="AYQ343" s="3"/>
      <c r="AYR343" s="3"/>
      <c r="AYS343" s="3"/>
      <c r="AYT343" s="3"/>
      <c r="AYU343" s="3"/>
      <c r="AYV343" s="3"/>
      <c r="AYW343" s="3"/>
      <c r="AYX343" s="3"/>
      <c r="AYY343" s="3"/>
      <c r="AYZ343" s="3"/>
      <c r="AZA343" s="3"/>
      <c r="AZB343" s="3"/>
      <c r="AZC343" s="3"/>
      <c r="AZD343" s="3"/>
      <c r="AZE343" s="3"/>
      <c r="AZF343" s="3"/>
      <c r="AZG343" s="3"/>
      <c r="AZH343" s="3"/>
      <c r="AZI343" s="3"/>
      <c r="AZJ343" s="3"/>
      <c r="AZK343" s="3"/>
      <c r="AZL343" s="3"/>
      <c r="AZM343" s="3"/>
      <c r="AZN343" s="3"/>
      <c r="AZO343" s="3"/>
      <c r="AZP343" s="3"/>
      <c r="AZQ343" s="3"/>
      <c r="AZR343" s="3"/>
      <c r="AZS343" s="3"/>
      <c r="AZT343" s="3"/>
      <c r="AZU343" s="3"/>
      <c r="AZV343" s="3"/>
      <c r="AZW343" s="3"/>
      <c r="AZX343" s="3"/>
      <c r="AZY343" s="3"/>
      <c r="AZZ343" s="3"/>
      <c r="BAA343" s="3"/>
      <c r="BAB343" s="3"/>
      <c r="BAC343" s="3"/>
      <c r="BAD343" s="3"/>
      <c r="BAE343" s="3"/>
      <c r="BAF343" s="3"/>
      <c r="BAG343" s="3"/>
      <c r="BAH343" s="3"/>
      <c r="BAI343" s="3"/>
      <c r="BAJ343" s="3"/>
      <c r="BAK343" s="3"/>
      <c r="BAL343" s="3"/>
      <c r="BAM343" s="3"/>
      <c r="BAN343" s="3"/>
      <c r="BAO343" s="3"/>
      <c r="BAP343" s="3"/>
      <c r="BAQ343" s="3"/>
      <c r="BAR343" s="3"/>
      <c r="BAS343" s="3"/>
      <c r="BAT343" s="3"/>
      <c r="BAU343" s="3"/>
      <c r="BAV343" s="3"/>
      <c r="BAW343" s="3"/>
      <c r="BAX343" s="3"/>
      <c r="BAY343" s="3"/>
      <c r="BAZ343" s="3"/>
      <c r="BBA343" s="3"/>
      <c r="BBB343" s="3"/>
      <c r="BBC343" s="3"/>
      <c r="BBD343" s="3"/>
      <c r="BBE343" s="3"/>
      <c r="BBF343" s="3"/>
      <c r="BBG343" s="3"/>
      <c r="BBH343" s="3"/>
      <c r="BBI343" s="3"/>
      <c r="BBJ343" s="3"/>
      <c r="BBK343" s="3"/>
      <c r="BBL343" s="3"/>
      <c r="BBM343" s="3"/>
      <c r="BBN343" s="3"/>
      <c r="BBO343" s="3"/>
      <c r="BBP343" s="3"/>
      <c r="BBQ343" s="3"/>
      <c r="BBR343" s="3"/>
      <c r="BBS343" s="3"/>
      <c r="BBT343" s="3"/>
      <c r="BBU343" s="3"/>
      <c r="BBV343" s="3"/>
      <c r="BBW343" s="3"/>
      <c r="BBX343" s="3"/>
      <c r="BBY343" s="3"/>
      <c r="BBZ343" s="3"/>
      <c r="BCA343" s="3"/>
      <c r="BCB343" s="3"/>
      <c r="BCC343" s="3"/>
      <c r="BCD343" s="3"/>
      <c r="BCE343" s="3"/>
      <c r="BCF343" s="3"/>
      <c r="BCG343" s="3"/>
      <c r="BCH343" s="3"/>
      <c r="BCI343" s="3"/>
      <c r="BCJ343" s="3"/>
      <c r="BCK343" s="3"/>
      <c r="BCL343" s="3"/>
      <c r="BCM343" s="3"/>
      <c r="BCN343" s="3"/>
      <c r="BCO343" s="3"/>
      <c r="BCP343" s="3"/>
      <c r="BCQ343" s="3"/>
      <c r="BCR343" s="3"/>
      <c r="BCS343" s="3"/>
      <c r="BCT343" s="3"/>
      <c r="BCU343" s="3"/>
      <c r="BCV343" s="3"/>
      <c r="BCW343" s="3"/>
      <c r="BCX343" s="3"/>
      <c r="BCY343" s="3"/>
      <c r="BCZ343" s="3"/>
      <c r="BDA343" s="3"/>
      <c r="BDB343" s="3"/>
      <c r="BDC343" s="3"/>
      <c r="BDD343" s="3"/>
      <c r="BDE343" s="3"/>
      <c r="BDF343" s="3"/>
      <c r="BDG343" s="3"/>
      <c r="BDH343" s="3"/>
      <c r="BDI343" s="3"/>
      <c r="BDJ343" s="3"/>
      <c r="BDK343" s="3"/>
      <c r="BDL343" s="3"/>
      <c r="BDM343" s="3"/>
      <c r="BDN343" s="3"/>
      <c r="BDO343" s="3"/>
      <c r="BDP343" s="3"/>
      <c r="BDQ343" s="3"/>
      <c r="BDR343" s="3"/>
      <c r="BDS343" s="3"/>
      <c r="BDT343" s="3"/>
      <c r="BDU343" s="3"/>
      <c r="BDV343" s="3"/>
      <c r="BDW343" s="3"/>
      <c r="BDX343" s="3"/>
      <c r="BDY343" s="3"/>
      <c r="BDZ343" s="3"/>
      <c r="BEA343" s="3"/>
      <c r="BEB343" s="3"/>
      <c r="BEC343" s="3"/>
      <c r="BED343" s="3"/>
      <c r="BEE343" s="3"/>
      <c r="BEF343" s="3"/>
      <c r="BEG343" s="3"/>
      <c r="BEH343" s="3"/>
      <c r="BEI343" s="3"/>
      <c r="BEJ343" s="3"/>
      <c r="BEK343" s="3"/>
      <c r="BEL343" s="3"/>
      <c r="BEM343" s="3"/>
      <c r="BEN343" s="3"/>
      <c r="BEO343" s="3"/>
      <c r="BEP343" s="3"/>
      <c r="BEQ343" s="3"/>
      <c r="BER343" s="3"/>
      <c r="BES343" s="3"/>
      <c r="BET343" s="3"/>
      <c r="BEU343" s="3"/>
      <c r="BEV343" s="3"/>
      <c r="BEW343" s="3"/>
      <c r="BEX343" s="3"/>
      <c r="BEY343" s="3"/>
      <c r="BEZ343" s="3"/>
      <c r="BFA343" s="3"/>
      <c r="BFB343" s="3"/>
      <c r="BFC343" s="3"/>
      <c r="BFD343" s="3"/>
      <c r="BFE343" s="3"/>
      <c r="BFF343" s="3"/>
      <c r="BFG343" s="3"/>
      <c r="BFH343" s="3"/>
      <c r="BFI343" s="3"/>
      <c r="BFJ343" s="3"/>
      <c r="BFK343" s="3"/>
      <c r="BFL343" s="3"/>
      <c r="BFM343" s="3"/>
      <c r="BFN343" s="3"/>
      <c r="BFO343" s="3"/>
      <c r="BFP343" s="3"/>
      <c r="BFQ343" s="3"/>
      <c r="BFR343" s="3"/>
      <c r="BFS343" s="3"/>
      <c r="BFT343" s="3"/>
      <c r="BFU343" s="3"/>
      <c r="BFV343" s="3"/>
      <c r="BFW343" s="3"/>
      <c r="BFX343" s="3"/>
      <c r="BFY343" s="3"/>
      <c r="BFZ343" s="3"/>
      <c r="BGA343" s="3"/>
      <c r="BGB343" s="3"/>
      <c r="BGC343" s="3"/>
      <c r="BGD343" s="3"/>
      <c r="BGE343" s="3"/>
      <c r="BGF343" s="3"/>
      <c r="BGG343" s="3"/>
      <c r="BGH343" s="3"/>
      <c r="BGI343" s="3"/>
      <c r="BGJ343" s="3"/>
      <c r="BGK343" s="3"/>
      <c r="BGL343" s="3"/>
      <c r="BGM343" s="3"/>
      <c r="BGN343" s="3"/>
      <c r="BGO343" s="3"/>
      <c r="BGP343" s="3"/>
      <c r="BGQ343" s="3"/>
      <c r="BGR343" s="3"/>
      <c r="BGS343" s="3"/>
      <c r="BGT343" s="3"/>
      <c r="BGU343" s="3"/>
      <c r="BGV343" s="3"/>
      <c r="BGW343" s="3"/>
      <c r="BGX343" s="3"/>
      <c r="BGY343" s="3"/>
      <c r="BGZ343" s="3"/>
      <c r="BHA343" s="3"/>
      <c r="BHB343" s="3"/>
      <c r="BHC343" s="3"/>
      <c r="BHD343" s="3"/>
      <c r="BHE343" s="3"/>
      <c r="BHF343" s="3"/>
      <c r="BHG343" s="3"/>
      <c r="BHH343" s="3"/>
      <c r="BHI343" s="3"/>
      <c r="BHJ343" s="3"/>
      <c r="BHK343" s="3"/>
      <c r="BHL343" s="3"/>
      <c r="BHM343" s="3"/>
      <c r="BHN343" s="3"/>
      <c r="BHO343" s="3"/>
      <c r="BHP343" s="3"/>
      <c r="BHQ343" s="3"/>
      <c r="BHR343" s="3"/>
      <c r="BHS343" s="3"/>
      <c r="BHT343" s="3"/>
      <c r="BHU343" s="3"/>
      <c r="BHV343" s="3"/>
      <c r="BHW343" s="3"/>
      <c r="BHX343" s="3"/>
      <c r="BHY343" s="3"/>
      <c r="BHZ343" s="3"/>
      <c r="BIA343" s="3"/>
      <c r="BIB343" s="3"/>
      <c r="BIC343" s="3"/>
      <c r="BID343" s="3"/>
      <c r="BIE343" s="3"/>
      <c r="BIF343" s="3"/>
      <c r="BIG343" s="3"/>
      <c r="BIH343" s="3"/>
      <c r="BII343" s="3"/>
      <c r="BIJ343" s="3"/>
      <c r="BIK343" s="3"/>
      <c r="BIL343" s="3"/>
      <c r="BIM343" s="3"/>
      <c r="BIN343" s="3"/>
      <c r="BIO343" s="3"/>
      <c r="BIP343" s="3"/>
      <c r="BIQ343" s="3"/>
      <c r="BIR343" s="3"/>
      <c r="BIS343" s="3"/>
      <c r="BIT343" s="3"/>
      <c r="BIU343" s="3"/>
      <c r="BIV343" s="3"/>
      <c r="BIW343" s="3"/>
      <c r="BIX343" s="3"/>
      <c r="BIY343" s="3"/>
      <c r="BIZ343" s="3"/>
      <c r="BJA343" s="3"/>
      <c r="BJB343" s="3"/>
      <c r="BJC343" s="3"/>
      <c r="BJD343" s="3"/>
      <c r="BJE343" s="3"/>
      <c r="BJF343" s="3"/>
      <c r="BJG343" s="3"/>
      <c r="BJH343" s="3"/>
      <c r="BJI343" s="3"/>
      <c r="BJJ343" s="3"/>
      <c r="BJK343" s="3"/>
      <c r="BJL343" s="3"/>
      <c r="BJM343" s="3"/>
      <c r="BJN343" s="3"/>
      <c r="BJO343" s="3"/>
      <c r="BJP343" s="3"/>
      <c r="BJQ343" s="3"/>
      <c r="BJR343" s="3"/>
      <c r="BJS343" s="3"/>
      <c r="BJT343" s="3"/>
      <c r="BJU343" s="3"/>
      <c r="BJV343" s="3"/>
      <c r="BJW343" s="3"/>
      <c r="BJX343" s="3"/>
      <c r="BJY343" s="3"/>
      <c r="BJZ343" s="3"/>
      <c r="BKA343" s="3"/>
      <c r="BKB343" s="3"/>
      <c r="BKC343" s="3"/>
      <c r="BKD343" s="3"/>
      <c r="BKE343" s="3"/>
      <c r="BKF343" s="3"/>
      <c r="BKG343" s="3"/>
      <c r="BKH343" s="3"/>
      <c r="BKI343" s="3"/>
      <c r="BKJ343" s="3"/>
      <c r="BKK343" s="3"/>
      <c r="BKL343" s="3"/>
      <c r="BKM343" s="3"/>
      <c r="BKN343" s="3"/>
      <c r="BKO343" s="3"/>
      <c r="BKP343" s="3"/>
      <c r="BKQ343" s="3"/>
      <c r="BKR343" s="3"/>
      <c r="BKS343" s="3"/>
      <c r="BKT343" s="3"/>
      <c r="BKU343" s="3"/>
      <c r="BKV343" s="3"/>
      <c r="BKW343" s="3"/>
      <c r="BKX343" s="3"/>
      <c r="BKY343" s="3"/>
      <c r="BKZ343" s="3"/>
      <c r="BLA343" s="3"/>
      <c r="BLB343" s="3"/>
      <c r="BLC343" s="3"/>
      <c r="BLD343" s="3"/>
      <c r="BLE343" s="3"/>
      <c r="BLF343" s="3"/>
      <c r="BLG343" s="3"/>
      <c r="BLH343" s="3"/>
      <c r="BLI343" s="3"/>
      <c r="BLJ343" s="3"/>
      <c r="BLK343" s="3"/>
      <c r="BLL343" s="3"/>
      <c r="BLM343" s="3"/>
      <c r="BLN343" s="3"/>
      <c r="BLO343" s="3"/>
      <c r="BLP343" s="3"/>
      <c r="BLQ343" s="3"/>
      <c r="BLR343" s="3"/>
      <c r="BLS343" s="3"/>
      <c r="BLT343" s="3"/>
      <c r="BLU343" s="3"/>
      <c r="BLV343" s="3"/>
      <c r="BLW343" s="3"/>
      <c r="BLX343" s="3"/>
      <c r="BLY343" s="3"/>
      <c r="BLZ343" s="3"/>
      <c r="BMA343" s="3"/>
      <c r="BMB343" s="3"/>
      <c r="BMC343" s="3"/>
      <c r="BMD343" s="3"/>
      <c r="BME343" s="3"/>
      <c r="BMF343" s="3"/>
      <c r="BMG343" s="3"/>
      <c r="BMH343" s="3"/>
      <c r="BMI343" s="3"/>
      <c r="BMJ343" s="3"/>
      <c r="BMK343" s="3"/>
      <c r="BML343" s="3"/>
      <c r="BMM343" s="3"/>
      <c r="BMN343" s="3"/>
      <c r="BMO343" s="3"/>
      <c r="BMP343" s="3"/>
      <c r="BMQ343" s="3"/>
      <c r="BMR343" s="3"/>
      <c r="BMS343" s="3"/>
      <c r="BMT343" s="3"/>
      <c r="BMU343" s="3"/>
      <c r="BMV343" s="3"/>
      <c r="BMW343" s="3"/>
      <c r="BMX343" s="3"/>
      <c r="BMY343" s="3"/>
      <c r="BMZ343" s="3"/>
      <c r="BNA343" s="3"/>
      <c r="BNB343" s="3"/>
      <c r="BNC343" s="3"/>
      <c r="BND343" s="3"/>
      <c r="BNE343" s="3"/>
      <c r="BNF343" s="3"/>
      <c r="BNG343" s="3"/>
      <c r="BNH343" s="3"/>
      <c r="BNI343" s="3"/>
      <c r="BNJ343" s="3"/>
      <c r="BNK343" s="3"/>
      <c r="BNL343" s="3"/>
      <c r="BNM343" s="3"/>
      <c r="BNN343" s="3"/>
      <c r="BNO343" s="3"/>
      <c r="BNP343" s="3"/>
      <c r="BNQ343" s="3"/>
      <c r="BNR343" s="3"/>
      <c r="BNS343" s="3"/>
      <c r="BNT343" s="3"/>
      <c r="BNU343" s="3"/>
      <c r="BNV343" s="3"/>
      <c r="BNW343" s="3"/>
      <c r="BNX343" s="3"/>
      <c r="BNY343" s="3"/>
      <c r="BNZ343" s="3"/>
      <c r="BOA343" s="3"/>
      <c r="BOB343" s="3"/>
      <c r="BOC343" s="3"/>
      <c r="BOD343" s="3"/>
      <c r="BOE343" s="3"/>
      <c r="BOF343" s="3"/>
      <c r="BOG343" s="3"/>
      <c r="BOH343" s="3"/>
      <c r="BOI343" s="3"/>
      <c r="BOJ343" s="3"/>
      <c r="BOK343" s="3"/>
      <c r="BOL343" s="3"/>
      <c r="BOM343" s="3"/>
      <c r="BON343" s="3"/>
      <c r="BOO343" s="3"/>
      <c r="BOP343" s="3"/>
      <c r="BOQ343" s="3"/>
      <c r="BOR343" s="3"/>
      <c r="BOS343" s="3"/>
      <c r="BOT343" s="3"/>
      <c r="BOU343" s="3"/>
      <c r="BOV343" s="3"/>
      <c r="BOW343" s="3"/>
      <c r="BOX343" s="3"/>
      <c r="BOY343" s="3"/>
      <c r="BOZ343" s="3"/>
      <c r="BPA343" s="3"/>
      <c r="BPB343" s="3"/>
      <c r="BPC343" s="3"/>
      <c r="BPD343" s="3"/>
      <c r="BPE343" s="3"/>
      <c r="BPF343" s="3"/>
      <c r="BPG343" s="3"/>
      <c r="BPH343" s="3"/>
      <c r="BPI343" s="3"/>
      <c r="BPJ343" s="3"/>
      <c r="BPK343" s="3"/>
      <c r="BPL343" s="3"/>
      <c r="BPM343" s="3"/>
      <c r="BPN343" s="3"/>
      <c r="BPO343" s="3"/>
      <c r="BPP343" s="3"/>
      <c r="BPQ343" s="3"/>
      <c r="BPR343" s="3"/>
      <c r="BPS343" s="3"/>
      <c r="BPT343" s="3"/>
      <c r="BPU343" s="3"/>
      <c r="BPV343" s="3"/>
      <c r="BPW343" s="3"/>
      <c r="BPX343" s="3"/>
      <c r="BPY343" s="3"/>
      <c r="BPZ343" s="3"/>
      <c r="BQA343" s="3"/>
      <c r="BQB343" s="3"/>
      <c r="BQC343" s="3"/>
      <c r="BQD343" s="3"/>
      <c r="BQE343" s="3"/>
      <c r="BQF343" s="3"/>
      <c r="BQG343" s="3"/>
      <c r="BQH343" s="3"/>
      <c r="BQI343" s="3"/>
      <c r="BQJ343" s="3"/>
      <c r="BQK343" s="3"/>
      <c r="BQL343" s="3"/>
      <c r="BQM343" s="3"/>
      <c r="BQN343" s="3"/>
      <c r="BQO343" s="3"/>
      <c r="BQP343" s="3"/>
      <c r="BQQ343" s="3"/>
      <c r="BQR343" s="3"/>
      <c r="BQS343" s="3"/>
      <c r="BQT343" s="3"/>
      <c r="BQU343" s="3"/>
      <c r="BQV343" s="3"/>
      <c r="BQW343" s="3"/>
      <c r="BQX343" s="3"/>
      <c r="BQY343" s="3"/>
      <c r="BQZ343" s="3"/>
      <c r="BRA343" s="3"/>
      <c r="BRB343" s="3"/>
      <c r="BRC343" s="3"/>
      <c r="BRD343" s="3"/>
      <c r="BRE343" s="3"/>
      <c r="BRF343" s="3"/>
      <c r="BRG343" s="3"/>
      <c r="BRH343" s="3"/>
      <c r="BRI343" s="3"/>
      <c r="BRJ343" s="3"/>
      <c r="BRK343" s="3"/>
      <c r="BRL343" s="3"/>
      <c r="BRM343" s="3"/>
      <c r="BRN343" s="3"/>
      <c r="BRO343" s="3"/>
      <c r="BRP343" s="3"/>
      <c r="BRQ343" s="3"/>
      <c r="BRR343" s="3"/>
      <c r="BRS343" s="3"/>
      <c r="BRT343" s="3"/>
      <c r="BRU343" s="3"/>
      <c r="BRV343" s="3"/>
      <c r="BRW343" s="3"/>
      <c r="BRX343" s="3"/>
      <c r="BRY343" s="3"/>
      <c r="BRZ343" s="3"/>
      <c r="BSA343" s="3"/>
      <c r="BSB343" s="3"/>
      <c r="BSC343" s="3"/>
      <c r="BSD343" s="3"/>
      <c r="BSE343" s="3"/>
      <c r="BSF343" s="3"/>
      <c r="BSG343" s="3"/>
      <c r="BSH343" s="3"/>
      <c r="BSI343" s="3"/>
      <c r="BSJ343" s="3"/>
      <c r="BSK343" s="3"/>
      <c r="BSL343" s="3"/>
      <c r="BSM343" s="3"/>
      <c r="BSN343" s="3"/>
      <c r="BSO343" s="3"/>
      <c r="BSP343" s="3"/>
      <c r="BSQ343" s="3"/>
      <c r="BSR343" s="3"/>
      <c r="BSS343" s="3"/>
      <c r="BST343" s="3"/>
      <c r="BSU343" s="3"/>
      <c r="BSV343" s="3"/>
      <c r="BSW343" s="3"/>
      <c r="BSX343" s="3"/>
      <c r="BSY343" s="3"/>
      <c r="BSZ343" s="3"/>
      <c r="BTA343" s="3"/>
      <c r="BTB343" s="3"/>
      <c r="BTC343" s="3"/>
      <c r="BTD343" s="3"/>
      <c r="BTE343" s="3"/>
      <c r="BTF343" s="3"/>
      <c r="BTG343" s="3"/>
      <c r="BTH343" s="3"/>
      <c r="BTI343" s="3"/>
      <c r="BTJ343" s="3"/>
      <c r="BTK343" s="3"/>
      <c r="BTL343" s="3"/>
      <c r="BTM343" s="3"/>
      <c r="BTN343" s="3"/>
      <c r="BTO343" s="3"/>
      <c r="BTP343" s="3"/>
      <c r="BTQ343" s="3"/>
      <c r="BTR343" s="3"/>
      <c r="BTS343" s="3"/>
      <c r="BTT343" s="3"/>
      <c r="BTU343" s="3"/>
      <c r="BTV343" s="3"/>
      <c r="BTW343" s="3"/>
      <c r="BTX343" s="3"/>
      <c r="BTY343" s="3"/>
      <c r="BTZ343" s="3"/>
      <c r="BUA343" s="3"/>
      <c r="BUB343" s="3"/>
      <c r="BUC343" s="3"/>
      <c r="BUD343" s="3"/>
      <c r="BUE343" s="3"/>
      <c r="BUF343" s="3"/>
      <c r="BUG343" s="3"/>
      <c r="BUH343" s="3"/>
      <c r="BUI343" s="3"/>
      <c r="BUJ343" s="3"/>
      <c r="BUK343" s="3"/>
      <c r="BUL343" s="3"/>
      <c r="BUM343" s="3"/>
      <c r="BUN343" s="3"/>
      <c r="BUO343" s="3"/>
      <c r="BUP343" s="3"/>
      <c r="BUQ343" s="3"/>
      <c r="BUR343" s="3"/>
      <c r="BUS343" s="3"/>
      <c r="BUT343" s="3"/>
      <c r="BUU343" s="3"/>
      <c r="BUV343" s="3"/>
      <c r="BUW343" s="3"/>
      <c r="BUX343" s="3"/>
      <c r="BUY343" s="3"/>
      <c r="BUZ343" s="3"/>
      <c r="BVA343" s="3"/>
      <c r="BVB343" s="3"/>
      <c r="BVC343" s="3"/>
      <c r="BVD343" s="3"/>
      <c r="BVE343" s="3"/>
      <c r="BVF343" s="3"/>
      <c r="BVG343" s="3"/>
      <c r="BVH343" s="3"/>
      <c r="BVI343" s="3"/>
      <c r="BVJ343" s="3"/>
      <c r="BVK343" s="3"/>
      <c r="BVL343" s="3"/>
      <c r="BVM343" s="3"/>
      <c r="BVN343" s="3"/>
      <c r="BVO343" s="3"/>
      <c r="BVP343" s="3"/>
      <c r="BVQ343" s="3"/>
      <c r="BVR343" s="3"/>
      <c r="BVS343" s="3"/>
      <c r="BVT343" s="3"/>
      <c r="BVU343" s="3"/>
      <c r="BVV343" s="3"/>
      <c r="BVW343" s="3"/>
      <c r="BVX343" s="3"/>
      <c r="BVY343" s="3"/>
      <c r="BVZ343" s="3"/>
      <c r="BWA343" s="3"/>
      <c r="BWB343" s="3"/>
      <c r="BWC343" s="3"/>
      <c r="BWD343" s="3"/>
      <c r="BWE343" s="3"/>
      <c r="BWF343" s="3"/>
      <c r="BWG343" s="3"/>
      <c r="BWH343" s="3"/>
      <c r="BWI343" s="3"/>
      <c r="BWJ343" s="3"/>
      <c r="BWK343" s="3"/>
      <c r="BWL343" s="3"/>
      <c r="BWM343" s="3"/>
      <c r="BWN343" s="3"/>
      <c r="BWO343" s="3"/>
      <c r="BWP343" s="3"/>
      <c r="BWQ343" s="3"/>
      <c r="BWR343" s="3"/>
      <c r="BWS343" s="3"/>
      <c r="BWT343" s="3"/>
      <c r="BWU343" s="3"/>
      <c r="BWV343" s="3"/>
      <c r="BWW343" s="3"/>
      <c r="BWX343" s="3"/>
      <c r="BWY343" s="3"/>
      <c r="BWZ343" s="3"/>
      <c r="BXA343" s="3"/>
      <c r="BXB343" s="3"/>
      <c r="BXC343" s="3"/>
      <c r="BXD343" s="3"/>
      <c r="BXE343" s="3"/>
      <c r="BXF343" s="3"/>
      <c r="BXG343" s="3"/>
      <c r="BXH343" s="3"/>
      <c r="BXI343" s="3"/>
      <c r="BXJ343" s="3"/>
      <c r="BXK343" s="3"/>
      <c r="BXL343" s="3"/>
      <c r="BXM343" s="3"/>
      <c r="BXN343" s="3"/>
      <c r="BXO343" s="3"/>
      <c r="BXP343" s="3"/>
      <c r="BXQ343" s="3"/>
      <c r="BXR343" s="3"/>
      <c r="BXS343" s="3"/>
      <c r="BXT343" s="3"/>
      <c r="BXU343" s="3"/>
      <c r="BXV343" s="3"/>
      <c r="BXW343" s="3"/>
      <c r="BXX343" s="3"/>
      <c r="BXY343" s="3"/>
      <c r="BXZ343" s="3"/>
      <c r="BYA343" s="3"/>
      <c r="BYB343" s="3"/>
      <c r="BYC343" s="3"/>
      <c r="BYD343" s="3"/>
      <c r="BYE343" s="3"/>
      <c r="BYF343" s="3"/>
      <c r="BYG343" s="3"/>
      <c r="BYH343" s="3"/>
      <c r="BYI343" s="3"/>
      <c r="BYJ343" s="3"/>
      <c r="BYK343" s="3"/>
      <c r="BYL343" s="3"/>
      <c r="BYM343" s="3"/>
      <c r="BYN343" s="3"/>
      <c r="BYO343" s="3"/>
      <c r="BYP343" s="3"/>
      <c r="BYQ343" s="3"/>
      <c r="BYR343" s="3"/>
      <c r="BYS343" s="3"/>
      <c r="BYT343" s="3"/>
      <c r="BYU343" s="3"/>
      <c r="BYV343" s="3"/>
      <c r="BYW343" s="3"/>
      <c r="BYX343" s="3"/>
      <c r="BYY343" s="3"/>
      <c r="BYZ343" s="3"/>
      <c r="BZA343" s="3"/>
      <c r="BZB343" s="3"/>
      <c r="BZC343" s="3"/>
      <c r="BZD343" s="3"/>
      <c r="BZE343" s="3"/>
      <c r="BZF343" s="3"/>
      <c r="BZG343" s="3"/>
      <c r="BZH343" s="3"/>
      <c r="BZI343" s="3"/>
      <c r="BZJ343" s="3"/>
      <c r="BZK343" s="3"/>
      <c r="BZL343" s="3"/>
      <c r="BZM343" s="3"/>
      <c r="BZN343" s="3"/>
      <c r="BZO343" s="3"/>
      <c r="BZP343" s="3"/>
      <c r="BZQ343" s="3"/>
      <c r="BZR343" s="3"/>
      <c r="BZS343" s="3"/>
      <c r="BZT343" s="3"/>
      <c r="BZU343" s="3"/>
      <c r="BZV343" s="3"/>
      <c r="BZW343" s="3"/>
      <c r="BZX343" s="3"/>
      <c r="BZY343" s="3"/>
      <c r="BZZ343" s="3"/>
      <c r="CAA343" s="3"/>
      <c r="CAB343" s="3"/>
      <c r="CAC343" s="3"/>
      <c r="CAD343" s="3"/>
      <c r="CAE343" s="3"/>
      <c r="CAF343" s="3"/>
      <c r="CAG343" s="3"/>
      <c r="CAH343" s="3"/>
      <c r="CAI343" s="3"/>
      <c r="CAJ343" s="3"/>
      <c r="CAK343" s="3"/>
      <c r="CAL343" s="3"/>
      <c r="CAM343" s="3"/>
      <c r="CAN343" s="3"/>
      <c r="CAO343" s="3"/>
      <c r="CAP343" s="3"/>
      <c r="CAQ343" s="3"/>
      <c r="CAR343" s="3"/>
      <c r="CAS343" s="3"/>
      <c r="CAT343" s="3"/>
      <c r="CAU343" s="3"/>
      <c r="CAV343" s="3"/>
      <c r="CAW343" s="3"/>
      <c r="CAX343" s="3"/>
      <c r="CAY343" s="3"/>
      <c r="CAZ343" s="3"/>
      <c r="CBA343" s="3"/>
      <c r="CBB343" s="3"/>
      <c r="CBC343" s="3"/>
      <c r="CBD343" s="3"/>
      <c r="CBE343" s="3"/>
      <c r="CBF343" s="3"/>
      <c r="CBG343" s="3"/>
      <c r="CBH343" s="3"/>
      <c r="CBI343" s="3"/>
      <c r="CBJ343" s="3"/>
      <c r="CBK343" s="3"/>
      <c r="CBL343" s="3"/>
      <c r="CBM343" s="3"/>
      <c r="CBN343" s="3"/>
      <c r="CBO343" s="3"/>
      <c r="CBP343" s="3"/>
      <c r="CBQ343" s="3"/>
      <c r="CBR343" s="3"/>
      <c r="CBS343" s="3"/>
      <c r="CBT343" s="3"/>
      <c r="CBU343" s="3"/>
      <c r="CBV343" s="3"/>
      <c r="CBW343" s="3"/>
      <c r="CBX343" s="3"/>
      <c r="CBY343" s="3"/>
      <c r="CBZ343" s="3"/>
      <c r="CCA343" s="3"/>
      <c r="CCB343" s="3"/>
      <c r="CCC343" s="3"/>
      <c r="CCD343" s="3"/>
      <c r="CCE343" s="3"/>
      <c r="CCF343" s="3"/>
      <c r="CCG343" s="3"/>
      <c r="CCH343" s="3"/>
      <c r="CCI343" s="3"/>
      <c r="CCJ343" s="3"/>
      <c r="CCK343" s="3"/>
      <c r="CCL343" s="3"/>
      <c r="CCM343" s="3"/>
      <c r="CCN343" s="3"/>
      <c r="CCO343" s="3"/>
      <c r="CCP343" s="3"/>
      <c r="CCQ343" s="3"/>
      <c r="CCR343" s="3"/>
      <c r="CCS343" s="3"/>
      <c r="CCT343" s="3"/>
      <c r="CCU343" s="3"/>
      <c r="CCV343" s="3"/>
      <c r="CCW343" s="3"/>
      <c r="CCX343" s="3"/>
      <c r="CCY343" s="3"/>
      <c r="CCZ343" s="3"/>
      <c r="CDA343" s="3"/>
      <c r="CDB343" s="3"/>
      <c r="CDC343" s="3"/>
      <c r="CDD343" s="3"/>
      <c r="CDE343" s="3"/>
      <c r="CDF343" s="3"/>
      <c r="CDG343" s="3"/>
      <c r="CDH343" s="3"/>
      <c r="CDI343" s="3"/>
      <c r="CDJ343" s="3"/>
      <c r="CDK343" s="3"/>
      <c r="CDL343" s="3"/>
      <c r="CDM343" s="3"/>
      <c r="CDN343" s="3"/>
      <c r="CDO343" s="3"/>
      <c r="CDP343" s="3"/>
      <c r="CDQ343" s="3"/>
      <c r="CDR343" s="3"/>
      <c r="CDS343" s="3"/>
      <c r="CDT343" s="3"/>
      <c r="CDU343" s="3"/>
      <c r="CDV343" s="3"/>
      <c r="CDW343" s="3"/>
      <c r="CDX343" s="3"/>
      <c r="CDY343" s="3"/>
      <c r="CDZ343" s="3"/>
      <c r="CEA343" s="3"/>
      <c r="CEB343" s="3"/>
      <c r="CEC343" s="3"/>
      <c r="CED343" s="3"/>
      <c r="CEE343" s="3"/>
      <c r="CEF343" s="3"/>
      <c r="CEG343" s="3"/>
      <c r="CEH343" s="3"/>
      <c r="CEI343" s="3"/>
      <c r="CEJ343" s="3"/>
      <c r="CEK343" s="3"/>
      <c r="CEL343" s="3"/>
      <c r="CEM343" s="3"/>
      <c r="CEN343" s="3"/>
      <c r="CEO343" s="3"/>
      <c r="CEP343" s="3"/>
      <c r="CEQ343" s="3"/>
      <c r="CER343" s="3"/>
      <c r="CES343" s="3"/>
      <c r="CET343" s="3"/>
      <c r="CEU343" s="3"/>
      <c r="CEV343" s="3"/>
      <c r="CEW343" s="3"/>
      <c r="CEX343" s="3"/>
      <c r="CEY343" s="3"/>
      <c r="CEZ343" s="3"/>
      <c r="CFA343" s="3"/>
      <c r="CFB343" s="3"/>
      <c r="CFC343" s="3"/>
      <c r="CFD343" s="3"/>
      <c r="CFE343" s="3"/>
      <c r="CFF343" s="3"/>
      <c r="CFG343" s="3"/>
      <c r="CFH343" s="3"/>
      <c r="CFI343" s="3"/>
      <c r="CFJ343" s="3"/>
      <c r="CFK343" s="3"/>
      <c r="CFL343" s="3"/>
      <c r="CFM343" s="3"/>
      <c r="CFN343" s="3"/>
      <c r="CFO343" s="3"/>
      <c r="CFP343" s="3"/>
      <c r="CFQ343" s="3"/>
      <c r="CFR343" s="3"/>
      <c r="CFS343" s="3"/>
      <c r="CFT343" s="3"/>
      <c r="CFU343" s="3"/>
      <c r="CFV343" s="3"/>
      <c r="CFW343" s="3"/>
      <c r="CFX343" s="3"/>
      <c r="CFY343" s="3"/>
      <c r="CFZ343" s="3"/>
      <c r="CGA343" s="3"/>
      <c r="CGB343" s="3"/>
      <c r="CGC343" s="3"/>
      <c r="CGD343" s="3"/>
      <c r="CGE343" s="3"/>
      <c r="CGF343" s="3"/>
      <c r="CGG343" s="3"/>
      <c r="CGH343" s="3"/>
      <c r="CGI343" s="3"/>
      <c r="CGJ343" s="3"/>
      <c r="CGK343" s="3"/>
      <c r="CGL343" s="3"/>
      <c r="CGM343" s="3"/>
      <c r="CGN343" s="3"/>
      <c r="CGO343" s="3"/>
      <c r="CGP343" s="3"/>
      <c r="CGQ343" s="3"/>
      <c r="CGR343" s="3"/>
      <c r="CGS343" s="3"/>
      <c r="CGT343" s="3"/>
      <c r="CGU343" s="3"/>
      <c r="CGV343" s="3"/>
      <c r="CGW343" s="3"/>
      <c r="CGX343" s="3"/>
      <c r="CGY343" s="3"/>
      <c r="CGZ343" s="3"/>
      <c r="CHA343" s="3"/>
      <c r="CHB343" s="3"/>
      <c r="CHC343" s="3"/>
      <c r="CHD343" s="3"/>
      <c r="CHE343" s="3"/>
      <c r="CHF343" s="3"/>
      <c r="CHG343" s="3"/>
      <c r="CHH343" s="3"/>
      <c r="CHI343" s="3"/>
      <c r="CHJ343" s="3"/>
      <c r="CHK343" s="3"/>
      <c r="CHL343" s="3"/>
      <c r="CHM343" s="3"/>
      <c r="CHN343" s="3"/>
      <c r="CHO343" s="3"/>
      <c r="CHP343" s="3"/>
      <c r="CHQ343" s="3"/>
      <c r="CHR343" s="3"/>
      <c r="CHS343" s="3"/>
      <c r="CHT343" s="3"/>
      <c r="CHU343" s="3"/>
      <c r="CHV343" s="3"/>
      <c r="CHW343" s="3"/>
      <c r="CHX343" s="3"/>
      <c r="CHY343" s="3"/>
      <c r="CHZ343" s="3"/>
      <c r="CIA343" s="3"/>
      <c r="CIB343" s="3"/>
      <c r="CIC343" s="3"/>
      <c r="CID343" s="3"/>
      <c r="CIE343" s="3"/>
      <c r="CIF343" s="3"/>
      <c r="CIG343" s="3"/>
      <c r="CIH343" s="3"/>
      <c r="CII343" s="3"/>
      <c r="CIJ343" s="3"/>
      <c r="CIK343" s="3"/>
      <c r="CIL343" s="3"/>
      <c r="CIM343" s="3"/>
      <c r="CIN343" s="3"/>
      <c r="CIO343" s="3"/>
      <c r="CIP343" s="3"/>
      <c r="CIQ343" s="3"/>
      <c r="CIR343" s="3"/>
      <c r="CIS343" s="3"/>
      <c r="CIT343" s="3"/>
      <c r="CIU343" s="3"/>
      <c r="CIV343" s="3"/>
      <c r="CIW343" s="3"/>
      <c r="CIX343" s="3"/>
      <c r="CIY343" s="3"/>
      <c r="CIZ343" s="3"/>
      <c r="CJA343" s="3"/>
      <c r="CJB343" s="3"/>
      <c r="CJC343" s="3"/>
      <c r="CJD343" s="3"/>
      <c r="CJE343" s="3"/>
      <c r="CJF343" s="3"/>
      <c r="CJG343" s="3"/>
      <c r="CJH343" s="3"/>
      <c r="CJI343" s="3"/>
      <c r="CJJ343" s="3"/>
      <c r="CJK343" s="3"/>
      <c r="CJL343" s="3"/>
      <c r="CJM343" s="3"/>
      <c r="CJN343" s="3"/>
      <c r="CJO343" s="3"/>
      <c r="CJP343" s="3"/>
      <c r="CJQ343" s="3"/>
      <c r="CJR343" s="3"/>
      <c r="CJS343" s="3"/>
      <c r="CJT343" s="3"/>
      <c r="CJU343" s="3"/>
      <c r="CJV343" s="3"/>
      <c r="CJW343" s="3"/>
      <c r="CJX343" s="3"/>
      <c r="CJY343" s="3"/>
      <c r="CJZ343" s="3"/>
      <c r="CKA343" s="3"/>
      <c r="CKB343" s="3"/>
      <c r="CKC343" s="3"/>
      <c r="CKD343" s="3"/>
      <c r="CKE343" s="3"/>
      <c r="CKF343" s="3"/>
      <c r="CKG343" s="3"/>
      <c r="CKH343" s="3"/>
      <c r="CKI343" s="3"/>
      <c r="CKJ343" s="3"/>
      <c r="CKK343" s="3"/>
      <c r="CKL343" s="3"/>
      <c r="CKM343" s="3"/>
      <c r="CKN343" s="3"/>
      <c r="CKO343" s="3"/>
      <c r="CKP343" s="3"/>
      <c r="CKQ343" s="3"/>
      <c r="CKR343" s="3"/>
      <c r="CKS343" s="3"/>
      <c r="CKT343" s="3"/>
      <c r="CKU343" s="3"/>
      <c r="CKV343" s="3"/>
      <c r="CKW343" s="3"/>
      <c r="CKX343" s="3"/>
      <c r="CKY343" s="3"/>
      <c r="CKZ343" s="3"/>
      <c r="CLA343" s="3"/>
      <c r="CLB343" s="3"/>
      <c r="CLC343" s="3"/>
      <c r="CLD343" s="3"/>
      <c r="CLE343" s="3"/>
      <c r="CLF343" s="3"/>
      <c r="CLG343" s="3"/>
      <c r="CLH343" s="3"/>
      <c r="CLI343" s="3"/>
      <c r="CLJ343" s="3"/>
      <c r="CLK343" s="3"/>
      <c r="CLL343" s="3"/>
      <c r="CLM343" s="3"/>
      <c r="CLN343" s="3"/>
      <c r="CLO343" s="3"/>
      <c r="CLP343" s="3"/>
      <c r="CLQ343" s="3"/>
      <c r="CLR343" s="3"/>
      <c r="CLS343" s="3"/>
      <c r="CLT343" s="3"/>
      <c r="CLU343" s="3"/>
      <c r="CLV343" s="3"/>
      <c r="CLW343" s="3"/>
      <c r="CLX343" s="3"/>
      <c r="CLY343" s="3"/>
      <c r="CLZ343" s="3"/>
      <c r="CMA343" s="3"/>
      <c r="CMB343" s="3"/>
      <c r="CMC343" s="3"/>
      <c r="CMD343" s="3"/>
      <c r="CME343" s="3"/>
      <c r="CMF343" s="3"/>
      <c r="CMG343" s="3"/>
      <c r="CMH343" s="3"/>
      <c r="CMI343" s="3"/>
      <c r="CMJ343" s="3"/>
      <c r="CMK343" s="3"/>
      <c r="CML343" s="3"/>
      <c r="CMM343" s="3"/>
      <c r="CMN343" s="3"/>
      <c r="CMO343" s="3"/>
      <c r="CMP343" s="3"/>
      <c r="CMQ343" s="3"/>
      <c r="CMR343" s="3"/>
      <c r="CMS343" s="3"/>
      <c r="CMT343" s="3"/>
      <c r="CMU343" s="3"/>
      <c r="CMV343" s="3"/>
      <c r="CMW343" s="3"/>
      <c r="CMX343" s="3"/>
      <c r="CMY343" s="3"/>
      <c r="CMZ343" s="3"/>
      <c r="CNA343" s="3"/>
      <c r="CNB343" s="3"/>
      <c r="CNC343" s="3"/>
      <c r="CND343" s="3"/>
      <c r="CNE343" s="3"/>
      <c r="CNF343" s="3"/>
      <c r="CNG343" s="3"/>
      <c r="CNH343" s="3"/>
      <c r="CNI343" s="3"/>
      <c r="CNJ343" s="3"/>
      <c r="CNK343" s="3"/>
      <c r="CNL343" s="3"/>
      <c r="CNM343" s="3"/>
      <c r="CNN343" s="3"/>
      <c r="CNO343" s="3"/>
      <c r="CNP343" s="3"/>
      <c r="CNQ343" s="3"/>
      <c r="CNR343" s="3"/>
      <c r="CNS343" s="3"/>
      <c r="CNT343" s="3"/>
      <c r="CNU343" s="3"/>
      <c r="CNV343" s="3"/>
      <c r="CNW343" s="3"/>
      <c r="CNX343" s="3"/>
      <c r="CNY343" s="3"/>
      <c r="CNZ343" s="3"/>
      <c r="COA343" s="3"/>
      <c r="COB343" s="3"/>
      <c r="COC343" s="3"/>
      <c r="COD343" s="3"/>
      <c r="COE343" s="3"/>
      <c r="COF343" s="3"/>
      <c r="COG343" s="3"/>
      <c r="COH343" s="3"/>
      <c r="COI343" s="3"/>
      <c r="COJ343" s="3"/>
      <c r="COK343" s="3"/>
      <c r="COL343" s="3"/>
      <c r="COM343" s="3"/>
      <c r="CON343" s="3"/>
      <c r="COO343" s="3"/>
      <c r="COP343" s="3"/>
      <c r="COQ343" s="3"/>
      <c r="COR343" s="3"/>
      <c r="COS343" s="3"/>
      <c r="COT343" s="3"/>
      <c r="COU343" s="3"/>
      <c r="COV343" s="3"/>
      <c r="COW343" s="3"/>
      <c r="COX343" s="3"/>
      <c r="COY343" s="3"/>
      <c r="COZ343" s="3"/>
      <c r="CPA343" s="3"/>
      <c r="CPB343" s="3"/>
      <c r="CPC343" s="3"/>
      <c r="CPD343" s="3"/>
      <c r="CPE343" s="3"/>
      <c r="CPF343" s="3"/>
      <c r="CPG343" s="3"/>
      <c r="CPH343" s="3"/>
      <c r="CPI343" s="3"/>
      <c r="CPJ343" s="3"/>
      <c r="CPK343" s="3"/>
      <c r="CPL343" s="3"/>
      <c r="CPM343" s="3"/>
      <c r="CPN343" s="3"/>
      <c r="CPO343" s="3"/>
      <c r="CPP343" s="3"/>
      <c r="CPQ343" s="3"/>
      <c r="CPR343" s="3"/>
      <c r="CPS343" s="3"/>
      <c r="CPT343" s="3"/>
      <c r="CPU343" s="3"/>
      <c r="CPV343" s="3"/>
      <c r="CPW343" s="3"/>
      <c r="CPX343" s="3"/>
      <c r="CPY343" s="3"/>
      <c r="CPZ343" s="3"/>
      <c r="CQA343" s="3"/>
      <c r="CQB343" s="3"/>
      <c r="CQC343" s="3"/>
      <c r="CQD343" s="3"/>
      <c r="CQE343" s="3"/>
      <c r="CQF343" s="3"/>
      <c r="CQG343" s="3"/>
      <c r="CQH343" s="3"/>
      <c r="CQI343" s="3"/>
      <c r="CQJ343" s="3"/>
      <c r="CQK343" s="3"/>
      <c r="CQL343" s="3"/>
      <c r="CQM343" s="3"/>
      <c r="CQN343" s="3"/>
      <c r="CQO343" s="3"/>
      <c r="CQP343" s="3"/>
      <c r="CQQ343" s="3"/>
      <c r="CQR343" s="3"/>
      <c r="CQS343" s="3"/>
      <c r="CQT343" s="3"/>
      <c r="CQU343" s="3"/>
      <c r="CQV343" s="3"/>
      <c r="CQW343" s="3"/>
      <c r="CQX343" s="3"/>
      <c r="CQY343" s="3"/>
      <c r="CQZ343" s="3"/>
      <c r="CRA343" s="3"/>
      <c r="CRB343" s="3"/>
      <c r="CRC343" s="3"/>
      <c r="CRD343" s="3"/>
      <c r="CRE343" s="3"/>
      <c r="CRF343" s="3"/>
      <c r="CRG343" s="3"/>
      <c r="CRH343" s="3"/>
      <c r="CRI343" s="3"/>
      <c r="CRJ343" s="3"/>
      <c r="CRK343" s="3"/>
      <c r="CRL343" s="3"/>
      <c r="CRM343" s="3"/>
      <c r="CRN343" s="3"/>
      <c r="CRO343" s="3"/>
      <c r="CRP343" s="3"/>
      <c r="CRQ343" s="3"/>
      <c r="CRR343" s="3"/>
      <c r="CRS343" s="3"/>
      <c r="CRT343" s="3"/>
      <c r="CRU343" s="3"/>
      <c r="CRV343" s="3"/>
      <c r="CRW343" s="3"/>
      <c r="CRX343" s="3"/>
      <c r="CRY343" s="3"/>
      <c r="CRZ343" s="3"/>
      <c r="CSA343" s="3"/>
      <c r="CSB343" s="3"/>
      <c r="CSC343" s="3"/>
      <c r="CSD343" s="3"/>
      <c r="CSE343" s="3"/>
      <c r="CSF343" s="3"/>
      <c r="CSG343" s="3"/>
      <c r="CSH343" s="3"/>
      <c r="CSI343" s="3"/>
      <c r="CSJ343" s="3"/>
      <c r="CSK343" s="3"/>
      <c r="CSL343" s="3"/>
      <c r="CSM343" s="3"/>
      <c r="CSN343" s="3"/>
      <c r="CSO343" s="3"/>
      <c r="CSP343" s="3"/>
      <c r="CSQ343" s="3"/>
      <c r="CSR343" s="3"/>
      <c r="CSS343" s="3"/>
      <c r="CST343" s="3"/>
      <c r="CSU343" s="3"/>
      <c r="CSV343" s="3"/>
      <c r="CSW343" s="3"/>
      <c r="CSX343" s="3"/>
      <c r="CSY343" s="3"/>
      <c r="CSZ343" s="3"/>
      <c r="CTA343" s="3"/>
      <c r="CTB343" s="3"/>
      <c r="CTC343" s="3"/>
      <c r="CTD343" s="3"/>
      <c r="CTE343" s="3"/>
      <c r="CTF343" s="3"/>
      <c r="CTG343" s="3"/>
      <c r="CTH343" s="3"/>
      <c r="CTI343" s="3"/>
      <c r="CTJ343" s="3"/>
      <c r="CTK343" s="3"/>
      <c r="CTL343" s="3"/>
      <c r="CTM343" s="3"/>
      <c r="CTN343" s="3"/>
      <c r="CTO343" s="3"/>
      <c r="CTP343" s="3"/>
      <c r="CTQ343" s="3"/>
      <c r="CTR343" s="3"/>
      <c r="CTS343" s="3"/>
      <c r="CTT343" s="3"/>
      <c r="CTU343" s="3"/>
      <c r="CTV343" s="3"/>
      <c r="CTW343" s="3"/>
      <c r="CTX343" s="3"/>
      <c r="CTY343" s="3"/>
      <c r="CTZ343" s="3"/>
      <c r="CUA343" s="3"/>
      <c r="CUB343" s="3"/>
      <c r="CUC343" s="3"/>
      <c r="CUD343" s="3"/>
      <c r="CUE343" s="3"/>
      <c r="CUF343" s="3"/>
      <c r="CUG343" s="3"/>
      <c r="CUH343" s="3"/>
      <c r="CUI343" s="3"/>
      <c r="CUJ343" s="3"/>
      <c r="CUK343" s="3"/>
      <c r="CUL343" s="3"/>
      <c r="CUM343" s="3"/>
      <c r="CUN343" s="3"/>
      <c r="CUO343" s="3"/>
      <c r="CUP343" s="3"/>
      <c r="CUQ343" s="3"/>
      <c r="CUR343" s="3"/>
      <c r="CUS343" s="3"/>
      <c r="CUT343" s="3"/>
      <c r="CUU343" s="3"/>
      <c r="CUV343" s="3"/>
      <c r="CUW343" s="3"/>
      <c r="CUX343" s="3"/>
      <c r="CUY343" s="3"/>
      <c r="CUZ343" s="3"/>
      <c r="CVA343" s="3"/>
      <c r="CVB343" s="3"/>
      <c r="CVC343" s="3"/>
      <c r="CVD343" s="3"/>
      <c r="CVE343" s="3"/>
      <c r="CVF343" s="3"/>
      <c r="CVG343" s="3"/>
      <c r="CVH343" s="3"/>
      <c r="CVI343" s="3"/>
      <c r="CVJ343" s="3"/>
      <c r="CVK343" s="3"/>
      <c r="CVL343" s="3"/>
      <c r="CVM343" s="3"/>
      <c r="CVN343" s="3"/>
      <c r="CVO343" s="3"/>
      <c r="CVP343" s="3"/>
      <c r="CVQ343" s="3"/>
      <c r="CVR343" s="3"/>
      <c r="CVS343" s="3"/>
      <c r="CVT343" s="3"/>
      <c r="CVU343" s="3"/>
      <c r="CVV343" s="3"/>
      <c r="CVW343" s="3"/>
      <c r="CVX343" s="3"/>
      <c r="CVY343" s="3"/>
      <c r="CVZ343" s="3"/>
      <c r="CWA343" s="3"/>
      <c r="CWB343" s="3"/>
      <c r="CWC343" s="3"/>
      <c r="CWD343" s="3"/>
      <c r="CWE343" s="3"/>
      <c r="CWF343" s="3"/>
      <c r="CWG343" s="3"/>
      <c r="CWH343" s="3"/>
      <c r="CWI343" s="3"/>
      <c r="CWJ343" s="3"/>
      <c r="CWK343" s="3"/>
      <c r="CWL343" s="3"/>
      <c r="CWM343" s="3"/>
      <c r="CWN343" s="3"/>
      <c r="CWO343" s="3"/>
      <c r="CWP343" s="3"/>
      <c r="CWQ343" s="3"/>
      <c r="CWR343" s="3"/>
      <c r="CWS343" s="3"/>
      <c r="CWT343" s="3"/>
      <c r="CWU343" s="3"/>
      <c r="CWV343" s="3"/>
      <c r="CWW343" s="3"/>
      <c r="CWX343" s="3"/>
      <c r="CWY343" s="3"/>
      <c r="CWZ343" s="3"/>
      <c r="CXA343" s="3"/>
      <c r="CXB343" s="3"/>
      <c r="CXC343" s="3"/>
      <c r="CXD343" s="3"/>
      <c r="CXE343" s="3"/>
      <c r="CXF343" s="3"/>
      <c r="CXG343" s="3"/>
      <c r="CXH343" s="3"/>
      <c r="CXI343" s="3"/>
      <c r="CXJ343" s="3"/>
      <c r="CXK343" s="3"/>
      <c r="CXL343" s="3"/>
      <c r="CXM343" s="3"/>
      <c r="CXN343" s="3"/>
      <c r="CXO343" s="3"/>
      <c r="CXP343" s="3"/>
      <c r="CXQ343" s="3"/>
      <c r="CXR343" s="3"/>
      <c r="CXS343" s="3"/>
      <c r="CXT343" s="3"/>
      <c r="CXU343" s="3"/>
      <c r="CXV343" s="3"/>
      <c r="CXW343" s="3"/>
      <c r="CXX343" s="3"/>
      <c r="CXY343" s="3"/>
      <c r="CXZ343" s="3"/>
      <c r="CYA343" s="3"/>
      <c r="CYB343" s="3"/>
      <c r="CYC343" s="3"/>
      <c r="CYD343" s="3"/>
      <c r="CYE343" s="3"/>
      <c r="CYF343" s="3"/>
      <c r="CYG343" s="3"/>
      <c r="CYH343" s="3"/>
      <c r="CYI343" s="3"/>
      <c r="CYJ343" s="3"/>
      <c r="CYK343" s="3"/>
      <c r="CYL343" s="3"/>
      <c r="CYM343" s="3"/>
      <c r="CYN343" s="3"/>
      <c r="CYO343" s="3"/>
      <c r="CYP343" s="3"/>
      <c r="CYQ343" s="3"/>
      <c r="CYR343" s="3"/>
      <c r="CYS343" s="3"/>
      <c r="CYT343" s="3"/>
      <c r="CYU343" s="3"/>
      <c r="CYV343" s="3"/>
      <c r="CYW343" s="3"/>
      <c r="CYX343" s="3"/>
      <c r="CYY343" s="3"/>
      <c r="CYZ343" s="3"/>
      <c r="CZA343" s="3"/>
      <c r="CZB343" s="3"/>
      <c r="CZC343" s="3"/>
      <c r="CZD343" s="3"/>
      <c r="CZE343" s="3"/>
      <c r="CZF343" s="3"/>
      <c r="CZG343" s="3"/>
      <c r="CZH343" s="3"/>
      <c r="CZI343" s="3"/>
      <c r="CZJ343" s="3"/>
      <c r="CZK343" s="3"/>
      <c r="CZL343" s="3"/>
      <c r="CZM343" s="3"/>
      <c r="CZN343" s="3"/>
      <c r="CZO343" s="3"/>
      <c r="CZP343" s="3"/>
      <c r="CZQ343" s="3"/>
      <c r="CZR343" s="3"/>
      <c r="CZS343" s="3"/>
      <c r="CZT343" s="3"/>
      <c r="CZU343" s="3"/>
      <c r="CZV343" s="3"/>
      <c r="CZW343" s="3"/>
      <c r="CZX343" s="3"/>
      <c r="CZY343" s="3"/>
      <c r="CZZ343" s="3"/>
      <c r="DAA343" s="3"/>
      <c r="DAB343" s="3"/>
      <c r="DAC343" s="3"/>
      <c r="DAD343" s="3"/>
      <c r="DAE343" s="3"/>
      <c r="DAF343" s="3"/>
      <c r="DAG343" s="3"/>
      <c r="DAH343" s="3"/>
      <c r="DAI343" s="3"/>
      <c r="DAJ343" s="3"/>
      <c r="DAK343" s="3"/>
      <c r="DAL343" s="3"/>
      <c r="DAM343" s="3"/>
      <c r="DAN343" s="3"/>
      <c r="DAO343" s="3"/>
      <c r="DAP343" s="3"/>
      <c r="DAQ343" s="3"/>
      <c r="DAR343" s="3"/>
      <c r="DAS343" s="3"/>
      <c r="DAT343" s="3"/>
      <c r="DAU343" s="3"/>
      <c r="DAV343" s="3"/>
      <c r="DAW343" s="3"/>
      <c r="DAX343" s="3"/>
      <c r="DAY343" s="3"/>
      <c r="DAZ343" s="3"/>
      <c r="DBA343" s="3"/>
      <c r="DBB343" s="3"/>
      <c r="DBC343" s="3"/>
      <c r="DBD343" s="3"/>
      <c r="DBE343" s="3"/>
      <c r="DBF343" s="3"/>
      <c r="DBG343" s="3"/>
      <c r="DBH343" s="3"/>
      <c r="DBI343" s="3"/>
      <c r="DBJ343" s="3"/>
      <c r="DBK343" s="3"/>
      <c r="DBL343" s="3"/>
      <c r="DBM343" s="3"/>
      <c r="DBN343" s="3"/>
      <c r="DBO343" s="3"/>
      <c r="DBP343" s="3"/>
      <c r="DBQ343" s="3"/>
      <c r="DBR343" s="3"/>
      <c r="DBS343" s="3"/>
      <c r="DBT343" s="3"/>
      <c r="DBU343" s="3"/>
      <c r="DBV343" s="3"/>
      <c r="DBW343" s="3"/>
      <c r="DBX343" s="3"/>
      <c r="DBY343" s="3"/>
      <c r="DBZ343" s="3"/>
      <c r="DCA343" s="3"/>
      <c r="DCB343" s="3"/>
      <c r="DCC343" s="3"/>
      <c r="DCD343" s="3"/>
      <c r="DCE343" s="3"/>
      <c r="DCF343" s="3"/>
      <c r="DCG343" s="3"/>
      <c r="DCH343" s="3"/>
      <c r="DCI343" s="3"/>
      <c r="DCJ343" s="3"/>
      <c r="DCK343" s="3"/>
      <c r="DCL343" s="3"/>
      <c r="DCM343" s="3"/>
      <c r="DCN343" s="3"/>
      <c r="DCO343" s="3"/>
      <c r="DCP343" s="3"/>
      <c r="DCQ343" s="3"/>
      <c r="DCR343" s="3"/>
      <c r="DCS343" s="3"/>
      <c r="DCT343" s="3"/>
      <c r="DCU343" s="3"/>
      <c r="DCV343" s="3"/>
      <c r="DCW343" s="3"/>
      <c r="DCX343" s="3"/>
      <c r="DCY343" s="3"/>
      <c r="DCZ343" s="3"/>
      <c r="DDA343" s="3"/>
      <c r="DDB343" s="3"/>
      <c r="DDC343" s="3"/>
      <c r="DDD343" s="3"/>
      <c r="DDE343" s="3"/>
      <c r="DDF343" s="3"/>
      <c r="DDG343" s="3"/>
      <c r="DDH343" s="3"/>
      <c r="DDI343" s="3"/>
      <c r="DDJ343" s="3"/>
      <c r="DDK343" s="3"/>
      <c r="DDL343" s="3"/>
      <c r="DDM343" s="3"/>
      <c r="DDN343" s="3"/>
      <c r="DDO343" s="3"/>
      <c r="DDP343" s="3"/>
      <c r="DDQ343" s="3"/>
      <c r="DDR343" s="3"/>
      <c r="DDS343" s="3"/>
      <c r="DDT343" s="3"/>
      <c r="DDU343" s="3"/>
      <c r="DDV343" s="3"/>
      <c r="DDW343" s="3"/>
      <c r="DDX343" s="3"/>
      <c r="DDY343" s="3"/>
      <c r="DDZ343" s="3"/>
      <c r="DEA343" s="3"/>
      <c r="DEB343" s="3"/>
      <c r="DEC343" s="3"/>
      <c r="DED343" s="3"/>
      <c r="DEE343" s="3"/>
      <c r="DEF343" s="3"/>
      <c r="DEG343" s="3"/>
      <c r="DEH343" s="3"/>
      <c r="DEI343" s="3"/>
      <c r="DEJ343" s="3"/>
      <c r="DEK343" s="3"/>
      <c r="DEL343" s="3"/>
      <c r="DEM343" s="3"/>
      <c r="DEN343" s="3"/>
      <c r="DEO343" s="3"/>
      <c r="DEP343" s="3"/>
      <c r="DEQ343" s="3"/>
      <c r="DER343" s="3"/>
      <c r="DES343" s="3"/>
      <c r="DET343" s="3"/>
      <c r="DEU343" s="3"/>
      <c r="DEV343" s="3"/>
      <c r="DEW343" s="3"/>
      <c r="DEX343" s="3"/>
      <c r="DEY343" s="3"/>
      <c r="DEZ343" s="3"/>
      <c r="DFA343" s="3"/>
      <c r="DFB343" s="3"/>
      <c r="DFC343" s="3"/>
      <c r="DFD343" s="3"/>
      <c r="DFE343" s="3"/>
      <c r="DFF343" s="3"/>
      <c r="DFG343" s="3"/>
      <c r="DFH343" s="3"/>
      <c r="DFI343" s="3"/>
      <c r="DFJ343" s="3"/>
      <c r="DFK343" s="3"/>
      <c r="DFL343" s="3"/>
      <c r="DFM343" s="3"/>
      <c r="DFN343" s="3"/>
      <c r="DFO343" s="3"/>
      <c r="DFP343" s="3"/>
      <c r="DFQ343" s="3"/>
      <c r="DFR343" s="3"/>
      <c r="DFS343" s="3"/>
      <c r="DFT343" s="3"/>
      <c r="DFU343" s="3"/>
      <c r="DFV343" s="3"/>
      <c r="DFW343" s="3"/>
      <c r="DFX343" s="3"/>
      <c r="DFY343" s="3"/>
      <c r="DFZ343" s="3"/>
      <c r="DGA343" s="3"/>
      <c r="DGB343" s="3"/>
      <c r="DGC343" s="3"/>
      <c r="DGD343" s="3"/>
      <c r="DGE343" s="3"/>
      <c r="DGF343" s="3"/>
      <c r="DGG343" s="3"/>
      <c r="DGH343" s="3"/>
      <c r="DGI343" s="3"/>
      <c r="DGJ343" s="3"/>
      <c r="DGK343" s="3"/>
      <c r="DGL343" s="3"/>
      <c r="DGM343" s="3"/>
      <c r="DGN343" s="3"/>
      <c r="DGO343" s="3"/>
      <c r="DGP343" s="3"/>
      <c r="DGQ343" s="3"/>
      <c r="DGR343" s="3"/>
      <c r="DGS343" s="3"/>
      <c r="DGT343" s="3"/>
      <c r="DGU343" s="3"/>
      <c r="DGV343" s="3"/>
      <c r="DGW343" s="3"/>
      <c r="DGX343" s="3"/>
      <c r="DGY343" s="3"/>
      <c r="DGZ343" s="3"/>
      <c r="DHA343" s="3"/>
      <c r="DHB343" s="3"/>
      <c r="DHC343" s="3"/>
      <c r="DHD343" s="3"/>
      <c r="DHE343" s="3"/>
      <c r="DHF343" s="3"/>
      <c r="DHG343" s="3"/>
      <c r="DHH343" s="3"/>
      <c r="DHI343" s="3"/>
      <c r="DHJ343" s="3"/>
      <c r="DHK343" s="3"/>
      <c r="DHL343" s="3"/>
      <c r="DHM343" s="3"/>
      <c r="DHN343" s="3"/>
      <c r="DHO343" s="3"/>
      <c r="DHP343" s="3"/>
      <c r="DHQ343" s="3"/>
      <c r="DHR343" s="3"/>
      <c r="DHS343" s="3"/>
      <c r="DHT343" s="3"/>
      <c r="DHU343" s="3"/>
      <c r="DHV343" s="3"/>
      <c r="DHW343" s="3"/>
      <c r="DHX343" s="3"/>
      <c r="DHY343" s="3"/>
      <c r="DHZ343" s="3"/>
      <c r="DIA343" s="3"/>
      <c r="DIB343" s="3"/>
      <c r="DIC343" s="3"/>
      <c r="DID343" s="3"/>
      <c r="DIE343" s="3"/>
      <c r="DIF343" s="3"/>
      <c r="DIG343" s="3"/>
      <c r="DIH343" s="3"/>
      <c r="DII343" s="3"/>
      <c r="DIJ343" s="3"/>
      <c r="DIK343" s="3"/>
      <c r="DIL343" s="3"/>
      <c r="DIM343" s="3"/>
      <c r="DIN343" s="3"/>
      <c r="DIO343" s="3"/>
      <c r="DIP343" s="3"/>
      <c r="DIQ343" s="3"/>
      <c r="DIR343" s="3"/>
      <c r="DIS343" s="3"/>
      <c r="DIT343" s="3"/>
      <c r="DIU343" s="3"/>
      <c r="DIV343" s="3"/>
      <c r="DIW343" s="3"/>
      <c r="DIX343" s="3"/>
      <c r="DIY343" s="3"/>
      <c r="DIZ343" s="3"/>
      <c r="DJA343" s="3"/>
      <c r="DJB343" s="3"/>
      <c r="DJC343" s="3"/>
      <c r="DJD343" s="3"/>
      <c r="DJE343" s="3"/>
      <c r="DJF343" s="3"/>
      <c r="DJG343" s="3"/>
      <c r="DJH343" s="3"/>
      <c r="DJI343" s="3"/>
      <c r="DJJ343" s="3"/>
      <c r="DJK343" s="3"/>
      <c r="DJL343" s="3"/>
      <c r="DJM343" s="3"/>
      <c r="DJN343" s="3"/>
      <c r="DJO343" s="3"/>
      <c r="DJP343" s="3"/>
      <c r="DJQ343" s="3"/>
      <c r="DJR343" s="3"/>
      <c r="DJS343" s="3"/>
      <c r="DJT343" s="3"/>
      <c r="DJU343" s="3"/>
      <c r="DJV343" s="3"/>
      <c r="DJW343" s="3"/>
      <c r="DJX343" s="3"/>
      <c r="DJY343" s="3"/>
      <c r="DJZ343" s="3"/>
      <c r="DKA343" s="3"/>
      <c r="DKB343" s="3"/>
      <c r="DKC343" s="3"/>
      <c r="DKD343" s="3"/>
      <c r="DKE343" s="3"/>
      <c r="DKF343" s="3"/>
      <c r="DKG343" s="3"/>
      <c r="DKH343" s="3"/>
      <c r="DKI343" s="3"/>
      <c r="DKJ343" s="3"/>
      <c r="DKK343" s="3"/>
      <c r="DKL343" s="3"/>
      <c r="DKM343" s="3"/>
      <c r="DKN343" s="3"/>
      <c r="DKO343" s="3"/>
      <c r="DKP343" s="3"/>
      <c r="DKQ343" s="3"/>
      <c r="DKR343" s="3"/>
      <c r="DKS343" s="3"/>
      <c r="DKT343" s="3"/>
      <c r="DKU343" s="3"/>
      <c r="DKV343" s="3"/>
      <c r="DKW343" s="3"/>
      <c r="DKX343" s="3"/>
      <c r="DKY343" s="3"/>
      <c r="DKZ343" s="3"/>
      <c r="DLA343" s="3"/>
      <c r="DLB343" s="3"/>
      <c r="DLC343" s="3"/>
      <c r="DLD343" s="3"/>
      <c r="DLE343" s="3"/>
      <c r="DLF343" s="3"/>
      <c r="DLG343" s="3"/>
      <c r="DLH343" s="3"/>
      <c r="DLI343" s="3"/>
      <c r="DLJ343" s="3"/>
      <c r="DLK343" s="3"/>
      <c r="DLL343" s="3"/>
      <c r="DLM343" s="3"/>
      <c r="DLN343" s="3"/>
      <c r="DLO343" s="3"/>
      <c r="DLP343" s="3"/>
      <c r="DLQ343" s="3"/>
      <c r="DLR343" s="3"/>
      <c r="DLS343" s="3"/>
      <c r="DLT343" s="3"/>
      <c r="DLU343" s="3"/>
      <c r="DLV343" s="3"/>
      <c r="DLW343" s="3"/>
      <c r="DLX343" s="3"/>
      <c r="DLY343" s="3"/>
      <c r="DLZ343" s="3"/>
      <c r="DMA343" s="3"/>
      <c r="DMB343" s="3"/>
      <c r="DMC343" s="3"/>
      <c r="DMD343" s="3"/>
      <c r="DME343" s="3"/>
      <c r="DMF343" s="3"/>
      <c r="DMG343" s="3"/>
      <c r="DMH343" s="3"/>
      <c r="DMI343" s="3"/>
      <c r="DMJ343" s="3"/>
      <c r="DMK343" s="3"/>
      <c r="DML343" s="3"/>
      <c r="DMM343" s="3"/>
      <c r="DMN343" s="3"/>
      <c r="DMO343" s="3"/>
      <c r="DMP343" s="3"/>
      <c r="DMQ343" s="3"/>
      <c r="DMR343" s="3"/>
      <c r="DMS343" s="3"/>
      <c r="DMT343" s="3"/>
      <c r="DMU343" s="3"/>
      <c r="DMV343" s="3"/>
      <c r="DMW343" s="3"/>
      <c r="DMX343" s="3"/>
      <c r="DMY343" s="3"/>
      <c r="DMZ343" s="3"/>
      <c r="DNA343" s="3"/>
      <c r="DNB343" s="3"/>
      <c r="DNC343" s="3"/>
      <c r="DND343" s="3"/>
      <c r="DNE343" s="3"/>
      <c r="DNF343" s="3"/>
      <c r="DNG343" s="3"/>
      <c r="DNH343" s="3"/>
      <c r="DNI343" s="3"/>
      <c r="DNJ343" s="3"/>
      <c r="DNK343" s="3"/>
      <c r="DNL343" s="3"/>
      <c r="DNM343" s="3"/>
      <c r="DNN343" s="3"/>
      <c r="DNO343" s="3"/>
      <c r="DNP343" s="3"/>
      <c r="DNQ343" s="3"/>
      <c r="DNR343" s="3"/>
      <c r="DNS343" s="3"/>
      <c r="DNT343" s="3"/>
      <c r="DNU343" s="3"/>
      <c r="DNV343" s="3"/>
      <c r="DNW343" s="3"/>
      <c r="DNX343" s="3"/>
      <c r="DNY343" s="3"/>
      <c r="DNZ343" s="3"/>
      <c r="DOA343" s="3"/>
      <c r="DOB343" s="3"/>
      <c r="DOC343" s="3"/>
      <c r="DOD343" s="3"/>
      <c r="DOE343" s="3"/>
      <c r="DOF343" s="3"/>
      <c r="DOG343" s="3"/>
      <c r="DOH343" s="3"/>
      <c r="DOI343" s="3"/>
      <c r="DOJ343" s="3"/>
      <c r="DOK343" s="3"/>
      <c r="DOL343" s="3"/>
      <c r="DOM343" s="3"/>
      <c r="DON343" s="3"/>
      <c r="DOO343" s="3"/>
      <c r="DOP343" s="3"/>
      <c r="DOQ343" s="3"/>
      <c r="DOR343" s="3"/>
      <c r="DOS343" s="3"/>
      <c r="DOT343" s="3"/>
      <c r="DOU343" s="3"/>
      <c r="DOV343" s="3"/>
      <c r="DOW343" s="3"/>
      <c r="DOX343" s="3"/>
      <c r="DOY343" s="3"/>
      <c r="DOZ343" s="3"/>
      <c r="DPA343" s="3"/>
      <c r="DPB343" s="3"/>
      <c r="DPC343" s="3"/>
      <c r="DPD343" s="3"/>
      <c r="DPE343" s="3"/>
      <c r="DPF343" s="3"/>
      <c r="DPG343" s="3"/>
      <c r="DPH343" s="3"/>
      <c r="DPI343" s="3"/>
      <c r="DPJ343" s="3"/>
      <c r="DPK343" s="3"/>
      <c r="DPL343" s="3"/>
      <c r="DPM343" s="3"/>
      <c r="DPN343" s="3"/>
      <c r="DPO343" s="3"/>
      <c r="DPP343" s="3"/>
      <c r="DPQ343" s="3"/>
      <c r="DPR343" s="3"/>
      <c r="DPS343" s="3"/>
      <c r="DPT343" s="3"/>
      <c r="DPU343" s="3"/>
      <c r="DPV343" s="3"/>
      <c r="DPW343" s="3"/>
      <c r="DPX343" s="3"/>
      <c r="DPY343" s="3"/>
      <c r="DPZ343" s="3"/>
      <c r="DQA343" s="3"/>
      <c r="DQB343" s="3"/>
      <c r="DQC343" s="3"/>
      <c r="DQD343" s="3"/>
      <c r="DQE343" s="3"/>
      <c r="DQF343" s="3"/>
      <c r="DQG343" s="3"/>
      <c r="DQH343" s="3"/>
      <c r="DQI343" s="3"/>
      <c r="DQJ343" s="3"/>
      <c r="DQK343" s="3"/>
      <c r="DQL343" s="3"/>
      <c r="DQM343" s="3"/>
      <c r="DQN343" s="3"/>
      <c r="DQO343" s="3"/>
      <c r="DQP343" s="3"/>
      <c r="DQQ343" s="3"/>
      <c r="DQR343" s="3"/>
      <c r="DQS343" s="3"/>
      <c r="DQT343" s="3"/>
      <c r="DQU343" s="3"/>
      <c r="DQV343" s="3"/>
      <c r="DQW343" s="3"/>
      <c r="DQX343" s="3"/>
      <c r="DQY343" s="3"/>
      <c r="DQZ343" s="3"/>
      <c r="DRA343" s="3"/>
      <c r="DRB343" s="3"/>
      <c r="DRC343" s="3"/>
      <c r="DRD343" s="3"/>
      <c r="DRE343" s="3"/>
      <c r="DRF343" s="3"/>
      <c r="DRG343" s="3"/>
      <c r="DRH343" s="3"/>
      <c r="DRI343" s="3"/>
      <c r="DRJ343" s="3"/>
      <c r="DRK343" s="3"/>
      <c r="DRL343" s="3"/>
      <c r="DRM343" s="3"/>
      <c r="DRN343" s="3"/>
      <c r="DRO343" s="3"/>
      <c r="DRP343" s="3"/>
      <c r="DRQ343" s="3"/>
      <c r="DRR343" s="3"/>
      <c r="DRS343" s="3"/>
      <c r="DRT343" s="3"/>
      <c r="DRU343" s="3"/>
      <c r="DRV343" s="3"/>
      <c r="DRW343" s="3"/>
      <c r="DRX343" s="3"/>
      <c r="DRY343" s="3"/>
      <c r="DRZ343" s="3"/>
      <c r="DSA343" s="3"/>
      <c r="DSB343" s="3"/>
      <c r="DSC343" s="3"/>
      <c r="DSD343" s="3"/>
      <c r="DSE343" s="3"/>
      <c r="DSF343" s="3"/>
      <c r="DSG343" s="3"/>
      <c r="DSH343" s="3"/>
      <c r="DSI343" s="3"/>
      <c r="DSJ343" s="3"/>
      <c r="DSK343" s="3"/>
      <c r="DSL343" s="3"/>
      <c r="DSM343" s="3"/>
      <c r="DSN343" s="3"/>
      <c r="DSO343" s="3"/>
      <c r="DSP343" s="3"/>
      <c r="DSQ343" s="3"/>
      <c r="DSR343" s="3"/>
      <c r="DSS343" s="3"/>
      <c r="DST343" s="3"/>
      <c r="DSU343" s="3"/>
      <c r="DSV343" s="3"/>
      <c r="DSW343" s="3"/>
      <c r="DSX343" s="3"/>
      <c r="DSY343" s="3"/>
      <c r="DSZ343" s="3"/>
      <c r="DTA343" s="3"/>
      <c r="DTB343" s="3"/>
      <c r="DTC343" s="3"/>
      <c r="DTD343" s="3"/>
      <c r="DTE343" s="3"/>
      <c r="DTF343" s="3"/>
      <c r="DTG343" s="3"/>
      <c r="DTH343" s="3"/>
      <c r="DTI343" s="3"/>
      <c r="DTJ343" s="3"/>
      <c r="DTK343" s="3"/>
      <c r="DTL343" s="3"/>
      <c r="DTM343" s="3"/>
      <c r="DTN343" s="3"/>
      <c r="DTO343" s="3"/>
      <c r="DTP343" s="3"/>
      <c r="DTQ343" s="3"/>
      <c r="DTR343" s="3"/>
      <c r="DTS343" s="3"/>
      <c r="DTT343" s="3"/>
      <c r="DTU343" s="3"/>
      <c r="DTV343" s="3"/>
      <c r="DTW343" s="3"/>
      <c r="DTX343" s="3"/>
      <c r="DTY343" s="3"/>
      <c r="DTZ343" s="3"/>
      <c r="DUA343" s="3"/>
      <c r="DUB343" s="3"/>
      <c r="DUC343" s="3"/>
      <c r="DUD343" s="3"/>
      <c r="DUE343" s="3"/>
      <c r="DUF343" s="3"/>
      <c r="DUG343" s="3"/>
      <c r="DUH343" s="3"/>
      <c r="DUI343" s="3"/>
      <c r="DUJ343" s="3"/>
      <c r="DUK343" s="3"/>
      <c r="DUL343" s="3"/>
      <c r="DUM343" s="3"/>
      <c r="DUN343" s="3"/>
      <c r="DUO343" s="3"/>
      <c r="DUP343" s="3"/>
      <c r="DUQ343" s="3"/>
      <c r="DUR343" s="3"/>
      <c r="DUS343" s="3"/>
      <c r="DUT343" s="3"/>
      <c r="DUU343" s="3"/>
      <c r="DUV343" s="3"/>
      <c r="DUW343" s="3"/>
      <c r="DUX343" s="3"/>
      <c r="DUY343" s="3"/>
      <c r="DUZ343" s="3"/>
      <c r="DVA343" s="3"/>
      <c r="DVB343" s="3"/>
      <c r="DVC343" s="3"/>
      <c r="DVD343" s="3"/>
      <c r="DVE343" s="3"/>
      <c r="DVF343" s="3"/>
      <c r="DVG343" s="3"/>
      <c r="DVH343" s="3"/>
      <c r="DVI343" s="3"/>
      <c r="DVJ343" s="3"/>
      <c r="DVK343" s="3"/>
      <c r="DVL343" s="3"/>
      <c r="DVM343" s="3"/>
      <c r="DVN343" s="3"/>
      <c r="DVO343" s="3"/>
      <c r="DVP343" s="3"/>
      <c r="DVQ343" s="3"/>
      <c r="DVR343" s="3"/>
      <c r="DVS343" s="3"/>
      <c r="DVT343" s="3"/>
      <c r="DVU343" s="3"/>
      <c r="DVV343" s="3"/>
      <c r="DVW343" s="3"/>
      <c r="DVX343" s="3"/>
      <c r="DVY343" s="3"/>
      <c r="DVZ343" s="3"/>
      <c r="DWA343" s="3"/>
      <c r="DWB343" s="3"/>
      <c r="DWC343" s="3"/>
      <c r="DWD343" s="3"/>
      <c r="DWE343" s="3"/>
      <c r="DWF343" s="3"/>
      <c r="DWG343" s="3"/>
      <c r="DWH343" s="3"/>
      <c r="DWI343" s="3"/>
      <c r="DWJ343" s="3"/>
      <c r="DWK343" s="3"/>
      <c r="DWL343" s="3"/>
      <c r="DWM343" s="3"/>
      <c r="DWN343" s="3"/>
      <c r="DWO343" s="3"/>
      <c r="DWP343" s="3"/>
      <c r="DWQ343" s="3"/>
      <c r="DWR343" s="3"/>
      <c r="DWS343" s="3"/>
      <c r="DWT343" s="3"/>
      <c r="DWU343" s="3"/>
      <c r="DWV343" s="3"/>
      <c r="DWW343" s="3"/>
      <c r="DWX343" s="3"/>
      <c r="DWY343" s="3"/>
      <c r="DWZ343" s="3"/>
      <c r="DXA343" s="3"/>
      <c r="DXB343" s="3"/>
      <c r="DXC343" s="3"/>
      <c r="DXD343" s="3"/>
      <c r="DXE343" s="3"/>
      <c r="DXF343" s="3"/>
      <c r="DXG343" s="3"/>
      <c r="DXH343" s="3"/>
      <c r="DXI343" s="3"/>
      <c r="DXJ343" s="3"/>
      <c r="DXK343" s="3"/>
      <c r="DXL343" s="3"/>
      <c r="DXM343" s="3"/>
      <c r="DXN343" s="3"/>
      <c r="DXO343" s="3"/>
      <c r="DXP343" s="3"/>
      <c r="DXQ343" s="3"/>
      <c r="DXR343" s="3"/>
      <c r="DXS343" s="3"/>
      <c r="DXT343" s="3"/>
      <c r="DXU343" s="3"/>
      <c r="DXV343" s="3"/>
      <c r="DXW343" s="3"/>
      <c r="DXX343" s="3"/>
      <c r="DXY343" s="3"/>
      <c r="DXZ343" s="3"/>
      <c r="DYA343" s="3"/>
      <c r="DYB343" s="3"/>
      <c r="DYC343" s="3"/>
      <c r="DYD343" s="3"/>
      <c r="DYE343" s="3"/>
      <c r="DYF343" s="3"/>
      <c r="DYG343" s="3"/>
      <c r="DYH343" s="3"/>
      <c r="DYI343" s="3"/>
      <c r="DYJ343" s="3"/>
      <c r="DYK343" s="3"/>
      <c r="DYL343" s="3"/>
      <c r="DYM343" s="3"/>
      <c r="DYN343" s="3"/>
      <c r="DYO343" s="3"/>
      <c r="DYP343" s="3"/>
      <c r="DYQ343" s="3"/>
      <c r="DYR343" s="3"/>
      <c r="DYS343" s="3"/>
      <c r="DYT343" s="3"/>
      <c r="DYU343" s="3"/>
      <c r="DYV343" s="3"/>
      <c r="DYW343" s="3"/>
      <c r="DYX343" s="3"/>
      <c r="DYY343" s="3"/>
      <c r="DYZ343" s="3"/>
      <c r="DZA343" s="3"/>
      <c r="DZB343" s="3"/>
      <c r="DZC343" s="3"/>
      <c r="DZD343" s="3"/>
      <c r="DZE343" s="3"/>
      <c r="DZF343" s="3"/>
      <c r="DZG343" s="3"/>
      <c r="DZH343" s="3"/>
      <c r="DZI343" s="3"/>
      <c r="DZJ343" s="3"/>
      <c r="DZK343" s="3"/>
      <c r="DZL343" s="3"/>
      <c r="DZM343" s="3"/>
      <c r="DZN343" s="3"/>
      <c r="DZO343" s="3"/>
      <c r="DZP343" s="3"/>
      <c r="DZQ343" s="3"/>
      <c r="DZR343" s="3"/>
      <c r="DZS343" s="3"/>
      <c r="DZT343" s="3"/>
      <c r="DZU343" s="3"/>
      <c r="DZV343" s="3"/>
      <c r="DZW343" s="3"/>
      <c r="DZX343" s="3"/>
      <c r="DZY343" s="3"/>
      <c r="DZZ343" s="3"/>
      <c r="EAA343" s="3"/>
      <c r="EAB343" s="3"/>
      <c r="EAC343" s="3"/>
      <c r="EAD343" s="3"/>
      <c r="EAE343" s="3"/>
      <c r="EAF343" s="3"/>
      <c r="EAG343" s="3"/>
      <c r="EAH343" s="3"/>
      <c r="EAI343" s="3"/>
      <c r="EAJ343" s="3"/>
      <c r="EAK343" s="3"/>
      <c r="EAL343" s="3"/>
      <c r="EAM343" s="3"/>
      <c r="EAN343" s="3"/>
      <c r="EAO343" s="3"/>
      <c r="EAP343" s="3"/>
      <c r="EAQ343" s="3"/>
      <c r="EAR343" s="3"/>
      <c r="EAS343" s="3"/>
      <c r="EAT343" s="3"/>
      <c r="EAU343" s="3"/>
      <c r="EAV343" s="3"/>
      <c r="EAW343" s="3"/>
      <c r="EAX343" s="3"/>
      <c r="EAY343" s="3"/>
      <c r="EAZ343" s="3"/>
      <c r="EBA343" s="3"/>
      <c r="EBB343" s="3"/>
      <c r="EBC343" s="3"/>
      <c r="EBD343" s="3"/>
      <c r="EBE343" s="3"/>
      <c r="EBF343" s="3"/>
      <c r="EBG343" s="3"/>
      <c r="EBH343" s="3"/>
      <c r="EBI343" s="3"/>
      <c r="EBJ343" s="3"/>
      <c r="EBK343" s="3"/>
      <c r="EBL343" s="3"/>
      <c r="EBM343" s="3"/>
      <c r="EBN343" s="3"/>
      <c r="EBO343" s="3"/>
      <c r="EBP343" s="3"/>
      <c r="EBQ343" s="3"/>
      <c r="EBR343" s="3"/>
      <c r="EBS343" s="3"/>
      <c r="EBT343" s="3"/>
      <c r="EBU343" s="3"/>
      <c r="EBV343" s="3"/>
      <c r="EBW343" s="3"/>
      <c r="EBX343" s="3"/>
      <c r="EBY343" s="3"/>
      <c r="EBZ343" s="3"/>
      <c r="ECA343" s="3"/>
      <c r="ECB343" s="3"/>
      <c r="ECC343" s="3"/>
      <c r="ECD343" s="3"/>
      <c r="ECE343" s="3"/>
      <c r="ECF343" s="3"/>
      <c r="ECG343" s="3"/>
      <c r="ECH343" s="3"/>
      <c r="ECI343" s="3"/>
      <c r="ECJ343" s="3"/>
      <c r="ECK343" s="3"/>
      <c r="ECL343" s="3"/>
      <c r="ECM343" s="3"/>
      <c r="ECN343" s="3"/>
      <c r="ECO343" s="3"/>
      <c r="ECP343" s="3"/>
      <c r="ECQ343" s="3"/>
      <c r="ECR343" s="3"/>
      <c r="ECS343" s="3"/>
      <c r="ECT343" s="3"/>
      <c r="ECU343" s="3"/>
      <c r="ECV343" s="3"/>
      <c r="ECW343" s="3"/>
      <c r="ECX343" s="3"/>
      <c r="ECY343" s="3"/>
      <c r="ECZ343" s="3"/>
      <c r="EDA343" s="3"/>
      <c r="EDB343" s="3"/>
      <c r="EDC343" s="3"/>
      <c r="EDD343" s="3"/>
      <c r="EDE343" s="3"/>
      <c r="EDF343" s="3"/>
      <c r="EDG343" s="3"/>
      <c r="EDH343" s="3"/>
      <c r="EDI343" s="3"/>
      <c r="EDJ343" s="3"/>
      <c r="EDK343" s="3"/>
      <c r="EDL343" s="3"/>
      <c r="EDM343" s="3"/>
      <c r="EDN343" s="3"/>
      <c r="EDO343" s="3"/>
      <c r="EDP343" s="3"/>
      <c r="EDQ343" s="3"/>
      <c r="EDR343" s="3"/>
      <c r="EDS343" s="3"/>
      <c r="EDT343" s="3"/>
      <c r="EDU343" s="3"/>
      <c r="EDV343" s="3"/>
      <c r="EDW343" s="3"/>
      <c r="EDX343" s="3"/>
      <c r="EDY343" s="3"/>
      <c r="EDZ343" s="3"/>
      <c r="EEA343" s="3"/>
      <c r="EEB343" s="3"/>
      <c r="EEC343" s="3"/>
      <c r="EED343" s="3"/>
      <c r="EEE343" s="3"/>
      <c r="EEF343" s="3"/>
      <c r="EEG343" s="3"/>
      <c r="EEH343" s="3"/>
      <c r="EEI343" s="3"/>
      <c r="EEJ343" s="3"/>
      <c r="EEK343" s="3"/>
      <c r="EEL343" s="3"/>
      <c r="EEM343" s="3"/>
      <c r="EEN343" s="3"/>
      <c r="EEO343" s="3"/>
      <c r="EEP343" s="3"/>
      <c r="EEQ343" s="3"/>
      <c r="EER343" s="3"/>
      <c r="EES343" s="3"/>
      <c r="EET343" s="3"/>
      <c r="EEU343" s="3"/>
      <c r="EEV343" s="3"/>
      <c r="EEW343" s="3"/>
      <c r="EEX343" s="3"/>
      <c r="EEY343" s="3"/>
      <c r="EEZ343" s="3"/>
      <c r="EFA343" s="3"/>
      <c r="EFB343" s="3"/>
      <c r="EFC343" s="3"/>
      <c r="EFD343" s="3"/>
      <c r="EFE343" s="3"/>
      <c r="EFF343" s="3"/>
      <c r="EFG343" s="3"/>
      <c r="EFH343" s="3"/>
      <c r="EFI343" s="3"/>
      <c r="EFJ343" s="3"/>
      <c r="EFK343" s="3"/>
      <c r="EFL343" s="3"/>
      <c r="EFM343" s="3"/>
      <c r="EFN343" s="3"/>
      <c r="EFO343" s="3"/>
      <c r="EFP343" s="3"/>
      <c r="EFQ343" s="3"/>
      <c r="EFR343" s="3"/>
      <c r="EFS343" s="3"/>
      <c r="EFT343" s="3"/>
      <c r="EFU343" s="3"/>
      <c r="EFV343" s="3"/>
      <c r="EFW343" s="3"/>
      <c r="EFX343" s="3"/>
      <c r="EFY343" s="3"/>
      <c r="EFZ343" s="3"/>
      <c r="EGA343" s="3"/>
      <c r="EGB343" s="3"/>
      <c r="EGC343" s="3"/>
      <c r="EGD343" s="3"/>
      <c r="EGE343" s="3"/>
      <c r="EGF343" s="3"/>
      <c r="EGG343" s="3"/>
      <c r="EGH343" s="3"/>
      <c r="EGI343" s="3"/>
      <c r="EGJ343" s="3"/>
      <c r="EGK343" s="3"/>
      <c r="EGL343" s="3"/>
      <c r="EGM343" s="3"/>
      <c r="EGN343" s="3"/>
      <c r="EGO343" s="3"/>
      <c r="EGP343" s="3"/>
      <c r="EGQ343" s="3"/>
      <c r="EGR343" s="3"/>
      <c r="EGS343" s="3"/>
      <c r="EGT343" s="3"/>
      <c r="EGU343" s="3"/>
      <c r="EGV343" s="3"/>
      <c r="EGW343" s="3"/>
      <c r="EGX343" s="3"/>
      <c r="EGY343" s="3"/>
      <c r="EGZ343" s="3"/>
      <c r="EHA343" s="3"/>
      <c r="EHB343" s="3"/>
      <c r="EHC343" s="3"/>
      <c r="EHD343" s="3"/>
      <c r="EHE343" s="3"/>
      <c r="EHF343" s="3"/>
      <c r="EHG343" s="3"/>
      <c r="EHH343" s="3"/>
      <c r="EHI343" s="3"/>
      <c r="EHJ343" s="3"/>
      <c r="EHK343" s="3"/>
      <c r="EHL343" s="3"/>
      <c r="EHM343" s="3"/>
      <c r="EHN343" s="3"/>
      <c r="EHO343" s="3"/>
      <c r="EHP343" s="3"/>
      <c r="EHQ343" s="3"/>
      <c r="EHR343" s="3"/>
      <c r="EHS343" s="3"/>
      <c r="EHT343" s="3"/>
      <c r="EHU343" s="3"/>
      <c r="EHV343" s="3"/>
      <c r="EHW343" s="3"/>
      <c r="EHX343" s="3"/>
      <c r="EHY343" s="3"/>
      <c r="EHZ343" s="3"/>
      <c r="EIA343" s="3"/>
      <c r="EIB343" s="3"/>
      <c r="EIC343" s="3"/>
      <c r="EID343" s="3"/>
      <c r="EIE343" s="3"/>
      <c r="EIF343" s="3"/>
      <c r="EIG343" s="3"/>
      <c r="EIH343" s="3"/>
      <c r="EII343" s="3"/>
      <c r="EIJ343" s="3"/>
      <c r="EIK343" s="3"/>
      <c r="EIL343" s="3"/>
      <c r="EIM343" s="3"/>
      <c r="EIN343" s="3"/>
      <c r="EIO343" s="3"/>
      <c r="EIP343" s="3"/>
      <c r="EIQ343" s="3"/>
      <c r="EIR343" s="3"/>
      <c r="EIS343" s="3"/>
      <c r="EIT343" s="3"/>
      <c r="EIU343" s="3"/>
      <c r="EIV343" s="3"/>
      <c r="EIW343" s="3"/>
      <c r="EIX343" s="3"/>
      <c r="EIY343" s="3"/>
      <c r="EIZ343" s="3"/>
      <c r="EJA343" s="3"/>
      <c r="EJB343" s="3"/>
      <c r="EJC343" s="3"/>
      <c r="EJD343" s="3"/>
      <c r="EJE343" s="3"/>
      <c r="EJF343" s="3"/>
      <c r="EJG343" s="3"/>
      <c r="EJH343" s="3"/>
      <c r="EJI343" s="3"/>
      <c r="EJJ343" s="3"/>
      <c r="EJK343" s="3"/>
      <c r="EJL343" s="3"/>
      <c r="EJM343" s="3"/>
      <c r="EJN343" s="3"/>
      <c r="EJO343" s="3"/>
      <c r="EJP343" s="3"/>
      <c r="EJQ343" s="3"/>
      <c r="EJR343" s="3"/>
      <c r="EJS343" s="3"/>
      <c r="EJT343" s="3"/>
      <c r="EJU343" s="3"/>
      <c r="EJV343" s="3"/>
      <c r="EJW343" s="3"/>
      <c r="EJX343" s="3"/>
      <c r="EJY343" s="3"/>
      <c r="EJZ343" s="3"/>
      <c r="EKA343" s="3"/>
      <c r="EKB343" s="3"/>
      <c r="EKC343" s="3"/>
      <c r="EKD343" s="3"/>
      <c r="EKE343" s="3"/>
      <c r="EKF343" s="3"/>
      <c r="EKG343" s="3"/>
      <c r="EKH343" s="3"/>
      <c r="EKI343" s="3"/>
      <c r="EKJ343" s="3"/>
      <c r="EKK343" s="3"/>
      <c r="EKL343" s="3"/>
      <c r="EKM343" s="3"/>
      <c r="EKN343" s="3"/>
      <c r="EKO343" s="3"/>
      <c r="EKP343" s="3"/>
      <c r="EKQ343" s="3"/>
      <c r="EKR343" s="3"/>
      <c r="EKS343" s="3"/>
      <c r="EKT343" s="3"/>
      <c r="EKU343" s="3"/>
      <c r="EKV343" s="3"/>
      <c r="EKW343" s="3"/>
      <c r="EKX343" s="3"/>
      <c r="EKY343" s="3"/>
      <c r="EKZ343" s="3"/>
      <c r="ELA343" s="3"/>
      <c r="ELB343" s="3"/>
      <c r="ELC343" s="3"/>
      <c r="ELD343" s="3"/>
      <c r="ELE343" s="3"/>
      <c r="ELF343" s="3"/>
      <c r="ELG343" s="3"/>
      <c r="ELH343" s="3"/>
      <c r="ELI343" s="3"/>
      <c r="ELJ343" s="3"/>
      <c r="ELK343" s="3"/>
      <c r="ELL343" s="3"/>
      <c r="ELM343" s="3"/>
      <c r="ELN343" s="3"/>
      <c r="ELO343" s="3"/>
      <c r="ELP343" s="3"/>
      <c r="ELQ343" s="3"/>
      <c r="ELR343" s="3"/>
      <c r="ELS343" s="3"/>
      <c r="ELT343" s="3"/>
      <c r="ELU343" s="3"/>
      <c r="ELV343" s="3"/>
      <c r="ELW343" s="3"/>
      <c r="ELX343" s="3"/>
      <c r="ELY343" s="3"/>
      <c r="ELZ343" s="3"/>
      <c r="EMA343" s="3"/>
      <c r="EMB343" s="3"/>
      <c r="EMC343" s="3"/>
      <c r="EMD343" s="3"/>
      <c r="EME343" s="3"/>
      <c r="EMF343" s="3"/>
      <c r="EMG343" s="3"/>
      <c r="EMH343" s="3"/>
      <c r="EMI343" s="3"/>
      <c r="EMJ343" s="3"/>
      <c r="EMK343" s="3"/>
      <c r="EML343" s="3"/>
      <c r="EMM343" s="3"/>
      <c r="EMN343" s="3"/>
      <c r="EMO343" s="3"/>
      <c r="EMP343" s="3"/>
      <c r="EMQ343" s="3"/>
      <c r="EMR343" s="3"/>
      <c r="EMS343" s="3"/>
      <c r="EMT343" s="3"/>
      <c r="EMU343" s="3"/>
      <c r="EMV343" s="3"/>
      <c r="EMW343" s="3"/>
      <c r="EMX343" s="3"/>
      <c r="EMY343" s="3"/>
      <c r="EMZ343" s="3"/>
      <c r="ENA343" s="3"/>
      <c r="ENB343" s="3"/>
      <c r="ENC343" s="3"/>
      <c r="END343" s="3"/>
      <c r="ENE343" s="3"/>
      <c r="ENF343" s="3"/>
      <c r="ENG343" s="3"/>
      <c r="ENH343" s="3"/>
      <c r="ENI343" s="3"/>
      <c r="ENJ343" s="3"/>
      <c r="ENK343" s="3"/>
      <c r="ENL343" s="3"/>
      <c r="ENM343" s="3"/>
      <c r="ENN343" s="3"/>
      <c r="ENO343" s="3"/>
      <c r="ENP343" s="3"/>
      <c r="ENQ343" s="3"/>
      <c r="ENR343" s="3"/>
      <c r="ENS343" s="3"/>
      <c r="ENT343" s="3"/>
      <c r="ENU343" s="3"/>
      <c r="ENV343" s="3"/>
      <c r="ENW343" s="3"/>
      <c r="ENX343" s="3"/>
      <c r="ENY343" s="3"/>
      <c r="ENZ343" s="3"/>
      <c r="EOA343" s="3"/>
      <c r="EOB343" s="3"/>
      <c r="EOC343" s="3"/>
      <c r="EOD343" s="3"/>
      <c r="EOE343" s="3"/>
      <c r="EOF343" s="3"/>
      <c r="EOG343" s="3"/>
      <c r="EOH343" s="3"/>
      <c r="EOI343" s="3"/>
      <c r="EOJ343" s="3"/>
      <c r="EOK343" s="3"/>
      <c r="EOL343" s="3"/>
      <c r="EOM343" s="3"/>
      <c r="EON343" s="3"/>
      <c r="EOO343" s="3"/>
      <c r="EOP343" s="3"/>
      <c r="EOQ343" s="3"/>
      <c r="EOR343" s="3"/>
      <c r="EOS343" s="3"/>
      <c r="EOT343" s="3"/>
      <c r="EOU343" s="3"/>
      <c r="EOV343" s="3"/>
      <c r="EOW343" s="3"/>
      <c r="EOX343" s="3"/>
      <c r="EOY343" s="3"/>
      <c r="EOZ343" s="3"/>
      <c r="EPA343" s="3"/>
      <c r="EPB343" s="3"/>
      <c r="EPC343" s="3"/>
      <c r="EPD343" s="3"/>
      <c r="EPE343" s="3"/>
      <c r="EPF343" s="3"/>
      <c r="EPG343" s="3"/>
      <c r="EPH343" s="3"/>
      <c r="EPI343" s="3"/>
      <c r="EPJ343" s="3"/>
      <c r="EPK343" s="3"/>
      <c r="EPL343" s="3"/>
      <c r="EPM343" s="3"/>
      <c r="EPN343" s="3"/>
      <c r="EPO343" s="3"/>
      <c r="EPP343" s="3"/>
      <c r="EPQ343" s="3"/>
      <c r="EPR343" s="3"/>
      <c r="EPS343" s="3"/>
      <c r="EPT343" s="3"/>
      <c r="EPU343" s="3"/>
      <c r="EPV343" s="3"/>
      <c r="EPW343" s="3"/>
      <c r="EPX343" s="3"/>
      <c r="EPY343" s="3"/>
      <c r="EPZ343" s="3"/>
      <c r="EQA343" s="3"/>
      <c r="EQB343" s="3"/>
      <c r="EQC343" s="3"/>
      <c r="EQD343" s="3"/>
      <c r="EQE343" s="3"/>
      <c r="EQF343" s="3"/>
      <c r="EQG343" s="3"/>
      <c r="EQH343" s="3"/>
      <c r="EQI343" s="3"/>
      <c r="EQJ343" s="3"/>
      <c r="EQK343" s="3"/>
      <c r="EQL343" s="3"/>
      <c r="EQM343" s="3"/>
      <c r="EQN343" s="3"/>
      <c r="EQO343" s="3"/>
      <c r="EQP343" s="3"/>
      <c r="EQQ343" s="3"/>
      <c r="EQR343" s="3"/>
      <c r="EQS343" s="3"/>
      <c r="EQT343" s="3"/>
      <c r="EQU343" s="3"/>
      <c r="EQV343" s="3"/>
      <c r="EQW343" s="3"/>
      <c r="EQX343" s="3"/>
      <c r="EQY343" s="3"/>
      <c r="EQZ343" s="3"/>
      <c r="ERA343" s="3"/>
      <c r="ERB343" s="3"/>
      <c r="ERC343" s="3"/>
      <c r="ERD343" s="3"/>
      <c r="ERE343" s="3"/>
      <c r="ERF343" s="3"/>
      <c r="ERG343" s="3"/>
      <c r="ERH343" s="3"/>
      <c r="ERI343" s="3"/>
      <c r="ERJ343" s="3"/>
      <c r="ERK343" s="3"/>
      <c r="ERL343" s="3"/>
      <c r="ERM343" s="3"/>
      <c r="ERN343" s="3"/>
      <c r="ERO343" s="3"/>
      <c r="ERP343" s="3"/>
      <c r="ERQ343" s="3"/>
      <c r="ERR343" s="3"/>
      <c r="ERS343" s="3"/>
      <c r="ERT343" s="3"/>
      <c r="ERU343" s="3"/>
      <c r="ERV343" s="3"/>
      <c r="ERW343" s="3"/>
      <c r="ERX343" s="3"/>
      <c r="ERY343" s="3"/>
      <c r="ERZ343" s="3"/>
      <c r="ESA343" s="3"/>
      <c r="ESB343" s="3"/>
      <c r="ESC343" s="3"/>
      <c r="ESD343" s="3"/>
      <c r="ESE343" s="3"/>
      <c r="ESF343" s="3"/>
      <c r="ESG343" s="3"/>
      <c r="ESH343" s="3"/>
      <c r="ESI343" s="3"/>
      <c r="ESJ343" s="3"/>
      <c r="ESK343" s="3"/>
      <c r="ESL343" s="3"/>
      <c r="ESM343" s="3"/>
      <c r="ESN343" s="3"/>
      <c r="ESO343" s="3"/>
      <c r="ESP343" s="3"/>
      <c r="ESQ343" s="3"/>
      <c r="ESR343" s="3"/>
      <c r="ESS343" s="3"/>
      <c r="EST343" s="3"/>
      <c r="ESU343" s="3"/>
      <c r="ESV343" s="3"/>
      <c r="ESW343" s="3"/>
      <c r="ESX343" s="3"/>
      <c r="ESY343" s="3"/>
      <c r="ESZ343" s="3"/>
      <c r="ETA343" s="3"/>
      <c r="ETB343" s="3"/>
      <c r="ETC343" s="3"/>
      <c r="ETD343" s="3"/>
      <c r="ETE343" s="3"/>
      <c r="ETF343" s="3"/>
      <c r="ETG343" s="3"/>
      <c r="ETH343" s="3"/>
      <c r="ETI343" s="3"/>
      <c r="ETJ343" s="3"/>
      <c r="ETK343" s="3"/>
      <c r="ETL343" s="3"/>
      <c r="ETM343" s="3"/>
      <c r="ETN343" s="3"/>
      <c r="ETO343" s="3"/>
      <c r="ETP343" s="3"/>
      <c r="ETQ343" s="3"/>
      <c r="ETR343" s="3"/>
      <c r="ETS343" s="3"/>
      <c r="ETT343" s="3"/>
      <c r="ETU343" s="3"/>
      <c r="ETV343" s="3"/>
      <c r="ETW343" s="3"/>
      <c r="ETX343" s="3"/>
      <c r="ETY343" s="3"/>
      <c r="ETZ343" s="3"/>
      <c r="EUA343" s="3"/>
      <c r="EUB343" s="3"/>
      <c r="EUC343" s="3"/>
      <c r="EUD343" s="3"/>
      <c r="EUE343" s="3"/>
      <c r="EUF343" s="3"/>
      <c r="EUG343" s="3"/>
      <c r="EUH343" s="3"/>
      <c r="EUI343" s="3"/>
      <c r="EUJ343" s="3"/>
      <c r="EUK343" s="3"/>
      <c r="EUL343" s="3"/>
      <c r="EUM343" s="3"/>
      <c r="EUN343" s="3"/>
      <c r="EUO343" s="3"/>
      <c r="EUP343" s="3"/>
      <c r="EUQ343" s="3"/>
      <c r="EUR343" s="3"/>
      <c r="EUS343" s="3"/>
      <c r="EUT343" s="3"/>
      <c r="EUU343" s="3"/>
      <c r="EUV343" s="3"/>
      <c r="EUW343" s="3"/>
      <c r="EUX343" s="3"/>
      <c r="EUY343" s="3"/>
      <c r="EUZ343" s="3"/>
      <c r="EVA343" s="3"/>
      <c r="EVB343" s="3"/>
      <c r="EVC343" s="3"/>
      <c r="EVD343" s="3"/>
      <c r="EVE343" s="3"/>
      <c r="EVF343" s="3"/>
      <c r="EVG343" s="3"/>
      <c r="EVH343" s="3"/>
      <c r="EVI343" s="3"/>
      <c r="EVJ343" s="3"/>
      <c r="EVK343" s="3"/>
      <c r="EVL343" s="3"/>
      <c r="EVM343" s="3"/>
      <c r="EVN343" s="3"/>
      <c r="EVO343" s="3"/>
      <c r="EVP343" s="3"/>
      <c r="EVQ343" s="3"/>
      <c r="EVR343" s="3"/>
      <c r="EVS343" s="3"/>
      <c r="EVT343" s="3"/>
      <c r="EVU343" s="3"/>
      <c r="EVV343" s="3"/>
      <c r="EVW343" s="3"/>
      <c r="EVX343" s="3"/>
      <c r="EVY343" s="3"/>
      <c r="EVZ343" s="3"/>
      <c r="EWA343" s="3"/>
      <c r="EWB343" s="3"/>
      <c r="EWC343" s="3"/>
      <c r="EWD343" s="3"/>
      <c r="EWE343" s="3"/>
      <c r="EWF343" s="3"/>
      <c r="EWG343" s="3"/>
      <c r="EWH343" s="3"/>
      <c r="EWI343" s="3"/>
      <c r="EWJ343" s="3"/>
      <c r="EWK343" s="3"/>
      <c r="EWL343" s="3"/>
      <c r="EWM343" s="3"/>
      <c r="EWN343" s="3"/>
      <c r="EWO343" s="3"/>
      <c r="EWP343" s="3"/>
      <c r="EWQ343" s="3"/>
      <c r="EWR343" s="3"/>
      <c r="EWS343" s="3"/>
      <c r="EWT343" s="3"/>
      <c r="EWU343" s="3"/>
      <c r="EWV343" s="3"/>
      <c r="EWW343" s="3"/>
      <c r="EWX343" s="3"/>
      <c r="EWY343" s="3"/>
      <c r="EWZ343" s="3"/>
      <c r="EXA343" s="3"/>
      <c r="EXB343" s="3"/>
      <c r="EXC343" s="3"/>
      <c r="EXD343" s="3"/>
      <c r="EXE343" s="3"/>
      <c r="EXF343" s="3"/>
      <c r="EXG343" s="3"/>
      <c r="EXH343" s="3"/>
      <c r="EXI343" s="3"/>
      <c r="EXJ343" s="3"/>
      <c r="EXK343" s="3"/>
      <c r="EXL343" s="3"/>
      <c r="EXM343" s="3"/>
      <c r="EXN343" s="3"/>
      <c r="EXO343" s="3"/>
      <c r="EXP343" s="3"/>
      <c r="EXQ343" s="3"/>
      <c r="EXR343" s="3"/>
      <c r="EXS343" s="3"/>
      <c r="EXT343" s="3"/>
      <c r="EXU343" s="3"/>
      <c r="EXV343" s="3"/>
      <c r="EXW343" s="3"/>
      <c r="EXX343" s="3"/>
      <c r="EXY343" s="3"/>
      <c r="EXZ343" s="3"/>
      <c r="EYA343" s="3"/>
      <c r="EYB343" s="3"/>
      <c r="EYC343" s="3"/>
      <c r="EYD343" s="3"/>
      <c r="EYE343" s="3"/>
      <c r="EYF343" s="3"/>
      <c r="EYG343" s="3"/>
      <c r="EYH343" s="3"/>
      <c r="EYI343" s="3"/>
      <c r="EYJ343" s="3"/>
      <c r="EYK343" s="3"/>
      <c r="EYL343" s="3"/>
      <c r="EYM343" s="3"/>
      <c r="EYN343" s="3"/>
      <c r="EYO343" s="3"/>
      <c r="EYP343" s="3"/>
      <c r="EYQ343" s="3"/>
      <c r="EYR343" s="3"/>
      <c r="EYS343" s="3"/>
      <c r="EYT343" s="3"/>
      <c r="EYU343" s="3"/>
      <c r="EYV343" s="3"/>
      <c r="EYW343" s="3"/>
      <c r="EYX343" s="3"/>
      <c r="EYY343" s="3"/>
      <c r="EYZ343" s="3"/>
      <c r="EZA343" s="3"/>
      <c r="EZB343" s="3"/>
      <c r="EZC343" s="3"/>
      <c r="EZD343" s="3"/>
      <c r="EZE343" s="3"/>
      <c r="EZF343" s="3"/>
      <c r="EZG343" s="3"/>
      <c r="EZH343" s="3"/>
      <c r="EZI343" s="3"/>
      <c r="EZJ343" s="3"/>
      <c r="EZK343" s="3"/>
      <c r="EZL343" s="3"/>
      <c r="EZM343" s="3"/>
      <c r="EZN343" s="3"/>
      <c r="EZO343" s="3"/>
      <c r="EZP343" s="3"/>
      <c r="EZQ343" s="3"/>
      <c r="EZR343" s="3"/>
      <c r="EZS343" s="3"/>
      <c r="EZT343" s="3"/>
      <c r="EZU343" s="3"/>
      <c r="EZV343" s="3"/>
      <c r="EZW343" s="3"/>
      <c r="EZX343" s="3"/>
      <c r="EZY343" s="3"/>
      <c r="EZZ343" s="3"/>
      <c r="FAA343" s="3"/>
      <c r="FAB343" s="3"/>
      <c r="FAC343" s="3"/>
      <c r="FAD343" s="3"/>
      <c r="FAE343" s="3"/>
      <c r="FAF343" s="3"/>
      <c r="FAG343" s="3"/>
      <c r="FAH343" s="3"/>
      <c r="FAI343" s="3"/>
      <c r="FAJ343" s="3"/>
      <c r="FAK343" s="3"/>
      <c r="FAL343" s="3"/>
      <c r="FAM343" s="3"/>
      <c r="FAN343" s="3"/>
      <c r="FAO343" s="3"/>
      <c r="FAP343" s="3"/>
      <c r="FAQ343" s="3"/>
      <c r="FAR343" s="3"/>
      <c r="FAS343" s="3"/>
      <c r="FAT343" s="3"/>
      <c r="FAU343" s="3"/>
      <c r="FAV343" s="3"/>
      <c r="FAW343" s="3"/>
      <c r="FAX343" s="3"/>
      <c r="FAY343" s="3"/>
      <c r="FAZ343" s="3"/>
      <c r="FBA343" s="3"/>
      <c r="FBB343" s="3"/>
      <c r="FBC343" s="3"/>
      <c r="FBD343" s="3"/>
      <c r="FBE343" s="3"/>
      <c r="FBF343" s="3"/>
      <c r="FBG343" s="3"/>
      <c r="FBH343" s="3"/>
      <c r="FBI343" s="3"/>
      <c r="FBJ343" s="3"/>
      <c r="FBK343" s="3"/>
      <c r="FBL343" s="3"/>
      <c r="FBM343" s="3"/>
      <c r="FBN343" s="3"/>
      <c r="FBO343" s="3"/>
      <c r="FBP343" s="3"/>
      <c r="FBQ343" s="3"/>
      <c r="FBR343" s="3"/>
      <c r="FBS343" s="3"/>
      <c r="FBT343" s="3"/>
      <c r="FBU343" s="3"/>
      <c r="FBV343" s="3"/>
      <c r="FBW343" s="3"/>
      <c r="FBX343" s="3"/>
      <c r="FBY343" s="3"/>
      <c r="FBZ343" s="3"/>
      <c r="FCA343" s="3"/>
      <c r="FCB343" s="3"/>
      <c r="FCC343" s="3"/>
      <c r="FCD343" s="3"/>
      <c r="FCE343" s="3"/>
      <c r="FCF343" s="3"/>
      <c r="FCG343" s="3"/>
      <c r="FCH343" s="3"/>
      <c r="FCI343" s="3"/>
      <c r="FCJ343" s="3"/>
      <c r="FCK343" s="3"/>
      <c r="FCL343" s="3"/>
      <c r="FCM343" s="3"/>
      <c r="FCN343" s="3"/>
      <c r="FCO343" s="3"/>
      <c r="FCP343" s="3"/>
      <c r="FCQ343" s="3"/>
      <c r="FCR343" s="3"/>
      <c r="FCS343" s="3"/>
      <c r="FCT343" s="3"/>
      <c r="FCU343" s="3"/>
      <c r="FCV343" s="3"/>
      <c r="FCW343" s="3"/>
      <c r="FCX343" s="3"/>
      <c r="FCY343" s="3"/>
      <c r="FCZ343" s="3"/>
      <c r="FDA343" s="3"/>
      <c r="FDB343" s="3"/>
      <c r="FDC343" s="3"/>
      <c r="FDD343" s="3"/>
      <c r="FDE343" s="3"/>
      <c r="FDF343" s="3"/>
      <c r="FDG343" s="3"/>
      <c r="FDH343" s="3"/>
      <c r="FDI343" s="3"/>
      <c r="FDJ343" s="3"/>
      <c r="FDK343" s="3"/>
      <c r="FDL343" s="3"/>
      <c r="FDM343" s="3"/>
      <c r="FDN343" s="3"/>
      <c r="FDO343" s="3"/>
      <c r="FDP343" s="3"/>
      <c r="FDQ343" s="3"/>
      <c r="FDR343" s="3"/>
      <c r="FDS343" s="3"/>
      <c r="FDT343" s="3"/>
      <c r="FDU343" s="3"/>
      <c r="FDV343" s="3"/>
      <c r="FDW343" s="3"/>
      <c r="FDX343" s="3"/>
      <c r="FDY343" s="3"/>
      <c r="FDZ343" s="3"/>
      <c r="FEA343" s="3"/>
      <c r="FEB343" s="3"/>
      <c r="FEC343" s="3"/>
      <c r="FED343" s="3"/>
      <c r="FEE343" s="3"/>
      <c r="FEF343" s="3"/>
      <c r="FEG343" s="3"/>
      <c r="FEH343" s="3"/>
      <c r="FEI343" s="3"/>
      <c r="FEJ343" s="3"/>
      <c r="FEK343" s="3"/>
      <c r="FEL343" s="3"/>
      <c r="FEM343" s="3"/>
      <c r="FEN343" s="3"/>
      <c r="FEO343" s="3"/>
      <c r="FEP343" s="3"/>
      <c r="FEQ343" s="3"/>
      <c r="FER343" s="3"/>
      <c r="FES343" s="3"/>
      <c r="FET343" s="3"/>
      <c r="FEU343" s="3"/>
      <c r="FEV343" s="3"/>
      <c r="FEW343" s="3"/>
      <c r="FEX343" s="3"/>
      <c r="FEY343" s="3"/>
      <c r="FEZ343" s="3"/>
      <c r="FFA343" s="3"/>
      <c r="FFB343" s="3"/>
      <c r="FFC343" s="3"/>
      <c r="FFD343" s="3"/>
      <c r="FFE343" s="3"/>
      <c r="FFF343" s="3"/>
      <c r="FFG343" s="3"/>
      <c r="FFH343" s="3"/>
      <c r="FFI343" s="3"/>
      <c r="FFJ343" s="3"/>
      <c r="FFK343" s="3"/>
      <c r="FFL343" s="3"/>
      <c r="FFM343" s="3"/>
      <c r="FFN343" s="3"/>
      <c r="FFO343" s="3"/>
      <c r="FFP343" s="3"/>
      <c r="FFQ343" s="3"/>
      <c r="FFR343" s="3"/>
      <c r="FFS343" s="3"/>
      <c r="FFT343" s="3"/>
      <c r="FFU343" s="3"/>
      <c r="FFV343" s="3"/>
      <c r="FFW343" s="3"/>
      <c r="FFX343" s="3"/>
      <c r="FFY343" s="3"/>
      <c r="FFZ343" s="3"/>
      <c r="FGA343" s="3"/>
      <c r="FGB343" s="3"/>
      <c r="FGC343" s="3"/>
      <c r="FGD343" s="3"/>
      <c r="FGE343" s="3"/>
      <c r="FGF343" s="3"/>
      <c r="FGG343" s="3"/>
      <c r="FGH343" s="3"/>
      <c r="FGI343" s="3"/>
      <c r="FGJ343" s="3"/>
      <c r="FGK343" s="3"/>
      <c r="FGL343" s="3"/>
      <c r="FGM343" s="3"/>
      <c r="FGN343" s="3"/>
      <c r="FGO343" s="3"/>
      <c r="FGP343" s="3"/>
      <c r="FGQ343" s="3"/>
      <c r="FGR343" s="3"/>
      <c r="FGS343" s="3"/>
      <c r="FGT343" s="3"/>
      <c r="FGU343" s="3"/>
      <c r="FGV343" s="3"/>
      <c r="FGW343" s="3"/>
      <c r="FGX343" s="3"/>
      <c r="FGY343" s="3"/>
      <c r="FGZ343" s="3"/>
      <c r="FHA343" s="3"/>
      <c r="FHB343" s="3"/>
      <c r="FHC343" s="3"/>
      <c r="FHD343" s="3"/>
      <c r="FHE343" s="3"/>
      <c r="FHF343" s="3"/>
      <c r="FHG343" s="3"/>
      <c r="FHH343" s="3"/>
      <c r="FHI343" s="3"/>
      <c r="FHJ343" s="3"/>
      <c r="FHK343" s="3"/>
      <c r="FHL343" s="3"/>
      <c r="FHM343" s="3"/>
      <c r="FHN343" s="3"/>
      <c r="FHO343" s="3"/>
      <c r="FHP343" s="3"/>
      <c r="FHQ343" s="3"/>
      <c r="FHR343" s="3"/>
      <c r="FHS343" s="3"/>
      <c r="FHT343" s="3"/>
      <c r="FHU343" s="3"/>
      <c r="FHV343" s="3"/>
      <c r="FHW343" s="3"/>
      <c r="FHX343" s="3"/>
      <c r="FHY343" s="3"/>
      <c r="FHZ343" s="3"/>
      <c r="FIA343" s="3"/>
      <c r="FIB343" s="3"/>
      <c r="FIC343" s="3"/>
      <c r="FID343" s="3"/>
      <c r="FIE343" s="3"/>
      <c r="FIF343" s="3"/>
      <c r="FIG343" s="3"/>
      <c r="FIH343" s="3"/>
      <c r="FII343" s="3"/>
      <c r="FIJ343" s="3"/>
      <c r="FIK343" s="3"/>
      <c r="FIL343" s="3"/>
      <c r="FIM343" s="3"/>
      <c r="FIN343" s="3"/>
      <c r="FIO343" s="3"/>
      <c r="FIP343" s="3"/>
      <c r="FIQ343" s="3"/>
      <c r="FIR343" s="3"/>
      <c r="FIS343" s="3"/>
      <c r="FIT343" s="3"/>
      <c r="FIU343" s="3"/>
      <c r="FIV343" s="3"/>
      <c r="FIW343" s="3"/>
      <c r="FIX343" s="3"/>
      <c r="FIY343" s="3"/>
      <c r="FIZ343" s="3"/>
      <c r="FJA343" s="3"/>
      <c r="FJB343" s="3"/>
      <c r="FJC343" s="3"/>
      <c r="FJD343" s="3"/>
      <c r="FJE343" s="3"/>
      <c r="FJF343" s="3"/>
      <c r="FJG343" s="3"/>
      <c r="FJH343" s="3"/>
      <c r="FJI343" s="3"/>
      <c r="FJJ343" s="3"/>
      <c r="FJK343" s="3"/>
      <c r="FJL343" s="3"/>
      <c r="FJM343" s="3"/>
      <c r="FJN343" s="3"/>
      <c r="FJO343" s="3"/>
      <c r="FJP343" s="3"/>
      <c r="FJQ343" s="3"/>
      <c r="FJR343" s="3"/>
      <c r="FJS343" s="3"/>
      <c r="FJT343" s="3"/>
      <c r="FJU343" s="3"/>
      <c r="FJV343" s="3"/>
      <c r="FJW343" s="3"/>
      <c r="FJX343" s="3"/>
      <c r="FJY343" s="3"/>
      <c r="FJZ343" s="3"/>
      <c r="FKA343" s="3"/>
      <c r="FKB343" s="3"/>
      <c r="FKC343" s="3"/>
      <c r="FKD343" s="3"/>
      <c r="FKE343" s="3"/>
      <c r="FKF343" s="3"/>
      <c r="FKG343" s="3"/>
      <c r="FKH343" s="3"/>
      <c r="FKI343" s="3"/>
      <c r="FKJ343" s="3"/>
      <c r="FKK343" s="3"/>
      <c r="FKL343" s="3"/>
      <c r="FKM343" s="3"/>
      <c r="FKN343" s="3"/>
      <c r="FKO343" s="3"/>
      <c r="FKP343" s="3"/>
      <c r="FKQ343" s="3"/>
      <c r="FKR343" s="3"/>
      <c r="FKS343" s="3"/>
      <c r="FKT343" s="3"/>
      <c r="FKU343" s="3"/>
      <c r="FKV343" s="3"/>
      <c r="FKW343" s="3"/>
      <c r="FKX343" s="3"/>
      <c r="FKY343" s="3"/>
      <c r="FKZ343" s="3"/>
      <c r="FLA343" s="3"/>
      <c r="FLB343" s="3"/>
      <c r="FLC343" s="3"/>
      <c r="FLD343" s="3"/>
      <c r="FLE343" s="3"/>
      <c r="FLF343" s="3"/>
      <c r="FLG343" s="3"/>
      <c r="FLH343" s="3"/>
      <c r="FLI343" s="3"/>
      <c r="FLJ343" s="3"/>
      <c r="FLK343" s="3"/>
      <c r="FLL343" s="3"/>
      <c r="FLM343" s="3"/>
      <c r="FLN343" s="3"/>
      <c r="FLO343" s="3"/>
      <c r="FLP343" s="3"/>
      <c r="FLQ343" s="3"/>
      <c r="FLR343" s="3"/>
      <c r="FLS343" s="3"/>
      <c r="FLT343" s="3"/>
      <c r="FLU343" s="3"/>
      <c r="FLV343" s="3"/>
      <c r="FLW343" s="3"/>
      <c r="FLX343" s="3"/>
      <c r="FLY343" s="3"/>
      <c r="FLZ343" s="3"/>
      <c r="FMA343" s="3"/>
      <c r="FMB343" s="3"/>
      <c r="FMC343" s="3"/>
      <c r="FMD343" s="3"/>
      <c r="FME343" s="3"/>
      <c r="FMF343" s="3"/>
      <c r="FMG343" s="3"/>
      <c r="FMH343" s="3"/>
      <c r="FMI343" s="3"/>
      <c r="FMJ343" s="3"/>
      <c r="FMK343" s="3"/>
      <c r="FML343" s="3"/>
      <c r="FMM343" s="3"/>
      <c r="FMN343" s="3"/>
      <c r="FMO343" s="3"/>
      <c r="FMP343" s="3"/>
      <c r="FMQ343" s="3"/>
      <c r="FMR343" s="3"/>
      <c r="FMS343" s="3"/>
      <c r="FMT343" s="3"/>
      <c r="FMU343" s="3"/>
      <c r="FMV343" s="3"/>
      <c r="FMW343" s="3"/>
      <c r="FMX343" s="3"/>
      <c r="FMY343" s="3"/>
      <c r="FMZ343" s="3"/>
      <c r="FNA343" s="3"/>
      <c r="FNB343" s="3"/>
      <c r="FNC343" s="3"/>
      <c r="FND343" s="3"/>
      <c r="FNE343" s="3"/>
      <c r="FNF343" s="3"/>
      <c r="FNG343" s="3"/>
      <c r="FNH343" s="3"/>
      <c r="FNI343" s="3"/>
      <c r="FNJ343" s="3"/>
      <c r="FNK343" s="3"/>
      <c r="FNL343" s="3"/>
      <c r="FNM343" s="3"/>
      <c r="FNN343" s="3"/>
      <c r="FNO343" s="3"/>
      <c r="FNP343" s="3"/>
      <c r="FNQ343" s="3"/>
      <c r="FNR343" s="3"/>
      <c r="FNS343" s="3"/>
      <c r="FNT343" s="3"/>
      <c r="FNU343" s="3"/>
      <c r="FNV343" s="3"/>
      <c r="FNW343" s="3"/>
      <c r="FNX343" s="3"/>
      <c r="FNY343" s="3"/>
      <c r="FNZ343" s="3"/>
      <c r="FOA343" s="3"/>
      <c r="FOB343" s="3"/>
      <c r="FOC343" s="3"/>
      <c r="FOD343" s="3"/>
      <c r="FOE343" s="3"/>
      <c r="FOF343" s="3"/>
      <c r="FOG343" s="3"/>
      <c r="FOH343" s="3"/>
      <c r="FOI343" s="3"/>
      <c r="FOJ343" s="3"/>
      <c r="FOK343" s="3"/>
      <c r="FOL343" s="3"/>
      <c r="FOM343" s="3"/>
      <c r="FON343" s="3"/>
      <c r="FOO343" s="3"/>
      <c r="FOP343" s="3"/>
      <c r="FOQ343" s="3"/>
      <c r="FOR343" s="3"/>
      <c r="FOS343" s="3"/>
      <c r="FOT343" s="3"/>
      <c r="FOU343" s="3"/>
      <c r="FOV343" s="3"/>
      <c r="FOW343" s="3"/>
      <c r="FOX343" s="3"/>
      <c r="FOY343" s="3"/>
      <c r="FOZ343" s="3"/>
      <c r="FPA343" s="3"/>
      <c r="FPB343" s="3"/>
      <c r="FPC343" s="3"/>
      <c r="FPD343" s="3"/>
      <c r="FPE343" s="3"/>
      <c r="FPF343" s="3"/>
      <c r="FPG343" s="3"/>
      <c r="FPH343" s="3"/>
      <c r="FPI343" s="3"/>
      <c r="FPJ343" s="3"/>
      <c r="FPK343" s="3"/>
      <c r="FPL343" s="3"/>
      <c r="FPM343" s="3"/>
      <c r="FPN343" s="3"/>
      <c r="FPO343" s="3"/>
      <c r="FPP343" s="3"/>
      <c r="FPQ343" s="3"/>
      <c r="FPR343" s="3"/>
      <c r="FPS343" s="3"/>
      <c r="FPT343" s="3"/>
      <c r="FPU343" s="3"/>
      <c r="FPV343" s="3"/>
      <c r="FPW343" s="3"/>
      <c r="FPX343" s="3"/>
      <c r="FPY343" s="3"/>
      <c r="FPZ343" s="3"/>
      <c r="FQA343" s="3"/>
      <c r="FQB343" s="3"/>
      <c r="FQC343" s="3"/>
      <c r="FQD343" s="3"/>
      <c r="FQE343" s="3"/>
      <c r="FQF343" s="3"/>
      <c r="FQG343" s="3"/>
      <c r="FQH343" s="3"/>
      <c r="FQI343" s="3"/>
      <c r="FQJ343" s="3"/>
      <c r="FQK343" s="3"/>
      <c r="FQL343" s="3"/>
      <c r="FQM343" s="3"/>
      <c r="FQN343" s="3"/>
      <c r="FQO343" s="3"/>
      <c r="FQP343" s="3"/>
      <c r="FQQ343" s="3"/>
      <c r="FQR343" s="3"/>
      <c r="FQS343" s="3"/>
      <c r="FQT343" s="3"/>
      <c r="FQU343" s="3"/>
      <c r="FQV343" s="3"/>
      <c r="FQW343" s="3"/>
      <c r="FQX343" s="3"/>
      <c r="FQY343" s="3"/>
      <c r="FQZ343" s="3"/>
      <c r="FRA343" s="3"/>
      <c r="FRB343" s="3"/>
      <c r="FRC343" s="3"/>
      <c r="FRD343" s="3"/>
      <c r="FRE343" s="3"/>
      <c r="FRF343" s="3"/>
      <c r="FRG343" s="3"/>
      <c r="FRH343" s="3"/>
      <c r="FRI343" s="3"/>
      <c r="FRJ343" s="3"/>
      <c r="FRK343" s="3"/>
      <c r="FRL343" s="3"/>
      <c r="FRM343" s="3"/>
      <c r="FRN343" s="3"/>
      <c r="FRO343" s="3"/>
      <c r="FRP343" s="3"/>
      <c r="FRQ343" s="3"/>
      <c r="FRR343" s="3"/>
      <c r="FRS343" s="3"/>
      <c r="FRT343" s="3"/>
      <c r="FRU343" s="3"/>
      <c r="FRV343" s="3"/>
      <c r="FRW343" s="3"/>
      <c r="FRX343" s="3"/>
      <c r="FRY343" s="3"/>
      <c r="FRZ343" s="3"/>
      <c r="FSA343" s="3"/>
      <c r="FSB343" s="3"/>
      <c r="FSC343" s="3"/>
      <c r="FSD343" s="3"/>
      <c r="FSE343" s="3"/>
      <c r="FSF343" s="3"/>
      <c r="FSG343" s="3"/>
      <c r="FSH343" s="3"/>
      <c r="FSI343" s="3"/>
      <c r="FSJ343" s="3"/>
      <c r="FSK343" s="3"/>
      <c r="FSL343" s="3"/>
      <c r="FSM343" s="3"/>
      <c r="FSN343" s="3"/>
      <c r="FSO343" s="3"/>
      <c r="FSP343" s="3"/>
      <c r="FSQ343" s="3"/>
      <c r="FSR343" s="3"/>
      <c r="FSS343" s="3"/>
      <c r="FST343" s="3"/>
      <c r="FSU343" s="3"/>
      <c r="FSV343" s="3"/>
      <c r="FSW343" s="3"/>
      <c r="FSX343" s="3"/>
      <c r="FSY343" s="3"/>
      <c r="FSZ343" s="3"/>
      <c r="FTA343" s="3"/>
      <c r="FTB343" s="3"/>
      <c r="FTC343" s="3"/>
      <c r="FTD343" s="3"/>
      <c r="FTE343" s="3"/>
      <c r="FTF343" s="3"/>
      <c r="FTG343" s="3"/>
      <c r="FTH343" s="3"/>
      <c r="FTI343" s="3"/>
      <c r="FTJ343" s="3"/>
      <c r="FTK343" s="3"/>
      <c r="FTL343" s="3"/>
      <c r="FTM343" s="3"/>
      <c r="FTN343" s="3"/>
      <c r="FTO343" s="3"/>
      <c r="FTP343" s="3"/>
      <c r="FTQ343" s="3"/>
      <c r="FTR343" s="3"/>
      <c r="FTS343" s="3"/>
      <c r="FTT343" s="3"/>
      <c r="FTU343" s="3"/>
      <c r="FTV343" s="3"/>
      <c r="FTW343" s="3"/>
      <c r="FTX343" s="3"/>
      <c r="FTY343" s="3"/>
      <c r="FTZ343" s="3"/>
      <c r="FUA343" s="3"/>
      <c r="FUB343" s="3"/>
      <c r="FUC343" s="3"/>
      <c r="FUD343" s="3"/>
      <c r="FUE343" s="3"/>
      <c r="FUF343" s="3"/>
      <c r="FUG343" s="3"/>
      <c r="FUH343" s="3"/>
      <c r="FUI343" s="3"/>
      <c r="FUJ343" s="3"/>
      <c r="FUK343" s="3"/>
      <c r="FUL343" s="3"/>
      <c r="FUM343" s="3"/>
      <c r="FUN343" s="3"/>
      <c r="FUO343" s="3"/>
      <c r="FUP343" s="3"/>
      <c r="FUQ343" s="3"/>
      <c r="FUR343" s="3"/>
      <c r="FUS343" s="3"/>
      <c r="FUT343" s="3"/>
      <c r="FUU343" s="3"/>
      <c r="FUV343" s="3"/>
      <c r="FUW343" s="3"/>
      <c r="FUX343" s="3"/>
      <c r="FUY343" s="3"/>
      <c r="FUZ343" s="3"/>
      <c r="FVA343" s="3"/>
      <c r="FVB343" s="3"/>
      <c r="FVC343" s="3"/>
      <c r="FVD343" s="3"/>
      <c r="FVE343" s="3"/>
      <c r="FVF343" s="3"/>
      <c r="FVG343" s="3"/>
      <c r="FVH343" s="3"/>
      <c r="FVI343" s="3"/>
      <c r="FVJ343" s="3"/>
      <c r="FVK343" s="3"/>
      <c r="FVL343" s="3"/>
      <c r="FVM343" s="3"/>
      <c r="FVN343" s="3"/>
      <c r="FVO343" s="3"/>
      <c r="FVP343" s="3"/>
      <c r="FVQ343" s="3"/>
      <c r="FVR343" s="3"/>
      <c r="FVS343" s="3"/>
      <c r="FVT343" s="3"/>
      <c r="FVU343" s="3"/>
      <c r="FVV343" s="3"/>
      <c r="FVW343" s="3"/>
      <c r="FVX343" s="3"/>
      <c r="FVY343" s="3"/>
      <c r="FVZ343" s="3"/>
      <c r="FWA343" s="3"/>
      <c r="FWB343" s="3"/>
      <c r="FWC343" s="3"/>
      <c r="FWD343" s="3"/>
      <c r="FWE343" s="3"/>
      <c r="FWF343" s="3"/>
      <c r="FWG343" s="3"/>
      <c r="FWH343" s="3"/>
      <c r="FWI343" s="3"/>
      <c r="FWJ343" s="3"/>
      <c r="FWK343" s="3"/>
      <c r="FWL343" s="3"/>
      <c r="FWM343" s="3"/>
      <c r="FWN343" s="3"/>
      <c r="FWO343" s="3"/>
      <c r="FWP343" s="3"/>
      <c r="FWQ343" s="3"/>
      <c r="FWR343" s="3"/>
      <c r="FWS343" s="3"/>
      <c r="FWT343" s="3"/>
      <c r="FWU343" s="3"/>
      <c r="FWV343" s="3"/>
      <c r="FWW343" s="3"/>
      <c r="FWX343" s="3"/>
      <c r="FWY343" s="3"/>
      <c r="FWZ343" s="3"/>
      <c r="FXA343" s="3"/>
      <c r="FXB343" s="3"/>
      <c r="FXC343" s="3"/>
      <c r="FXD343" s="3"/>
      <c r="FXE343" s="3"/>
      <c r="FXF343" s="3"/>
      <c r="FXG343" s="3"/>
      <c r="FXH343" s="3"/>
      <c r="FXI343" s="3"/>
      <c r="FXJ343" s="3"/>
      <c r="FXK343" s="3"/>
      <c r="FXL343" s="3"/>
      <c r="FXM343" s="3"/>
      <c r="FXN343" s="3"/>
      <c r="FXO343" s="3"/>
      <c r="FXP343" s="3"/>
      <c r="FXQ343" s="3"/>
      <c r="FXR343" s="3"/>
      <c r="FXS343" s="3"/>
      <c r="FXT343" s="3"/>
      <c r="FXU343" s="3"/>
      <c r="FXV343" s="3"/>
      <c r="FXW343" s="3"/>
      <c r="FXX343" s="3"/>
      <c r="FXY343" s="3"/>
      <c r="FXZ343" s="3"/>
      <c r="FYA343" s="3"/>
      <c r="FYB343" s="3"/>
      <c r="FYC343" s="3"/>
      <c r="FYD343" s="3"/>
      <c r="FYE343" s="3"/>
      <c r="FYF343" s="3"/>
      <c r="FYG343" s="3"/>
      <c r="FYH343" s="3"/>
      <c r="FYI343" s="3"/>
      <c r="FYJ343" s="3"/>
      <c r="FYK343" s="3"/>
      <c r="FYL343" s="3"/>
      <c r="FYM343" s="3"/>
      <c r="FYN343" s="3"/>
      <c r="FYO343" s="3"/>
      <c r="FYP343" s="3"/>
      <c r="FYQ343" s="3"/>
      <c r="FYR343" s="3"/>
      <c r="FYS343" s="3"/>
      <c r="FYT343" s="3"/>
      <c r="FYU343" s="3"/>
      <c r="FYV343" s="3"/>
      <c r="FYW343" s="3"/>
      <c r="FYX343" s="3"/>
      <c r="FYY343" s="3"/>
      <c r="FYZ343" s="3"/>
      <c r="FZA343" s="3"/>
      <c r="FZB343" s="3"/>
      <c r="FZC343" s="3"/>
      <c r="FZD343" s="3"/>
      <c r="FZE343" s="3"/>
      <c r="FZF343" s="3"/>
      <c r="FZG343" s="3"/>
      <c r="FZH343" s="3"/>
      <c r="FZI343" s="3"/>
      <c r="FZJ343" s="3"/>
      <c r="FZK343" s="3"/>
      <c r="FZL343" s="3"/>
      <c r="FZM343" s="3"/>
      <c r="FZN343" s="3"/>
      <c r="FZO343" s="3"/>
      <c r="FZP343" s="3"/>
      <c r="FZQ343" s="3"/>
      <c r="FZR343" s="3"/>
      <c r="FZS343" s="3"/>
      <c r="FZT343" s="3"/>
      <c r="FZU343" s="3"/>
      <c r="FZV343" s="3"/>
      <c r="FZW343" s="3"/>
      <c r="FZX343" s="3"/>
      <c r="FZY343" s="3"/>
      <c r="FZZ343" s="3"/>
      <c r="GAA343" s="3"/>
      <c r="GAB343" s="3"/>
      <c r="GAC343" s="3"/>
      <c r="GAD343" s="3"/>
      <c r="GAE343" s="3"/>
      <c r="GAF343" s="3"/>
      <c r="GAG343" s="3"/>
      <c r="GAH343" s="3"/>
      <c r="GAI343" s="3"/>
      <c r="GAJ343" s="3"/>
      <c r="GAK343" s="3"/>
      <c r="GAL343" s="3"/>
      <c r="GAM343" s="3"/>
      <c r="GAN343" s="3"/>
      <c r="GAO343" s="3"/>
      <c r="GAP343" s="3"/>
      <c r="GAQ343" s="3"/>
      <c r="GAR343" s="3"/>
      <c r="GAS343" s="3"/>
      <c r="GAT343" s="3"/>
      <c r="GAU343" s="3"/>
      <c r="GAV343" s="3"/>
      <c r="GAW343" s="3"/>
      <c r="GAX343" s="3"/>
      <c r="GAY343" s="3"/>
      <c r="GAZ343" s="3"/>
      <c r="GBA343" s="3"/>
      <c r="GBB343" s="3"/>
      <c r="GBC343" s="3"/>
      <c r="GBD343" s="3"/>
      <c r="GBE343" s="3"/>
      <c r="GBF343" s="3"/>
      <c r="GBG343" s="3"/>
      <c r="GBH343" s="3"/>
      <c r="GBI343" s="3"/>
      <c r="GBJ343" s="3"/>
      <c r="GBK343" s="3"/>
      <c r="GBL343" s="3"/>
      <c r="GBM343" s="3"/>
      <c r="GBN343" s="3"/>
      <c r="GBO343" s="3"/>
      <c r="GBP343" s="3"/>
      <c r="GBQ343" s="3"/>
      <c r="GBR343" s="3"/>
      <c r="GBS343" s="3"/>
      <c r="GBT343" s="3"/>
      <c r="GBU343" s="3"/>
      <c r="GBV343" s="3"/>
      <c r="GBW343" s="3"/>
      <c r="GBX343" s="3"/>
      <c r="GBY343" s="3"/>
      <c r="GBZ343" s="3"/>
      <c r="GCA343" s="3"/>
      <c r="GCB343" s="3"/>
      <c r="GCC343" s="3"/>
      <c r="GCD343" s="3"/>
      <c r="GCE343" s="3"/>
      <c r="GCF343" s="3"/>
      <c r="GCG343" s="3"/>
      <c r="GCH343" s="3"/>
      <c r="GCI343" s="3"/>
      <c r="GCJ343" s="3"/>
      <c r="GCK343" s="3"/>
      <c r="GCL343" s="3"/>
      <c r="GCM343" s="3"/>
      <c r="GCN343" s="3"/>
      <c r="GCO343" s="3"/>
      <c r="GCP343" s="3"/>
      <c r="GCQ343" s="3"/>
      <c r="GCR343" s="3"/>
      <c r="GCS343" s="3"/>
      <c r="GCT343" s="3"/>
      <c r="GCU343" s="3"/>
      <c r="GCV343" s="3"/>
      <c r="GCW343" s="3"/>
      <c r="GCX343" s="3"/>
      <c r="GCY343" s="3"/>
      <c r="GCZ343" s="3"/>
      <c r="GDA343" s="3"/>
      <c r="GDB343" s="3"/>
      <c r="GDC343" s="3"/>
      <c r="GDD343" s="3"/>
      <c r="GDE343" s="3"/>
      <c r="GDF343" s="3"/>
      <c r="GDG343" s="3"/>
      <c r="GDH343" s="3"/>
      <c r="GDI343" s="3"/>
      <c r="GDJ343" s="3"/>
      <c r="GDK343" s="3"/>
      <c r="GDL343" s="3"/>
      <c r="GDM343" s="3"/>
      <c r="GDN343" s="3"/>
      <c r="GDO343" s="3"/>
      <c r="GDP343" s="3"/>
      <c r="GDQ343" s="3"/>
      <c r="GDR343" s="3"/>
      <c r="GDS343" s="3"/>
      <c r="GDT343" s="3"/>
      <c r="GDU343" s="3"/>
      <c r="GDV343" s="3"/>
      <c r="GDW343" s="3"/>
      <c r="GDX343" s="3"/>
      <c r="GDY343" s="3"/>
      <c r="GDZ343" s="3"/>
      <c r="GEA343" s="3"/>
      <c r="GEB343" s="3"/>
      <c r="GEC343" s="3"/>
      <c r="GED343" s="3"/>
      <c r="GEE343" s="3"/>
      <c r="GEF343" s="3"/>
      <c r="GEG343" s="3"/>
      <c r="GEH343" s="3"/>
      <c r="GEI343" s="3"/>
      <c r="GEJ343" s="3"/>
      <c r="GEK343" s="3"/>
      <c r="GEL343" s="3"/>
      <c r="GEM343" s="3"/>
      <c r="GEN343" s="3"/>
      <c r="GEO343" s="3"/>
      <c r="GEP343" s="3"/>
      <c r="GEQ343" s="3"/>
      <c r="GER343" s="3"/>
      <c r="GES343" s="3"/>
      <c r="GET343" s="3"/>
      <c r="GEU343" s="3"/>
      <c r="GEV343" s="3"/>
      <c r="GEW343" s="3"/>
      <c r="GEX343" s="3"/>
      <c r="GEY343" s="3"/>
      <c r="GEZ343" s="3"/>
      <c r="GFA343" s="3"/>
      <c r="GFB343" s="3"/>
      <c r="GFC343" s="3"/>
      <c r="GFD343" s="3"/>
      <c r="GFE343" s="3"/>
      <c r="GFF343" s="3"/>
      <c r="GFG343" s="3"/>
      <c r="GFH343" s="3"/>
      <c r="GFI343" s="3"/>
      <c r="GFJ343" s="3"/>
      <c r="GFK343" s="3"/>
      <c r="GFL343" s="3"/>
      <c r="GFM343" s="3"/>
      <c r="GFN343" s="3"/>
      <c r="GFO343" s="3"/>
      <c r="GFP343" s="3"/>
      <c r="GFQ343" s="3"/>
      <c r="GFR343" s="3"/>
      <c r="GFS343" s="3"/>
      <c r="GFT343" s="3"/>
      <c r="GFU343" s="3"/>
      <c r="GFV343" s="3"/>
      <c r="GFW343" s="3"/>
      <c r="GFX343" s="3"/>
      <c r="GFY343" s="3"/>
      <c r="GFZ343" s="3"/>
      <c r="GGA343" s="3"/>
      <c r="GGB343" s="3"/>
      <c r="GGC343" s="3"/>
      <c r="GGD343" s="3"/>
      <c r="GGE343" s="3"/>
      <c r="GGF343" s="3"/>
      <c r="GGG343" s="3"/>
      <c r="GGH343" s="3"/>
      <c r="GGI343" s="3"/>
      <c r="GGJ343" s="3"/>
      <c r="GGK343" s="3"/>
      <c r="GGL343" s="3"/>
      <c r="GGM343" s="3"/>
      <c r="GGN343" s="3"/>
      <c r="GGO343" s="3"/>
      <c r="GGP343" s="3"/>
      <c r="GGQ343" s="3"/>
      <c r="GGR343" s="3"/>
      <c r="GGS343" s="3"/>
      <c r="GGT343" s="3"/>
      <c r="GGU343" s="3"/>
      <c r="GGV343" s="3"/>
      <c r="GGW343" s="3"/>
      <c r="GGX343" s="3"/>
      <c r="GGY343" s="3"/>
      <c r="GGZ343" s="3"/>
      <c r="GHA343" s="3"/>
      <c r="GHB343" s="3"/>
      <c r="GHC343" s="3"/>
      <c r="GHD343" s="3"/>
      <c r="GHE343" s="3"/>
      <c r="GHF343" s="3"/>
      <c r="GHG343" s="3"/>
      <c r="GHH343" s="3"/>
      <c r="GHI343" s="3"/>
      <c r="GHJ343" s="3"/>
      <c r="GHK343" s="3"/>
      <c r="GHL343" s="3"/>
      <c r="GHM343" s="3"/>
      <c r="GHN343" s="3"/>
      <c r="GHO343" s="3"/>
      <c r="GHP343" s="3"/>
      <c r="GHQ343" s="3"/>
      <c r="GHR343" s="3"/>
      <c r="GHS343" s="3"/>
      <c r="GHT343" s="3"/>
      <c r="GHU343" s="3"/>
      <c r="GHV343" s="3"/>
      <c r="GHW343" s="3"/>
      <c r="GHX343" s="3"/>
      <c r="GHY343" s="3"/>
      <c r="GHZ343" s="3"/>
      <c r="GIA343" s="3"/>
      <c r="GIB343" s="3"/>
      <c r="GIC343" s="3"/>
      <c r="GID343" s="3"/>
      <c r="GIE343" s="3"/>
      <c r="GIF343" s="3"/>
      <c r="GIG343" s="3"/>
      <c r="GIH343" s="3"/>
      <c r="GII343" s="3"/>
      <c r="GIJ343" s="3"/>
      <c r="GIK343" s="3"/>
      <c r="GIL343" s="3"/>
      <c r="GIM343" s="3"/>
      <c r="GIN343" s="3"/>
      <c r="GIO343" s="3"/>
      <c r="GIP343" s="3"/>
      <c r="GIQ343" s="3"/>
      <c r="GIR343" s="3"/>
      <c r="GIS343" s="3"/>
      <c r="GIT343" s="3"/>
      <c r="GIU343" s="3"/>
      <c r="GIV343" s="3"/>
      <c r="GIW343" s="3"/>
      <c r="GIX343" s="3"/>
      <c r="GIY343" s="3"/>
      <c r="GIZ343" s="3"/>
      <c r="GJA343" s="3"/>
      <c r="GJB343" s="3"/>
      <c r="GJC343" s="3"/>
      <c r="GJD343" s="3"/>
      <c r="GJE343" s="3"/>
      <c r="GJF343" s="3"/>
      <c r="GJG343" s="3"/>
      <c r="GJH343" s="3"/>
      <c r="GJI343" s="3"/>
      <c r="GJJ343" s="3"/>
      <c r="GJK343" s="3"/>
      <c r="GJL343" s="3"/>
      <c r="GJM343" s="3"/>
      <c r="GJN343" s="3"/>
      <c r="GJO343" s="3"/>
      <c r="GJP343" s="3"/>
      <c r="GJQ343" s="3"/>
      <c r="GJR343" s="3"/>
      <c r="GJS343" s="3"/>
      <c r="GJT343" s="3"/>
      <c r="GJU343" s="3"/>
      <c r="GJV343" s="3"/>
      <c r="GJW343" s="3"/>
      <c r="GJX343" s="3"/>
      <c r="GJY343" s="3"/>
      <c r="GJZ343" s="3"/>
      <c r="GKA343" s="3"/>
      <c r="GKB343" s="3"/>
      <c r="GKC343" s="3"/>
      <c r="GKD343" s="3"/>
      <c r="GKE343" s="3"/>
      <c r="GKF343" s="3"/>
      <c r="GKG343" s="3"/>
      <c r="GKH343" s="3"/>
      <c r="GKI343" s="3"/>
      <c r="GKJ343" s="3"/>
      <c r="GKK343" s="3"/>
      <c r="GKL343" s="3"/>
      <c r="GKM343" s="3"/>
      <c r="GKN343" s="3"/>
      <c r="GKO343" s="3"/>
      <c r="GKP343" s="3"/>
      <c r="GKQ343" s="3"/>
      <c r="GKR343" s="3"/>
      <c r="GKS343" s="3"/>
      <c r="GKT343" s="3"/>
      <c r="GKU343" s="3"/>
      <c r="GKV343" s="3"/>
      <c r="GKW343" s="3"/>
      <c r="GKX343" s="3"/>
      <c r="GKY343" s="3"/>
      <c r="GKZ343" s="3"/>
      <c r="GLA343" s="3"/>
      <c r="GLB343" s="3"/>
      <c r="GLC343" s="3"/>
      <c r="GLD343" s="3"/>
      <c r="GLE343" s="3"/>
      <c r="GLF343" s="3"/>
      <c r="GLG343" s="3"/>
      <c r="GLH343" s="3"/>
      <c r="GLI343" s="3"/>
      <c r="GLJ343" s="3"/>
      <c r="GLK343" s="3"/>
      <c r="GLL343" s="3"/>
      <c r="GLM343" s="3"/>
      <c r="GLN343" s="3"/>
      <c r="GLO343" s="3"/>
      <c r="GLP343" s="3"/>
      <c r="GLQ343" s="3"/>
      <c r="GLR343" s="3"/>
      <c r="GLS343" s="3"/>
      <c r="GLT343" s="3"/>
      <c r="GLU343" s="3"/>
      <c r="GLV343" s="3"/>
      <c r="GLW343" s="3"/>
      <c r="GLX343" s="3"/>
      <c r="GLY343" s="3"/>
      <c r="GLZ343" s="3"/>
      <c r="GMA343" s="3"/>
      <c r="GMB343" s="3"/>
      <c r="GMC343" s="3"/>
      <c r="GMD343" s="3"/>
      <c r="GME343" s="3"/>
      <c r="GMF343" s="3"/>
      <c r="GMG343" s="3"/>
      <c r="GMH343" s="3"/>
      <c r="GMI343" s="3"/>
      <c r="GMJ343" s="3"/>
      <c r="GMK343" s="3"/>
      <c r="GML343" s="3"/>
      <c r="GMM343" s="3"/>
      <c r="GMN343" s="3"/>
      <c r="GMO343" s="3"/>
      <c r="GMP343" s="3"/>
      <c r="GMQ343" s="3"/>
      <c r="GMR343" s="3"/>
      <c r="GMS343" s="3"/>
      <c r="GMT343" s="3"/>
      <c r="GMU343" s="3"/>
      <c r="GMV343" s="3"/>
      <c r="GMW343" s="3"/>
      <c r="GMX343" s="3"/>
      <c r="GMY343" s="3"/>
      <c r="GMZ343" s="3"/>
      <c r="GNA343" s="3"/>
      <c r="GNB343" s="3"/>
      <c r="GNC343" s="3"/>
      <c r="GND343" s="3"/>
      <c r="GNE343" s="3"/>
      <c r="GNF343" s="3"/>
      <c r="GNG343" s="3"/>
      <c r="GNH343" s="3"/>
      <c r="GNI343" s="3"/>
      <c r="GNJ343" s="3"/>
      <c r="GNK343" s="3"/>
      <c r="GNL343" s="3"/>
      <c r="GNM343" s="3"/>
      <c r="GNN343" s="3"/>
      <c r="GNO343" s="3"/>
      <c r="GNP343" s="3"/>
      <c r="GNQ343" s="3"/>
      <c r="GNR343" s="3"/>
      <c r="GNS343" s="3"/>
      <c r="GNT343" s="3"/>
      <c r="GNU343" s="3"/>
      <c r="GNV343" s="3"/>
      <c r="GNW343" s="3"/>
      <c r="GNX343" s="3"/>
      <c r="GNY343" s="3"/>
      <c r="GNZ343" s="3"/>
      <c r="GOA343" s="3"/>
      <c r="GOB343" s="3"/>
      <c r="GOC343" s="3"/>
      <c r="GOD343" s="3"/>
      <c r="GOE343" s="3"/>
      <c r="GOF343" s="3"/>
      <c r="GOG343" s="3"/>
      <c r="GOH343" s="3"/>
      <c r="GOI343" s="3"/>
      <c r="GOJ343" s="3"/>
      <c r="GOK343" s="3"/>
      <c r="GOL343" s="3"/>
      <c r="GOM343" s="3"/>
      <c r="GON343" s="3"/>
      <c r="GOO343" s="3"/>
      <c r="GOP343" s="3"/>
      <c r="GOQ343" s="3"/>
      <c r="GOR343" s="3"/>
      <c r="GOS343" s="3"/>
      <c r="GOT343" s="3"/>
      <c r="GOU343" s="3"/>
      <c r="GOV343" s="3"/>
      <c r="GOW343" s="3"/>
      <c r="GOX343" s="3"/>
      <c r="GOY343" s="3"/>
      <c r="GOZ343" s="3"/>
      <c r="GPA343" s="3"/>
      <c r="GPB343" s="3"/>
      <c r="GPC343" s="3"/>
      <c r="GPD343" s="3"/>
      <c r="GPE343" s="3"/>
      <c r="GPF343" s="3"/>
      <c r="GPG343" s="3"/>
      <c r="GPH343" s="3"/>
      <c r="GPI343" s="3"/>
      <c r="GPJ343" s="3"/>
      <c r="GPK343" s="3"/>
      <c r="GPL343" s="3"/>
      <c r="GPM343" s="3"/>
      <c r="GPN343" s="3"/>
      <c r="GPO343" s="3"/>
      <c r="GPP343" s="3"/>
      <c r="GPQ343" s="3"/>
      <c r="GPR343" s="3"/>
      <c r="GPS343" s="3"/>
      <c r="GPT343" s="3"/>
      <c r="GPU343" s="3"/>
      <c r="GPV343" s="3"/>
      <c r="GPW343" s="3"/>
      <c r="GPX343" s="3"/>
      <c r="GPY343" s="3"/>
      <c r="GPZ343" s="3"/>
      <c r="GQA343" s="3"/>
      <c r="GQB343" s="3"/>
      <c r="GQC343" s="3"/>
      <c r="GQD343" s="3"/>
      <c r="GQE343" s="3"/>
      <c r="GQF343" s="3"/>
      <c r="GQG343" s="3"/>
      <c r="GQH343" s="3"/>
      <c r="GQI343" s="3"/>
      <c r="GQJ343" s="3"/>
      <c r="GQK343" s="3"/>
      <c r="GQL343" s="3"/>
      <c r="GQM343" s="3"/>
      <c r="GQN343" s="3"/>
      <c r="GQO343" s="3"/>
      <c r="GQP343" s="3"/>
      <c r="GQQ343" s="3"/>
      <c r="GQR343" s="3"/>
      <c r="GQS343" s="3"/>
      <c r="GQT343" s="3"/>
      <c r="GQU343" s="3"/>
      <c r="GQV343" s="3"/>
      <c r="GQW343" s="3"/>
      <c r="GQX343" s="3"/>
      <c r="GQY343" s="3"/>
      <c r="GQZ343" s="3"/>
      <c r="GRA343" s="3"/>
      <c r="GRB343" s="3"/>
      <c r="GRC343" s="3"/>
      <c r="GRD343" s="3"/>
      <c r="GRE343" s="3"/>
      <c r="GRF343" s="3"/>
      <c r="GRG343" s="3"/>
      <c r="GRH343" s="3"/>
      <c r="GRI343" s="3"/>
      <c r="GRJ343" s="3"/>
      <c r="GRK343" s="3"/>
      <c r="GRL343" s="3"/>
      <c r="GRM343" s="3"/>
      <c r="GRN343" s="3"/>
      <c r="GRO343" s="3"/>
      <c r="GRP343" s="3"/>
      <c r="GRQ343" s="3"/>
      <c r="GRR343" s="3"/>
      <c r="GRS343" s="3"/>
      <c r="GRT343" s="3"/>
      <c r="GRU343" s="3"/>
      <c r="GRV343" s="3"/>
      <c r="GRW343" s="3"/>
      <c r="GRX343" s="3"/>
      <c r="GRY343" s="3"/>
      <c r="GRZ343" s="3"/>
      <c r="GSA343" s="3"/>
      <c r="GSB343" s="3"/>
      <c r="GSC343" s="3"/>
      <c r="GSD343" s="3"/>
      <c r="GSE343" s="3"/>
      <c r="GSF343" s="3"/>
      <c r="GSG343" s="3"/>
      <c r="GSH343" s="3"/>
      <c r="GSI343" s="3"/>
      <c r="GSJ343" s="3"/>
      <c r="GSK343" s="3"/>
      <c r="GSL343" s="3"/>
      <c r="GSM343" s="3"/>
      <c r="GSN343" s="3"/>
      <c r="GSO343" s="3"/>
      <c r="GSP343" s="3"/>
      <c r="GSQ343" s="3"/>
      <c r="GSR343" s="3"/>
      <c r="GSS343" s="3"/>
      <c r="GST343" s="3"/>
      <c r="GSU343" s="3"/>
      <c r="GSV343" s="3"/>
      <c r="GSW343" s="3"/>
      <c r="GSX343" s="3"/>
      <c r="GSY343" s="3"/>
      <c r="GSZ343" s="3"/>
      <c r="GTA343" s="3"/>
      <c r="GTB343" s="3"/>
      <c r="GTC343" s="3"/>
      <c r="GTD343" s="3"/>
      <c r="GTE343" s="3"/>
      <c r="GTF343" s="3"/>
      <c r="GTG343" s="3"/>
      <c r="GTH343" s="3"/>
      <c r="GTI343" s="3"/>
      <c r="GTJ343" s="3"/>
      <c r="GTK343" s="3"/>
      <c r="GTL343" s="3"/>
      <c r="GTM343" s="3"/>
      <c r="GTN343" s="3"/>
      <c r="GTO343" s="3"/>
      <c r="GTP343" s="3"/>
      <c r="GTQ343" s="3"/>
      <c r="GTR343" s="3"/>
      <c r="GTS343" s="3"/>
      <c r="GTT343" s="3"/>
      <c r="GTU343" s="3"/>
      <c r="GTV343" s="3"/>
      <c r="GTW343" s="3"/>
      <c r="GTX343" s="3"/>
      <c r="GTY343" s="3"/>
      <c r="GTZ343" s="3"/>
      <c r="GUA343" s="3"/>
      <c r="GUB343" s="3"/>
      <c r="GUC343" s="3"/>
      <c r="GUD343" s="3"/>
      <c r="GUE343" s="3"/>
      <c r="GUF343" s="3"/>
      <c r="GUG343" s="3"/>
      <c r="GUH343" s="3"/>
      <c r="GUI343" s="3"/>
      <c r="GUJ343" s="3"/>
      <c r="GUK343" s="3"/>
      <c r="GUL343" s="3"/>
      <c r="GUM343" s="3"/>
      <c r="GUN343" s="3"/>
      <c r="GUO343" s="3"/>
      <c r="GUP343" s="3"/>
      <c r="GUQ343" s="3"/>
      <c r="GUR343" s="3"/>
      <c r="GUS343" s="3"/>
      <c r="GUT343" s="3"/>
      <c r="GUU343" s="3"/>
      <c r="GUV343" s="3"/>
      <c r="GUW343" s="3"/>
      <c r="GUX343" s="3"/>
      <c r="GUY343" s="3"/>
      <c r="GUZ343" s="3"/>
      <c r="GVA343" s="3"/>
      <c r="GVB343" s="3"/>
      <c r="GVC343" s="3"/>
      <c r="GVD343" s="3"/>
      <c r="GVE343" s="3"/>
      <c r="GVF343" s="3"/>
      <c r="GVG343" s="3"/>
      <c r="GVH343" s="3"/>
      <c r="GVI343" s="3"/>
      <c r="GVJ343" s="3"/>
      <c r="GVK343" s="3"/>
      <c r="GVL343" s="3"/>
      <c r="GVM343" s="3"/>
      <c r="GVN343" s="3"/>
      <c r="GVO343" s="3"/>
      <c r="GVP343" s="3"/>
      <c r="GVQ343" s="3"/>
      <c r="GVR343" s="3"/>
      <c r="GVS343" s="3"/>
      <c r="GVT343" s="3"/>
      <c r="GVU343" s="3"/>
      <c r="GVV343" s="3"/>
      <c r="GVW343" s="3"/>
      <c r="GVX343" s="3"/>
      <c r="GVY343" s="3"/>
      <c r="GVZ343" s="3"/>
      <c r="GWA343" s="3"/>
      <c r="GWB343" s="3"/>
      <c r="GWC343" s="3"/>
      <c r="GWD343" s="3"/>
      <c r="GWE343" s="3"/>
      <c r="GWF343" s="3"/>
      <c r="GWG343" s="3"/>
      <c r="GWH343" s="3"/>
      <c r="GWI343" s="3"/>
      <c r="GWJ343" s="3"/>
      <c r="GWK343" s="3"/>
      <c r="GWL343" s="3"/>
      <c r="GWM343" s="3"/>
      <c r="GWN343" s="3"/>
      <c r="GWO343" s="3"/>
      <c r="GWP343" s="3"/>
      <c r="GWQ343" s="3"/>
      <c r="GWR343" s="3"/>
      <c r="GWS343" s="3"/>
      <c r="GWT343" s="3"/>
      <c r="GWU343" s="3"/>
      <c r="GWV343" s="3"/>
      <c r="GWW343" s="3"/>
      <c r="GWX343" s="3"/>
      <c r="GWY343" s="3"/>
      <c r="GWZ343" s="3"/>
      <c r="GXA343" s="3"/>
      <c r="GXB343" s="3"/>
      <c r="GXC343" s="3"/>
      <c r="GXD343" s="3"/>
      <c r="GXE343" s="3"/>
      <c r="GXF343" s="3"/>
      <c r="GXG343" s="3"/>
      <c r="GXH343" s="3"/>
      <c r="GXI343" s="3"/>
      <c r="GXJ343" s="3"/>
      <c r="GXK343" s="3"/>
      <c r="GXL343" s="3"/>
      <c r="GXM343" s="3"/>
      <c r="GXN343" s="3"/>
      <c r="GXO343" s="3"/>
      <c r="GXP343" s="3"/>
      <c r="GXQ343" s="3"/>
      <c r="GXR343" s="3"/>
      <c r="GXS343" s="3"/>
      <c r="GXT343" s="3"/>
      <c r="GXU343" s="3"/>
      <c r="GXV343" s="3"/>
      <c r="GXW343" s="3"/>
      <c r="GXX343" s="3"/>
      <c r="GXY343" s="3"/>
      <c r="GXZ343" s="3"/>
      <c r="GYA343" s="3"/>
      <c r="GYB343" s="3"/>
      <c r="GYC343" s="3"/>
      <c r="GYD343" s="3"/>
      <c r="GYE343" s="3"/>
      <c r="GYF343" s="3"/>
      <c r="GYG343" s="3"/>
      <c r="GYH343" s="3"/>
      <c r="GYI343" s="3"/>
      <c r="GYJ343" s="3"/>
      <c r="GYK343" s="3"/>
      <c r="GYL343" s="3"/>
      <c r="GYM343" s="3"/>
      <c r="GYN343" s="3"/>
      <c r="GYO343" s="3"/>
      <c r="GYP343" s="3"/>
      <c r="GYQ343" s="3"/>
      <c r="GYR343" s="3"/>
      <c r="GYS343" s="3"/>
      <c r="GYT343" s="3"/>
      <c r="GYU343" s="3"/>
      <c r="GYV343" s="3"/>
      <c r="GYW343" s="3"/>
      <c r="GYX343" s="3"/>
      <c r="GYY343" s="3"/>
      <c r="GYZ343" s="3"/>
      <c r="GZA343" s="3"/>
      <c r="GZB343" s="3"/>
      <c r="GZC343" s="3"/>
      <c r="GZD343" s="3"/>
      <c r="GZE343" s="3"/>
      <c r="GZF343" s="3"/>
      <c r="GZG343" s="3"/>
      <c r="GZH343" s="3"/>
      <c r="GZI343" s="3"/>
      <c r="GZJ343" s="3"/>
      <c r="GZK343" s="3"/>
      <c r="GZL343" s="3"/>
      <c r="GZM343" s="3"/>
      <c r="GZN343" s="3"/>
      <c r="GZO343" s="3"/>
      <c r="GZP343" s="3"/>
      <c r="GZQ343" s="3"/>
      <c r="GZR343" s="3"/>
      <c r="GZS343" s="3"/>
      <c r="GZT343" s="3"/>
      <c r="GZU343" s="3"/>
      <c r="GZV343" s="3"/>
      <c r="GZW343" s="3"/>
      <c r="GZX343" s="3"/>
      <c r="GZY343" s="3"/>
      <c r="GZZ343" s="3"/>
      <c r="HAA343" s="3"/>
      <c r="HAB343" s="3"/>
      <c r="HAC343" s="3"/>
      <c r="HAD343" s="3"/>
      <c r="HAE343" s="3"/>
      <c r="HAF343" s="3"/>
      <c r="HAG343" s="3"/>
      <c r="HAH343" s="3"/>
      <c r="HAI343" s="3"/>
      <c r="HAJ343" s="3"/>
      <c r="HAK343" s="3"/>
      <c r="HAL343" s="3"/>
      <c r="HAM343" s="3"/>
      <c r="HAN343" s="3"/>
      <c r="HAO343" s="3"/>
      <c r="HAP343" s="3"/>
      <c r="HAQ343" s="3"/>
      <c r="HAR343" s="3"/>
      <c r="HAS343" s="3"/>
      <c r="HAT343" s="3"/>
      <c r="HAU343" s="3"/>
      <c r="HAV343" s="3"/>
      <c r="HAW343" s="3"/>
      <c r="HAX343" s="3"/>
      <c r="HAY343" s="3"/>
      <c r="HAZ343" s="3"/>
      <c r="HBA343" s="3"/>
      <c r="HBB343" s="3"/>
      <c r="HBC343" s="3"/>
      <c r="HBD343" s="3"/>
      <c r="HBE343" s="3"/>
      <c r="HBF343" s="3"/>
      <c r="HBG343" s="3"/>
      <c r="HBH343" s="3"/>
      <c r="HBI343" s="3"/>
      <c r="HBJ343" s="3"/>
      <c r="HBK343" s="3"/>
      <c r="HBL343" s="3"/>
      <c r="HBM343" s="3"/>
      <c r="HBN343" s="3"/>
      <c r="HBO343" s="3"/>
      <c r="HBP343" s="3"/>
      <c r="HBQ343" s="3"/>
      <c r="HBR343" s="3"/>
      <c r="HBS343" s="3"/>
      <c r="HBT343" s="3"/>
      <c r="HBU343" s="3"/>
      <c r="HBV343" s="3"/>
      <c r="HBW343" s="3"/>
      <c r="HBX343" s="3"/>
      <c r="HBY343" s="3"/>
      <c r="HBZ343" s="3"/>
      <c r="HCA343" s="3"/>
      <c r="HCB343" s="3"/>
      <c r="HCC343" s="3"/>
      <c r="HCD343" s="3"/>
      <c r="HCE343" s="3"/>
      <c r="HCF343" s="3"/>
      <c r="HCG343" s="3"/>
      <c r="HCH343" s="3"/>
      <c r="HCI343" s="3"/>
      <c r="HCJ343" s="3"/>
      <c r="HCK343" s="3"/>
      <c r="HCL343" s="3"/>
      <c r="HCM343" s="3"/>
      <c r="HCN343" s="3"/>
      <c r="HCO343" s="3"/>
      <c r="HCP343" s="3"/>
      <c r="HCQ343" s="3"/>
      <c r="HCR343" s="3"/>
      <c r="HCS343" s="3"/>
      <c r="HCT343" s="3"/>
      <c r="HCU343" s="3"/>
      <c r="HCV343" s="3"/>
      <c r="HCW343" s="3"/>
      <c r="HCX343" s="3"/>
      <c r="HCY343" s="3"/>
      <c r="HCZ343" s="3"/>
      <c r="HDA343" s="3"/>
      <c r="HDB343" s="3"/>
      <c r="HDC343" s="3"/>
      <c r="HDD343" s="3"/>
      <c r="HDE343" s="3"/>
      <c r="HDF343" s="3"/>
      <c r="HDG343" s="3"/>
      <c r="HDH343" s="3"/>
      <c r="HDI343" s="3"/>
      <c r="HDJ343" s="3"/>
      <c r="HDK343" s="3"/>
      <c r="HDL343" s="3"/>
      <c r="HDM343" s="3"/>
      <c r="HDN343" s="3"/>
      <c r="HDO343" s="3"/>
      <c r="HDP343" s="3"/>
      <c r="HDQ343" s="3"/>
      <c r="HDR343" s="3"/>
      <c r="HDS343" s="3"/>
      <c r="HDT343" s="3"/>
      <c r="HDU343" s="3"/>
      <c r="HDV343" s="3"/>
      <c r="HDW343" s="3"/>
      <c r="HDX343" s="3"/>
      <c r="HDY343" s="3"/>
      <c r="HDZ343" s="3"/>
      <c r="HEA343" s="3"/>
      <c r="HEB343" s="3"/>
      <c r="HEC343" s="3"/>
      <c r="HED343" s="3"/>
      <c r="HEE343" s="3"/>
      <c r="HEF343" s="3"/>
      <c r="HEG343" s="3"/>
      <c r="HEH343" s="3"/>
      <c r="HEI343" s="3"/>
      <c r="HEJ343" s="3"/>
      <c r="HEK343" s="3"/>
      <c r="HEL343" s="3"/>
      <c r="HEM343" s="3"/>
      <c r="HEN343" s="3"/>
      <c r="HEO343" s="3"/>
      <c r="HEP343" s="3"/>
      <c r="HEQ343" s="3"/>
      <c r="HER343" s="3"/>
      <c r="HES343" s="3"/>
      <c r="HET343" s="3"/>
      <c r="HEU343" s="3"/>
      <c r="HEV343" s="3"/>
      <c r="HEW343" s="3"/>
      <c r="HEX343" s="3"/>
      <c r="HEY343" s="3"/>
      <c r="HEZ343" s="3"/>
      <c r="HFA343" s="3"/>
      <c r="HFB343" s="3"/>
      <c r="HFC343" s="3"/>
      <c r="HFD343" s="3"/>
      <c r="HFE343" s="3"/>
      <c r="HFF343" s="3"/>
      <c r="HFG343" s="3"/>
      <c r="HFH343" s="3"/>
      <c r="HFI343" s="3"/>
      <c r="HFJ343" s="3"/>
      <c r="HFK343" s="3"/>
      <c r="HFL343" s="3"/>
      <c r="HFM343" s="3"/>
      <c r="HFN343" s="3"/>
      <c r="HFO343" s="3"/>
      <c r="HFP343" s="3"/>
      <c r="HFQ343" s="3"/>
      <c r="HFR343" s="3"/>
      <c r="HFS343" s="3"/>
      <c r="HFT343" s="3"/>
      <c r="HFU343" s="3"/>
      <c r="HFV343" s="3"/>
      <c r="HFW343" s="3"/>
      <c r="HFX343" s="3"/>
      <c r="HFY343" s="3"/>
      <c r="HFZ343" s="3"/>
      <c r="HGA343" s="3"/>
      <c r="HGB343" s="3"/>
      <c r="HGC343" s="3"/>
      <c r="HGD343" s="3"/>
      <c r="HGE343" s="3"/>
      <c r="HGF343" s="3"/>
      <c r="HGG343" s="3"/>
      <c r="HGH343" s="3"/>
      <c r="HGI343" s="3"/>
      <c r="HGJ343" s="3"/>
      <c r="HGK343" s="3"/>
      <c r="HGL343" s="3"/>
      <c r="HGM343" s="3"/>
      <c r="HGN343" s="3"/>
      <c r="HGO343" s="3"/>
      <c r="HGP343" s="3"/>
      <c r="HGQ343" s="3"/>
      <c r="HGR343" s="3"/>
      <c r="HGS343" s="3"/>
      <c r="HGT343" s="3"/>
      <c r="HGU343" s="3"/>
      <c r="HGV343" s="3"/>
      <c r="HGW343" s="3"/>
      <c r="HGX343" s="3"/>
      <c r="HGY343" s="3"/>
      <c r="HGZ343" s="3"/>
      <c r="HHA343" s="3"/>
      <c r="HHB343" s="3"/>
      <c r="HHC343" s="3"/>
      <c r="HHD343" s="3"/>
      <c r="HHE343" s="3"/>
      <c r="HHF343" s="3"/>
      <c r="HHG343" s="3"/>
      <c r="HHH343" s="3"/>
      <c r="HHI343" s="3"/>
      <c r="HHJ343" s="3"/>
      <c r="HHK343" s="3"/>
      <c r="HHL343" s="3"/>
      <c r="HHM343" s="3"/>
      <c r="HHN343" s="3"/>
      <c r="HHO343" s="3"/>
      <c r="HHP343" s="3"/>
      <c r="HHQ343" s="3"/>
      <c r="HHR343" s="3"/>
      <c r="HHS343" s="3"/>
      <c r="HHT343" s="3"/>
      <c r="HHU343" s="3"/>
      <c r="HHV343" s="3"/>
      <c r="HHW343" s="3"/>
      <c r="HHX343" s="3"/>
      <c r="HHY343" s="3"/>
      <c r="HHZ343" s="3"/>
      <c r="HIA343" s="3"/>
      <c r="HIB343" s="3"/>
      <c r="HIC343" s="3"/>
      <c r="HID343" s="3"/>
      <c r="HIE343" s="3"/>
      <c r="HIF343" s="3"/>
      <c r="HIG343" s="3"/>
      <c r="HIH343" s="3"/>
      <c r="HII343" s="3"/>
      <c r="HIJ343" s="3"/>
      <c r="HIK343" s="3"/>
      <c r="HIL343" s="3"/>
      <c r="HIM343" s="3"/>
      <c r="HIN343" s="3"/>
      <c r="HIO343" s="3"/>
      <c r="HIP343" s="3"/>
      <c r="HIQ343" s="3"/>
      <c r="HIR343" s="3"/>
      <c r="HIS343" s="3"/>
      <c r="HIT343" s="3"/>
      <c r="HIU343" s="3"/>
      <c r="HIV343" s="3"/>
      <c r="HIW343" s="3"/>
      <c r="HIX343" s="3"/>
      <c r="HIY343" s="3"/>
      <c r="HIZ343" s="3"/>
      <c r="HJA343" s="3"/>
      <c r="HJB343" s="3"/>
      <c r="HJC343" s="3"/>
      <c r="HJD343" s="3"/>
      <c r="HJE343" s="3"/>
      <c r="HJF343" s="3"/>
      <c r="HJG343" s="3"/>
      <c r="HJH343" s="3"/>
      <c r="HJI343" s="3"/>
      <c r="HJJ343" s="3"/>
      <c r="HJK343" s="3"/>
      <c r="HJL343" s="3"/>
      <c r="HJM343" s="3"/>
      <c r="HJN343" s="3"/>
      <c r="HJO343" s="3"/>
      <c r="HJP343" s="3"/>
      <c r="HJQ343" s="3"/>
      <c r="HJR343" s="3"/>
      <c r="HJS343" s="3"/>
      <c r="HJT343" s="3"/>
      <c r="HJU343" s="3"/>
      <c r="HJV343" s="3"/>
      <c r="HJW343" s="3"/>
      <c r="HJX343" s="3"/>
      <c r="HJY343" s="3"/>
      <c r="HJZ343" s="3"/>
      <c r="HKA343" s="3"/>
      <c r="HKB343" s="3"/>
      <c r="HKC343" s="3"/>
      <c r="HKD343" s="3"/>
      <c r="HKE343" s="3"/>
      <c r="HKF343" s="3"/>
      <c r="HKG343" s="3"/>
      <c r="HKH343" s="3"/>
      <c r="HKI343" s="3"/>
      <c r="HKJ343" s="3"/>
      <c r="HKK343" s="3"/>
      <c r="HKL343" s="3"/>
      <c r="HKM343" s="3"/>
      <c r="HKN343" s="3"/>
      <c r="HKO343" s="3"/>
      <c r="HKP343" s="3"/>
      <c r="HKQ343" s="3"/>
      <c r="HKR343" s="3"/>
      <c r="HKS343" s="3"/>
      <c r="HKT343" s="3"/>
      <c r="HKU343" s="3"/>
      <c r="HKV343" s="3"/>
      <c r="HKW343" s="3"/>
      <c r="HKX343" s="3"/>
      <c r="HKY343" s="3"/>
      <c r="HKZ343" s="3"/>
      <c r="HLA343" s="3"/>
      <c r="HLB343" s="3"/>
      <c r="HLC343" s="3"/>
      <c r="HLD343" s="3"/>
      <c r="HLE343" s="3"/>
      <c r="HLF343" s="3"/>
      <c r="HLG343" s="3"/>
      <c r="HLH343" s="3"/>
      <c r="HLI343" s="3"/>
      <c r="HLJ343" s="3"/>
      <c r="HLK343" s="3"/>
      <c r="HLL343" s="3"/>
      <c r="HLM343" s="3"/>
      <c r="HLN343" s="3"/>
      <c r="HLO343" s="3"/>
      <c r="HLP343" s="3"/>
      <c r="HLQ343" s="3"/>
      <c r="HLR343" s="3"/>
      <c r="HLS343" s="3"/>
      <c r="HLT343" s="3"/>
      <c r="HLU343" s="3"/>
      <c r="HLV343" s="3"/>
      <c r="HLW343" s="3"/>
      <c r="HLX343" s="3"/>
      <c r="HLY343" s="3"/>
      <c r="HLZ343" s="3"/>
      <c r="HMA343" s="3"/>
      <c r="HMB343" s="3"/>
      <c r="HMC343" s="3"/>
      <c r="HMD343" s="3"/>
      <c r="HME343" s="3"/>
      <c r="HMF343" s="3"/>
      <c r="HMG343" s="3"/>
      <c r="HMH343" s="3"/>
      <c r="HMI343" s="3"/>
      <c r="HMJ343" s="3"/>
      <c r="HMK343" s="3"/>
      <c r="HML343" s="3"/>
      <c r="HMM343" s="3"/>
      <c r="HMN343" s="3"/>
      <c r="HMO343" s="3"/>
      <c r="HMP343" s="3"/>
      <c r="HMQ343" s="3"/>
      <c r="HMR343" s="3"/>
      <c r="HMS343" s="3"/>
      <c r="HMT343" s="3"/>
      <c r="HMU343" s="3"/>
      <c r="HMV343" s="3"/>
      <c r="HMW343" s="3"/>
      <c r="HMX343" s="3"/>
      <c r="HMY343" s="3"/>
      <c r="HMZ343" s="3"/>
      <c r="HNA343" s="3"/>
      <c r="HNB343" s="3"/>
      <c r="HNC343" s="3"/>
      <c r="HND343" s="3"/>
      <c r="HNE343" s="3"/>
      <c r="HNF343" s="3"/>
      <c r="HNG343" s="3"/>
      <c r="HNH343" s="3"/>
      <c r="HNI343" s="3"/>
      <c r="HNJ343" s="3"/>
      <c r="HNK343" s="3"/>
      <c r="HNL343" s="3"/>
      <c r="HNM343" s="3"/>
      <c r="HNN343" s="3"/>
      <c r="HNO343" s="3"/>
      <c r="HNP343" s="3"/>
      <c r="HNQ343" s="3"/>
      <c r="HNR343" s="3"/>
      <c r="HNS343" s="3"/>
      <c r="HNT343" s="3"/>
      <c r="HNU343" s="3"/>
      <c r="HNV343" s="3"/>
      <c r="HNW343" s="3"/>
      <c r="HNX343" s="3"/>
      <c r="HNY343" s="3"/>
      <c r="HNZ343" s="3"/>
      <c r="HOA343" s="3"/>
      <c r="HOB343" s="3"/>
      <c r="HOC343" s="3"/>
      <c r="HOD343" s="3"/>
      <c r="HOE343" s="3"/>
      <c r="HOF343" s="3"/>
      <c r="HOG343" s="3"/>
      <c r="HOH343" s="3"/>
      <c r="HOI343" s="3"/>
      <c r="HOJ343" s="3"/>
      <c r="HOK343" s="3"/>
      <c r="HOL343" s="3"/>
      <c r="HOM343" s="3"/>
      <c r="HON343" s="3"/>
      <c r="HOO343" s="3"/>
      <c r="HOP343" s="3"/>
      <c r="HOQ343" s="3"/>
      <c r="HOR343" s="3"/>
      <c r="HOS343" s="3"/>
      <c r="HOT343" s="3"/>
      <c r="HOU343" s="3"/>
      <c r="HOV343" s="3"/>
      <c r="HOW343" s="3"/>
      <c r="HOX343" s="3"/>
      <c r="HOY343" s="3"/>
      <c r="HOZ343" s="3"/>
      <c r="HPA343" s="3"/>
      <c r="HPB343" s="3"/>
      <c r="HPC343" s="3"/>
      <c r="HPD343" s="3"/>
      <c r="HPE343" s="3"/>
      <c r="HPF343" s="3"/>
      <c r="HPG343" s="3"/>
      <c r="HPH343" s="3"/>
      <c r="HPI343" s="3"/>
      <c r="HPJ343" s="3"/>
      <c r="HPK343" s="3"/>
      <c r="HPL343" s="3"/>
      <c r="HPM343" s="3"/>
      <c r="HPN343" s="3"/>
      <c r="HPO343" s="3"/>
      <c r="HPP343" s="3"/>
      <c r="HPQ343" s="3"/>
      <c r="HPR343" s="3"/>
      <c r="HPS343" s="3"/>
      <c r="HPT343" s="3"/>
      <c r="HPU343" s="3"/>
      <c r="HPV343" s="3"/>
      <c r="HPW343" s="3"/>
      <c r="HPX343" s="3"/>
      <c r="HPY343" s="3"/>
      <c r="HPZ343" s="3"/>
      <c r="HQA343" s="3"/>
      <c r="HQB343" s="3"/>
      <c r="HQC343" s="3"/>
      <c r="HQD343" s="3"/>
      <c r="HQE343" s="3"/>
      <c r="HQF343" s="3"/>
      <c r="HQG343" s="3"/>
      <c r="HQH343" s="3"/>
      <c r="HQI343" s="3"/>
      <c r="HQJ343" s="3"/>
      <c r="HQK343" s="3"/>
      <c r="HQL343" s="3"/>
      <c r="HQM343" s="3"/>
      <c r="HQN343" s="3"/>
      <c r="HQO343" s="3"/>
      <c r="HQP343" s="3"/>
      <c r="HQQ343" s="3"/>
      <c r="HQR343" s="3"/>
      <c r="HQS343" s="3"/>
      <c r="HQT343" s="3"/>
      <c r="HQU343" s="3"/>
      <c r="HQV343" s="3"/>
      <c r="HQW343" s="3"/>
      <c r="HQX343" s="3"/>
      <c r="HQY343" s="3"/>
      <c r="HQZ343" s="3"/>
      <c r="HRA343" s="3"/>
      <c r="HRB343" s="3"/>
      <c r="HRC343" s="3"/>
      <c r="HRD343" s="3"/>
      <c r="HRE343" s="3"/>
      <c r="HRF343" s="3"/>
      <c r="HRG343" s="3"/>
      <c r="HRH343" s="3"/>
      <c r="HRI343" s="3"/>
      <c r="HRJ343" s="3"/>
      <c r="HRK343" s="3"/>
      <c r="HRL343" s="3"/>
      <c r="HRM343" s="3"/>
      <c r="HRN343" s="3"/>
      <c r="HRO343" s="3"/>
      <c r="HRP343" s="3"/>
      <c r="HRQ343" s="3"/>
      <c r="HRR343" s="3"/>
      <c r="HRS343" s="3"/>
      <c r="HRT343" s="3"/>
      <c r="HRU343" s="3"/>
      <c r="HRV343" s="3"/>
      <c r="HRW343" s="3"/>
      <c r="HRX343" s="3"/>
      <c r="HRY343" s="3"/>
      <c r="HRZ343" s="3"/>
      <c r="HSA343" s="3"/>
      <c r="HSB343" s="3"/>
      <c r="HSC343" s="3"/>
      <c r="HSD343" s="3"/>
      <c r="HSE343" s="3"/>
      <c r="HSF343" s="3"/>
      <c r="HSG343" s="3"/>
      <c r="HSH343" s="3"/>
      <c r="HSI343" s="3"/>
      <c r="HSJ343" s="3"/>
      <c r="HSK343" s="3"/>
      <c r="HSL343" s="3"/>
      <c r="HSM343" s="3"/>
      <c r="HSN343" s="3"/>
      <c r="HSO343" s="3"/>
      <c r="HSP343" s="3"/>
      <c r="HSQ343" s="3"/>
      <c r="HSR343" s="3"/>
      <c r="HSS343" s="3"/>
      <c r="HST343" s="3"/>
      <c r="HSU343" s="3"/>
      <c r="HSV343" s="3"/>
      <c r="HSW343" s="3"/>
      <c r="HSX343" s="3"/>
      <c r="HSY343" s="3"/>
      <c r="HSZ343" s="3"/>
      <c r="HTA343" s="3"/>
      <c r="HTB343" s="3"/>
      <c r="HTC343" s="3"/>
      <c r="HTD343" s="3"/>
      <c r="HTE343" s="3"/>
      <c r="HTF343" s="3"/>
      <c r="HTG343" s="3"/>
      <c r="HTH343" s="3"/>
      <c r="HTI343" s="3"/>
      <c r="HTJ343" s="3"/>
      <c r="HTK343" s="3"/>
      <c r="HTL343" s="3"/>
      <c r="HTM343" s="3"/>
      <c r="HTN343" s="3"/>
      <c r="HTO343" s="3"/>
      <c r="HTP343" s="3"/>
      <c r="HTQ343" s="3"/>
      <c r="HTR343" s="3"/>
      <c r="HTS343" s="3"/>
      <c r="HTT343" s="3"/>
      <c r="HTU343" s="3"/>
      <c r="HTV343" s="3"/>
      <c r="HTW343" s="3"/>
      <c r="HTX343" s="3"/>
      <c r="HTY343" s="3"/>
      <c r="HTZ343" s="3"/>
      <c r="HUA343" s="3"/>
      <c r="HUB343" s="3"/>
      <c r="HUC343" s="3"/>
      <c r="HUD343" s="3"/>
      <c r="HUE343" s="3"/>
      <c r="HUF343" s="3"/>
      <c r="HUG343" s="3"/>
      <c r="HUH343" s="3"/>
      <c r="HUI343" s="3"/>
      <c r="HUJ343" s="3"/>
      <c r="HUK343" s="3"/>
      <c r="HUL343" s="3"/>
      <c r="HUM343" s="3"/>
      <c r="HUN343" s="3"/>
      <c r="HUO343" s="3"/>
      <c r="HUP343" s="3"/>
      <c r="HUQ343" s="3"/>
      <c r="HUR343" s="3"/>
      <c r="HUS343" s="3"/>
      <c r="HUT343" s="3"/>
      <c r="HUU343" s="3"/>
      <c r="HUV343" s="3"/>
      <c r="HUW343" s="3"/>
      <c r="HUX343" s="3"/>
      <c r="HUY343" s="3"/>
      <c r="HUZ343" s="3"/>
      <c r="HVA343" s="3"/>
      <c r="HVB343" s="3"/>
      <c r="HVC343" s="3"/>
      <c r="HVD343" s="3"/>
      <c r="HVE343" s="3"/>
      <c r="HVF343" s="3"/>
      <c r="HVG343" s="3"/>
      <c r="HVH343" s="3"/>
      <c r="HVI343" s="3"/>
      <c r="HVJ343" s="3"/>
      <c r="HVK343" s="3"/>
      <c r="HVL343" s="3"/>
      <c r="HVM343" s="3"/>
      <c r="HVN343" s="3"/>
      <c r="HVO343" s="3"/>
      <c r="HVP343" s="3"/>
      <c r="HVQ343" s="3"/>
      <c r="HVR343" s="3"/>
      <c r="HVS343" s="3"/>
      <c r="HVT343" s="3"/>
      <c r="HVU343" s="3"/>
      <c r="HVV343" s="3"/>
      <c r="HVW343" s="3"/>
      <c r="HVX343" s="3"/>
      <c r="HVY343" s="3"/>
      <c r="HVZ343" s="3"/>
      <c r="HWA343" s="3"/>
      <c r="HWB343" s="3"/>
      <c r="HWC343" s="3"/>
      <c r="HWD343" s="3"/>
      <c r="HWE343" s="3"/>
      <c r="HWF343" s="3"/>
      <c r="HWG343" s="3"/>
      <c r="HWH343" s="3"/>
      <c r="HWI343" s="3"/>
      <c r="HWJ343" s="3"/>
      <c r="HWK343" s="3"/>
      <c r="HWL343" s="3"/>
      <c r="HWM343" s="3"/>
      <c r="HWN343" s="3"/>
      <c r="HWO343" s="3"/>
      <c r="HWP343" s="3"/>
      <c r="HWQ343" s="3"/>
      <c r="HWR343" s="3"/>
      <c r="HWS343" s="3"/>
      <c r="HWT343" s="3"/>
      <c r="HWU343" s="3"/>
      <c r="HWV343" s="3"/>
      <c r="HWW343" s="3"/>
      <c r="HWX343" s="3"/>
      <c r="HWY343" s="3"/>
      <c r="HWZ343" s="3"/>
      <c r="HXA343" s="3"/>
      <c r="HXB343" s="3"/>
      <c r="HXC343" s="3"/>
      <c r="HXD343" s="3"/>
      <c r="HXE343" s="3"/>
      <c r="HXF343" s="3"/>
      <c r="HXG343" s="3"/>
      <c r="HXH343" s="3"/>
      <c r="HXI343" s="3"/>
      <c r="HXJ343" s="3"/>
      <c r="HXK343" s="3"/>
      <c r="HXL343" s="3"/>
      <c r="HXM343" s="3"/>
      <c r="HXN343" s="3"/>
      <c r="HXO343" s="3"/>
      <c r="HXP343" s="3"/>
      <c r="HXQ343" s="3"/>
      <c r="HXR343" s="3"/>
      <c r="HXS343" s="3"/>
      <c r="HXT343" s="3"/>
      <c r="HXU343" s="3"/>
      <c r="HXV343" s="3"/>
      <c r="HXW343" s="3"/>
      <c r="HXX343" s="3"/>
      <c r="HXY343" s="3"/>
      <c r="HXZ343" s="3"/>
      <c r="HYA343" s="3"/>
      <c r="HYB343" s="3"/>
      <c r="HYC343" s="3"/>
      <c r="HYD343" s="3"/>
      <c r="HYE343" s="3"/>
      <c r="HYF343" s="3"/>
      <c r="HYG343" s="3"/>
      <c r="HYH343" s="3"/>
      <c r="HYI343" s="3"/>
      <c r="HYJ343" s="3"/>
      <c r="HYK343" s="3"/>
      <c r="HYL343" s="3"/>
      <c r="HYM343" s="3"/>
      <c r="HYN343" s="3"/>
      <c r="HYO343" s="3"/>
      <c r="HYP343" s="3"/>
      <c r="HYQ343" s="3"/>
      <c r="HYR343" s="3"/>
      <c r="HYS343" s="3"/>
      <c r="HYT343" s="3"/>
      <c r="HYU343" s="3"/>
      <c r="HYV343" s="3"/>
      <c r="HYW343" s="3"/>
      <c r="HYX343" s="3"/>
      <c r="HYY343" s="3"/>
      <c r="HYZ343" s="3"/>
      <c r="HZA343" s="3"/>
      <c r="HZB343" s="3"/>
      <c r="HZC343" s="3"/>
      <c r="HZD343" s="3"/>
      <c r="HZE343" s="3"/>
      <c r="HZF343" s="3"/>
      <c r="HZG343" s="3"/>
      <c r="HZH343" s="3"/>
      <c r="HZI343" s="3"/>
      <c r="HZJ343" s="3"/>
      <c r="HZK343" s="3"/>
      <c r="HZL343" s="3"/>
      <c r="HZM343" s="3"/>
      <c r="HZN343" s="3"/>
      <c r="HZO343" s="3"/>
      <c r="HZP343" s="3"/>
      <c r="HZQ343" s="3"/>
      <c r="HZR343" s="3"/>
      <c r="HZS343" s="3"/>
      <c r="HZT343" s="3"/>
      <c r="HZU343" s="3"/>
      <c r="HZV343" s="3"/>
      <c r="HZW343" s="3"/>
      <c r="HZX343" s="3"/>
      <c r="HZY343" s="3"/>
      <c r="HZZ343" s="3"/>
      <c r="IAA343" s="3"/>
      <c r="IAB343" s="3"/>
      <c r="IAC343" s="3"/>
      <c r="IAD343" s="3"/>
      <c r="IAE343" s="3"/>
      <c r="IAF343" s="3"/>
      <c r="IAG343" s="3"/>
      <c r="IAH343" s="3"/>
      <c r="IAI343" s="3"/>
      <c r="IAJ343" s="3"/>
      <c r="IAK343" s="3"/>
      <c r="IAL343" s="3"/>
      <c r="IAM343" s="3"/>
      <c r="IAN343" s="3"/>
      <c r="IAO343" s="3"/>
      <c r="IAP343" s="3"/>
      <c r="IAQ343" s="3"/>
      <c r="IAR343" s="3"/>
      <c r="IAS343" s="3"/>
      <c r="IAT343" s="3"/>
      <c r="IAU343" s="3"/>
      <c r="IAV343" s="3"/>
      <c r="IAW343" s="3"/>
      <c r="IAX343" s="3"/>
      <c r="IAY343" s="3"/>
      <c r="IAZ343" s="3"/>
      <c r="IBA343" s="3"/>
      <c r="IBB343" s="3"/>
      <c r="IBC343" s="3"/>
      <c r="IBD343" s="3"/>
      <c r="IBE343" s="3"/>
      <c r="IBF343" s="3"/>
      <c r="IBG343" s="3"/>
      <c r="IBH343" s="3"/>
      <c r="IBI343" s="3"/>
      <c r="IBJ343" s="3"/>
      <c r="IBK343" s="3"/>
      <c r="IBL343" s="3"/>
      <c r="IBM343" s="3"/>
      <c r="IBN343" s="3"/>
      <c r="IBO343" s="3"/>
      <c r="IBP343" s="3"/>
      <c r="IBQ343" s="3"/>
      <c r="IBR343" s="3"/>
      <c r="IBS343" s="3"/>
      <c r="IBT343" s="3"/>
      <c r="IBU343" s="3"/>
      <c r="IBV343" s="3"/>
      <c r="IBW343" s="3"/>
      <c r="IBX343" s="3"/>
      <c r="IBY343" s="3"/>
      <c r="IBZ343" s="3"/>
      <c r="ICA343" s="3"/>
      <c r="ICB343" s="3"/>
      <c r="ICC343" s="3"/>
      <c r="ICD343" s="3"/>
      <c r="ICE343" s="3"/>
      <c r="ICF343" s="3"/>
      <c r="ICG343" s="3"/>
      <c r="ICH343" s="3"/>
      <c r="ICI343" s="3"/>
      <c r="ICJ343" s="3"/>
      <c r="ICK343" s="3"/>
      <c r="ICL343" s="3"/>
      <c r="ICM343" s="3"/>
      <c r="ICN343" s="3"/>
      <c r="ICO343" s="3"/>
      <c r="ICP343" s="3"/>
      <c r="ICQ343" s="3"/>
      <c r="ICR343" s="3"/>
      <c r="ICS343" s="3"/>
      <c r="ICT343" s="3"/>
      <c r="ICU343" s="3"/>
      <c r="ICV343" s="3"/>
      <c r="ICW343" s="3"/>
      <c r="ICX343" s="3"/>
      <c r="ICY343" s="3"/>
      <c r="ICZ343" s="3"/>
      <c r="IDA343" s="3"/>
      <c r="IDB343" s="3"/>
      <c r="IDC343" s="3"/>
      <c r="IDD343" s="3"/>
      <c r="IDE343" s="3"/>
      <c r="IDF343" s="3"/>
      <c r="IDG343" s="3"/>
      <c r="IDH343" s="3"/>
      <c r="IDI343" s="3"/>
      <c r="IDJ343" s="3"/>
      <c r="IDK343" s="3"/>
      <c r="IDL343" s="3"/>
      <c r="IDM343" s="3"/>
      <c r="IDN343" s="3"/>
      <c r="IDO343" s="3"/>
      <c r="IDP343" s="3"/>
      <c r="IDQ343" s="3"/>
      <c r="IDR343" s="3"/>
      <c r="IDS343" s="3"/>
      <c r="IDT343" s="3"/>
      <c r="IDU343" s="3"/>
      <c r="IDV343" s="3"/>
      <c r="IDW343" s="3"/>
      <c r="IDX343" s="3"/>
      <c r="IDY343" s="3"/>
      <c r="IDZ343" s="3"/>
      <c r="IEA343" s="3"/>
      <c r="IEB343" s="3"/>
      <c r="IEC343" s="3"/>
      <c r="IED343" s="3"/>
      <c r="IEE343" s="3"/>
      <c r="IEF343" s="3"/>
      <c r="IEG343" s="3"/>
      <c r="IEH343" s="3"/>
      <c r="IEI343" s="3"/>
      <c r="IEJ343" s="3"/>
      <c r="IEK343" s="3"/>
      <c r="IEL343" s="3"/>
      <c r="IEM343" s="3"/>
      <c r="IEN343" s="3"/>
      <c r="IEO343" s="3"/>
      <c r="IEP343" s="3"/>
      <c r="IEQ343" s="3"/>
      <c r="IER343" s="3"/>
      <c r="IES343" s="3"/>
      <c r="IET343" s="3"/>
      <c r="IEU343" s="3"/>
      <c r="IEV343" s="3"/>
      <c r="IEW343" s="3"/>
      <c r="IEX343" s="3"/>
      <c r="IEY343" s="3"/>
      <c r="IEZ343" s="3"/>
      <c r="IFA343" s="3"/>
      <c r="IFB343" s="3"/>
      <c r="IFC343" s="3"/>
      <c r="IFD343" s="3"/>
      <c r="IFE343" s="3"/>
      <c r="IFF343" s="3"/>
      <c r="IFG343" s="3"/>
      <c r="IFH343" s="3"/>
      <c r="IFI343" s="3"/>
      <c r="IFJ343" s="3"/>
      <c r="IFK343" s="3"/>
      <c r="IFL343" s="3"/>
      <c r="IFM343" s="3"/>
      <c r="IFN343" s="3"/>
      <c r="IFO343" s="3"/>
      <c r="IFP343" s="3"/>
      <c r="IFQ343" s="3"/>
      <c r="IFR343" s="3"/>
      <c r="IFS343" s="3"/>
      <c r="IFT343" s="3"/>
      <c r="IFU343" s="3"/>
      <c r="IFV343" s="3"/>
      <c r="IFW343" s="3"/>
      <c r="IFX343" s="3"/>
      <c r="IFY343" s="3"/>
      <c r="IFZ343" s="3"/>
      <c r="IGA343" s="3"/>
      <c r="IGB343" s="3"/>
      <c r="IGC343" s="3"/>
      <c r="IGD343" s="3"/>
      <c r="IGE343" s="3"/>
      <c r="IGF343" s="3"/>
      <c r="IGG343" s="3"/>
      <c r="IGH343" s="3"/>
      <c r="IGI343" s="3"/>
      <c r="IGJ343" s="3"/>
      <c r="IGK343" s="3"/>
      <c r="IGL343" s="3"/>
      <c r="IGM343" s="3"/>
      <c r="IGN343" s="3"/>
      <c r="IGO343" s="3"/>
      <c r="IGP343" s="3"/>
      <c r="IGQ343" s="3"/>
      <c r="IGR343" s="3"/>
      <c r="IGS343" s="3"/>
      <c r="IGT343" s="3"/>
      <c r="IGU343" s="3"/>
      <c r="IGV343" s="3"/>
      <c r="IGW343" s="3"/>
      <c r="IGX343" s="3"/>
      <c r="IGY343" s="3"/>
      <c r="IGZ343" s="3"/>
      <c r="IHA343" s="3"/>
      <c r="IHB343" s="3"/>
      <c r="IHC343" s="3"/>
      <c r="IHD343" s="3"/>
      <c r="IHE343" s="3"/>
      <c r="IHF343" s="3"/>
      <c r="IHG343" s="3"/>
      <c r="IHH343" s="3"/>
      <c r="IHI343" s="3"/>
      <c r="IHJ343" s="3"/>
      <c r="IHK343" s="3"/>
      <c r="IHL343" s="3"/>
      <c r="IHM343" s="3"/>
      <c r="IHN343" s="3"/>
      <c r="IHO343" s="3"/>
      <c r="IHP343" s="3"/>
      <c r="IHQ343" s="3"/>
      <c r="IHR343" s="3"/>
      <c r="IHS343" s="3"/>
      <c r="IHT343" s="3"/>
      <c r="IHU343" s="3"/>
      <c r="IHV343" s="3"/>
      <c r="IHW343" s="3"/>
      <c r="IHX343" s="3"/>
      <c r="IHY343" s="3"/>
      <c r="IHZ343" s="3"/>
      <c r="IIA343" s="3"/>
      <c r="IIB343" s="3"/>
      <c r="IIC343" s="3"/>
      <c r="IID343" s="3"/>
      <c r="IIE343" s="3"/>
      <c r="IIF343" s="3"/>
      <c r="IIG343" s="3"/>
      <c r="IIH343" s="3"/>
      <c r="III343" s="3"/>
      <c r="IIJ343" s="3"/>
      <c r="IIK343" s="3"/>
      <c r="IIL343" s="3"/>
      <c r="IIM343" s="3"/>
      <c r="IIN343" s="3"/>
      <c r="IIO343" s="3"/>
      <c r="IIP343" s="3"/>
      <c r="IIQ343" s="3"/>
      <c r="IIR343" s="3"/>
      <c r="IIS343" s="3"/>
      <c r="IIT343" s="3"/>
      <c r="IIU343" s="3"/>
      <c r="IIV343" s="3"/>
      <c r="IIW343" s="3"/>
      <c r="IIX343" s="3"/>
      <c r="IIY343" s="3"/>
      <c r="IIZ343" s="3"/>
      <c r="IJA343" s="3"/>
      <c r="IJB343" s="3"/>
      <c r="IJC343" s="3"/>
      <c r="IJD343" s="3"/>
      <c r="IJE343" s="3"/>
      <c r="IJF343" s="3"/>
      <c r="IJG343" s="3"/>
      <c r="IJH343" s="3"/>
      <c r="IJI343" s="3"/>
      <c r="IJJ343" s="3"/>
      <c r="IJK343" s="3"/>
      <c r="IJL343" s="3"/>
      <c r="IJM343" s="3"/>
      <c r="IJN343" s="3"/>
      <c r="IJO343" s="3"/>
      <c r="IJP343" s="3"/>
      <c r="IJQ343" s="3"/>
      <c r="IJR343" s="3"/>
      <c r="IJS343" s="3"/>
      <c r="IJT343" s="3"/>
      <c r="IJU343" s="3"/>
      <c r="IJV343" s="3"/>
      <c r="IJW343" s="3"/>
      <c r="IJX343" s="3"/>
      <c r="IJY343" s="3"/>
      <c r="IJZ343" s="3"/>
      <c r="IKA343" s="3"/>
      <c r="IKB343" s="3"/>
      <c r="IKC343" s="3"/>
      <c r="IKD343" s="3"/>
      <c r="IKE343" s="3"/>
      <c r="IKF343" s="3"/>
      <c r="IKG343" s="3"/>
      <c r="IKH343" s="3"/>
      <c r="IKI343" s="3"/>
      <c r="IKJ343" s="3"/>
      <c r="IKK343" s="3"/>
      <c r="IKL343" s="3"/>
      <c r="IKM343" s="3"/>
      <c r="IKN343" s="3"/>
      <c r="IKO343" s="3"/>
      <c r="IKP343" s="3"/>
      <c r="IKQ343" s="3"/>
      <c r="IKR343" s="3"/>
      <c r="IKS343" s="3"/>
      <c r="IKT343" s="3"/>
      <c r="IKU343" s="3"/>
      <c r="IKV343" s="3"/>
      <c r="IKW343" s="3"/>
      <c r="IKX343" s="3"/>
      <c r="IKY343" s="3"/>
      <c r="IKZ343" s="3"/>
      <c r="ILA343" s="3"/>
      <c r="ILB343" s="3"/>
      <c r="ILC343" s="3"/>
      <c r="ILD343" s="3"/>
      <c r="ILE343" s="3"/>
      <c r="ILF343" s="3"/>
      <c r="ILG343" s="3"/>
      <c r="ILH343" s="3"/>
      <c r="ILI343" s="3"/>
      <c r="ILJ343" s="3"/>
      <c r="ILK343" s="3"/>
      <c r="ILL343" s="3"/>
      <c r="ILM343" s="3"/>
      <c r="ILN343" s="3"/>
      <c r="ILO343" s="3"/>
      <c r="ILP343" s="3"/>
      <c r="ILQ343" s="3"/>
      <c r="ILR343" s="3"/>
      <c r="ILS343" s="3"/>
      <c r="ILT343" s="3"/>
      <c r="ILU343" s="3"/>
      <c r="ILV343" s="3"/>
      <c r="ILW343" s="3"/>
      <c r="ILX343" s="3"/>
      <c r="ILY343" s="3"/>
      <c r="ILZ343" s="3"/>
      <c r="IMA343" s="3"/>
      <c r="IMB343" s="3"/>
      <c r="IMC343" s="3"/>
      <c r="IMD343" s="3"/>
      <c r="IME343" s="3"/>
      <c r="IMF343" s="3"/>
      <c r="IMG343" s="3"/>
      <c r="IMH343" s="3"/>
      <c r="IMI343" s="3"/>
      <c r="IMJ343" s="3"/>
      <c r="IMK343" s="3"/>
      <c r="IML343" s="3"/>
      <c r="IMM343" s="3"/>
      <c r="IMN343" s="3"/>
      <c r="IMO343" s="3"/>
      <c r="IMP343" s="3"/>
      <c r="IMQ343" s="3"/>
      <c r="IMR343" s="3"/>
      <c r="IMS343" s="3"/>
      <c r="IMT343" s="3"/>
      <c r="IMU343" s="3"/>
      <c r="IMV343" s="3"/>
      <c r="IMW343" s="3"/>
      <c r="IMX343" s="3"/>
      <c r="IMY343" s="3"/>
      <c r="IMZ343" s="3"/>
      <c r="INA343" s="3"/>
      <c r="INB343" s="3"/>
      <c r="INC343" s="3"/>
      <c r="IND343" s="3"/>
      <c r="INE343" s="3"/>
      <c r="INF343" s="3"/>
      <c r="ING343" s="3"/>
      <c r="INH343" s="3"/>
      <c r="INI343" s="3"/>
      <c r="INJ343" s="3"/>
      <c r="INK343" s="3"/>
      <c r="INL343" s="3"/>
      <c r="INM343" s="3"/>
      <c r="INN343" s="3"/>
      <c r="INO343" s="3"/>
      <c r="INP343" s="3"/>
      <c r="INQ343" s="3"/>
      <c r="INR343" s="3"/>
      <c r="INS343" s="3"/>
      <c r="INT343" s="3"/>
      <c r="INU343" s="3"/>
      <c r="INV343" s="3"/>
      <c r="INW343" s="3"/>
      <c r="INX343" s="3"/>
      <c r="INY343" s="3"/>
      <c r="INZ343" s="3"/>
      <c r="IOA343" s="3"/>
      <c r="IOB343" s="3"/>
      <c r="IOC343" s="3"/>
      <c r="IOD343" s="3"/>
      <c r="IOE343" s="3"/>
      <c r="IOF343" s="3"/>
      <c r="IOG343" s="3"/>
      <c r="IOH343" s="3"/>
      <c r="IOI343" s="3"/>
      <c r="IOJ343" s="3"/>
      <c r="IOK343" s="3"/>
      <c r="IOL343" s="3"/>
      <c r="IOM343" s="3"/>
      <c r="ION343" s="3"/>
      <c r="IOO343" s="3"/>
      <c r="IOP343" s="3"/>
      <c r="IOQ343" s="3"/>
      <c r="IOR343" s="3"/>
      <c r="IOS343" s="3"/>
      <c r="IOT343" s="3"/>
      <c r="IOU343" s="3"/>
      <c r="IOV343" s="3"/>
      <c r="IOW343" s="3"/>
      <c r="IOX343" s="3"/>
      <c r="IOY343" s="3"/>
      <c r="IOZ343" s="3"/>
      <c r="IPA343" s="3"/>
      <c r="IPB343" s="3"/>
      <c r="IPC343" s="3"/>
      <c r="IPD343" s="3"/>
      <c r="IPE343" s="3"/>
      <c r="IPF343" s="3"/>
      <c r="IPG343" s="3"/>
      <c r="IPH343" s="3"/>
      <c r="IPI343" s="3"/>
      <c r="IPJ343" s="3"/>
      <c r="IPK343" s="3"/>
      <c r="IPL343" s="3"/>
      <c r="IPM343" s="3"/>
      <c r="IPN343" s="3"/>
      <c r="IPO343" s="3"/>
      <c r="IPP343" s="3"/>
      <c r="IPQ343" s="3"/>
      <c r="IPR343" s="3"/>
      <c r="IPS343" s="3"/>
      <c r="IPT343" s="3"/>
      <c r="IPU343" s="3"/>
      <c r="IPV343" s="3"/>
      <c r="IPW343" s="3"/>
      <c r="IPX343" s="3"/>
      <c r="IPY343" s="3"/>
      <c r="IPZ343" s="3"/>
      <c r="IQA343" s="3"/>
      <c r="IQB343" s="3"/>
      <c r="IQC343" s="3"/>
      <c r="IQD343" s="3"/>
      <c r="IQE343" s="3"/>
      <c r="IQF343" s="3"/>
      <c r="IQG343" s="3"/>
      <c r="IQH343" s="3"/>
      <c r="IQI343" s="3"/>
      <c r="IQJ343" s="3"/>
      <c r="IQK343" s="3"/>
      <c r="IQL343" s="3"/>
      <c r="IQM343" s="3"/>
      <c r="IQN343" s="3"/>
      <c r="IQO343" s="3"/>
      <c r="IQP343" s="3"/>
      <c r="IQQ343" s="3"/>
      <c r="IQR343" s="3"/>
      <c r="IQS343" s="3"/>
      <c r="IQT343" s="3"/>
      <c r="IQU343" s="3"/>
      <c r="IQV343" s="3"/>
      <c r="IQW343" s="3"/>
      <c r="IQX343" s="3"/>
      <c r="IQY343" s="3"/>
      <c r="IQZ343" s="3"/>
      <c r="IRA343" s="3"/>
      <c r="IRB343" s="3"/>
      <c r="IRC343" s="3"/>
      <c r="IRD343" s="3"/>
      <c r="IRE343" s="3"/>
      <c r="IRF343" s="3"/>
      <c r="IRG343" s="3"/>
      <c r="IRH343" s="3"/>
      <c r="IRI343" s="3"/>
      <c r="IRJ343" s="3"/>
      <c r="IRK343" s="3"/>
      <c r="IRL343" s="3"/>
      <c r="IRM343" s="3"/>
      <c r="IRN343" s="3"/>
      <c r="IRO343" s="3"/>
      <c r="IRP343" s="3"/>
      <c r="IRQ343" s="3"/>
      <c r="IRR343" s="3"/>
      <c r="IRS343" s="3"/>
      <c r="IRT343" s="3"/>
      <c r="IRU343" s="3"/>
      <c r="IRV343" s="3"/>
      <c r="IRW343" s="3"/>
      <c r="IRX343" s="3"/>
      <c r="IRY343" s="3"/>
      <c r="IRZ343" s="3"/>
      <c r="ISA343" s="3"/>
      <c r="ISB343" s="3"/>
      <c r="ISC343" s="3"/>
      <c r="ISD343" s="3"/>
      <c r="ISE343" s="3"/>
      <c r="ISF343" s="3"/>
      <c r="ISG343" s="3"/>
      <c r="ISH343" s="3"/>
      <c r="ISI343" s="3"/>
      <c r="ISJ343" s="3"/>
      <c r="ISK343" s="3"/>
      <c r="ISL343" s="3"/>
      <c r="ISM343" s="3"/>
      <c r="ISN343" s="3"/>
      <c r="ISO343" s="3"/>
      <c r="ISP343" s="3"/>
      <c r="ISQ343" s="3"/>
      <c r="ISR343" s="3"/>
      <c r="ISS343" s="3"/>
      <c r="IST343" s="3"/>
      <c r="ISU343" s="3"/>
      <c r="ISV343" s="3"/>
      <c r="ISW343" s="3"/>
      <c r="ISX343" s="3"/>
      <c r="ISY343" s="3"/>
      <c r="ISZ343" s="3"/>
      <c r="ITA343" s="3"/>
      <c r="ITB343" s="3"/>
      <c r="ITC343" s="3"/>
      <c r="ITD343" s="3"/>
      <c r="ITE343" s="3"/>
      <c r="ITF343" s="3"/>
      <c r="ITG343" s="3"/>
      <c r="ITH343" s="3"/>
      <c r="ITI343" s="3"/>
      <c r="ITJ343" s="3"/>
      <c r="ITK343" s="3"/>
      <c r="ITL343" s="3"/>
      <c r="ITM343" s="3"/>
      <c r="ITN343" s="3"/>
      <c r="ITO343" s="3"/>
      <c r="ITP343" s="3"/>
      <c r="ITQ343" s="3"/>
      <c r="ITR343" s="3"/>
      <c r="ITS343" s="3"/>
      <c r="ITT343" s="3"/>
      <c r="ITU343" s="3"/>
      <c r="ITV343" s="3"/>
      <c r="ITW343" s="3"/>
      <c r="ITX343" s="3"/>
      <c r="ITY343" s="3"/>
      <c r="ITZ343" s="3"/>
      <c r="IUA343" s="3"/>
      <c r="IUB343" s="3"/>
      <c r="IUC343" s="3"/>
      <c r="IUD343" s="3"/>
      <c r="IUE343" s="3"/>
      <c r="IUF343" s="3"/>
      <c r="IUG343" s="3"/>
      <c r="IUH343" s="3"/>
      <c r="IUI343" s="3"/>
      <c r="IUJ343" s="3"/>
      <c r="IUK343" s="3"/>
      <c r="IUL343" s="3"/>
      <c r="IUM343" s="3"/>
      <c r="IUN343" s="3"/>
      <c r="IUO343" s="3"/>
      <c r="IUP343" s="3"/>
      <c r="IUQ343" s="3"/>
      <c r="IUR343" s="3"/>
      <c r="IUS343" s="3"/>
      <c r="IUT343" s="3"/>
      <c r="IUU343" s="3"/>
      <c r="IUV343" s="3"/>
      <c r="IUW343" s="3"/>
      <c r="IUX343" s="3"/>
      <c r="IUY343" s="3"/>
      <c r="IUZ343" s="3"/>
      <c r="IVA343" s="3"/>
      <c r="IVB343" s="3"/>
      <c r="IVC343" s="3"/>
      <c r="IVD343" s="3"/>
      <c r="IVE343" s="3"/>
      <c r="IVF343" s="3"/>
      <c r="IVG343" s="3"/>
      <c r="IVH343" s="3"/>
      <c r="IVI343" s="3"/>
      <c r="IVJ343" s="3"/>
      <c r="IVK343" s="3"/>
      <c r="IVL343" s="3"/>
      <c r="IVM343" s="3"/>
      <c r="IVN343" s="3"/>
      <c r="IVO343" s="3"/>
      <c r="IVP343" s="3"/>
      <c r="IVQ343" s="3"/>
      <c r="IVR343" s="3"/>
      <c r="IVS343" s="3"/>
      <c r="IVT343" s="3"/>
      <c r="IVU343" s="3"/>
      <c r="IVV343" s="3"/>
      <c r="IVW343" s="3"/>
      <c r="IVX343" s="3"/>
      <c r="IVY343" s="3"/>
      <c r="IVZ343" s="3"/>
      <c r="IWA343" s="3"/>
      <c r="IWB343" s="3"/>
      <c r="IWC343" s="3"/>
      <c r="IWD343" s="3"/>
      <c r="IWE343" s="3"/>
      <c r="IWF343" s="3"/>
      <c r="IWG343" s="3"/>
      <c r="IWH343" s="3"/>
      <c r="IWI343" s="3"/>
      <c r="IWJ343" s="3"/>
      <c r="IWK343" s="3"/>
      <c r="IWL343" s="3"/>
      <c r="IWM343" s="3"/>
      <c r="IWN343" s="3"/>
      <c r="IWO343" s="3"/>
      <c r="IWP343" s="3"/>
      <c r="IWQ343" s="3"/>
      <c r="IWR343" s="3"/>
      <c r="IWS343" s="3"/>
      <c r="IWT343" s="3"/>
      <c r="IWU343" s="3"/>
      <c r="IWV343" s="3"/>
      <c r="IWW343" s="3"/>
      <c r="IWX343" s="3"/>
      <c r="IWY343" s="3"/>
      <c r="IWZ343" s="3"/>
      <c r="IXA343" s="3"/>
      <c r="IXB343" s="3"/>
      <c r="IXC343" s="3"/>
      <c r="IXD343" s="3"/>
      <c r="IXE343" s="3"/>
      <c r="IXF343" s="3"/>
      <c r="IXG343" s="3"/>
      <c r="IXH343" s="3"/>
      <c r="IXI343" s="3"/>
      <c r="IXJ343" s="3"/>
      <c r="IXK343" s="3"/>
      <c r="IXL343" s="3"/>
      <c r="IXM343" s="3"/>
      <c r="IXN343" s="3"/>
      <c r="IXO343" s="3"/>
      <c r="IXP343" s="3"/>
      <c r="IXQ343" s="3"/>
      <c r="IXR343" s="3"/>
      <c r="IXS343" s="3"/>
      <c r="IXT343" s="3"/>
      <c r="IXU343" s="3"/>
      <c r="IXV343" s="3"/>
      <c r="IXW343" s="3"/>
      <c r="IXX343" s="3"/>
      <c r="IXY343" s="3"/>
      <c r="IXZ343" s="3"/>
      <c r="IYA343" s="3"/>
      <c r="IYB343" s="3"/>
      <c r="IYC343" s="3"/>
      <c r="IYD343" s="3"/>
      <c r="IYE343" s="3"/>
      <c r="IYF343" s="3"/>
      <c r="IYG343" s="3"/>
      <c r="IYH343" s="3"/>
      <c r="IYI343" s="3"/>
      <c r="IYJ343" s="3"/>
      <c r="IYK343" s="3"/>
      <c r="IYL343" s="3"/>
      <c r="IYM343" s="3"/>
      <c r="IYN343" s="3"/>
      <c r="IYO343" s="3"/>
      <c r="IYP343" s="3"/>
      <c r="IYQ343" s="3"/>
      <c r="IYR343" s="3"/>
      <c r="IYS343" s="3"/>
      <c r="IYT343" s="3"/>
      <c r="IYU343" s="3"/>
      <c r="IYV343" s="3"/>
      <c r="IYW343" s="3"/>
      <c r="IYX343" s="3"/>
      <c r="IYY343" s="3"/>
      <c r="IYZ343" s="3"/>
      <c r="IZA343" s="3"/>
      <c r="IZB343" s="3"/>
      <c r="IZC343" s="3"/>
      <c r="IZD343" s="3"/>
      <c r="IZE343" s="3"/>
      <c r="IZF343" s="3"/>
      <c r="IZG343" s="3"/>
      <c r="IZH343" s="3"/>
      <c r="IZI343" s="3"/>
      <c r="IZJ343" s="3"/>
      <c r="IZK343" s="3"/>
      <c r="IZL343" s="3"/>
      <c r="IZM343" s="3"/>
      <c r="IZN343" s="3"/>
      <c r="IZO343" s="3"/>
      <c r="IZP343" s="3"/>
      <c r="IZQ343" s="3"/>
      <c r="IZR343" s="3"/>
      <c r="IZS343" s="3"/>
      <c r="IZT343" s="3"/>
      <c r="IZU343" s="3"/>
      <c r="IZV343" s="3"/>
      <c r="IZW343" s="3"/>
      <c r="IZX343" s="3"/>
      <c r="IZY343" s="3"/>
      <c r="IZZ343" s="3"/>
      <c r="JAA343" s="3"/>
      <c r="JAB343" s="3"/>
      <c r="JAC343" s="3"/>
      <c r="JAD343" s="3"/>
      <c r="JAE343" s="3"/>
      <c r="JAF343" s="3"/>
      <c r="JAG343" s="3"/>
      <c r="JAH343" s="3"/>
      <c r="JAI343" s="3"/>
      <c r="JAJ343" s="3"/>
      <c r="JAK343" s="3"/>
      <c r="JAL343" s="3"/>
      <c r="JAM343" s="3"/>
      <c r="JAN343" s="3"/>
      <c r="JAO343" s="3"/>
      <c r="JAP343" s="3"/>
      <c r="JAQ343" s="3"/>
      <c r="JAR343" s="3"/>
      <c r="JAS343" s="3"/>
      <c r="JAT343" s="3"/>
      <c r="JAU343" s="3"/>
      <c r="JAV343" s="3"/>
      <c r="JAW343" s="3"/>
      <c r="JAX343" s="3"/>
      <c r="JAY343" s="3"/>
      <c r="JAZ343" s="3"/>
      <c r="JBA343" s="3"/>
      <c r="JBB343" s="3"/>
      <c r="JBC343" s="3"/>
      <c r="JBD343" s="3"/>
      <c r="JBE343" s="3"/>
      <c r="JBF343" s="3"/>
      <c r="JBG343" s="3"/>
      <c r="JBH343" s="3"/>
      <c r="JBI343" s="3"/>
      <c r="JBJ343" s="3"/>
      <c r="JBK343" s="3"/>
      <c r="JBL343" s="3"/>
      <c r="JBM343" s="3"/>
      <c r="JBN343" s="3"/>
      <c r="JBO343" s="3"/>
      <c r="JBP343" s="3"/>
      <c r="JBQ343" s="3"/>
      <c r="JBR343" s="3"/>
      <c r="JBS343" s="3"/>
      <c r="JBT343" s="3"/>
      <c r="JBU343" s="3"/>
      <c r="JBV343" s="3"/>
      <c r="JBW343" s="3"/>
      <c r="JBX343" s="3"/>
      <c r="JBY343" s="3"/>
      <c r="JBZ343" s="3"/>
      <c r="JCA343" s="3"/>
      <c r="JCB343" s="3"/>
      <c r="JCC343" s="3"/>
      <c r="JCD343" s="3"/>
      <c r="JCE343" s="3"/>
      <c r="JCF343" s="3"/>
      <c r="JCG343" s="3"/>
      <c r="JCH343" s="3"/>
      <c r="JCI343" s="3"/>
      <c r="JCJ343" s="3"/>
      <c r="JCK343" s="3"/>
      <c r="JCL343" s="3"/>
      <c r="JCM343" s="3"/>
      <c r="JCN343" s="3"/>
      <c r="JCO343" s="3"/>
      <c r="JCP343" s="3"/>
      <c r="JCQ343" s="3"/>
      <c r="JCR343" s="3"/>
      <c r="JCS343" s="3"/>
      <c r="JCT343" s="3"/>
      <c r="JCU343" s="3"/>
      <c r="JCV343" s="3"/>
      <c r="JCW343" s="3"/>
      <c r="JCX343" s="3"/>
      <c r="JCY343" s="3"/>
      <c r="JCZ343" s="3"/>
      <c r="JDA343" s="3"/>
      <c r="JDB343" s="3"/>
      <c r="JDC343" s="3"/>
      <c r="JDD343" s="3"/>
      <c r="JDE343" s="3"/>
      <c r="JDF343" s="3"/>
      <c r="JDG343" s="3"/>
      <c r="JDH343" s="3"/>
      <c r="JDI343" s="3"/>
      <c r="JDJ343" s="3"/>
      <c r="JDK343" s="3"/>
      <c r="JDL343" s="3"/>
      <c r="JDM343" s="3"/>
      <c r="JDN343" s="3"/>
      <c r="JDO343" s="3"/>
      <c r="JDP343" s="3"/>
      <c r="JDQ343" s="3"/>
      <c r="JDR343" s="3"/>
      <c r="JDS343" s="3"/>
      <c r="JDT343" s="3"/>
      <c r="JDU343" s="3"/>
      <c r="JDV343" s="3"/>
      <c r="JDW343" s="3"/>
      <c r="JDX343" s="3"/>
      <c r="JDY343" s="3"/>
      <c r="JDZ343" s="3"/>
      <c r="JEA343" s="3"/>
      <c r="JEB343" s="3"/>
      <c r="JEC343" s="3"/>
      <c r="JED343" s="3"/>
      <c r="JEE343" s="3"/>
      <c r="JEF343" s="3"/>
      <c r="JEG343" s="3"/>
      <c r="JEH343" s="3"/>
      <c r="JEI343" s="3"/>
      <c r="JEJ343" s="3"/>
      <c r="JEK343" s="3"/>
      <c r="JEL343" s="3"/>
      <c r="JEM343" s="3"/>
      <c r="JEN343" s="3"/>
      <c r="JEO343" s="3"/>
      <c r="JEP343" s="3"/>
      <c r="JEQ343" s="3"/>
      <c r="JER343" s="3"/>
      <c r="JES343" s="3"/>
      <c r="JET343" s="3"/>
      <c r="JEU343" s="3"/>
      <c r="JEV343" s="3"/>
      <c r="JEW343" s="3"/>
      <c r="JEX343" s="3"/>
      <c r="JEY343" s="3"/>
      <c r="JEZ343" s="3"/>
      <c r="JFA343" s="3"/>
      <c r="JFB343" s="3"/>
      <c r="JFC343" s="3"/>
      <c r="JFD343" s="3"/>
      <c r="JFE343" s="3"/>
      <c r="JFF343" s="3"/>
      <c r="JFG343" s="3"/>
      <c r="JFH343" s="3"/>
      <c r="JFI343" s="3"/>
      <c r="JFJ343" s="3"/>
      <c r="JFK343" s="3"/>
      <c r="JFL343" s="3"/>
      <c r="JFM343" s="3"/>
      <c r="JFN343" s="3"/>
      <c r="JFO343" s="3"/>
      <c r="JFP343" s="3"/>
      <c r="JFQ343" s="3"/>
      <c r="JFR343" s="3"/>
      <c r="JFS343" s="3"/>
      <c r="JFT343" s="3"/>
      <c r="JFU343" s="3"/>
      <c r="JFV343" s="3"/>
      <c r="JFW343" s="3"/>
      <c r="JFX343" s="3"/>
      <c r="JFY343" s="3"/>
      <c r="JFZ343" s="3"/>
      <c r="JGA343" s="3"/>
      <c r="JGB343" s="3"/>
      <c r="JGC343" s="3"/>
      <c r="JGD343" s="3"/>
      <c r="JGE343" s="3"/>
      <c r="JGF343" s="3"/>
      <c r="JGG343" s="3"/>
      <c r="JGH343" s="3"/>
      <c r="JGI343" s="3"/>
      <c r="JGJ343" s="3"/>
      <c r="JGK343" s="3"/>
      <c r="JGL343" s="3"/>
      <c r="JGM343" s="3"/>
      <c r="JGN343" s="3"/>
      <c r="JGO343" s="3"/>
      <c r="JGP343" s="3"/>
      <c r="JGQ343" s="3"/>
      <c r="JGR343" s="3"/>
      <c r="JGS343" s="3"/>
      <c r="JGT343" s="3"/>
      <c r="JGU343" s="3"/>
      <c r="JGV343" s="3"/>
      <c r="JGW343" s="3"/>
      <c r="JGX343" s="3"/>
      <c r="JGY343" s="3"/>
      <c r="JGZ343" s="3"/>
      <c r="JHA343" s="3"/>
      <c r="JHB343" s="3"/>
      <c r="JHC343" s="3"/>
      <c r="JHD343" s="3"/>
      <c r="JHE343" s="3"/>
      <c r="JHF343" s="3"/>
      <c r="JHG343" s="3"/>
      <c r="JHH343" s="3"/>
      <c r="JHI343" s="3"/>
      <c r="JHJ343" s="3"/>
      <c r="JHK343" s="3"/>
      <c r="JHL343" s="3"/>
      <c r="JHM343" s="3"/>
      <c r="JHN343" s="3"/>
      <c r="JHO343" s="3"/>
      <c r="JHP343" s="3"/>
      <c r="JHQ343" s="3"/>
      <c r="JHR343" s="3"/>
      <c r="JHS343" s="3"/>
      <c r="JHT343" s="3"/>
      <c r="JHU343" s="3"/>
      <c r="JHV343" s="3"/>
      <c r="JHW343" s="3"/>
      <c r="JHX343" s="3"/>
      <c r="JHY343" s="3"/>
      <c r="JHZ343" s="3"/>
      <c r="JIA343" s="3"/>
      <c r="JIB343" s="3"/>
      <c r="JIC343" s="3"/>
      <c r="JID343" s="3"/>
      <c r="JIE343" s="3"/>
      <c r="JIF343" s="3"/>
      <c r="JIG343" s="3"/>
      <c r="JIH343" s="3"/>
      <c r="JII343" s="3"/>
      <c r="JIJ343" s="3"/>
      <c r="JIK343" s="3"/>
      <c r="JIL343" s="3"/>
      <c r="JIM343" s="3"/>
      <c r="JIN343" s="3"/>
      <c r="JIO343" s="3"/>
      <c r="JIP343" s="3"/>
      <c r="JIQ343" s="3"/>
      <c r="JIR343" s="3"/>
      <c r="JIS343" s="3"/>
      <c r="JIT343" s="3"/>
      <c r="JIU343" s="3"/>
      <c r="JIV343" s="3"/>
      <c r="JIW343" s="3"/>
      <c r="JIX343" s="3"/>
      <c r="JIY343" s="3"/>
      <c r="JIZ343" s="3"/>
      <c r="JJA343" s="3"/>
      <c r="JJB343" s="3"/>
      <c r="JJC343" s="3"/>
      <c r="JJD343" s="3"/>
      <c r="JJE343" s="3"/>
      <c r="JJF343" s="3"/>
      <c r="JJG343" s="3"/>
      <c r="JJH343" s="3"/>
      <c r="JJI343" s="3"/>
      <c r="JJJ343" s="3"/>
      <c r="JJK343" s="3"/>
      <c r="JJL343" s="3"/>
      <c r="JJM343" s="3"/>
      <c r="JJN343" s="3"/>
      <c r="JJO343" s="3"/>
      <c r="JJP343" s="3"/>
      <c r="JJQ343" s="3"/>
      <c r="JJR343" s="3"/>
      <c r="JJS343" s="3"/>
      <c r="JJT343" s="3"/>
      <c r="JJU343" s="3"/>
      <c r="JJV343" s="3"/>
      <c r="JJW343" s="3"/>
      <c r="JJX343" s="3"/>
      <c r="JJY343" s="3"/>
      <c r="JJZ343" s="3"/>
      <c r="JKA343" s="3"/>
      <c r="JKB343" s="3"/>
      <c r="JKC343" s="3"/>
      <c r="JKD343" s="3"/>
      <c r="JKE343" s="3"/>
      <c r="JKF343" s="3"/>
      <c r="JKG343" s="3"/>
      <c r="JKH343" s="3"/>
      <c r="JKI343" s="3"/>
      <c r="JKJ343" s="3"/>
      <c r="JKK343" s="3"/>
      <c r="JKL343" s="3"/>
      <c r="JKM343" s="3"/>
      <c r="JKN343" s="3"/>
      <c r="JKO343" s="3"/>
      <c r="JKP343" s="3"/>
      <c r="JKQ343" s="3"/>
      <c r="JKR343" s="3"/>
      <c r="JKS343" s="3"/>
      <c r="JKT343" s="3"/>
      <c r="JKU343" s="3"/>
      <c r="JKV343" s="3"/>
      <c r="JKW343" s="3"/>
      <c r="JKX343" s="3"/>
      <c r="JKY343" s="3"/>
      <c r="JKZ343" s="3"/>
      <c r="JLA343" s="3"/>
      <c r="JLB343" s="3"/>
      <c r="JLC343" s="3"/>
      <c r="JLD343" s="3"/>
      <c r="JLE343" s="3"/>
      <c r="JLF343" s="3"/>
      <c r="JLG343" s="3"/>
      <c r="JLH343" s="3"/>
      <c r="JLI343" s="3"/>
      <c r="JLJ343" s="3"/>
      <c r="JLK343" s="3"/>
      <c r="JLL343" s="3"/>
      <c r="JLM343" s="3"/>
      <c r="JLN343" s="3"/>
      <c r="JLO343" s="3"/>
      <c r="JLP343" s="3"/>
      <c r="JLQ343" s="3"/>
      <c r="JLR343" s="3"/>
      <c r="JLS343" s="3"/>
      <c r="JLT343" s="3"/>
      <c r="JLU343" s="3"/>
      <c r="JLV343" s="3"/>
      <c r="JLW343" s="3"/>
      <c r="JLX343" s="3"/>
      <c r="JLY343" s="3"/>
      <c r="JLZ343" s="3"/>
      <c r="JMA343" s="3"/>
      <c r="JMB343" s="3"/>
      <c r="JMC343" s="3"/>
      <c r="JMD343" s="3"/>
      <c r="JME343" s="3"/>
      <c r="JMF343" s="3"/>
      <c r="JMG343" s="3"/>
      <c r="JMH343" s="3"/>
      <c r="JMI343" s="3"/>
      <c r="JMJ343" s="3"/>
      <c r="JMK343" s="3"/>
      <c r="JML343" s="3"/>
      <c r="JMM343" s="3"/>
      <c r="JMN343" s="3"/>
      <c r="JMO343" s="3"/>
      <c r="JMP343" s="3"/>
      <c r="JMQ343" s="3"/>
      <c r="JMR343" s="3"/>
      <c r="JMS343" s="3"/>
      <c r="JMT343" s="3"/>
      <c r="JMU343" s="3"/>
      <c r="JMV343" s="3"/>
      <c r="JMW343" s="3"/>
      <c r="JMX343" s="3"/>
      <c r="JMY343" s="3"/>
      <c r="JMZ343" s="3"/>
      <c r="JNA343" s="3"/>
      <c r="JNB343" s="3"/>
      <c r="JNC343" s="3"/>
      <c r="JND343" s="3"/>
      <c r="JNE343" s="3"/>
      <c r="JNF343" s="3"/>
      <c r="JNG343" s="3"/>
      <c r="JNH343" s="3"/>
      <c r="JNI343" s="3"/>
      <c r="JNJ343" s="3"/>
      <c r="JNK343" s="3"/>
      <c r="JNL343" s="3"/>
      <c r="JNM343" s="3"/>
      <c r="JNN343" s="3"/>
      <c r="JNO343" s="3"/>
      <c r="JNP343" s="3"/>
      <c r="JNQ343" s="3"/>
      <c r="JNR343" s="3"/>
      <c r="JNS343" s="3"/>
      <c r="JNT343" s="3"/>
      <c r="JNU343" s="3"/>
      <c r="JNV343" s="3"/>
      <c r="JNW343" s="3"/>
      <c r="JNX343" s="3"/>
      <c r="JNY343" s="3"/>
      <c r="JNZ343" s="3"/>
      <c r="JOA343" s="3"/>
      <c r="JOB343" s="3"/>
      <c r="JOC343" s="3"/>
      <c r="JOD343" s="3"/>
      <c r="JOE343" s="3"/>
      <c r="JOF343" s="3"/>
      <c r="JOG343" s="3"/>
      <c r="JOH343" s="3"/>
      <c r="JOI343" s="3"/>
      <c r="JOJ343" s="3"/>
      <c r="JOK343" s="3"/>
      <c r="JOL343" s="3"/>
      <c r="JOM343" s="3"/>
      <c r="JON343" s="3"/>
      <c r="JOO343" s="3"/>
      <c r="JOP343" s="3"/>
      <c r="JOQ343" s="3"/>
      <c r="JOR343" s="3"/>
      <c r="JOS343" s="3"/>
      <c r="JOT343" s="3"/>
      <c r="JOU343" s="3"/>
      <c r="JOV343" s="3"/>
      <c r="JOW343" s="3"/>
      <c r="JOX343" s="3"/>
      <c r="JOY343" s="3"/>
      <c r="JOZ343" s="3"/>
      <c r="JPA343" s="3"/>
      <c r="JPB343" s="3"/>
      <c r="JPC343" s="3"/>
      <c r="JPD343" s="3"/>
      <c r="JPE343" s="3"/>
      <c r="JPF343" s="3"/>
      <c r="JPG343" s="3"/>
      <c r="JPH343" s="3"/>
      <c r="JPI343" s="3"/>
      <c r="JPJ343" s="3"/>
      <c r="JPK343" s="3"/>
      <c r="JPL343" s="3"/>
      <c r="JPM343" s="3"/>
      <c r="JPN343" s="3"/>
      <c r="JPO343" s="3"/>
      <c r="JPP343" s="3"/>
      <c r="JPQ343" s="3"/>
      <c r="JPR343" s="3"/>
      <c r="JPS343" s="3"/>
      <c r="JPT343" s="3"/>
      <c r="JPU343" s="3"/>
      <c r="JPV343" s="3"/>
      <c r="JPW343" s="3"/>
      <c r="JPX343" s="3"/>
      <c r="JPY343" s="3"/>
      <c r="JPZ343" s="3"/>
      <c r="JQA343" s="3"/>
      <c r="JQB343" s="3"/>
      <c r="JQC343" s="3"/>
      <c r="JQD343" s="3"/>
      <c r="JQE343" s="3"/>
      <c r="JQF343" s="3"/>
      <c r="JQG343" s="3"/>
      <c r="JQH343" s="3"/>
      <c r="JQI343" s="3"/>
      <c r="JQJ343" s="3"/>
      <c r="JQK343" s="3"/>
      <c r="JQL343" s="3"/>
      <c r="JQM343" s="3"/>
      <c r="JQN343" s="3"/>
      <c r="JQO343" s="3"/>
      <c r="JQP343" s="3"/>
      <c r="JQQ343" s="3"/>
      <c r="JQR343" s="3"/>
      <c r="JQS343" s="3"/>
      <c r="JQT343" s="3"/>
      <c r="JQU343" s="3"/>
      <c r="JQV343" s="3"/>
      <c r="JQW343" s="3"/>
      <c r="JQX343" s="3"/>
      <c r="JQY343" s="3"/>
      <c r="JQZ343" s="3"/>
      <c r="JRA343" s="3"/>
      <c r="JRB343" s="3"/>
      <c r="JRC343" s="3"/>
      <c r="JRD343" s="3"/>
      <c r="JRE343" s="3"/>
      <c r="JRF343" s="3"/>
      <c r="JRG343" s="3"/>
      <c r="JRH343" s="3"/>
      <c r="JRI343" s="3"/>
      <c r="JRJ343" s="3"/>
      <c r="JRK343" s="3"/>
      <c r="JRL343" s="3"/>
      <c r="JRM343" s="3"/>
      <c r="JRN343" s="3"/>
      <c r="JRO343" s="3"/>
      <c r="JRP343" s="3"/>
      <c r="JRQ343" s="3"/>
      <c r="JRR343" s="3"/>
      <c r="JRS343" s="3"/>
      <c r="JRT343" s="3"/>
      <c r="JRU343" s="3"/>
      <c r="JRV343" s="3"/>
      <c r="JRW343" s="3"/>
      <c r="JRX343" s="3"/>
      <c r="JRY343" s="3"/>
      <c r="JRZ343" s="3"/>
      <c r="JSA343" s="3"/>
      <c r="JSB343" s="3"/>
      <c r="JSC343" s="3"/>
      <c r="JSD343" s="3"/>
      <c r="JSE343" s="3"/>
      <c r="JSF343" s="3"/>
      <c r="JSG343" s="3"/>
      <c r="JSH343" s="3"/>
      <c r="JSI343" s="3"/>
      <c r="JSJ343" s="3"/>
      <c r="JSK343" s="3"/>
      <c r="JSL343" s="3"/>
      <c r="JSM343" s="3"/>
      <c r="JSN343" s="3"/>
      <c r="JSO343" s="3"/>
      <c r="JSP343" s="3"/>
      <c r="JSQ343" s="3"/>
      <c r="JSR343" s="3"/>
      <c r="JSS343" s="3"/>
      <c r="JST343" s="3"/>
      <c r="JSU343" s="3"/>
      <c r="JSV343" s="3"/>
      <c r="JSW343" s="3"/>
      <c r="JSX343" s="3"/>
      <c r="JSY343" s="3"/>
      <c r="JSZ343" s="3"/>
      <c r="JTA343" s="3"/>
      <c r="JTB343" s="3"/>
      <c r="JTC343" s="3"/>
      <c r="JTD343" s="3"/>
      <c r="JTE343" s="3"/>
      <c r="JTF343" s="3"/>
      <c r="JTG343" s="3"/>
      <c r="JTH343" s="3"/>
      <c r="JTI343" s="3"/>
      <c r="JTJ343" s="3"/>
      <c r="JTK343" s="3"/>
      <c r="JTL343" s="3"/>
      <c r="JTM343" s="3"/>
      <c r="JTN343" s="3"/>
      <c r="JTO343" s="3"/>
      <c r="JTP343" s="3"/>
      <c r="JTQ343" s="3"/>
      <c r="JTR343" s="3"/>
      <c r="JTS343" s="3"/>
      <c r="JTT343" s="3"/>
      <c r="JTU343" s="3"/>
      <c r="JTV343" s="3"/>
      <c r="JTW343" s="3"/>
      <c r="JTX343" s="3"/>
      <c r="JTY343" s="3"/>
      <c r="JTZ343" s="3"/>
      <c r="JUA343" s="3"/>
      <c r="JUB343" s="3"/>
      <c r="JUC343" s="3"/>
      <c r="JUD343" s="3"/>
      <c r="JUE343" s="3"/>
      <c r="JUF343" s="3"/>
      <c r="JUG343" s="3"/>
      <c r="JUH343" s="3"/>
      <c r="JUI343" s="3"/>
      <c r="JUJ343" s="3"/>
      <c r="JUK343" s="3"/>
      <c r="JUL343" s="3"/>
      <c r="JUM343" s="3"/>
      <c r="JUN343" s="3"/>
      <c r="JUO343" s="3"/>
      <c r="JUP343" s="3"/>
      <c r="JUQ343" s="3"/>
      <c r="JUR343" s="3"/>
      <c r="JUS343" s="3"/>
      <c r="JUT343" s="3"/>
      <c r="JUU343" s="3"/>
      <c r="JUV343" s="3"/>
      <c r="JUW343" s="3"/>
      <c r="JUX343" s="3"/>
      <c r="JUY343" s="3"/>
      <c r="JUZ343" s="3"/>
      <c r="JVA343" s="3"/>
      <c r="JVB343" s="3"/>
      <c r="JVC343" s="3"/>
      <c r="JVD343" s="3"/>
      <c r="JVE343" s="3"/>
      <c r="JVF343" s="3"/>
      <c r="JVG343" s="3"/>
      <c r="JVH343" s="3"/>
      <c r="JVI343" s="3"/>
      <c r="JVJ343" s="3"/>
      <c r="JVK343" s="3"/>
      <c r="JVL343" s="3"/>
      <c r="JVM343" s="3"/>
      <c r="JVN343" s="3"/>
      <c r="JVO343" s="3"/>
      <c r="JVP343" s="3"/>
      <c r="JVQ343" s="3"/>
      <c r="JVR343" s="3"/>
      <c r="JVS343" s="3"/>
      <c r="JVT343" s="3"/>
      <c r="JVU343" s="3"/>
      <c r="JVV343" s="3"/>
      <c r="JVW343" s="3"/>
      <c r="JVX343" s="3"/>
      <c r="JVY343" s="3"/>
      <c r="JVZ343" s="3"/>
      <c r="JWA343" s="3"/>
      <c r="JWB343" s="3"/>
      <c r="JWC343" s="3"/>
      <c r="JWD343" s="3"/>
      <c r="JWE343" s="3"/>
      <c r="JWF343" s="3"/>
      <c r="JWG343" s="3"/>
      <c r="JWH343" s="3"/>
      <c r="JWI343" s="3"/>
      <c r="JWJ343" s="3"/>
      <c r="JWK343" s="3"/>
      <c r="JWL343" s="3"/>
      <c r="JWM343" s="3"/>
      <c r="JWN343" s="3"/>
      <c r="JWO343" s="3"/>
      <c r="JWP343" s="3"/>
      <c r="JWQ343" s="3"/>
      <c r="JWR343" s="3"/>
      <c r="JWS343" s="3"/>
      <c r="JWT343" s="3"/>
      <c r="JWU343" s="3"/>
      <c r="JWV343" s="3"/>
      <c r="JWW343" s="3"/>
      <c r="JWX343" s="3"/>
      <c r="JWY343" s="3"/>
      <c r="JWZ343" s="3"/>
      <c r="JXA343" s="3"/>
      <c r="JXB343" s="3"/>
      <c r="JXC343" s="3"/>
      <c r="JXD343" s="3"/>
      <c r="JXE343" s="3"/>
      <c r="JXF343" s="3"/>
      <c r="JXG343" s="3"/>
      <c r="JXH343" s="3"/>
      <c r="JXI343" s="3"/>
      <c r="JXJ343" s="3"/>
      <c r="JXK343" s="3"/>
      <c r="JXL343" s="3"/>
      <c r="JXM343" s="3"/>
      <c r="JXN343" s="3"/>
      <c r="JXO343" s="3"/>
      <c r="JXP343" s="3"/>
      <c r="JXQ343" s="3"/>
      <c r="JXR343" s="3"/>
      <c r="JXS343" s="3"/>
      <c r="JXT343" s="3"/>
      <c r="JXU343" s="3"/>
      <c r="JXV343" s="3"/>
      <c r="JXW343" s="3"/>
      <c r="JXX343" s="3"/>
      <c r="JXY343" s="3"/>
      <c r="JXZ343" s="3"/>
      <c r="JYA343" s="3"/>
      <c r="JYB343" s="3"/>
      <c r="JYC343" s="3"/>
      <c r="JYD343" s="3"/>
      <c r="JYE343" s="3"/>
      <c r="JYF343" s="3"/>
      <c r="JYG343" s="3"/>
      <c r="JYH343" s="3"/>
      <c r="JYI343" s="3"/>
      <c r="JYJ343" s="3"/>
      <c r="JYK343" s="3"/>
      <c r="JYL343" s="3"/>
      <c r="JYM343" s="3"/>
      <c r="JYN343" s="3"/>
      <c r="JYO343" s="3"/>
      <c r="JYP343" s="3"/>
      <c r="JYQ343" s="3"/>
      <c r="JYR343" s="3"/>
      <c r="JYS343" s="3"/>
      <c r="JYT343" s="3"/>
      <c r="JYU343" s="3"/>
      <c r="JYV343" s="3"/>
      <c r="JYW343" s="3"/>
      <c r="JYX343" s="3"/>
      <c r="JYY343" s="3"/>
      <c r="JYZ343" s="3"/>
      <c r="JZA343" s="3"/>
      <c r="JZB343" s="3"/>
      <c r="JZC343" s="3"/>
      <c r="JZD343" s="3"/>
      <c r="JZE343" s="3"/>
      <c r="JZF343" s="3"/>
      <c r="JZG343" s="3"/>
      <c r="JZH343" s="3"/>
      <c r="JZI343" s="3"/>
      <c r="JZJ343" s="3"/>
      <c r="JZK343" s="3"/>
      <c r="JZL343" s="3"/>
      <c r="JZM343" s="3"/>
      <c r="JZN343" s="3"/>
      <c r="JZO343" s="3"/>
      <c r="JZP343" s="3"/>
      <c r="JZQ343" s="3"/>
      <c r="JZR343" s="3"/>
      <c r="JZS343" s="3"/>
      <c r="JZT343" s="3"/>
      <c r="JZU343" s="3"/>
      <c r="JZV343" s="3"/>
      <c r="JZW343" s="3"/>
      <c r="JZX343" s="3"/>
      <c r="JZY343" s="3"/>
      <c r="JZZ343" s="3"/>
      <c r="KAA343" s="3"/>
      <c r="KAB343" s="3"/>
      <c r="KAC343" s="3"/>
      <c r="KAD343" s="3"/>
      <c r="KAE343" s="3"/>
      <c r="KAF343" s="3"/>
      <c r="KAG343" s="3"/>
      <c r="KAH343" s="3"/>
      <c r="KAI343" s="3"/>
      <c r="KAJ343" s="3"/>
      <c r="KAK343" s="3"/>
      <c r="KAL343" s="3"/>
      <c r="KAM343" s="3"/>
      <c r="KAN343" s="3"/>
      <c r="KAO343" s="3"/>
      <c r="KAP343" s="3"/>
      <c r="KAQ343" s="3"/>
      <c r="KAR343" s="3"/>
      <c r="KAS343" s="3"/>
      <c r="KAT343" s="3"/>
      <c r="KAU343" s="3"/>
      <c r="KAV343" s="3"/>
      <c r="KAW343" s="3"/>
      <c r="KAX343" s="3"/>
      <c r="KAY343" s="3"/>
      <c r="KAZ343" s="3"/>
      <c r="KBA343" s="3"/>
      <c r="KBB343" s="3"/>
      <c r="KBC343" s="3"/>
      <c r="KBD343" s="3"/>
      <c r="KBE343" s="3"/>
      <c r="KBF343" s="3"/>
      <c r="KBG343" s="3"/>
      <c r="KBH343" s="3"/>
      <c r="KBI343" s="3"/>
      <c r="KBJ343" s="3"/>
      <c r="KBK343" s="3"/>
      <c r="KBL343" s="3"/>
      <c r="KBM343" s="3"/>
      <c r="KBN343" s="3"/>
      <c r="KBO343" s="3"/>
      <c r="KBP343" s="3"/>
      <c r="KBQ343" s="3"/>
      <c r="KBR343" s="3"/>
      <c r="KBS343" s="3"/>
      <c r="KBT343" s="3"/>
      <c r="KBU343" s="3"/>
      <c r="KBV343" s="3"/>
      <c r="KBW343" s="3"/>
      <c r="KBX343" s="3"/>
      <c r="KBY343" s="3"/>
      <c r="KBZ343" s="3"/>
      <c r="KCA343" s="3"/>
      <c r="KCB343" s="3"/>
      <c r="KCC343" s="3"/>
      <c r="KCD343" s="3"/>
      <c r="KCE343" s="3"/>
      <c r="KCF343" s="3"/>
      <c r="KCG343" s="3"/>
      <c r="KCH343" s="3"/>
      <c r="KCI343" s="3"/>
      <c r="KCJ343" s="3"/>
      <c r="KCK343" s="3"/>
      <c r="KCL343" s="3"/>
      <c r="KCM343" s="3"/>
      <c r="KCN343" s="3"/>
      <c r="KCO343" s="3"/>
      <c r="KCP343" s="3"/>
      <c r="KCQ343" s="3"/>
      <c r="KCR343" s="3"/>
      <c r="KCS343" s="3"/>
      <c r="KCT343" s="3"/>
      <c r="KCU343" s="3"/>
      <c r="KCV343" s="3"/>
      <c r="KCW343" s="3"/>
      <c r="KCX343" s="3"/>
      <c r="KCY343" s="3"/>
      <c r="KCZ343" s="3"/>
      <c r="KDA343" s="3"/>
      <c r="KDB343" s="3"/>
      <c r="KDC343" s="3"/>
      <c r="KDD343" s="3"/>
      <c r="KDE343" s="3"/>
      <c r="KDF343" s="3"/>
      <c r="KDG343" s="3"/>
      <c r="KDH343" s="3"/>
      <c r="KDI343" s="3"/>
      <c r="KDJ343" s="3"/>
      <c r="KDK343" s="3"/>
      <c r="KDL343" s="3"/>
      <c r="KDM343" s="3"/>
      <c r="KDN343" s="3"/>
      <c r="KDO343" s="3"/>
      <c r="KDP343" s="3"/>
      <c r="KDQ343" s="3"/>
      <c r="KDR343" s="3"/>
      <c r="KDS343" s="3"/>
      <c r="KDT343" s="3"/>
      <c r="KDU343" s="3"/>
      <c r="KDV343" s="3"/>
      <c r="KDW343" s="3"/>
      <c r="KDX343" s="3"/>
      <c r="KDY343" s="3"/>
      <c r="KDZ343" s="3"/>
      <c r="KEA343" s="3"/>
      <c r="KEB343" s="3"/>
      <c r="KEC343" s="3"/>
      <c r="KED343" s="3"/>
      <c r="KEE343" s="3"/>
      <c r="KEF343" s="3"/>
      <c r="KEG343" s="3"/>
      <c r="KEH343" s="3"/>
      <c r="KEI343" s="3"/>
      <c r="KEJ343" s="3"/>
      <c r="KEK343" s="3"/>
      <c r="KEL343" s="3"/>
      <c r="KEM343" s="3"/>
      <c r="KEN343" s="3"/>
      <c r="KEO343" s="3"/>
      <c r="KEP343" s="3"/>
      <c r="KEQ343" s="3"/>
      <c r="KER343" s="3"/>
      <c r="KES343" s="3"/>
      <c r="KET343" s="3"/>
      <c r="KEU343" s="3"/>
      <c r="KEV343" s="3"/>
      <c r="KEW343" s="3"/>
      <c r="KEX343" s="3"/>
      <c r="KEY343" s="3"/>
      <c r="KEZ343" s="3"/>
      <c r="KFA343" s="3"/>
      <c r="KFB343" s="3"/>
      <c r="KFC343" s="3"/>
      <c r="KFD343" s="3"/>
      <c r="KFE343" s="3"/>
      <c r="KFF343" s="3"/>
      <c r="KFG343" s="3"/>
      <c r="KFH343" s="3"/>
      <c r="KFI343" s="3"/>
      <c r="KFJ343" s="3"/>
      <c r="KFK343" s="3"/>
      <c r="KFL343" s="3"/>
      <c r="KFM343" s="3"/>
      <c r="KFN343" s="3"/>
      <c r="KFO343" s="3"/>
      <c r="KFP343" s="3"/>
      <c r="KFQ343" s="3"/>
      <c r="KFR343" s="3"/>
      <c r="KFS343" s="3"/>
      <c r="KFT343" s="3"/>
      <c r="KFU343" s="3"/>
      <c r="KFV343" s="3"/>
      <c r="KFW343" s="3"/>
      <c r="KFX343" s="3"/>
      <c r="KFY343" s="3"/>
      <c r="KFZ343" s="3"/>
      <c r="KGA343" s="3"/>
      <c r="KGB343" s="3"/>
      <c r="KGC343" s="3"/>
      <c r="KGD343" s="3"/>
      <c r="KGE343" s="3"/>
      <c r="KGF343" s="3"/>
      <c r="KGG343" s="3"/>
      <c r="KGH343" s="3"/>
      <c r="KGI343" s="3"/>
      <c r="KGJ343" s="3"/>
      <c r="KGK343" s="3"/>
      <c r="KGL343" s="3"/>
      <c r="KGM343" s="3"/>
      <c r="KGN343" s="3"/>
      <c r="KGO343" s="3"/>
      <c r="KGP343" s="3"/>
      <c r="KGQ343" s="3"/>
      <c r="KGR343" s="3"/>
      <c r="KGS343" s="3"/>
      <c r="KGT343" s="3"/>
      <c r="KGU343" s="3"/>
      <c r="KGV343" s="3"/>
      <c r="KGW343" s="3"/>
      <c r="KGX343" s="3"/>
      <c r="KGY343" s="3"/>
      <c r="KGZ343" s="3"/>
      <c r="KHA343" s="3"/>
      <c r="KHB343" s="3"/>
      <c r="KHC343" s="3"/>
      <c r="KHD343" s="3"/>
      <c r="KHE343" s="3"/>
      <c r="KHF343" s="3"/>
      <c r="KHG343" s="3"/>
      <c r="KHH343" s="3"/>
      <c r="KHI343" s="3"/>
      <c r="KHJ343" s="3"/>
      <c r="KHK343" s="3"/>
      <c r="KHL343" s="3"/>
      <c r="KHM343" s="3"/>
      <c r="KHN343" s="3"/>
      <c r="KHO343" s="3"/>
      <c r="KHP343" s="3"/>
      <c r="KHQ343" s="3"/>
      <c r="KHR343" s="3"/>
      <c r="KHS343" s="3"/>
      <c r="KHT343" s="3"/>
      <c r="KHU343" s="3"/>
      <c r="KHV343" s="3"/>
      <c r="KHW343" s="3"/>
      <c r="KHX343" s="3"/>
      <c r="KHY343" s="3"/>
      <c r="KHZ343" s="3"/>
      <c r="KIA343" s="3"/>
      <c r="KIB343" s="3"/>
      <c r="KIC343" s="3"/>
      <c r="KID343" s="3"/>
      <c r="KIE343" s="3"/>
      <c r="KIF343" s="3"/>
      <c r="KIG343" s="3"/>
      <c r="KIH343" s="3"/>
      <c r="KII343" s="3"/>
      <c r="KIJ343" s="3"/>
      <c r="KIK343" s="3"/>
      <c r="KIL343" s="3"/>
      <c r="KIM343" s="3"/>
      <c r="KIN343" s="3"/>
      <c r="KIO343" s="3"/>
      <c r="KIP343" s="3"/>
      <c r="KIQ343" s="3"/>
      <c r="KIR343" s="3"/>
      <c r="KIS343" s="3"/>
      <c r="KIT343" s="3"/>
      <c r="KIU343" s="3"/>
      <c r="KIV343" s="3"/>
      <c r="KIW343" s="3"/>
      <c r="KIX343" s="3"/>
      <c r="KIY343" s="3"/>
      <c r="KIZ343" s="3"/>
      <c r="KJA343" s="3"/>
      <c r="KJB343" s="3"/>
      <c r="KJC343" s="3"/>
      <c r="KJD343" s="3"/>
      <c r="KJE343" s="3"/>
      <c r="KJF343" s="3"/>
      <c r="KJG343" s="3"/>
      <c r="KJH343" s="3"/>
      <c r="KJI343" s="3"/>
      <c r="KJJ343" s="3"/>
      <c r="KJK343" s="3"/>
      <c r="KJL343" s="3"/>
      <c r="KJM343" s="3"/>
      <c r="KJN343" s="3"/>
      <c r="KJO343" s="3"/>
      <c r="KJP343" s="3"/>
      <c r="KJQ343" s="3"/>
      <c r="KJR343" s="3"/>
      <c r="KJS343" s="3"/>
      <c r="KJT343" s="3"/>
      <c r="KJU343" s="3"/>
      <c r="KJV343" s="3"/>
      <c r="KJW343" s="3"/>
      <c r="KJX343" s="3"/>
      <c r="KJY343" s="3"/>
      <c r="KJZ343" s="3"/>
      <c r="KKA343" s="3"/>
      <c r="KKB343" s="3"/>
      <c r="KKC343" s="3"/>
      <c r="KKD343" s="3"/>
      <c r="KKE343" s="3"/>
      <c r="KKF343" s="3"/>
      <c r="KKG343" s="3"/>
      <c r="KKH343" s="3"/>
      <c r="KKI343" s="3"/>
      <c r="KKJ343" s="3"/>
      <c r="KKK343" s="3"/>
      <c r="KKL343" s="3"/>
      <c r="KKM343" s="3"/>
      <c r="KKN343" s="3"/>
      <c r="KKO343" s="3"/>
      <c r="KKP343" s="3"/>
      <c r="KKQ343" s="3"/>
      <c r="KKR343" s="3"/>
      <c r="KKS343" s="3"/>
      <c r="KKT343" s="3"/>
      <c r="KKU343" s="3"/>
      <c r="KKV343" s="3"/>
      <c r="KKW343" s="3"/>
      <c r="KKX343" s="3"/>
      <c r="KKY343" s="3"/>
      <c r="KKZ343" s="3"/>
      <c r="KLA343" s="3"/>
      <c r="KLB343" s="3"/>
      <c r="KLC343" s="3"/>
      <c r="KLD343" s="3"/>
      <c r="KLE343" s="3"/>
      <c r="KLF343" s="3"/>
      <c r="KLG343" s="3"/>
      <c r="KLH343" s="3"/>
      <c r="KLI343" s="3"/>
      <c r="KLJ343" s="3"/>
      <c r="KLK343" s="3"/>
      <c r="KLL343" s="3"/>
      <c r="KLM343" s="3"/>
      <c r="KLN343" s="3"/>
      <c r="KLO343" s="3"/>
      <c r="KLP343" s="3"/>
      <c r="KLQ343" s="3"/>
      <c r="KLR343" s="3"/>
      <c r="KLS343" s="3"/>
      <c r="KLT343" s="3"/>
      <c r="KLU343" s="3"/>
      <c r="KLV343" s="3"/>
      <c r="KLW343" s="3"/>
      <c r="KLX343" s="3"/>
      <c r="KLY343" s="3"/>
      <c r="KLZ343" s="3"/>
      <c r="KMA343" s="3"/>
      <c r="KMB343" s="3"/>
      <c r="KMC343" s="3"/>
      <c r="KMD343" s="3"/>
      <c r="KME343" s="3"/>
      <c r="KMF343" s="3"/>
      <c r="KMG343" s="3"/>
      <c r="KMH343" s="3"/>
      <c r="KMI343" s="3"/>
      <c r="KMJ343" s="3"/>
      <c r="KMK343" s="3"/>
      <c r="KML343" s="3"/>
      <c r="KMM343" s="3"/>
      <c r="KMN343" s="3"/>
      <c r="KMO343" s="3"/>
      <c r="KMP343" s="3"/>
      <c r="KMQ343" s="3"/>
      <c r="KMR343" s="3"/>
      <c r="KMS343" s="3"/>
      <c r="KMT343" s="3"/>
      <c r="KMU343" s="3"/>
      <c r="KMV343" s="3"/>
      <c r="KMW343" s="3"/>
      <c r="KMX343" s="3"/>
      <c r="KMY343" s="3"/>
      <c r="KMZ343" s="3"/>
      <c r="KNA343" s="3"/>
      <c r="KNB343" s="3"/>
      <c r="KNC343" s="3"/>
      <c r="KND343" s="3"/>
      <c r="KNE343" s="3"/>
      <c r="KNF343" s="3"/>
      <c r="KNG343" s="3"/>
      <c r="KNH343" s="3"/>
      <c r="KNI343" s="3"/>
      <c r="KNJ343" s="3"/>
      <c r="KNK343" s="3"/>
      <c r="KNL343" s="3"/>
      <c r="KNM343" s="3"/>
      <c r="KNN343" s="3"/>
      <c r="KNO343" s="3"/>
      <c r="KNP343" s="3"/>
      <c r="KNQ343" s="3"/>
      <c r="KNR343" s="3"/>
      <c r="KNS343" s="3"/>
      <c r="KNT343" s="3"/>
      <c r="KNU343" s="3"/>
      <c r="KNV343" s="3"/>
      <c r="KNW343" s="3"/>
      <c r="KNX343" s="3"/>
      <c r="KNY343" s="3"/>
      <c r="KNZ343" s="3"/>
      <c r="KOA343" s="3"/>
      <c r="KOB343" s="3"/>
      <c r="KOC343" s="3"/>
      <c r="KOD343" s="3"/>
      <c r="KOE343" s="3"/>
      <c r="KOF343" s="3"/>
      <c r="KOG343" s="3"/>
      <c r="KOH343" s="3"/>
      <c r="KOI343" s="3"/>
      <c r="KOJ343" s="3"/>
      <c r="KOK343" s="3"/>
      <c r="KOL343" s="3"/>
      <c r="KOM343" s="3"/>
      <c r="KON343" s="3"/>
      <c r="KOO343" s="3"/>
      <c r="KOP343" s="3"/>
      <c r="KOQ343" s="3"/>
      <c r="KOR343" s="3"/>
      <c r="KOS343" s="3"/>
      <c r="KOT343" s="3"/>
      <c r="KOU343" s="3"/>
      <c r="KOV343" s="3"/>
      <c r="KOW343" s="3"/>
      <c r="KOX343" s="3"/>
      <c r="KOY343" s="3"/>
      <c r="KOZ343" s="3"/>
      <c r="KPA343" s="3"/>
      <c r="KPB343" s="3"/>
      <c r="KPC343" s="3"/>
      <c r="KPD343" s="3"/>
      <c r="KPE343" s="3"/>
      <c r="KPF343" s="3"/>
      <c r="KPG343" s="3"/>
      <c r="KPH343" s="3"/>
      <c r="KPI343" s="3"/>
      <c r="KPJ343" s="3"/>
      <c r="KPK343" s="3"/>
      <c r="KPL343" s="3"/>
      <c r="KPM343" s="3"/>
      <c r="KPN343" s="3"/>
      <c r="KPO343" s="3"/>
      <c r="KPP343" s="3"/>
      <c r="KPQ343" s="3"/>
      <c r="KPR343" s="3"/>
      <c r="KPS343" s="3"/>
      <c r="KPT343" s="3"/>
      <c r="KPU343" s="3"/>
      <c r="KPV343" s="3"/>
      <c r="KPW343" s="3"/>
      <c r="KPX343" s="3"/>
      <c r="KPY343" s="3"/>
      <c r="KPZ343" s="3"/>
      <c r="KQA343" s="3"/>
      <c r="KQB343" s="3"/>
      <c r="KQC343" s="3"/>
      <c r="KQD343" s="3"/>
      <c r="KQE343" s="3"/>
      <c r="KQF343" s="3"/>
      <c r="KQG343" s="3"/>
      <c r="KQH343" s="3"/>
      <c r="KQI343" s="3"/>
      <c r="KQJ343" s="3"/>
      <c r="KQK343" s="3"/>
      <c r="KQL343" s="3"/>
      <c r="KQM343" s="3"/>
      <c r="KQN343" s="3"/>
      <c r="KQO343" s="3"/>
      <c r="KQP343" s="3"/>
      <c r="KQQ343" s="3"/>
      <c r="KQR343" s="3"/>
      <c r="KQS343" s="3"/>
      <c r="KQT343" s="3"/>
      <c r="KQU343" s="3"/>
      <c r="KQV343" s="3"/>
      <c r="KQW343" s="3"/>
      <c r="KQX343" s="3"/>
      <c r="KQY343" s="3"/>
      <c r="KQZ343" s="3"/>
      <c r="KRA343" s="3"/>
      <c r="KRB343" s="3"/>
      <c r="KRC343" s="3"/>
      <c r="KRD343" s="3"/>
      <c r="KRE343" s="3"/>
      <c r="KRF343" s="3"/>
      <c r="KRG343" s="3"/>
      <c r="KRH343" s="3"/>
      <c r="KRI343" s="3"/>
      <c r="KRJ343" s="3"/>
      <c r="KRK343" s="3"/>
      <c r="KRL343" s="3"/>
      <c r="KRM343" s="3"/>
      <c r="KRN343" s="3"/>
      <c r="KRO343" s="3"/>
      <c r="KRP343" s="3"/>
      <c r="KRQ343" s="3"/>
      <c r="KRR343" s="3"/>
      <c r="KRS343" s="3"/>
      <c r="KRT343" s="3"/>
      <c r="KRU343" s="3"/>
      <c r="KRV343" s="3"/>
      <c r="KRW343" s="3"/>
      <c r="KRX343" s="3"/>
      <c r="KRY343" s="3"/>
      <c r="KRZ343" s="3"/>
      <c r="KSA343" s="3"/>
      <c r="KSB343" s="3"/>
      <c r="KSC343" s="3"/>
      <c r="KSD343" s="3"/>
      <c r="KSE343" s="3"/>
      <c r="KSF343" s="3"/>
      <c r="KSG343" s="3"/>
      <c r="KSH343" s="3"/>
      <c r="KSI343" s="3"/>
      <c r="KSJ343" s="3"/>
      <c r="KSK343" s="3"/>
      <c r="KSL343" s="3"/>
      <c r="KSM343" s="3"/>
      <c r="KSN343" s="3"/>
      <c r="KSO343" s="3"/>
      <c r="KSP343" s="3"/>
      <c r="KSQ343" s="3"/>
      <c r="KSR343" s="3"/>
      <c r="KSS343" s="3"/>
      <c r="KST343" s="3"/>
      <c r="KSU343" s="3"/>
      <c r="KSV343" s="3"/>
      <c r="KSW343" s="3"/>
      <c r="KSX343" s="3"/>
      <c r="KSY343" s="3"/>
      <c r="KSZ343" s="3"/>
      <c r="KTA343" s="3"/>
      <c r="KTB343" s="3"/>
      <c r="KTC343" s="3"/>
      <c r="KTD343" s="3"/>
      <c r="KTE343" s="3"/>
      <c r="KTF343" s="3"/>
      <c r="KTG343" s="3"/>
      <c r="KTH343" s="3"/>
      <c r="KTI343" s="3"/>
      <c r="KTJ343" s="3"/>
      <c r="KTK343" s="3"/>
      <c r="KTL343" s="3"/>
      <c r="KTM343" s="3"/>
      <c r="KTN343" s="3"/>
      <c r="KTO343" s="3"/>
      <c r="KTP343" s="3"/>
      <c r="KTQ343" s="3"/>
      <c r="KTR343" s="3"/>
      <c r="KTS343" s="3"/>
      <c r="KTT343" s="3"/>
      <c r="KTU343" s="3"/>
      <c r="KTV343" s="3"/>
      <c r="KTW343" s="3"/>
      <c r="KTX343" s="3"/>
      <c r="KTY343" s="3"/>
      <c r="KTZ343" s="3"/>
      <c r="KUA343" s="3"/>
      <c r="KUB343" s="3"/>
      <c r="KUC343" s="3"/>
      <c r="KUD343" s="3"/>
      <c r="KUE343" s="3"/>
      <c r="KUF343" s="3"/>
      <c r="KUG343" s="3"/>
      <c r="KUH343" s="3"/>
      <c r="KUI343" s="3"/>
      <c r="KUJ343" s="3"/>
      <c r="KUK343" s="3"/>
      <c r="KUL343" s="3"/>
      <c r="KUM343" s="3"/>
      <c r="KUN343" s="3"/>
      <c r="KUO343" s="3"/>
      <c r="KUP343" s="3"/>
      <c r="KUQ343" s="3"/>
      <c r="KUR343" s="3"/>
      <c r="KUS343" s="3"/>
      <c r="KUT343" s="3"/>
      <c r="KUU343" s="3"/>
      <c r="KUV343" s="3"/>
      <c r="KUW343" s="3"/>
      <c r="KUX343" s="3"/>
      <c r="KUY343" s="3"/>
      <c r="KUZ343" s="3"/>
      <c r="KVA343" s="3"/>
      <c r="KVB343" s="3"/>
      <c r="KVC343" s="3"/>
      <c r="KVD343" s="3"/>
      <c r="KVE343" s="3"/>
      <c r="KVF343" s="3"/>
      <c r="KVG343" s="3"/>
      <c r="KVH343" s="3"/>
      <c r="KVI343" s="3"/>
      <c r="KVJ343" s="3"/>
      <c r="KVK343" s="3"/>
      <c r="KVL343" s="3"/>
      <c r="KVM343" s="3"/>
      <c r="KVN343" s="3"/>
      <c r="KVO343" s="3"/>
      <c r="KVP343" s="3"/>
      <c r="KVQ343" s="3"/>
      <c r="KVR343" s="3"/>
      <c r="KVS343" s="3"/>
      <c r="KVT343" s="3"/>
      <c r="KVU343" s="3"/>
      <c r="KVV343" s="3"/>
      <c r="KVW343" s="3"/>
      <c r="KVX343" s="3"/>
      <c r="KVY343" s="3"/>
      <c r="KVZ343" s="3"/>
      <c r="KWA343" s="3"/>
      <c r="KWB343" s="3"/>
      <c r="KWC343" s="3"/>
      <c r="KWD343" s="3"/>
      <c r="KWE343" s="3"/>
      <c r="KWF343" s="3"/>
      <c r="KWG343" s="3"/>
      <c r="KWH343" s="3"/>
      <c r="KWI343" s="3"/>
      <c r="KWJ343" s="3"/>
      <c r="KWK343" s="3"/>
      <c r="KWL343" s="3"/>
      <c r="KWM343" s="3"/>
      <c r="KWN343" s="3"/>
      <c r="KWO343" s="3"/>
      <c r="KWP343" s="3"/>
      <c r="KWQ343" s="3"/>
      <c r="KWR343" s="3"/>
      <c r="KWS343" s="3"/>
      <c r="KWT343" s="3"/>
      <c r="KWU343" s="3"/>
      <c r="KWV343" s="3"/>
      <c r="KWW343" s="3"/>
      <c r="KWX343" s="3"/>
      <c r="KWY343" s="3"/>
      <c r="KWZ343" s="3"/>
      <c r="KXA343" s="3"/>
      <c r="KXB343" s="3"/>
      <c r="KXC343" s="3"/>
      <c r="KXD343" s="3"/>
      <c r="KXE343" s="3"/>
      <c r="KXF343" s="3"/>
      <c r="KXG343" s="3"/>
      <c r="KXH343" s="3"/>
      <c r="KXI343" s="3"/>
      <c r="KXJ343" s="3"/>
      <c r="KXK343" s="3"/>
      <c r="KXL343" s="3"/>
      <c r="KXM343" s="3"/>
      <c r="KXN343" s="3"/>
      <c r="KXO343" s="3"/>
      <c r="KXP343" s="3"/>
      <c r="KXQ343" s="3"/>
      <c r="KXR343" s="3"/>
      <c r="KXS343" s="3"/>
      <c r="KXT343" s="3"/>
      <c r="KXU343" s="3"/>
      <c r="KXV343" s="3"/>
      <c r="KXW343" s="3"/>
      <c r="KXX343" s="3"/>
      <c r="KXY343" s="3"/>
      <c r="KXZ343" s="3"/>
      <c r="KYA343" s="3"/>
      <c r="KYB343" s="3"/>
      <c r="KYC343" s="3"/>
      <c r="KYD343" s="3"/>
      <c r="KYE343" s="3"/>
      <c r="KYF343" s="3"/>
      <c r="KYG343" s="3"/>
      <c r="KYH343" s="3"/>
      <c r="KYI343" s="3"/>
      <c r="KYJ343" s="3"/>
      <c r="KYK343" s="3"/>
      <c r="KYL343" s="3"/>
      <c r="KYM343" s="3"/>
      <c r="KYN343" s="3"/>
      <c r="KYO343" s="3"/>
      <c r="KYP343" s="3"/>
      <c r="KYQ343" s="3"/>
      <c r="KYR343" s="3"/>
      <c r="KYS343" s="3"/>
      <c r="KYT343" s="3"/>
      <c r="KYU343" s="3"/>
      <c r="KYV343" s="3"/>
      <c r="KYW343" s="3"/>
      <c r="KYX343" s="3"/>
      <c r="KYY343" s="3"/>
      <c r="KYZ343" s="3"/>
      <c r="KZA343" s="3"/>
      <c r="KZB343" s="3"/>
      <c r="KZC343" s="3"/>
      <c r="KZD343" s="3"/>
      <c r="KZE343" s="3"/>
      <c r="KZF343" s="3"/>
      <c r="KZG343" s="3"/>
      <c r="KZH343" s="3"/>
      <c r="KZI343" s="3"/>
      <c r="KZJ343" s="3"/>
      <c r="KZK343" s="3"/>
      <c r="KZL343" s="3"/>
      <c r="KZM343" s="3"/>
      <c r="KZN343" s="3"/>
      <c r="KZO343" s="3"/>
      <c r="KZP343" s="3"/>
      <c r="KZQ343" s="3"/>
      <c r="KZR343" s="3"/>
      <c r="KZS343" s="3"/>
      <c r="KZT343" s="3"/>
      <c r="KZU343" s="3"/>
      <c r="KZV343" s="3"/>
      <c r="KZW343" s="3"/>
      <c r="KZX343" s="3"/>
      <c r="KZY343" s="3"/>
      <c r="KZZ343" s="3"/>
      <c r="LAA343" s="3"/>
      <c r="LAB343" s="3"/>
      <c r="LAC343" s="3"/>
      <c r="LAD343" s="3"/>
      <c r="LAE343" s="3"/>
      <c r="LAF343" s="3"/>
      <c r="LAG343" s="3"/>
      <c r="LAH343" s="3"/>
      <c r="LAI343" s="3"/>
      <c r="LAJ343" s="3"/>
      <c r="LAK343" s="3"/>
      <c r="LAL343" s="3"/>
      <c r="LAM343" s="3"/>
      <c r="LAN343" s="3"/>
      <c r="LAO343" s="3"/>
      <c r="LAP343" s="3"/>
      <c r="LAQ343" s="3"/>
      <c r="LAR343" s="3"/>
      <c r="LAS343" s="3"/>
      <c r="LAT343" s="3"/>
      <c r="LAU343" s="3"/>
      <c r="LAV343" s="3"/>
      <c r="LAW343" s="3"/>
      <c r="LAX343" s="3"/>
      <c r="LAY343" s="3"/>
      <c r="LAZ343" s="3"/>
      <c r="LBA343" s="3"/>
      <c r="LBB343" s="3"/>
      <c r="LBC343" s="3"/>
      <c r="LBD343" s="3"/>
      <c r="LBE343" s="3"/>
      <c r="LBF343" s="3"/>
      <c r="LBG343" s="3"/>
      <c r="LBH343" s="3"/>
      <c r="LBI343" s="3"/>
      <c r="LBJ343" s="3"/>
      <c r="LBK343" s="3"/>
      <c r="LBL343" s="3"/>
      <c r="LBM343" s="3"/>
      <c r="LBN343" s="3"/>
      <c r="LBO343" s="3"/>
      <c r="LBP343" s="3"/>
      <c r="LBQ343" s="3"/>
      <c r="LBR343" s="3"/>
      <c r="LBS343" s="3"/>
      <c r="LBT343" s="3"/>
      <c r="LBU343" s="3"/>
      <c r="LBV343" s="3"/>
      <c r="LBW343" s="3"/>
      <c r="LBX343" s="3"/>
      <c r="LBY343" s="3"/>
      <c r="LBZ343" s="3"/>
      <c r="LCA343" s="3"/>
      <c r="LCB343" s="3"/>
      <c r="LCC343" s="3"/>
      <c r="LCD343" s="3"/>
      <c r="LCE343" s="3"/>
      <c r="LCF343" s="3"/>
      <c r="LCG343" s="3"/>
      <c r="LCH343" s="3"/>
      <c r="LCI343" s="3"/>
      <c r="LCJ343" s="3"/>
      <c r="LCK343" s="3"/>
      <c r="LCL343" s="3"/>
      <c r="LCM343" s="3"/>
      <c r="LCN343" s="3"/>
      <c r="LCO343" s="3"/>
      <c r="LCP343" s="3"/>
      <c r="LCQ343" s="3"/>
      <c r="LCR343" s="3"/>
      <c r="LCS343" s="3"/>
      <c r="LCT343" s="3"/>
      <c r="LCU343" s="3"/>
      <c r="LCV343" s="3"/>
      <c r="LCW343" s="3"/>
      <c r="LCX343" s="3"/>
      <c r="LCY343" s="3"/>
      <c r="LCZ343" s="3"/>
      <c r="LDA343" s="3"/>
      <c r="LDB343" s="3"/>
      <c r="LDC343" s="3"/>
      <c r="LDD343" s="3"/>
      <c r="LDE343" s="3"/>
      <c r="LDF343" s="3"/>
      <c r="LDG343" s="3"/>
      <c r="LDH343" s="3"/>
      <c r="LDI343" s="3"/>
      <c r="LDJ343" s="3"/>
      <c r="LDK343" s="3"/>
      <c r="LDL343" s="3"/>
      <c r="LDM343" s="3"/>
      <c r="LDN343" s="3"/>
      <c r="LDO343" s="3"/>
      <c r="LDP343" s="3"/>
      <c r="LDQ343" s="3"/>
      <c r="LDR343" s="3"/>
      <c r="LDS343" s="3"/>
      <c r="LDT343" s="3"/>
      <c r="LDU343" s="3"/>
      <c r="LDV343" s="3"/>
      <c r="LDW343" s="3"/>
      <c r="LDX343" s="3"/>
      <c r="LDY343" s="3"/>
      <c r="LDZ343" s="3"/>
      <c r="LEA343" s="3"/>
      <c r="LEB343" s="3"/>
      <c r="LEC343" s="3"/>
      <c r="LED343" s="3"/>
      <c r="LEE343" s="3"/>
      <c r="LEF343" s="3"/>
      <c r="LEG343" s="3"/>
      <c r="LEH343" s="3"/>
      <c r="LEI343" s="3"/>
      <c r="LEJ343" s="3"/>
      <c r="LEK343" s="3"/>
      <c r="LEL343" s="3"/>
      <c r="LEM343" s="3"/>
      <c r="LEN343" s="3"/>
      <c r="LEO343" s="3"/>
      <c r="LEP343" s="3"/>
      <c r="LEQ343" s="3"/>
      <c r="LER343" s="3"/>
      <c r="LES343" s="3"/>
      <c r="LET343" s="3"/>
      <c r="LEU343" s="3"/>
      <c r="LEV343" s="3"/>
      <c r="LEW343" s="3"/>
      <c r="LEX343" s="3"/>
      <c r="LEY343" s="3"/>
      <c r="LEZ343" s="3"/>
      <c r="LFA343" s="3"/>
      <c r="LFB343" s="3"/>
      <c r="LFC343" s="3"/>
      <c r="LFD343" s="3"/>
      <c r="LFE343" s="3"/>
      <c r="LFF343" s="3"/>
      <c r="LFG343" s="3"/>
      <c r="LFH343" s="3"/>
      <c r="LFI343" s="3"/>
      <c r="LFJ343" s="3"/>
      <c r="LFK343" s="3"/>
      <c r="LFL343" s="3"/>
      <c r="LFM343" s="3"/>
      <c r="LFN343" s="3"/>
      <c r="LFO343" s="3"/>
      <c r="LFP343" s="3"/>
      <c r="LFQ343" s="3"/>
      <c r="LFR343" s="3"/>
      <c r="LFS343" s="3"/>
      <c r="LFT343" s="3"/>
      <c r="LFU343" s="3"/>
      <c r="LFV343" s="3"/>
      <c r="LFW343" s="3"/>
      <c r="LFX343" s="3"/>
      <c r="LFY343" s="3"/>
      <c r="LFZ343" s="3"/>
      <c r="LGA343" s="3"/>
      <c r="LGB343" s="3"/>
      <c r="LGC343" s="3"/>
      <c r="LGD343" s="3"/>
      <c r="LGE343" s="3"/>
      <c r="LGF343" s="3"/>
      <c r="LGG343" s="3"/>
      <c r="LGH343" s="3"/>
      <c r="LGI343" s="3"/>
      <c r="LGJ343" s="3"/>
      <c r="LGK343" s="3"/>
      <c r="LGL343" s="3"/>
      <c r="LGM343" s="3"/>
      <c r="LGN343" s="3"/>
      <c r="LGO343" s="3"/>
      <c r="LGP343" s="3"/>
      <c r="LGQ343" s="3"/>
      <c r="LGR343" s="3"/>
      <c r="LGS343" s="3"/>
      <c r="LGT343" s="3"/>
      <c r="LGU343" s="3"/>
      <c r="LGV343" s="3"/>
      <c r="LGW343" s="3"/>
      <c r="LGX343" s="3"/>
      <c r="LGY343" s="3"/>
      <c r="LGZ343" s="3"/>
      <c r="LHA343" s="3"/>
      <c r="LHB343" s="3"/>
      <c r="LHC343" s="3"/>
      <c r="LHD343" s="3"/>
      <c r="LHE343" s="3"/>
      <c r="LHF343" s="3"/>
      <c r="LHG343" s="3"/>
      <c r="LHH343" s="3"/>
      <c r="LHI343" s="3"/>
      <c r="LHJ343" s="3"/>
      <c r="LHK343" s="3"/>
      <c r="LHL343" s="3"/>
      <c r="LHM343" s="3"/>
      <c r="LHN343" s="3"/>
      <c r="LHO343" s="3"/>
      <c r="LHP343" s="3"/>
      <c r="LHQ343" s="3"/>
      <c r="LHR343" s="3"/>
      <c r="LHS343" s="3"/>
      <c r="LHT343" s="3"/>
      <c r="LHU343" s="3"/>
      <c r="LHV343" s="3"/>
      <c r="LHW343" s="3"/>
      <c r="LHX343" s="3"/>
      <c r="LHY343" s="3"/>
      <c r="LHZ343" s="3"/>
      <c r="LIA343" s="3"/>
      <c r="LIB343" s="3"/>
      <c r="LIC343" s="3"/>
      <c r="LID343" s="3"/>
      <c r="LIE343" s="3"/>
      <c r="LIF343" s="3"/>
      <c r="LIG343" s="3"/>
      <c r="LIH343" s="3"/>
      <c r="LII343" s="3"/>
      <c r="LIJ343" s="3"/>
      <c r="LIK343" s="3"/>
      <c r="LIL343" s="3"/>
      <c r="LIM343" s="3"/>
      <c r="LIN343" s="3"/>
      <c r="LIO343" s="3"/>
      <c r="LIP343" s="3"/>
      <c r="LIQ343" s="3"/>
      <c r="LIR343" s="3"/>
      <c r="LIS343" s="3"/>
      <c r="LIT343" s="3"/>
      <c r="LIU343" s="3"/>
      <c r="LIV343" s="3"/>
      <c r="LIW343" s="3"/>
      <c r="LIX343" s="3"/>
      <c r="LIY343" s="3"/>
      <c r="LIZ343" s="3"/>
      <c r="LJA343" s="3"/>
      <c r="LJB343" s="3"/>
      <c r="LJC343" s="3"/>
      <c r="LJD343" s="3"/>
      <c r="LJE343" s="3"/>
      <c r="LJF343" s="3"/>
      <c r="LJG343" s="3"/>
      <c r="LJH343" s="3"/>
      <c r="LJI343" s="3"/>
      <c r="LJJ343" s="3"/>
      <c r="LJK343" s="3"/>
      <c r="LJL343" s="3"/>
      <c r="LJM343" s="3"/>
      <c r="LJN343" s="3"/>
      <c r="LJO343" s="3"/>
      <c r="LJP343" s="3"/>
      <c r="LJQ343" s="3"/>
      <c r="LJR343" s="3"/>
      <c r="LJS343" s="3"/>
      <c r="LJT343" s="3"/>
      <c r="LJU343" s="3"/>
      <c r="LJV343" s="3"/>
      <c r="LJW343" s="3"/>
      <c r="LJX343" s="3"/>
      <c r="LJY343" s="3"/>
      <c r="LJZ343" s="3"/>
      <c r="LKA343" s="3"/>
      <c r="LKB343" s="3"/>
      <c r="LKC343" s="3"/>
      <c r="LKD343" s="3"/>
      <c r="LKE343" s="3"/>
      <c r="LKF343" s="3"/>
      <c r="LKG343" s="3"/>
      <c r="LKH343" s="3"/>
      <c r="LKI343" s="3"/>
      <c r="LKJ343" s="3"/>
      <c r="LKK343" s="3"/>
      <c r="LKL343" s="3"/>
      <c r="LKM343" s="3"/>
      <c r="LKN343" s="3"/>
      <c r="LKO343" s="3"/>
      <c r="LKP343" s="3"/>
      <c r="LKQ343" s="3"/>
      <c r="LKR343" s="3"/>
      <c r="LKS343" s="3"/>
      <c r="LKT343" s="3"/>
      <c r="LKU343" s="3"/>
      <c r="LKV343" s="3"/>
      <c r="LKW343" s="3"/>
      <c r="LKX343" s="3"/>
      <c r="LKY343" s="3"/>
      <c r="LKZ343" s="3"/>
      <c r="LLA343" s="3"/>
      <c r="LLB343" s="3"/>
      <c r="LLC343" s="3"/>
      <c r="LLD343" s="3"/>
      <c r="LLE343" s="3"/>
      <c r="LLF343" s="3"/>
      <c r="LLG343" s="3"/>
      <c r="LLH343" s="3"/>
      <c r="LLI343" s="3"/>
      <c r="LLJ343" s="3"/>
      <c r="LLK343" s="3"/>
      <c r="LLL343" s="3"/>
      <c r="LLM343" s="3"/>
      <c r="LLN343" s="3"/>
      <c r="LLO343" s="3"/>
      <c r="LLP343" s="3"/>
      <c r="LLQ343" s="3"/>
      <c r="LLR343" s="3"/>
      <c r="LLS343" s="3"/>
      <c r="LLT343" s="3"/>
      <c r="LLU343" s="3"/>
      <c r="LLV343" s="3"/>
      <c r="LLW343" s="3"/>
      <c r="LLX343" s="3"/>
      <c r="LLY343" s="3"/>
      <c r="LLZ343" s="3"/>
      <c r="LMA343" s="3"/>
      <c r="LMB343" s="3"/>
      <c r="LMC343" s="3"/>
      <c r="LMD343" s="3"/>
      <c r="LME343" s="3"/>
      <c r="LMF343" s="3"/>
      <c r="LMG343" s="3"/>
      <c r="LMH343" s="3"/>
      <c r="LMI343" s="3"/>
      <c r="LMJ343" s="3"/>
      <c r="LMK343" s="3"/>
      <c r="LML343" s="3"/>
      <c r="LMM343" s="3"/>
      <c r="LMN343" s="3"/>
      <c r="LMO343" s="3"/>
      <c r="LMP343" s="3"/>
      <c r="LMQ343" s="3"/>
      <c r="LMR343" s="3"/>
      <c r="LMS343" s="3"/>
      <c r="LMT343" s="3"/>
      <c r="LMU343" s="3"/>
      <c r="LMV343" s="3"/>
      <c r="LMW343" s="3"/>
      <c r="LMX343" s="3"/>
      <c r="LMY343" s="3"/>
      <c r="LMZ343" s="3"/>
      <c r="LNA343" s="3"/>
      <c r="LNB343" s="3"/>
      <c r="LNC343" s="3"/>
      <c r="LND343" s="3"/>
      <c r="LNE343" s="3"/>
      <c r="LNF343" s="3"/>
      <c r="LNG343" s="3"/>
      <c r="LNH343" s="3"/>
      <c r="LNI343" s="3"/>
      <c r="LNJ343" s="3"/>
      <c r="LNK343" s="3"/>
      <c r="LNL343" s="3"/>
      <c r="LNM343" s="3"/>
      <c r="LNN343" s="3"/>
      <c r="LNO343" s="3"/>
      <c r="LNP343" s="3"/>
      <c r="LNQ343" s="3"/>
      <c r="LNR343" s="3"/>
      <c r="LNS343" s="3"/>
      <c r="LNT343" s="3"/>
      <c r="LNU343" s="3"/>
      <c r="LNV343" s="3"/>
      <c r="LNW343" s="3"/>
      <c r="LNX343" s="3"/>
      <c r="LNY343" s="3"/>
      <c r="LNZ343" s="3"/>
      <c r="LOA343" s="3"/>
      <c r="LOB343" s="3"/>
      <c r="LOC343" s="3"/>
      <c r="LOD343" s="3"/>
      <c r="LOE343" s="3"/>
      <c r="LOF343" s="3"/>
      <c r="LOG343" s="3"/>
      <c r="LOH343" s="3"/>
      <c r="LOI343" s="3"/>
      <c r="LOJ343" s="3"/>
      <c r="LOK343" s="3"/>
      <c r="LOL343" s="3"/>
      <c r="LOM343" s="3"/>
      <c r="LON343" s="3"/>
      <c r="LOO343" s="3"/>
      <c r="LOP343" s="3"/>
      <c r="LOQ343" s="3"/>
      <c r="LOR343" s="3"/>
      <c r="LOS343" s="3"/>
      <c r="LOT343" s="3"/>
      <c r="LOU343" s="3"/>
      <c r="LOV343" s="3"/>
      <c r="LOW343" s="3"/>
      <c r="LOX343" s="3"/>
      <c r="LOY343" s="3"/>
      <c r="LOZ343" s="3"/>
      <c r="LPA343" s="3"/>
      <c r="LPB343" s="3"/>
      <c r="LPC343" s="3"/>
      <c r="LPD343" s="3"/>
      <c r="LPE343" s="3"/>
      <c r="LPF343" s="3"/>
      <c r="LPG343" s="3"/>
      <c r="LPH343" s="3"/>
      <c r="LPI343" s="3"/>
      <c r="LPJ343" s="3"/>
      <c r="LPK343" s="3"/>
      <c r="LPL343" s="3"/>
      <c r="LPM343" s="3"/>
      <c r="LPN343" s="3"/>
      <c r="LPO343" s="3"/>
      <c r="LPP343" s="3"/>
      <c r="LPQ343" s="3"/>
      <c r="LPR343" s="3"/>
      <c r="LPS343" s="3"/>
      <c r="LPT343" s="3"/>
      <c r="LPU343" s="3"/>
      <c r="LPV343" s="3"/>
      <c r="LPW343" s="3"/>
      <c r="LPX343" s="3"/>
      <c r="LPY343" s="3"/>
      <c r="LPZ343" s="3"/>
      <c r="LQA343" s="3"/>
      <c r="LQB343" s="3"/>
      <c r="LQC343" s="3"/>
      <c r="LQD343" s="3"/>
      <c r="LQE343" s="3"/>
      <c r="LQF343" s="3"/>
      <c r="LQG343" s="3"/>
      <c r="LQH343" s="3"/>
      <c r="LQI343" s="3"/>
      <c r="LQJ343" s="3"/>
      <c r="LQK343" s="3"/>
      <c r="LQL343" s="3"/>
      <c r="LQM343" s="3"/>
      <c r="LQN343" s="3"/>
      <c r="LQO343" s="3"/>
      <c r="LQP343" s="3"/>
      <c r="LQQ343" s="3"/>
      <c r="LQR343" s="3"/>
      <c r="LQS343" s="3"/>
      <c r="LQT343" s="3"/>
      <c r="LQU343" s="3"/>
      <c r="LQV343" s="3"/>
      <c r="LQW343" s="3"/>
      <c r="LQX343" s="3"/>
      <c r="LQY343" s="3"/>
      <c r="LQZ343" s="3"/>
      <c r="LRA343" s="3"/>
      <c r="LRB343" s="3"/>
      <c r="LRC343" s="3"/>
      <c r="LRD343" s="3"/>
      <c r="LRE343" s="3"/>
      <c r="LRF343" s="3"/>
      <c r="LRG343" s="3"/>
      <c r="LRH343" s="3"/>
      <c r="LRI343" s="3"/>
      <c r="LRJ343" s="3"/>
      <c r="LRK343" s="3"/>
      <c r="LRL343" s="3"/>
      <c r="LRM343" s="3"/>
      <c r="LRN343" s="3"/>
      <c r="LRO343" s="3"/>
      <c r="LRP343" s="3"/>
      <c r="LRQ343" s="3"/>
      <c r="LRR343" s="3"/>
      <c r="LRS343" s="3"/>
      <c r="LRT343" s="3"/>
      <c r="LRU343" s="3"/>
      <c r="LRV343" s="3"/>
      <c r="LRW343" s="3"/>
      <c r="LRX343" s="3"/>
      <c r="LRY343" s="3"/>
      <c r="LRZ343" s="3"/>
      <c r="LSA343" s="3"/>
      <c r="LSB343" s="3"/>
      <c r="LSC343" s="3"/>
      <c r="LSD343" s="3"/>
      <c r="LSE343" s="3"/>
      <c r="LSF343" s="3"/>
      <c r="LSG343" s="3"/>
      <c r="LSH343" s="3"/>
      <c r="LSI343" s="3"/>
      <c r="LSJ343" s="3"/>
      <c r="LSK343" s="3"/>
      <c r="LSL343" s="3"/>
      <c r="LSM343" s="3"/>
      <c r="LSN343" s="3"/>
      <c r="LSO343" s="3"/>
      <c r="LSP343" s="3"/>
      <c r="LSQ343" s="3"/>
      <c r="LSR343" s="3"/>
      <c r="LSS343" s="3"/>
      <c r="LST343" s="3"/>
      <c r="LSU343" s="3"/>
      <c r="LSV343" s="3"/>
      <c r="LSW343" s="3"/>
      <c r="LSX343" s="3"/>
      <c r="LSY343" s="3"/>
      <c r="LSZ343" s="3"/>
      <c r="LTA343" s="3"/>
      <c r="LTB343" s="3"/>
      <c r="LTC343" s="3"/>
      <c r="LTD343" s="3"/>
      <c r="LTE343" s="3"/>
      <c r="LTF343" s="3"/>
      <c r="LTG343" s="3"/>
      <c r="LTH343" s="3"/>
      <c r="LTI343" s="3"/>
      <c r="LTJ343" s="3"/>
      <c r="LTK343" s="3"/>
      <c r="LTL343" s="3"/>
      <c r="LTM343" s="3"/>
      <c r="LTN343" s="3"/>
      <c r="LTO343" s="3"/>
      <c r="LTP343" s="3"/>
      <c r="LTQ343" s="3"/>
      <c r="LTR343" s="3"/>
      <c r="LTS343" s="3"/>
      <c r="LTT343" s="3"/>
      <c r="LTU343" s="3"/>
      <c r="LTV343" s="3"/>
      <c r="LTW343" s="3"/>
      <c r="LTX343" s="3"/>
      <c r="LTY343" s="3"/>
      <c r="LTZ343" s="3"/>
      <c r="LUA343" s="3"/>
      <c r="LUB343" s="3"/>
      <c r="LUC343" s="3"/>
      <c r="LUD343" s="3"/>
      <c r="LUE343" s="3"/>
      <c r="LUF343" s="3"/>
      <c r="LUG343" s="3"/>
      <c r="LUH343" s="3"/>
      <c r="LUI343" s="3"/>
      <c r="LUJ343" s="3"/>
      <c r="LUK343" s="3"/>
      <c r="LUL343" s="3"/>
      <c r="LUM343" s="3"/>
      <c r="LUN343" s="3"/>
      <c r="LUO343" s="3"/>
      <c r="LUP343" s="3"/>
      <c r="LUQ343" s="3"/>
      <c r="LUR343" s="3"/>
      <c r="LUS343" s="3"/>
      <c r="LUT343" s="3"/>
      <c r="LUU343" s="3"/>
      <c r="LUV343" s="3"/>
      <c r="LUW343" s="3"/>
      <c r="LUX343" s="3"/>
      <c r="LUY343" s="3"/>
      <c r="LUZ343" s="3"/>
      <c r="LVA343" s="3"/>
      <c r="LVB343" s="3"/>
      <c r="LVC343" s="3"/>
      <c r="LVD343" s="3"/>
      <c r="LVE343" s="3"/>
      <c r="LVF343" s="3"/>
      <c r="LVG343" s="3"/>
      <c r="LVH343" s="3"/>
      <c r="LVI343" s="3"/>
      <c r="LVJ343" s="3"/>
      <c r="LVK343" s="3"/>
      <c r="LVL343" s="3"/>
      <c r="LVM343" s="3"/>
      <c r="LVN343" s="3"/>
      <c r="LVO343" s="3"/>
      <c r="LVP343" s="3"/>
      <c r="LVQ343" s="3"/>
      <c r="LVR343" s="3"/>
      <c r="LVS343" s="3"/>
      <c r="LVT343" s="3"/>
      <c r="LVU343" s="3"/>
      <c r="LVV343" s="3"/>
      <c r="LVW343" s="3"/>
      <c r="LVX343" s="3"/>
      <c r="LVY343" s="3"/>
      <c r="LVZ343" s="3"/>
      <c r="LWA343" s="3"/>
      <c r="LWB343" s="3"/>
      <c r="LWC343" s="3"/>
      <c r="LWD343" s="3"/>
      <c r="LWE343" s="3"/>
      <c r="LWF343" s="3"/>
      <c r="LWG343" s="3"/>
      <c r="LWH343" s="3"/>
      <c r="LWI343" s="3"/>
      <c r="LWJ343" s="3"/>
      <c r="LWK343" s="3"/>
      <c r="LWL343" s="3"/>
      <c r="LWM343" s="3"/>
      <c r="LWN343" s="3"/>
      <c r="LWO343" s="3"/>
      <c r="LWP343" s="3"/>
      <c r="LWQ343" s="3"/>
      <c r="LWR343" s="3"/>
      <c r="LWS343" s="3"/>
      <c r="LWT343" s="3"/>
      <c r="LWU343" s="3"/>
      <c r="LWV343" s="3"/>
      <c r="LWW343" s="3"/>
      <c r="LWX343" s="3"/>
      <c r="LWY343" s="3"/>
      <c r="LWZ343" s="3"/>
      <c r="LXA343" s="3"/>
      <c r="LXB343" s="3"/>
      <c r="LXC343" s="3"/>
      <c r="LXD343" s="3"/>
      <c r="LXE343" s="3"/>
      <c r="LXF343" s="3"/>
      <c r="LXG343" s="3"/>
      <c r="LXH343" s="3"/>
      <c r="LXI343" s="3"/>
      <c r="LXJ343" s="3"/>
      <c r="LXK343" s="3"/>
      <c r="LXL343" s="3"/>
      <c r="LXM343" s="3"/>
      <c r="LXN343" s="3"/>
      <c r="LXO343" s="3"/>
      <c r="LXP343" s="3"/>
      <c r="LXQ343" s="3"/>
      <c r="LXR343" s="3"/>
      <c r="LXS343" s="3"/>
      <c r="LXT343" s="3"/>
      <c r="LXU343" s="3"/>
      <c r="LXV343" s="3"/>
      <c r="LXW343" s="3"/>
      <c r="LXX343" s="3"/>
      <c r="LXY343" s="3"/>
      <c r="LXZ343" s="3"/>
      <c r="LYA343" s="3"/>
      <c r="LYB343" s="3"/>
      <c r="LYC343" s="3"/>
      <c r="LYD343" s="3"/>
      <c r="LYE343" s="3"/>
      <c r="LYF343" s="3"/>
      <c r="LYG343" s="3"/>
      <c r="LYH343" s="3"/>
      <c r="LYI343" s="3"/>
      <c r="LYJ343" s="3"/>
      <c r="LYK343" s="3"/>
      <c r="LYL343" s="3"/>
      <c r="LYM343" s="3"/>
      <c r="LYN343" s="3"/>
      <c r="LYO343" s="3"/>
      <c r="LYP343" s="3"/>
      <c r="LYQ343" s="3"/>
      <c r="LYR343" s="3"/>
      <c r="LYS343" s="3"/>
      <c r="LYT343" s="3"/>
      <c r="LYU343" s="3"/>
      <c r="LYV343" s="3"/>
      <c r="LYW343" s="3"/>
      <c r="LYX343" s="3"/>
      <c r="LYY343" s="3"/>
      <c r="LYZ343" s="3"/>
      <c r="LZA343" s="3"/>
      <c r="LZB343" s="3"/>
      <c r="LZC343" s="3"/>
      <c r="LZD343" s="3"/>
      <c r="LZE343" s="3"/>
      <c r="LZF343" s="3"/>
      <c r="LZG343" s="3"/>
      <c r="LZH343" s="3"/>
      <c r="LZI343" s="3"/>
      <c r="LZJ343" s="3"/>
      <c r="LZK343" s="3"/>
      <c r="LZL343" s="3"/>
      <c r="LZM343" s="3"/>
      <c r="LZN343" s="3"/>
      <c r="LZO343" s="3"/>
      <c r="LZP343" s="3"/>
      <c r="LZQ343" s="3"/>
      <c r="LZR343" s="3"/>
      <c r="LZS343" s="3"/>
      <c r="LZT343" s="3"/>
      <c r="LZU343" s="3"/>
      <c r="LZV343" s="3"/>
      <c r="LZW343" s="3"/>
      <c r="LZX343" s="3"/>
      <c r="LZY343" s="3"/>
      <c r="LZZ343" s="3"/>
      <c r="MAA343" s="3"/>
      <c r="MAB343" s="3"/>
      <c r="MAC343" s="3"/>
      <c r="MAD343" s="3"/>
      <c r="MAE343" s="3"/>
      <c r="MAF343" s="3"/>
      <c r="MAG343" s="3"/>
      <c r="MAH343" s="3"/>
      <c r="MAI343" s="3"/>
      <c r="MAJ343" s="3"/>
      <c r="MAK343" s="3"/>
      <c r="MAL343" s="3"/>
      <c r="MAM343" s="3"/>
      <c r="MAN343" s="3"/>
      <c r="MAO343" s="3"/>
      <c r="MAP343" s="3"/>
      <c r="MAQ343" s="3"/>
      <c r="MAR343" s="3"/>
      <c r="MAS343" s="3"/>
      <c r="MAT343" s="3"/>
      <c r="MAU343" s="3"/>
      <c r="MAV343" s="3"/>
      <c r="MAW343" s="3"/>
      <c r="MAX343" s="3"/>
      <c r="MAY343" s="3"/>
      <c r="MAZ343" s="3"/>
      <c r="MBA343" s="3"/>
      <c r="MBB343" s="3"/>
      <c r="MBC343" s="3"/>
      <c r="MBD343" s="3"/>
      <c r="MBE343" s="3"/>
      <c r="MBF343" s="3"/>
      <c r="MBG343" s="3"/>
      <c r="MBH343" s="3"/>
      <c r="MBI343" s="3"/>
      <c r="MBJ343" s="3"/>
      <c r="MBK343" s="3"/>
      <c r="MBL343" s="3"/>
      <c r="MBM343" s="3"/>
      <c r="MBN343" s="3"/>
      <c r="MBO343" s="3"/>
      <c r="MBP343" s="3"/>
      <c r="MBQ343" s="3"/>
      <c r="MBR343" s="3"/>
      <c r="MBS343" s="3"/>
      <c r="MBT343" s="3"/>
      <c r="MBU343" s="3"/>
      <c r="MBV343" s="3"/>
      <c r="MBW343" s="3"/>
      <c r="MBX343" s="3"/>
      <c r="MBY343" s="3"/>
      <c r="MBZ343" s="3"/>
      <c r="MCA343" s="3"/>
      <c r="MCB343" s="3"/>
      <c r="MCC343" s="3"/>
      <c r="MCD343" s="3"/>
      <c r="MCE343" s="3"/>
      <c r="MCF343" s="3"/>
      <c r="MCG343" s="3"/>
      <c r="MCH343" s="3"/>
      <c r="MCI343" s="3"/>
      <c r="MCJ343" s="3"/>
      <c r="MCK343" s="3"/>
      <c r="MCL343" s="3"/>
      <c r="MCM343" s="3"/>
      <c r="MCN343" s="3"/>
      <c r="MCO343" s="3"/>
      <c r="MCP343" s="3"/>
      <c r="MCQ343" s="3"/>
      <c r="MCR343" s="3"/>
      <c r="MCS343" s="3"/>
      <c r="MCT343" s="3"/>
      <c r="MCU343" s="3"/>
      <c r="MCV343" s="3"/>
      <c r="MCW343" s="3"/>
      <c r="MCX343" s="3"/>
      <c r="MCY343" s="3"/>
      <c r="MCZ343" s="3"/>
      <c r="MDA343" s="3"/>
      <c r="MDB343" s="3"/>
      <c r="MDC343" s="3"/>
      <c r="MDD343" s="3"/>
      <c r="MDE343" s="3"/>
      <c r="MDF343" s="3"/>
      <c r="MDG343" s="3"/>
      <c r="MDH343" s="3"/>
      <c r="MDI343" s="3"/>
      <c r="MDJ343" s="3"/>
      <c r="MDK343" s="3"/>
      <c r="MDL343" s="3"/>
      <c r="MDM343" s="3"/>
      <c r="MDN343" s="3"/>
      <c r="MDO343" s="3"/>
      <c r="MDP343" s="3"/>
      <c r="MDQ343" s="3"/>
      <c r="MDR343" s="3"/>
      <c r="MDS343" s="3"/>
      <c r="MDT343" s="3"/>
      <c r="MDU343" s="3"/>
      <c r="MDV343" s="3"/>
      <c r="MDW343" s="3"/>
      <c r="MDX343" s="3"/>
      <c r="MDY343" s="3"/>
      <c r="MDZ343" s="3"/>
      <c r="MEA343" s="3"/>
      <c r="MEB343" s="3"/>
      <c r="MEC343" s="3"/>
      <c r="MED343" s="3"/>
      <c r="MEE343" s="3"/>
      <c r="MEF343" s="3"/>
      <c r="MEG343" s="3"/>
      <c r="MEH343" s="3"/>
      <c r="MEI343" s="3"/>
      <c r="MEJ343" s="3"/>
      <c r="MEK343" s="3"/>
      <c r="MEL343" s="3"/>
      <c r="MEM343" s="3"/>
      <c r="MEN343" s="3"/>
      <c r="MEO343" s="3"/>
      <c r="MEP343" s="3"/>
      <c r="MEQ343" s="3"/>
      <c r="MER343" s="3"/>
      <c r="MES343" s="3"/>
      <c r="MET343" s="3"/>
      <c r="MEU343" s="3"/>
      <c r="MEV343" s="3"/>
      <c r="MEW343" s="3"/>
      <c r="MEX343" s="3"/>
      <c r="MEY343" s="3"/>
      <c r="MEZ343" s="3"/>
      <c r="MFA343" s="3"/>
      <c r="MFB343" s="3"/>
      <c r="MFC343" s="3"/>
      <c r="MFD343" s="3"/>
      <c r="MFE343" s="3"/>
      <c r="MFF343" s="3"/>
      <c r="MFG343" s="3"/>
      <c r="MFH343" s="3"/>
      <c r="MFI343" s="3"/>
      <c r="MFJ343" s="3"/>
      <c r="MFK343" s="3"/>
      <c r="MFL343" s="3"/>
      <c r="MFM343" s="3"/>
      <c r="MFN343" s="3"/>
      <c r="MFO343" s="3"/>
      <c r="MFP343" s="3"/>
      <c r="MFQ343" s="3"/>
      <c r="MFR343" s="3"/>
      <c r="MFS343" s="3"/>
      <c r="MFT343" s="3"/>
      <c r="MFU343" s="3"/>
      <c r="MFV343" s="3"/>
      <c r="MFW343" s="3"/>
      <c r="MFX343" s="3"/>
      <c r="MFY343" s="3"/>
      <c r="MFZ343" s="3"/>
      <c r="MGA343" s="3"/>
      <c r="MGB343" s="3"/>
      <c r="MGC343" s="3"/>
      <c r="MGD343" s="3"/>
      <c r="MGE343" s="3"/>
      <c r="MGF343" s="3"/>
      <c r="MGG343" s="3"/>
      <c r="MGH343" s="3"/>
      <c r="MGI343" s="3"/>
      <c r="MGJ343" s="3"/>
      <c r="MGK343" s="3"/>
      <c r="MGL343" s="3"/>
      <c r="MGM343" s="3"/>
      <c r="MGN343" s="3"/>
      <c r="MGO343" s="3"/>
      <c r="MGP343" s="3"/>
      <c r="MGQ343" s="3"/>
      <c r="MGR343" s="3"/>
      <c r="MGS343" s="3"/>
      <c r="MGT343" s="3"/>
      <c r="MGU343" s="3"/>
      <c r="MGV343" s="3"/>
      <c r="MGW343" s="3"/>
      <c r="MGX343" s="3"/>
      <c r="MGY343" s="3"/>
      <c r="MGZ343" s="3"/>
      <c r="MHA343" s="3"/>
      <c r="MHB343" s="3"/>
      <c r="MHC343" s="3"/>
      <c r="MHD343" s="3"/>
      <c r="MHE343" s="3"/>
      <c r="MHF343" s="3"/>
      <c r="MHG343" s="3"/>
      <c r="MHH343" s="3"/>
      <c r="MHI343" s="3"/>
      <c r="MHJ343" s="3"/>
      <c r="MHK343" s="3"/>
      <c r="MHL343" s="3"/>
      <c r="MHM343" s="3"/>
      <c r="MHN343" s="3"/>
      <c r="MHO343" s="3"/>
      <c r="MHP343" s="3"/>
      <c r="MHQ343" s="3"/>
      <c r="MHR343" s="3"/>
      <c r="MHS343" s="3"/>
      <c r="MHT343" s="3"/>
      <c r="MHU343" s="3"/>
      <c r="MHV343" s="3"/>
      <c r="MHW343" s="3"/>
      <c r="MHX343" s="3"/>
      <c r="MHY343" s="3"/>
      <c r="MHZ343" s="3"/>
      <c r="MIA343" s="3"/>
      <c r="MIB343" s="3"/>
      <c r="MIC343" s="3"/>
      <c r="MID343" s="3"/>
      <c r="MIE343" s="3"/>
      <c r="MIF343" s="3"/>
      <c r="MIG343" s="3"/>
      <c r="MIH343" s="3"/>
      <c r="MII343" s="3"/>
      <c r="MIJ343" s="3"/>
      <c r="MIK343" s="3"/>
      <c r="MIL343" s="3"/>
      <c r="MIM343" s="3"/>
      <c r="MIN343" s="3"/>
      <c r="MIO343" s="3"/>
      <c r="MIP343" s="3"/>
      <c r="MIQ343" s="3"/>
      <c r="MIR343" s="3"/>
      <c r="MIS343" s="3"/>
      <c r="MIT343" s="3"/>
      <c r="MIU343" s="3"/>
      <c r="MIV343" s="3"/>
      <c r="MIW343" s="3"/>
      <c r="MIX343" s="3"/>
      <c r="MIY343" s="3"/>
      <c r="MIZ343" s="3"/>
      <c r="MJA343" s="3"/>
      <c r="MJB343" s="3"/>
      <c r="MJC343" s="3"/>
      <c r="MJD343" s="3"/>
      <c r="MJE343" s="3"/>
      <c r="MJF343" s="3"/>
      <c r="MJG343" s="3"/>
      <c r="MJH343" s="3"/>
      <c r="MJI343" s="3"/>
      <c r="MJJ343" s="3"/>
      <c r="MJK343" s="3"/>
      <c r="MJL343" s="3"/>
      <c r="MJM343" s="3"/>
      <c r="MJN343" s="3"/>
      <c r="MJO343" s="3"/>
      <c r="MJP343" s="3"/>
      <c r="MJQ343" s="3"/>
      <c r="MJR343" s="3"/>
      <c r="MJS343" s="3"/>
      <c r="MJT343" s="3"/>
      <c r="MJU343" s="3"/>
      <c r="MJV343" s="3"/>
      <c r="MJW343" s="3"/>
      <c r="MJX343" s="3"/>
      <c r="MJY343" s="3"/>
      <c r="MJZ343" s="3"/>
      <c r="MKA343" s="3"/>
      <c r="MKB343" s="3"/>
      <c r="MKC343" s="3"/>
      <c r="MKD343" s="3"/>
      <c r="MKE343" s="3"/>
      <c r="MKF343" s="3"/>
      <c r="MKG343" s="3"/>
      <c r="MKH343" s="3"/>
      <c r="MKI343" s="3"/>
      <c r="MKJ343" s="3"/>
      <c r="MKK343" s="3"/>
      <c r="MKL343" s="3"/>
      <c r="MKM343" s="3"/>
      <c r="MKN343" s="3"/>
      <c r="MKO343" s="3"/>
      <c r="MKP343" s="3"/>
      <c r="MKQ343" s="3"/>
      <c r="MKR343" s="3"/>
      <c r="MKS343" s="3"/>
      <c r="MKT343" s="3"/>
      <c r="MKU343" s="3"/>
      <c r="MKV343" s="3"/>
      <c r="MKW343" s="3"/>
      <c r="MKX343" s="3"/>
      <c r="MKY343" s="3"/>
      <c r="MKZ343" s="3"/>
      <c r="MLA343" s="3"/>
      <c r="MLB343" s="3"/>
      <c r="MLC343" s="3"/>
      <c r="MLD343" s="3"/>
      <c r="MLE343" s="3"/>
      <c r="MLF343" s="3"/>
      <c r="MLG343" s="3"/>
      <c r="MLH343" s="3"/>
      <c r="MLI343" s="3"/>
      <c r="MLJ343" s="3"/>
      <c r="MLK343" s="3"/>
      <c r="MLL343" s="3"/>
      <c r="MLM343" s="3"/>
      <c r="MLN343" s="3"/>
      <c r="MLO343" s="3"/>
      <c r="MLP343" s="3"/>
      <c r="MLQ343" s="3"/>
      <c r="MLR343" s="3"/>
      <c r="MLS343" s="3"/>
      <c r="MLT343" s="3"/>
      <c r="MLU343" s="3"/>
      <c r="MLV343" s="3"/>
      <c r="MLW343" s="3"/>
      <c r="MLX343" s="3"/>
      <c r="MLY343" s="3"/>
      <c r="MLZ343" s="3"/>
      <c r="MMA343" s="3"/>
      <c r="MMB343" s="3"/>
      <c r="MMC343" s="3"/>
      <c r="MMD343" s="3"/>
      <c r="MME343" s="3"/>
      <c r="MMF343" s="3"/>
      <c r="MMG343" s="3"/>
      <c r="MMH343" s="3"/>
      <c r="MMI343" s="3"/>
      <c r="MMJ343" s="3"/>
      <c r="MMK343" s="3"/>
      <c r="MML343" s="3"/>
      <c r="MMM343" s="3"/>
      <c r="MMN343" s="3"/>
      <c r="MMO343" s="3"/>
      <c r="MMP343" s="3"/>
      <c r="MMQ343" s="3"/>
      <c r="MMR343" s="3"/>
      <c r="MMS343" s="3"/>
      <c r="MMT343" s="3"/>
      <c r="MMU343" s="3"/>
      <c r="MMV343" s="3"/>
      <c r="MMW343" s="3"/>
      <c r="MMX343" s="3"/>
      <c r="MMY343" s="3"/>
      <c r="MMZ343" s="3"/>
      <c r="MNA343" s="3"/>
      <c r="MNB343" s="3"/>
      <c r="MNC343" s="3"/>
      <c r="MND343" s="3"/>
      <c r="MNE343" s="3"/>
      <c r="MNF343" s="3"/>
      <c r="MNG343" s="3"/>
      <c r="MNH343" s="3"/>
      <c r="MNI343" s="3"/>
      <c r="MNJ343" s="3"/>
      <c r="MNK343" s="3"/>
      <c r="MNL343" s="3"/>
      <c r="MNM343" s="3"/>
      <c r="MNN343" s="3"/>
      <c r="MNO343" s="3"/>
      <c r="MNP343" s="3"/>
      <c r="MNQ343" s="3"/>
      <c r="MNR343" s="3"/>
      <c r="MNS343" s="3"/>
      <c r="MNT343" s="3"/>
      <c r="MNU343" s="3"/>
      <c r="MNV343" s="3"/>
      <c r="MNW343" s="3"/>
      <c r="MNX343" s="3"/>
      <c r="MNY343" s="3"/>
      <c r="MNZ343" s="3"/>
      <c r="MOA343" s="3"/>
      <c r="MOB343" s="3"/>
      <c r="MOC343" s="3"/>
      <c r="MOD343" s="3"/>
      <c r="MOE343" s="3"/>
      <c r="MOF343" s="3"/>
      <c r="MOG343" s="3"/>
      <c r="MOH343" s="3"/>
      <c r="MOI343" s="3"/>
      <c r="MOJ343" s="3"/>
      <c r="MOK343" s="3"/>
      <c r="MOL343" s="3"/>
      <c r="MOM343" s="3"/>
      <c r="MON343" s="3"/>
      <c r="MOO343" s="3"/>
      <c r="MOP343" s="3"/>
      <c r="MOQ343" s="3"/>
      <c r="MOR343" s="3"/>
      <c r="MOS343" s="3"/>
      <c r="MOT343" s="3"/>
      <c r="MOU343" s="3"/>
      <c r="MOV343" s="3"/>
      <c r="MOW343" s="3"/>
      <c r="MOX343" s="3"/>
      <c r="MOY343" s="3"/>
      <c r="MOZ343" s="3"/>
      <c r="MPA343" s="3"/>
      <c r="MPB343" s="3"/>
      <c r="MPC343" s="3"/>
      <c r="MPD343" s="3"/>
      <c r="MPE343" s="3"/>
      <c r="MPF343" s="3"/>
      <c r="MPG343" s="3"/>
      <c r="MPH343" s="3"/>
      <c r="MPI343" s="3"/>
      <c r="MPJ343" s="3"/>
      <c r="MPK343" s="3"/>
      <c r="MPL343" s="3"/>
      <c r="MPM343" s="3"/>
      <c r="MPN343" s="3"/>
      <c r="MPO343" s="3"/>
      <c r="MPP343" s="3"/>
      <c r="MPQ343" s="3"/>
      <c r="MPR343" s="3"/>
      <c r="MPS343" s="3"/>
      <c r="MPT343" s="3"/>
      <c r="MPU343" s="3"/>
      <c r="MPV343" s="3"/>
      <c r="MPW343" s="3"/>
      <c r="MPX343" s="3"/>
      <c r="MPY343" s="3"/>
      <c r="MPZ343" s="3"/>
      <c r="MQA343" s="3"/>
      <c r="MQB343" s="3"/>
      <c r="MQC343" s="3"/>
      <c r="MQD343" s="3"/>
      <c r="MQE343" s="3"/>
      <c r="MQF343" s="3"/>
      <c r="MQG343" s="3"/>
      <c r="MQH343" s="3"/>
      <c r="MQI343" s="3"/>
      <c r="MQJ343" s="3"/>
      <c r="MQK343" s="3"/>
      <c r="MQL343" s="3"/>
      <c r="MQM343" s="3"/>
      <c r="MQN343" s="3"/>
      <c r="MQO343" s="3"/>
      <c r="MQP343" s="3"/>
      <c r="MQQ343" s="3"/>
      <c r="MQR343" s="3"/>
      <c r="MQS343" s="3"/>
      <c r="MQT343" s="3"/>
      <c r="MQU343" s="3"/>
      <c r="MQV343" s="3"/>
      <c r="MQW343" s="3"/>
      <c r="MQX343" s="3"/>
      <c r="MQY343" s="3"/>
      <c r="MQZ343" s="3"/>
      <c r="MRA343" s="3"/>
      <c r="MRB343" s="3"/>
      <c r="MRC343" s="3"/>
      <c r="MRD343" s="3"/>
      <c r="MRE343" s="3"/>
      <c r="MRF343" s="3"/>
      <c r="MRG343" s="3"/>
      <c r="MRH343" s="3"/>
      <c r="MRI343" s="3"/>
      <c r="MRJ343" s="3"/>
      <c r="MRK343" s="3"/>
      <c r="MRL343" s="3"/>
      <c r="MRM343" s="3"/>
      <c r="MRN343" s="3"/>
      <c r="MRO343" s="3"/>
      <c r="MRP343" s="3"/>
      <c r="MRQ343" s="3"/>
      <c r="MRR343" s="3"/>
      <c r="MRS343" s="3"/>
      <c r="MRT343" s="3"/>
      <c r="MRU343" s="3"/>
      <c r="MRV343" s="3"/>
      <c r="MRW343" s="3"/>
      <c r="MRX343" s="3"/>
      <c r="MRY343" s="3"/>
      <c r="MRZ343" s="3"/>
      <c r="MSA343" s="3"/>
      <c r="MSB343" s="3"/>
      <c r="MSC343" s="3"/>
      <c r="MSD343" s="3"/>
      <c r="MSE343" s="3"/>
      <c r="MSF343" s="3"/>
      <c r="MSG343" s="3"/>
      <c r="MSH343" s="3"/>
      <c r="MSI343" s="3"/>
      <c r="MSJ343" s="3"/>
      <c r="MSK343" s="3"/>
      <c r="MSL343" s="3"/>
      <c r="MSM343" s="3"/>
      <c r="MSN343" s="3"/>
      <c r="MSO343" s="3"/>
      <c r="MSP343" s="3"/>
      <c r="MSQ343" s="3"/>
      <c r="MSR343" s="3"/>
      <c r="MSS343" s="3"/>
      <c r="MST343" s="3"/>
      <c r="MSU343" s="3"/>
      <c r="MSV343" s="3"/>
      <c r="MSW343" s="3"/>
      <c r="MSX343" s="3"/>
      <c r="MSY343" s="3"/>
      <c r="MSZ343" s="3"/>
      <c r="MTA343" s="3"/>
      <c r="MTB343" s="3"/>
      <c r="MTC343" s="3"/>
      <c r="MTD343" s="3"/>
      <c r="MTE343" s="3"/>
      <c r="MTF343" s="3"/>
      <c r="MTG343" s="3"/>
      <c r="MTH343" s="3"/>
      <c r="MTI343" s="3"/>
      <c r="MTJ343" s="3"/>
      <c r="MTK343" s="3"/>
      <c r="MTL343" s="3"/>
      <c r="MTM343" s="3"/>
      <c r="MTN343" s="3"/>
      <c r="MTO343" s="3"/>
      <c r="MTP343" s="3"/>
      <c r="MTQ343" s="3"/>
      <c r="MTR343" s="3"/>
      <c r="MTS343" s="3"/>
      <c r="MTT343" s="3"/>
      <c r="MTU343" s="3"/>
      <c r="MTV343" s="3"/>
      <c r="MTW343" s="3"/>
      <c r="MTX343" s="3"/>
      <c r="MTY343" s="3"/>
      <c r="MTZ343" s="3"/>
      <c r="MUA343" s="3"/>
      <c r="MUB343" s="3"/>
      <c r="MUC343" s="3"/>
      <c r="MUD343" s="3"/>
      <c r="MUE343" s="3"/>
      <c r="MUF343" s="3"/>
      <c r="MUG343" s="3"/>
      <c r="MUH343" s="3"/>
      <c r="MUI343" s="3"/>
      <c r="MUJ343" s="3"/>
      <c r="MUK343" s="3"/>
      <c r="MUL343" s="3"/>
      <c r="MUM343" s="3"/>
      <c r="MUN343" s="3"/>
      <c r="MUO343" s="3"/>
      <c r="MUP343" s="3"/>
      <c r="MUQ343" s="3"/>
      <c r="MUR343" s="3"/>
      <c r="MUS343" s="3"/>
      <c r="MUT343" s="3"/>
      <c r="MUU343" s="3"/>
      <c r="MUV343" s="3"/>
      <c r="MUW343" s="3"/>
      <c r="MUX343" s="3"/>
      <c r="MUY343" s="3"/>
      <c r="MUZ343" s="3"/>
      <c r="MVA343" s="3"/>
      <c r="MVB343" s="3"/>
      <c r="MVC343" s="3"/>
      <c r="MVD343" s="3"/>
      <c r="MVE343" s="3"/>
      <c r="MVF343" s="3"/>
      <c r="MVG343" s="3"/>
      <c r="MVH343" s="3"/>
      <c r="MVI343" s="3"/>
      <c r="MVJ343" s="3"/>
      <c r="MVK343" s="3"/>
      <c r="MVL343" s="3"/>
      <c r="MVM343" s="3"/>
      <c r="MVN343" s="3"/>
      <c r="MVO343" s="3"/>
      <c r="MVP343" s="3"/>
      <c r="MVQ343" s="3"/>
      <c r="MVR343" s="3"/>
      <c r="MVS343" s="3"/>
      <c r="MVT343" s="3"/>
      <c r="MVU343" s="3"/>
      <c r="MVV343" s="3"/>
      <c r="MVW343" s="3"/>
      <c r="MVX343" s="3"/>
      <c r="MVY343" s="3"/>
      <c r="MVZ343" s="3"/>
      <c r="MWA343" s="3"/>
      <c r="MWB343" s="3"/>
      <c r="MWC343" s="3"/>
      <c r="MWD343" s="3"/>
      <c r="MWE343" s="3"/>
      <c r="MWF343" s="3"/>
      <c r="MWG343" s="3"/>
      <c r="MWH343" s="3"/>
      <c r="MWI343" s="3"/>
      <c r="MWJ343" s="3"/>
      <c r="MWK343" s="3"/>
      <c r="MWL343" s="3"/>
      <c r="MWM343" s="3"/>
      <c r="MWN343" s="3"/>
      <c r="MWO343" s="3"/>
      <c r="MWP343" s="3"/>
      <c r="MWQ343" s="3"/>
      <c r="MWR343" s="3"/>
      <c r="MWS343" s="3"/>
      <c r="MWT343" s="3"/>
      <c r="MWU343" s="3"/>
      <c r="MWV343" s="3"/>
      <c r="MWW343" s="3"/>
      <c r="MWX343" s="3"/>
      <c r="MWY343" s="3"/>
      <c r="MWZ343" s="3"/>
      <c r="MXA343" s="3"/>
      <c r="MXB343" s="3"/>
      <c r="MXC343" s="3"/>
      <c r="MXD343" s="3"/>
      <c r="MXE343" s="3"/>
      <c r="MXF343" s="3"/>
      <c r="MXG343" s="3"/>
      <c r="MXH343" s="3"/>
      <c r="MXI343" s="3"/>
      <c r="MXJ343" s="3"/>
      <c r="MXK343" s="3"/>
      <c r="MXL343" s="3"/>
      <c r="MXM343" s="3"/>
      <c r="MXN343" s="3"/>
      <c r="MXO343" s="3"/>
      <c r="MXP343" s="3"/>
      <c r="MXQ343" s="3"/>
      <c r="MXR343" s="3"/>
      <c r="MXS343" s="3"/>
      <c r="MXT343" s="3"/>
      <c r="MXU343" s="3"/>
      <c r="MXV343" s="3"/>
      <c r="MXW343" s="3"/>
      <c r="MXX343" s="3"/>
      <c r="MXY343" s="3"/>
      <c r="MXZ343" s="3"/>
      <c r="MYA343" s="3"/>
      <c r="MYB343" s="3"/>
      <c r="MYC343" s="3"/>
      <c r="MYD343" s="3"/>
      <c r="MYE343" s="3"/>
      <c r="MYF343" s="3"/>
      <c r="MYG343" s="3"/>
      <c r="MYH343" s="3"/>
      <c r="MYI343" s="3"/>
      <c r="MYJ343" s="3"/>
      <c r="MYK343" s="3"/>
      <c r="MYL343" s="3"/>
      <c r="MYM343" s="3"/>
      <c r="MYN343" s="3"/>
      <c r="MYO343" s="3"/>
      <c r="MYP343" s="3"/>
      <c r="MYQ343" s="3"/>
      <c r="MYR343" s="3"/>
      <c r="MYS343" s="3"/>
      <c r="MYT343" s="3"/>
      <c r="MYU343" s="3"/>
      <c r="MYV343" s="3"/>
      <c r="MYW343" s="3"/>
      <c r="MYX343" s="3"/>
      <c r="MYY343" s="3"/>
      <c r="MYZ343" s="3"/>
      <c r="MZA343" s="3"/>
      <c r="MZB343" s="3"/>
      <c r="MZC343" s="3"/>
      <c r="MZD343" s="3"/>
      <c r="MZE343" s="3"/>
      <c r="MZF343" s="3"/>
      <c r="MZG343" s="3"/>
      <c r="MZH343" s="3"/>
      <c r="MZI343" s="3"/>
      <c r="MZJ343" s="3"/>
      <c r="MZK343" s="3"/>
      <c r="MZL343" s="3"/>
      <c r="MZM343" s="3"/>
      <c r="MZN343" s="3"/>
      <c r="MZO343" s="3"/>
      <c r="MZP343" s="3"/>
      <c r="MZQ343" s="3"/>
      <c r="MZR343" s="3"/>
      <c r="MZS343" s="3"/>
      <c r="MZT343" s="3"/>
      <c r="MZU343" s="3"/>
      <c r="MZV343" s="3"/>
      <c r="MZW343" s="3"/>
      <c r="MZX343" s="3"/>
      <c r="MZY343" s="3"/>
      <c r="MZZ343" s="3"/>
      <c r="NAA343" s="3"/>
      <c r="NAB343" s="3"/>
      <c r="NAC343" s="3"/>
      <c r="NAD343" s="3"/>
      <c r="NAE343" s="3"/>
      <c r="NAF343" s="3"/>
      <c r="NAG343" s="3"/>
      <c r="NAH343" s="3"/>
      <c r="NAI343" s="3"/>
      <c r="NAJ343" s="3"/>
      <c r="NAK343" s="3"/>
      <c r="NAL343" s="3"/>
      <c r="NAM343" s="3"/>
      <c r="NAN343" s="3"/>
      <c r="NAO343" s="3"/>
      <c r="NAP343" s="3"/>
      <c r="NAQ343" s="3"/>
      <c r="NAR343" s="3"/>
      <c r="NAS343" s="3"/>
      <c r="NAT343" s="3"/>
      <c r="NAU343" s="3"/>
      <c r="NAV343" s="3"/>
      <c r="NAW343" s="3"/>
      <c r="NAX343" s="3"/>
      <c r="NAY343" s="3"/>
      <c r="NAZ343" s="3"/>
      <c r="NBA343" s="3"/>
      <c r="NBB343" s="3"/>
      <c r="NBC343" s="3"/>
      <c r="NBD343" s="3"/>
      <c r="NBE343" s="3"/>
      <c r="NBF343" s="3"/>
      <c r="NBG343" s="3"/>
      <c r="NBH343" s="3"/>
      <c r="NBI343" s="3"/>
      <c r="NBJ343" s="3"/>
      <c r="NBK343" s="3"/>
      <c r="NBL343" s="3"/>
      <c r="NBM343" s="3"/>
      <c r="NBN343" s="3"/>
      <c r="NBO343" s="3"/>
      <c r="NBP343" s="3"/>
      <c r="NBQ343" s="3"/>
      <c r="NBR343" s="3"/>
      <c r="NBS343" s="3"/>
      <c r="NBT343" s="3"/>
      <c r="NBU343" s="3"/>
      <c r="NBV343" s="3"/>
      <c r="NBW343" s="3"/>
      <c r="NBX343" s="3"/>
      <c r="NBY343" s="3"/>
      <c r="NBZ343" s="3"/>
      <c r="NCA343" s="3"/>
      <c r="NCB343" s="3"/>
      <c r="NCC343" s="3"/>
      <c r="NCD343" s="3"/>
      <c r="NCE343" s="3"/>
      <c r="NCF343" s="3"/>
      <c r="NCG343" s="3"/>
      <c r="NCH343" s="3"/>
      <c r="NCI343" s="3"/>
      <c r="NCJ343" s="3"/>
      <c r="NCK343" s="3"/>
      <c r="NCL343" s="3"/>
      <c r="NCM343" s="3"/>
      <c r="NCN343" s="3"/>
      <c r="NCO343" s="3"/>
      <c r="NCP343" s="3"/>
      <c r="NCQ343" s="3"/>
      <c r="NCR343" s="3"/>
      <c r="NCS343" s="3"/>
      <c r="NCT343" s="3"/>
      <c r="NCU343" s="3"/>
      <c r="NCV343" s="3"/>
      <c r="NCW343" s="3"/>
      <c r="NCX343" s="3"/>
      <c r="NCY343" s="3"/>
      <c r="NCZ343" s="3"/>
      <c r="NDA343" s="3"/>
      <c r="NDB343" s="3"/>
      <c r="NDC343" s="3"/>
      <c r="NDD343" s="3"/>
      <c r="NDE343" s="3"/>
      <c r="NDF343" s="3"/>
      <c r="NDG343" s="3"/>
      <c r="NDH343" s="3"/>
      <c r="NDI343" s="3"/>
      <c r="NDJ343" s="3"/>
      <c r="NDK343" s="3"/>
      <c r="NDL343" s="3"/>
      <c r="NDM343" s="3"/>
      <c r="NDN343" s="3"/>
      <c r="NDO343" s="3"/>
      <c r="NDP343" s="3"/>
      <c r="NDQ343" s="3"/>
      <c r="NDR343" s="3"/>
      <c r="NDS343" s="3"/>
      <c r="NDT343" s="3"/>
      <c r="NDU343" s="3"/>
      <c r="NDV343" s="3"/>
      <c r="NDW343" s="3"/>
      <c r="NDX343" s="3"/>
      <c r="NDY343" s="3"/>
      <c r="NDZ343" s="3"/>
      <c r="NEA343" s="3"/>
      <c r="NEB343" s="3"/>
      <c r="NEC343" s="3"/>
      <c r="NED343" s="3"/>
      <c r="NEE343" s="3"/>
      <c r="NEF343" s="3"/>
      <c r="NEG343" s="3"/>
      <c r="NEH343" s="3"/>
      <c r="NEI343" s="3"/>
      <c r="NEJ343" s="3"/>
      <c r="NEK343" s="3"/>
      <c r="NEL343" s="3"/>
      <c r="NEM343" s="3"/>
      <c r="NEN343" s="3"/>
      <c r="NEO343" s="3"/>
      <c r="NEP343" s="3"/>
      <c r="NEQ343" s="3"/>
      <c r="NER343" s="3"/>
      <c r="NES343" s="3"/>
      <c r="NET343" s="3"/>
      <c r="NEU343" s="3"/>
      <c r="NEV343" s="3"/>
      <c r="NEW343" s="3"/>
      <c r="NEX343" s="3"/>
      <c r="NEY343" s="3"/>
      <c r="NEZ343" s="3"/>
      <c r="NFA343" s="3"/>
      <c r="NFB343" s="3"/>
      <c r="NFC343" s="3"/>
      <c r="NFD343" s="3"/>
      <c r="NFE343" s="3"/>
      <c r="NFF343" s="3"/>
      <c r="NFG343" s="3"/>
      <c r="NFH343" s="3"/>
      <c r="NFI343" s="3"/>
      <c r="NFJ343" s="3"/>
      <c r="NFK343" s="3"/>
      <c r="NFL343" s="3"/>
      <c r="NFM343" s="3"/>
      <c r="NFN343" s="3"/>
      <c r="NFO343" s="3"/>
      <c r="NFP343" s="3"/>
      <c r="NFQ343" s="3"/>
      <c r="NFR343" s="3"/>
      <c r="NFS343" s="3"/>
      <c r="NFT343" s="3"/>
      <c r="NFU343" s="3"/>
      <c r="NFV343" s="3"/>
      <c r="NFW343" s="3"/>
      <c r="NFX343" s="3"/>
      <c r="NFY343" s="3"/>
      <c r="NFZ343" s="3"/>
      <c r="NGA343" s="3"/>
      <c r="NGB343" s="3"/>
      <c r="NGC343" s="3"/>
      <c r="NGD343" s="3"/>
      <c r="NGE343" s="3"/>
      <c r="NGF343" s="3"/>
      <c r="NGG343" s="3"/>
      <c r="NGH343" s="3"/>
      <c r="NGI343" s="3"/>
      <c r="NGJ343" s="3"/>
      <c r="NGK343" s="3"/>
      <c r="NGL343" s="3"/>
      <c r="NGM343" s="3"/>
      <c r="NGN343" s="3"/>
      <c r="NGO343" s="3"/>
      <c r="NGP343" s="3"/>
      <c r="NGQ343" s="3"/>
      <c r="NGR343" s="3"/>
      <c r="NGS343" s="3"/>
      <c r="NGT343" s="3"/>
      <c r="NGU343" s="3"/>
      <c r="NGV343" s="3"/>
      <c r="NGW343" s="3"/>
      <c r="NGX343" s="3"/>
      <c r="NGY343" s="3"/>
      <c r="NGZ343" s="3"/>
      <c r="NHA343" s="3"/>
      <c r="NHB343" s="3"/>
      <c r="NHC343" s="3"/>
      <c r="NHD343" s="3"/>
      <c r="NHE343" s="3"/>
      <c r="NHF343" s="3"/>
      <c r="NHG343" s="3"/>
      <c r="NHH343" s="3"/>
      <c r="NHI343" s="3"/>
      <c r="NHJ343" s="3"/>
      <c r="NHK343" s="3"/>
      <c r="NHL343" s="3"/>
      <c r="NHM343" s="3"/>
      <c r="NHN343" s="3"/>
      <c r="NHO343" s="3"/>
      <c r="NHP343" s="3"/>
      <c r="NHQ343" s="3"/>
      <c r="NHR343" s="3"/>
      <c r="NHS343" s="3"/>
      <c r="NHT343" s="3"/>
      <c r="NHU343" s="3"/>
      <c r="NHV343" s="3"/>
      <c r="NHW343" s="3"/>
      <c r="NHX343" s="3"/>
      <c r="NHY343" s="3"/>
      <c r="NHZ343" s="3"/>
      <c r="NIA343" s="3"/>
      <c r="NIB343" s="3"/>
      <c r="NIC343" s="3"/>
      <c r="NID343" s="3"/>
      <c r="NIE343" s="3"/>
      <c r="NIF343" s="3"/>
      <c r="NIG343" s="3"/>
      <c r="NIH343" s="3"/>
      <c r="NII343" s="3"/>
      <c r="NIJ343" s="3"/>
      <c r="NIK343" s="3"/>
      <c r="NIL343" s="3"/>
      <c r="NIM343" s="3"/>
      <c r="NIN343" s="3"/>
      <c r="NIO343" s="3"/>
      <c r="NIP343" s="3"/>
      <c r="NIQ343" s="3"/>
      <c r="NIR343" s="3"/>
      <c r="NIS343" s="3"/>
      <c r="NIT343" s="3"/>
      <c r="NIU343" s="3"/>
      <c r="NIV343" s="3"/>
      <c r="NIW343" s="3"/>
      <c r="NIX343" s="3"/>
      <c r="NIY343" s="3"/>
      <c r="NIZ343" s="3"/>
      <c r="NJA343" s="3"/>
      <c r="NJB343" s="3"/>
      <c r="NJC343" s="3"/>
      <c r="NJD343" s="3"/>
      <c r="NJE343" s="3"/>
      <c r="NJF343" s="3"/>
      <c r="NJG343" s="3"/>
      <c r="NJH343" s="3"/>
      <c r="NJI343" s="3"/>
      <c r="NJJ343" s="3"/>
      <c r="NJK343" s="3"/>
      <c r="NJL343" s="3"/>
      <c r="NJM343" s="3"/>
      <c r="NJN343" s="3"/>
      <c r="NJO343" s="3"/>
      <c r="NJP343" s="3"/>
      <c r="NJQ343" s="3"/>
      <c r="NJR343" s="3"/>
      <c r="NJS343" s="3"/>
      <c r="NJT343" s="3"/>
      <c r="NJU343" s="3"/>
      <c r="NJV343" s="3"/>
      <c r="NJW343" s="3"/>
      <c r="NJX343" s="3"/>
      <c r="NJY343" s="3"/>
      <c r="NJZ343" s="3"/>
      <c r="NKA343" s="3"/>
      <c r="NKB343" s="3"/>
      <c r="NKC343" s="3"/>
      <c r="NKD343" s="3"/>
      <c r="NKE343" s="3"/>
      <c r="NKF343" s="3"/>
      <c r="NKG343" s="3"/>
      <c r="NKH343" s="3"/>
      <c r="NKI343" s="3"/>
      <c r="NKJ343" s="3"/>
      <c r="NKK343" s="3"/>
      <c r="NKL343" s="3"/>
      <c r="NKM343" s="3"/>
      <c r="NKN343" s="3"/>
      <c r="NKO343" s="3"/>
      <c r="NKP343" s="3"/>
      <c r="NKQ343" s="3"/>
      <c r="NKR343" s="3"/>
      <c r="NKS343" s="3"/>
      <c r="NKT343" s="3"/>
      <c r="NKU343" s="3"/>
      <c r="NKV343" s="3"/>
      <c r="NKW343" s="3"/>
      <c r="NKX343" s="3"/>
      <c r="NKY343" s="3"/>
      <c r="NKZ343" s="3"/>
      <c r="NLA343" s="3"/>
      <c r="NLB343" s="3"/>
      <c r="NLC343" s="3"/>
      <c r="NLD343" s="3"/>
      <c r="NLE343" s="3"/>
      <c r="NLF343" s="3"/>
      <c r="NLG343" s="3"/>
      <c r="NLH343" s="3"/>
      <c r="NLI343" s="3"/>
      <c r="NLJ343" s="3"/>
      <c r="NLK343" s="3"/>
      <c r="NLL343" s="3"/>
      <c r="NLM343" s="3"/>
      <c r="NLN343" s="3"/>
      <c r="NLO343" s="3"/>
      <c r="NLP343" s="3"/>
      <c r="NLQ343" s="3"/>
      <c r="NLR343" s="3"/>
      <c r="NLS343" s="3"/>
      <c r="NLT343" s="3"/>
      <c r="NLU343" s="3"/>
      <c r="NLV343" s="3"/>
      <c r="NLW343" s="3"/>
      <c r="NLX343" s="3"/>
      <c r="NLY343" s="3"/>
      <c r="NLZ343" s="3"/>
      <c r="NMA343" s="3"/>
      <c r="NMB343" s="3"/>
      <c r="NMC343" s="3"/>
      <c r="NMD343" s="3"/>
      <c r="NME343" s="3"/>
      <c r="NMF343" s="3"/>
      <c r="NMG343" s="3"/>
      <c r="NMH343" s="3"/>
      <c r="NMI343" s="3"/>
      <c r="NMJ343" s="3"/>
      <c r="NMK343" s="3"/>
      <c r="NML343" s="3"/>
      <c r="NMM343" s="3"/>
      <c r="NMN343" s="3"/>
      <c r="NMO343" s="3"/>
      <c r="NMP343" s="3"/>
      <c r="NMQ343" s="3"/>
      <c r="NMR343" s="3"/>
      <c r="NMS343" s="3"/>
      <c r="NMT343" s="3"/>
      <c r="NMU343" s="3"/>
      <c r="NMV343" s="3"/>
      <c r="NMW343" s="3"/>
      <c r="NMX343" s="3"/>
      <c r="NMY343" s="3"/>
      <c r="NMZ343" s="3"/>
      <c r="NNA343" s="3"/>
      <c r="NNB343" s="3"/>
      <c r="NNC343" s="3"/>
      <c r="NND343" s="3"/>
      <c r="NNE343" s="3"/>
      <c r="NNF343" s="3"/>
      <c r="NNG343" s="3"/>
      <c r="NNH343" s="3"/>
      <c r="NNI343" s="3"/>
      <c r="NNJ343" s="3"/>
      <c r="NNK343" s="3"/>
      <c r="NNL343" s="3"/>
      <c r="NNM343" s="3"/>
      <c r="NNN343" s="3"/>
      <c r="NNO343" s="3"/>
      <c r="NNP343" s="3"/>
      <c r="NNQ343" s="3"/>
      <c r="NNR343" s="3"/>
      <c r="NNS343" s="3"/>
      <c r="NNT343" s="3"/>
      <c r="NNU343" s="3"/>
      <c r="NNV343" s="3"/>
      <c r="NNW343" s="3"/>
      <c r="NNX343" s="3"/>
      <c r="NNY343" s="3"/>
      <c r="NNZ343" s="3"/>
      <c r="NOA343" s="3"/>
      <c r="NOB343" s="3"/>
      <c r="NOC343" s="3"/>
      <c r="NOD343" s="3"/>
      <c r="NOE343" s="3"/>
      <c r="NOF343" s="3"/>
      <c r="NOG343" s="3"/>
      <c r="NOH343" s="3"/>
      <c r="NOI343" s="3"/>
      <c r="NOJ343" s="3"/>
      <c r="NOK343" s="3"/>
      <c r="NOL343" s="3"/>
      <c r="NOM343" s="3"/>
      <c r="NON343" s="3"/>
      <c r="NOO343" s="3"/>
      <c r="NOP343" s="3"/>
      <c r="NOQ343" s="3"/>
      <c r="NOR343" s="3"/>
      <c r="NOS343" s="3"/>
      <c r="NOT343" s="3"/>
      <c r="NOU343" s="3"/>
      <c r="NOV343" s="3"/>
      <c r="NOW343" s="3"/>
      <c r="NOX343" s="3"/>
      <c r="NOY343" s="3"/>
      <c r="NOZ343" s="3"/>
      <c r="NPA343" s="3"/>
      <c r="NPB343" s="3"/>
      <c r="NPC343" s="3"/>
      <c r="NPD343" s="3"/>
      <c r="NPE343" s="3"/>
      <c r="NPF343" s="3"/>
      <c r="NPG343" s="3"/>
      <c r="NPH343" s="3"/>
      <c r="NPI343" s="3"/>
      <c r="NPJ343" s="3"/>
      <c r="NPK343" s="3"/>
      <c r="NPL343" s="3"/>
      <c r="NPM343" s="3"/>
      <c r="NPN343" s="3"/>
      <c r="NPO343" s="3"/>
      <c r="NPP343" s="3"/>
      <c r="NPQ343" s="3"/>
      <c r="NPR343" s="3"/>
      <c r="NPS343" s="3"/>
      <c r="NPT343" s="3"/>
      <c r="NPU343" s="3"/>
      <c r="NPV343" s="3"/>
      <c r="NPW343" s="3"/>
      <c r="NPX343" s="3"/>
      <c r="NPY343" s="3"/>
      <c r="NPZ343" s="3"/>
      <c r="NQA343" s="3"/>
      <c r="NQB343" s="3"/>
      <c r="NQC343" s="3"/>
      <c r="NQD343" s="3"/>
      <c r="NQE343" s="3"/>
      <c r="NQF343" s="3"/>
      <c r="NQG343" s="3"/>
      <c r="NQH343" s="3"/>
      <c r="NQI343" s="3"/>
      <c r="NQJ343" s="3"/>
      <c r="NQK343" s="3"/>
      <c r="NQL343" s="3"/>
      <c r="NQM343" s="3"/>
      <c r="NQN343" s="3"/>
      <c r="NQO343" s="3"/>
      <c r="NQP343" s="3"/>
      <c r="NQQ343" s="3"/>
      <c r="NQR343" s="3"/>
      <c r="NQS343" s="3"/>
      <c r="NQT343" s="3"/>
      <c r="NQU343" s="3"/>
      <c r="NQV343" s="3"/>
      <c r="NQW343" s="3"/>
      <c r="NQX343" s="3"/>
      <c r="NQY343" s="3"/>
      <c r="NQZ343" s="3"/>
      <c r="NRA343" s="3"/>
      <c r="NRB343" s="3"/>
      <c r="NRC343" s="3"/>
      <c r="NRD343" s="3"/>
      <c r="NRE343" s="3"/>
      <c r="NRF343" s="3"/>
      <c r="NRG343" s="3"/>
      <c r="NRH343" s="3"/>
      <c r="NRI343" s="3"/>
      <c r="NRJ343" s="3"/>
      <c r="NRK343" s="3"/>
      <c r="NRL343" s="3"/>
      <c r="NRM343" s="3"/>
      <c r="NRN343" s="3"/>
      <c r="NRO343" s="3"/>
      <c r="NRP343" s="3"/>
      <c r="NRQ343" s="3"/>
      <c r="NRR343" s="3"/>
      <c r="NRS343" s="3"/>
      <c r="NRT343" s="3"/>
      <c r="NRU343" s="3"/>
      <c r="NRV343" s="3"/>
      <c r="NRW343" s="3"/>
      <c r="NRX343" s="3"/>
      <c r="NRY343" s="3"/>
      <c r="NRZ343" s="3"/>
      <c r="NSA343" s="3"/>
      <c r="NSB343" s="3"/>
      <c r="NSC343" s="3"/>
      <c r="NSD343" s="3"/>
      <c r="NSE343" s="3"/>
      <c r="NSF343" s="3"/>
      <c r="NSG343" s="3"/>
      <c r="NSH343" s="3"/>
      <c r="NSI343" s="3"/>
      <c r="NSJ343" s="3"/>
      <c r="NSK343" s="3"/>
      <c r="NSL343" s="3"/>
      <c r="NSM343" s="3"/>
      <c r="NSN343" s="3"/>
      <c r="NSO343" s="3"/>
      <c r="NSP343" s="3"/>
      <c r="NSQ343" s="3"/>
      <c r="NSR343" s="3"/>
      <c r="NSS343" s="3"/>
      <c r="NST343" s="3"/>
      <c r="NSU343" s="3"/>
      <c r="NSV343" s="3"/>
      <c r="NSW343" s="3"/>
      <c r="NSX343" s="3"/>
      <c r="NSY343" s="3"/>
      <c r="NSZ343" s="3"/>
      <c r="NTA343" s="3"/>
      <c r="NTB343" s="3"/>
      <c r="NTC343" s="3"/>
      <c r="NTD343" s="3"/>
      <c r="NTE343" s="3"/>
      <c r="NTF343" s="3"/>
      <c r="NTG343" s="3"/>
      <c r="NTH343" s="3"/>
      <c r="NTI343" s="3"/>
      <c r="NTJ343" s="3"/>
      <c r="NTK343" s="3"/>
      <c r="NTL343" s="3"/>
      <c r="NTM343" s="3"/>
      <c r="NTN343" s="3"/>
      <c r="NTO343" s="3"/>
      <c r="NTP343" s="3"/>
      <c r="NTQ343" s="3"/>
      <c r="NTR343" s="3"/>
      <c r="NTS343" s="3"/>
      <c r="NTT343" s="3"/>
      <c r="NTU343" s="3"/>
      <c r="NTV343" s="3"/>
      <c r="NTW343" s="3"/>
      <c r="NTX343" s="3"/>
      <c r="NTY343" s="3"/>
      <c r="NTZ343" s="3"/>
      <c r="NUA343" s="3"/>
      <c r="NUB343" s="3"/>
      <c r="NUC343" s="3"/>
      <c r="NUD343" s="3"/>
      <c r="NUE343" s="3"/>
      <c r="NUF343" s="3"/>
      <c r="NUG343" s="3"/>
      <c r="NUH343" s="3"/>
      <c r="NUI343" s="3"/>
      <c r="NUJ343" s="3"/>
      <c r="NUK343" s="3"/>
      <c r="NUL343" s="3"/>
      <c r="NUM343" s="3"/>
      <c r="NUN343" s="3"/>
      <c r="NUO343" s="3"/>
      <c r="NUP343" s="3"/>
      <c r="NUQ343" s="3"/>
      <c r="NUR343" s="3"/>
      <c r="NUS343" s="3"/>
      <c r="NUT343" s="3"/>
      <c r="NUU343" s="3"/>
      <c r="NUV343" s="3"/>
      <c r="NUW343" s="3"/>
      <c r="NUX343" s="3"/>
      <c r="NUY343" s="3"/>
      <c r="NUZ343" s="3"/>
      <c r="NVA343" s="3"/>
      <c r="NVB343" s="3"/>
      <c r="NVC343" s="3"/>
      <c r="NVD343" s="3"/>
      <c r="NVE343" s="3"/>
      <c r="NVF343" s="3"/>
      <c r="NVG343" s="3"/>
      <c r="NVH343" s="3"/>
      <c r="NVI343" s="3"/>
      <c r="NVJ343" s="3"/>
      <c r="NVK343" s="3"/>
      <c r="NVL343" s="3"/>
      <c r="NVM343" s="3"/>
      <c r="NVN343" s="3"/>
      <c r="NVO343" s="3"/>
      <c r="NVP343" s="3"/>
      <c r="NVQ343" s="3"/>
      <c r="NVR343" s="3"/>
      <c r="NVS343" s="3"/>
      <c r="NVT343" s="3"/>
      <c r="NVU343" s="3"/>
      <c r="NVV343" s="3"/>
      <c r="NVW343" s="3"/>
      <c r="NVX343" s="3"/>
      <c r="NVY343" s="3"/>
      <c r="NVZ343" s="3"/>
      <c r="NWA343" s="3"/>
      <c r="NWB343" s="3"/>
      <c r="NWC343" s="3"/>
      <c r="NWD343" s="3"/>
      <c r="NWE343" s="3"/>
      <c r="NWF343" s="3"/>
      <c r="NWG343" s="3"/>
      <c r="NWH343" s="3"/>
      <c r="NWI343" s="3"/>
      <c r="NWJ343" s="3"/>
      <c r="NWK343" s="3"/>
      <c r="NWL343" s="3"/>
      <c r="NWM343" s="3"/>
      <c r="NWN343" s="3"/>
      <c r="NWO343" s="3"/>
      <c r="NWP343" s="3"/>
      <c r="NWQ343" s="3"/>
      <c r="NWR343" s="3"/>
      <c r="NWS343" s="3"/>
      <c r="NWT343" s="3"/>
      <c r="NWU343" s="3"/>
      <c r="NWV343" s="3"/>
      <c r="NWW343" s="3"/>
      <c r="NWX343" s="3"/>
      <c r="NWY343" s="3"/>
      <c r="NWZ343" s="3"/>
      <c r="NXA343" s="3"/>
      <c r="NXB343" s="3"/>
      <c r="NXC343" s="3"/>
      <c r="NXD343" s="3"/>
      <c r="NXE343" s="3"/>
      <c r="NXF343" s="3"/>
      <c r="NXG343" s="3"/>
      <c r="NXH343" s="3"/>
      <c r="NXI343" s="3"/>
      <c r="NXJ343" s="3"/>
      <c r="NXK343" s="3"/>
      <c r="NXL343" s="3"/>
      <c r="NXM343" s="3"/>
      <c r="NXN343" s="3"/>
      <c r="NXO343" s="3"/>
      <c r="NXP343" s="3"/>
      <c r="NXQ343" s="3"/>
      <c r="NXR343" s="3"/>
      <c r="NXS343" s="3"/>
      <c r="NXT343" s="3"/>
      <c r="NXU343" s="3"/>
      <c r="NXV343" s="3"/>
      <c r="NXW343" s="3"/>
      <c r="NXX343" s="3"/>
      <c r="NXY343" s="3"/>
      <c r="NXZ343" s="3"/>
      <c r="NYA343" s="3"/>
      <c r="NYB343" s="3"/>
      <c r="NYC343" s="3"/>
      <c r="NYD343" s="3"/>
      <c r="NYE343" s="3"/>
      <c r="NYF343" s="3"/>
      <c r="NYG343" s="3"/>
      <c r="NYH343" s="3"/>
      <c r="NYI343" s="3"/>
      <c r="NYJ343" s="3"/>
      <c r="NYK343" s="3"/>
      <c r="NYL343" s="3"/>
      <c r="NYM343" s="3"/>
      <c r="NYN343" s="3"/>
      <c r="NYO343" s="3"/>
      <c r="NYP343" s="3"/>
      <c r="NYQ343" s="3"/>
      <c r="NYR343" s="3"/>
      <c r="NYS343" s="3"/>
      <c r="NYT343" s="3"/>
      <c r="NYU343" s="3"/>
      <c r="NYV343" s="3"/>
      <c r="NYW343" s="3"/>
      <c r="NYX343" s="3"/>
      <c r="NYY343" s="3"/>
      <c r="NYZ343" s="3"/>
      <c r="NZA343" s="3"/>
      <c r="NZB343" s="3"/>
      <c r="NZC343" s="3"/>
      <c r="NZD343" s="3"/>
      <c r="NZE343" s="3"/>
      <c r="NZF343" s="3"/>
      <c r="NZG343" s="3"/>
      <c r="NZH343" s="3"/>
      <c r="NZI343" s="3"/>
      <c r="NZJ343" s="3"/>
      <c r="NZK343" s="3"/>
      <c r="NZL343" s="3"/>
      <c r="NZM343" s="3"/>
      <c r="NZN343" s="3"/>
      <c r="NZO343" s="3"/>
      <c r="NZP343" s="3"/>
      <c r="NZQ343" s="3"/>
      <c r="NZR343" s="3"/>
      <c r="NZS343" s="3"/>
      <c r="NZT343" s="3"/>
      <c r="NZU343" s="3"/>
      <c r="NZV343" s="3"/>
      <c r="NZW343" s="3"/>
      <c r="NZX343" s="3"/>
      <c r="NZY343" s="3"/>
      <c r="NZZ343" s="3"/>
      <c r="OAA343" s="3"/>
      <c r="OAB343" s="3"/>
      <c r="OAC343" s="3"/>
      <c r="OAD343" s="3"/>
      <c r="OAE343" s="3"/>
      <c r="OAF343" s="3"/>
      <c r="OAG343" s="3"/>
      <c r="OAH343" s="3"/>
      <c r="OAI343" s="3"/>
      <c r="OAJ343" s="3"/>
      <c r="OAK343" s="3"/>
      <c r="OAL343" s="3"/>
      <c r="OAM343" s="3"/>
      <c r="OAN343" s="3"/>
      <c r="OAO343" s="3"/>
      <c r="OAP343" s="3"/>
      <c r="OAQ343" s="3"/>
      <c r="OAR343" s="3"/>
      <c r="OAS343" s="3"/>
      <c r="OAT343" s="3"/>
      <c r="OAU343" s="3"/>
      <c r="OAV343" s="3"/>
      <c r="OAW343" s="3"/>
      <c r="OAX343" s="3"/>
      <c r="OAY343" s="3"/>
      <c r="OAZ343" s="3"/>
      <c r="OBA343" s="3"/>
      <c r="OBB343" s="3"/>
      <c r="OBC343" s="3"/>
      <c r="OBD343" s="3"/>
      <c r="OBE343" s="3"/>
      <c r="OBF343" s="3"/>
      <c r="OBG343" s="3"/>
      <c r="OBH343" s="3"/>
      <c r="OBI343" s="3"/>
      <c r="OBJ343" s="3"/>
      <c r="OBK343" s="3"/>
      <c r="OBL343" s="3"/>
      <c r="OBM343" s="3"/>
      <c r="OBN343" s="3"/>
      <c r="OBO343" s="3"/>
      <c r="OBP343" s="3"/>
      <c r="OBQ343" s="3"/>
      <c r="OBR343" s="3"/>
      <c r="OBS343" s="3"/>
      <c r="OBT343" s="3"/>
      <c r="OBU343" s="3"/>
      <c r="OBV343" s="3"/>
      <c r="OBW343" s="3"/>
      <c r="OBX343" s="3"/>
      <c r="OBY343" s="3"/>
      <c r="OBZ343" s="3"/>
      <c r="OCA343" s="3"/>
      <c r="OCB343" s="3"/>
      <c r="OCC343" s="3"/>
      <c r="OCD343" s="3"/>
      <c r="OCE343" s="3"/>
      <c r="OCF343" s="3"/>
      <c r="OCG343" s="3"/>
      <c r="OCH343" s="3"/>
      <c r="OCI343" s="3"/>
      <c r="OCJ343" s="3"/>
      <c r="OCK343" s="3"/>
      <c r="OCL343" s="3"/>
      <c r="OCM343" s="3"/>
      <c r="OCN343" s="3"/>
      <c r="OCO343" s="3"/>
      <c r="OCP343" s="3"/>
      <c r="OCQ343" s="3"/>
      <c r="OCR343" s="3"/>
      <c r="OCS343" s="3"/>
      <c r="OCT343" s="3"/>
      <c r="OCU343" s="3"/>
      <c r="OCV343" s="3"/>
      <c r="OCW343" s="3"/>
      <c r="OCX343" s="3"/>
      <c r="OCY343" s="3"/>
      <c r="OCZ343" s="3"/>
      <c r="ODA343" s="3"/>
      <c r="ODB343" s="3"/>
      <c r="ODC343" s="3"/>
      <c r="ODD343" s="3"/>
      <c r="ODE343" s="3"/>
      <c r="ODF343" s="3"/>
      <c r="ODG343" s="3"/>
      <c r="ODH343" s="3"/>
      <c r="ODI343" s="3"/>
      <c r="ODJ343" s="3"/>
      <c r="ODK343" s="3"/>
      <c r="ODL343" s="3"/>
      <c r="ODM343" s="3"/>
      <c r="ODN343" s="3"/>
      <c r="ODO343" s="3"/>
      <c r="ODP343" s="3"/>
      <c r="ODQ343" s="3"/>
      <c r="ODR343" s="3"/>
      <c r="ODS343" s="3"/>
      <c r="ODT343" s="3"/>
      <c r="ODU343" s="3"/>
      <c r="ODV343" s="3"/>
      <c r="ODW343" s="3"/>
      <c r="ODX343" s="3"/>
      <c r="ODY343" s="3"/>
      <c r="ODZ343" s="3"/>
      <c r="OEA343" s="3"/>
      <c r="OEB343" s="3"/>
      <c r="OEC343" s="3"/>
      <c r="OED343" s="3"/>
      <c r="OEE343" s="3"/>
      <c r="OEF343" s="3"/>
      <c r="OEG343" s="3"/>
      <c r="OEH343" s="3"/>
      <c r="OEI343" s="3"/>
      <c r="OEJ343" s="3"/>
      <c r="OEK343" s="3"/>
      <c r="OEL343" s="3"/>
      <c r="OEM343" s="3"/>
      <c r="OEN343" s="3"/>
      <c r="OEO343" s="3"/>
      <c r="OEP343" s="3"/>
      <c r="OEQ343" s="3"/>
      <c r="OER343" s="3"/>
      <c r="OES343" s="3"/>
      <c r="OET343" s="3"/>
      <c r="OEU343" s="3"/>
      <c r="OEV343" s="3"/>
      <c r="OEW343" s="3"/>
      <c r="OEX343" s="3"/>
      <c r="OEY343" s="3"/>
      <c r="OEZ343" s="3"/>
      <c r="OFA343" s="3"/>
      <c r="OFB343" s="3"/>
      <c r="OFC343" s="3"/>
      <c r="OFD343" s="3"/>
      <c r="OFE343" s="3"/>
      <c r="OFF343" s="3"/>
      <c r="OFG343" s="3"/>
      <c r="OFH343" s="3"/>
      <c r="OFI343" s="3"/>
      <c r="OFJ343" s="3"/>
      <c r="OFK343" s="3"/>
      <c r="OFL343" s="3"/>
      <c r="OFM343" s="3"/>
      <c r="OFN343" s="3"/>
      <c r="OFO343" s="3"/>
      <c r="OFP343" s="3"/>
      <c r="OFQ343" s="3"/>
      <c r="OFR343" s="3"/>
      <c r="OFS343" s="3"/>
      <c r="OFT343" s="3"/>
      <c r="OFU343" s="3"/>
      <c r="OFV343" s="3"/>
      <c r="OFW343" s="3"/>
      <c r="OFX343" s="3"/>
      <c r="OFY343" s="3"/>
      <c r="OFZ343" s="3"/>
      <c r="OGA343" s="3"/>
      <c r="OGB343" s="3"/>
      <c r="OGC343" s="3"/>
      <c r="OGD343" s="3"/>
      <c r="OGE343" s="3"/>
      <c r="OGF343" s="3"/>
      <c r="OGG343" s="3"/>
      <c r="OGH343" s="3"/>
      <c r="OGI343" s="3"/>
      <c r="OGJ343" s="3"/>
      <c r="OGK343" s="3"/>
      <c r="OGL343" s="3"/>
      <c r="OGM343" s="3"/>
      <c r="OGN343" s="3"/>
      <c r="OGO343" s="3"/>
      <c r="OGP343" s="3"/>
      <c r="OGQ343" s="3"/>
      <c r="OGR343" s="3"/>
      <c r="OGS343" s="3"/>
      <c r="OGT343" s="3"/>
      <c r="OGU343" s="3"/>
      <c r="OGV343" s="3"/>
      <c r="OGW343" s="3"/>
      <c r="OGX343" s="3"/>
      <c r="OGY343" s="3"/>
      <c r="OGZ343" s="3"/>
      <c r="OHA343" s="3"/>
      <c r="OHB343" s="3"/>
      <c r="OHC343" s="3"/>
      <c r="OHD343" s="3"/>
      <c r="OHE343" s="3"/>
      <c r="OHF343" s="3"/>
      <c r="OHG343" s="3"/>
      <c r="OHH343" s="3"/>
      <c r="OHI343" s="3"/>
      <c r="OHJ343" s="3"/>
      <c r="OHK343" s="3"/>
      <c r="OHL343" s="3"/>
      <c r="OHM343" s="3"/>
      <c r="OHN343" s="3"/>
      <c r="OHO343" s="3"/>
      <c r="OHP343" s="3"/>
      <c r="OHQ343" s="3"/>
      <c r="OHR343" s="3"/>
      <c r="OHS343" s="3"/>
      <c r="OHT343" s="3"/>
      <c r="OHU343" s="3"/>
      <c r="OHV343" s="3"/>
      <c r="OHW343" s="3"/>
      <c r="OHX343" s="3"/>
      <c r="OHY343" s="3"/>
      <c r="OHZ343" s="3"/>
      <c r="OIA343" s="3"/>
      <c r="OIB343" s="3"/>
      <c r="OIC343" s="3"/>
      <c r="OID343" s="3"/>
      <c r="OIE343" s="3"/>
      <c r="OIF343" s="3"/>
      <c r="OIG343" s="3"/>
      <c r="OIH343" s="3"/>
      <c r="OII343" s="3"/>
      <c r="OIJ343" s="3"/>
      <c r="OIK343" s="3"/>
      <c r="OIL343" s="3"/>
      <c r="OIM343" s="3"/>
      <c r="OIN343" s="3"/>
      <c r="OIO343" s="3"/>
      <c r="OIP343" s="3"/>
      <c r="OIQ343" s="3"/>
      <c r="OIR343" s="3"/>
      <c r="OIS343" s="3"/>
      <c r="OIT343" s="3"/>
      <c r="OIU343" s="3"/>
      <c r="OIV343" s="3"/>
      <c r="OIW343" s="3"/>
      <c r="OIX343" s="3"/>
      <c r="OIY343" s="3"/>
      <c r="OIZ343" s="3"/>
      <c r="OJA343" s="3"/>
      <c r="OJB343" s="3"/>
      <c r="OJC343" s="3"/>
      <c r="OJD343" s="3"/>
      <c r="OJE343" s="3"/>
      <c r="OJF343" s="3"/>
      <c r="OJG343" s="3"/>
      <c r="OJH343" s="3"/>
      <c r="OJI343" s="3"/>
      <c r="OJJ343" s="3"/>
      <c r="OJK343" s="3"/>
      <c r="OJL343" s="3"/>
      <c r="OJM343" s="3"/>
      <c r="OJN343" s="3"/>
      <c r="OJO343" s="3"/>
      <c r="OJP343" s="3"/>
      <c r="OJQ343" s="3"/>
      <c r="OJR343" s="3"/>
      <c r="OJS343" s="3"/>
      <c r="OJT343" s="3"/>
      <c r="OJU343" s="3"/>
      <c r="OJV343" s="3"/>
      <c r="OJW343" s="3"/>
      <c r="OJX343" s="3"/>
      <c r="OJY343" s="3"/>
      <c r="OJZ343" s="3"/>
      <c r="OKA343" s="3"/>
      <c r="OKB343" s="3"/>
      <c r="OKC343" s="3"/>
      <c r="OKD343" s="3"/>
      <c r="OKE343" s="3"/>
      <c r="OKF343" s="3"/>
      <c r="OKG343" s="3"/>
      <c r="OKH343" s="3"/>
      <c r="OKI343" s="3"/>
      <c r="OKJ343" s="3"/>
      <c r="OKK343" s="3"/>
      <c r="OKL343" s="3"/>
      <c r="OKM343" s="3"/>
      <c r="OKN343" s="3"/>
      <c r="OKO343" s="3"/>
      <c r="OKP343" s="3"/>
      <c r="OKQ343" s="3"/>
      <c r="OKR343" s="3"/>
      <c r="OKS343" s="3"/>
      <c r="OKT343" s="3"/>
      <c r="OKU343" s="3"/>
      <c r="OKV343" s="3"/>
      <c r="OKW343" s="3"/>
      <c r="OKX343" s="3"/>
      <c r="OKY343" s="3"/>
      <c r="OKZ343" s="3"/>
      <c r="OLA343" s="3"/>
      <c r="OLB343" s="3"/>
      <c r="OLC343" s="3"/>
      <c r="OLD343" s="3"/>
      <c r="OLE343" s="3"/>
      <c r="OLF343" s="3"/>
      <c r="OLG343" s="3"/>
      <c r="OLH343" s="3"/>
      <c r="OLI343" s="3"/>
      <c r="OLJ343" s="3"/>
      <c r="OLK343" s="3"/>
      <c r="OLL343" s="3"/>
      <c r="OLM343" s="3"/>
      <c r="OLN343" s="3"/>
      <c r="OLO343" s="3"/>
      <c r="OLP343" s="3"/>
      <c r="OLQ343" s="3"/>
      <c r="OLR343" s="3"/>
      <c r="OLS343" s="3"/>
      <c r="OLT343" s="3"/>
      <c r="OLU343" s="3"/>
      <c r="OLV343" s="3"/>
      <c r="OLW343" s="3"/>
      <c r="OLX343" s="3"/>
      <c r="OLY343" s="3"/>
      <c r="OLZ343" s="3"/>
      <c r="OMA343" s="3"/>
      <c r="OMB343" s="3"/>
      <c r="OMC343" s="3"/>
      <c r="OMD343" s="3"/>
      <c r="OME343" s="3"/>
      <c r="OMF343" s="3"/>
      <c r="OMG343" s="3"/>
      <c r="OMH343" s="3"/>
      <c r="OMI343" s="3"/>
      <c r="OMJ343" s="3"/>
      <c r="OMK343" s="3"/>
      <c r="OML343" s="3"/>
      <c r="OMM343" s="3"/>
      <c r="OMN343" s="3"/>
      <c r="OMO343" s="3"/>
      <c r="OMP343" s="3"/>
      <c r="OMQ343" s="3"/>
      <c r="OMR343" s="3"/>
      <c r="OMS343" s="3"/>
      <c r="OMT343" s="3"/>
      <c r="OMU343" s="3"/>
      <c r="OMV343" s="3"/>
      <c r="OMW343" s="3"/>
      <c r="OMX343" s="3"/>
      <c r="OMY343" s="3"/>
      <c r="OMZ343" s="3"/>
      <c r="ONA343" s="3"/>
      <c r="ONB343" s="3"/>
      <c r="ONC343" s="3"/>
      <c r="OND343" s="3"/>
      <c r="ONE343" s="3"/>
      <c r="ONF343" s="3"/>
      <c r="ONG343" s="3"/>
      <c r="ONH343" s="3"/>
      <c r="ONI343" s="3"/>
      <c r="ONJ343" s="3"/>
      <c r="ONK343" s="3"/>
      <c r="ONL343" s="3"/>
      <c r="ONM343" s="3"/>
      <c r="ONN343" s="3"/>
      <c r="ONO343" s="3"/>
      <c r="ONP343" s="3"/>
      <c r="ONQ343" s="3"/>
      <c r="ONR343" s="3"/>
      <c r="ONS343" s="3"/>
      <c r="ONT343" s="3"/>
      <c r="ONU343" s="3"/>
      <c r="ONV343" s="3"/>
      <c r="ONW343" s="3"/>
      <c r="ONX343" s="3"/>
      <c r="ONY343" s="3"/>
      <c r="ONZ343" s="3"/>
      <c r="OOA343" s="3"/>
      <c r="OOB343" s="3"/>
      <c r="OOC343" s="3"/>
      <c r="OOD343" s="3"/>
      <c r="OOE343" s="3"/>
      <c r="OOF343" s="3"/>
      <c r="OOG343" s="3"/>
      <c r="OOH343" s="3"/>
      <c r="OOI343" s="3"/>
      <c r="OOJ343" s="3"/>
      <c r="OOK343" s="3"/>
      <c r="OOL343" s="3"/>
      <c r="OOM343" s="3"/>
      <c r="OON343" s="3"/>
      <c r="OOO343" s="3"/>
      <c r="OOP343" s="3"/>
      <c r="OOQ343" s="3"/>
      <c r="OOR343" s="3"/>
      <c r="OOS343" s="3"/>
      <c r="OOT343" s="3"/>
      <c r="OOU343" s="3"/>
      <c r="OOV343" s="3"/>
      <c r="OOW343" s="3"/>
      <c r="OOX343" s="3"/>
      <c r="OOY343" s="3"/>
      <c r="OOZ343" s="3"/>
      <c r="OPA343" s="3"/>
      <c r="OPB343" s="3"/>
      <c r="OPC343" s="3"/>
      <c r="OPD343" s="3"/>
      <c r="OPE343" s="3"/>
      <c r="OPF343" s="3"/>
      <c r="OPG343" s="3"/>
      <c r="OPH343" s="3"/>
      <c r="OPI343" s="3"/>
      <c r="OPJ343" s="3"/>
      <c r="OPK343" s="3"/>
      <c r="OPL343" s="3"/>
      <c r="OPM343" s="3"/>
      <c r="OPN343" s="3"/>
      <c r="OPO343" s="3"/>
      <c r="OPP343" s="3"/>
      <c r="OPQ343" s="3"/>
      <c r="OPR343" s="3"/>
      <c r="OPS343" s="3"/>
      <c r="OPT343" s="3"/>
      <c r="OPU343" s="3"/>
      <c r="OPV343" s="3"/>
      <c r="OPW343" s="3"/>
      <c r="OPX343" s="3"/>
      <c r="OPY343" s="3"/>
      <c r="OPZ343" s="3"/>
      <c r="OQA343" s="3"/>
      <c r="OQB343" s="3"/>
      <c r="OQC343" s="3"/>
      <c r="OQD343" s="3"/>
      <c r="OQE343" s="3"/>
      <c r="OQF343" s="3"/>
      <c r="OQG343" s="3"/>
      <c r="OQH343" s="3"/>
      <c r="OQI343" s="3"/>
      <c r="OQJ343" s="3"/>
      <c r="OQK343" s="3"/>
      <c r="OQL343" s="3"/>
      <c r="OQM343" s="3"/>
      <c r="OQN343" s="3"/>
      <c r="OQO343" s="3"/>
      <c r="OQP343" s="3"/>
      <c r="OQQ343" s="3"/>
      <c r="OQR343" s="3"/>
      <c r="OQS343" s="3"/>
      <c r="OQT343" s="3"/>
      <c r="OQU343" s="3"/>
      <c r="OQV343" s="3"/>
      <c r="OQW343" s="3"/>
      <c r="OQX343" s="3"/>
      <c r="OQY343" s="3"/>
      <c r="OQZ343" s="3"/>
      <c r="ORA343" s="3"/>
      <c r="ORB343" s="3"/>
      <c r="ORC343" s="3"/>
      <c r="ORD343" s="3"/>
      <c r="ORE343" s="3"/>
      <c r="ORF343" s="3"/>
      <c r="ORG343" s="3"/>
      <c r="ORH343" s="3"/>
      <c r="ORI343" s="3"/>
      <c r="ORJ343" s="3"/>
      <c r="ORK343" s="3"/>
      <c r="ORL343" s="3"/>
      <c r="ORM343" s="3"/>
      <c r="ORN343" s="3"/>
      <c r="ORO343" s="3"/>
      <c r="ORP343" s="3"/>
      <c r="ORQ343" s="3"/>
      <c r="ORR343" s="3"/>
      <c r="ORS343" s="3"/>
      <c r="ORT343" s="3"/>
      <c r="ORU343" s="3"/>
      <c r="ORV343" s="3"/>
      <c r="ORW343" s="3"/>
      <c r="ORX343" s="3"/>
      <c r="ORY343" s="3"/>
      <c r="ORZ343" s="3"/>
      <c r="OSA343" s="3"/>
      <c r="OSB343" s="3"/>
      <c r="OSC343" s="3"/>
      <c r="OSD343" s="3"/>
      <c r="OSE343" s="3"/>
      <c r="OSF343" s="3"/>
      <c r="OSG343" s="3"/>
      <c r="OSH343" s="3"/>
      <c r="OSI343" s="3"/>
      <c r="OSJ343" s="3"/>
      <c r="OSK343" s="3"/>
      <c r="OSL343" s="3"/>
      <c r="OSM343" s="3"/>
      <c r="OSN343" s="3"/>
      <c r="OSO343" s="3"/>
      <c r="OSP343" s="3"/>
      <c r="OSQ343" s="3"/>
      <c r="OSR343" s="3"/>
      <c r="OSS343" s="3"/>
      <c r="OST343" s="3"/>
      <c r="OSU343" s="3"/>
      <c r="OSV343" s="3"/>
      <c r="OSW343" s="3"/>
      <c r="OSX343" s="3"/>
      <c r="OSY343" s="3"/>
      <c r="OSZ343" s="3"/>
      <c r="OTA343" s="3"/>
      <c r="OTB343" s="3"/>
      <c r="OTC343" s="3"/>
      <c r="OTD343" s="3"/>
      <c r="OTE343" s="3"/>
      <c r="OTF343" s="3"/>
      <c r="OTG343" s="3"/>
      <c r="OTH343" s="3"/>
      <c r="OTI343" s="3"/>
      <c r="OTJ343" s="3"/>
      <c r="OTK343" s="3"/>
      <c r="OTL343" s="3"/>
      <c r="OTM343" s="3"/>
      <c r="OTN343" s="3"/>
      <c r="OTO343" s="3"/>
      <c r="OTP343" s="3"/>
      <c r="OTQ343" s="3"/>
      <c r="OTR343" s="3"/>
      <c r="OTS343" s="3"/>
      <c r="OTT343" s="3"/>
      <c r="OTU343" s="3"/>
      <c r="OTV343" s="3"/>
      <c r="OTW343" s="3"/>
      <c r="OTX343" s="3"/>
      <c r="OTY343" s="3"/>
      <c r="OTZ343" s="3"/>
      <c r="OUA343" s="3"/>
      <c r="OUB343" s="3"/>
      <c r="OUC343" s="3"/>
      <c r="OUD343" s="3"/>
      <c r="OUE343" s="3"/>
      <c r="OUF343" s="3"/>
      <c r="OUG343" s="3"/>
      <c r="OUH343" s="3"/>
      <c r="OUI343" s="3"/>
      <c r="OUJ343" s="3"/>
      <c r="OUK343" s="3"/>
      <c r="OUL343" s="3"/>
      <c r="OUM343" s="3"/>
      <c r="OUN343" s="3"/>
      <c r="OUO343" s="3"/>
      <c r="OUP343" s="3"/>
      <c r="OUQ343" s="3"/>
      <c r="OUR343" s="3"/>
      <c r="OUS343" s="3"/>
      <c r="OUT343" s="3"/>
      <c r="OUU343" s="3"/>
      <c r="OUV343" s="3"/>
      <c r="OUW343" s="3"/>
      <c r="OUX343" s="3"/>
      <c r="OUY343" s="3"/>
      <c r="OUZ343" s="3"/>
      <c r="OVA343" s="3"/>
      <c r="OVB343" s="3"/>
      <c r="OVC343" s="3"/>
      <c r="OVD343" s="3"/>
      <c r="OVE343" s="3"/>
      <c r="OVF343" s="3"/>
      <c r="OVG343" s="3"/>
      <c r="OVH343" s="3"/>
      <c r="OVI343" s="3"/>
      <c r="OVJ343" s="3"/>
      <c r="OVK343" s="3"/>
      <c r="OVL343" s="3"/>
      <c r="OVM343" s="3"/>
      <c r="OVN343" s="3"/>
      <c r="OVO343" s="3"/>
      <c r="OVP343" s="3"/>
      <c r="OVQ343" s="3"/>
      <c r="OVR343" s="3"/>
      <c r="OVS343" s="3"/>
      <c r="OVT343" s="3"/>
      <c r="OVU343" s="3"/>
      <c r="OVV343" s="3"/>
      <c r="OVW343" s="3"/>
      <c r="OVX343" s="3"/>
      <c r="OVY343" s="3"/>
      <c r="OVZ343" s="3"/>
      <c r="OWA343" s="3"/>
      <c r="OWB343" s="3"/>
      <c r="OWC343" s="3"/>
      <c r="OWD343" s="3"/>
      <c r="OWE343" s="3"/>
      <c r="OWF343" s="3"/>
      <c r="OWG343" s="3"/>
      <c r="OWH343" s="3"/>
      <c r="OWI343" s="3"/>
      <c r="OWJ343" s="3"/>
      <c r="OWK343" s="3"/>
      <c r="OWL343" s="3"/>
      <c r="OWM343" s="3"/>
      <c r="OWN343" s="3"/>
      <c r="OWO343" s="3"/>
      <c r="OWP343" s="3"/>
      <c r="OWQ343" s="3"/>
      <c r="OWR343" s="3"/>
      <c r="OWS343" s="3"/>
      <c r="OWT343" s="3"/>
      <c r="OWU343" s="3"/>
      <c r="OWV343" s="3"/>
      <c r="OWW343" s="3"/>
      <c r="OWX343" s="3"/>
      <c r="OWY343" s="3"/>
      <c r="OWZ343" s="3"/>
      <c r="OXA343" s="3"/>
      <c r="OXB343" s="3"/>
      <c r="OXC343" s="3"/>
      <c r="OXD343" s="3"/>
      <c r="OXE343" s="3"/>
      <c r="OXF343" s="3"/>
      <c r="OXG343" s="3"/>
      <c r="OXH343" s="3"/>
      <c r="OXI343" s="3"/>
      <c r="OXJ343" s="3"/>
      <c r="OXK343" s="3"/>
      <c r="OXL343" s="3"/>
      <c r="OXM343" s="3"/>
      <c r="OXN343" s="3"/>
      <c r="OXO343" s="3"/>
      <c r="OXP343" s="3"/>
      <c r="OXQ343" s="3"/>
      <c r="OXR343" s="3"/>
      <c r="OXS343" s="3"/>
      <c r="OXT343" s="3"/>
      <c r="OXU343" s="3"/>
      <c r="OXV343" s="3"/>
      <c r="OXW343" s="3"/>
      <c r="OXX343" s="3"/>
      <c r="OXY343" s="3"/>
      <c r="OXZ343" s="3"/>
      <c r="OYA343" s="3"/>
      <c r="OYB343" s="3"/>
      <c r="OYC343" s="3"/>
      <c r="OYD343" s="3"/>
      <c r="OYE343" s="3"/>
      <c r="OYF343" s="3"/>
      <c r="OYG343" s="3"/>
      <c r="OYH343" s="3"/>
      <c r="OYI343" s="3"/>
      <c r="OYJ343" s="3"/>
      <c r="OYK343" s="3"/>
      <c r="OYL343" s="3"/>
      <c r="OYM343" s="3"/>
      <c r="OYN343" s="3"/>
      <c r="OYO343" s="3"/>
      <c r="OYP343" s="3"/>
      <c r="OYQ343" s="3"/>
      <c r="OYR343" s="3"/>
      <c r="OYS343" s="3"/>
      <c r="OYT343" s="3"/>
      <c r="OYU343" s="3"/>
      <c r="OYV343" s="3"/>
      <c r="OYW343" s="3"/>
      <c r="OYX343" s="3"/>
      <c r="OYY343" s="3"/>
      <c r="OYZ343" s="3"/>
      <c r="OZA343" s="3"/>
      <c r="OZB343" s="3"/>
      <c r="OZC343" s="3"/>
      <c r="OZD343" s="3"/>
      <c r="OZE343" s="3"/>
      <c r="OZF343" s="3"/>
      <c r="OZG343" s="3"/>
      <c r="OZH343" s="3"/>
      <c r="OZI343" s="3"/>
      <c r="OZJ343" s="3"/>
      <c r="OZK343" s="3"/>
      <c r="OZL343" s="3"/>
      <c r="OZM343" s="3"/>
      <c r="OZN343" s="3"/>
      <c r="OZO343" s="3"/>
      <c r="OZP343" s="3"/>
      <c r="OZQ343" s="3"/>
      <c r="OZR343" s="3"/>
      <c r="OZS343" s="3"/>
      <c r="OZT343" s="3"/>
      <c r="OZU343" s="3"/>
      <c r="OZV343" s="3"/>
      <c r="OZW343" s="3"/>
      <c r="OZX343" s="3"/>
      <c r="OZY343" s="3"/>
      <c r="OZZ343" s="3"/>
      <c r="PAA343" s="3"/>
      <c r="PAB343" s="3"/>
      <c r="PAC343" s="3"/>
      <c r="PAD343" s="3"/>
      <c r="PAE343" s="3"/>
      <c r="PAF343" s="3"/>
      <c r="PAG343" s="3"/>
      <c r="PAH343" s="3"/>
      <c r="PAI343" s="3"/>
      <c r="PAJ343" s="3"/>
      <c r="PAK343" s="3"/>
      <c r="PAL343" s="3"/>
      <c r="PAM343" s="3"/>
      <c r="PAN343" s="3"/>
      <c r="PAO343" s="3"/>
      <c r="PAP343" s="3"/>
      <c r="PAQ343" s="3"/>
      <c r="PAR343" s="3"/>
      <c r="PAS343" s="3"/>
      <c r="PAT343" s="3"/>
      <c r="PAU343" s="3"/>
      <c r="PAV343" s="3"/>
      <c r="PAW343" s="3"/>
      <c r="PAX343" s="3"/>
      <c r="PAY343" s="3"/>
      <c r="PAZ343" s="3"/>
      <c r="PBA343" s="3"/>
      <c r="PBB343" s="3"/>
      <c r="PBC343" s="3"/>
      <c r="PBD343" s="3"/>
      <c r="PBE343" s="3"/>
      <c r="PBF343" s="3"/>
      <c r="PBG343" s="3"/>
      <c r="PBH343" s="3"/>
      <c r="PBI343" s="3"/>
      <c r="PBJ343" s="3"/>
      <c r="PBK343" s="3"/>
      <c r="PBL343" s="3"/>
      <c r="PBM343" s="3"/>
      <c r="PBN343" s="3"/>
      <c r="PBO343" s="3"/>
      <c r="PBP343" s="3"/>
      <c r="PBQ343" s="3"/>
      <c r="PBR343" s="3"/>
      <c r="PBS343" s="3"/>
      <c r="PBT343" s="3"/>
      <c r="PBU343" s="3"/>
      <c r="PBV343" s="3"/>
      <c r="PBW343" s="3"/>
      <c r="PBX343" s="3"/>
      <c r="PBY343" s="3"/>
      <c r="PBZ343" s="3"/>
      <c r="PCA343" s="3"/>
      <c r="PCB343" s="3"/>
      <c r="PCC343" s="3"/>
      <c r="PCD343" s="3"/>
      <c r="PCE343" s="3"/>
      <c r="PCF343" s="3"/>
      <c r="PCG343" s="3"/>
      <c r="PCH343" s="3"/>
      <c r="PCI343" s="3"/>
      <c r="PCJ343" s="3"/>
      <c r="PCK343" s="3"/>
      <c r="PCL343" s="3"/>
      <c r="PCM343" s="3"/>
      <c r="PCN343" s="3"/>
      <c r="PCO343" s="3"/>
      <c r="PCP343" s="3"/>
      <c r="PCQ343" s="3"/>
      <c r="PCR343" s="3"/>
      <c r="PCS343" s="3"/>
      <c r="PCT343" s="3"/>
      <c r="PCU343" s="3"/>
      <c r="PCV343" s="3"/>
      <c r="PCW343" s="3"/>
      <c r="PCX343" s="3"/>
      <c r="PCY343" s="3"/>
      <c r="PCZ343" s="3"/>
      <c r="PDA343" s="3"/>
      <c r="PDB343" s="3"/>
      <c r="PDC343" s="3"/>
      <c r="PDD343" s="3"/>
      <c r="PDE343" s="3"/>
      <c r="PDF343" s="3"/>
      <c r="PDG343" s="3"/>
      <c r="PDH343" s="3"/>
      <c r="PDI343" s="3"/>
      <c r="PDJ343" s="3"/>
      <c r="PDK343" s="3"/>
      <c r="PDL343" s="3"/>
      <c r="PDM343" s="3"/>
      <c r="PDN343" s="3"/>
      <c r="PDO343" s="3"/>
      <c r="PDP343" s="3"/>
      <c r="PDQ343" s="3"/>
      <c r="PDR343" s="3"/>
      <c r="PDS343" s="3"/>
      <c r="PDT343" s="3"/>
      <c r="PDU343" s="3"/>
      <c r="PDV343" s="3"/>
      <c r="PDW343" s="3"/>
      <c r="PDX343" s="3"/>
      <c r="PDY343" s="3"/>
      <c r="PDZ343" s="3"/>
      <c r="PEA343" s="3"/>
      <c r="PEB343" s="3"/>
      <c r="PEC343" s="3"/>
      <c r="PED343" s="3"/>
      <c r="PEE343" s="3"/>
      <c r="PEF343" s="3"/>
      <c r="PEG343" s="3"/>
      <c r="PEH343" s="3"/>
      <c r="PEI343" s="3"/>
      <c r="PEJ343" s="3"/>
      <c r="PEK343" s="3"/>
      <c r="PEL343" s="3"/>
      <c r="PEM343" s="3"/>
      <c r="PEN343" s="3"/>
      <c r="PEO343" s="3"/>
      <c r="PEP343" s="3"/>
      <c r="PEQ343" s="3"/>
      <c r="PER343" s="3"/>
      <c r="PES343" s="3"/>
      <c r="PET343" s="3"/>
      <c r="PEU343" s="3"/>
      <c r="PEV343" s="3"/>
      <c r="PEW343" s="3"/>
      <c r="PEX343" s="3"/>
      <c r="PEY343" s="3"/>
      <c r="PEZ343" s="3"/>
      <c r="PFA343" s="3"/>
      <c r="PFB343" s="3"/>
      <c r="PFC343" s="3"/>
      <c r="PFD343" s="3"/>
      <c r="PFE343" s="3"/>
      <c r="PFF343" s="3"/>
      <c r="PFG343" s="3"/>
      <c r="PFH343" s="3"/>
      <c r="PFI343" s="3"/>
      <c r="PFJ343" s="3"/>
      <c r="PFK343" s="3"/>
      <c r="PFL343" s="3"/>
      <c r="PFM343" s="3"/>
      <c r="PFN343" s="3"/>
      <c r="PFO343" s="3"/>
      <c r="PFP343" s="3"/>
      <c r="PFQ343" s="3"/>
      <c r="PFR343" s="3"/>
      <c r="PFS343" s="3"/>
      <c r="PFT343" s="3"/>
      <c r="PFU343" s="3"/>
      <c r="PFV343" s="3"/>
      <c r="PFW343" s="3"/>
      <c r="PFX343" s="3"/>
      <c r="PFY343" s="3"/>
      <c r="PFZ343" s="3"/>
      <c r="PGA343" s="3"/>
      <c r="PGB343" s="3"/>
      <c r="PGC343" s="3"/>
      <c r="PGD343" s="3"/>
      <c r="PGE343" s="3"/>
      <c r="PGF343" s="3"/>
      <c r="PGG343" s="3"/>
      <c r="PGH343" s="3"/>
      <c r="PGI343" s="3"/>
      <c r="PGJ343" s="3"/>
      <c r="PGK343" s="3"/>
      <c r="PGL343" s="3"/>
      <c r="PGM343" s="3"/>
      <c r="PGN343" s="3"/>
      <c r="PGO343" s="3"/>
      <c r="PGP343" s="3"/>
      <c r="PGQ343" s="3"/>
      <c r="PGR343" s="3"/>
      <c r="PGS343" s="3"/>
      <c r="PGT343" s="3"/>
      <c r="PGU343" s="3"/>
      <c r="PGV343" s="3"/>
      <c r="PGW343" s="3"/>
      <c r="PGX343" s="3"/>
      <c r="PGY343" s="3"/>
      <c r="PGZ343" s="3"/>
      <c r="PHA343" s="3"/>
      <c r="PHB343" s="3"/>
      <c r="PHC343" s="3"/>
      <c r="PHD343" s="3"/>
      <c r="PHE343" s="3"/>
      <c r="PHF343" s="3"/>
      <c r="PHG343" s="3"/>
      <c r="PHH343" s="3"/>
      <c r="PHI343" s="3"/>
      <c r="PHJ343" s="3"/>
      <c r="PHK343" s="3"/>
      <c r="PHL343" s="3"/>
      <c r="PHM343" s="3"/>
      <c r="PHN343" s="3"/>
      <c r="PHO343" s="3"/>
      <c r="PHP343" s="3"/>
      <c r="PHQ343" s="3"/>
      <c r="PHR343" s="3"/>
      <c r="PHS343" s="3"/>
      <c r="PHT343" s="3"/>
      <c r="PHU343" s="3"/>
      <c r="PHV343" s="3"/>
      <c r="PHW343" s="3"/>
      <c r="PHX343" s="3"/>
      <c r="PHY343" s="3"/>
      <c r="PHZ343" s="3"/>
      <c r="PIA343" s="3"/>
      <c r="PIB343" s="3"/>
      <c r="PIC343" s="3"/>
      <c r="PID343" s="3"/>
      <c r="PIE343" s="3"/>
      <c r="PIF343" s="3"/>
      <c r="PIG343" s="3"/>
      <c r="PIH343" s="3"/>
      <c r="PII343" s="3"/>
      <c r="PIJ343" s="3"/>
      <c r="PIK343" s="3"/>
      <c r="PIL343" s="3"/>
      <c r="PIM343" s="3"/>
      <c r="PIN343" s="3"/>
      <c r="PIO343" s="3"/>
      <c r="PIP343" s="3"/>
      <c r="PIQ343" s="3"/>
      <c r="PIR343" s="3"/>
      <c r="PIS343" s="3"/>
      <c r="PIT343" s="3"/>
      <c r="PIU343" s="3"/>
      <c r="PIV343" s="3"/>
      <c r="PIW343" s="3"/>
      <c r="PIX343" s="3"/>
      <c r="PIY343" s="3"/>
      <c r="PIZ343" s="3"/>
      <c r="PJA343" s="3"/>
      <c r="PJB343" s="3"/>
      <c r="PJC343" s="3"/>
      <c r="PJD343" s="3"/>
      <c r="PJE343" s="3"/>
      <c r="PJF343" s="3"/>
      <c r="PJG343" s="3"/>
      <c r="PJH343" s="3"/>
      <c r="PJI343" s="3"/>
      <c r="PJJ343" s="3"/>
      <c r="PJK343" s="3"/>
      <c r="PJL343" s="3"/>
      <c r="PJM343" s="3"/>
      <c r="PJN343" s="3"/>
      <c r="PJO343" s="3"/>
      <c r="PJP343" s="3"/>
      <c r="PJQ343" s="3"/>
      <c r="PJR343" s="3"/>
      <c r="PJS343" s="3"/>
      <c r="PJT343" s="3"/>
      <c r="PJU343" s="3"/>
      <c r="PJV343" s="3"/>
      <c r="PJW343" s="3"/>
      <c r="PJX343" s="3"/>
      <c r="PJY343" s="3"/>
      <c r="PJZ343" s="3"/>
      <c r="PKA343" s="3"/>
      <c r="PKB343" s="3"/>
      <c r="PKC343" s="3"/>
      <c r="PKD343" s="3"/>
      <c r="PKE343" s="3"/>
      <c r="PKF343" s="3"/>
      <c r="PKG343" s="3"/>
      <c r="PKH343" s="3"/>
      <c r="PKI343" s="3"/>
      <c r="PKJ343" s="3"/>
      <c r="PKK343" s="3"/>
      <c r="PKL343" s="3"/>
      <c r="PKM343" s="3"/>
      <c r="PKN343" s="3"/>
      <c r="PKO343" s="3"/>
      <c r="PKP343" s="3"/>
      <c r="PKQ343" s="3"/>
      <c r="PKR343" s="3"/>
      <c r="PKS343" s="3"/>
      <c r="PKT343" s="3"/>
      <c r="PKU343" s="3"/>
      <c r="PKV343" s="3"/>
      <c r="PKW343" s="3"/>
      <c r="PKX343" s="3"/>
      <c r="PKY343" s="3"/>
      <c r="PKZ343" s="3"/>
      <c r="PLA343" s="3"/>
      <c r="PLB343" s="3"/>
      <c r="PLC343" s="3"/>
      <c r="PLD343" s="3"/>
      <c r="PLE343" s="3"/>
      <c r="PLF343" s="3"/>
      <c r="PLG343" s="3"/>
      <c r="PLH343" s="3"/>
      <c r="PLI343" s="3"/>
      <c r="PLJ343" s="3"/>
      <c r="PLK343" s="3"/>
      <c r="PLL343" s="3"/>
      <c r="PLM343" s="3"/>
      <c r="PLN343" s="3"/>
      <c r="PLO343" s="3"/>
      <c r="PLP343" s="3"/>
      <c r="PLQ343" s="3"/>
      <c r="PLR343" s="3"/>
      <c r="PLS343" s="3"/>
      <c r="PLT343" s="3"/>
      <c r="PLU343" s="3"/>
      <c r="PLV343" s="3"/>
      <c r="PLW343" s="3"/>
      <c r="PLX343" s="3"/>
      <c r="PLY343" s="3"/>
      <c r="PLZ343" s="3"/>
      <c r="PMA343" s="3"/>
      <c r="PMB343" s="3"/>
      <c r="PMC343" s="3"/>
      <c r="PMD343" s="3"/>
      <c r="PME343" s="3"/>
      <c r="PMF343" s="3"/>
      <c r="PMG343" s="3"/>
      <c r="PMH343" s="3"/>
      <c r="PMI343" s="3"/>
      <c r="PMJ343" s="3"/>
      <c r="PMK343" s="3"/>
      <c r="PML343" s="3"/>
      <c r="PMM343" s="3"/>
      <c r="PMN343" s="3"/>
      <c r="PMO343" s="3"/>
      <c r="PMP343" s="3"/>
      <c r="PMQ343" s="3"/>
      <c r="PMR343" s="3"/>
      <c r="PMS343" s="3"/>
      <c r="PMT343" s="3"/>
      <c r="PMU343" s="3"/>
      <c r="PMV343" s="3"/>
      <c r="PMW343" s="3"/>
      <c r="PMX343" s="3"/>
      <c r="PMY343" s="3"/>
      <c r="PMZ343" s="3"/>
      <c r="PNA343" s="3"/>
      <c r="PNB343" s="3"/>
      <c r="PNC343" s="3"/>
      <c r="PND343" s="3"/>
      <c r="PNE343" s="3"/>
      <c r="PNF343" s="3"/>
      <c r="PNG343" s="3"/>
      <c r="PNH343" s="3"/>
      <c r="PNI343" s="3"/>
      <c r="PNJ343" s="3"/>
      <c r="PNK343" s="3"/>
      <c r="PNL343" s="3"/>
      <c r="PNM343" s="3"/>
      <c r="PNN343" s="3"/>
      <c r="PNO343" s="3"/>
      <c r="PNP343" s="3"/>
      <c r="PNQ343" s="3"/>
      <c r="PNR343" s="3"/>
      <c r="PNS343" s="3"/>
      <c r="PNT343" s="3"/>
      <c r="PNU343" s="3"/>
      <c r="PNV343" s="3"/>
      <c r="PNW343" s="3"/>
      <c r="PNX343" s="3"/>
      <c r="PNY343" s="3"/>
      <c r="PNZ343" s="3"/>
      <c r="POA343" s="3"/>
      <c r="POB343" s="3"/>
      <c r="POC343" s="3"/>
      <c r="POD343" s="3"/>
      <c r="POE343" s="3"/>
      <c r="POF343" s="3"/>
      <c r="POG343" s="3"/>
      <c r="POH343" s="3"/>
      <c r="POI343" s="3"/>
      <c r="POJ343" s="3"/>
      <c r="POK343" s="3"/>
      <c r="POL343" s="3"/>
      <c r="POM343" s="3"/>
      <c r="PON343" s="3"/>
      <c r="POO343" s="3"/>
      <c r="POP343" s="3"/>
      <c r="POQ343" s="3"/>
      <c r="POR343" s="3"/>
      <c r="POS343" s="3"/>
      <c r="POT343" s="3"/>
      <c r="POU343" s="3"/>
      <c r="POV343" s="3"/>
      <c r="POW343" s="3"/>
      <c r="POX343" s="3"/>
      <c r="POY343" s="3"/>
      <c r="POZ343" s="3"/>
      <c r="PPA343" s="3"/>
      <c r="PPB343" s="3"/>
      <c r="PPC343" s="3"/>
      <c r="PPD343" s="3"/>
      <c r="PPE343" s="3"/>
      <c r="PPF343" s="3"/>
      <c r="PPG343" s="3"/>
      <c r="PPH343" s="3"/>
      <c r="PPI343" s="3"/>
      <c r="PPJ343" s="3"/>
      <c r="PPK343" s="3"/>
      <c r="PPL343" s="3"/>
      <c r="PPM343" s="3"/>
      <c r="PPN343" s="3"/>
      <c r="PPO343" s="3"/>
      <c r="PPP343" s="3"/>
      <c r="PPQ343" s="3"/>
      <c r="PPR343" s="3"/>
      <c r="PPS343" s="3"/>
      <c r="PPT343" s="3"/>
      <c r="PPU343" s="3"/>
      <c r="PPV343" s="3"/>
      <c r="PPW343" s="3"/>
      <c r="PPX343" s="3"/>
      <c r="PPY343" s="3"/>
      <c r="PPZ343" s="3"/>
      <c r="PQA343" s="3"/>
      <c r="PQB343" s="3"/>
      <c r="PQC343" s="3"/>
      <c r="PQD343" s="3"/>
      <c r="PQE343" s="3"/>
      <c r="PQF343" s="3"/>
      <c r="PQG343" s="3"/>
      <c r="PQH343" s="3"/>
      <c r="PQI343" s="3"/>
      <c r="PQJ343" s="3"/>
      <c r="PQK343" s="3"/>
      <c r="PQL343" s="3"/>
      <c r="PQM343" s="3"/>
      <c r="PQN343" s="3"/>
      <c r="PQO343" s="3"/>
      <c r="PQP343" s="3"/>
      <c r="PQQ343" s="3"/>
      <c r="PQR343" s="3"/>
      <c r="PQS343" s="3"/>
      <c r="PQT343" s="3"/>
      <c r="PQU343" s="3"/>
      <c r="PQV343" s="3"/>
      <c r="PQW343" s="3"/>
      <c r="PQX343" s="3"/>
      <c r="PQY343" s="3"/>
      <c r="PQZ343" s="3"/>
      <c r="PRA343" s="3"/>
      <c r="PRB343" s="3"/>
      <c r="PRC343" s="3"/>
      <c r="PRD343" s="3"/>
      <c r="PRE343" s="3"/>
      <c r="PRF343" s="3"/>
      <c r="PRG343" s="3"/>
      <c r="PRH343" s="3"/>
      <c r="PRI343" s="3"/>
      <c r="PRJ343" s="3"/>
      <c r="PRK343" s="3"/>
      <c r="PRL343" s="3"/>
      <c r="PRM343" s="3"/>
      <c r="PRN343" s="3"/>
      <c r="PRO343" s="3"/>
      <c r="PRP343" s="3"/>
      <c r="PRQ343" s="3"/>
      <c r="PRR343" s="3"/>
      <c r="PRS343" s="3"/>
      <c r="PRT343" s="3"/>
      <c r="PRU343" s="3"/>
      <c r="PRV343" s="3"/>
      <c r="PRW343" s="3"/>
      <c r="PRX343" s="3"/>
      <c r="PRY343" s="3"/>
      <c r="PRZ343" s="3"/>
      <c r="PSA343" s="3"/>
      <c r="PSB343" s="3"/>
      <c r="PSC343" s="3"/>
      <c r="PSD343" s="3"/>
      <c r="PSE343" s="3"/>
      <c r="PSF343" s="3"/>
      <c r="PSG343" s="3"/>
      <c r="PSH343" s="3"/>
      <c r="PSI343" s="3"/>
      <c r="PSJ343" s="3"/>
      <c r="PSK343" s="3"/>
      <c r="PSL343" s="3"/>
      <c r="PSM343" s="3"/>
      <c r="PSN343" s="3"/>
      <c r="PSO343" s="3"/>
      <c r="PSP343" s="3"/>
      <c r="PSQ343" s="3"/>
      <c r="PSR343" s="3"/>
      <c r="PSS343" s="3"/>
      <c r="PST343" s="3"/>
      <c r="PSU343" s="3"/>
      <c r="PSV343" s="3"/>
      <c r="PSW343" s="3"/>
      <c r="PSX343" s="3"/>
      <c r="PSY343" s="3"/>
      <c r="PSZ343" s="3"/>
      <c r="PTA343" s="3"/>
      <c r="PTB343" s="3"/>
      <c r="PTC343" s="3"/>
      <c r="PTD343" s="3"/>
      <c r="PTE343" s="3"/>
      <c r="PTF343" s="3"/>
      <c r="PTG343" s="3"/>
      <c r="PTH343" s="3"/>
      <c r="PTI343" s="3"/>
      <c r="PTJ343" s="3"/>
      <c r="PTK343" s="3"/>
      <c r="PTL343" s="3"/>
      <c r="PTM343" s="3"/>
      <c r="PTN343" s="3"/>
      <c r="PTO343" s="3"/>
      <c r="PTP343" s="3"/>
      <c r="PTQ343" s="3"/>
      <c r="PTR343" s="3"/>
      <c r="PTS343" s="3"/>
      <c r="PTT343" s="3"/>
      <c r="PTU343" s="3"/>
      <c r="PTV343" s="3"/>
      <c r="PTW343" s="3"/>
      <c r="PTX343" s="3"/>
      <c r="PTY343" s="3"/>
      <c r="PTZ343" s="3"/>
      <c r="PUA343" s="3"/>
      <c r="PUB343" s="3"/>
      <c r="PUC343" s="3"/>
      <c r="PUD343" s="3"/>
      <c r="PUE343" s="3"/>
      <c r="PUF343" s="3"/>
      <c r="PUG343" s="3"/>
      <c r="PUH343" s="3"/>
      <c r="PUI343" s="3"/>
      <c r="PUJ343" s="3"/>
      <c r="PUK343" s="3"/>
      <c r="PUL343" s="3"/>
      <c r="PUM343" s="3"/>
      <c r="PUN343" s="3"/>
      <c r="PUO343" s="3"/>
      <c r="PUP343" s="3"/>
      <c r="PUQ343" s="3"/>
      <c r="PUR343" s="3"/>
      <c r="PUS343" s="3"/>
      <c r="PUT343" s="3"/>
      <c r="PUU343" s="3"/>
      <c r="PUV343" s="3"/>
      <c r="PUW343" s="3"/>
      <c r="PUX343" s="3"/>
      <c r="PUY343" s="3"/>
      <c r="PUZ343" s="3"/>
      <c r="PVA343" s="3"/>
      <c r="PVB343" s="3"/>
      <c r="PVC343" s="3"/>
      <c r="PVD343" s="3"/>
      <c r="PVE343" s="3"/>
      <c r="PVF343" s="3"/>
      <c r="PVG343" s="3"/>
      <c r="PVH343" s="3"/>
      <c r="PVI343" s="3"/>
      <c r="PVJ343" s="3"/>
      <c r="PVK343" s="3"/>
      <c r="PVL343" s="3"/>
      <c r="PVM343" s="3"/>
      <c r="PVN343" s="3"/>
      <c r="PVO343" s="3"/>
      <c r="PVP343" s="3"/>
      <c r="PVQ343" s="3"/>
      <c r="PVR343" s="3"/>
      <c r="PVS343" s="3"/>
      <c r="PVT343" s="3"/>
      <c r="PVU343" s="3"/>
      <c r="PVV343" s="3"/>
      <c r="PVW343" s="3"/>
      <c r="PVX343" s="3"/>
      <c r="PVY343" s="3"/>
      <c r="PVZ343" s="3"/>
      <c r="PWA343" s="3"/>
      <c r="PWB343" s="3"/>
      <c r="PWC343" s="3"/>
      <c r="PWD343" s="3"/>
      <c r="PWE343" s="3"/>
      <c r="PWF343" s="3"/>
      <c r="PWG343" s="3"/>
      <c r="PWH343" s="3"/>
      <c r="PWI343" s="3"/>
      <c r="PWJ343" s="3"/>
      <c r="PWK343" s="3"/>
      <c r="PWL343" s="3"/>
      <c r="PWM343" s="3"/>
      <c r="PWN343" s="3"/>
      <c r="PWO343" s="3"/>
      <c r="PWP343" s="3"/>
      <c r="PWQ343" s="3"/>
      <c r="PWR343" s="3"/>
      <c r="PWS343" s="3"/>
      <c r="PWT343" s="3"/>
      <c r="PWU343" s="3"/>
      <c r="PWV343" s="3"/>
      <c r="PWW343" s="3"/>
      <c r="PWX343" s="3"/>
      <c r="PWY343" s="3"/>
      <c r="PWZ343" s="3"/>
      <c r="PXA343" s="3"/>
      <c r="PXB343" s="3"/>
      <c r="PXC343" s="3"/>
      <c r="PXD343" s="3"/>
      <c r="PXE343" s="3"/>
      <c r="PXF343" s="3"/>
      <c r="PXG343" s="3"/>
      <c r="PXH343" s="3"/>
      <c r="PXI343" s="3"/>
      <c r="PXJ343" s="3"/>
      <c r="PXK343" s="3"/>
      <c r="PXL343" s="3"/>
      <c r="PXM343" s="3"/>
      <c r="PXN343" s="3"/>
      <c r="PXO343" s="3"/>
      <c r="PXP343" s="3"/>
      <c r="PXQ343" s="3"/>
      <c r="PXR343" s="3"/>
      <c r="PXS343" s="3"/>
      <c r="PXT343" s="3"/>
      <c r="PXU343" s="3"/>
      <c r="PXV343" s="3"/>
      <c r="PXW343" s="3"/>
      <c r="PXX343" s="3"/>
      <c r="PXY343" s="3"/>
      <c r="PXZ343" s="3"/>
      <c r="PYA343" s="3"/>
      <c r="PYB343" s="3"/>
      <c r="PYC343" s="3"/>
      <c r="PYD343" s="3"/>
      <c r="PYE343" s="3"/>
      <c r="PYF343" s="3"/>
      <c r="PYG343" s="3"/>
      <c r="PYH343" s="3"/>
      <c r="PYI343" s="3"/>
      <c r="PYJ343" s="3"/>
      <c r="PYK343" s="3"/>
      <c r="PYL343" s="3"/>
      <c r="PYM343" s="3"/>
      <c r="PYN343" s="3"/>
      <c r="PYO343" s="3"/>
      <c r="PYP343" s="3"/>
      <c r="PYQ343" s="3"/>
      <c r="PYR343" s="3"/>
      <c r="PYS343" s="3"/>
      <c r="PYT343" s="3"/>
      <c r="PYU343" s="3"/>
      <c r="PYV343" s="3"/>
      <c r="PYW343" s="3"/>
      <c r="PYX343" s="3"/>
      <c r="PYY343" s="3"/>
      <c r="PYZ343" s="3"/>
      <c r="PZA343" s="3"/>
      <c r="PZB343" s="3"/>
      <c r="PZC343" s="3"/>
      <c r="PZD343" s="3"/>
      <c r="PZE343" s="3"/>
      <c r="PZF343" s="3"/>
      <c r="PZG343" s="3"/>
      <c r="PZH343" s="3"/>
      <c r="PZI343" s="3"/>
      <c r="PZJ343" s="3"/>
      <c r="PZK343" s="3"/>
      <c r="PZL343" s="3"/>
      <c r="PZM343" s="3"/>
      <c r="PZN343" s="3"/>
      <c r="PZO343" s="3"/>
      <c r="PZP343" s="3"/>
      <c r="PZQ343" s="3"/>
      <c r="PZR343" s="3"/>
      <c r="PZS343" s="3"/>
      <c r="PZT343" s="3"/>
      <c r="PZU343" s="3"/>
      <c r="PZV343" s="3"/>
      <c r="PZW343" s="3"/>
      <c r="PZX343" s="3"/>
      <c r="PZY343" s="3"/>
      <c r="PZZ343" s="3"/>
      <c r="QAA343" s="3"/>
      <c r="QAB343" s="3"/>
      <c r="QAC343" s="3"/>
      <c r="QAD343" s="3"/>
      <c r="QAE343" s="3"/>
      <c r="QAF343" s="3"/>
      <c r="QAG343" s="3"/>
      <c r="QAH343" s="3"/>
      <c r="QAI343" s="3"/>
      <c r="QAJ343" s="3"/>
      <c r="QAK343" s="3"/>
      <c r="QAL343" s="3"/>
      <c r="QAM343" s="3"/>
      <c r="QAN343" s="3"/>
      <c r="QAO343" s="3"/>
      <c r="QAP343" s="3"/>
      <c r="QAQ343" s="3"/>
      <c r="QAR343" s="3"/>
      <c r="QAS343" s="3"/>
      <c r="QAT343" s="3"/>
      <c r="QAU343" s="3"/>
      <c r="QAV343" s="3"/>
      <c r="QAW343" s="3"/>
      <c r="QAX343" s="3"/>
      <c r="QAY343" s="3"/>
      <c r="QAZ343" s="3"/>
      <c r="QBA343" s="3"/>
      <c r="QBB343" s="3"/>
      <c r="QBC343" s="3"/>
      <c r="QBD343" s="3"/>
      <c r="QBE343" s="3"/>
      <c r="QBF343" s="3"/>
      <c r="QBG343" s="3"/>
      <c r="QBH343" s="3"/>
      <c r="QBI343" s="3"/>
      <c r="QBJ343" s="3"/>
      <c r="QBK343" s="3"/>
      <c r="QBL343" s="3"/>
      <c r="QBM343" s="3"/>
      <c r="QBN343" s="3"/>
      <c r="QBO343" s="3"/>
      <c r="QBP343" s="3"/>
      <c r="QBQ343" s="3"/>
      <c r="QBR343" s="3"/>
      <c r="QBS343" s="3"/>
      <c r="QBT343" s="3"/>
      <c r="QBU343" s="3"/>
      <c r="QBV343" s="3"/>
      <c r="QBW343" s="3"/>
      <c r="QBX343" s="3"/>
      <c r="QBY343" s="3"/>
      <c r="QBZ343" s="3"/>
      <c r="QCA343" s="3"/>
      <c r="QCB343" s="3"/>
      <c r="QCC343" s="3"/>
      <c r="QCD343" s="3"/>
      <c r="QCE343" s="3"/>
      <c r="QCF343" s="3"/>
      <c r="QCG343" s="3"/>
      <c r="QCH343" s="3"/>
      <c r="QCI343" s="3"/>
      <c r="QCJ343" s="3"/>
      <c r="QCK343" s="3"/>
      <c r="QCL343" s="3"/>
      <c r="QCM343" s="3"/>
      <c r="QCN343" s="3"/>
      <c r="QCO343" s="3"/>
      <c r="QCP343" s="3"/>
      <c r="QCQ343" s="3"/>
      <c r="QCR343" s="3"/>
      <c r="QCS343" s="3"/>
      <c r="QCT343" s="3"/>
      <c r="QCU343" s="3"/>
      <c r="QCV343" s="3"/>
      <c r="QCW343" s="3"/>
      <c r="QCX343" s="3"/>
      <c r="QCY343" s="3"/>
      <c r="QCZ343" s="3"/>
      <c r="QDA343" s="3"/>
      <c r="QDB343" s="3"/>
      <c r="QDC343" s="3"/>
      <c r="QDD343" s="3"/>
      <c r="QDE343" s="3"/>
      <c r="QDF343" s="3"/>
      <c r="QDG343" s="3"/>
      <c r="QDH343" s="3"/>
      <c r="QDI343" s="3"/>
      <c r="QDJ343" s="3"/>
      <c r="QDK343" s="3"/>
      <c r="QDL343" s="3"/>
      <c r="QDM343" s="3"/>
      <c r="QDN343" s="3"/>
      <c r="QDO343" s="3"/>
      <c r="QDP343" s="3"/>
      <c r="QDQ343" s="3"/>
      <c r="QDR343" s="3"/>
      <c r="QDS343" s="3"/>
      <c r="QDT343" s="3"/>
      <c r="QDU343" s="3"/>
      <c r="QDV343" s="3"/>
      <c r="QDW343" s="3"/>
      <c r="QDX343" s="3"/>
      <c r="QDY343" s="3"/>
      <c r="QDZ343" s="3"/>
      <c r="QEA343" s="3"/>
      <c r="QEB343" s="3"/>
      <c r="QEC343" s="3"/>
      <c r="QED343" s="3"/>
      <c r="QEE343" s="3"/>
      <c r="QEF343" s="3"/>
      <c r="QEG343" s="3"/>
      <c r="QEH343" s="3"/>
      <c r="QEI343" s="3"/>
      <c r="QEJ343" s="3"/>
      <c r="QEK343" s="3"/>
      <c r="QEL343" s="3"/>
      <c r="QEM343" s="3"/>
      <c r="QEN343" s="3"/>
      <c r="QEO343" s="3"/>
      <c r="QEP343" s="3"/>
      <c r="QEQ343" s="3"/>
      <c r="QER343" s="3"/>
      <c r="QES343" s="3"/>
      <c r="QET343" s="3"/>
      <c r="QEU343" s="3"/>
      <c r="QEV343" s="3"/>
      <c r="QEW343" s="3"/>
      <c r="QEX343" s="3"/>
      <c r="QEY343" s="3"/>
      <c r="QEZ343" s="3"/>
      <c r="QFA343" s="3"/>
      <c r="QFB343" s="3"/>
      <c r="QFC343" s="3"/>
      <c r="QFD343" s="3"/>
      <c r="QFE343" s="3"/>
      <c r="QFF343" s="3"/>
      <c r="QFG343" s="3"/>
      <c r="QFH343" s="3"/>
      <c r="QFI343" s="3"/>
      <c r="QFJ343" s="3"/>
      <c r="QFK343" s="3"/>
      <c r="QFL343" s="3"/>
      <c r="QFM343" s="3"/>
      <c r="QFN343" s="3"/>
      <c r="QFO343" s="3"/>
      <c r="QFP343" s="3"/>
      <c r="QFQ343" s="3"/>
      <c r="QFR343" s="3"/>
      <c r="QFS343" s="3"/>
      <c r="QFT343" s="3"/>
      <c r="QFU343" s="3"/>
      <c r="QFV343" s="3"/>
      <c r="QFW343" s="3"/>
      <c r="QFX343" s="3"/>
      <c r="QFY343" s="3"/>
      <c r="QFZ343" s="3"/>
      <c r="QGA343" s="3"/>
      <c r="QGB343" s="3"/>
      <c r="QGC343" s="3"/>
      <c r="QGD343" s="3"/>
      <c r="QGE343" s="3"/>
      <c r="QGF343" s="3"/>
      <c r="QGG343" s="3"/>
      <c r="QGH343" s="3"/>
      <c r="QGI343" s="3"/>
      <c r="QGJ343" s="3"/>
      <c r="QGK343" s="3"/>
      <c r="QGL343" s="3"/>
      <c r="QGM343" s="3"/>
      <c r="QGN343" s="3"/>
      <c r="QGO343" s="3"/>
      <c r="QGP343" s="3"/>
      <c r="QGQ343" s="3"/>
      <c r="QGR343" s="3"/>
      <c r="QGS343" s="3"/>
      <c r="QGT343" s="3"/>
      <c r="QGU343" s="3"/>
      <c r="QGV343" s="3"/>
      <c r="QGW343" s="3"/>
      <c r="QGX343" s="3"/>
      <c r="QGY343" s="3"/>
      <c r="QGZ343" s="3"/>
      <c r="QHA343" s="3"/>
      <c r="QHB343" s="3"/>
      <c r="QHC343" s="3"/>
      <c r="QHD343" s="3"/>
      <c r="QHE343" s="3"/>
      <c r="QHF343" s="3"/>
      <c r="QHG343" s="3"/>
      <c r="QHH343" s="3"/>
      <c r="QHI343" s="3"/>
      <c r="QHJ343" s="3"/>
      <c r="QHK343" s="3"/>
      <c r="QHL343" s="3"/>
      <c r="QHM343" s="3"/>
      <c r="QHN343" s="3"/>
      <c r="QHO343" s="3"/>
      <c r="QHP343" s="3"/>
      <c r="QHQ343" s="3"/>
      <c r="QHR343" s="3"/>
      <c r="QHS343" s="3"/>
      <c r="QHT343" s="3"/>
      <c r="QHU343" s="3"/>
      <c r="QHV343" s="3"/>
      <c r="QHW343" s="3"/>
      <c r="QHX343" s="3"/>
      <c r="QHY343" s="3"/>
      <c r="QHZ343" s="3"/>
      <c r="QIA343" s="3"/>
      <c r="QIB343" s="3"/>
      <c r="QIC343" s="3"/>
      <c r="QID343" s="3"/>
      <c r="QIE343" s="3"/>
      <c r="QIF343" s="3"/>
      <c r="QIG343" s="3"/>
      <c r="QIH343" s="3"/>
      <c r="QII343" s="3"/>
      <c r="QIJ343" s="3"/>
      <c r="QIK343" s="3"/>
      <c r="QIL343" s="3"/>
      <c r="QIM343" s="3"/>
      <c r="QIN343" s="3"/>
      <c r="QIO343" s="3"/>
      <c r="QIP343" s="3"/>
      <c r="QIQ343" s="3"/>
      <c r="QIR343" s="3"/>
      <c r="QIS343" s="3"/>
      <c r="QIT343" s="3"/>
      <c r="QIU343" s="3"/>
      <c r="QIV343" s="3"/>
      <c r="QIW343" s="3"/>
      <c r="QIX343" s="3"/>
      <c r="QIY343" s="3"/>
      <c r="QIZ343" s="3"/>
      <c r="QJA343" s="3"/>
      <c r="QJB343" s="3"/>
      <c r="QJC343" s="3"/>
      <c r="QJD343" s="3"/>
      <c r="QJE343" s="3"/>
      <c r="QJF343" s="3"/>
      <c r="QJG343" s="3"/>
      <c r="QJH343" s="3"/>
      <c r="QJI343" s="3"/>
      <c r="QJJ343" s="3"/>
      <c r="QJK343" s="3"/>
      <c r="QJL343" s="3"/>
      <c r="QJM343" s="3"/>
      <c r="QJN343" s="3"/>
      <c r="QJO343" s="3"/>
      <c r="QJP343" s="3"/>
      <c r="QJQ343" s="3"/>
      <c r="QJR343" s="3"/>
      <c r="QJS343" s="3"/>
      <c r="QJT343" s="3"/>
      <c r="QJU343" s="3"/>
      <c r="QJV343" s="3"/>
      <c r="QJW343" s="3"/>
      <c r="QJX343" s="3"/>
      <c r="QJY343" s="3"/>
      <c r="QJZ343" s="3"/>
      <c r="QKA343" s="3"/>
      <c r="QKB343" s="3"/>
      <c r="QKC343" s="3"/>
      <c r="QKD343" s="3"/>
      <c r="QKE343" s="3"/>
      <c r="QKF343" s="3"/>
      <c r="QKG343" s="3"/>
      <c r="QKH343" s="3"/>
      <c r="QKI343" s="3"/>
      <c r="QKJ343" s="3"/>
      <c r="QKK343" s="3"/>
      <c r="QKL343" s="3"/>
      <c r="QKM343" s="3"/>
      <c r="QKN343" s="3"/>
      <c r="QKO343" s="3"/>
      <c r="QKP343" s="3"/>
      <c r="QKQ343" s="3"/>
      <c r="QKR343" s="3"/>
      <c r="QKS343" s="3"/>
      <c r="QKT343" s="3"/>
      <c r="QKU343" s="3"/>
      <c r="QKV343" s="3"/>
      <c r="QKW343" s="3"/>
      <c r="QKX343" s="3"/>
      <c r="QKY343" s="3"/>
      <c r="QKZ343" s="3"/>
      <c r="QLA343" s="3"/>
      <c r="QLB343" s="3"/>
      <c r="QLC343" s="3"/>
      <c r="QLD343" s="3"/>
      <c r="QLE343" s="3"/>
      <c r="QLF343" s="3"/>
      <c r="QLG343" s="3"/>
      <c r="QLH343" s="3"/>
      <c r="QLI343" s="3"/>
      <c r="QLJ343" s="3"/>
      <c r="QLK343" s="3"/>
      <c r="QLL343" s="3"/>
      <c r="QLM343" s="3"/>
      <c r="QLN343" s="3"/>
      <c r="QLO343" s="3"/>
      <c r="QLP343" s="3"/>
      <c r="QLQ343" s="3"/>
      <c r="QLR343" s="3"/>
      <c r="QLS343" s="3"/>
      <c r="QLT343" s="3"/>
      <c r="QLU343" s="3"/>
      <c r="QLV343" s="3"/>
      <c r="QLW343" s="3"/>
      <c r="QLX343" s="3"/>
      <c r="QLY343" s="3"/>
      <c r="QLZ343" s="3"/>
      <c r="QMA343" s="3"/>
      <c r="QMB343" s="3"/>
      <c r="QMC343" s="3"/>
      <c r="QMD343" s="3"/>
      <c r="QME343" s="3"/>
      <c r="QMF343" s="3"/>
      <c r="QMG343" s="3"/>
      <c r="QMH343" s="3"/>
      <c r="QMI343" s="3"/>
      <c r="QMJ343" s="3"/>
      <c r="QMK343" s="3"/>
      <c r="QML343" s="3"/>
      <c r="QMM343" s="3"/>
      <c r="QMN343" s="3"/>
      <c r="QMO343" s="3"/>
      <c r="QMP343" s="3"/>
      <c r="QMQ343" s="3"/>
      <c r="QMR343" s="3"/>
      <c r="QMS343" s="3"/>
      <c r="QMT343" s="3"/>
      <c r="QMU343" s="3"/>
      <c r="QMV343" s="3"/>
      <c r="QMW343" s="3"/>
      <c r="QMX343" s="3"/>
      <c r="QMY343" s="3"/>
      <c r="QMZ343" s="3"/>
      <c r="QNA343" s="3"/>
      <c r="QNB343" s="3"/>
      <c r="QNC343" s="3"/>
      <c r="QND343" s="3"/>
      <c r="QNE343" s="3"/>
      <c r="QNF343" s="3"/>
      <c r="QNG343" s="3"/>
      <c r="QNH343" s="3"/>
      <c r="QNI343" s="3"/>
      <c r="QNJ343" s="3"/>
      <c r="QNK343" s="3"/>
      <c r="QNL343" s="3"/>
      <c r="QNM343" s="3"/>
      <c r="QNN343" s="3"/>
      <c r="QNO343" s="3"/>
      <c r="QNP343" s="3"/>
      <c r="QNQ343" s="3"/>
      <c r="QNR343" s="3"/>
      <c r="QNS343" s="3"/>
      <c r="QNT343" s="3"/>
      <c r="QNU343" s="3"/>
      <c r="QNV343" s="3"/>
      <c r="QNW343" s="3"/>
      <c r="QNX343" s="3"/>
      <c r="QNY343" s="3"/>
      <c r="QNZ343" s="3"/>
      <c r="QOA343" s="3"/>
      <c r="QOB343" s="3"/>
      <c r="QOC343" s="3"/>
      <c r="QOD343" s="3"/>
      <c r="QOE343" s="3"/>
      <c r="QOF343" s="3"/>
      <c r="QOG343" s="3"/>
      <c r="QOH343" s="3"/>
      <c r="QOI343" s="3"/>
      <c r="QOJ343" s="3"/>
      <c r="QOK343" s="3"/>
      <c r="QOL343" s="3"/>
      <c r="QOM343" s="3"/>
      <c r="QON343" s="3"/>
      <c r="QOO343" s="3"/>
      <c r="QOP343" s="3"/>
      <c r="QOQ343" s="3"/>
      <c r="QOR343" s="3"/>
      <c r="QOS343" s="3"/>
      <c r="QOT343" s="3"/>
      <c r="QOU343" s="3"/>
      <c r="QOV343" s="3"/>
      <c r="QOW343" s="3"/>
      <c r="QOX343" s="3"/>
      <c r="QOY343" s="3"/>
      <c r="QOZ343" s="3"/>
      <c r="QPA343" s="3"/>
      <c r="QPB343" s="3"/>
      <c r="QPC343" s="3"/>
      <c r="QPD343" s="3"/>
      <c r="QPE343" s="3"/>
      <c r="QPF343" s="3"/>
      <c r="QPG343" s="3"/>
      <c r="QPH343" s="3"/>
      <c r="QPI343" s="3"/>
      <c r="QPJ343" s="3"/>
      <c r="QPK343" s="3"/>
      <c r="QPL343" s="3"/>
      <c r="QPM343" s="3"/>
      <c r="QPN343" s="3"/>
      <c r="QPO343" s="3"/>
      <c r="QPP343" s="3"/>
      <c r="QPQ343" s="3"/>
      <c r="QPR343" s="3"/>
      <c r="QPS343" s="3"/>
      <c r="QPT343" s="3"/>
      <c r="QPU343" s="3"/>
      <c r="QPV343" s="3"/>
      <c r="QPW343" s="3"/>
      <c r="QPX343" s="3"/>
      <c r="QPY343" s="3"/>
      <c r="QPZ343" s="3"/>
      <c r="QQA343" s="3"/>
      <c r="QQB343" s="3"/>
      <c r="QQC343" s="3"/>
      <c r="QQD343" s="3"/>
      <c r="QQE343" s="3"/>
      <c r="QQF343" s="3"/>
      <c r="QQG343" s="3"/>
      <c r="QQH343" s="3"/>
      <c r="QQI343" s="3"/>
      <c r="QQJ343" s="3"/>
      <c r="QQK343" s="3"/>
      <c r="QQL343" s="3"/>
      <c r="QQM343" s="3"/>
      <c r="QQN343" s="3"/>
      <c r="QQO343" s="3"/>
      <c r="QQP343" s="3"/>
      <c r="QQQ343" s="3"/>
      <c r="QQR343" s="3"/>
      <c r="QQS343" s="3"/>
      <c r="QQT343" s="3"/>
      <c r="QQU343" s="3"/>
      <c r="QQV343" s="3"/>
      <c r="QQW343" s="3"/>
      <c r="QQX343" s="3"/>
      <c r="QQY343" s="3"/>
      <c r="QQZ343" s="3"/>
      <c r="QRA343" s="3"/>
      <c r="QRB343" s="3"/>
      <c r="QRC343" s="3"/>
      <c r="QRD343" s="3"/>
      <c r="QRE343" s="3"/>
      <c r="QRF343" s="3"/>
      <c r="QRG343" s="3"/>
      <c r="QRH343" s="3"/>
      <c r="QRI343" s="3"/>
      <c r="QRJ343" s="3"/>
      <c r="QRK343" s="3"/>
      <c r="QRL343" s="3"/>
      <c r="QRM343" s="3"/>
      <c r="QRN343" s="3"/>
      <c r="QRO343" s="3"/>
      <c r="QRP343" s="3"/>
      <c r="QRQ343" s="3"/>
      <c r="QRR343" s="3"/>
      <c r="QRS343" s="3"/>
      <c r="QRT343" s="3"/>
      <c r="QRU343" s="3"/>
      <c r="QRV343" s="3"/>
      <c r="QRW343" s="3"/>
      <c r="QRX343" s="3"/>
      <c r="QRY343" s="3"/>
      <c r="QRZ343" s="3"/>
      <c r="QSA343" s="3"/>
      <c r="QSB343" s="3"/>
      <c r="QSC343" s="3"/>
      <c r="QSD343" s="3"/>
      <c r="QSE343" s="3"/>
      <c r="QSF343" s="3"/>
      <c r="QSG343" s="3"/>
      <c r="QSH343" s="3"/>
      <c r="QSI343" s="3"/>
      <c r="QSJ343" s="3"/>
      <c r="QSK343" s="3"/>
      <c r="QSL343" s="3"/>
      <c r="QSM343" s="3"/>
      <c r="QSN343" s="3"/>
      <c r="QSO343" s="3"/>
      <c r="QSP343" s="3"/>
      <c r="QSQ343" s="3"/>
      <c r="QSR343" s="3"/>
      <c r="QSS343" s="3"/>
      <c r="QST343" s="3"/>
      <c r="QSU343" s="3"/>
      <c r="QSV343" s="3"/>
      <c r="QSW343" s="3"/>
      <c r="QSX343" s="3"/>
      <c r="QSY343" s="3"/>
      <c r="QSZ343" s="3"/>
      <c r="QTA343" s="3"/>
      <c r="QTB343" s="3"/>
      <c r="QTC343" s="3"/>
      <c r="QTD343" s="3"/>
      <c r="QTE343" s="3"/>
      <c r="QTF343" s="3"/>
      <c r="QTG343" s="3"/>
      <c r="QTH343" s="3"/>
      <c r="QTI343" s="3"/>
      <c r="QTJ343" s="3"/>
      <c r="QTK343" s="3"/>
      <c r="QTL343" s="3"/>
      <c r="QTM343" s="3"/>
      <c r="QTN343" s="3"/>
      <c r="QTO343" s="3"/>
      <c r="QTP343" s="3"/>
      <c r="QTQ343" s="3"/>
      <c r="QTR343" s="3"/>
      <c r="QTS343" s="3"/>
      <c r="QTT343" s="3"/>
      <c r="QTU343" s="3"/>
      <c r="QTV343" s="3"/>
      <c r="QTW343" s="3"/>
      <c r="QTX343" s="3"/>
      <c r="QTY343" s="3"/>
      <c r="QTZ343" s="3"/>
      <c r="QUA343" s="3"/>
      <c r="QUB343" s="3"/>
      <c r="QUC343" s="3"/>
      <c r="QUD343" s="3"/>
      <c r="QUE343" s="3"/>
      <c r="QUF343" s="3"/>
      <c r="QUG343" s="3"/>
      <c r="QUH343" s="3"/>
      <c r="QUI343" s="3"/>
      <c r="QUJ343" s="3"/>
      <c r="QUK343" s="3"/>
      <c r="QUL343" s="3"/>
      <c r="QUM343" s="3"/>
      <c r="QUN343" s="3"/>
      <c r="QUO343" s="3"/>
      <c r="QUP343" s="3"/>
      <c r="QUQ343" s="3"/>
      <c r="QUR343" s="3"/>
      <c r="QUS343" s="3"/>
      <c r="QUT343" s="3"/>
      <c r="QUU343" s="3"/>
      <c r="QUV343" s="3"/>
      <c r="QUW343" s="3"/>
      <c r="QUX343" s="3"/>
      <c r="QUY343" s="3"/>
      <c r="QUZ343" s="3"/>
      <c r="QVA343" s="3"/>
      <c r="QVB343" s="3"/>
      <c r="QVC343" s="3"/>
      <c r="QVD343" s="3"/>
      <c r="QVE343" s="3"/>
      <c r="QVF343" s="3"/>
      <c r="QVG343" s="3"/>
      <c r="QVH343" s="3"/>
      <c r="QVI343" s="3"/>
      <c r="QVJ343" s="3"/>
      <c r="QVK343" s="3"/>
      <c r="QVL343" s="3"/>
      <c r="QVM343" s="3"/>
      <c r="QVN343" s="3"/>
      <c r="QVO343" s="3"/>
      <c r="QVP343" s="3"/>
      <c r="QVQ343" s="3"/>
      <c r="QVR343" s="3"/>
      <c r="QVS343" s="3"/>
      <c r="QVT343" s="3"/>
      <c r="QVU343" s="3"/>
      <c r="QVV343" s="3"/>
      <c r="QVW343" s="3"/>
      <c r="QVX343" s="3"/>
      <c r="QVY343" s="3"/>
      <c r="QVZ343" s="3"/>
      <c r="QWA343" s="3"/>
      <c r="QWB343" s="3"/>
      <c r="QWC343" s="3"/>
      <c r="QWD343" s="3"/>
      <c r="QWE343" s="3"/>
      <c r="QWF343" s="3"/>
      <c r="QWG343" s="3"/>
      <c r="QWH343" s="3"/>
      <c r="QWI343" s="3"/>
      <c r="QWJ343" s="3"/>
      <c r="QWK343" s="3"/>
      <c r="QWL343" s="3"/>
      <c r="QWM343" s="3"/>
      <c r="QWN343" s="3"/>
      <c r="QWO343" s="3"/>
      <c r="QWP343" s="3"/>
      <c r="QWQ343" s="3"/>
      <c r="QWR343" s="3"/>
      <c r="QWS343" s="3"/>
      <c r="QWT343" s="3"/>
      <c r="QWU343" s="3"/>
      <c r="QWV343" s="3"/>
      <c r="QWW343" s="3"/>
      <c r="QWX343" s="3"/>
      <c r="QWY343" s="3"/>
      <c r="QWZ343" s="3"/>
      <c r="QXA343" s="3"/>
      <c r="QXB343" s="3"/>
      <c r="QXC343" s="3"/>
      <c r="QXD343" s="3"/>
      <c r="QXE343" s="3"/>
      <c r="QXF343" s="3"/>
      <c r="QXG343" s="3"/>
      <c r="QXH343" s="3"/>
      <c r="QXI343" s="3"/>
      <c r="QXJ343" s="3"/>
      <c r="QXK343" s="3"/>
      <c r="QXL343" s="3"/>
      <c r="QXM343" s="3"/>
      <c r="QXN343" s="3"/>
      <c r="QXO343" s="3"/>
      <c r="QXP343" s="3"/>
      <c r="QXQ343" s="3"/>
      <c r="QXR343" s="3"/>
      <c r="QXS343" s="3"/>
      <c r="QXT343" s="3"/>
      <c r="QXU343" s="3"/>
      <c r="QXV343" s="3"/>
      <c r="QXW343" s="3"/>
      <c r="QXX343" s="3"/>
      <c r="QXY343" s="3"/>
      <c r="QXZ343" s="3"/>
      <c r="QYA343" s="3"/>
      <c r="QYB343" s="3"/>
      <c r="QYC343" s="3"/>
      <c r="QYD343" s="3"/>
      <c r="QYE343" s="3"/>
      <c r="QYF343" s="3"/>
      <c r="QYG343" s="3"/>
      <c r="QYH343" s="3"/>
      <c r="QYI343" s="3"/>
      <c r="QYJ343" s="3"/>
      <c r="QYK343" s="3"/>
      <c r="QYL343" s="3"/>
      <c r="QYM343" s="3"/>
      <c r="QYN343" s="3"/>
      <c r="QYO343" s="3"/>
      <c r="QYP343" s="3"/>
      <c r="QYQ343" s="3"/>
      <c r="QYR343" s="3"/>
      <c r="QYS343" s="3"/>
      <c r="QYT343" s="3"/>
      <c r="QYU343" s="3"/>
      <c r="QYV343" s="3"/>
      <c r="QYW343" s="3"/>
      <c r="QYX343" s="3"/>
      <c r="QYY343" s="3"/>
      <c r="QYZ343" s="3"/>
      <c r="QZA343" s="3"/>
      <c r="QZB343" s="3"/>
      <c r="QZC343" s="3"/>
      <c r="QZD343" s="3"/>
      <c r="QZE343" s="3"/>
      <c r="QZF343" s="3"/>
      <c r="QZG343" s="3"/>
      <c r="QZH343" s="3"/>
      <c r="QZI343" s="3"/>
      <c r="QZJ343" s="3"/>
      <c r="QZK343" s="3"/>
      <c r="QZL343" s="3"/>
      <c r="QZM343" s="3"/>
      <c r="QZN343" s="3"/>
      <c r="QZO343" s="3"/>
      <c r="QZP343" s="3"/>
      <c r="QZQ343" s="3"/>
      <c r="QZR343" s="3"/>
      <c r="QZS343" s="3"/>
      <c r="QZT343" s="3"/>
      <c r="QZU343" s="3"/>
      <c r="QZV343" s="3"/>
      <c r="QZW343" s="3"/>
      <c r="QZX343" s="3"/>
      <c r="QZY343" s="3"/>
      <c r="QZZ343" s="3"/>
      <c r="RAA343" s="3"/>
      <c r="RAB343" s="3"/>
      <c r="RAC343" s="3"/>
      <c r="RAD343" s="3"/>
      <c r="RAE343" s="3"/>
      <c r="RAF343" s="3"/>
      <c r="RAG343" s="3"/>
      <c r="RAH343" s="3"/>
      <c r="RAI343" s="3"/>
      <c r="RAJ343" s="3"/>
      <c r="RAK343" s="3"/>
      <c r="RAL343" s="3"/>
      <c r="RAM343" s="3"/>
      <c r="RAN343" s="3"/>
      <c r="RAO343" s="3"/>
      <c r="RAP343" s="3"/>
      <c r="RAQ343" s="3"/>
      <c r="RAR343" s="3"/>
      <c r="RAS343" s="3"/>
      <c r="RAT343" s="3"/>
      <c r="RAU343" s="3"/>
      <c r="RAV343" s="3"/>
      <c r="RAW343" s="3"/>
      <c r="RAX343" s="3"/>
      <c r="RAY343" s="3"/>
      <c r="RAZ343" s="3"/>
      <c r="RBA343" s="3"/>
      <c r="RBB343" s="3"/>
      <c r="RBC343" s="3"/>
      <c r="RBD343" s="3"/>
      <c r="RBE343" s="3"/>
      <c r="RBF343" s="3"/>
      <c r="RBG343" s="3"/>
      <c r="RBH343" s="3"/>
      <c r="RBI343" s="3"/>
      <c r="RBJ343" s="3"/>
      <c r="RBK343" s="3"/>
      <c r="RBL343" s="3"/>
      <c r="RBM343" s="3"/>
      <c r="RBN343" s="3"/>
      <c r="RBO343" s="3"/>
      <c r="RBP343" s="3"/>
      <c r="RBQ343" s="3"/>
      <c r="RBR343" s="3"/>
      <c r="RBS343" s="3"/>
      <c r="RBT343" s="3"/>
      <c r="RBU343" s="3"/>
      <c r="RBV343" s="3"/>
      <c r="RBW343" s="3"/>
      <c r="RBX343" s="3"/>
      <c r="RBY343" s="3"/>
      <c r="RBZ343" s="3"/>
      <c r="RCA343" s="3"/>
      <c r="RCB343" s="3"/>
      <c r="RCC343" s="3"/>
      <c r="RCD343" s="3"/>
      <c r="RCE343" s="3"/>
      <c r="RCF343" s="3"/>
      <c r="RCG343" s="3"/>
      <c r="RCH343" s="3"/>
      <c r="RCI343" s="3"/>
      <c r="RCJ343" s="3"/>
      <c r="RCK343" s="3"/>
      <c r="RCL343" s="3"/>
      <c r="RCM343" s="3"/>
      <c r="RCN343" s="3"/>
      <c r="RCO343" s="3"/>
      <c r="RCP343" s="3"/>
      <c r="RCQ343" s="3"/>
      <c r="RCR343" s="3"/>
      <c r="RCS343" s="3"/>
      <c r="RCT343" s="3"/>
      <c r="RCU343" s="3"/>
      <c r="RCV343" s="3"/>
      <c r="RCW343" s="3"/>
      <c r="RCX343" s="3"/>
      <c r="RCY343" s="3"/>
      <c r="RCZ343" s="3"/>
      <c r="RDA343" s="3"/>
      <c r="RDB343" s="3"/>
      <c r="RDC343" s="3"/>
      <c r="RDD343" s="3"/>
      <c r="RDE343" s="3"/>
      <c r="RDF343" s="3"/>
      <c r="RDG343" s="3"/>
      <c r="RDH343" s="3"/>
      <c r="RDI343" s="3"/>
      <c r="RDJ343" s="3"/>
      <c r="RDK343" s="3"/>
      <c r="RDL343" s="3"/>
      <c r="RDM343" s="3"/>
      <c r="RDN343" s="3"/>
      <c r="RDO343" s="3"/>
      <c r="RDP343" s="3"/>
      <c r="RDQ343" s="3"/>
      <c r="RDR343" s="3"/>
      <c r="RDS343" s="3"/>
      <c r="RDT343" s="3"/>
      <c r="RDU343" s="3"/>
      <c r="RDV343" s="3"/>
      <c r="RDW343" s="3"/>
      <c r="RDX343" s="3"/>
      <c r="RDY343" s="3"/>
      <c r="RDZ343" s="3"/>
      <c r="REA343" s="3"/>
      <c r="REB343" s="3"/>
      <c r="REC343" s="3"/>
      <c r="RED343" s="3"/>
      <c r="REE343" s="3"/>
      <c r="REF343" s="3"/>
      <c r="REG343" s="3"/>
      <c r="REH343" s="3"/>
      <c r="REI343" s="3"/>
      <c r="REJ343" s="3"/>
      <c r="REK343" s="3"/>
      <c r="REL343" s="3"/>
      <c r="REM343" s="3"/>
      <c r="REN343" s="3"/>
      <c r="REO343" s="3"/>
      <c r="REP343" s="3"/>
      <c r="REQ343" s="3"/>
      <c r="RER343" s="3"/>
      <c r="RES343" s="3"/>
      <c r="RET343" s="3"/>
      <c r="REU343" s="3"/>
      <c r="REV343" s="3"/>
      <c r="REW343" s="3"/>
      <c r="REX343" s="3"/>
      <c r="REY343" s="3"/>
      <c r="REZ343" s="3"/>
      <c r="RFA343" s="3"/>
      <c r="RFB343" s="3"/>
      <c r="RFC343" s="3"/>
      <c r="RFD343" s="3"/>
      <c r="RFE343" s="3"/>
      <c r="RFF343" s="3"/>
      <c r="RFG343" s="3"/>
      <c r="RFH343" s="3"/>
      <c r="RFI343" s="3"/>
      <c r="RFJ343" s="3"/>
      <c r="RFK343" s="3"/>
      <c r="RFL343" s="3"/>
      <c r="RFM343" s="3"/>
      <c r="RFN343" s="3"/>
      <c r="RFO343" s="3"/>
      <c r="RFP343" s="3"/>
      <c r="RFQ343" s="3"/>
      <c r="RFR343" s="3"/>
      <c r="RFS343" s="3"/>
      <c r="RFT343" s="3"/>
      <c r="RFU343" s="3"/>
      <c r="RFV343" s="3"/>
      <c r="RFW343" s="3"/>
      <c r="RFX343" s="3"/>
      <c r="RFY343" s="3"/>
      <c r="RFZ343" s="3"/>
      <c r="RGA343" s="3"/>
      <c r="RGB343" s="3"/>
      <c r="RGC343" s="3"/>
      <c r="RGD343" s="3"/>
      <c r="RGE343" s="3"/>
      <c r="RGF343" s="3"/>
      <c r="RGG343" s="3"/>
      <c r="RGH343" s="3"/>
      <c r="RGI343" s="3"/>
      <c r="RGJ343" s="3"/>
      <c r="RGK343" s="3"/>
      <c r="RGL343" s="3"/>
      <c r="RGM343" s="3"/>
      <c r="RGN343" s="3"/>
      <c r="RGO343" s="3"/>
      <c r="RGP343" s="3"/>
      <c r="RGQ343" s="3"/>
      <c r="RGR343" s="3"/>
      <c r="RGS343" s="3"/>
      <c r="RGT343" s="3"/>
      <c r="RGU343" s="3"/>
      <c r="RGV343" s="3"/>
      <c r="RGW343" s="3"/>
      <c r="RGX343" s="3"/>
      <c r="RGY343" s="3"/>
      <c r="RGZ343" s="3"/>
      <c r="RHA343" s="3"/>
      <c r="RHB343" s="3"/>
      <c r="RHC343" s="3"/>
      <c r="RHD343" s="3"/>
      <c r="RHE343" s="3"/>
      <c r="RHF343" s="3"/>
      <c r="RHG343" s="3"/>
      <c r="RHH343" s="3"/>
      <c r="RHI343" s="3"/>
      <c r="RHJ343" s="3"/>
      <c r="RHK343" s="3"/>
      <c r="RHL343" s="3"/>
      <c r="RHM343" s="3"/>
      <c r="RHN343" s="3"/>
      <c r="RHO343" s="3"/>
      <c r="RHP343" s="3"/>
      <c r="RHQ343" s="3"/>
      <c r="RHR343" s="3"/>
      <c r="RHS343" s="3"/>
      <c r="RHT343" s="3"/>
      <c r="RHU343" s="3"/>
      <c r="RHV343" s="3"/>
      <c r="RHW343" s="3"/>
      <c r="RHX343" s="3"/>
      <c r="RHY343" s="3"/>
      <c r="RHZ343" s="3"/>
      <c r="RIA343" s="3"/>
      <c r="RIB343" s="3"/>
      <c r="RIC343" s="3"/>
      <c r="RID343" s="3"/>
      <c r="RIE343" s="3"/>
      <c r="RIF343" s="3"/>
      <c r="RIG343" s="3"/>
      <c r="RIH343" s="3"/>
      <c r="RII343" s="3"/>
      <c r="RIJ343" s="3"/>
      <c r="RIK343" s="3"/>
      <c r="RIL343" s="3"/>
      <c r="RIM343" s="3"/>
      <c r="RIN343" s="3"/>
      <c r="RIO343" s="3"/>
      <c r="RIP343" s="3"/>
      <c r="RIQ343" s="3"/>
      <c r="RIR343" s="3"/>
      <c r="RIS343" s="3"/>
      <c r="RIT343" s="3"/>
      <c r="RIU343" s="3"/>
      <c r="RIV343" s="3"/>
      <c r="RIW343" s="3"/>
      <c r="RIX343" s="3"/>
      <c r="RIY343" s="3"/>
      <c r="RIZ343" s="3"/>
      <c r="RJA343" s="3"/>
      <c r="RJB343" s="3"/>
      <c r="RJC343" s="3"/>
      <c r="RJD343" s="3"/>
      <c r="RJE343" s="3"/>
      <c r="RJF343" s="3"/>
      <c r="RJG343" s="3"/>
      <c r="RJH343" s="3"/>
      <c r="RJI343" s="3"/>
      <c r="RJJ343" s="3"/>
      <c r="RJK343" s="3"/>
      <c r="RJL343" s="3"/>
      <c r="RJM343" s="3"/>
      <c r="RJN343" s="3"/>
      <c r="RJO343" s="3"/>
      <c r="RJP343" s="3"/>
      <c r="RJQ343" s="3"/>
      <c r="RJR343" s="3"/>
      <c r="RJS343" s="3"/>
      <c r="RJT343" s="3"/>
      <c r="RJU343" s="3"/>
      <c r="RJV343" s="3"/>
      <c r="RJW343" s="3"/>
      <c r="RJX343" s="3"/>
      <c r="RJY343" s="3"/>
      <c r="RJZ343" s="3"/>
      <c r="RKA343" s="3"/>
      <c r="RKB343" s="3"/>
      <c r="RKC343" s="3"/>
      <c r="RKD343" s="3"/>
      <c r="RKE343" s="3"/>
      <c r="RKF343" s="3"/>
      <c r="RKG343" s="3"/>
      <c r="RKH343" s="3"/>
      <c r="RKI343" s="3"/>
      <c r="RKJ343" s="3"/>
      <c r="RKK343" s="3"/>
      <c r="RKL343" s="3"/>
      <c r="RKM343" s="3"/>
      <c r="RKN343" s="3"/>
      <c r="RKO343" s="3"/>
      <c r="RKP343" s="3"/>
      <c r="RKQ343" s="3"/>
      <c r="RKR343" s="3"/>
      <c r="RKS343" s="3"/>
      <c r="RKT343" s="3"/>
      <c r="RKU343" s="3"/>
      <c r="RKV343" s="3"/>
      <c r="RKW343" s="3"/>
      <c r="RKX343" s="3"/>
      <c r="RKY343" s="3"/>
      <c r="RKZ343" s="3"/>
      <c r="RLA343" s="3"/>
      <c r="RLB343" s="3"/>
      <c r="RLC343" s="3"/>
      <c r="RLD343" s="3"/>
      <c r="RLE343" s="3"/>
      <c r="RLF343" s="3"/>
      <c r="RLG343" s="3"/>
      <c r="RLH343" s="3"/>
      <c r="RLI343" s="3"/>
      <c r="RLJ343" s="3"/>
      <c r="RLK343" s="3"/>
      <c r="RLL343" s="3"/>
      <c r="RLM343" s="3"/>
      <c r="RLN343" s="3"/>
      <c r="RLO343" s="3"/>
      <c r="RLP343" s="3"/>
      <c r="RLQ343" s="3"/>
      <c r="RLR343" s="3"/>
      <c r="RLS343" s="3"/>
      <c r="RLT343" s="3"/>
      <c r="RLU343" s="3"/>
      <c r="RLV343" s="3"/>
      <c r="RLW343" s="3"/>
      <c r="RLX343" s="3"/>
      <c r="RLY343" s="3"/>
      <c r="RLZ343" s="3"/>
      <c r="RMA343" s="3"/>
      <c r="RMB343" s="3"/>
      <c r="RMC343" s="3"/>
      <c r="RMD343" s="3"/>
      <c r="RME343" s="3"/>
      <c r="RMF343" s="3"/>
      <c r="RMG343" s="3"/>
      <c r="RMH343" s="3"/>
      <c r="RMI343" s="3"/>
      <c r="RMJ343" s="3"/>
      <c r="RMK343" s="3"/>
      <c r="RML343" s="3"/>
      <c r="RMM343" s="3"/>
      <c r="RMN343" s="3"/>
      <c r="RMO343" s="3"/>
      <c r="RMP343" s="3"/>
      <c r="RMQ343" s="3"/>
      <c r="RMR343" s="3"/>
      <c r="RMS343" s="3"/>
      <c r="RMT343" s="3"/>
      <c r="RMU343" s="3"/>
      <c r="RMV343" s="3"/>
      <c r="RMW343" s="3"/>
      <c r="RMX343" s="3"/>
      <c r="RMY343" s="3"/>
      <c r="RMZ343" s="3"/>
      <c r="RNA343" s="3"/>
      <c r="RNB343" s="3"/>
      <c r="RNC343" s="3"/>
      <c r="RND343" s="3"/>
      <c r="RNE343" s="3"/>
      <c r="RNF343" s="3"/>
      <c r="RNG343" s="3"/>
      <c r="RNH343" s="3"/>
      <c r="RNI343" s="3"/>
      <c r="RNJ343" s="3"/>
      <c r="RNK343" s="3"/>
      <c r="RNL343" s="3"/>
      <c r="RNM343" s="3"/>
      <c r="RNN343" s="3"/>
      <c r="RNO343" s="3"/>
      <c r="RNP343" s="3"/>
      <c r="RNQ343" s="3"/>
      <c r="RNR343" s="3"/>
      <c r="RNS343" s="3"/>
      <c r="RNT343" s="3"/>
      <c r="RNU343" s="3"/>
      <c r="RNV343" s="3"/>
      <c r="RNW343" s="3"/>
      <c r="RNX343" s="3"/>
      <c r="RNY343" s="3"/>
      <c r="RNZ343" s="3"/>
      <c r="ROA343" s="3"/>
      <c r="ROB343" s="3"/>
      <c r="ROC343" s="3"/>
      <c r="ROD343" s="3"/>
      <c r="ROE343" s="3"/>
      <c r="ROF343" s="3"/>
      <c r="ROG343" s="3"/>
      <c r="ROH343" s="3"/>
      <c r="ROI343" s="3"/>
      <c r="ROJ343" s="3"/>
      <c r="ROK343" s="3"/>
      <c r="ROL343" s="3"/>
      <c r="ROM343" s="3"/>
      <c r="RON343" s="3"/>
      <c r="ROO343" s="3"/>
      <c r="ROP343" s="3"/>
      <c r="ROQ343" s="3"/>
      <c r="ROR343" s="3"/>
      <c r="ROS343" s="3"/>
      <c r="ROT343" s="3"/>
      <c r="ROU343" s="3"/>
      <c r="ROV343" s="3"/>
      <c r="ROW343" s="3"/>
      <c r="ROX343" s="3"/>
      <c r="ROY343" s="3"/>
      <c r="ROZ343" s="3"/>
      <c r="RPA343" s="3"/>
      <c r="RPB343" s="3"/>
      <c r="RPC343" s="3"/>
      <c r="RPD343" s="3"/>
      <c r="RPE343" s="3"/>
      <c r="RPF343" s="3"/>
      <c r="RPG343" s="3"/>
      <c r="RPH343" s="3"/>
      <c r="RPI343" s="3"/>
      <c r="RPJ343" s="3"/>
      <c r="RPK343" s="3"/>
      <c r="RPL343" s="3"/>
      <c r="RPM343" s="3"/>
      <c r="RPN343" s="3"/>
      <c r="RPO343" s="3"/>
      <c r="RPP343" s="3"/>
      <c r="RPQ343" s="3"/>
      <c r="RPR343" s="3"/>
      <c r="RPS343" s="3"/>
      <c r="RPT343" s="3"/>
      <c r="RPU343" s="3"/>
      <c r="RPV343" s="3"/>
      <c r="RPW343" s="3"/>
      <c r="RPX343" s="3"/>
      <c r="RPY343" s="3"/>
      <c r="RPZ343" s="3"/>
      <c r="RQA343" s="3"/>
      <c r="RQB343" s="3"/>
      <c r="RQC343" s="3"/>
      <c r="RQD343" s="3"/>
      <c r="RQE343" s="3"/>
      <c r="RQF343" s="3"/>
      <c r="RQG343" s="3"/>
      <c r="RQH343" s="3"/>
      <c r="RQI343" s="3"/>
      <c r="RQJ343" s="3"/>
      <c r="RQK343" s="3"/>
      <c r="RQL343" s="3"/>
      <c r="RQM343" s="3"/>
      <c r="RQN343" s="3"/>
      <c r="RQO343" s="3"/>
      <c r="RQP343" s="3"/>
      <c r="RQQ343" s="3"/>
      <c r="RQR343" s="3"/>
      <c r="RQS343" s="3"/>
      <c r="RQT343" s="3"/>
      <c r="RQU343" s="3"/>
      <c r="RQV343" s="3"/>
      <c r="RQW343" s="3"/>
      <c r="RQX343" s="3"/>
      <c r="RQY343" s="3"/>
      <c r="RQZ343" s="3"/>
      <c r="RRA343" s="3"/>
      <c r="RRB343" s="3"/>
      <c r="RRC343" s="3"/>
      <c r="RRD343" s="3"/>
      <c r="RRE343" s="3"/>
      <c r="RRF343" s="3"/>
      <c r="RRG343" s="3"/>
      <c r="RRH343" s="3"/>
      <c r="RRI343" s="3"/>
      <c r="RRJ343" s="3"/>
      <c r="RRK343" s="3"/>
      <c r="RRL343" s="3"/>
      <c r="RRM343" s="3"/>
      <c r="RRN343" s="3"/>
      <c r="RRO343" s="3"/>
      <c r="RRP343" s="3"/>
      <c r="RRQ343" s="3"/>
      <c r="RRR343" s="3"/>
      <c r="RRS343" s="3"/>
      <c r="RRT343" s="3"/>
      <c r="RRU343" s="3"/>
      <c r="RRV343" s="3"/>
      <c r="RRW343" s="3"/>
      <c r="RRX343" s="3"/>
      <c r="RRY343" s="3"/>
      <c r="RRZ343" s="3"/>
      <c r="RSA343" s="3"/>
      <c r="RSB343" s="3"/>
      <c r="RSC343" s="3"/>
      <c r="RSD343" s="3"/>
      <c r="RSE343" s="3"/>
      <c r="RSF343" s="3"/>
      <c r="RSG343" s="3"/>
      <c r="RSH343" s="3"/>
      <c r="RSI343" s="3"/>
      <c r="RSJ343" s="3"/>
      <c r="RSK343" s="3"/>
      <c r="RSL343" s="3"/>
      <c r="RSM343" s="3"/>
      <c r="RSN343" s="3"/>
      <c r="RSO343" s="3"/>
      <c r="RSP343" s="3"/>
      <c r="RSQ343" s="3"/>
      <c r="RSR343" s="3"/>
      <c r="RSS343" s="3"/>
      <c r="RST343" s="3"/>
      <c r="RSU343" s="3"/>
      <c r="RSV343" s="3"/>
      <c r="RSW343" s="3"/>
      <c r="RSX343" s="3"/>
      <c r="RSY343" s="3"/>
      <c r="RSZ343" s="3"/>
      <c r="RTA343" s="3"/>
      <c r="RTB343" s="3"/>
      <c r="RTC343" s="3"/>
      <c r="RTD343" s="3"/>
      <c r="RTE343" s="3"/>
      <c r="RTF343" s="3"/>
      <c r="RTG343" s="3"/>
      <c r="RTH343" s="3"/>
      <c r="RTI343" s="3"/>
      <c r="RTJ343" s="3"/>
      <c r="RTK343" s="3"/>
      <c r="RTL343" s="3"/>
      <c r="RTM343" s="3"/>
      <c r="RTN343" s="3"/>
      <c r="RTO343" s="3"/>
      <c r="RTP343" s="3"/>
      <c r="RTQ343" s="3"/>
      <c r="RTR343" s="3"/>
      <c r="RTS343" s="3"/>
      <c r="RTT343" s="3"/>
      <c r="RTU343" s="3"/>
      <c r="RTV343" s="3"/>
      <c r="RTW343" s="3"/>
      <c r="RTX343" s="3"/>
      <c r="RTY343" s="3"/>
      <c r="RTZ343" s="3"/>
      <c r="RUA343" s="3"/>
      <c r="RUB343" s="3"/>
      <c r="RUC343" s="3"/>
      <c r="RUD343" s="3"/>
      <c r="RUE343" s="3"/>
      <c r="RUF343" s="3"/>
      <c r="RUG343" s="3"/>
      <c r="RUH343" s="3"/>
      <c r="RUI343" s="3"/>
      <c r="RUJ343" s="3"/>
      <c r="RUK343" s="3"/>
      <c r="RUL343" s="3"/>
      <c r="RUM343" s="3"/>
      <c r="RUN343" s="3"/>
      <c r="RUO343" s="3"/>
      <c r="RUP343" s="3"/>
      <c r="RUQ343" s="3"/>
      <c r="RUR343" s="3"/>
      <c r="RUS343" s="3"/>
      <c r="RUT343" s="3"/>
      <c r="RUU343" s="3"/>
      <c r="RUV343" s="3"/>
      <c r="RUW343" s="3"/>
      <c r="RUX343" s="3"/>
      <c r="RUY343" s="3"/>
      <c r="RUZ343" s="3"/>
      <c r="RVA343" s="3"/>
      <c r="RVB343" s="3"/>
      <c r="RVC343" s="3"/>
      <c r="RVD343" s="3"/>
      <c r="RVE343" s="3"/>
      <c r="RVF343" s="3"/>
      <c r="RVG343" s="3"/>
      <c r="RVH343" s="3"/>
      <c r="RVI343" s="3"/>
      <c r="RVJ343" s="3"/>
      <c r="RVK343" s="3"/>
      <c r="RVL343" s="3"/>
      <c r="RVM343" s="3"/>
      <c r="RVN343" s="3"/>
      <c r="RVO343" s="3"/>
      <c r="RVP343" s="3"/>
      <c r="RVQ343" s="3"/>
      <c r="RVR343" s="3"/>
      <c r="RVS343" s="3"/>
      <c r="RVT343" s="3"/>
      <c r="RVU343" s="3"/>
      <c r="RVV343" s="3"/>
      <c r="RVW343" s="3"/>
      <c r="RVX343" s="3"/>
      <c r="RVY343" s="3"/>
      <c r="RVZ343" s="3"/>
      <c r="RWA343" s="3"/>
      <c r="RWB343" s="3"/>
      <c r="RWC343" s="3"/>
      <c r="RWD343" s="3"/>
      <c r="RWE343" s="3"/>
      <c r="RWF343" s="3"/>
      <c r="RWG343" s="3"/>
      <c r="RWH343" s="3"/>
      <c r="RWI343" s="3"/>
      <c r="RWJ343" s="3"/>
      <c r="RWK343" s="3"/>
      <c r="RWL343" s="3"/>
      <c r="RWM343" s="3"/>
      <c r="RWN343" s="3"/>
      <c r="RWO343" s="3"/>
      <c r="RWP343" s="3"/>
      <c r="RWQ343" s="3"/>
      <c r="RWR343" s="3"/>
      <c r="RWS343" s="3"/>
      <c r="RWT343" s="3"/>
      <c r="RWU343" s="3"/>
      <c r="RWV343" s="3"/>
      <c r="RWW343" s="3"/>
      <c r="RWX343" s="3"/>
      <c r="RWY343" s="3"/>
      <c r="RWZ343" s="3"/>
      <c r="RXA343" s="3"/>
      <c r="RXB343" s="3"/>
      <c r="RXC343" s="3"/>
      <c r="RXD343" s="3"/>
      <c r="RXE343" s="3"/>
      <c r="RXF343" s="3"/>
      <c r="RXG343" s="3"/>
      <c r="RXH343" s="3"/>
      <c r="RXI343" s="3"/>
      <c r="RXJ343" s="3"/>
      <c r="RXK343" s="3"/>
      <c r="RXL343" s="3"/>
      <c r="RXM343" s="3"/>
      <c r="RXN343" s="3"/>
      <c r="RXO343" s="3"/>
      <c r="RXP343" s="3"/>
      <c r="RXQ343" s="3"/>
      <c r="RXR343" s="3"/>
      <c r="RXS343" s="3"/>
      <c r="RXT343" s="3"/>
      <c r="RXU343" s="3"/>
      <c r="RXV343" s="3"/>
      <c r="RXW343" s="3"/>
      <c r="RXX343" s="3"/>
      <c r="RXY343" s="3"/>
      <c r="RXZ343" s="3"/>
      <c r="RYA343" s="3"/>
      <c r="RYB343" s="3"/>
      <c r="RYC343" s="3"/>
      <c r="RYD343" s="3"/>
      <c r="RYE343" s="3"/>
      <c r="RYF343" s="3"/>
      <c r="RYG343" s="3"/>
      <c r="RYH343" s="3"/>
      <c r="RYI343" s="3"/>
      <c r="RYJ343" s="3"/>
      <c r="RYK343" s="3"/>
      <c r="RYL343" s="3"/>
      <c r="RYM343" s="3"/>
      <c r="RYN343" s="3"/>
      <c r="RYO343" s="3"/>
      <c r="RYP343" s="3"/>
      <c r="RYQ343" s="3"/>
      <c r="RYR343" s="3"/>
      <c r="RYS343" s="3"/>
      <c r="RYT343" s="3"/>
      <c r="RYU343" s="3"/>
      <c r="RYV343" s="3"/>
      <c r="RYW343" s="3"/>
      <c r="RYX343" s="3"/>
      <c r="RYY343" s="3"/>
      <c r="RYZ343" s="3"/>
      <c r="RZA343" s="3"/>
      <c r="RZB343" s="3"/>
      <c r="RZC343" s="3"/>
      <c r="RZD343" s="3"/>
      <c r="RZE343" s="3"/>
      <c r="RZF343" s="3"/>
      <c r="RZG343" s="3"/>
      <c r="RZH343" s="3"/>
      <c r="RZI343" s="3"/>
      <c r="RZJ343" s="3"/>
      <c r="RZK343" s="3"/>
      <c r="RZL343" s="3"/>
      <c r="RZM343" s="3"/>
      <c r="RZN343" s="3"/>
      <c r="RZO343" s="3"/>
      <c r="RZP343" s="3"/>
      <c r="RZQ343" s="3"/>
      <c r="RZR343" s="3"/>
      <c r="RZS343" s="3"/>
      <c r="RZT343" s="3"/>
      <c r="RZU343" s="3"/>
      <c r="RZV343" s="3"/>
      <c r="RZW343" s="3"/>
      <c r="RZX343" s="3"/>
      <c r="RZY343" s="3"/>
      <c r="RZZ343" s="3"/>
      <c r="SAA343" s="3"/>
      <c r="SAB343" s="3"/>
      <c r="SAC343" s="3"/>
      <c r="SAD343" s="3"/>
      <c r="SAE343" s="3"/>
      <c r="SAF343" s="3"/>
      <c r="SAG343" s="3"/>
      <c r="SAH343" s="3"/>
      <c r="SAI343" s="3"/>
      <c r="SAJ343" s="3"/>
      <c r="SAK343" s="3"/>
      <c r="SAL343" s="3"/>
      <c r="SAM343" s="3"/>
      <c r="SAN343" s="3"/>
      <c r="SAO343" s="3"/>
      <c r="SAP343" s="3"/>
      <c r="SAQ343" s="3"/>
      <c r="SAR343" s="3"/>
      <c r="SAS343" s="3"/>
      <c r="SAT343" s="3"/>
      <c r="SAU343" s="3"/>
      <c r="SAV343" s="3"/>
      <c r="SAW343" s="3"/>
      <c r="SAX343" s="3"/>
      <c r="SAY343" s="3"/>
      <c r="SAZ343" s="3"/>
      <c r="SBA343" s="3"/>
      <c r="SBB343" s="3"/>
      <c r="SBC343" s="3"/>
      <c r="SBD343" s="3"/>
      <c r="SBE343" s="3"/>
      <c r="SBF343" s="3"/>
      <c r="SBG343" s="3"/>
      <c r="SBH343" s="3"/>
      <c r="SBI343" s="3"/>
      <c r="SBJ343" s="3"/>
      <c r="SBK343" s="3"/>
      <c r="SBL343" s="3"/>
      <c r="SBM343" s="3"/>
      <c r="SBN343" s="3"/>
      <c r="SBO343" s="3"/>
      <c r="SBP343" s="3"/>
      <c r="SBQ343" s="3"/>
      <c r="SBR343" s="3"/>
      <c r="SBS343" s="3"/>
      <c r="SBT343" s="3"/>
      <c r="SBU343" s="3"/>
      <c r="SBV343" s="3"/>
      <c r="SBW343" s="3"/>
      <c r="SBX343" s="3"/>
      <c r="SBY343" s="3"/>
      <c r="SBZ343" s="3"/>
      <c r="SCA343" s="3"/>
      <c r="SCB343" s="3"/>
      <c r="SCC343" s="3"/>
      <c r="SCD343" s="3"/>
      <c r="SCE343" s="3"/>
      <c r="SCF343" s="3"/>
      <c r="SCG343" s="3"/>
      <c r="SCH343" s="3"/>
      <c r="SCI343" s="3"/>
      <c r="SCJ343" s="3"/>
      <c r="SCK343" s="3"/>
      <c r="SCL343" s="3"/>
      <c r="SCM343" s="3"/>
      <c r="SCN343" s="3"/>
      <c r="SCO343" s="3"/>
      <c r="SCP343" s="3"/>
      <c r="SCQ343" s="3"/>
      <c r="SCR343" s="3"/>
      <c r="SCS343" s="3"/>
      <c r="SCT343" s="3"/>
      <c r="SCU343" s="3"/>
      <c r="SCV343" s="3"/>
      <c r="SCW343" s="3"/>
      <c r="SCX343" s="3"/>
      <c r="SCY343" s="3"/>
      <c r="SCZ343" s="3"/>
      <c r="SDA343" s="3"/>
      <c r="SDB343" s="3"/>
      <c r="SDC343" s="3"/>
      <c r="SDD343" s="3"/>
      <c r="SDE343" s="3"/>
      <c r="SDF343" s="3"/>
      <c r="SDG343" s="3"/>
      <c r="SDH343" s="3"/>
      <c r="SDI343" s="3"/>
      <c r="SDJ343" s="3"/>
      <c r="SDK343" s="3"/>
      <c r="SDL343" s="3"/>
      <c r="SDM343" s="3"/>
      <c r="SDN343" s="3"/>
      <c r="SDO343" s="3"/>
      <c r="SDP343" s="3"/>
      <c r="SDQ343" s="3"/>
      <c r="SDR343" s="3"/>
      <c r="SDS343" s="3"/>
      <c r="SDT343" s="3"/>
      <c r="SDU343" s="3"/>
      <c r="SDV343" s="3"/>
      <c r="SDW343" s="3"/>
      <c r="SDX343" s="3"/>
      <c r="SDY343" s="3"/>
      <c r="SDZ343" s="3"/>
      <c r="SEA343" s="3"/>
      <c r="SEB343" s="3"/>
      <c r="SEC343" s="3"/>
      <c r="SED343" s="3"/>
      <c r="SEE343" s="3"/>
      <c r="SEF343" s="3"/>
      <c r="SEG343" s="3"/>
      <c r="SEH343" s="3"/>
      <c r="SEI343" s="3"/>
      <c r="SEJ343" s="3"/>
      <c r="SEK343" s="3"/>
      <c r="SEL343" s="3"/>
      <c r="SEM343" s="3"/>
      <c r="SEN343" s="3"/>
      <c r="SEO343" s="3"/>
      <c r="SEP343" s="3"/>
      <c r="SEQ343" s="3"/>
      <c r="SER343" s="3"/>
      <c r="SES343" s="3"/>
      <c r="SET343" s="3"/>
      <c r="SEU343" s="3"/>
      <c r="SEV343" s="3"/>
      <c r="SEW343" s="3"/>
      <c r="SEX343" s="3"/>
      <c r="SEY343" s="3"/>
      <c r="SEZ343" s="3"/>
      <c r="SFA343" s="3"/>
      <c r="SFB343" s="3"/>
      <c r="SFC343" s="3"/>
      <c r="SFD343" s="3"/>
      <c r="SFE343" s="3"/>
      <c r="SFF343" s="3"/>
      <c r="SFG343" s="3"/>
      <c r="SFH343" s="3"/>
      <c r="SFI343" s="3"/>
      <c r="SFJ343" s="3"/>
      <c r="SFK343" s="3"/>
      <c r="SFL343" s="3"/>
      <c r="SFM343" s="3"/>
      <c r="SFN343" s="3"/>
      <c r="SFO343" s="3"/>
      <c r="SFP343" s="3"/>
      <c r="SFQ343" s="3"/>
      <c r="SFR343" s="3"/>
      <c r="SFS343" s="3"/>
      <c r="SFT343" s="3"/>
      <c r="SFU343" s="3"/>
      <c r="SFV343" s="3"/>
      <c r="SFW343" s="3"/>
      <c r="SFX343" s="3"/>
      <c r="SFY343" s="3"/>
      <c r="SFZ343" s="3"/>
      <c r="SGA343" s="3"/>
      <c r="SGB343" s="3"/>
      <c r="SGC343" s="3"/>
      <c r="SGD343" s="3"/>
      <c r="SGE343" s="3"/>
      <c r="SGF343" s="3"/>
      <c r="SGG343" s="3"/>
      <c r="SGH343" s="3"/>
      <c r="SGI343" s="3"/>
      <c r="SGJ343" s="3"/>
      <c r="SGK343" s="3"/>
      <c r="SGL343" s="3"/>
      <c r="SGM343" s="3"/>
      <c r="SGN343" s="3"/>
      <c r="SGO343" s="3"/>
      <c r="SGP343" s="3"/>
      <c r="SGQ343" s="3"/>
      <c r="SGR343" s="3"/>
      <c r="SGS343" s="3"/>
      <c r="SGT343" s="3"/>
      <c r="SGU343" s="3"/>
      <c r="SGV343" s="3"/>
      <c r="SGW343" s="3"/>
      <c r="SGX343" s="3"/>
      <c r="SGY343" s="3"/>
      <c r="SGZ343" s="3"/>
      <c r="SHA343" s="3"/>
      <c r="SHB343" s="3"/>
      <c r="SHC343" s="3"/>
      <c r="SHD343" s="3"/>
      <c r="SHE343" s="3"/>
      <c r="SHF343" s="3"/>
      <c r="SHG343" s="3"/>
      <c r="SHH343" s="3"/>
      <c r="SHI343" s="3"/>
      <c r="SHJ343" s="3"/>
      <c r="SHK343" s="3"/>
      <c r="SHL343" s="3"/>
      <c r="SHM343" s="3"/>
      <c r="SHN343" s="3"/>
      <c r="SHO343" s="3"/>
      <c r="SHP343" s="3"/>
      <c r="SHQ343" s="3"/>
      <c r="SHR343" s="3"/>
      <c r="SHS343" s="3"/>
      <c r="SHT343" s="3"/>
      <c r="SHU343" s="3"/>
      <c r="SHV343" s="3"/>
      <c r="SHW343" s="3"/>
      <c r="SHX343" s="3"/>
      <c r="SHY343" s="3"/>
      <c r="SHZ343" s="3"/>
      <c r="SIA343" s="3"/>
      <c r="SIB343" s="3"/>
      <c r="SIC343" s="3"/>
      <c r="SID343" s="3"/>
      <c r="SIE343" s="3"/>
      <c r="SIF343" s="3"/>
      <c r="SIG343" s="3"/>
      <c r="SIH343" s="3"/>
      <c r="SII343" s="3"/>
      <c r="SIJ343" s="3"/>
      <c r="SIK343" s="3"/>
      <c r="SIL343" s="3"/>
      <c r="SIM343" s="3"/>
      <c r="SIN343" s="3"/>
      <c r="SIO343" s="3"/>
      <c r="SIP343" s="3"/>
      <c r="SIQ343" s="3"/>
      <c r="SIR343" s="3"/>
      <c r="SIS343" s="3"/>
      <c r="SIT343" s="3"/>
      <c r="SIU343" s="3"/>
      <c r="SIV343" s="3"/>
      <c r="SIW343" s="3"/>
      <c r="SIX343" s="3"/>
      <c r="SIY343" s="3"/>
      <c r="SIZ343" s="3"/>
      <c r="SJA343" s="3"/>
      <c r="SJB343" s="3"/>
      <c r="SJC343" s="3"/>
      <c r="SJD343" s="3"/>
      <c r="SJE343" s="3"/>
      <c r="SJF343" s="3"/>
      <c r="SJG343" s="3"/>
      <c r="SJH343" s="3"/>
      <c r="SJI343" s="3"/>
      <c r="SJJ343" s="3"/>
      <c r="SJK343" s="3"/>
      <c r="SJL343" s="3"/>
      <c r="SJM343" s="3"/>
      <c r="SJN343" s="3"/>
      <c r="SJO343" s="3"/>
      <c r="SJP343" s="3"/>
      <c r="SJQ343" s="3"/>
      <c r="SJR343" s="3"/>
      <c r="SJS343" s="3"/>
      <c r="SJT343" s="3"/>
      <c r="SJU343" s="3"/>
      <c r="SJV343" s="3"/>
      <c r="SJW343" s="3"/>
      <c r="SJX343" s="3"/>
      <c r="SJY343" s="3"/>
      <c r="SJZ343" s="3"/>
      <c r="SKA343" s="3"/>
      <c r="SKB343" s="3"/>
      <c r="SKC343" s="3"/>
      <c r="SKD343" s="3"/>
      <c r="SKE343" s="3"/>
      <c r="SKF343" s="3"/>
      <c r="SKG343" s="3"/>
      <c r="SKH343" s="3"/>
      <c r="SKI343" s="3"/>
      <c r="SKJ343" s="3"/>
      <c r="SKK343" s="3"/>
      <c r="SKL343" s="3"/>
      <c r="SKM343" s="3"/>
      <c r="SKN343" s="3"/>
      <c r="SKO343" s="3"/>
      <c r="SKP343" s="3"/>
      <c r="SKQ343" s="3"/>
      <c r="SKR343" s="3"/>
      <c r="SKS343" s="3"/>
      <c r="SKT343" s="3"/>
      <c r="SKU343" s="3"/>
      <c r="SKV343" s="3"/>
      <c r="SKW343" s="3"/>
      <c r="SKX343" s="3"/>
      <c r="SKY343" s="3"/>
      <c r="SKZ343" s="3"/>
      <c r="SLA343" s="3"/>
      <c r="SLB343" s="3"/>
      <c r="SLC343" s="3"/>
      <c r="SLD343" s="3"/>
      <c r="SLE343" s="3"/>
      <c r="SLF343" s="3"/>
      <c r="SLG343" s="3"/>
      <c r="SLH343" s="3"/>
      <c r="SLI343" s="3"/>
      <c r="SLJ343" s="3"/>
      <c r="SLK343" s="3"/>
      <c r="SLL343" s="3"/>
      <c r="SLM343" s="3"/>
      <c r="SLN343" s="3"/>
      <c r="SLO343" s="3"/>
      <c r="SLP343" s="3"/>
      <c r="SLQ343" s="3"/>
      <c r="SLR343" s="3"/>
      <c r="SLS343" s="3"/>
      <c r="SLT343" s="3"/>
      <c r="SLU343" s="3"/>
      <c r="SLV343" s="3"/>
      <c r="SLW343" s="3"/>
      <c r="SLX343" s="3"/>
      <c r="SLY343" s="3"/>
      <c r="SLZ343" s="3"/>
      <c r="SMA343" s="3"/>
      <c r="SMB343" s="3"/>
      <c r="SMC343" s="3"/>
      <c r="SMD343" s="3"/>
      <c r="SME343" s="3"/>
      <c r="SMF343" s="3"/>
      <c r="SMG343" s="3"/>
      <c r="SMH343" s="3"/>
      <c r="SMI343" s="3"/>
      <c r="SMJ343" s="3"/>
      <c r="SMK343" s="3"/>
      <c r="SML343" s="3"/>
      <c r="SMM343" s="3"/>
      <c r="SMN343" s="3"/>
      <c r="SMO343" s="3"/>
      <c r="SMP343" s="3"/>
      <c r="SMQ343" s="3"/>
      <c r="SMR343" s="3"/>
      <c r="SMS343" s="3"/>
      <c r="SMT343" s="3"/>
      <c r="SMU343" s="3"/>
      <c r="SMV343" s="3"/>
      <c r="SMW343" s="3"/>
      <c r="SMX343" s="3"/>
      <c r="SMY343" s="3"/>
      <c r="SMZ343" s="3"/>
      <c r="SNA343" s="3"/>
      <c r="SNB343" s="3"/>
      <c r="SNC343" s="3"/>
      <c r="SND343" s="3"/>
      <c r="SNE343" s="3"/>
      <c r="SNF343" s="3"/>
      <c r="SNG343" s="3"/>
      <c r="SNH343" s="3"/>
      <c r="SNI343" s="3"/>
      <c r="SNJ343" s="3"/>
      <c r="SNK343" s="3"/>
      <c r="SNL343" s="3"/>
      <c r="SNM343" s="3"/>
      <c r="SNN343" s="3"/>
      <c r="SNO343" s="3"/>
      <c r="SNP343" s="3"/>
      <c r="SNQ343" s="3"/>
      <c r="SNR343" s="3"/>
      <c r="SNS343" s="3"/>
      <c r="SNT343" s="3"/>
      <c r="SNU343" s="3"/>
      <c r="SNV343" s="3"/>
      <c r="SNW343" s="3"/>
      <c r="SNX343" s="3"/>
      <c r="SNY343" s="3"/>
      <c r="SNZ343" s="3"/>
      <c r="SOA343" s="3"/>
      <c r="SOB343" s="3"/>
      <c r="SOC343" s="3"/>
      <c r="SOD343" s="3"/>
      <c r="SOE343" s="3"/>
      <c r="SOF343" s="3"/>
      <c r="SOG343" s="3"/>
      <c r="SOH343" s="3"/>
      <c r="SOI343" s="3"/>
      <c r="SOJ343" s="3"/>
      <c r="SOK343" s="3"/>
      <c r="SOL343" s="3"/>
      <c r="SOM343" s="3"/>
      <c r="SON343" s="3"/>
      <c r="SOO343" s="3"/>
      <c r="SOP343" s="3"/>
      <c r="SOQ343" s="3"/>
      <c r="SOR343" s="3"/>
      <c r="SOS343" s="3"/>
      <c r="SOT343" s="3"/>
      <c r="SOU343" s="3"/>
      <c r="SOV343" s="3"/>
      <c r="SOW343" s="3"/>
      <c r="SOX343" s="3"/>
      <c r="SOY343" s="3"/>
      <c r="SOZ343" s="3"/>
      <c r="SPA343" s="3"/>
      <c r="SPB343" s="3"/>
      <c r="SPC343" s="3"/>
      <c r="SPD343" s="3"/>
      <c r="SPE343" s="3"/>
      <c r="SPF343" s="3"/>
      <c r="SPG343" s="3"/>
      <c r="SPH343" s="3"/>
      <c r="SPI343" s="3"/>
      <c r="SPJ343" s="3"/>
      <c r="SPK343" s="3"/>
      <c r="SPL343" s="3"/>
      <c r="SPM343" s="3"/>
      <c r="SPN343" s="3"/>
      <c r="SPO343" s="3"/>
      <c r="SPP343" s="3"/>
      <c r="SPQ343" s="3"/>
      <c r="SPR343" s="3"/>
      <c r="SPS343" s="3"/>
      <c r="SPT343" s="3"/>
      <c r="SPU343" s="3"/>
      <c r="SPV343" s="3"/>
      <c r="SPW343" s="3"/>
      <c r="SPX343" s="3"/>
      <c r="SPY343" s="3"/>
      <c r="SPZ343" s="3"/>
      <c r="SQA343" s="3"/>
      <c r="SQB343" s="3"/>
      <c r="SQC343" s="3"/>
      <c r="SQD343" s="3"/>
      <c r="SQE343" s="3"/>
      <c r="SQF343" s="3"/>
      <c r="SQG343" s="3"/>
      <c r="SQH343" s="3"/>
      <c r="SQI343" s="3"/>
      <c r="SQJ343" s="3"/>
      <c r="SQK343" s="3"/>
      <c r="SQL343" s="3"/>
      <c r="SQM343" s="3"/>
      <c r="SQN343" s="3"/>
      <c r="SQO343" s="3"/>
      <c r="SQP343" s="3"/>
      <c r="SQQ343" s="3"/>
      <c r="SQR343" s="3"/>
      <c r="SQS343" s="3"/>
      <c r="SQT343" s="3"/>
      <c r="SQU343" s="3"/>
      <c r="SQV343" s="3"/>
      <c r="SQW343" s="3"/>
      <c r="SQX343" s="3"/>
      <c r="SQY343" s="3"/>
      <c r="SQZ343" s="3"/>
      <c r="SRA343" s="3"/>
      <c r="SRB343" s="3"/>
      <c r="SRC343" s="3"/>
      <c r="SRD343" s="3"/>
      <c r="SRE343" s="3"/>
      <c r="SRF343" s="3"/>
      <c r="SRG343" s="3"/>
      <c r="SRH343" s="3"/>
      <c r="SRI343" s="3"/>
      <c r="SRJ343" s="3"/>
      <c r="SRK343" s="3"/>
      <c r="SRL343" s="3"/>
      <c r="SRM343" s="3"/>
      <c r="SRN343" s="3"/>
      <c r="SRO343" s="3"/>
      <c r="SRP343" s="3"/>
      <c r="SRQ343" s="3"/>
      <c r="SRR343" s="3"/>
      <c r="SRS343" s="3"/>
      <c r="SRT343" s="3"/>
      <c r="SRU343" s="3"/>
      <c r="SRV343" s="3"/>
      <c r="SRW343" s="3"/>
      <c r="SRX343" s="3"/>
      <c r="SRY343" s="3"/>
      <c r="SRZ343" s="3"/>
      <c r="SSA343" s="3"/>
      <c r="SSB343" s="3"/>
      <c r="SSC343" s="3"/>
      <c r="SSD343" s="3"/>
      <c r="SSE343" s="3"/>
      <c r="SSF343" s="3"/>
      <c r="SSG343" s="3"/>
      <c r="SSH343" s="3"/>
      <c r="SSI343" s="3"/>
      <c r="SSJ343" s="3"/>
      <c r="SSK343" s="3"/>
      <c r="SSL343" s="3"/>
      <c r="SSM343" s="3"/>
      <c r="SSN343" s="3"/>
      <c r="SSO343" s="3"/>
      <c r="SSP343" s="3"/>
      <c r="SSQ343" s="3"/>
      <c r="SSR343" s="3"/>
      <c r="SSS343" s="3"/>
      <c r="SST343" s="3"/>
      <c r="SSU343" s="3"/>
      <c r="SSV343" s="3"/>
      <c r="SSW343" s="3"/>
      <c r="SSX343" s="3"/>
      <c r="SSY343" s="3"/>
      <c r="SSZ343" s="3"/>
      <c r="STA343" s="3"/>
      <c r="STB343" s="3"/>
      <c r="STC343" s="3"/>
      <c r="STD343" s="3"/>
      <c r="STE343" s="3"/>
      <c r="STF343" s="3"/>
      <c r="STG343" s="3"/>
      <c r="STH343" s="3"/>
      <c r="STI343" s="3"/>
      <c r="STJ343" s="3"/>
      <c r="STK343" s="3"/>
      <c r="STL343" s="3"/>
      <c r="STM343" s="3"/>
      <c r="STN343" s="3"/>
      <c r="STO343" s="3"/>
      <c r="STP343" s="3"/>
      <c r="STQ343" s="3"/>
      <c r="STR343" s="3"/>
      <c r="STS343" s="3"/>
      <c r="STT343" s="3"/>
      <c r="STU343" s="3"/>
      <c r="STV343" s="3"/>
      <c r="STW343" s="3"/>
      <c r="STX343" s="3"/>
      <c r="STY343" s="3"/>
      <c r="STZ343" s="3"/>
      <c r="SUA343" s="3"/>
      <c r="SUB343" s="3"/>
      <c r="SUC343" s="3"/>
      <c r="SUD343" s="3"/>
      <c r="SUE343" s="3"/>
      <c r="SUF343" s="3"/>
      <c r="SUG343" s="3"/>
      <c r="SUH343" s="3"/>
      <c r="SUI343" s="3"/>
      <c r="SUJ343" s="3"/>
      <c r="SUK343" s="3"/>
      <c r="SUL343" s="3"/>
      <c r="SUM343" s="3"/>
      <c r="SUN343" s="3"/>
      <c r="SUO343" s="3"/>
      <c r="SUP343" s="3"/>
      <c r="SUQ343" s="3"/>
      <c r="SUR343" s="3"/>
      <c r="SUS343" s="3"/>
      <c r="SUT343" s="3"/>
      <c r="SUU343" s="3"/>
      <c r="SUV343" s="3"/>
      <c r="SUW343" s="3"/>
      <c r="SUX343" s="3"/>
      <c r="SUY343" s="3"/>
      <c r="SUZ343" s="3"/>
      <c r="SVA343" s="3"/>
      <c r="SVB343" s="3"/>
      <c r="SVC343" s="3"/>
      <c r="SVD343" s="3"/>
      <c r="SVE343" s="3"/>
      <c r="SVF343" s="3"/>
      <c r="SVG343" s="3"/>
      <c r="SVH343" s="3"/>
      <c r="SVI343" s="3"/>
      <c r="SVJ343" s="3"/>
      <c r="SVK343" s="3"/>
      <c r="SVL343" s="3"/>
      <c r="SVM343" s="3"/>
      <c r="SVN343" s="3"/>
      <c r="SVO343" s="3"/>
      <c r="SVP343" s="3"/>
      <c r="SVQ343" s="3"/>
      <c r="SVR343" s="3"/>
      <c r="SVS343" s="3"/>
      <c r="SVT343" s="3"/>
      <c r="SVU343" s="3"/>
      <c r="SVV343" s="3"/>
      <c r="SVW343" s="3"/>
      <c r="SVX343" s="3"/>
      <c r="SVY343" s="3"/>
      <c r="SVZ343" s="3"/>
      <c r="SWA343" s="3"/>
      <c r="SWB343" s="3"/>
      <c r="SWC343" s="3"/>
      <c r="SWD343" s="3"/>
      <c r="SWE343" s="3"/>
      <c r="SWF343" s="3"/>
      <c r="SWG343" s="3"/>
      <c r="SWH343" s="3"/>
      <c r="SWI343" s="3"/>
      <c r="SWJ343" s="3"/>
      <c r="SWK343" s="3"/>
      <c r="SWL343" s="3"/>
      <c r="SWM343" s="3"/>
      <c r="SWN343" s="3"/>
      <c r="SWO343" s="3"/>
      <c r="SWP343" s="3"/>
      <c r="SWQ343" s="3"/>
      <c r="SWR343" s="3"/>
      <c r="SWS343" s="3"/>
      <c r="SWT343" s="3"/>
      <c r="SWU343" s="3"/>
      <c r="SWV343" s="3"/>
      <c r="SWW343" s="3"/>
      <c r="SWX343" s="3"/>
      <c r="SWY343" s="3"/>
      <c r="SWZ343" s="3"/>
      <c r="SXA343" s="3"/>
      <c r="SXB343" s="3"/>
      <c r="SXC343" s="3"/>
      <c r="SXD343" s="3"/>
      <c r="SXE343" s="3"/>
      <c r="SXF343" s="3"/>
      <c r="SXG343" s="3"/>
      <c r="SXH343" s="3"/>
      <c r="SXI343" s="3"/>
      <c r="SXJ343" s="3"/>
      <c r="SXK343" s="3"/>
      <c r="SXL343" s="3"/>
      <c r="SXM343" s="3"/>
      <c r="SXN343" s="3"/>
      <c r="SXO343" s="3"/>
      <c r="SXP343" s="3"/>
      <c r="SXQ343" s="3"/>
      <c r="SXR343" s="3"/>
      <c r="SXS343" s="3"/>
      <c r="SXT343" s="3"/>
      <c r="SXU343" s="3"/>
      <c r="SXV343" s="3"/>
      <c r="SXW343" s="3"/>
      <c r="SXX343" s="3"/>
      <c r="SXY343" s="3"/>
      <c r="SXZ343" s="3"/>
      <c r="SYA343" s="3"/>
      <c r="SYB343" s="3"/>
      <c r="SYC343" s="3"/>
      <c r="SYD343" s="3"/>
      <c r="SYE343" s="3"/>
      <c r="SYF343" s="3"/>
      <c r="SYG343" s="3"/>
      <c r="SYH343" s="3"/>
      <c r="SYI343" s="3"/>
      <c r="SYJ343" s="3"/>
      <c r="SYK343" s="3"/>
      <c r="SYL343" s="3"/>
      <c r="SYM343" s="3"/>
      <c r="SYN343" s="3"/>
      <c r="SYO343" s="3"/>
      <c r="SYP343" s="3"/>
      <c r="SYQ343" s="3"/>
      <c r="SYR343" s="3"/>
      <c r="SYS343" s="3"/>
      <c r="SYT343" s="3"/>
      <c r="SYU343" s="3"/>
      <c r="SYV343" s="3"/>
      <c r="SYW343" s="3"/>
      <c r="SYX343" s="3"/>
      <c r="SYY343" s="3"/>
      <c r="SYZ343" s="3"/>
      <c r="SZA343" s="3"/>
      <c r="SZB343" s="3"/>
      <c r="SZC343" s="3"/>
      <c r="SZD343" s="3"/>
      <c r="SZE343" s="3"/>
      <c r="SZF343" s="3"/>
      <c r="SZG343" s="3"/>
      <c r="SZH343" s="3"/>
      <c r="SZI343" s="3"/>
      <c r="SZJ343" s="3"/>
      <c r="SZK343" s="3"/>
      <c r="SZL343" s="3"/>
      <c r="SZM343" s="3"/>
      <c r="SZN343" s="3"/>
      <c r="SZO343" s="3"/>
      <c r="SZP343" s="3"/>
      <c r="SZQ343" s="3"/>
      <c r="SZR343" s="3"/>
      <c r="SZS343" s="3"/>
      <c r="SZT343" s="3"/>
      <c r="SZU343" s="3"/>
      <c r="SZV343" s="3"/>
      <c r="SZW343" s="3"/>
      <c r="SZX343" s="3"/>
      <c r="SZY343" s="3"/>
      <c r="SZZ343" s="3"/>
      <c r="TAA343" s="3"/>
      <c r="TAB343" s="3"/>
      <c r="TAC343" s="3"/>
      <c r="TAD343" s="3"/>
      <c r="TAE343" s="3"/>
      <c r="TAF343" s="3"/>
      <c r="TAG343" s="3"/>
      <c r="TAH343" s="3"/>
      <c r="TAI343" s="3"/>
      <c r="TAJ343" s="3"/>
      <c r="TAK343" s="3"/>
      <c r="TAL343" s="3"/>
      <c r="TAM343" s="3"/>
      <c r="TAN343" s="3"/>
      <c r="TAO343" s="3"/>
      <c r="TAP343" s="3"/>
      <c r="TAQ343" s="3"/>
      <c r="TAR343" s="3"/>
      <c r="TAS343" s="3"/>
      <c r="TAT343" s="3"/>
      <c r="TAU343" s="3"/>
      <c r="TAV343" s="3"/>
      <c r="TAW343" s="3"/>
      <c r="TAX343" s="3"/>
      <c r="TAY343" s="3"/>
      <c r="TAZ343" s="3"/>
      <c r="TBA343" s="3"/>
      <c r="TBB343" s="3"/>
      <c r="TBC343" s="3"/>
      <c r="TBD343" s="3"/>
      <c r="TBE343" s="3"/>
      <c r="TBF343" s="3"/>
      <c r="TBG343" s="3"/>
      <c r="TBH343" s="3"/>
      <c r="TBI343" s="3"/>
      <c r="TBJ343" s="3"/>
      <c r="TBK343" s="3"/>
      <c r="TBL343" s="3"/>
      <c r="TBM343" s="3"/>
      <c r="TBN343" s="3"/>
      <c r="TBO343" s="3"/>
      <c r="TBP343" s="3"/>
      <c r="TBQ343" s="3"/>
      <c r="TBR343" s="3"/>
      <c r="TBS343" s="3"/>
      <c r="TBT343" s="3"/>
      <c r="TBU343" s="3"/>
      <c r="TBV343" s="3"/>
      <c r="TBW343" s="3"/>
      <c r="TBX343" s="3"/>
      <c r="TBY343" s="3"/>
      <c r="TBZ343" s="3"/>
      <c r="TCA343" s="3"/>
      <c r="TCB343" s="3"/>
      <c r="TCC343" s="3"/>
      <c r="TCD343" s="3"/>
      <c r="TCE343" s="3"/>
      <c r="TCF343" s="3"/>
      <c r="TCG343" s="3"/>
      <c r="TCH343" s="3"/>
      <c r="TCI343" s="3"/>
      <c r="TCJ343" s="3"/>
      <c r="TCK343" s="3"/>
      <c r="TCL343" s="3"/>
      <c r="TCM343" s="3"/>
      <c r="TCN343" s="3"/>
      <c r="TCO343" s="3"/>
      <c r="TCP343" s="3"/>
      <c r="TCQ343" s="3"/>
      <c r="TCR343" s="3"/>
      <c r="TCS343" s="3"/>
      <c r="TCT343" s="3"/>
      <c r="TCU343" s="3"/>
      <c r="TCV343" s="3"/>
      <c r="TCW343" s="3"/>
      <c r="TCX343" s="3"/>
      <c r="TCY343" s="3"/>
      <c r="TCZ343" s="3"/>
      <c r="TDA343" s="3"/>
      <c r="TDB343" s="3"/>
      <c r="TDC343" s="3"/>
      <c r="TDD343" s="3"/>
      <c r="TDE343" s="3"/>
      <c r="TDF343" s="3"/>
      <c r="TDG343" s="3"/>
      <c r="TDH343" s="3"/>
      <c r="TDI343" s="3"/>
      <c r="TDJ343" s="3"/>
      <c r="TDK343" s="3"/>
      <c r="TDL343" s="3"/>
      <c r="TDM343" s="3"/>
      <c r="TDN343" s="3"/>
      <c r="TDO343" s="3"/>
      <c r="TDP343" s="3"/>
      <c r="TDQ343" s="3"/>
      <c r="TDR343" s="3"/>
      <c r="TDS343" s="3"/>
      <c r="TDT343" s="3"/>
      <c r="TDU343" s="3"/>
      <c r="TDV343" s="3"/>
      <c r="TDW343" s="3"/>
      <c r="TDX343" s="3"/>
      <c r="TDY343" s="3"/>
      <c r="TDZ343" s="3"/>
      <c r="TEA343" s="3"/>
      <c r="TEB343" s="3"/>
      <c r="TEC343" s="3"/>
      <c r="TED343" s="3"/>
      <c r="TEE343" s="3"/>
      <c r="TEF343" s="3"/>
      <c r="TEG343" s="3"/>
      <c r="TEH343" s="3"/>
      <c r="TEI343" s="3"/>
      <c r="TEJ343" s="3"/>
      <c r="TEK343" s="3"/>
      <c r="TEL343" s="3"/>
      <c r="TEM343" s="3"/>
      <c r="TEN343" s="3"/>
      <c r="TEO343" s="3"/>
      <c r="TEP343" s="3"/>
      <c r="TEQ343" s="3"/>
      <c r="TER343" s="3"/>
      <c r="TES343" s="3"/>
      <c r="TET343" s="3"/>
      <c r="TEU343" s="3"/>
      <c r="TEV343" s="3"/>
      <c r="TEW343" s="3"/>
      <c r="TEX343" s="3"/>
      <c r="TEY343" s="3"/>
      <c r="TEZ343" s="3"/>
      <c r="TFA343" s="3"/>
      <c r="TFB343" s="3"/>
      <c r="TFC343" s="3"/>
      <c r="TFD343" s="3"/>
      <c r="TFE343" s="3"/>
      <c r="TFF343" s="3"/>
      <c r="TFG343" s="3"/>
      <c r="TFH343" s="3"/>
      <c r="TFI343" s="3"/>
      <c r="TFJ343" s="3"/>
      <c r="TFK343" s="3"/>
      <c r="TFL343" s="3"/>
      <c r="TFM343" s="3"/>
      <c r="TFN343" s="3"/>
      <c r="TFO343" s="3"/>
      <c r="TFP343" s="3"/>
      <c r="TFQ343" s="3"/>
      <c r="TFR343" s="3"/>
      <c r="TFS343" s="3"/>
      <c r="TFT343" s="3"/>
      <c r="TFU343" s="3"/>
      <c r="TFV343" s="3"/>
      <c r="TFW343" s="3"/>
      <c r="TFX343" s="3"/>
      <c r="TFY343" s="3"/>
      <c r="TFZ343" s="3"/>
      <c r="TGA343" s="3"/>
      <c r="TGB343" s="3"/>
      <c r="TGC343" s="3"/>
      <c r="TGD343" s="3"/>
      <c r="TGE343" s="3"/>
      <c r="TGF343" s="3"/>
      <c r="TGG343" s="3"/>
      <c r="TGH343" s="3"/>
      <c r="TGI343" s="3"/>
      <c r="TGJ343" s="3"/>
      <c r="TGK343" s="3"/>
      <c r="TGL343" s="3"/>
      <c r="TGM343" s="3"/>
      <c r="TGN343" s="3"/>
      <c r="TGO343" s="3"/>
      <c r="TGP343" s="3"/>
      <c r="TGQ343" s="3"/>
      <c r="TGR343" s="3"/>
      <c r="TGS343" s="3"/>
      <c r="TGT343" s="3"/>
      <c r="TGU343" s="3"/>
      <c r="TGV343" s="3"/>
      <c r="TGW343" s="3"/>
      <c r="TGX343" s="3"/>
      <c r="TGY343" s="3"/>
      <c r="TGZ343" s="3"/>
      <c r="THA343" s="3"/>
      <c r="THB343" s="3"/>
      <c r="THC343" s="3"/>
      <c r="THD343" s="3"/>
      <c r="THE343" s="3"/>
      <c r="THF343" s="3"/>
      <c r="THG343" s="3"/>
      <c r="THH343" s="3"/>
      <c r="THI343" s="3"/>
      <c r="THJ343" s="3"/>
      <c r="THK343" s="3"/>
      <c r="THL343" s="3"/>
      <c r="THM343" s="3"/>
      <c r="THN343" s="3"/>
      <c r="THO343" s="3"/>
      <c r="THP343" s="3"/>
      <c r="THQ343" s="3"/>
      <c r="THR343" s="3"/>
      <c r="THS343" s="3"/>
      <c r="THT343" s="3"/>
      <c r="THU343" s="3"/>
      <c r="THV343" s="3"/>
      <c r="THW343" s="3"/>
      <c r="THX343" s="3"/>
      <c r="THY343" s="3"/>
      <c r="THZ343" s="3"/>
      <c r="TIA343" s="3"/>
      <c r="TIB343" s="3"/>
      <c r="TIC343" s="3"/>
      <c r="TID343" s="3"/>
      <c r="TIE343" s="3"/>
      <c r="TIF343" s="3"/>
      <c r="TIG343" s="3"/>
      <c r="TIH343" s="3"/>
      <c r="TII343" s="3"/>
      <c r="TIJ343" s="3"/>
      <c r="TIK343" s="3"/>
      <c r="TIL343" s="3"/>
      <c r="TIM343" s="3"/>
      <c r="TIN343" s="3"/>
      <c r="TIO343" s="3"/>
      <c r="TIP343" s="3"/>
      <c r="TIQ343" s="3"/>
      <c r="TIR343" s="3"/>
      <c r="TIS343" s="3"/>
      <c r="TIT343" s="3"/>
      <c r="TIU343" s="3"/>
      <c r="TIV343" s="3"/>
      <c r="TIW343" s="3"/>
      <c r="TIX343" s="3"/>
      <c r="TIY343" s="3"/>
      <c r="TIZ343" s="3"/>
      <c r="TJA343" s="3"/>
      <c r="TJB343" s="3"/>
      <c r="TJC343" s="3"/>
      <c r="TJD343" s="3"/>
      <c r="TJE343" s="3"/>
      <c r="TJF343" s="3"/>
      <c r="TJG343" s="3"/>
      <c r="TJH343" s="3"/>
      <c r="TJI343" s="3"/>
      <c r="TJJ343" s="3"/>
      <c r="TJK343" s="3"/>
      <c r="TJL343" s="3"/>
      <c r="TJM343" s="3"/>
      <c r="TJN343" s="3"/>
      <c r="TJO343" s="3"/>
      <c r="TJP343" s="3"/>
      <c r="TJQ343" s="3"/>
      <c r="TJR343" s="3"/>
      <c r="TJS343" s="3"/>
      <c r="TJT343" s="3"/>
      <c r="TJU343" s="3"/>
      <c r="TJV343" s="3"/>
      <c r="TJW343" s="3"/>
      <c r="TJX343" s="3"/>
      <c r="TJY343" s="3"/>
      <c r="TJZ343" s="3"/>
      <c r="TKA343" s="3"/>
      <c r="TKB343" s="3"/>
      <c r="TKC343" s="3"/>
      <c r="TKD343" s="3"/>
      <c r="TKE343" s="3"/>
      <c r="TKF343" s="3"/>
      <c r="TKG343" s="3"/>
      <c r="TKH343" s="3"/>
      <c r="TKI343" s="3"/>
      <c r="TKJ343" s="3"/>
      <c r="TKK343" s="3"/>
      <c r="TKL343" s="3"/>
      <c r="TKM343" s="3"/>
      <c r="TKN343" s="3"/>
      <c r="TKO343" s="3"/>
      <c r="TKP343" s="3"/>
      <c r="TKQ343" s="3"/>
      <c r="TKR343" s="3"/>
      <c r="TKS343" s="3"/>
      <c r="TKT343" s="3"/>
      <c r="TKU343" s="3"/>
      <c r="TKV343" s="3"/>
      <c r="TKW343" s="3"/>
      <c r="TKX343" s="3"/>
      <c r="TKY343" s="3"/>
      <c r="TKZ343" s="3"/>
      <c r="TLA343" s="3"/>
      <c r="TLB343" s="3"/>
      <c r="TLC343" s="3"/>
      <c r="TLD343" s="3"/>
      <c r="TLE343" s="3"/>
      <c r="TLF343" s="3"/>
      <c r="TLG343" s="3"/>
      <c r="TLH343" s="3"/>
      <c r="TLI343" s="3"/>
      <c r="TLJ343" s="3"/>
      <c r="TLK343" s="3"/>
      <c r="TLL343" s="3"/>
      <c r="TLM343" s="3"/>
      <c r="TLN343" s="3"/>
      <c r="TLO343" s="3"/>
      <c r="TLP343" s="3"/>
      <c r="TLQ343" s="3"/>
      <c r="TLR343" s="3"/>
      <c r="TLS343" s="3"/>
      <c r="TLT343" s="3"/>
      <c r="TLU343" s="3"/>
      <c r="TLV343" s="3"/>
      <c r="TLW343" s="3"/>
      <c r="TLX343" s="3"/>
      <c r="TLY343" s="3"/>
      <c r="TLZ343" s="3"/>
      <c r="TMA343" s="3"/>
      <c r="TMB343" s="3"/>
      <c r="TMC343" s="3"/>
      <c r="TMD343" s="3"/>
      <c r="TME343" s="3"/>
      <c r="TMF343" s="3"/>
      <c r="TMG343" s="3"/>
      <c r="TMH343" s="3"/>
      <c r="TMI343" s="3"/>
      <c r="TMJ343" s="3"/>
      <c r="TMK343" s="3"/>
      <c r="TML343" s="3"/>
      <c r="TMM343" s="3"/>
      <c r="TMN343" s="3"/>
      <c r="TMO343" s="3"/>
      <c r="TMP343" s="3"/>
      <c r="TMQ343" s="3"/>
      <c r="TMR343" s="3"/>
      <c r="TMS343" s="3"/>
      <c r="TMT343" s="3"/>
      <c r="TMU343" s="3"/>
      <c r="TMV343" s="3"/>
      <c r="TMW343" s="3"/>
      <c r="TMX343" s="3"/>
      <c r="TMY343" s="3"/>
      <c r="TMZ343" s="3"/>
      <c r="TNA343" s="3"/>
      <c r="TNB343" s="3"/>
      <c r="TNC343" s="3"/>
      <c r="TND343" s="3"/>
      <c r="TNE343" s="3"/>
      <c r="TNF343" s="3"/>
      <c r="TNG343" s="3"/>
      <c r="TNH343" s="3"/>
      <c r="TNI343" s="3"/>
      <c r="TNJ343" s="3"/>
      <c r="TNK343" s="3"/>
      <c r="TNL343" s="3"/>
      <c r="TNM343" s="3"/>
      <c r="TNN343" s="3"/>
      <c r="TNO343" s="3"/>
      <c r="TNP343" s="3"/>
      <c r="TNQ343" s="3"/>
      <c r="TNR343" s="3"/>
      <c r="TNS343" s="3"/>
      <c r="TNT343" s="3"/>
      <c r="TNU343" s="3"/>
      <c r="TNV343" s="3"/>
      <c r="TNW343" s="3"/>
      <c r="TNX343" s="3"/>
      <c r="TNY343" s="3"/>
      <c r="TNZ343" s="3"/>
      <c r="TOA343" s="3"/>
      <c r="TOB343" s="3"/>
      <c r="TOC343" s="3"/>
      <c r="TOD343" s="3"/>
      <c r="TOE343" s="3"/>
      <c r="TOF343" s="3"/>
      <c r="TOG343" s="3"/>
      <c r="TOH343" s="3"/>
      <c r="TOI343" s="3"/>
      <c r="TOJ343" s="3"/>
      <c r="TOK343" s="3"/>
      <c r="TOL343" s="3"/>
      <c r="TOM343" s="3"/>
      <c r="TON343" s="3"/>
      <c r="TOO343" s="3"/>
      <c r="TOP343" s="3"/>
      <c r="TOQ343" s="3"/>
      <c r="TOR343" s="3"/>
      <c r="TOS343" s="3"/>
      <c r="TOT343" s="3"/>
      <c r="TOU343" s="3"/>
      <c r="TOV343" s="3"/>
      <c r="TOW343" s="3"/>
      <c r="TOX343" s="3"/>
      <c r="TOY343" s="3"/>
      <c r="TOZ343" s="3"/>
      <c r="TPA343" s="3"/>
      <c r="TPB343" s="3"/>
      <c r="TPC343" s="3"/>
      <c r="TPD343" s="3"/>
      <c r="TPE343" s="3"/>
      <c r="TPF343" s="3"/>
      <c r="TPG343" s="3"/>
      <c r="TPH343" s="3"/>
      <c r="TPI343" s="3"/>
      <c r="TPJ343" s="3"/>
      <c r="TPK343" s="3"/>
      <c r="TPL343" s="3"/>
      <c r="TPM343" s="3"/>
      <c r="TPN343" s="3"/>
      <c r="TPO343" s="3"/>
      <c r="TPP343" s="3"/>
      <c r="TPQ343" s="3"/>
      <c r="TPR343" s="3"/>
      <c r="TPS343" s="3"/>
      <c r="TPT343" s="3"/>
      <c r="TPU343" s="3"/>
      <c r="TPV343" s="3"/>
      <c r="TPW343" s="3"/>
      <c r="TPX343" s="3"/>
      <c r="TPY343" s="3"/>
      <c r="TPZ343" s="3"/>
      <c r="TQA343" s="3"/>
      <c r="TQB343" s="3"/>
      <c r="TQC343" s="3"/>
      <c r="TQD343" s="3"/>
      <c r="TQE343" s="3"/>
      <c r="TQF343" s="3"/>
      <c r="TQG343" s="3"/>
      <c r="TQH343" s="3"/>
      <c r="TQI343" s="3"/>
      <c r="TQJ343" s="3"/>
      <c r="TQK343" s="3"/>
      <c r="TQL343" s="3"/>
      <c r="TQM343" s="3"/>
      <c r="TQN343" s="3"/>
      <c r="TQO343" s="3"/>
      <c r="TQP343" s="3"/>
      <c r="TQQ343" s="3"/>
      <c r="TQR343" s="3"/>
      <c r="TQS343" s="3"/>
      <c r="TQT343" s="3"/>
      <c r="TQU343" s="3"/>
      <c r="TQV343" s="3"/>
      <c r="TQW343" s="3"/>
      <c r="TQX343" s="3"/>
      <c r="TQY343" s="3"/>
      <c r="TQZ343" s="3"/>
      <c r="TRA343" s="3"/>
      <c r="TRB343" s="3"/>
      <c r="TRC343" s="3"/>
      <c r="TRD343" s="3"/>
      <c r="TRE343" s="3"/>
      <c r="TRF343" s="3"/>
      <c r="TRG343" s="3"/>
      <c r="TRH343" s="3"/>
      <c r="TRI343" s="3"/>
      <c r="TRJ343" s="3"/>
      <c r="TRK343" s="3"/>
      <c r="TRL343" s="3"/>
      <c r="TRM343" s="3"/>
      <c r="TRN343" s="3"/>
      <c r="TRO343" s="3"/>
      <c r="TRP343" s="3"/>
      <c r="TRQ343" s="3"/>
      <c r="TRR343" s="3"/>
      <c r="TRS343" s="3"/>
      <c r="TRT343" s="3"/>
      <c r="TRU343" s="3"/>
      <c r="TRV343" s="3"/>
      <c r="TRW343" s="3"/>
      <c r="TRX343" s="3"/>
      <c r="TRY343" s="3"/>
      <c r="TRZ343" s="3"/>
      <c r="TSA343" s="3"/>
      <c r="TSB343" s="3"/>
      <c r="TSC343" s="3"/>
      <c r="TSD343" s="3"/>
      <c r="TSE343" s="3"/>
      <c r="TSF343" s="3"/>
      <c r="TSG343" s="3"/>
      <c r="TSH343" s="3"/>
      <c r="TSI343" s="3"/>
      <c r="TSJ343" s="3"/>
      <c r="TSK343" s="3"/>
      <c r="TSL343" s="3"/>
      <c r="TSM343" s="3"/>
      <c r="TSN343" s="3"/>
      <c r="TSO343" s="3"/>
      <c r="TSP343" s="3"/>
      <c r="TSQ343" s="3"/>
      <c r="TSR343" s="3"/>
      <c r="TSS343" s="3"/>
      <c r="TST343" s="3"/>
      <c r="TSU343" s="3"/>
      <c r="TSV343" s="3"/>
      <c r="TSW343" s="3"/>
      <c r="TSX343" s="3"/>
      <c r="TSY343" s="3"/>
      <c r="TSZ343" s="3"/>
      <c r="TTA343" s="3"/>
      <c r="TTB343" s="3"/>
      <c r="TTC343" s="3"/>
      <c r="TTD343" s="3"/>
      <c r="TTE343" s="3"/>
      <c r="TTF343" s="3"/>
      <c r="TTG343" s="3"/>
      <c r="TTH343" s="3"/>
      <c r="TTI343" s="3"/>
      <c r="TTJ343" s="3"/>
      <c r="TTK343" s="3"/>
      <c r="TTL343" s="3"/>
      <c r="TTM343" s="3"/>
      <c r="TTN343" s="3"/>
      <c r="TTO343" s="3"/>
      <c r="TTP343" s="3"/>
      <c r="TTQ343" s="3"/>
      <c r="TTR343" s="3"/>
      <c r="TTS343" s="3"/>
      <c r="TTT343" s="3"/>
      <c r="TTU343" s="3"/>
      <c r="TTV343" s="3"/>
      <c r="TTW343" s="3"/>
      <c r="TTX343" s="3"/>
      <c r="TTY343" s="3"/>
      <c r="TTZ343" s="3"/>
      <c r="TUA343" s="3"/>
      <c r="TUB343" s="3"/>
      <c r="TUC343" s="3"/>
      <c r="TUD343" s="3"/>
      <c r="TUE343" s="3"/>
      <c r="TUF343" s="3"/>
      <c r="TUG343" s="3"/>
      <c r="TUH343" s="3"/>
      <c r="TUI343" s="3"/>
      <c r="TUJ343" s="3"/>
      <c r="TUK343" s="3"/>
      <c r="TUL343" s="3"/>
      <c r="TUM343" s="3"/>
      <c r="TUN343" s="3"/>
      <c r="TUO343" s="3"/>
      <c r="TUP343" s="3"/>
      <c r="TUQ343" s="3"/>
      <c r="TUR343" s="3"/>
      <c r="TUS343" s="3"/>
      <c r="TUT343" s="3"/>
      <c r="TUU343" s="3"/>
      <c r="TUV343" s="3"/>
      <c r="TUW343" s="3"/>
      <c r="TUX343" s="3"/>
      <c r="TUY343" s="3"/>
      <c r="TUZ343" s="3"/>
      <c r="TVA343" s="3"/>
      <c r="TVB343" s="3"/>
      <c r="TVC343" s="3"/>
      <c r="TVD343" s="3"/>
      <c r="TVE343" s="3"/>
      <c r="TVF343" s="3"/>
      <c r="TVG343" s="3"/>
      <c r="TVH343" s="3"/>
      <c r="TVI343" s="3"/>
      <c r="TVJ343" s="3"/>
      <c r="TVK343" s="3"/>
      <c r="TVL343" s="3"/>
      <c r="TVM343" s="3"/>
      <c r="TVN343" s="3"/>
      <c r="TVO343" s="3"/>
      <c r="TVP343" s="3"/>
      <c r="TVQ343" s="3"/>
      <c r="TVR343" s="3"/>
      <c r="TVS343" s="3"/>
      <c r="TVT343" s="3"/>
      <c r="TVU343" s="3"/>
      <c r="TVV343" s="3"/>
      <c r="TVW343" s="3"/>
      <c r="TVX343" s="3"/>
      <c r="TVY343" s="3"/>
      <c r="TVZ343" s="3"/>
      <c r="TWA343" s="3"/>
      <c r="TWB343" s="3"/>
      <c r="TWC343" s="3"/>
      <c r="TWD343" s="3"/>
      <c r="TWE343" s="3"/>
      <c r="TWF343" s="3"/>
      <c r="TWG343" s="3"/>
      <c r="TWH343" s="3"/>
      <c r="TWI343" s="3"/>
      <c r="TWJ343" s="3"/>
      <c r="TWK343" s="3"/>
      <c r="TWL343" s="3"/>
      <c r="TWM343" s="3"/>
      <c r="TWN343" s="3"/>
      <c r="TWO343" s="3"/>
      <c r="TWP343" s="3"/>
      <c r="TWQ343" s="3"/>
      <c r="TWR343" s="3"/>
      <c r="TWS343" s="3"/>
      <c r="TWT343" s="3"/>
      <c r="TWU343" s="3"/>
      <c r="TWV343" s="3"/>
      <c r="TWW343" s="3"/>
      <c r="TWX343" s="3"/>
      <c r="TWY343" s="3"/>
      <c r="TWZ343" s="3"/>
      <c r="TXA343" s="3"/>
      <c r="TXB343" s="3"/>
      <c r="TXC343" s="3"/>
      <c r="TXD343" s="3"/>
      <c r="TXE343" s="3"/>
      <c r="TXF343" s="3"/>
      <c r="TXG343" s="3"/>
      <c r="TXH343" s="3"/>
      <c r="TXI343" s="3"/>
      <c r="TXJ343" s="3"/>
      <c r="TXK343" s="3"/>
      <c r="TXL343" s="3"/>
      <c r="TXM343" s="3"/>
      <c r="TXN343" s="3"/>
      <c r="TXO343" s="3"/>
      <c r="TXP343" s="3"/>
      <c r="TXQ343" s="3"/>
      <c r="TXR343" s="3"/>
      <c r="TXS343" s="3"/>
      <c r="TXT343" s="3"/>
      <c r="TXU343" s="3"/>
      <c r="TXV343" s="3"/>
      <c r="TXW343" s="3"/>
      <c r="TXX343" s="3"/>
      <c r="TXY343" s="3"/>
      <c r="TXZ343" s="3"/>
      <c r="TYA343" s="3"/>
      <c r="TYB343" s="3"/>
      <c r="TYC343" s="3"/>
      <c r="TYD343" s="3"/>
      <c r="TYE343" s="3"/>
      <c r="TYF343" s="3"/>
      <c r="TYG343" s="3"/>
      <c r="TYH343" s="3"/>
      <c r="TYI343" s="3"/>
      <c r="TYJ343" s="3"/>
      <c r="TYK343" s="3"/>
      <c r="TYL343" s="3"/>
      <c r="TYM343" s="3"/>
      <c r="TYN343" s="3"/>
      <c r="TYO343" s="3"/>
      <c r="TYP343" s="3"/>
      <c r="TYQ343" s="3"/>
      <c r="TYR343" s="3"/>
      <c r="TYS343" s="3"/>
      <c r="TYT343" s="3"/>
      <c r="TYU343" s="3"/>
      <c r="TYV343" s="3"/>
      <c r="TYW343" s="3"/>
      <c r="TYX343" s="3"/>
      <c r="TYY343" s="3"/>
      <c r="TYZ343" s="3"/>
      <c r="TZA343" s="3"/>
      <c r="TZB343" s="3"/>
      <c r="TZC343" s="3"/>
      <c r="TZD343" s="3"/>
      <c r="TZE343" s="3"/>
      <c r="TZF343" s="3"/>
      <c r="TZG343" s="3"/>
      <c r="TZH343" s="3"/>
      <c r="TZI343" s="3"/>
      <c r="TZJ343" s="3"/>
      <c r="TZK343" s="3"/>
      <c r="TZL343" s="3"/>
      <c r="TZM343" s="3"/>
      <c r="TZN343" s="3"/>
      <c r="TZO343" s="3"/>
      <c r="TZP343" s="3"/>
      <c r="TZQ343" s="3"/>
      <c r="TZR343" s="3"/>
      <c r="TZS343" s="3"/>
      <c r="TZT343" s="3"/>
      <c r="TZU343" s="3"/>
      <c r="TZV343" s="3"/>
      <c r="TZW343" s="3"/>
      <c r="TZX343" s="3"/>
      <c r="TZY343" s="3"/>
      <c r="TZZ343" s="3"/>
      <c r="UAA343" s="3"/>
      <c r="UAB343" s="3"/>
      <c r="UAC343" s="3"/>
      <c r="UAD343" s="3"/>
      <c r="UAE343" s="3"/>
      <c r="UAF343" s="3"/>
      <c r="UAG343" s="3"/>
      <c r="UAH343" s="3"/>
      <c r="UAI343" s="3"/>
      <c r="UAJ343" s="3"/>
      <c r="UAK343" s="3"/>
      <c r="UAL343" s="3"/>
      <c r="UAM343" s="3"/>
      <c r="UAN343" s="3"/>
      <c r="UAO343" s="3"/>
      <c r="UAP343" s="3"/>
      <c r="UAQ343" s="3"/>
      <c r="UAR343" s="3"/>
      <c r="UAS343" s="3"/>
      <c r="UAT343" s="3"/>
      <c r="UAU343" s="3"/>
      <c r="UAV343" s="3"/>
      <c r="UAW343" s="3"/>
      <c r="UAX343" s="3"/>
      <c r="UAY343" s="3"/>
      <c r="UAZ343" s="3"/>
      <c r="UBA343" s="3"/>
      <c r="UBB343" s="3"/>
      <c r="UBC343" s="3"/>
      <c r="UBD343" s="3"/>
      <c r="UBE343" s="3"/>
      <c r="UBF343" s="3"/>
      <c r="UBG343" s="3"/>
      <c r="UBH343" s="3"/>
      <c r="UBI343" s="3"/>
      <c r="UBJ343" s="3"/>
      <c r="UBK343" s="3"/>
      <c r="UBL343" s="3"/>
      <c r="UBM343" s="3"/>
      <c r="UBN343" s="3"/>
      <c r="UBO343" s="3"/>
      <c r="UBP343" s="3"/>
      <c r="UBQ343" s="3"/>
      <c r="UBR343" s="3"/>
      <c r="UBS343" s="3"/>
      <c r="UBT343" s="3"/>
      <c r="UBU343" s="3"/>
      <c r="UBV343" s="3"/>
      <c r="UBW343" s="3"/>
      <c r="UBX343" s="3"/>
      <c r="UBY343" s="3"/>
      <c r="UBZ343" s="3"/>
      <c r="UCA343" s="3"/>
      <c r="UCB343" s="3"/>
      <c r="UCC343" s="3"/>
      <c r="UCD343" s="3"/>
      <c r="UCE343" s="3"/>
      <c r="UCF343" s="3"/>
      <c r="UCG343" s="3"/>
      <c r="UCH343" s="3"/>
      <c r="UCI343" s="3"/>
      <c r="UCJ343" s="3"/>
      <c r="UCK343" s="3"/>
      <c r="UCL343" s="3"/>
      <c r="UCM343" s="3"/>
      <c r="UCN343" s="3"/>
      <c r="UCO343" s="3"/>
      <c r="UCP343" s="3"/>
      <c r="UCQ343" s="3"/>
      <c r="UCR343" s="3"/>
      <c r="UCS343" s="3"/>
      <c r="UCT343" s="3"/>
      <c r="UCU343" s="3"/>
      <c r="UCV343" s="3"/>
      <c r="UCW343" s="3"/>
      <c r="UCX343" s="3"/>
      <c r="UCY343" s="3"/>
      <c r="UCZ343" s="3"/>
      <c r="UDA343" s="3"/>
      <c r="UDB343" s="3"/>
      <c r="UDC343" s="3"/>
      <c r="UDD343" s="3"/>
      <c r="UDE343" s="3"/>
      <c r="UDF343" s="3"/>
      <c r="UDG343" s="3"/>
      <c r="UDH343" s="3"/>
      <c r="UDI343" s="3"/>
      <c r="UDJ343" s="3"/>
      <c r="UDK343" s="3"/>
      <c r="UDL343" s="3"/>
      <c r="UDM343" s="3"/>
      <c r="UDN343" s="3"/>
      <c r="UDO343" s="3"/>
      <c r="UDP343" s="3"/>
      <c r="UDQ343" s="3"/>
      <c r="UDR343" s="3"/>
      <c r="UDS343" s="3"/>
      <c r="UDT343" s="3"/>
      <c r="UDU343" s="3"/>
      <c r="UDV343" s="3"/>
      <c r="UDW343" s="3"/>
      <c r="UDX343" s="3"/>
      <c r="UDY343" s="3"/>
      <c r="UDZ343" s="3"/>
      <c r="UEA343" s="3"/>
      <c r="UEB343" s="3"/>
      <c r="UEC343" s="3"/>
      <c r="UED343" s="3"/>
      <c r="UEE343" s="3"/>
      <c r="UEF343" s="3"/>
      <c r="UEG343" s="3"/>
      <c r="UEH343" s="3"/>
      <c r="UEI343" s="3"/>
      <c r="UEJ343" s="3"/>
      <c r="UEK343" s="3"/>
      <c r="UEL343" s="3"/>
      <c r="UEM343" s="3"/>
      <c r="UEN343" s="3"/>
      <c r="UEO343" s="3"/>
      <c r="UEP343" s="3"/>
      <c r="UEQ343" s="3"/>
      <c r="UER343" s="3"/>
      <c r="UES343" s="3"/>
      <c r="UET343" s="3"/>
      <c r="UEU343" s="3"/>
      <c r="UEV343" s="3"/>
      <c r="UEW343" s="3"/>
      <c r="UEX343" s="3"/>
      <c r="UEY343" s="3"/>
      <c r="UEZ343" s="3"/>
      <c r="UFA343" s="3"/>
      <c r="UFB343" s="3"/>
      <c r="UFC343" s="3"/>
      <c r="UFD343" s="3"/>
      <c r="UFE343" s="3"/>
      <c r="UFF343" s="3"/>
      <c r="UFG343" s="3"/>
      <c r="UFH343" s="3"/>
      <c r="UFI343" s="3"/>
      <c r="UFJ343" s="3"/>
      <c r="UFK343" s="3"/>
      <c r="UFL343" s="3"/>
      <c r="UFM343" s="3"/>
      <c r="UFN343" s="3"/>
      <c r="UFO343" s="3"/>
      <c r="UFP343" s="3"/>
      <c r="UFQ343" s="3"/>
      <c r="UFR343" s="3"/>
      <c r="UFS343" s="3"/>
      <c r="UFT343" s="3"/>
      <c r="UFU343" s="3"/>
      <c r="UFV343" s="3"/>
      <c r="UFW343" s="3"/>
      <c r="UFX343" s="3"/>
      <c r="UFY343" s="3"/>
      <c r="UFZ343" s="3"/>
      <c r="UGA343" s="3"/>
      <c r="UGB343" s="3"/>
      <c r="UGC343" s="3"/>
      <c r="UGD343" s="3"/>
      <c r="UGE343" s="3"/>
      <c r="UGF343" s="3"/>
      <c r="UGG343" s="3"/>
      <c r="UGH343" s="3"/>
      <c r="UGI343" s="3"/>
      <c r="UGJ343" s="3"/>
      <c r="UGK343" s="3"/>
      <c r="UGL343" s="3"/>
      <c r="UGM343" s="3"/>
      <c r="UGN343" s="3"/>
      <c r="UGO343" s="3"/>
      <c r="UGP343" s="3"/>
      <c r="UGQ343" s="3"/>
      <c r="UGR343" s="3"/>
      <c r="UGS343" s="3"/>
      <c r="UGT343" s="3"/>
      <c r="UGU343" s="3"/>
      <c r="UGV343" s="3"/>
      <c r="UGW343" s="3"/>
      <c r="UGX343" s="3"/>
      <c r="UGY343" s="3"/>
      <c r="UGZ343" s="3"/>
      <c r="UHA343" s="3"/>
      <c r="UHB343" s="3"/>
      <c r="UHC343" s="3"/>
      <c r="UHD343" s="3"/>
      <c r="UHE343" s="3"/>
      <c r="UHF343" s="3"/>
      <c r="UHG343" s="3"/>
      <c r="UHH343" s="3"/>
      <c r="UHI343" s="3"/>
      <c r="UHJ343" s="3"/>
      <c r="UHK343" s="3"/>
      <c r="UHL343" s="3"/>
      <c r="UHM343" s="3"/>
      <c r="UHN343" s="3"/>
      <c r="UHO343" s="3"/>
      <c r="UHP343" s="3"/>
      <c r="UHQ343" s="3"/>
      <c r="UHR343" s="3"/>
      <c r="UHS343" s="3"/>
      <c r="UHT343" s="3"/>
      <c r="UHU343" s="3"/>
      <c r="UHV343" s="3"/>
      <c r="UHW343" s="3"/>
      <c r="UHX343" s="3"/>
      <c r="UHY343" s="3"/>
      <c r="UHZ343" s="3"/>
      <c r="UIA343" s="3"/>
      <c r="UIB343" s="3"/>
      <c r="UIC343" s="3"/>
      <c r="UID343" s="3"/>
      <c r="UIE343" s="3"/>
      <c r="UIF343" s="3"/>
      <c r="UIG343" s="3"/>
      <c r="UIH343" s="3"/>
      <c r="UII343" s="3"/>
      <c r="UIJ343" s="3"/>
      <c r="UIK343" s="3"/>
      <c r="UIL343" s="3"/>
      <c r="UIM343" s="3"/>
      <c r="UIN343" s="3"/>
      <c r="UIO343" s="3"/>
      <c r="UIP343" s="3"/>
      <c r="UIQ343" s="3"/>
      <c r="UIR343" s="3"/>
      <c r="UIS343" s="3"/>
      <c r="UIT343" s="3"/>
      <c r="UIU343" s="3"/>
      <c r="UIV343" s="3"/>
      <c r="UIW343" s="3"/>
      <c r="UIX343" s="3"/>
      <c r="UIY343" s="3"/>
      <c r="UIZ343" s="3"/>
      <c r="UJA343" s="3"/>
      <c r="UJB343" s="3"/>
      <c r="UJC343" s="3"/>
      <c r="UJD343" s="3"/>
      <c r="UJE343" s="3"/>
      <c r="UJF343" s="3"/>
      <c r="UJG343" s="3"/>
      <c r="UJH343" s="3"/>
      <c r="UJI343" s="3"/>
      <c r="UJJ343" s="3"/>
      <c r="UJK343" s="3"/>
      <c r="UJL343" s="3"/>
      <c r="UJM343" s="3"/>
      <c r="UJN343" s="3"/>
      <c r="UJO343" s="3"/>
      <c r="UJP343" s="3"/>
      <c r="UJQ343" s="3"/>
      <c r="UJR343" s="3"/>
      <c r="UJS343" s="3"/>
      <c r="UJT343" s="3"/>
      <c r="UJU343" s="3"/>
      <c r="UJV343" s="3"/>
      <c r="UJW343" s="3"/>
      <c r="UJX343" s="3"/>
      <c r="UJY343" s="3"/>
      <c r="UJZ343" s="3"/>
      <c r="UKA343" s="3"/>
      <c r="UKB343" s="3"/>
      <c r="UKC343" s="3"/>
      <c r="UKD343" s="3"/>
      <c r="UKE343" s="3"/>
      <c r="UKF343" s="3"/>
      <c r="UKG343" s="3"/>
      <c r="UKH343" s="3"/>
      <c r="UKI343" s="3"/>
      <c r="UKJ343" s="3"/>
      <c r="UKK343" s="3"/>
      <c r="UKL343" s="3"/>
      <c r="UKM343" s="3"/>
      <c r="UKN343" s="3"/>
      <c r="UKO343" s="3"/>
      <c r="UKP343" s="3"/>
      <c r="UKQ343" s="3"/>
      <c r="UKR343" s="3"/>
      <c r="UKS343" s="3"/>
      <c r="UKT343" s="3"/>
      <c r="UKU343" s="3"/>
      <c r="UKV343" s="3"/>
      <c r="UKW343" s="3"/>
      <c r="UKX343" s="3"/>
      <c r="UKY343" s="3"/>
      <c r="UKZ343" s="3"/>
      <c r="ULA343" s="3"/>
      <c r="ULB343" s="3"/>
      <c r="ULC343" s="3"/>
      <c r="ULD343" s="3"/>
      <c r="ULE343" s="3"/>
      <c r="ULF343" s="3"/>
      <c r="ULG343" s="3"/>
      <c r="ULH343" s="3"/>
      <c r="ULI343" s="3"/>
      <c r="ULJ343" s="3"/>
      <c r="ULK343" s="3"/>
      <c r="ULL343" s="3"/>
      <c r="ULM343" s="3"/>
      <c r="ULN343" s="3"/>
      <c r="ULO343" s="3"/>
      <c r="ULP343" s="3"/>
      <c r="ULQ343" s="3"/>
      <c r="ULR343" s="3"/>
      <c r="ULS343" s="3"/>
      <c r="ULT343" s="3"/>
      <c r="ULU343" s="3"/>
      <c r="ULV343" s="3"/>
      <c r="ULW343" s="3"/>
      <c r="ULX343" s="3"/>
      <c r="ULY343" s="3"/>
      <c r="ULZ343" s="3"/>
      <c r="UMA343" s="3"/>
      <c r="UMB343" s="3"/>
      <c r="UMC343" s="3"/>
      <c r="UMD343" s="3"/>
      <c r="UME343" s="3"/>
      <c r="UMF343" s="3"/>
      <c r="UMG343" s="3"/>
      <c r="UMH343" s="3"/>
      <c r="UMI343" s="3"/>
      <c r="UMJ343" s="3"/>
      <c r="UMK343" s="3"/>
      <c r="UML343" s="3"/>
      <c r="UMM343" s="3"/>
      <c r="UMN343" s="3"/>
      <c r="UMO343" s="3"/>
      <c r="UMP343" s="3"/>
      <c r="UMQ343" s="3"/>
      <c r="UMR343" s="3"/>
      <c r="UMS343" s="3"/>
      <c r="UMT343" s="3"/>
      <c r="UMU343" s="3"/>
      <c r="UMV343" s="3"/>
      <c r="UMW343" s="3"/>
      <c r="UMX343" s="3"/>
      <c r="UMY343" s="3"/>
      <c r="UMZ343" s="3"/>
      <c r="UNA343" s="3"/>
      <c r="UNB343" s="3"/>
      <c r="UNC343" s="3"/>
      <c r="UND343" s="3"/>
      <c r="UNE343" s="3"/>
      <c r="UNF343" s="3"/>
      <c r="UNG343" s="3"/>
      <c r="UNH343" s="3"/>
      <c r="UNI343" s="3"/>
      <c r="UNJ343" s="3"/>
      <c r="UNK343" s="3"/>
      <c r="UNL343" s="3"/>
      <c r="UNM343" s="3"/>
      <c r="UNN343" s="3"/>
      <c r="UNO343" s="3"/>
      <c r="UNP343" s="3"/>
      <c r="UNQ343" s="3"/>
      <c r="UNR343" s="3"/>
      <c r="UNS343" s="3"/>
      <c r="UNT343" s="3"/>
      <c r="UNU343" s="3"/>
      <c r="UNV343" s="3"/>
      <c r="UNW343" s="3"/>
      <c r="UNX343" s="3"/>
      <c r="UNY343" s="3"/>
      <c r="UNZ343" s="3"/>
      <c r="UOA343" s="3"/>
      <c r="UOB343" s="3"/>
      <c r="UOC343" s="3"/>
      <c r="UOD343" s="3"/>
      <c r="UOE343" s="3"/>
      <c r="UOF343" s="3"/>
      <c r="UOG343" s="3"/>
      <c r="UOH343" s="3"/>
      <c r="UOI343" s="3"/>
      <c r="UOJ343" s="3"/>
      <c r="UOK343" s="3"/>
      <c r="UOL343" s="3"/>
      <c r="UOM343" s="3"/>
      <c r="UON343" s="3"/>
      <c r="UOO343" s="3"/>
      <c r="UOP343" s="3"/>
      <c r="UOQ343" s="3"/>
      <c r="UOR343" s="3"/>
      <c r="UOS343" s="3"/>
      <c r="UOT343" s="3"/>
      <c r="UOU343" s="3"/>
      <c r="UOV343" s="3"/>
      <c r="UOW343" s="3"/>
      <c r="UOX343" s="3"/>
      <c r="UOY343" s="3"/>
      <c r="UOZ343" s="3"/>
      <c r="UPA343" s="3"/>
      <c r="UPB343" s="3"/>
      <c r="UPC343" s="3"/>
      <c r="UPD343" s="3"/>
      <c r="UPE343" s="3"/>
      <c r="UPF343" s="3"/>
      <c r="UPG343" s="3"/>
      <c r="UPH343" s="3"/>
      <c r="UPI343" s="3"/>
      <c r="UPJ343" s="3"/>
      <c r="UPK343" s="3"/>
      <c r="UPL343" s="3"/>
      <c r="UPM343" s="3"/>
      <c r="UPN343" s="3"/>
      <c r="UPO343" s="3"/>
      <c r="UPP343" s="3"/>
      <c r="UPQ343" s="3"/>
      <c r="UPR343" s="3"/>
      <c r="UPS343" s="3"/>
      <c r="UPT343" s="3"/>
      <c r="UPU343" s="3"/>
      <c r="UPV343" s="3"/>
      <c r="UPW343" s="3"/>
      <c r="UPX343" s="3"/>
      <c r="UPY343" s="3"/>
      <c r="UPZ343" s="3"/>
      <c r="UQA343" s="3"/>
      <c r="UQB343" s="3"/>
      <c r="UQC343" s="3"/>
      <c r="UQD343" s="3"/>
      <c r="UQE343" s="3"/>
      <c r="UQF343" s="3"/>
      <c r="UQG343" s="3"/>
      <c r="UQH343" s="3"/>
      <c r="UQI343" s="3"/>
      <c r="UQJ343" s="3"/>
      <c r="UQK343" s="3"/>
      <c r="UQL343" s="3"/>
      <c r="UQM343" s="3"/>
      <c r="UQN343" s="3"/>
      <c r="UQO343" s="3"/>
      <c r="UQP343" s="3"/>
      <c r="UQQ343" s="3"/>
      <c r="UQR343" s="3"/>
      <c r="UQS343" s="3"/>
      <c r="UQT343" s="3"/>
      <c r="UQU343" s="3"/>
      <c r="UQV343" s="3"/>
      <c r="UQW343" s="3"/>
      <c r="UQX343" s="3"/>
      <c r="UQY343" s="3"/>
      <c r="UQZ343" s="3"/>
      <c r="URA343" s="3"/>
      <c r="URB343" s="3"/>
      <c r="URC343" s="3"/>
      <c r="URD343" s="3"/>
      <c r="URE343" s="3"/>
      <c r="URF343" s="3"/>
      <c r="URG343" s="3"/>
      <c r="URH343" s="3"/>
      <c r="URI343" s="3"/>
      <c r="URJ343" s="3"/>
      <c r="URK343" s="3"/>
      <c r="URL343" s="3"/>
      <c r="URM343" s="3"/>
      <c r="URN343" s="3"/>
      <c r="URO343" s="3"/>
      <c r="URP343" s="3"/>
      <c r="URQ343" s="3"/>
      <c r="URR343" s="3"/>
      <c r="URS343" s="3"/>
      <c r="URT343" s="3"/>
      <c r="URU343" s="3"/>
      <c r="URV343" s="3"/>
      <c r="URW343" s="3"/>
      <c r="URX343" s="3"/>
      <c r="URY343" s="3"/>
      <c r="URZ343" s="3"/>
      <c r="USA343" s="3"/>
      <c r="USB343" s="3"/>
      <c r="USC343" s="3"/>
      <c r="USD343" s="3"/>
      <c r="USE343" s="3"/>
      <c r="USF343" s="3"/>
      <c r="USG343" s="3"/>
      <c r="USH343" s="3"/>
      <c r="USI343" s="3"/>
      <c r="USJ343" s="3"/>
      <c r="USK343" s="3"/>
      <c r="USL343" s="3"/>
      <c r="USM343" s="3"/>
      <c r="USN343" s="3"/>
      <c r="USO343" s="3"/>
      <c r="USP343" s="3"/>
      <c r="USQ343" s="3"/>
      <c r="USR343" s="3"/>
      <c r="USS343" s="3"/>
      <c r="UST343" s="3"/>
      <c r="USU343" s="3"/>
      <c r="USV343" s="3"/>
      <c r="USW343" s="3"/>
      <c r="USX343" s="3"/>
      <c r="USY343" s="3"/>
      <c r="USZ343" s="3"/>
      <c r="UTA343" s="3"/>
      <c r="UTB343" s="3"/>
      <c r="UTC343" s="3"/>
      <c r="UTD343" s="3"/>
      <c r="UTE343" s="3"/>
      <c r="UTF343" s="3"/>
      <c r="UTG343" s="3"/>
      <c r="UTH343" s="3"/>
      <c r="UTI343" s="3"/>
      <c r="UTJ343" s="3"/>
      <c r="UTK343" s="3"/>
      <c r="UTL343" s="3"/>
      <c r="UTM343" s="3"/>
      <c r="UTN343" s="3"/>
      <c r="UTO343" s="3"/>
      <c r="UTP343" s="3"/>
      <c r="UTQ343" s="3"/>
      <c r="UTR343" s="3"/>
      <c r="UTS343" s="3"/>
      <c r="UTT343" s="3"/>
      <c r="UTU343" s="3"/>
      <c r="UTV343" s="3"/>
      <c r="UTW343" s="3"/>
      <c r="UTX343" s="3"/>
      <c r="UTY343" s="3"/>
      <c r="UTZ343" s="3"/>
      <c r="UUA343" s="3"/>
      <c r="UUB343" s="3"/>
      <c r="UUC343" s="3"/>
      <c r="UUD343" s="3"/>
      <c r="UUE343" s="3"/>
      <c r="UUF343" s="3"/>
      <c r="UUG343" s="3"/>
      <c r="UUH343" s="3"/>
      <c r="UUI343" s="3"/>
      <c r="UUJ343" s="3"/>
      <c r="UUK343" s="3"/>
      <c r="UUL343" s="3"/>
      <c r="UUM343" s="3"/>
      <c r="UUN343" s="3"/>
      <c r="UUO343" s="3"/>
      <c r="UUP343" s="3"/>
      <c r="UUQ343" s="3"/>
      <c r="UUR343" s="3"/>
      <c r="UUS343" s="3"/>
      <c r="UUT343" s="3"/>
      <c r="UUU343" s="3"/>
      <c r="UUV343" s="3"/>
      <c r="UUW343" s="3"/>
      <c r="UUX343" s="3"/>
      <c r="UUY343" s="3"/>
      <c r="UUZ343" s="3"/>
      <c r="UVA343" s="3"/>
      <c r="UVB343" s="3"/>
      <c r="UVC343" s="3"/>
      <c r="UVD343" s="3"/>
      <c r="UVE343" s="3"/>
      <c r="UVF343" s="3"/>
      <c r="UVG343" s="3"/>
      <c r="UVH343" s="3"/>
      <c r="UVI343" s="3"/>
      <c r="UVJ343" s="3"/>
      <c r="UVK343" s="3"/>
      <c r="UVL343" s="3"/>
      <c r="UVM343" s="3"/>
      <c r="UVN343" s="3"/>
      <c r="UVO343" s="3"/>
      <c r="UVP343" s="3"/>
      <c r="UVQ343" s="3"/>
      <c r="UVR343" s="3"/>
      <c r="UVS343" s="3"/>
      <c r="UVT343" s="3"/>
      <c r="UVU343" s="3"/>
      <c r="UVV343" s="3"/>
      <c r="UVW343" s="3"/>
      <c r="UVX343" s="3"/>
      <c r="UVY343" s="3"/>
      <c r="UVZ343" s="3"/>
      <c r="UWA343" s="3"/>
      <c r="UWB343" s="3"/>
      <c r="UWC343" s="3"/>
      <c r="UWD343" s="3"/>
      <c r="UWE343" s="3"/>
      <c r="UWF343" s="3"/>
      <c r="UWG343" s="3"/>
      <c r="UWH343" s="3"/>
      <c r="UWI343" s="3"/>
      <c r="UWJ343" s="3"/>
      <c r="UWK343" s="3"/>
      <c r="UWL343" s="3"/>
      <c r="UWM343" s="3"/>
      <c r="UWN343" s="3"/>
      <c r="UWO343" s="3"/>
      <c r="UWP343" s="3"/>
      <c r="UWQ343" s="3"/>
      <c r="UWR343" s="3"/>
      <c r="UWS343" s="3"/>
      <c r="UWT343" s="3"/>
      <c r="UWU343" s="3"/>
      <c r="UWV343" s="3"/>
      <c r="UWW343" s="3"/>
      <c r="UWX343" s="3"/>
      <c r="UWY343" s="3"/>
      <c r="UWZ343" s="3"/>
      <c r="UXA343" s="3"/>
      <c r="UXB343" s="3"/>
      <c r="UXC343" s="3"/>
      <c r="UXD343" s="3"/>
      <c r="UXE343" s="3"/>
      <c r="UXF343" s="3"/>
      <c r="UXG343" s="3"/>
      <c r="UXH343" s="3"/>
      <c r="UXI343" s="3"/>
      <c r="UXJ343" s="3"/>
      <c r="UXK343" s="3"/>
      <c r="UXL343" s="3"/>
      <c r="UXM343" s="3"/>
      <c r="UXN343" s="3"/>
      <c r="UXO343" s="3"/>
      <c r="UXP343" s="3"/>
      <c r="UXQ343" s="3"/>
      <c r="UXR343" s="3"/>
      <c r="UXS343" s="3"/>
      <c r="UXT343" s="3"/>
      <c r="UXU343" s="3"/>
      <c r="UXV343" s="3"/>
      <c r="UXW343" s="3"/>
      <c r="UXX343" s="3"/>
      <c r="UXY343" s="3"/>
      <c r="UXZ343" s="3"/>
      <c r="UYA343" s="3"/>
      <c r="UYB343" s="3"/>
      <c r="UYC343" s="3"/>
      <c r="UYD343" s="3"/>
      <c r="UYE343" s="3"/>
      <c r="UYF343" s="3"/>
      <c r="UYG343" s="3"/>
      <c r="UYH343" s="3"/>
      <c r="UYI343" s="3"/>
      <c r="UYJ343" s="3"/>
      <c r="UYK343" s="3"/>
      <c r="UYL343" s="3"/>
      <c r="UYM343" s="3"/>
      <c r="UYN343" s="3"/>
      <c r="UYO343" s="3"/>
      <c r="UYP343" s="3"/>
      <c r="UYQ343" s="3"/>
      <c r="UYR343" s="3"/>
      <c r="UYS343" s="3"/>
      <c r="UYT343" s="3"/>
      <c r="UYU343" s="3"/>
      <c r="UYV343" s="3"/>
      <c r="UYW343" s="3"/>
      <c r="UYX343" s="3"/>
      <c r="UYY343" s="3"/>
      <c r="UYZ343" s="3"/>
      <c r="UZA343" s="3"/>
      <c r="UZB343" s="3"/>
      <c r="UZC343" s="3"/>
      <c r="UZD343" s="3"/>
      <c r="UZE343" s="3"/>
      <c r="UZF343" s="3"/>
      <c r="UZG343" s="3"/>
      <c r="UZH343" s="3"/>
      <c r="UZI343" s="3"/>
      <c r="UZJ343" s="3"/>
      <c r="UZK343" s="3"/>
      <c r="UZL343" s="3"/>
      <c r="UZM343" s="3"/>
      <c r="UZN343" s="3"/>
      <c r="UZO343" s="3"/>
      <c r="UZP343" s="3"/>
      <c r="UZQ343" s="3"/>
      <c r="UZR343" s="3"/>
      <c r="UZS343" s="3"/>
      <c r="UZT343" s="3"/>
      <c r="UZU343" s="3"/>
      <c r="UZV343" s="3"/>
      <c r="UZW343" s="3"/>
      <c r="UZX343" s="3"/>
      <c r="UZY343" s="3"/>
      <c r="UZZ343" s="3"/>
      <c r="VAA343" s="3"/>
      <c r="VAB343" s="3"/>
      <c r="VAC343" s="3"/>
      <c r="VAD343" s="3"/>
      <c r="VAE343" s="3"/>
      <c r="VAF343" s="3"/>
      <c r="VAG343" s="3"/>
      <c r="VAH343" s="3"/>
      <c r="VAI343" s="3"/>
      <c r="VAJ343" s="3"/>
      <c r="VAK343" s="3"/>
      <c r="VAL343" s="3"/>
      <c r="VAM343" s="3"/>
      <c r="VAN343" s="3"/>
      <c r="VAO343" s="3"/>
      <c r="VAP343" s="3"/>
      <c r="VAQ343" s="3"/>
      <c r="VAR343" s="3"/>
      <c r="VAS343" s="3"/>
      <c r="VAT343" s="3"/>
      <c r="VAU343" s="3"/>
      <c r="VAV343" s="3"/>
      <c r="VAW343" s="3"/>
      <c r="VAX343" s="3"/>
      <c r="VAY343" s="3"/>
      <c r="VAZ343" s="3"/>
      <c r="VBA343" s="3"/>
      <c r="VBB343" s="3"/>
      <c r="VBC343" s="3"/>
      <c r="VBD343" s="3"/>
      <c r="VBE343" s="3"/>
      <c r="VBF343" s="3"/>
      <c r="VBG343" s="3"/>
      <c r="VBH343" s="3"/>
      <c r="VBI343" s="3"/>
      <c r="VBJ343" s="3"/>
      <c r="VBK343" s="3"/>
      <c r="VBL343" s="3"/>
      <c r="VBM343" s="3"/>
      <c r="VBN343" s="3"/>
      <c r="VBO343" s="3"/>
      <c r="VBP343" s="3"/>
      <c r="VBQ343" s="3"/>
      <c r="VBR343" s="3"/>
      <c r="VBS343" s="3"/>
      <c r="VBT343" s="3"/>
      <c r="VBU343" s="3"/>
      <c r="VBV343" s="3"/>
      <c r="VBW343" s="3"/>
      <c r="VBX343" s="3"/>
      <c r="VBY343" s="3"/>
      <c r="VBZ343" s="3"/>
      <c r="VCA343" s="3"/>
      <c r="VCB343" s="3"/>
      <c r="VCC343" s="3"/>
      <c r="VCD343" s="3"/>
      <c r="VCE343" s="3"/>
      <c r="VCF343" s="3"/>
      <c r="VCG343" s="3"/>
      <c r="VCH343" s="3"/>
      <c r="VCI343" s="3"/>
      <c r="VCJ343" s="3"/>
      <c r="VCK343" s="3"/>
      <c r="VCL343" s="3"/>
      <c r="VCM343" s="3"/>
      <c r="VCN343" s="3"/>
      <c r="VCO343" s="3"/>
      <c r="VCP343" s="3"/>
      <c r="VCQ343" s="3"/>
      <c r="VCR343" s="3"/>
      <c r="VCS343" s="3"/>
      <c r="VCT343" s="3"/>
      <c r="VCU343" s="3"/>
      <c r="VCV343" s="3"/>
      <c r="VCW343" s="3"/>
      <c r="VCX343" s="3"/>
      <c r="VCY343" s="3"/>
      <c r="VCZ343" s="3"/>
      <c r="VDA343" s="3"/>
      <c r="VDB343" s="3"/>
      <c r="VDC343" s="3"/>
      <c r="VDD343" s="3"/>
      <c r="VDE343" s="3"/>
      <c r="VDF343" s="3"/>
      <c r="VDG343" s="3"/>
      <c r="VDH343" s="3"/>
      <c r="VDI343" s="3"/>
      <c r="VDJ343" s="3"/>
      <c r="VDK343" s="3"/>
      <c r="VDL343" s="3"/>
      <c r="VDM343" s="3"/>
      <c r="VDN343" s="3"/>
      <c r="VDO343" s="3"/>
      <c r="VDP343" s="3"/>
      <c r="VDQ343" s="3"/>
      <c r="VDR343" s="3"/>
      <c r="VDS343" s="3"/>
      <c r="VDT343" s="3"/>
      <c r="VDU343" s="3"/>
      <c r="VDV343" s="3"/>
      <c r="VDW343" s="3"/>
      <c r="VDX343" s="3"/>
      <c r="VDY343" s="3"/>
      <c r="VDZ343" s="3"/>
      <c r="VEA343" s="3"/>
      <c r="VEB343" s="3"/>
      <c r="VEC343" s="3"/>
      <c r="VED343" s="3"/>
      <c r="VEE343" s="3"/>
      <c r="VEF343" s="3"/>
      <c r="VEG343" s="3"/>
      <c r="VEH343" s="3"/>
      <c r="VEI343" s="3"/>
      <c r="VEJ343" s="3"/>
      <c r="VEK343" s="3"/>
      <c r="VEL343" s="3"/>
      <c r="VEM343" s="3"/>
      <c r="VEN343" s="3"/>
      <c r="VEO343" s="3"/>
      <c r="VEP343" s="3"/>
      <c r="VEQ343" s="3"/>
      <c r="VER343" s="3"/>
      <c r="VES343" s="3"/>
      <c r="VET343" s="3"/>
      <c r="VEU343" s="3"/>
      <c r="VEV343" s="3"/>
      <c r="VEW343" s="3"/>
      <c r="VEX343" s="3"/>
      <c r="VEY343" s="3"/>
      <c r="VEZ343" s="3"/>
      <c r="VFA343" s="3"/>
      <c r="VFB343" s="3"/>
      <c r="VFC343" s="3"/>
      <c r="VFD343" s="3"/>
      <c r="VFE343" s="3"/>
      <c r="VFF343" s="3"/>
      <c r="VFG343" s="3"/>
      <c r="VFH343" s="3"/>
      <c r="VFI343" s="3"/>
      <c r="VFJ343" s="3"/>
      <c r="VFK343" s="3"/>
      <c r="VFL343" s="3"/>
      <c r="VFM343" s="3"/>
      <c r="VFN343" s="3"/>
      <c r="VFO343" s="3"/>
      <c r="VFP343" s="3"/>
      <c r="VFQ343" s="3"/>
      <c r="VFR343" s="3"/>
      <c r="VFS343" s="3"/>
      <c r="VFT343" s="3"/>
      <c r="VFU343" s="3"/>
      <c r="VFV343" s="3"/>
      <c r="VFW343" s="3"/>
      <c r="VFX343" s="3"/>
      <c r="VFY343" s="3"/>
      <c r="VFZ343" s="3"/>
      <c r="VGA343" s="3"/>
      <c r="VGB343" s="3"/>
      <c r="VGC343" s="3"/>
      <c r="VGD343" s="3"/>
      <c r="VGE343" s="3"/>
      <c r="VGF343" s="3"/>
      <c r="VGG343" s="3"/>
      <c r="VGH343" s="3"/>
      <c r="VGI343" s="3"/>
      <c r="VGJ343" s="3"/>
      <c r="VGK343" s="3"/>
      <c r="VGL343" s="3"/>
      <c r="VGM343" s="3"/>
      <c r="VGN343" s="3"/>
      <c r="VGO343" s="3"/>
      <c r="VGP343" s="3"/>
      <c r="VGQ343" s="3"/>
      <c r="VGR343" s="3"/>
      <c r="VGS343" s="3"/>
      <c r="VGT343" s="3"/>
      <c r="VGU343" s="3"/>
      <c r="VGV343" s="3"/>
      <c r="VGW343" s="3"/>
      <c r="VGX343" s="3"/>
      <c r="VGY343" s="3"/>
      <c r="VGZ343" s="3"/>
      <c r="VHA343" s="3"/>
      <c r="VHB343" s="3"/>
      <c r="VHC343" s="3"/>
      <c r="VHD343" s="3"/>
      <c r="VHE343" s="3"/>
      <c r="VHF343" s="3"/>
      <c r="VHG343" s="3"/>
      <c r="VHH343" s="3"/>
      <c r="VHI343" s="3"/>
      <c r="VHJ343" s="3"/>
      <c r="VHK343" s="3"/>
      <c r="VHL343" s="3"/>
      <c r="VHM343" s="3"/>
      <c r="VHN343" s="3"/>
      <c r="VHO343" s="3"/>
      <c r="VHP343" s="3"/>
      <c r="VHQ343" s="3"/>
      <c r="VHR343" s="3"/>
      <c r="VHS343" s="3"/>
      <c r="VHT343" s="3"/>
      <c r="VHU343" s="3"/>
      <c r="VHV343" s="3"/>
      <c r="VHW343" s="3"/>
      <c r="VHX343" s="3"/>
      <c r="VHY343" s="3"/>
      <c r="VHZ343" s="3"/>
      <c r="VIA343" s="3"/>
      <c r="VIB343" s="3"/>
      <c r="VIC343" s="3"/>
      <c r="VID343" s="3"/>
      <c r="VIE343" s="3"/>
      <c r="VIF343" s="3"/>
      <c r="VIG343" s="3"/>
      <c r="VIH343" s="3"/>
      <c r="VII343" s="3"/>
      <c r="VIJ343" s="3"/>
      <c r="VIK343" s="3"/>
      <c r="VIL343" s="3"/>
      <c r="VIM343" s="3"/>
      <c r="VIN343" s="3"/>
      <c r="VIO343" s="3"/>
      <c r="VIP343" s="3"/>
      <c r="VIQ343" s="3"/>
      <c r="VIR343" s="3"/>
      <c r="VIS343" s="3"/>
      <c r="VIT343" s="3"/>
      <c r="VIU343" s="3"/>
      <c r="VIV343" s="3"/>
      <c r="VIW343" s="3"/>
      <c r="VIX343" s="3"/>
      <c r="VIY343" s="3"/>
      <c r="VIZ343" s="3"/>
      <c r="VJA343" s="3"/>
      <c r="VJB343" s="3"/>
      <c r="VJC343" s="3"/>
      <c r="VJD343" s="3"/>
      <c r="VJE343" s="3"/>
      <c r="VJF343" s="3"/>
      <c r="VJG343" s="3"/>
      <c r="VJH343" s="3"/>
      <c r="VJI343" s="3"/>
      <c r="VJJ343" s="3"/>
      <c r="VJK343" s="3"/>
      <c r="VJL343" s="3"/>
      <c r="VJM343" s="3"/>
      <c r="VJN343" s="3"/>
      <c r="VJO343" s="3"/>
      <c r="VJP343" s="3"/>
      <c r="VJQ343" s="3"/>
      <c r="VJR343" s="3"/>
      <c r="VJS343" s="3"/>
      <c r="VJT343" s="3"/>
      <c r="VJU343" s="3"/>
      <c r="VJV343" s="3"/>
      <c r="VJW343" s="3"/>
      <c r="VJX343" s="3"/>
      <c r="VJY343" s="3"/>
      <c r="VJZ343" s="3"/>
      <c r="VKA343" s="3"/>
      <c r="VKB343" s="3"/>
      <c r="VKC343" s="3"/>
      <c r="VKD343" s="3"/>
      <c r="VKE343" s="3"/>
      <c r="VKF343" s="3"/>
      <c r="VKG343" s="3"/>
      <c r="VKH343" s="3"/>
      <c r="VKI343" s="3"/>
      <c r="VKJ343" s="3"/>
      <c r="VKK343" s="3"/>
      <c r="VKL343" s="3"/>
      <c r="VKM343" s="3"/>
      <c r="VKN343" s="3"/>
      <c r="VKO343" s="3"/>
      <c r="VKP343" s="3"/>
      <c r="VKQ343" s="3"/>
      <c r="VKR343" s="3"/>
      <c r="VKS343" s="3"/>
      <c r="VKT343" s="3"/>
      <c r="VKU343" s="3"/>
      <c r="VKV343" s="3"/>
      <c r="VKW343" s="3"/>
      <c r="VKX343" s="3"/>
      <c r="VKY343" s="3"/>
      <c r="VKZ343" s="3"/>
      <c r="VLA343" s="3"/>
      <c r="VLB343" s="3"/>
      <c r="VLC343" s="3"/>
      <c r="VLD343" s="3"/>
      <c r="VLE343" s="3"/>
      <c r="VLF343" s="3"/>
      <c r="VLG343" s="3"/>
      <c r="VLH343" s="3"/>
      <c r="VLI343" s="3"/>
      <c r="VLJ343" s="3"/>
      <c r="VLK343" s="3"/>
      <c r="VLL343" s="3"/>
      <c r="VLM343" s="3"/>
      <c r="VLN343" s="3"/>
      <c r="VLO343" s="3"/>
      <c r="VLP343" s="3"/>
      <c r="VLQ343" s="3"/>
      <c r="VLR343" s="3"/>
      <c r="VLS343" s="3"/>
      <c r="VLT343" s="3"/>
      <c r="VLU343" s="3"/>
      <c r="VLV343" s="3"/>
      <c r="VLW343" s="3"/>
      <c r="VLX343" s="3"/>
      <c r="VLY343" s="3"/>
      <c r="VLZ343" s="3"/>
      <c r="VMA343" s="3"/>
      <c r="VMB343" s="3"/>
      <c r="VMC343" s="3"/>
      <c r="VMD343" s="3"/>
      <c r="VME343" s="3"/>
      <c r="VMF343" s="3"/>
      <c r="VMG343" s="3"/>
      <c r="VMH343" s="3"/>
      <c r="VMI343" s="3"/>
      <c r="VMJ343" s="3"/>
      <c r="VMK343" s="3"/>
      <c r="VML343" s="3"/>
      <c r="VMM343" s="3"/>
      <c r="VMN343" s="3"/>
      <c r="VMO343" s="3"/>
      <c r="VMP343" s="3"/>
      <c r="VMQ343" s="3"/>
      <c r="VMR343" s="3"/>
      <c r="VMS343" s="3"/>
      <c r="VMT343" s="3"/>
      <c r="VMU343" s="3"/>
      <c r="VMV343" s="3"/>
      <c r="VMW343" s="3"/>
      <c r="VMX343" s="3"/>
      <c r="VMY343" s="3"/>
      <c r="VMZ343" s="3"/>
      <c r="VNA343" s="3"/>
      <c r="VNB343" s="3"/>
      <c r="VNC343" s="3"/>
      <c r="VND343" s="3"/>
      <c r="VNE343" s="3"/>
      <c r="VNF343" s="3"/>
      <c r="VNG343" s="3"/>
      <c r="VNH343" s="3"/>
      <c r="VNI343" s="3"/>
      <c r="VNJ343" s="3"/>
      <c r="VNK343" s="3"/>
      <c r="VNL343" s="3"/>
      <c r="VNM343" s="3"/>
      <c r="VNN343" s="3"/>
      <c r="VNO343" s="3"/>
      <c r="VNP343" s="3"/>
      <c r="VNQ343" s="3"/>
      <c r="VNR343" s="3"/>
      <c r="VNS343" s="3"/>
      <c r="VNT343" s="3"/>
      <c r="VNU343" s="3"/>
      <c r="VNV343" s="3"/>
      <c r="VNW343" s="3"/>
      <c r="VNX343" s="3"/>
      <c r="VNY343" s="3"/>
      <c r="VNZ343" s="3"/>
      <c r="VOA343" s="3"/>
      <c r="VOB343" s="3"/>
      <c r="VOC343" s="3"/>
      <c r="VOD343" s="3"/>
      <c r="VOE343" s="3"/>
      <c r="VOF343" s="3"/>
      <c r="VOG343" s="3"/>
      <c r="VOH343" s="3"/>
      <c r="VOI343" s="3"/>
      <c r="VOJ343" s="3"/>
      <c r="VOK343" s="3"/>
      <c r="VOL343" s="3"/>
      <c r="VOM343" s="3"/>
      <c r="VON343" s="3"/>
      <c r="VOO343" s="3"/>
      <c r="VOP343" s="3"/>
      <c r="VOQ343" s="3"/>
      <c r="VOR343" s="3"/>
      <c r="VOS343" s="3"/>
      <c r="VOT343" s="3"/>
      <c r="VOU343" s="3"/>
      <c r="VOV343" s="3"/>
      <c r="VOW343" s="3"/>
      <c r="VOX343" s="3"/>
      <c r="VOY343" s="3"/>
      <c r="VOZ343" s="3"/>
      <c r="VPA343" s="3"/>
      <c r="VPB343" s="3"/>
      <c r="VPC343" s="3"/>
      <c r="VPD343" s="3"/>
      <c r="VPE343" s="3"/>
      <c r="VPF343" s="3"/>
      <c r="VPG343" s="3"/>
      <c r="VPH343" s="3"/>
      <c r="VPI343" s="3"/>
      <c r="VPJ343" s="3"/>
      <c r="VPK343" s="3"/>
      <c r="VPL343" s="3"/>
      <c r="VPM343" s="3"/>
      <c r="VPN343" s="3"/>
      <c r="VPO343" s="3"/>
      <c r="VPP343" s="3"/>
      <c r="VPQ343" s="3"/>
      <c r="VPR343" s="3"/>
      <c r="VPS343" s="3"/>
      <c r="VPT343" s="3"/>
      <c r="VPU343" s="3"/>
      <c r="VPV343" s="3"/>
      <c r="VPW343" s="3"/>
      <c r="VPX343" s="3"/>
      <c r="VPY343" s="3"/>
      <c r="VPZ343" s="3"/>
      <c r="VQA343" s="3"/>
      <c r="VQB343" s="3"/>
      <c r="VQC343" s="3"/>
      <c r="VQD343" s="3"/>
      <c r="VQE343" s="3"/>
      <c r="VQF343" s="3"/>
      <c r="VQG343" s="3"/>
      <c r="VQH343" s="3"/>
      <c r="VQI343" s="3"/>
      <c r="VQJ343" s="3"/>
      <c r="VQK343" s="3"/>
      <c r="VQL343" s="3"/>
      <c r="VQM343" s="3"/>
      <c r="VQN343" s="3"/>
      <c r="VQO343" s="3"/>
      <c r="VQP343" s="3"/>
      <c r="VQQ343" s="3"/>
      <c r="VQR343" s="3"/>
      <c r="VQS343" s="3"/>
      <c r="VQT343" s="3"/>
      <c r="VQU343" s="3"/>
      <c r="VQV343" s="3"/>
      <c r="VQW343" s="3"/>
      <c r="VQX343" s="3"/>
      <c r="VQY343" s="3"/>
      <c r="VQZ343" s="3"/>
      <c r="VRA343" s="3"/>
      <c r="VRB343" s="3"/>
      <c r="VRC343" s="3"/>
      <c r="VRD343" s="3"/>
      <c r="VRE343" s="3"/>
      <c r="VRF343" s="3"/>
      <c r="VRG343" s="3"/>
      <c r="VRH343" s="3"/>
      <c r="VRI343" s="3"/>
      <c r="VRJ343" s="3"/>
      <c r="VRK343" s="3"/>
      <c r="VRL343" s="3"/>
      <c r="VRM343" s="3"/>
      <c r="VRN343" s="3"/>
      <c r="VRO343" s="3"/>
      <c r="VRP343" s="3"/>
      <c r="VRQ343" s="3"/>
      <c r="VRR343" s="3"/>
      <c r="VRS343" s="3"/>
      <c r="VRT343" s="3"/>
      <c r="VRU343" s="3"/>
      <c r="VRV343" s="3"/>
      <c r="VRW343" s="3"/>
      <c r="VRX343" s="3"/>
      <c r="VRY343" s="3"/>
      <c r="VRZ343" s="3"/>
      <c r="VSA343" s="3"/>
      <c r="VSB343" s="3"/>
      <c r="VSC343" s="3"/>
      <c r="VSD343" s="3"/>
      <c r="VSE343" s="3"/>
      <c r="VSF343" s="3"/>
      <c r="VSG343" s="3"/>
      <c r="VSH343" s="3"/>
      <c r="VSI343" s="3"/>
      <c r="VSJ343" s="3"/>
      <c r="VSK343" s="3"/>
      <c r="VSL343" s="3"/>
      <c r="VSM343" s="3"/>
      <c r="VSN343" s="3"/>
      <c r="VSO343" s="3"/>
      <c r="VSP343" s="3"/>
      <c r="VSQ343" s="3"/>
      <c r="VSR343" s="3"/>
      <c r="VSS343" s="3"/>
      <c r="VST343" s="3"/>
      <c r="VSU343" s="3"/>
      <c r="VSV343" s="3"/>
      <c r="VSW343" s="3"/>
      <c r="VSX343" s="3"/>
      <c r="VSY343" s="3"/>
      <c r="VSZ343" s="3"/>
      <c r="VTA343" s="3"/>
      <c r="VTB343" s="3"/>
      <c r="VTC343" s="3"/>
      <c r="VTD343" s="3"/>
      <c r="VTE343" s="3"/>
      <c r="VTF343" s="3"/>
      <c r="VTG343" s="3"/>
      <c r="VTH343" s="3"/>
      <c r="VTI343" s="3"/>
      <c r="VTJ343" s="3"/>
      <c r="VTK343" s="3"/>
      <c r="VTL343" s="3"/>
      <c r="VTM343" s="3"/>
      <c r="VTN343" s="3"/>
      <c r="VTO343" s="3"/>
      <c r="VTP343" s="3"/>
      <c r="VTQ343" s="3"/>
      <c r="VTR343" s="3"/>
      <c r="VTS343" s="3"/>
      <c r="VTT343" s="3"/>
      <c r="VTU343" s="3"/>
      <c r="VTV343" s="3"/>
      <c r="VTW343" s="3"/>
      <c r="VTX343" s="3"/>
      <c r="VTY343" s="3"/>
      <c r="VTZ343" s="3"/>
      <c r="VUA343" s="3"/>
      <c r="VUB343" s="3"/>
      <c r="VUC343" s="3"/>
      <c r="VUD343" s="3"/>
      <c r="VUE343" s="3"/>
      <c r="VUF343" s="3"/>
      <c r="VUG343" s="3"/>
      <c r="VUH343" s="3"/>
      <c r="VUI343" s="3"/>
      <c r="VUJ343" s="3"/>
      <c r="VUK343" s="3"/>
      <c r="VUL343" s="3"/>
      <c r="VUM343" s="3"/>
      <c r="VUN343" s="3"/>
      <c r="VUO343" s="3"/>
      <c r="VUP343" s="3"/>
      <c r="VUQ343" s="3"/>
      <c r="VUR343" s="3"/>
      <c r="VUS343" s="3"/>
      <c r="VUT343" s="3"/>
      <c r="VUU343" s="3"/>
      <c r="VUV343" s="3"/>
      <c r="VUW343" s="3"/>
      <c r="VUX343" s="3"/>
      <c r="VUY343" s="3"/>
      <c r="VUZ343" s="3"/>
      <c r="VVA343" s="3"/>
      <c r="VVB343" s="3"/>
      <c r="VVC343" s="3"/>
      <c r="VVD343" s="3"/>
      <c r="VVE343" s="3"/>
      <c r="VVF343" s="3"/>
      <c r="VVG343" s="3"/>
      <c r="VVH343" s="3"/>
      <c r="VVI343" s="3"/>
      <c r="VVJ343" s="3"/>
      <c r="VVK343" s="3"/>
      <c r="VVL343" s="3"/>
      <c r="VVM343" s="3"/>
      <c r="VVN343" s="3"/>
      <c r="VVO343" s="3"/>
      <c r="VVP343" s="3"/>
      <c r="VVQ343" s="3"/>
      <c r="VVR343" s="3"/>
      <c r="VVS343" s="3"/>
      <c r="VVT343" s="3"/>
      <c r="VVU343" s="3"/>
      <c r="VVV343" s="3"/>
      <c r="VVW343" s="3"/>
      <c r="VVX343" s="3"/>
      <c r="VVY343" s="3"/>
      <c r="VVZ343" s="3"/>
      <c r="VWA343" s="3"/>
      <c r="VWB343" s="3"/>
      <c r="VWC343" s="3"/>
      <c r="VWD343" s="3"/>
      <c r="VWE343" s="3"/>
      <c r="VWF343" s="3"/>
      <c r="VWG343" s="3"/>
      <c r="VWH343" s="3"/>
      <c r="VWI343" s="3"/>
      <c r="VWJ343" s="3"/>
      <c r="VWK343" s="3"/>
      <c r="VWL343" s="3"/>
      <c r="VWM343" s="3"/>
      <c r="VWN343" s="3"/>
      <c r="VWO343" s="3"/>
      <c r="VWP343" s="3"/>
      <c r="VWQ343" s="3"/>
      <c r="VWR343" s="3"/>
      <c r="VWS343" s="3"/>
      <c r="VWT343" s="3"/>
      <c r="VWU343" s="3"/>
      <c r="VWV343" s="3"/>
      <c r="VWW343" s="3"/>
      <c r="VWX343" s="3"/>
      <c r="VWY343" s="3"/>
      <c r="VWZ343" s="3"/>
      <c r="VXA343" s="3"/>
      <c r="VXB343" s="3"/>
      <c r="VXC343" s="3"/>
      <c r="VXD343" s="3"/>
      <c r="VXE343" s="3"/>
      <c r="VXF343" s="3"/>
      <c r="VXG343" s="3"/>
      <c r="VXH343" s="3"/>
      <c r="VXI343" s="3"/>
      <c r="VXJ343" s="3"/>
      <c r="VXK343" s="3"/>
      <c r="VXL343" s="3"/>
      <c r="VXM343" s="3"/>
      <c r="VXN343" s="3"/>
      <c r="VXO343" s="3"/>
      <c r="VXP343" s="3"/>
      <c r="VXQ343" s="3"/>
      <c r="VXR343" s="3"/>
      <c r="VXS343" s="3"/>
      <c r="VXT343" s="3"/>
      <c r="VXU343" s="3"/>
      <c r="VXV343" s="3"/>
      <c r="VXW343" s="3"/>
      <c r="VXX343" s="3"/>
      <c r="VXY343" s="3"/>
      <c r="VXZ343" s="3"/>
      <c r="VYA343" s="3"/>
      <c r="VYB343" s="3"/>
      <c r="VYC343" s="3"/>
      <c r="VYD343" s="3"/>
      <c r="VYE343" s="3"/>
      <c r="VYF343" s="3"/>
      <c r="VYG343" s="3"/>
      <c r="VYH343" s="3"/>
      <c r="VYI343" s="3"/>
      <c r="VYJ343" s="3"/>
      <c r="VYK343" s="3"/>
      <c r="VYL343" s="3"/>
      <c r="VYM343" s="3"/>
      <c r="VYN343" s="3"/>
      <c r="VYO343" s="3"/>
      <c r="VYP343" s="3"/>
      <c r="VYQ343" s="3"/>
      <c r="VYR343" s="3"/>
      <c r="VYS343" s="3"/>
      <c r="VYT343" s="3"/>
      <c r="VYU343" s="3"/>
      <c r="VYV343" s="3"/>
      <c r="VYW343" s="3"/>
      <c r="VYX343" s="3"/>
      <c r="VYY343" s="3"/>
      <c r="VYZ343" s="3"/>
      <c r="VZA343" s="3"/>
      <c r="VZB343" s="3"/>
      <c r="VZC343" s="3"/>
      <c r="VZD343" s="3"/>
      <c r="VZE343" s="3"/>
      <c r="VZF343" s="3"/>
      <c r="VZG343" s="3"/>
      <c r="VZH343" s="3"/>
      <c r="VZI343" s="3"/>
      <c r="VZJ343" s="3"/>
      <c r="VZK343" s="3"/>
      <c r="VZL343" s="3"/>
      <c r="VZM343" s="3"/>
      <c r="VZN343" s="3"/>
      <c r="VZO343" s="3"/>
      <c r="VZP343" s="3"/>
      <c r="VZQ343" s="3"/>
      <c r="VZR343" s="3"/>
      <c r="VZS343" s="3"/>
      <c r="VZT343" s="3"/>
      <c r="VZU343" s="3"/>
      <c r="VZV343" s="3"/>
      <c r="VZW343" s="3"/>
      <c r="VZX343" s="3"/>
      <c r="VZY343" s="3"/>
      <c r="VZZ343" s="3"/>
      <c r="WAA343" s="3"/>
      <c r="WAB343" s="3"/>
      <c r="WAC343" s="3"/>
      <c r="WAD343" s="3"/>
      <c r="WAE343" s="3"/>
      <c r="WAF343" s="3"/>
      <c r="WAG343" s="3"/>
      <c r="WAH343" s="3"/>
      <c r="WAI343" s="3"/>
      <c r="WAJ343" s="3"/>
      <c r="WAK343" s="3"/>
      <c r="WAL343" s="3"/>
      <c r="WAM343" s="3"/>
      <c r="WAN343" s="3"/>
      <c r="WAO343" s="3"/>
      <c r="WAP343" s="3"/>
      <c r="WAQ343" s="3"/>
      <c r="WAR343" s="3"/>
      <c r="WAS343" s="3"/>
      <c r="WAT343" s="3"/>
      <c r="WAU343" s="3"/>
      <c r="WAV343" s="3"/>
      <c r="WAW343" s="3"/>
      <c r="WAX343" s="3"/>
      <c r="WAY343" s="3"/>
      <c r="WAZ343" s="3"/>
      <c r="WBA343" s="3"/>
      <c r="WBB343" s="3"/>
      <c r="WBC343" s="3"/>
      <c r="WBD343" s="3"/>
      <c r="WBE343" s="3"/>
      <c r="WBF343" s="3"/>
      <c r="WBG343" s="3"/>
      <c r="WBH343" s="3"/>
      <c r="WBI343" s="3"/>
      <c r="WBJ343" s="3"/>
      <c r="WBK343" s="3"/>
      <c r="WBL343" s="3"/>
      <c r="WBM343" s="3"/>
      <c r="WBN343" s="3"/>
      <c r="WBO343" s="3"/>
      <c r="WBP343" s="3"/>
      <c r="WBQ343" s="3"/>
      <c r="WBR343" s="3"/>
      <c r="WBS343" s="3"/>
      <c r="WBT343" s="3"/>
      <c r="WBU343" s="3"/>
      <c r="WBV343" s="3"/>
      <c r="WBW343" s="3"/>
      <c r="WBX343" s="3"/>
      <c r="WBY343" s="3"/>
      <c r="WBZ343" s="3"/>
      <c r="WCA343" s="3"/>
      <c r="WCB343" s="3"/>
      <c r="WCC343" s="3"/>
      <c r="WCD343" s="3"/>
      <c r="WCE343" s="3"/>
      <c r="WCF343" s="3"/>
      <c r="WCG343" s="3"/>
      <c r="WCH343" s="3"/>
      <c r="WCI343" s="3"/>
      <c r="WCJ343" s="3"/>
      <c r="WCK343" s="3"/>
      <c r="WCL343" s="3"/>
      <c r="WCM343" s="3"/>
      <c r="WCN343" s="3"/>
      <c r="WCO343" s="3"/>
      <c r="WCP343" s="3"/>
      <c r="WCQ343" s="3"/>
      <c r="WCR343" s="3"/>
      <c r="WCS343" s="3"/>
      <c r="WCT343" s="3"/>
      <c r="WCU343" s="3"/>
      <c r="WCV343" s="3"/>
      <c r="WCW343" s="3"/>
      <c r="WCX343" s="3"/>
      <c r="WCY343" s="3"/>
      <c r="WCZ343" s="3"/>
      <c r="WDA343" s="3"/>
      <c r="WDB343" s="3"/>
      <c r="WDC343" s="3"/>
      <c r="WDD343" s="3"/>
      <c r="WDE343" s="3"/>
      <c r="WDF343" s="3"/>
      <c r="WDG343" s="3"/>
      <c r="WDH343" s="3"/>
      <c r="WDI343" s="3"/>
      <c r="WDJ343" s="3"/>
      <c r="WDK343" s="3"/>
      <c r="WDL343" s="3"/>
      <c r="WDM343" s="3"/>
      <c r="WDN343" s="3"/>
      <c r="WDO343" s="3"/>
      <c r="WDP343" s="3"/>
      <c r="WDQ343" s="3"/>
      <c r="WDR343" s="3"/>
      <c r="WDS343" s="3"/>
      <c r="WDT343" s="3"/>
      <c r="WDU343" s="3"/>
      <c r="WDV343" s="3"/>
      <c r="WDW343" s="3"/>
      <c r="WDX343" s="3"/>
      <c r="WDY343" s="3"/>
      <c r="WDZ343" s="3"/>
      <c r="WEA343" s="3"/>
      <c r="WEB343" s="3"/>
      <c r="WEC343" s="3"/>
      <c r="WED343" s="3"/>
      <c r="WEE343" s="3"/>
      <c r="WEF343" s="3"/>
      <c r="WEG343" s="3"/>
      <c r="WEH343" s="3"/>
      <c r="WEI343" s="3"/>
      <c r="WEJ343" s="3"/>
      <c r="WEK343" s="3"/>
      <c r="WEL343" s="3"/>
      <c r="WEM343" s="3"/>
      <c r="WEN343" s="3"/>
      <c r="WEO343" s="3"/>
      <c r="WEP343" s="3"/>
      <c r="WEQ343" s="3"/>
      <c r="WER343" s="3"/>
      <c r="WES343" s="3"/>
      <c r="WET343" s="3"/>
      <c r="WEU343" s="3"/>
      <c r="WEV343" s="3"/>
      <c r="WEW343" s="3"/>
      <c r="WEX343" s="3"/>
      <c r="WEY343" s="3"/>
      <c r="WEZ343" s="3"/>
      <c r="WFA343" s="3"/>
      <c r="WFB343" s="3"/>
      <c r="WFC343" s="3"/>
      <c r="WFD343" s="3"/>
      <c r="WFE343" s="3"/>
      <c r="WFF343" s="3"/>
      <c r="WFG343" s="3"/>
      <c r="WFH343" s="3"/>
      <c r="WFI343" s="3"/>
      <c r="WFJ343" s="3"/>
      <c r="WFK343" s="3"/>
      <c r="WFL343" s="3"/>
      <c r="WFM343" s="3"/>
      <c r="WFN343" s="3"/>
      <c r="WFO343" s="3"/>
      <c r="WFP343" s="3"/>
      <c r="WFQ343" s="3"/>
      <c r="WFR343" s="3"/>
      <c r="WFS343" s="3"/>
      <c r="WFT343" s="3"/>
      <c r="WFU343" s="3"/>
      <c r="WFV343" s="3"/>
      <c r="WFW343" s="3"/>
      <c r="WFX343" s="3"/>
      <c r="WFY343" s="3"/>
      <c r="WFZ343" s="3"/>
      <c r="WGA343" s="3"/>
      <c r="WGB343" s="3"/>
      <c r="WGC343" s="3"/>
      <c r="WGD343" s="3"/>
      <c r="WGE343" s="3"/>
      <c r="WGF343" s="3"/>
      <c r="WGG343" s="3"/>
      <c r="WGH343" s="3"/>
      <c r="WGI343" s="3"/>
      <c r="WGJ343" s="3"/>
      <c r="WGK343" s="3"/>
      <c r="WGL343" s="3"/>
      <c r="WGM343" s="3"/>
      <c r="WGN343" s="3"/>
      <c r="WGO343" s="3"/>
      <c r="WGP343" s="3"/>
      <c r="WGQ343" s="3"/>
      <c r="WGR343" s="3"/>
      <c r="WGS343" s="3"/>
      <c r="WGT343" s="3"/>
      <c r="WGU343" s="3"/>
      <c r="WGV343" s="3"/>
      <c r="WGW343" s="3"/>
      <c r="WGX343" s="3"/>
      <c r="WGY343" s="3"/>
      <c r="WGZ343" s="3"/>
      <c r="WHA343" s="3"/>
      <c r="WHB343" s="3"/>
      <c r="WHC343" s="3"/>
      <c r="WHD343" s="3"/>
      <c r="WHE343" s="3"/>
      <c r="WHF343" s="3"/>
      <c r="WHG343" s="3"/>
      <c r="WHH343" s="3"/>
      <c r="WHI343" s="3"/>
      <c r="WHJ343" s="3"/>
      <c r="WHK343" s="3"/>
      <c r="WHL343" s="3"/>
      <c r="WHM343" s="3"/>
      <c r="WHN343" s="3"/>
      <c r="WHO343" s="3"/>
      <c r="WHP343" s="3"/>
      <c r="WHQ343" s="3"/>
      <c r="WHR343" s="3"/>
      <c r="WHS343" s="3"/>
      <c r="WHT343" s="3"/>
      <c r="WHU343" s="3"/>
      <c r="WHV343" s="3"/>
      <c r="WHW343" s="3"/>
      <c r="WHX343" s="3"/>
      <c r="WHY343" s="3"/>
      <c r="WHZ343" s="3"/>
      <c r="WIA343" s="3"/>
      <c r="WIB343" s="3"/>
      <c r="WIC343" s="3"/>
      <c r="WID343" s="3"/>
      <c r="WIE343" s="3"/>
      <c r="WIF343" s="3"/>
      <c r="WIG343" s="3"/>
      <c r="WIH343" s="3"/>
      <c r="WII343" s="3"/>
      <c r="WIJ343" s="3"/>
      <c r="WIK343" s="3"/>
      <c r="WIL343" s="3"/>
      <c r="WIM343" s="3"/>
      <c r="WIN343" s="3"/>
      <c r="WIO343" s="3"/>
      <c r="WIP343" s="3"/>
      <c r="WIQ343" s="3"/>
      <c r="WIR343" s="3"/>
      <c r="WIS343" s="3"/>
      <c r="WIT343" s="3"/>
      <c r="WIU343" s="3"/>
      <c r="WIV343" s="3"/>
      <c r="WIW343" s="3"/>
      <c r="WIX343" s="3"/>
      <c r="WIY343" s="3"/>
      <c r="WIZ343" s="3"/>
      <c r="WJA343" s="3"/>
      <c r="WJB343" s="3"/>
      <c r="WJC343" s="3"/>
      <c r="WJD343" s="3"/>
      <c r="WJE343" s="3"/>
      <c r="WJF343" s="3"/>
      <c r="WJG343" s="3"/>
      <c r="WJH343" s="3"/>
      <c r="WJI343" s="3"/>
      <c r="WJJ343" s="3"/>
      <c r="WJK343" s="3"/>
      <c r="WJL343" s="3"/>
      <c r="WJM343" s="3"/>
      <c r="WJN343" s="3"/>
      <c r="WJO343" s="3"/>
      <c r="WJP343" s="3"/>
      <c r="WJQ343" s="3"/>
      <c r="WJR343" s="3"/>
      <c r="WJS343" s="3"/>
      <c r="WJT343" s="3"/>
      <c r="WJU343" s="3"/>
      <c r="WJV343" s="3"/>
      <c r="WJW343" s="3"/>
      <c r="WJX343" s="3"/>
      <c r="WJY343" s="3"/>
      <c r="WJZ343" s="3"/>
      <c r="WKA343" s="3"/>
      <c r="WKB343" s="3"/>
      <c r="WKC343" s="3"/>
      <c r="WKD343" s="3"/>
      <c r="WKE343" s="3"/>
      <c r="WKF343" s="3"/>
      <c r="WKG343" s="3"/>
      <c r="WKH343" s="3"/>
      <c r="WKI343" s="3"/>
      <c r="WKJ343" s="3"/>
      <c r="WKK343" s="3"/>
      <c r="WKL343" s="3"/>
      <c r="WKM343" s="3"/>
      <c r="WKN343" s="3"/>
      <c r="WKO343" s="3"/>
      <c r="WKP343" s="3"/>
      <c r="WKQ343" s="3"/>
      <c r="WKR343" s="3"/>
      <c r="WKS343" s="3"/>
      <c r="WKT343" s="3"/>
      <c r="WKU343" s="3"/>
      <c r="WKV343" s="3"/>
      <c r="WKW343" s="3"/>
      <c r="WKX343" s="3"/>
      <c r="WKY343" s="3"/>
      <c r="WKZ343" s="3"/>
      <c r="WLA343" s="3"/>
      <c r="WLB343" s="3"/>
      <c r="WLC343" s="3"/>
      <c r="WLD343" s="3"/>
      <c r="WLE343" s="3"/>
      <c r="WLF343" s="3"/>
      <c r="WLG343" s="3"/>
      <c r="WLH343" s="3"/>
      <c r="WLI343" s="3"/>
      <c r="WLJ343" s="3"/>
      <c r="WLK343" s="3"/>
      <c r="WLL343" s="3"/>
      <c r="WLM343" s="3"/>
      <c r="WLN343" s="3"/>
      <c r="WLO343" s="3"/>
      <c r="WLP343" s="3"/>
      <c r="WLQ343" s="3"/>
      <c r="WLR343" s="3"/>
      <c r="WLS343" s="3"/>
      <c r="WLT343" s="3"/>
      <c r="WLU343" s="3"/>
      <c r="WLV343" s="3"/>
      <c r="WLW343" s="3"/>
      <c r="WLX343" s="3"/>
      <c r="WLY343" s="3"/>
      <c r="WLZ343" s="3"/>
      <c r="WMA343" s="3"/>
      <c r="WMB343" s="3"/>
      <c r="WMC343" s="3"/>
      <c r="WMD343" s="3"/>
      <c r="WME343" s="3"/>
      <c r="WMF343" s="3"/>
      <c r="WMG343" s="3"/>
      <c r="WMH343" s="3"/>
      <c r="WMI343" s="3"/>
      <c r="WMJ343" s="3"/>
      <c r="WMK343" s="3"/>
      <c r="WML343" s="3"/>
      <c r="WMM343" s="3"/>
      <c r="WMN343" s="3"/>
      <c r="WMO343" s="3"/>
      <c r="WMP343" s="3"/>
      <c r="WMQ343" s="3"/>
      <c r="WMR343" s="3"/>
      <c r="WMS343" s="3"/>
      <c r="WMT343" s="3"/>
      <c r="WMU343" s="3"/>
      <c r="WMV343" s="3"/>
      <c r="WMW343" s="3"/>
      <c r="WMX343" s="3"/>
      <c r="WMY343" s="3"/>
      <c r="WMZ343" s="3"/>
      <c r="WNA343" s="3"/>
      <c r="WNB343" s="3"/>
      <c r="WNC343" s="3"/>
      <c r="WND343" s="3"/>
      <c r="WNE343" s="3"/>
      <c r="WNF343" s="3"/>
      <c r="WNG343" s="3"/>
      <c r="WNH343" s="3"/>
      <c r="WNI343" s="3"/>
      <c r="WNJ343" s="3"/>
      <c r="WNK343" s="3"/>
      <c r="WNL343" s="3"/>
      <c r="WNM343" s="3"/>
      <c r="WNN343" s="3"/>
      <c r="WNO343" s="3"/>
      <c r="WNP343" s="3"/>
      <c r="WNQ343" s="3"/>
      <c r="WNR343" s="3"/>
      <c r="WNS343" s="3"/>
      <c r="WNT343" s="3"/>
      <c r="WNU343" s="3"/>
      <c r="WNV343" s="3"/>
      <c r="WNW343" s="3"/>
      <c r="WNX343" s="3"/>
      <c r="WNY343" s="3"/>
      <c r="WNZ343" s="3"/>
      <c r="WOA343" s="3"/>
      <c r="WOB343" s="3"/>
      <c r="WOC343" s="3"/>
      <c r="WOD343" s="3"/>
      <c r="WOE343" s="3"/>
      <c r="WOF343" s="3"/>
      <c r="WOG343" s="3"/>
      <c r="WOH343" s="3"/>
      <c r="WOI343" s="3"/>
      <c r="WOJ343" s="3"/>
      <c r="WOK343" s="3"/>
      <c r="WOL343" s="3"/>
      <c r="WOM343" s="3"/>
      <c r="WON343" s="3"/>
      <c r="WOO343" s="3"/>
      <c r="WOP343" s="3"/>
      <c r="WOQ343" s="3"/>
      <c r="WOR343" s="3"/>
      <c r="WOS343" s="3"/>
      <c r="WOT343" s="3"/>
      <c r="WOU343" s="3"/>
      <c r="WOV343" s="3"/>
      <c r="WOW343" s="3"/>
      <c r="WOX343" s="3"/>
      <c r="WOY343" s="3"/>
      <c r="WOZ343" s="3"/>
      <c r="WPA343" s="3"/>
      <c r="WPB343" s="3"/>
      <c r="WPC343" s="3"/>
      <c r="WPD343" s="3"/>
      <c r="WPE343" s="3"/>
      <c r="WPF343" s="3"/>
      <c r="WPG343" s="3"/>
      <c r="WPH343" s="3"/>
      <c r="WPI343" s="3"/>
      <c r="WPJ343" s="3"/>
      <c r="WPK343" s="3"/>
      <c r="WPL343" s="3"/>
      <c r="WPM343" s="3"/>
      <c r="WPN343" s="3"/>
      <c r="WPO343" s="3"/>
      <c r="WPP343" s="3"/>
      <c r="WPQ343" s="3"/>
      <c r="WPR343" s="3"/>
      <c r="WPS343" s="3"/>
      <c r="WPT343" s="3"/>
      <c r="WPU343" s="3"/>
      <c r="WPV343" s="3"/>
      <c r="WPW343" s="3"/>
      <c r="WPX343" s="3"/>
      <c r="WPY343" s="3"/>
      <c r="WPZ343" s="3"/>
      <c r="WQA343" s="3"/>
      <c r="WQB343" s="3"/>
      <c r="WQC343" s="3"/>
      <c r="WQD343" s="3"/>
      <c r="WQE343" s="3"/>
      <c r="WQF343" s="3"/>
      <c r="WQG343" s="3"/>
      <c r="WQH343" s="3"/>
      <c r="WQI343" s="3"/>
      <c r="WQJ343" s="3"/>
      <c r="WQK343" s="3"/>
      <c r="WQL343" s="3"/>
      <c r="WQM343" s="3"/>
      <c r="WQN343" s="3"/>
      <c r="WQO343" s="3"/>
      <c r="WQP343" s="3"/>
      <c r="WQQ343" s="3"/>
      <c r="WQR343" s="3"/>
      <c r="WQS343" s="3"/>
      <c r="WQT343" s="3"/>
      <c r="WQU343" s="3"/>
      <c r="WQV343" s="3"/>
      <c r="WQW343" s="3"/>
      <c r="WQX343" s="3"/>
      <c r="WQY343" s="3"/>
      <c r="WQZ343" s="3"/>
      <c r="WRA343" s="3"/>
      <c r="WRB343" s="3"/>
      <c r="WRC343" s="3"/>
      <c r="WRD343" s="3"/>
      <c r="WRE343" s="3"/>
      <c r="WRF343" s="3"/>
      <c r="WRG343" s="3"/>
      <c r="WRH343" s="3"/>
      <c r="WRI343" s="3"/>
      <c r="WRJ343" s="3"/>
      <c r="WRK343" s="3"/>
      <c r="WRL343" s="3"/>
      <c r="WRM343" s="3"/>
      <c r="WRN343" s="3"/>
      <c r="WRO343" s="3"/>
      <c r="WRP343" s="3"/>
      <c r="WRQ343" s="3"/>
      <c r="WRR343" s="3"/>
      <c r="WRS343" s="3"/>
      <c r="WRT343" s="3"/>
      <c r="WRU343" s="3"/>
      <c r="WRV343" s="3"/>
      <c r="WRW343" s="3"/>
      <c r="WRX343" s="3"/>
      <c r="WRY343" s="3"/>
      <c r="WRZ343" s="3"/>
      <c r="WSA343" s="3"/>
      <c r="WSB343" s="3"/>
      <c r="WSC343" s="3"/>
      <c r="WSD343" s="3"/>
      <c r="WSE343" s="3"/>
      <c r="WSF343" s="3"/>
      <c r="WSG343" s="3"/>
      <c r="WSH343" s="3"/>
      <c r="WSI343" s="3"/>
      <c r="WSJ343" s="3"/>
      <c r="WSK343" s="3"/>
      <c r="WSL343" s="3"/>
      <c r="WSM343" s="3"/>
      <c r="WSN343" s="3"/>
      <c r="WSO343" s="3"/>
      <c r="WSP343" s="3"/>
      <c r="WSQ343" s="3"/>
      <c r="WSR343" s="3"/>
      <c r="WSS343" s="3"/>
      <c r="WST343" s="3"/>
      <c r="WSU343" s="3"/>
      <c r="WSV343" s="3"/>
      <c r="WSW343" s="3"/>
      <c r="WSX343" s="3"/>
      <c r="WSY343" s="3"/>
      <c r="WSZ343" s="3"/>
      <c r="WTA343" s="3"/>
      <c r="WTB343" s="3"/>
      <c r="WTC343" s="3"/>
      <c r="WTD343" s="3"/>
      <c r="WTE343" s="3"/>
      <c r="WTF343" s="3"/>
      <c r="WTG343" s="3"/>
      <c r="WTH343" s="3"/>
      <c r="WTI343" s="3"/>
      <c r="WTJ343" s="3"/>
      <c r="WTK343" s="3"/>
      <c r="WTL343" s="3"/>
      <c r="WTM343" s="3"/>
      <c r="WTN343" s="3"/>
      <c r="WTO343" s="3"/>
      <c r="WTP343" s="3"/>
      <c r="WTQ343" s="3"/>
      <c r="WTR343" s="3"/>
      <c r="WTS343" s="3"/>
      <c r="WTT343" s="3"/>
      <c r="WTU343" s="3"/>
      <c r="WTV343" s="3"/>
      <c r="WTW343" s="3"/>
      <c r="WTX343" s="3"/>
      <c r="WTY343" s="3"/>
      <c r="WTZ343" s="3"/>
      <c r="WUA343" s="3"/>
      <c r="WUB343" s="3"/>
      <c r="WUC343" s="3"/>
      <c r="WUD343" s="3"/>
      <c r="WUE343" s="3"/>
      <c r="WUF343" s="3"/>
      <c r="WUG343" s="3"/>
      <c r="WUH343" s="3"/>
      <c r="WUI343" s="3"/>
      <c r="WUJ343" s="3"/>
      <c r="WUK343" s="3"/>
      <c r="WUL343" s="3"/>
      <c r="WUM343" s="3"/>
      <c r="WUN343" s="3"/>
      <c r="WUO343" s="3"/>
      <c r="WUP343" s="3"/>
      <c r="WUQ343" s="3"/>
      <c r="WUR343" s="3"/>
      <c r="WUS343" s="3"/>
      <c r="WUT343" s="3"/>
      <c r="WUU343" s="3"/>
      <c r="WUV343" s="3"/>
      <c r="WUW343" s="3"/>
      <c r="WUX343" s="3"/>
      <c r="WUY343" s="3"/>
      <c r="WUZ343" s="3"/>
      <c r="WVA343" s="3"/>
      <c r="WVB343" s="3"/>
      <c r="WVC343" s="3"/>
      <c r="WVD343" s="3"/>
      <c r="WVE343" s="3"/>
      <c r="WVF343" s="3"/>
      <c r="WVG343" s="3"/>
      <c r="WVH343" s="3"/>
      <c r="WVI343" s="3"/>
      <c r="WVJ343" s="3"/>
      <c r="WVK343" s="3"/>
      <c r="WVL343" s="3"/>
      <c r="WVM343" s="3"/>
      <c r="WVN343" s="3"/>
      <c r="WVO343" s="3"/>
      <c r="WVP343" s="3"/>
      <c r="WVQ343" s="3"/>
      <c r="WVR343" s="3"/>
      <c r="WVS343" s="3"/>
      <c r="WVT343" s="3"/>
      <c r="WVU343" s="3"/>
      <c r="WVV343" s="3"/>
      <c r="WVW343" s="3"/>
      <c r="WVX343" s="3"/>
      <c r="WVY343" s="3"/>
      <c r="WVZ343" s="3"/>
      <c r="WWA343" s="3"/>
      <c r="WWB343" s="3"/>
      <c r="WWC343" s="3"/>
      <c r="WWD343" s="3"/>
      <c r="WWE343" s="3"/>
      <c r="WWF343" s="3"/>
      <c r="WWG343" s="3"/>
      <c r="WWH343" s="3"/>
      <c r="WWI343" s="3"/>
      <c r="WWJ343" s="3"/>
      <c r="WWK343" s="3"/>
      <c r="WWL343" s="3"/>
      <c r="WWM343" s="3"/>
      <c r="WWN343" s="3"/>
      <c r="WWO343" s="3"/>
      <c r="WWP343" s="3"/>
      <c r="WWQ343" s="3"/>
      <c r="WWR343" s="3"/>
      <c r="WWS343" s="3"/>
      <c r="WWT343" s="3"/>
      <c r="WWU343" s="3"/>
      <c r="WWV343" s="3"/>
      <c r="WWW343" s="3"/>
      <c r="WWX343" s="3"/>
      <c r="WWY343" s="3"/>
      <c r="WWZ343" s="3"/>
      <c r="WXA343" s="3"/>
      <c r="WXB343" s="3"/>
      <c r="WXC343" s="3"/>
      <c r="WXD343" s="3"/>
      <c r="WXE343" s="3"/>
      <c r="WXF343" s="3"/>
      <c r="WXG343" s="3"/>
      <c r="WXH343" s="3"/>
      <c r="WXI343" s="3"/>
      <c r="WXJ343" s="3"/>
      <c r="WXK343" s="3"/>
      <c r="WXL343" s="3"/>
      <c r="WXM343" s="3"/>
      <c r="WXN343" s="3"/>
      <c r="WXO343" s="3"/>
      <c r="WXP343" s="3"/>
      <c r="WXQ343" s="3"/>
      <c r="WXR343" s="3"/>
      <c r="WXS343" s="3"/>
      <c r="WXT343" s="3"/>
      <c r="WXU343" s="3"/>
      <c r="WXV343" s="3"/>
      <c r="WXW343" s="3"/>
      <c r="WXX343" s="3"/>
      <c r="WXY343" s="3"/>
      <c r="WXZ343" s="3"/>
      <c r="WYA343" s="3"/>
      <c r="WYB343" s="3"/>
      <c r="WYC343" s="3"/>
      <c r="WYD343" s="3"/>
      <c r="WYE343" s="3"/>
      <c r="WYF343" s="3"/>
      <c r="WYG343" s="3"/>
      <c r="WYH343" s="3"/>
      <c r="WYI343" s="3"/>
      <c r="WYJ343" s="3"/>
      <c r="WYK343" s="3"/>
      <c r="WYL343" s="3"/>
      <c r="WYM343" s="3"/>
      <c r="WYN343" s="3"/>
      <c r="WYO343" s="3"/>
      <c r="WYP343" s="3"/>
      <c r="WYQ343" s="3"/>
      <c r="WYR343" s="3"/>
      <c r="WYS343" s="3"/>
      <c r="WYT343" s="3"/>
      <c r="WYU343" s="3"/>
      <c r="WYV343" s="3"/>
      <c r="WYW343" s="3"/>
      <c r="WYX343" s="3"/>
      <c r="WYY343" s="3"/>
      <c r="WYZ343" s="3"/>
      <c r="WZA343" s="3"/>
      <c r="WZB343" s="3"/>
      <c r="WZC343" s="3"/>
      <c r="WZD343" s="3"/>
      <c r="WZE343" s="3"/>
      <c r="WZF343" s="3"/>
      <c r="WZG343" s="3"/>
      <c r="WZH343" s="3"/>
      <c r="WZI343" s="3"/>
      <c r="WZJ343" s="3"/>
      <c r="WZK343" s="3"/>
      <c r="WZL343" s="3"/>
      <c r="WZM343" s="3"/>
      <c r="WZN343" s="3"/>
      <c r="WZO343" s="3"/>
      <c r="WZP343" s="3"/>
      <c r="WZQ343" s="3"/>
      <c r="WZR343" s="3"/>
      <c r="WZS343" s="3"/>
      <c r="WZT343" s="3"/>
      <c r="WZU343" s="3"/>
      <c r="WZV343" s="3"/>
      <c r="WZW343" s="3"/>
      <c r="WZX343" s="3"/>
      <c r="WZY343" s="3"/>
      <c r="WZZ343" s="3"/>
      <c r="XAA343" s="3"/>
      <c r="XAB343" s="3"/>
      <c r="XAC343" s="3"/>
      <c r="XAD343" s="3"/>
      <c r="XAE343" s="3"/>
      <c r="XAF343" s="3"/>
      <c r="XAG343" s="3"/>
      <c r="XAH343" s="3"/>
      <c r="XAI343" s="3"/>
      <c r="XAJ343" s="3"/>
      <c r="XAK343" s="3"/>
      <c r="XAL343" s="3"/>
      <c r="XAM343" s="3"/>
      <c r="XAN343" s="3"/>
      <c r="XAO343" s="3"/>
      <c r="XAP343" s="3"/>
      <c r="XAQ343" s="3"/>
      <c r="XAR343" s="3"/>
      <c r="XAS343" s="3"/>
      <c r="XAT343" s="3"/>
      <c r="XAU343" s="3"/>
      <c r="XAV343" s="3"/>
      <c r="XAW343" s="3"/>
      <c r="XAX343" s="3"/>
      <c r="XAY343" s="3"/>
      <c r="XAZ343" s="3"/>
      <c r="XBA343" s="3"/>
      <c r="XBB343" s="3"/>
      <c r="XBC343" s="3"/>
      <c r="XBD343" s="3"/>
      <c r="XBE343" s="3"/>
      <c r="XBF343" s="3"/>
      <c r="XBG343" s="3"/>
      <c r="XBH343" s="3"/>
      <c r="XBI343" s="3"/>
      <c r="XBJ343" s="3"/>
      <c r="XBK343" s="3"/>
      <c r="XBL343" s="3"/>
      <c r="XBM343" s="3"/>
      <c r="XBN343" s="3"/>
      <c r="XBO343" s="3"/>
      <c r="XBP343" s="3"/>
      <c r="XBQ343" s="3"/>
      <c r="XBR343" s="3"/>
      <c r="XBS343" s="3"/>
      <c r="XBT343" s="3"/>
      <c r="XBU343" s="3"/>
      <c r="XBV343" s="3"/>
      <c r="XBW343" s="3"/>
      <c r="XBX343" s="3"/>
      <c r="XBY343" s="3"/>
      <c r="XBZ343" s="3"/>
      <c r="XCA343" s="3"/>
      <c r="XCB343" s="3"/>
      <c r="XCC343" s="3"/>
      <c r="XCD343" s="3"/>
      <c r="XCE343" s="3"/>
      <c r="XCF343" s="3"/>
      <c r="XCG343" s="3"/>
      <c r="XCH343" s="3"/>
      <c r="XCI343" s="3"/>
      <c r="XCJ343" s="3"/>
      <c r="XCK343" s="3"/>
      <c r="XCL343" s="3"/>
      <c r="XCM343" s="3"/>
      <c r="XCN343" s="3"/>
      <c r="XCO343" s="3"/>
      <c r="XCP343" s="3"/>
      <c r="XCQ343" s="3"/>
      <c r="XCR343" s="3"/>
      <c r="XCS343" s="3"/>
      <c r="XCT343" s="3"/>
      <c r="XCU343" s="3"/>
      <c r="XCV343" s="3"/>
      <c r="XCW343" s="3"/>
      <c r="XCX343" s="3"/>
      <c r="XCY343" s="3"/>
      <c r="XCZ343" s="3"/>
      <c r="XDA343" s="3"/>
      <c r="XDB343" s="3"/>
      <c r="XDC343" s="3"/>
      <c r="XDD343" s="3"/>
      <c r="XDE343" s="3"/>
      <c r="XDF343" s="3"/>
      <c r="XDG343" s="3"/>
      <c r="XDH343" s="3"/>
      <c r="XDI343" s="3"/>
      <c r="XDJ343" s="3"/>
      <c r="XDK343" s="3"/>
      <c r="XDL343" s="3"/>
      <c r="XDM343" s="3"/>
      <c r="XDN343" s="3"/>
      <c r="XDO343" s="3"/>
      <c r="XDP343" s="3"/>
      <c r="XDQ343" s="3"/>
      <c r="XDR343" s="3"/>
      <c r="XDS343" s="3"/>
      <c r="XDT343" s="3"/>
      <c r="XDU343" s="3"/>
      <c r="XDV343" s="3"/>
      <c r="XDW343" s="3"/>
      <c r="XDX343" s="3"/>
      <c r="XDY343" s="3"/>
      <c r="XDZ343" s="3"/>
      <c r="XEA343" s="3"/>
      <c r="XEB343" s="3"/>
      <c r="XEC343" s="3"/>
      <c r="XED343" s="3"/>
      <c r="XEE343" s="3"/>
      <c r="XEF343" s="3"/>
      <c r="XEG343" s="3"/>
      <c r="XEH343" s="3"/>
      <c r="XEI343" s="3"/>
      <c r="XEJ343" s="3"/>
      <c r="XEK343" s="3"/>
      <c r="XEL343" s="3"/>
      <c r="XEM343" s="3"/>
      <c r="XEN343" s="3"/>
      <c r="XEO343" s="3"/>
      <c r="XEP343" s="3"/>
      <c r="XEQ343" s="3"/>
      <c r="XER343" s="3"/>
      <c r="XES343" s="3"/>
      <c r="XET343" s="3"/>
      <c r="XEU343" s="3"/>
      <c r="XEV343" s="3"/>
      <c r="XEW343" s="3"/>
      <c r="XEX343" s="3"/>
      <c r="XEY343" s="3"/>
      <c r="XEZ343" s="3"/>
      <c r="XFA343" s="3"/>
      <c r="XFB343" s="3"/>
      <c r="XFC343" s="3"/>
      <c r="XFD343" s="3"/>
    </row>
    <row r="344" spans="1:16384" s="12" customFormat="1" hidden="1" outlineLevel="1">
      <c r="B344" s="112" t="s">
        <v>262</v>
      </c>
      <c r="C344" s="112" t="s">
        <v>163</v>
      </c>
      <c r="D344" s="136"/>
      <c r="E344" s="136">
        <f t="shared" ref="E344:W344" si="178">SUM(E336:E343)</f>
        <v>18711.841807211244</v>
      </c>
      <c r="F344" s="136">
        <f t="shared" si="178"/>
        <v>19331.764505579249</v>
      </c>
      <c r="G344" s="136">
        <f t="shared" si="178"/>
        <v>20605.628390796672</v>
      </c>
      <c r="H344" s="136">
        <f t="shared" si="178"/>
        <v>21855.386895620024</v>
      </c>
      <c r="I344" s="136">
        <f t="shared" si="178"/>
        <v>23010.378167097733</v>
      </c>
      <c r="J344" s="136">
        <f t="shared" si="178"/>
        <v>24071.601133639393</v>
      </c>
      <c r="K344" s="136">
        <f t="shared" si="178"/>
        <v>25037.639267844759</v>
      </c>
      <c r="L344" s="136">
        <f t="shared" si="178"/>
        <v>25798.532174052631</v>
      </c>
      <c r="M344" s="136">
        <f t="shared" si="178"/>
        <v>26464.018169922136</v>
      </c>
      <c r="N344" s="136">
        <f t="shared" si="178"/>
        <v>27104.902123017113</v>
      </c>
      <c r="O344" s="136">
        <f t="shared" si="178"/>
        <v>27765.603657415737</v>
      </c>
      <c r="P344" s="136">
        <f t="shared" si="178"/>
        <v>28466.153282513096</v>
      </c>
      <c r="Q344" s="136">
        <f t="shared" si="178"/>
        <v>29114.562286692333</v>
      </c>
      <c r="R344" s="136">
        <f t="shared" si="178"/>
        <v>29771.377180171978</v>
      </c>
      <c r="S344" s="136">
        <f t="shared" si="178"/>
        <v>30442.155859946764</v>
      </c>
      <c r="T344" s="136">
        <f t="shared" si="178"/>
        <v>31143.920867766828</v>
      </c>
      <c r="U344" s="136">
        <f t="shared" si="178"/>
        <v>31953.79118119982</v>
      </c>
      <c r="V344" s="136">
        <f t="shared" si="178"/>
        <v>32781.893977203727</v>
      </c>
      <c r="W344" s="136">
        <f t="shared" si="178"/>
        <v>33610.868544744626</v>
      </c>
      <c r="X344" s="136">
        <f>SUM(X336:X343)</f>
        <v>34482.669884162766</v>
      </c>
      <c r="Y344" s="136">
        <f>SUM(Y336:Y343)</f>
        <v>35389.075184315661</v>
      </c>
      <c r="Z344" s="136">
        <f>SUM(Z336:Z343)</f>
        <v>36338.120438288315</v>
      </c>
    </row>
    <row r="345" spans="1:16384" s="12" customFormat="1" hidden="1" outlineLevel="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16384" s="12" customFormat="1" hidden="1" outlineLevel="1">
      <c r="A346" s="3"/>
      <c r="B346" s="112" t="s">
        <v>31</v>
      </c>
      <c r="C346" s="112"/>
      <c r="D346" s="3"/>
      <c r="E346" s="3"/>
      <c r="F346" s="3"/>
      <c r="G346" s="3"/>
      <c r="H346" s="3"/>
      <c r="I346" s="3"/>
      <c r="J346" s="3"/>
      <c r="K346" s="3"/>
      <c r="L346" s="3"/>
      <c r="M346" s="3"/>
      <c r="N346" s="3"/>
      <c r="O346" s="3"/>
      <c r="P346" s="3"/>
      <c r="Q346" s="3"/>
      <c r="R346" s="3"/>
      <c r="S346" s="3"/>
      <c r="T346" s="3"/>
      <c r="U346" s="3"/>
      <c r="V346" s="3"/>
      <c r="W346" s="3"/>
      <c r="X346" s="3"/>
      <c r="Y346" s="3"/>
      <c r="Z346" s="3"/>
    </row>
    <row r="347" spans="1:16384" s="12" customFormat="1" hidden="1" outlineLevel="1">
      <c r="B347" s="3" t="s">
        <v>463</v>
      </c>
      <c r="C347" s="3" t="s">
        <v>163</v>
      </c>
      <c r="D347" s="135"/>
      <c r="E347" s="135">
        <v>11239.431269435436</v>
      </c>
      <c r="F347" s="135">
        <v>11098.716533585193</v>
      </c>
      <c r="G347" s="135">
        <v>11216.474247793529</v>
      </c>
      <c r="H347" s="135">
        <v>11334.412480884705</v>
      </c>
      <c r="I347" s="135">
        <v>11452.531192565377</v>
      </c>
      <c r="J347" s="135">
        <v>11570.830344480772</v>
      </c>
      <c r="K347" s="135">
        <v>11689.309900099404</v>
      </c>
      <c r="L347" s="135">
        <v>11707.744539687352</v>
      </c>
      <c r="M347" s="135">
        <v>11726.107012968414</v>
      </c>
      <c r="N347" s="135">
        <v>11744.397307502684</v>
      </c>
      <c r="O347" s="135">
        <v>11762.615410946803</v>
      </c>
      <c r="P347" s="135">
        <v>11780.761311053007</v>
      </c>
      <c r="Q347" s="135">
        <v>11767.296076407782</v>
      </c>
      <c r="R347" s="135">
        <v>11753.765058324811</v>
      </c>
      <c r="S347" s="135">
        <v>11740.168258716381</v>
      </c>
      <c r="T347" s="135">
        <v>11726.505679481434</v>
      </c>
      <c r="U347" s="135">
        <v>11712.777322505592</v>
      </c>
      <c r="V347" s="135">
        <v>11755.149601150471</v>
      </c>
      <c r="W347" s="135">
        <v>11797.584438902046</v>
      </c>
      <c r="X347" s="135">
        <v>11840.081756435326</v>
      </c>
      <c r="Y347" s="135">
        <v>11882.641476848858</v>
      </c>
      <c r="Z347" s="135">
        <v>11925.263525572853</v>
      </c>
    </row>
    <row r="348" spans="1:16384" s="12" customFormat="1" hidden="1" outlineLevel="1">
      <c r="B348" s="3" t="s">
        <v>464</v>
      </c>
      <c r="C348" s="3" t="s">
        <v>163</v>
      </c>
      <c r="D348" s="135"/>
      <c r="E348" s="135">
        <v>542.31347774770552</v>
      </c>
      <c r="F348" s="135">
        <v>562.45469023977978</v>
      </c>
      <c r="G348" s="135">
        <v>592.44838114361607</v>
      </c>
      <c r="H348" s="135">
        <v>622.38455592342586</v>
      </c>
      <c r="I348" s="135">
        <v>652.26321414519816</v>
      </c>
      <c r="J348" s="135">
        <v>682.08435539580273</v>
      </c>
      <c r="K348" s="135">
        <v>711.84797928174851</v>
      </c>
      <c r="L348" s="135">
        <v>765.74195445989005</v>
      </c>
      <c r="M348" s="135">
        <v>820.46967904066514</v>
      </c>
      <c r="N348" s="135">
        <v>876.0312093550483</v>
      </c>
      <c r="O348" s="135">
        <v>932.42660129674607</v>
      </c>
      <c r="P348" s="135">
        <v>989.65591032642294</v>
      </c>
      <c r="Q348" s="135">
        <v>1047.9047879660261</v>
      </c>
      <c r="R348" s="135">
        <v>1107.3583505961667</v>
      </c>
      <c r="S348" s="135">
        <v>1168.0165979423191</v>
      </c>
      <c r="T348" s="135">
        <v>1229.8795297318795</v>
      </c>
      <c r="U348" s="135">
        <v>1292.9471456941512</v>
      </c>
      <c r="V348" s="135">
        <v>1318.3985152459152</v>
      </c>
      <c r="W348" s="135">
        <v>1343.9825479392166</v>
      </c>
      <c r="X348" s="135">
        <v>1369.6993097894169</v>
      </c>
      <c r="Y348" s="135">
        <v>1395.5488647949956</v>
      </c>
      <c r="Z348" s="135">
        <v>1421.5312750139783</v>
      </c>
    </row>
    <row r="349" spans="1:16384" s="12" customFormat="1" hidden="1" outlineLevel="1">
      <c r="B349" s="3" t="s">
        <v>465</v>
      </c>
      <c r="C349" s="3" t="s">
        <v>163</v>
      </c>
      <c r="D349" s="135"/>
      <c r="E349" s="135">
        <v>41.8109894002231</v>
      </c>
      <c r="F349" s="135">
        <v>43.57858050228139</v>
      </c>
      <c r="G349" s="135">
        <v>54.723587393732217</v>
      </c>
      <c r="H349" s="135">
        <v>68.166211692249547</v>
      </c>
      <c r="I349" s="135">
        <v>74.215206334342867</v>
      </c>
      <c r="J349" s="135">
        <v>99.892725738622346</v>
      </c>
      <c r="K349" s="135">
        <v>104.65770825662759</v>
      </c>
      <c r="L349" s="135">
        <v>107.15255563477164</v>
      </c>
      <c r="M349" s="135">
        <v>110.23202815786293</v>
      </c>
      <c r="N349" s="135">
        <v>112.57876314699232</v>
      </c>
      <c r="O349" s="135">
        <v>116.17204541672035</v>
      </c>
      <c r="P349" s="135">
        <v>124.00688215399123</v>
      </c>
      <c r="Q349" s="135">
        <v>125.09505909949308</v>
      </c>
      <c r="R349" s="135">
        <v>126.48275771443097</v>
      </c>
      <c r="S349" s="135">
        <v>149.5636807352262</v>
      </c>
      <c r="T349" s="135">
        <v>152.43643126281637</v>
      </c>
      <c r="U349" s="135">
        <v>152.58205393225913</v>
      </c>
      <c r="V349" s="135">
        <v>283.47326206018289</v>
      </c>
      <c r="W349" s="135">
        <v>592.18611810991115</v>
      </c>
      <c r="X349" s="135">
        <v>287.48957347187422</v>
      </c>
      <c r="Y349" s="135">
        <v>284.25594843686275</v>
      </c>
      <c r="Z349" s="135">
        <v>287.62917809207471</v>
      </c>
    </row>
    <row r="350" spans="1:16384" s="12" customFormat="1" hidden="1" outlineLevel="1">
      <c r="B350" s="3" t="s">
        <v>466</v>
      </c>
      <c r="C350" s="3" t="s">
        <v>163</v>
      </c>
      <c r="D350" s="135"/>
      <c r="E350" s="135">
        <v>36.688353755253502</v>
      </c>
      <c r="F350" s="135">
        <v>2.8212603862404199E-2</v>
      </c>
      <c r="G350" s="135">
        <v>0.462556677552312</v>
      </c>
      <c r="H350" s="135">
        <v>2.3017469223353751E-2</v>
      </c>
      <c r="I350" s="135">
        <v>2.0723259652981367</v>
      </c>
      <c r="J350" s="135">
        <v>2.1980992754540871</v>
      </c>
      <c r="K350" s="135">
        <v>2.6397338463130349</v>
      </c>
      <c r="L350" s="135">
        <v>2.7510470437972403</v>
      </c>
      <c r="M350" s="135">
        <v>2.9873554802760522</v>
      </c>
      <c r="N350" s="135">
        <v>3.0382128748191293</v>
      </c>
      <c r="O350" s="135">
        <v>3.649237117014164</v>
      </c>
      <c r="P350" s="135">
        <v>3.9301498511477195</v>
      </c>
      <c r="Q350" s="135">
        <v>4.4228446472280689</v>
      </c>
      <c r="R350" s="135">
        <v>6.6035228273745794</v>
      </c>
      <c r="S350" s="135">
        <v>7.797355296756173</v>
      </c>
      <c r="T350" s="135">
        <v>8.3175674227157597</v>
      </c>
      <c r="U350" s="135">
        <v>7.0654501421262719</v>
      </c>
      <c r="V350" s="135">
        <v>13.268936130854271</v>
      </c>
      <c r="W350" s="135">
        <v>17.616542285591294</v>
      </c>
      <c r="X350" s="135">
        <v>21.593878928704171</v>
      </c>
      <c r="Y350" s="135">
        <v>22.80768004754643</v>
      </c>
      <c r="Z350" s="135">
        <v>23.8012608453543</v>
      </c>
    </row>
    <row r="351" spans="1:16384" s="12" customFormat="1" hidden="1" outlineLevel="1">
      <c r="B351" s="3" t="s">
        <v>467</v>
      </c>
      <c r="C351" s="3" t="s">
        <v>163</v>
      </c>
      <c r="D351" s="135"/>
      <c r="E351" s="135">
        <v>23</v>
      </c>
      <c r="F351" s="135">
        <v>25</v>
      </c>
      <c r="G351" s="135">
        <v>29</v>
      </c>
      <c r="H351" s="135">
        <v>34</v>
      </c>
      <c r="I351" s="135">
        <v>42</v>
      </c>
      <c r="J351" s="135">
        <v>51</v>
      </c>
      <c r="K351" s="135">
        <v>64</v>
      </c>
      <c r="L351" s="135">
        <v>83</v>
      </c>
      <c r="M351" s="135">
        <v>106</v>
      </c>
      <c r="N351" s="135">
        <v>134</v>
      </c>
      <c r="O351" s="135">
        <v>166</v>
      </c>
      <c r="P351" s="135">
        <v>209</v>
      </c>
      <c r="Q351" s="135">
        <v>265</v>
      </c>
      <c r="R351" s="135">
        <v>337</v>
      </c>
      <c r="S351" s="135">
        <v>428</v>
      </c>
      <c r="T351" s="135">
        <v>537</v>
      </c>
      <c r="U351" s="135">
        <v>667</v>
      </c>
      <c r="V351" s="135">
        <v>818</v>
      </c>
      <c r="W351" s="135">
        <v>991</v>
      </c>
      <c r="X351" s="135">
        <v>1188</v>
      </c>
      <c r="Y351" s="135">
        <v>1413</v>
      </c>
      <c r="Z351" s="135">
        <v>1671</v>
      </c>
    </row>
    <row r="352" spans="1:16384" s="341" customFormat="1" hidden="1" outlineLevel="1">
      <c r="B352" s="3" t="s">
        <v>468</v>
      </c>
      <c r="C352" s="3" t="s">
        <v>163</v>
      </c>
      <c r="D352" s="135"/>
      <c r="E352" s="135">
        <v>0</v>
      </c>
      <c r="F352" s="135">
        <v>1</v>
      </c>
      <c r="G352" s="135">
        <v>1</v>
      </c>
      <c r="H352" s="135">
        <v>2</v>
      </c>
      <c r="I352" s="135">
        <v>3</v>
      </c>
      <c r="J352" s="135">
        <v>4</v>
      </c>
      <c r="K352" s="135">
        <v>6</v>
      </c>
      <c r="L352" s="135">
        <v>8</v>
      </c>
      <c r="M352" s="135">
        <v>11</v>
      </c>
      <c r="N352" s="135">
        <v>14</v>
      </c>
      <c r="O352" s="135">
        <v>18</v>
      </c>
      <c r="P352" s="135">
        <v>22</v>
      </c>
      <c r="Q352" s="135">
        <v>27</v>
      </c>
      <c r="R352" s="135">
        <v>35</v>
      </c>
      <c r="S352" s="135">
        <v>44</v>
      </c>
      <c r="T352" s="135">
        <v>55</v>
      </c>
      <c r="U352" s="135">
        <v>66</v>
      </c>
      <c r="V352" s="135">
        <v>80</v>
      </c>
      <c r="W352" s="135">
        <v>97</v>
      </c>
      <c r="X352" s="135">
        <v>117</v>
      </c>
      <c r="Y352" s="135">
        <v>140</v>
      </c>
      <c r="Z352" s="135">
        <v>165</v>
      </c>
    </row>
    <row r="353" spans="2:26" s="12" customFormat="1" hidden="1" outlineLevel="1">
      <c r="B353" s="3" t="s">
        <v>469</v>
      </c>
      <c r="C353" s="3" t="s">
        <v>163</v>
      </c>
      <c r="D353" s="135"/>
      <c r="E353" s="135">
        <v>277.04769599999997</v>
      </c>
      <c r="F353" s="135">
        <v>329.11146400000001</v>
      </c>
      <c r="G353" s="135">
        <v>440.98781200000002</v>
      </c>
      <c r="H353" s="135">
        <v>553.86416000000008</v>
      </c>
      <c r="I353" s="135">
        <v>652.61665999999991</v>
      </c>
      <c r="J353" s="135">
        <v>798.56773599999997</v>
      </c>
      <c r="K353" s="135">
        <v>910.578892</v>
      </c>
      <c r="L353" s="135">
        <v>968.36946799999987</v>
      </c>
      <c r="M353" s="135">
        <v>1025.160044</v>
      </c>
      <c r="N353" s="135">
        <v>1082.9506200000001</v>
      </c>
      <c r="O353" s="135">
        <v>1101.5426199999999</v>
      </c>
      <c r="P353" s="135">
        <v>1119.13462</v>
      </c>
      <c r="Q353" s="135">
        <v>1119.13462</v>
      </c>
      <c r="R353" s="135">
        <v>1119.13462</v>
      </c>
      <c r="S353" s="135">
        <v>1119.13462</v>
      </c>
      <c r="T353" s="135">
        <v>1119.13462</v>
      </c>
      <c r="U353" s="135">
        <v>1119.13462</v>
      </c>
      <c r="V353" s="135">
        <v>1119.13462</v>
      </c>
      <c r="W353" s="135">
        <v>1119.13462</v>
      </c>
      <c r="X353" s="135">
        <v>1119.13462</v>
      </c>
      <c r="Y353" s="135">
        <v>1119.13462</v>
      </c>
      <c r="Z353" s="135">
        <v>1119.13462</v>
      </c>
    </row>
    <row r="354" spans="2:26" s="12" customFormat="1" hidden="1" outlineLevel="1">
      <c r="B354" s="3" t="s">
        <v>470</v>
      </c>
      <c r="C354" s="3" t="s">
        <v>163</v>
      </c>
      <c r="D354" s="135"/>
      <c r="E354" s="135">
        <v>0</v>
      </c>
      <c r="F354" s="135">
        <v>0</v>
      </c>
      <c r="G354" s="135">
        <v>0</v>
      </c>
      <c r="H354" s="135">
        <v>0</v>
      </c>
      <c r="I354" s="135">
        <v>0</v>
      </c>
      <c r="J354" s="135">
        <v>0</v>
      </c>
      <c r="K354" s="135">
        <v>0</v>
      </c>
      <c r="L354" s="135">
        <v>0</v>
      </c>
      <c r="M354" s="135">
        <v>0</v>
      </c>
      <c r="N354" s="135">
        <v>0</v>
      </c>
      <c r="O354" s="135">
        <v>0</v>
      </c>
      <c r="P354" s="135">
        <v>0</v>
      </c>
      <c r="Q354" s="135">
        <v>0</v>
      </c>
      <c r="R354" s="135">
        <v>0</v>
      </c>
      <c r="S354" s="135">
        <v>0</v>
      </c>
      <c r="T354" s="135">
        <v>0</v>
      </c>
      <c r="U354" s="135">
        <v>0</v>
      </c>
      <c r="V354" s="135">
        <v>0</v>
      </c>
      <c r="W354" s="135">
        <v>0</v>
      </c>
      <c r="X354" s="135">
        <v>0</v>
      </c>
      <c r="Y354" s="135">
        <v>0</v>
      </c>
      <c r="Z354" s="135">
        <v>0</v>
      </c>
    </row>
    <row r="355" spans="2:26" s="12" customFormat="1" hidden="1" outlineLevel="1">
      <c r="B355" s="112" t="s">
        <v>261</v>
      </c>
      <c r="C355" s="112" t="s">
        <v>163</v>
      </c>
      <c r="D355" s="136"/>
      <c r="E355" s="136">
        <f t="shared" ref="E355:W355" si="179">SUM(E347:E354)</f>
        <v>12160.291786338617</v>
      </c>
      <c r="F355" s="136">
        <f t="shared" si="179"/>
        <v>12059.889480931115</v>
      </c>
      <c r="G355" s="136">
        <f t="shared" si="179"/>
        <v>12335.096585008429</v>
      </c>
      <c r="H355" s="136">
        <f t="shared" si="179"/>
        <v>12614.850425969602</v>
      </c>
      <c r="I355" s="136">
        <f t="shared" si="179"/>
        <v>12878.698599010217</v>
      </c>
      <c r="J355" s="136">
        <f t="shared" si="179"/>
        <v>13208.573260890651</v>
      </c>
      <c r="K355" s="136">
        <f t="shared" si="179"/>
        <v>13489.034213484094</v>
      </c>
      <c r="L355" s="136">
        <f t="shared" si="179"/>
        <v>13642.75956482581</v>
      </c>
      <c r="M355" s="136">
        <f t="shared" si="179"/>
        <v>13801.956119647219</v>
      </c>
      <c r="N355" s="136">
        <f t="shared" si="179"/>
        <v>13966.996112879544</v>
      </c>
      <c r="O355" s="136">
        <f t="shared" si="179"/>
        <v>14100.405914777282</v>
      </c>
      <c r="P355" s="136">
        <f t="shared" si="179"/>
        <v>14248.488873384571</v>
      </c>
      <c r="Q355" s="136">
        <f t="shared" si="179"/>
        <v>14355.853388120529</v>
      </c>
      <c r="R355" s="136">
        <f t="shared" si="179"/>
        <v>14485.344309462784</v>
      </c>
      <c r="S355" s="136">
        <f t="shared" si="179"/>
        <v>14656.680512690682</v>
      </c>
      <c r="T355" s="136">
        <f t="shared" si="179"/>
        <v>14828.273827898845</v>
      </c>
      <c r="U355" s="136">
        <f t="shared" si="179"/>
        <v>15017.506592274131</v>
      </c>
      <c r="V355" s="136">
        <f t="shared" si="179"/>
        <v>15387.424934587425</v>
      </c>
      <c r="W355" s="136">
        <f t="shared" si="179"/>
        <v>15958.504267236767</v>
      </c>
      <c r="X355" s="136">
        <f>SUM(X347:X354)</f>
        <v>15942.999138625322</v>
      </c>
      <c r="Y355" s="136">
        <f>SUM(Y347:Y354)</f>
        <v>16257.388590128263</v>
      </c>
      <c r="Z355" s="136">
        <f>SUM(Z347:Z354)</f>
        <v>16613.359859524258</v>
      </c>
    </row>
    <row r="356" spans="2:26" s="12" customFormat="1" hidden="1" outlineLevel="1">
      <c r="B356" s="3"/>
      <c r="C356" s="3"/>
      <c r="D356" s="114"/>
      <c r="E356" s="114"/>
      <c r="F356" s="114"/>
      <c r="G356" s="114"/>
      <c r="H356" s="114"/>
      <c r="I356" s="114"/>
      <c r="J356" s="114"/>
      <c r="K356" s="114"/>
      <c r="L356" s="114"/>
      <c r="M356" s="114"/>
      <c r="N356" s="114"/>
      <c r="O356" s="114"/>
      <c r="P356" s="114"/>
      <c r="Q356" s="114"/>
      <c r="R356" s="114"/>
      <c r="S356" s="114"/>
      <c r="T356" s="114"/>
      <c r="U356" s="114"/>
      <c r="V356" s="114"/>
      <c r="W356" s="114"/>
      <c r="X356" s="136"/>
      <c r="Y356" s="136"/>
      <c r="Z356" s="136"/>
    </row>
    <row r="357" spans="2:26" s="12" customFormat="1" hidden="1" outlineLevel="1">
      <c r="B357" s="112" t="s">
        <v>177</v>
      </c>
      <c r="C357" s="112"/>
      <c r="D357" s="114"/>
      <c r="E357" s="114"/>
      <c r="F357" s="114"/>
      <c r="G357" s="114"/>
      <c r="H357" s="114"/>
      <c r="I357" s="114"/>
      <c r="J357" s="114"/>
      <c r="K357" s="114"/>
      <c r="L357" s="114"/>
      <c r="M357" s="114"/>
      <c r="N357" s="114"/>
      <c r="O357" s="114"/>
      <c r="P357" s="114"/>
      <c r="Q357" s="114"/>
      <c r="R357" s="114"/>
      <c r="S357" s="114"/>
      <c r="T357" s="114"/>
      <c r="U357" s="114"/>
      <c r="V357" s="114"/>
      <c r="W357" s="114"/>
      <c r="X357" s="136"/>
      <c r="Y357" s="136"/>
      <c r="Z357" s="136"/>
    </row>
    <row r="358" spans="2:26" s="12" customFormat="1" hidden="1" outlineLevel="1">
      <c r="B358" s="3" t="s">
        <v>463</v>
      </c>
      <c r="C358" s="3" t="s">
        <v>163</v>
      </c>
      <c r="D358" s="135"/>
      <c r="E358" s="135">
        <v>28792.284865961905</v>
      </c>
      <c r="F358" s="135">
        <v>28478.514540144188</v>
      </c>
      <c r="G358" s="135">
        <v>28776.721791797754</v>
      </c>
      <c r="H358" s="135">
        <v>29074.932722931397</v>
      </c>
      <c r="I358" s="135">
        <v>29373.147199161231</v>
      </c>
      <c r="J358" s="135">
        <v>29671.365092568765</v>
      </c>
      <c r="K358" s="135">
        <v>29969.586281316482</v>
      </c>
      <c r="L358" s="135">
        <v>30051.435869968183</v>
      </c>
      <c r="M358" s="135">
        <v>30133.290967883397</v>
      </c>
      <c r="N358" s="135">
        <v>30215.15154292533</v>
      </c>
      <c r="O358" s="135">
        <v>30297.017563206631</v>
      </c>
      <c r="P358" s="135">
        <v>30378.888997086884</v>
      </c>
      <c r="Q358" s="135">
        <v>30419.149646229838</v>
      </c>
      <c r="R358" s="135">
        <v>30459.40983544914</v>
      </c>
      <c r="S358" s="135">
        <v>30499.669567163292</v>
      </c>
      <c r="T358" s="135">
        <v>30539.928843773949</v>
      </c>
      <c r="U358" s="135">
        <v>30580.187667665865</v>
      </c>
      <c r="V358" s="135">
        <v>30721.02614743033</v>
      </c>
      <c r="W358" s="135">
        <v>30861.87558291839</v>
      </c>
      <c r="X358" s="135">
        <v>31002.735721160003</v>
      </c>
      <c r="Y358" s="135">
        <v>31143.606316913862</v>
      </c>
      <c r="Z358" s="135">
        <v>31284.487132374401</v>
      </c>
    </row>
    <row r="359" spans="2:26" s="12" customFormat="1" hidden="1" outlineLevel="1">
      <c r="B359" s="3" t="s">
        <v>464</v>
      </c>
      <c r="C359" s="3" t="s">
        <v>163</v>
      </c>
      <c r="D359" s="135"/>
      <c r="E359" s="135">
        <v>1261.0241689213922</v>
      </c>
      <c r="F359" s="135">
        <v>1336.4824259216116</v>
      </c>
      <c r="G359" s="135">
        <v>1407.8976473975799</v>
      </c>
      <c r="H359" s="135">
        <v>1479.3091893934779</v>
      </c>
      <c r="I359" s="135">
        <v>1550.7171862931789</v>
      </c>
      <c r="J359" s="135">
        <v>1622.1217660152158</v>
      </c>
      <c r="K359" s="135">
        <v>1693.5230503969769</v>
      </c>
      <c r="L359" s="135">
        <v>1807.8774116497366</v>
      </c>
      <c r="M359" s="135">
        <v>1922.2262636389557</v>
      </c>
      <c r="N359" s="135">
        <v>2036.5696385014696</v>
      </c>
      <c r="O359" s="135">
        <v>2150.9075681246586</v>
      </c>
      <c r="P359" s="135">
        <v>2265.2400841488438</v>
      </c>
      <c r="Q359" s="135">
        <v>2367.5258072861466</v>
      </c>
      <c r="R359" s="135">
        <v>2469.8119903471124</v>
      </c>
      <c r="S359" s="135">
        <v>2572.0986309132095</v>
      </c>
      <c r="T359" s="135">
        <v>2674.3857265828374</v>
      </c>
      <c r="U359" s="135">
        <v>2776.6732749711778</v>
      </c>
      <c r="V359" s="135">
        <v>2824.3956740994827</v>
      </c>
      <c r="W359" s="135">
        <v>2872.1071175042257</v>
      </c>
      <c r="X359" s="135">
        <v>2919.8078581554037</v>
      </c>
      <c r="Y359" s="135">
        <v>2967.4981412943371</v>
      </c>
      <c r="Z359" s="135">
        <v>3015.1782047265656</v>
      </c>
    </row>
    <row r="360" spans="2:26" s="12" customFormat="1" hidden="1" outlineLevel="1">
      <c r="B360" s="3" t="s">
        <v>465</v>
      </c>
      <c r="C360" s="3" t="s">
        <v>163</v>
      </c>
      <c r="D360" s="135"/>
      <c r="E360" s="135">
        <v>104.51654612912029</v>
      </c>
      <c r="F360" s="135">
        <v>185.91518229205204</v>
      </c>
      <c r="G360" s="135">
        <v>308.82370068656763</v>
      </c>
      <c r="H360" s="135">
        <v>408.20546510193719</v>
      </c>
      <c r="I360" s="135">
        <v>463.24895690299616</v>
      </c>
      <c r="J360" s="135">
        <v>528.49557985717729</v>
      </c>
      <c r="K360" s="135">
        <v>564.30939719190451</v>
      </c>
      <c r="L360" s="135">
        <v>595.13047948047051</v>
      </c>
      <c r="M360" s="135">
        <v>617.71997209262702</v>
      </c>
      <c r="N360" s="135">
        <v>641.93480102210549</v>
      </c>
      <c r="O360" s="135">
        <v>673.53355500616578</v>
      </c>
      <c r="P360" s="135">
        <v>750.93270682529828</v>
      </c>
      <c r="Q360" s="135">
        <v>777.77473579752518</v>
      </c>
      <c r="R360" s="135">
        <v>784.79830708550821</v>
      </c>
      <c r="S360" s="135">
        <v>806.44884887830221</v>
      </c>
      <c r="T360" s="135">
        <v>806.87591053517463</v>
      </c>
      <c r="U360" s="135">
        <v>894.06942341200386</v>
      </c>
      <c r="V360" s="135">
        <v>1081.1543287971799</v>
      </c>
      <c r="W360" s="135">
        <v>1398.7527735004244</v>
      </c>
      <c r="X360" s="135">
        <v>1107.3016790215479</v>
      </c>
      <c r="Y360" s="135">
        <v>1111.4983575874171</v>
      </c>
      <c r="Z360" s="135">
        <v>1115.6943620819973</v>
      </c>
    </row>
    <row r="361" spans="2:26" s="12" customFormat="1" hidden="1" outlineLevel="1">
      <c r="B361" s="3" t="s">
        <v>466</v>
      </c>
      <c r="C361" s="3" t="s">
        <v>163</v>
      </c>
      <c r="D361" s="135"/>
      <c r="E361" s="135">
        <v>67.779952729301868</v>
      </c>
      <c r="F361" s="135">
        <v>7.8720829199543738</v>
      </c>
      <c r="G361" s="135">
        <v>7.9904014580890586</v>
      </c>
      <c r="H361" s="135">
        <v>7.4860772459666132</v>
      </c>
      <c r="I361" s="135">
        <v>9.9272767243974744</v>
      </c>
      <c r="J361" s="135">
        <v>11.160788076695939</v>
      </c>
      <c r="K361" s="135">
        <v>14.040494548513948</v>
      </c>
      <c r="L361" s="135">
        <v>15.67170116554059</v>
      </c>
      <c r="M361" s="135">
        <v>17.125378942775214</v>
      </c>
      <c r="N361" s="135">
        <v>17.295034819873145</v>
      </c>
      <c r="O361" s="135">
        <v>21.466731611409543</v>
      </c>
      <c r="P361" s="135">
        <v>24.861877976214508</v>
      </c>
      <c r="Q361" s="135">
        <v>28.567820022643186</v>
      </c>
      <c r="R361" s="135">
        <v>37.624515660018673</v>
      </c>
      <c r="S361" s="135">
        <v>41.86330897338852</v>
      </c>
      <c r="T361" s="135">
        <v>48.569022448180228</v>
      </c>
      <c r="U361" s="135">
        <v>47.253039483093012</v>
      </c>
      <c r="V361" s="135">
        <v>43.949217906076896</v>
      </c>
      <c r="W361" s="135">
        <v>51.164618883990194</v>
      </c>
      <c r="X361" s="135">
        <v>60.972084451134378</v>
      </c>
      <c r="Y361" s="135">
        <v>65.009278648311167</v>
      </c>
      <c r="Z361" s="135">
        <v>72.268918629608322</v>
      </c>
    </row>
    <row r="362" spans="2:26" s="12" customFormat="1" hidden="1" outlineLevel="1">
      <c r="B362" s="3" t="s">
        <v>467</v>
      </c>
      <c r="C362" s="3" t="s">
        <v>163</v>
      </c>
      <c r="D362" s="135"/>
      <c r="E362" s="135">
        <v>39</v>
      </c>
      <c r="F362" s="135">
        <v>43</v>
      </c>
      <c r="G362" s="135">
        <v>52</v>
      </c>
      <c r="H362" s="135">
        <v>63</v>
      </c>
      <c r="I362" s="135">
        <v>79</v>
      </c>
      <c r="J362" s="135">
        <v>100</v>
      </c>
      <c r="K362" s="135">
        <v>129</v>
      </c>
      <c r="L362" s="135">
        <v>173</v>
      </c>
      <c r="M362" s="135">
        <v>230</v>
      </c>
      <c r="N362" s="135">
        <v>303</v>
      </c>
      <c r="O362" s="135">
        <v>390</v>
      </c>
      <c r="P362" s="135">
        <v>492</v>
      </c>
      <c r="Q362" s="135">
        <v>622</v>
      </c>
      <c r="R362" s="135">
        <v>792</v>
      </c>
      <c r="S362" s="135">
        <v>1005</v>
      </c>
      <c r="T362" s="135">
        <v>1263</v>
      </c>
      <c r="U362" s="135">
        <v>1568</v>
      </c>
      <c r="V362" s="135">
        <v>1922</v>
      </c>
      <c r="W362" s="135">
        <v>2328</v>
      </c>
      <c r="X362" s="135">
        <v>2791</v>
      </c>
      <c r="Y362" s="135">
        <v>3321</v>
      </c>
      <c r="Z362" s="135">
        <v>3927</v>
      </c>
    </row>
    <row r="363" spans="2:26" s="341" customFormat="1" hidden="1" outlineLevel="1">
      <c r="B363" s="3" t="s">
        <v>468</v>
      </c>
      <c r="C363" s="3" t="s">
        <v>163</v>
      </c>
      <c r="D363" s="135"/>
      <c r="E363" s="135">
        <v>0</v>
      </c>
      <c r="F363" s="135">
        <v>1</v>
      </c>
      <c r="G363" s="135">
        <v>2</v>
      </c>
      <c r="H363" s="135">
        <v>3</v>
      </c>
      <c r="I363" s="135">
        <v>6</v>
      </c>
      <c r="J363" s="135">
        <v>8</v>
      </c>
      <c r="K363" s="135">
        <v>12</v>
      </c>
      <c r="L363" s="135">
        <v>17</v>
      </c>
      <c r="M363" s="135">
        <v>24</v>
      </c>
      <c r="N363" s="135">
        <v>32</v>
      </c>
      <c r="O363" s="135">
        <v>42</v>
      </c>
      <c r="P363" s="135">
        <v>51</v>
      </c>
      <c r="Q363" s="135">
        <v>64</v>
      </c>
      <c r="R363" s="135">
        <v>82</v>
      </c>
      <c r="S363" s="135">
        <v>103</v>
      </c>
      <c r="T363" s="135">
        <v>129</v>
      </c>
      <c r="U363" s="135">
        <v>155</v>
      </c>
      <c r="V363" s="135">
        <v>187</v>
      </c>
      <c r="W363" s="135">
        <v>228</v>
      </c>
      <c r="X363" s="135">
        <v>275</v>
      </c>
      <c r="Y363" s="135">
        <v>329</v>
      </c>
      <c r="Z363" s="135">
        <v>388</v>
      </c>
    </row>
    <row r="364" spans="2:26" s="12" customFormat="1" hidden="1" outlineLevel="1">
      <c r="B364" s="3" t="s">
        <v>471</v>
      </c>
      <c r="C364" s="3" t="s">
        <v>163</v>
      </c>
      <c r="D364" s="135"/>
      <c r="E364" s="135">
        <v>387.68847199999999</v>
      </c>
      <c r="F364" s="135">
        <v>459.51140400000003</v>
      </c>
      <c r="G364" s="135">
        <v>626.57473200000004</v>
      </c>
      <c r="H364" s="135">
        <v>818.21277200000009</v>
      </c>
      <c r="I364" s="135">
        <v>999.52253599999995</v>
      </c>
      <c r="J364" s="135">
        <v>1228.0308759999998</v>
      </c>
      <c r="K364" s="135">
        <v>1417.6631200000002</v>
      </c>
      <c r="L364" s="135">
        <v>1527.0101279999999</v>
      </c>
      <c r="M364" s="135">
        <v>1605.782424</v>
      </c>
      <c r="N364" s="135">
        <v>1670.43876</v>
      </c>
      <c r="O364" s="135">
        <v>1695.8965199999998</v>
      </c>
      <c r="P364" s="135">
        <v>1716.85168</v>
      </c>
      <c r="Q364" s="135">
        <v>1716.85168</v>
      </c>
      <c r="R364" s="135">
        <v>1716.85168</v>
      </c>
      <c r="S364" s="135">
        <v>1716.85168</v>
      </c>
      <c r="T364" s="135">
        <v>1716.85168</v>
      </c>
      <c r="U364" s="135">
        <v>1716.85168</v>
      </c>
      <c r="V364" s="135">
        <v>1716.85168</v>
      </c>
      <c r="W364" s="135">
        <v>1716.85168</v>
      </c>
      <c r="X364" s="135">
        <v>1716.85168</v>
      </c>
      <c r="Y364" s="135">
        <v>1716.85168</v>
      </c>
      <c r="Z364" s="135">
        <v>1716.85168</v>
      </c>
    </row>
    <row r="365" spans="2:26" s="12" customFormat="1" hidden="1" outlineLevel="1">
      <c r="B365" s="3" t="s">
        <v>470</v>
      </c>
      <c r="C365" s="3" t="s">
        <v>163</v>
      </c>
      <c r="D365" s="135"/>
      <c r="E365" s="135">
        <v>219.8395878081391</v>
      </c>
      <c r="F365" s="135">
        <v>879.35835123255572</v>
      </c>
      <c r="G365" s="135">
        <v>1758.7167024651098</v>
      </c>
      <c r="H365" s="135">
        <v>2616.0910949168483</v>
      </c>
      <c r="I365" s="135">
        <v>3407.5136110261465</v>
      </c>
      <c r="J365" s="135">
        <v>4111.0002920121897</v>
      </c>
      <c r="K365" s="135">
        <v>4726.5511378749788</v>
      </c>
      <c r="L365" s="135">
        <v>5254.1661486145103</v>
      </c>
      <c r="M365" s="135">
        <v>5715.8292830116006</v>
      </c>
      <c r="N365" s="135">
        <v>6155.5084586278772</v>
      </c>
      <c r="O365" s="135">
        <v>6595.1876342441547</v>
      </c>
      <c r="P365" s="135">
        <v>7034.8668098604294</v>
      </c>
      <c r="Q365" s="135">
        <v>7474.5459854767059</v>
      </c>
      <c r="R365" s="135">
        <v>7914.2251610929816</v>
      </c>
      <c r="S365" s="135">
        <v>8353.9043367092563</v>
      </c>
      <c r="T365" s="135">
        <v>8793.5835123255347</v>
      </c>
      <c r="U365" s="135">
        <v>9233.2626879418112</v>
      </c>
      <c r="V365" s="135">
        <v>9672.941863558086</v>
      </c>
      <c r="W365" s="135">
        <v>10112.621039174361</v>
      </c>
      <c r="X365" s="135">
        <v>10552</v>
      </c>
      <c r="Y365" s="135">
        <v>10992</v>
      </c>
      <c r="Z365" s="135">
        <v>11432</v>
      </c>
    </row>
    <row r="366" spans="2:26" s="12" customFormat="1" hidden="1" outlineLevel="1">
      <c r="B366" s="112" t="s">
        <v>472</v>
      </c>
      <c r="C366" s="112" t="s">
        <v>163</v>
      </c>
      <c r="D366" s="136"/>
      <c r="E366" s="136">
        <f t="shared" ref="E366:W366" si="180">SUM(E358:E365)</f>
        <v>30872.133593549861</v>
      </c>
      <c r="F366" s="136">
        <f t="shared" si="180"/>
        <v>31391.653986510362</v>
      </c>
      <c r="G366" s="136">
        <f t="shared" si="180"/>
        <v>32940.724975805104</v>
      </c>
      <c r="H366" s="136">
        <f t="shared" si="180"/>
        <v>34470.23732158963</v>
      </c>
      <c r="I366" s="136">
        <f t="shared" si="180"/>
        <v>35889.076766107952</v>
      </c>
      <c r="J366" s="136">
        <f t="shared" si="180"/>
        <v>37280.17439453004</v>
      </c>
      <c r="K366" s="136">
        <f t="shared" si="180"/>
        <v>38526.673481328857</v>
      </c>
      <c r="L366" s="136">
        <f t="shared" si="180"/>
        <v>39441.291738878441</v>
      </c>
      <c r="M366" s="136">
        <f t="shared" si="180"/>
        <v>40265.974289569349</v>
      </c>
      <c r="N366" s="136">
        <f t="shared" si="180"/>
        <v>41071.898235896653</v>
      </c>
      <c r="O366" s="136">
        <f t="shared" si="180"/>
        <v>41866.009572193019</v>
      </c>
      <c r="P366" s="136">
        <f t="shared" si="180"/>
        <v>42714.642155897673</v>
      </c>
      <c r="Q366" s="136">
        <f t="shared" si="180"/>
        <v>43470.415674812859</v>
      </c>
      <c r="R366" s="136">
        <f t="shared" si="180"/>
        <v>44256.721489634765</v>
      </c>
      <c r="S366" s="136">
        <f t="shared" si="180"/>
        <v>45098.836372637452</v>
      </c>
      <c r="T366" s="136">
        <f t="shared" si="180"/>
        <v>45972.194695665676</v>
      </c>
      <c r="U366" s="136">
        <f t="shared" si="180"/>
        <v>46971.297773473947</v>
      </c>
      <c r="V366" s="136">
        <f t="shared" si="180"/>
        <v>48169.318911791153</v>
      </c>
      <c r="W366" s="136">
        <f t="shared" si="180"/>
        <v>49569.37281198139</v>
      </c>
      <c r="X366" s="136">
        <f>SUM(X358:X365)</f>
        <v>50425.669022788083</v>
      </c>
      <c r="Y366" s="136">
        <f>SUM(Y358:Y365)</f>
        <v>51646.463774443924</v>
      </c>
      <c r="Z366" s="136">
        <f>SUM(Z358:Z365)</f>
        <v>52951.480297812566</v>
      </c>
    </row>
    <row r="367" spans="2:26" s="12" customFormat="1" hidden="1" outlineLevel="1">
      <c r="B367" s="3" t="s">
        <v>449</v>
      </c>
      <c r="C367" s="3"/>
      <c r="D367" s="114"/>
      <c r="E367" s="135">
        <v>231.91832309291703</v>
      </c>
      <c r="F367" s="135">
        <v>228.75826064943365</v>
      </c>
      <c r="G367" s="135">
        <v>238.41291604939903</v>
      </c>
      <c r="H367" s="135">
        <v>248.06389196929459</v>
      </c>
      <c r="I367" s="135">
        <v>257.7113227929928</v>
      </c>
      <c r="J367" s="135">
        <v>267.35533643902704</v>
      </c>
      <c r="K367" s="135">
        <v>276.99605474478534</v>
      </c>
      <c r="L367" s="135">
        <v>268.12956169808922</v>
      </c>
      <c r="M367" s="135">
        <v>259.25755938785278</v>
      </c>
      <c r="N367" s="135">
        <v>250.38007995091419</v>
      </c>
      <c r="O367" s="135">
        <v>241.49715527464744</v>
      </c>
      <c r="P367" s="135">
        <v>232.60881699937715</v>
      </c>
      <c r="Q367" s="135">
        <v>230.36471718572963</v>
      </c>
      <c r="R367" s="135">
        <v>228.12107729574316</v>
      </c>
      <c r="S367" s="135">
        <v>225.87789491088967</v>
      </c>
      <c r="T367" s="135">
        <v>223.635167629568</v>
      </c>
      <c r="U367" s="135">
        <v>221.39289306695588</v>
      </c>
      <c r="V367" s="135">
        <v>242.55743262452168</v>
      </c>
      <c r="W367" s="135">
        <v>263.71101645852292</v>
      </c>
      <c r="X367" s="135">
        <v>284.8538975389622</v>
      </c>
      <c r="Y367" s="135">
        <v>305.98632110715391</v>
      </c>
      <c r="Z367" s="135">
        <v>327.10852496864038</v>
      </c>
    </row>
    <row r="368" spans="2:26" s="383" customFormat="1" hidden="1" outlineLevel="1">
      <c r="B368" s="3"/>
      <c r="C368" s="3"/>
      <c r="D368" s="136"/>
      <c r="E368" s="136"/>
      <c r="F368" s="136"/>
      <c r="G368" s="136"/>
      <c r="H368" s="136"/>
      <c r="I368" s="136"/>
      <c r="J368" s="136"/>
      <c r="K368" s="136"/>
      <c r="L368" s="136"/>
      <c r="M368" s="136"/>
      <c r="N368" s="136"/>
      <c r="O368" s="136"/>
      <c r="P368" s="136"/>
      <c r="Q368" s="136"/>
      <c r="R368" s="136"/>
      <c r="S368" s="136"/>
      <c r="T368" s="136"/>
      <c r="U368" s="136"/>
      <c r="V368" s="136"/>
      <c r="W368" s="136"/>
      <c r="X368" s="136"/>
      <c r="Y368" s="136"/>
      <c r="Z368" s="136"/>
    </row>
    <row r="369" spans="2:26" s="12" customFormat="1" hidden="1" outlineLevel="1">
      <c r="B369" s="112" t="s">
        <v>219</v>
      </c>
      <c r="C369" s="112" t="s">
        <v>1</v>
      </c>
      <c r="D369" s="134"/>
      <c r="E369" s="134">
        <v>2019</v>
      </c>
      <c r="F369" s="134">
        <v>2020</v>
      </c>
      <c r="G369" s="134">
        <v>2021</v>
      </c>
      <c r="H369" s="134">
        <v>2022</v>
      </c>
      <c r="I369" s="134">
        <v>2023</v>
      </c>
      <c r="J369" s="134">
        <v>2024</v>
      </c>
      <c r="K369" s="134">
        <v>2025</v>
      </c>
      <c r="L369" s="134">
        <v>2026</v>
      </c>
      <c r="M369" s="134">
        <v>2027</v>
      </c>
      <c r="N369" s="134">
        <v>2028</v>
      </c>
      <c r="O369" s="134">
        <v>2029</v>
      </c>
      <c r="P369" s="134">
        <v>2030</v>
      </c>
      <c r="Q369" s="134">
        <v>2031</v>
      </c>
      <c r="R369" s="134">
        <v>2032</v>
      </c>
      <c r="S369" s="134">
        <v>2033</v>
      </c>
      <c r="T369" s="134">
        <v>2034</v>
      </c>
      <c r="U369" s="134">
        <v>2035</v>
      </c>
      <c r="V369" s="134">
        <v>2036</v>
      </c>
      <c r="W369" s="134">
        <v>2037</v>
      </c>
      <c r="X369" s="134">
        <v>2038</v>
      </c>
      <c r="Y369" s="134">
        <v>2039</v>
      </c>
      <c r="Z369" s="134">
        <v>2040</v>
      </c>
    </row>
    <row r="370" spans="2:26" s="12" customFormat="1" hidden="1" outlineLevel="1">
      <c r="B370" s="3" t="s">
        <v>473</v>
      </c>
      <c r="C370" s="3" t="s">
        <v>163</v>
      </c>
      <c r="D370" s="135"/>
      <c r="E370" s="135">
        <v>20025.950733716025</v>
      </c>
      <c r="F370" s="135">
        <v>20690.33802096979</v>
      </c>
      <c r="G370" s="135">
        <v>22054.442378152435</v>
      </c>
      <c r="H370" s="135">
        <v>23392.753978313423</v>
      </c>
      <c r="I370" s="135">
        <v>24630.73463879458</v>
      </c>
      <c r="J370" s="135">
        <v>25767.313212994151</v>
      </c>
      <c r="K370" s="135">
        <v>26802.0440165939</v>
      </c>
      <c r="L370" s="135">
        <v>27617.269426236315</v>
      </c>
      <c r="M370" s="135">
        <v>28331.479441816689</v>
      </c>
      <c r="N370" s="135">
        <v>29018.295271628314</v>
      </c>
      <c r="O370" s="135">
        <v>29726.315913434843</v>
      </c>
      <c r="P370" s="135">
        <v>30476.974012289018</v>
      </c>
      <c r="Q370" s="135">
        <v>31173.981646760796</v>
      </c>
      <c r="R370" s="135">
        <v>31879.983582784014</v>
      </c>
      <c r="S370" s="135">
        <v>32600.926770143044</v>
      </c>
      <c r="T370" s="135">
        <v>33355.025328510514</v>
      </c>
      <c r="U370" s="135">
        <v>34224.796563883807</v>
      </c>
      <c r="V370" s="135">
        <v>35114.076555608</v>
      </c>
      <c r="W370" s="135">
        <v>36004.289342876757</v>
      </c>
      <c r="X370" s="135">
        <v>36939.256776054157</v>
      </c>
      <c r="Y370" s="135">
        <v>37912.320447217768</v>
      </c>
      <c r="Z370" s="135">
        <v>38931.0088689685</v>
      </c>
    </row>
    <row r="371" spans="2:26" s="12" customFormat="1" hidden="1" outlineLevel="1">
      <c r="B371" s="3" t="s">
        <v>474</v>
      </c>
      <c r="C371" s="3" t="s">
        <v>163</v>
      </c>
      <c r="D371" s="135"/>
      <c r="E371" s="135">
        <v>12989.549293518936</v>
      </c>
      <c r="F371" s="135">
        <v>12877.822849786984</v>
      </c>
      <c r="G371" s="135">
        <v>13169.542380108933</v>
      </c>
      <c r="H371" s="135">
        <v>13466.081451527778</v>
      </c>
      <c r="I371" s="135">
        <v>13745.760514950829</v>
      </c>
      <c r="J371" s="135">
        <v>14096.487656544092</v>
      </c>
      <c r="K371" s="135">
        <v>14392.716266293142</v>
      </c>
      <c r="L371" s="135">
        <v>14555.66513871536</v>
      </c>
      <c r="M371" s="135">
        <v>14724.413486826052</v>
      </c>
      <c r="N371" s="135">
        <v>14899.355879652316</v>
      </c>
      <c r="O371" s="135">
        <v>15040.770269663917</v>
      </c>
      <c r="P371" s="135">
        <v>15197.738205787648</v>
      </c>
      <c r="Q371" s="135">
        <v>15311.544591407761</v>
      </c>
      <c r="R371" s="135">
        <v>15448.80496803055</v>
      </c>
      <c r="S371" s="135">
        <v>15630.421343452126</v>
      </c>
      <c r="T371" s="135">
        <v>15813.370257572778</v>
      </c>
      <c r="U371" s="135">
        <v>16013.956987810578</v>
      </c>
      <c r="V371" s="135">
        <v>16406.070430662672</v>
      </c>
      <c r="W371" s="135">
        <v>17011.414523270971</v>
      </c>
      <c r="X371" s="135">
        <v>17357.048618232377</v>
      </c>
      <c r="Y371" s="135">
        <v>17693.41129356109</v>
      </c>
      <c r="Z371" s="135">
        <v>18061.611771035241</v>
      </c>
    </row>
    <row r="372" spans="2:26" s="12" customFormat="1" hidden="1" outlineLevel="1">
      <c r="B372" s="112" t="s">
        <v>263</v>
      </c>
      <c r="C372" s="112" t="s">
        <v>163</v>
      </c>
      <c r="D372" s="136"/>
      <c r="E372" s="136">
        <f t="shared" ref="E372:W372" si="181">SUM(E370+E371)</f>
        <v>33015.500027234957</v>
      </c>
      <c r="F372" s="136">
        <f t="shared" si="181"/>
        <v>33568.160870756772</v>
      </c>
      <c r="G372" s="136">
        <f t="shared" si="181"/>
        <v>35223.984758261366</v>
      </c>
      <c r="H372" s="136">
        <f t="shared" si="181"/>
        <v>36858.835429841201</v>
      </c>
      <c r="I372" s="136">
        <f t="shared" si="181"/>
        <v>38376.495153745411</v>
      </c>
      <c r="J372" s="136">
        <f t="shared" si="181"/>
        <v>39863.800869538245</v>
      </c>
      <c r="K372" s="136">
        <f t="shared" si="181"/>
        <v>41194.760282887044</v>
      </c>
      <c r="L372" s="136">
        <f t="shared" si="181"/>
        <v>42172.934564951676</v>
      </c>
      <c r="M372" s="136">
        <f t="shared" si="181"/>
        <v>43055.892928642745</v>
      </c>
      <c r="N372" s="136">
        <f t="shared" si="181"/>
        <v>43917.651151280632</v>
      </c>
      <c r="O372" s="136">
        <f t="shared" si="181"/>
        <v>44767.086183098756</v>
      </c>
      <c r="P372" s="136">
        <f t="shared" si="181"/>
        <v>45674.712218076667</v>
      </c>
      <c r="Q372" s="136">
        <f t="shared" si="181"/>
        <v>46485.526238168561</v>
      </c>
      <c r="R372" s="136">
        <f t="shared" si="181"/>
        <v>47328.788550814563</v>
      </c>
      <c r="S372" s="136">
        <f t="shared" si="181"/>
        <v>48231.348113595173</v>
      </c>
      <c r="T372" s="136">
        <f t="shared" si="181"/>
        <v>49168.395586083294</v>
      </c>
      <c r="U372" s="136">
        <f t="shared" si="181"/>
        <v>50238.753551694383</v>
      </c>
      <c r="V372" s="136">
        <f t="shared" si="181"/>
        <v>51520.146986270673</v>
      </c>
      <c r="W372" s="136">
        <f t="shared" si="181"/>
        <v>53015.703866147727</v>
      </c>
      <c r="X372" s="136">
        <f>SUM(X370+X371)</f>
        <v>54296.305394286537</v>
      </c>
      <c r="Y372" s="136">
        <f>SUM(Y370+Y371)</f>
        <v>55605.731740778858</v>
      </c>
      <c r="Z372" s="136">
        <f>SUM(Z370+Z371)</f>
        <v>56992.620640003741</v>
      </c>
    </row>
    <row r="373" spans="2:26" s="12" customFormat="1" hidden="1" outlineLevel="1">
      <c r="B373" s="112"/>
      <c r="C373" s="112"/>
      <c r="D373" s="114"/>
      <c r="E373" s="114"/>
      <c r="F373" s="114"/>
      <c r="G373" s="114"/>
      <c r="H373" s="114"/>
      <c r="I373" s="114"/>
      <c r="J373" s="114"/>
      <c r="K373" s="114"/>
      <c r="L373" s="114"/>
      <c r="M373" s="114"/>
      <c r="N373" s="114"/>
      <c r="O373" s="114"/>
      <c r="P373" s="114"/>
      <c r="Q373" s="114"/>
      <c r="R373" s="114"/>
      <c r="S373" s="114"/>
      <c r="T373" s="114"/>
      <c r="U373" s="114"/>
      <c r="V373" s="114"/>
      <c r="W373" s="114"/>
      <c r="X373" s="136"/>
      <c r="Y373" s="136"/>
      <c r="Z373" s="136"/>
    </row>
    <row r="374" spans="2:26" s="12" customFormat="1" hidden="1" outlineLevel="1">
      <c r="B374" s="112" t="s">
        <v>209</v>
      </c>
      <c r="C374" s="112"/>
      <c r="D374" s="114"/>
      <c r="E374" s="114"/>
      <c r="F374" s="114"/>
      <c r="G374" s="114"/>
      <c r="H374" s="114"/>
      <c r="I374" s="114"/>
      <c r="J374" s="114"/>
      <c r="K374" s="114"/>
      <c r="L374" s="114"/>
      <c r="M374" s="114"/>
      <c r="N374" s="114"/>
      <c r="O374" s="114"/>
      <c r="P374" s="114"/>
      <c r="Q374" s="114"/>
      <c r="R374" s="114"/>
      <c r="S374" s="114"/>
      <c r="T374" s="114"/>
      <c r="U374" s="114"/>
      <c r="V374" s="114"/>
      <c r="W374" s="114"/>
      <c r="X374" s="136"/>
      <c r="Y374" s="136"/>
      <c r="Z374" s="136"/>
    </row>
    <row r="375" spans="2:26" s="12" customFormat="1" hidden="1" outlineLevel="1">
      <c r="B375" s="112" t="s">
        <v>215</v>
      </c>
      <c r="C375" s="112" t="s">
        <v>1</v>
      </c>
      <c r="D375" s="134"/>
      <c r="E375" s="134">
        <v>2019</v>
      </c>
      <c r="F375" s="134">
        <v>2020</v>
      </c>
      <c r="G375" s="134">
        <v>2021</v>
      </c>
      <c r="H375" s="134">
        <v>2022</v>
      </c>
      <c r="I375" s="134">
        <v>2023</v>
      </c>
      <c r="J375" s="134">
        <v>2024</v>
      </c>
      <c r="K375" s="134">
        <v>2025</v>
      </c>
      <c r="L375" s="134">
        <v>2026</v>
      </c>
      <c r="M375" s="134">
        <v>2027</v>
      </c>
      <c r="N375" s="134">
        <v>2028</v>
      </c>
      <c r="O375" s="134">
        <v>2029</v>
      </c>
      <c r="P375" s="134">
        <v>2030</v>
      </c>
      <c r="Q375" s="134">
        <v>2031</v>
      </c>
      <c r="R375" s="134">
        <v>2032</v>
      </c>
      <c r="S375" s="134">
        <v>2033</v>
      </c>
      <c r="T375" s="134">
        <v>2034</v>
      </c>
      <c r="U375" s="134">
        <v>2035</v>
      </c>
      <c r="V375" s="134">
        <v>2036</v>
      </c>
      <c r="W375" s="134">
        <v>2037</v>
      </c>
      <c r="X375" s="134">
        <v>2038</v>
      </c>
      <c r="Y375" s="134">
        <v>2039</v>
      </c>
      <c r="Z375" s="134">
        <v>2040</v>
      </c>
    </row>
    <row r="376" spans="2:26" s="12" customFormat="1" hidden="1" outlineLevel="1">
      <c r="B376" s="3" t="s">
        <v>475</v>
      </c>
      <c r="C376" s="112" t="s">
        <v>154</v>
      </c>
      <c r="D376" s="135"/>
      <c r="E376" s="135">
        <v>3.65079365079364</v>
      </c>
      <c r="F376" s="135">
        <v>4.9931136507936404</v>
      </c>
      <c r="G376" s="135">
        <v>5.8822279365079204</v>
      </c>
      <c r="H376" s="135">
        <v>6.3296679365079207</v>
      </c>
      <c r="I376" s="135">
        <v>6.6600107936507804</v>
      </c>
      <c r="J376" s="135">
        <v>10.46801079365078</v>
      </c>
      <c r="K376" s="135">
        <v>11.829370793650781</v>
      </c>
      <c r="L376" s="135">
        <v>12.723053650793641</v>
      </c>
      <c r="M376" s="135">
        <v>13.069913650793641</v>
      </c>
      <c r="N376" s="135">
        <v>13.069913650793641</v>
      </c>
      <c r="O376" s="135">
        <v>15.440393650793641</v>
      </c>
      <c r="P376" s="135">
        <v>40.018412698412646</v>
      </c>
      <c r="Q376" s="135">
        <v>40.018412698412646</v>
      </c>
      <c r="R376" s="135">
        <v>40.018412698412646</v>
      </c>
      <c r="S376" s="135">
        <v>40.018412698412646</v>
      </c>
      <c r="T376" s="135">
        <v>40.018412698412646</v>
      </c>
      <c r="U376" s="135">
        <v>68.351746031745947</v>
      </c>
      <c r="V376" s="135">
        <v>128.8279365079363</v>
      </c>
      <c r="W376" s="135">
        <v>195.4946031746029</v>
      </c>
      <c r="X376" s="135">
        <v>195.4946031746029</v>
      </c>
      <c r="Y376" s="135">
        <v>195.4946031746029</v>
      </c>
      <c r="Z376" s="135">
        <v>195.4946031746029</v>
      </c>
    </row>
    <row r="377" spans="2:26" s="12" customFormat="1" hidden="1" outlineLevel="1">
      <c r="B377" s="3" t="s">
        <v>476</v>
      </c>
      <c r="C377" s="112" t="s">
        <v>154</v>
      </c>
      <c r="D377" s="135"/>
      <c r="E377" s="135">
        <v>15.857746031746011</v>
      </c>
      <c r="F377" s="135">
        <v>27.219572681041821</v>
      </c>
      <c r="G377" s="135">
        <v>41.550541515631778</v>
      </c>
      <c r="H377" s="135">
        <v>55.746536198461087</v>
      </c>
      <c r="I377" s="135">
        <v>67.514655350211726</v>
      </c>
      <c r="J377" s="135">
        <v>76.425433350199327</v>
      </c>
      <c r="K377" s="135">
        <v>81.999460028284318</v>
      </c>
      <c r="L377" s="135">
        <v>87.636023920628375</v>
      </c>
      <c r="M377" s="135">
        <v>92.200129304600964</v>
      </c>
      <c r="N377" s="135">
        <v>98.170896521580758</v>
      </c>
      <c r="O377" s="135">
        <v>102.67166339718216</v>
      </c>
      <c r="P377" s="135">
        <v>110.02107992172266</v>
      </c>
      <c r="Q377" s="135">
        <v>116.58817948882285</v>
      </c>
      <c r="R377" s="135">
        <v>119.82194572258905</v>
      </c>
      <c r="S377" s="135">
        <v>126.38904528968865</v>
      </c>
      <c r="T377" s="135">
        <v>129.62281152345486</v>
      </c>
      <c r="U377" s="135">
        <v>135.33401928559937</v>
      </c>
      <c r="V377" s="135">
        <v>135.33401928560011</v>
      </c>
      <c r="W377" s="135">
        <v>135.33401928560011</v>
      </c>
      <c r="X377" s="135">
        <v>135.33401928560011</v>
      </c>
      <c r="Y377" s="135">
        <v>137.83720611969412</v>
      </c>
      <c r="Z377" s="135">
        <v>137.83720611969412</v>
      </c>
    </row>
    <row r="378" spans="2:26" s="12" customFormat="1" hidden="1" outlineLevel="1">
      <c r="B378" s="3" t="s">
        <v>477</v>
      </c>
      <c r="C378" s="112" t="s">
        <v>154</v>
      </c>
      <c r="D378" s="135"/>
      <c r="E378" s="135">
        <v>19.508539682539652</v>
      </c>
      <c r="F378" s="135">
        <v>32.212686331835464</v>
      </c>
      <c r="G378" s="135">
        <v>47.432769452139695</v>
      </c>
      <c r="H378" s="135">
        <v>62.076204134969004</v>
      </c>
      <c r="I378" s="135">
        <v>74.17466614386251</v>
      </c>
      <c r="J378" s="135">
        <v>86.893444143850104</v>
      </c>
      <c r="K378" s="135">
        <v>93.828830821935099</v>
      </c>
      <c r="L378" s="135">
        <v>100.35907757142202</v>
      </c>
      <c r="M378" s="135">
        <v>105.2700429553946</v>
      </c>
      <c r="N378" s="135">
        <v>111.2408101723744</v>
      </c>
      <c r="O378" s="135">
        <v>118.1120570479758</v>
      </c>
      <c r="P378" s="135">
        <v>150.03949262013532</v>
      </c>
      <c r="Q378" s="135">
        <v>156.60659218723549</v>
      </c>
      <c r="R378" s="135">
        <v>159.8403584210017</v>
      </c>
      <c r="S378" s="135">
        <v>166.4074579881013</v>
      </c>
      <c r="T378" s="135">
        <v>169.6412242218675</v>
      </c>
      <c r="U378" s="135">
        <v>203.68576531734533</v>
      </c>
      <c r="V378" s="135">
        <v>264.16195579353644</v>
      </c>
      <c r="W378" s="135">
        <v>330.82862246020301</v>
      </c>
      <c r="X378" s="135">
        <v>330.82862246020301</v>
      </c>
      <c r="Y378" s="135">
        <v>333.33180929429705</v>
      </c>
      <c r="Z378" s="135">
        <v>333.33180929429705</v>
      </c>
    </row>
    <row r="379" spans="2:26" s="12" customFormat="1" hidden="1" outlineLevel="1">
      <c r="B379" s="112" t="s">
        <v>270</v>
      </c>
      <c r="C379" s="112" t="s">
        <v>154</v>
      </c>
      <c r="D379" s="114"/>
      <c r="E379" s="114">
        <v>776</v>
      </c>
      <c r="F379" s="114">
        <v>784</v>
      </c>
      <c r="G379" s="114">
        <v>902</v>
      </c>
      <c r="H379" s="114">
        <v>902</v>
      </c>
      <c r="I379" s="114">
        <v>902</v>
      </c>
      <c r="J379" s="114">
        <v>902</v>
      </c>
      <c r="K379" s="114">
        <v>902</v>
      </c>
      <c r="L379" s="114">
        <v>902</v>
      </c>
      <c r="M379" s="114">
        <v>902</v>
      </c>
      <c r="N379" s="114">
        <v>902</v>
      </c>
      <c r="O379" s="114">
        <v>902</v>
      </c>
      <c r="P379" s="114">
        <v>902</v>
      </c>
      <c r="Q379" s="114">
        <v>902</v>
      </c>
      <c r="R379" s="114">
        <v>902</v>
      </c>
      <c r="S379" s="114">
        <v>902</v>
      </c>
      <c r="T379" s="114">
        <v>902</v>
      </c>
      <c r="U379" s="114">
        <v>902</v>
      </c>
      <c r="V379" s="114">
        <v>902</v>
      </c>
      <c r="W379" s="114">
        <v>902</v>
      </c>
      <c r="X379" s="136">
        <v>902</v>
      </c>
      <c r="Y379" s="136">
        <v>902</v>
      </c>
      <c r="Z379" s="136">
        <v>902</v>
      </c>
    </row>
    <row r="380" spans="2:26" s="360" customFormat="1" hidden="1" outlineLevel="1">
      <c r="B380" s="217" t="s">
        <v>478</v>
      </c>
      <c r="C380" s="217" t="s">
        <v>163</v>
      </c>
      <c r="D380" s="136"/>
      <c r="E380" s="208">
        <v>98</v>
      </c>
      <c r="F380" s="208">
        <v>94</v>
      </c>
      <c r="G380" s="208">
        <v>95</v>
      </c>
      <c r="H380" s="208">
        <v>96</v>
      </c>
      <c r="I380" s="208">
        <v>98</v>
      </c>
      <c r="J380" s="208">
        <v>100</v>
      </c>
      <c r="K380" s="208">
        <v>100</v>
      </c>
      <c r="L380" s="208">
        <v>101</v>
      </c>
      <c r="M380" s="208">
        <v>103</v>
      </c>
      <c r="N380" s="208">
        <v>104</v>
      </c>
      <c r="O380" s="208">
        <v>105</v>
      </c>
      <c r="P380" s="208">
        <v>106</v>
      </c>
      <c r="Q380" s="208">
        <v>109</v>
      </c>
      <c r="R380" s="208">
        <v>112</v>
      </c>
      <c r="S380" s="208">
        <v>115</v>
      </c>
      <c r="T380" s="208">
        <v>119</v>
      </c>
      <c r="U380" s="208">
        <v>122</v>
      </c>
      <c r="V380" s="208">
        <v>125</v>
      </c>
      <c r="W380" s="208">
        <v>128</v>
      </c>
      <c r="X380" s="208">
        <v>130</v>
      </c>
      <c r="Y380" s="208">
        <v>133</v>
      </c>
      <c r="Z380" s="208">
        <v>136</v>
      </c>
    </row>
    <row r="381" spans="2:26" s="360" customFormat="1" hidden="1" outlineLevel="1">
      <c r="B381" s="217"/>
      <c r="C381" s="217"/>
      <c r="D381" s="136"/>
      <c r="E381" s="136"/>
      <c r="F381" s="136"/>
      <c r="G381" s="136"/>
      <c r="H381" s="136"/>
      <c r="I381" s="136"/>
      <c r="J381" s="136"/>
      <c r="K381" s="136"/>
      <c r="L381" s="136"/>
      <c r="M381" s="136"/>
      <c r="N381" s="136"/>
      <c r="O381" s="136"/>
      <c r="P381" s="136"/>
      <c r="Q381" s="136"/>
      <c r="R381" s="136"/>
      <c r="S381" s="136"/>
      <c r="T381" s="136"/>
      <c r="U381" s="136"/>
      <c r="V381" s="136"/>
      <c r="W381" s="136"/>
      <c r="X381" s="136"/>
      <c r="Y381" s="136"/>
      <c r="Z381" s="136"/>
    </row>
    <row r="382" spans="2:26" s="295" customFormat="1" collapsed="1">
      <c r="B382" s="284" t="s">
        <v>428</v>
      </c>
    </row>
    <row r="383" spans="2:26" s="12" customFormat="1">
      <c r="B383" s="112"/>
      <c r="Y383"/>
    </row>
    <row r="384" spans="2:26" s="12" customFormat="1">
      <c r="L384"/>
      <c r="M384"/>
      <c r="N384"/>
      <c r="O384"/>
      <c r="P384"/>
      <c r="Y384"/>
    </row>
    <row r="385" spans="2:24">
      <c r="B385" s="12"/>
      <c r="C385" s="12"/>
      <c r="D385" s="12"/>
      <c r="E385" s="12"/>
      <c r="F385" s="12"/>
      <c r="G385" s="12"/>
      <c r="H385" s="12"/>
      <c r="I385" s="12"/>
      <c r="J385" s="12"/>
      <c r="K385" s="12"/>
      <c r="Q385" s="12"/>
      <c r="R385" s="12"/>
      <c r="S385" s="12"/>
      <c r="T385" s="12"/>
      <c r="U385" s="12"/>
      <c r="V385" s="12"/>
      <c r="W385" s="12"/>
      <c r="X385" s="12"/>
    </row>
    <row r="386" spans="2:24">
      <c r="B386" s="12"/>
      <c r="C386" s="12"/>
      <c r="D386" s="12"/>
      <c r="E386" s="12"/>
      <c r="F386" s="12"/>
      <c r="G386" s="12"/>
      <c r="H386" s="12"/>
      <c r="I386" s="12"/>
      <c r="J386" s="12"/>
      <c r="K386" s="12"/>
      <c r="R386" s="12"/>
      <c r="S386" s="12"/>
      <c r="T386" s="12"/>
      <c r="U386" s="12"/>
      <c r="V386" s="12"/>
      <c r="W386" s="12"/>
    </row>
    <row r="387" spans="2:24">
      <c r="B387" s="12"/>
      <c r="C387" s="12"/>
      <c r="D387" s="12"/>
      <c r="E387" s="12"/>
      <c r="F387" s="12"/>
      <c r="G387" s="12"/>
      <c r="H387" s="12"/>
      <c r="I387" s="12"/>
      <c r="J387" s="12"/>
      <c r="K387" s="12"/>
      <c r="R387" s="12"/>
      <c r="S387" s="12"/>
      <c r="T387" s="12"/>
      <c r="U387" s="12"/>
      <c r="V387" s="12"/>
      <c r="W387" s="12"/>
    </row>
    <row r="556" spans="8:8">
      <c r="H556" s="249"/>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sheetPr>
  <dimension ref="B1:AZ141"/>
  <sheetViews>
    <sheetView showGridLines="0" zoomScale="85" zoomScaleNormal="85" workbookViewId="0"/>
  </sheetViews>
  <sheetFormatPr defaultColWidth="9.109375" defaultRowHeight="14.4" outlineLevelRow="2"/>
  <cols>
    <col min="1" max="1" width="5.6640625" style="367" customWidth="1"/>
    <col min="2" max="2" width="45.88671875" style="367" customWidth="1"/>
    <col min="3" max="3" width="9.109375" style="367"/>
    <col min="4" max="4" width="12.5546875" style="367" bestFit="1" customWidth="1"/>
    <col min="5" max="8" width="9.33203125" style="367" bestFit="1" customWidth="1"/>
    <col min="9" max="26" width="9.6640625" style="367" bestFit="1" customWidth="1"/>
    <col min="27" max="16384" width="9.109375" style="367"/>
  </cols>
  <sheetData>
    <row r="1" spans="2:52" s="58" customFormat="1" ht="21">
      <c r="B1" s="58" t="s">
        <v>287</v>
      </c>
    </row>
    <row r="4" spans="2:52" s="186" customFormat="1">
      <c r="B4" s="186" t="s">
        <v>293</v>
      </c>
    </row>
    <row r="5" spans="2:52" hidden="1" outlineLevel="1"/>
    <row r="6" spans="2:52" hidden="1" outlineLevel="1">
      <c r="B6" s="217" t="str">
        <f>Elforbrug!B299</f>
        <v>Bruttoelforbrug</v>
      </c>
      <c r="C6" s="217" t="str">
        <f>Elforbrug!C299</f>
        <v>Enhed</v>
      </c>
      <c r="D6" s="217"/>
      <c r="E6" s="134">
        <f>Elforbrug!E299</f>
        <v>2019</v>
      </c>
      <c r="F6" s="134">
        <f>Elforbrug!F299</f>
        <v>2020</v>
      </c>
      <c r="G6" s="134">
        <f>Elforbrug!G299</f>
        <v>2021</v>
      </c>
      <c r="H6" s="134">
        <f>Elforbrug!H299</f>
        <v>2022</v>
      </c>
      <c r="I6" s="134">
        <f>Elforbrug!I299</f>
        <v>2023</v>
      </c>
      <c r="J6" s="134">
        <f>Elforbrug!J299</f>
        <v>2024</v>
      </c>
      <c r="K6" s="134">
        <f>Elforbrug!K299</f>
        <v>2025</v>
      </c>
      <c r="L6" s="134">
        <f>Elforbrug!L299</f>
        <v>2026</v>
      </c>
      <c r="M6" s="134">
        <f>Elforbrug!M299</f>
        <v>2027</v>
      </c>
      <c r="N6" s="134">
        <f>Elforbrug!N299</f>
        <v>2028</v>
      </c>
      <c r="O6" s="134">
        <f>Elforbrug!O299</f>
        <v>2029</v>
      </c>
      <c r="P6" s="134">
        <f>Elforbrug!P299</f>
        <v>2030</v>
      </c>
      <c r="Q6" s="134">
        <f>Elforbrug!Q299</f>
        <v>2031</v>
      </c>
      <c r="R6" s="134">
        <f>Elforbrug!R299</f>
        <v>2032</v>
      </c>
      <c r="S6" s="134">
        <f>Elforbrug!S299</f>
        <v>2033</v>
      </c>
      <c r="T6" s="134">
        <f>Elforbrug!T299</f>
        <v>2034</v>
      </c>
      <c r="U6" s="134">
        <f>Elforbrug!U299</f>
        <v>2035</v>
      </c>
      <c r="V6" s="134">
        <f>Elforbrug!V299</f>
        <v>2036</v>
      </c>
      <c r="W6" s="134">
        <f>Elforbrug!W299</f>
        <v>2037</v>
      </c>
      <c r="X6" s="134">
        <f>Elforbrug!X299</f>
        <v>2038</v>
      </c>
      <c r="Y6" s="134">
        <f>Elforbrug!Y299</f>
        <v>2039</v>
      </c>
      <c r="Z6" s="134">
        <f>Elforbrug!Z299</f>
        <v>2040</v>
      </c>
    </row>
    <row r="7" spans="2:52" hidden="1" outlineLevel="1">
      <c r="B7" s="217" t="str">
        <f>Elforbrug!B300</f>
        <v>Vestdanmark (DK1)</v>
      </c>
      <c r="C7" s="217"/>
      <c r="D7" s="134"/>
      <c r="E7" s="134"/>
      <c r="F7" s="134"/>
      <c r="G7" s="134"/>
      <c r="H7" s="134"/>
      <c r="I7" s="134"/>
      <c r="J7" s="134"/>
      <c r="K7" s="134"/>
      <c r="L7" s="134"/>
      <c r="M7" s="134"/>
      <c r="N7" s="134"/>
      <c r="O7" s="134"/>
      <c r="P7" s="134"/>
      <c r="Q7" s="134"/>
      <c r="R7" s="134"/>
      <c r="S7" s="134"/>
      <c r="T7" s="134"/>
      <c r="U7" s="134"/>
      <c r="V7" s="134"/>
      <c r="W7" s="134"/>
      <c r="X7" s="134"/>
      <c r="Y7" s="134"/>
      <c r="Z7" s="134"/>
    </row>
    <row r="8" spans="2:52" hidden="1" outlineLevel="1">
      <c r="B8" s="3" t="str">
        <f>Elforbrug!B301</f>
        <v>Klassisk</v>
      </c>
      <c r="C8" s="3" t="s">
        <v>163</v>
      </c>
      <c r="D8" s="135"/>
      <c r="E8" s="135">
        <f>Elforbrug!E301</f>
        <v>19387.672704262812</v>
      </c>
      <c r="F8" s="135">
        <f>Elforbrug!F301</f>
        <v>19424.56155659361</v>
      </c>
      <c r="G8" s="135">
        <f>Elforbrug!G301</f>
        <v>19529.25740113973</v>
      </c>
      <c r="H8" s="135">
        <f>Elforbrug!H301</f>
        <v>19633.953245685847</v>
      </c>
      <c r="I8" s="135">
        <f>Elforbrug!I301</f>
        <v>19738.649090231949</v>
      </c>
      <c r="J8" s="135">
        <f>Elforbrug!J301</f>
        <v>19843.344934778084</v>
      </c>
      <c r="K8" s="135">
        <f>Elforbrug!K301</f>
        <v>19948.040779324168</v>
      </c>
      <c r="L8" s="135">
        <f>Elforbrug!L301</f>
        <v>19977.030309526061</v>
      </c>
      <c r="M8" s="135">
        <f>Elforbrug!M301</f>
        <v>20006.019839727989</v>
      </c>
      <c r="N8" s="135">
        <f>Elforbrug!N301</f>
        <v>20035.009369929867</v>
      </c>
      <c r="O8" s="135">
        <f>Elforbrug!O301</f>
        <v>20063.998900131781</v>
      </c>
      <c r="P8" s="135">
        <f>Elforbrug!P301</f>
        <v>20092.988430333655</v>
      </c>
      <c r="Q8" s="135">
        <f>Elforbrug!Q301</f>
        <v>20192.375539723136</v>
      </c>
      <c r="R8" s="135">
        <f>Elforbrug!R301</f>
        <v>20291.762649112563</v>
      </c>
      <c r="S8" s="135">
        <f>Elforbrug!S301</f>
        <v>20391.149758502048</v>
      </c>
      <c r="T8" s="135">
        <f>Elforbrug!T301</f>
        <v>20490.5368678915</v>
      </c>
      <c r="U8" s="135">
        <f>Elforbrug!U301</f>
        <v>20589.923977280949</v>
      </c>
      <c r="V8" s="135">
        <f>Elforbrug!V301</f>
        <v>20722.595260052323</v>
      </c>
      <c r="W8" s="135">
        <f>Elforbrug!W301</f>
        <v>20855.266542823734</v>
      </c>
      <c r="X8" s="135">
        <f>Elforbrug!X301</f>
        <v>20987.937825595098</v>
      </c>
      <c r="Y8" s="135">
        <f>Elforbrug!Y301</f>
        <v>21120.60910836648</v>
      </c>
      <c r="Z8" s="135">
        <f>Elforbrug!Z301</f>
        <v>21253.280391137825</v>
      </c>
      <c r="AA8" s="249"/>
      <c r="AX8" s="249"/>
      <c r="AY8" s="249"/>
    </row>
    <row r="9" spans="2:52" hidden="1" outlineLevel="1">
      <c r="B9" s="3" t="str">
        <f>Elforbrug!B302</f>
        <v>Individuelle varmepumper</v>
      </c>
      <c r="C9" s="3" t="s">
        <v>163</v>
      </c>
      <c r="D9" s="135"/>
      <c r="E9" s="135">
        <f>Elforbrug!E302</f>
        <v>764.90983251938269</v>
      </c>
      <c r="F9" s="135">
        <f>Elforbrug!F302</f>
        <v>875.59563625424721</v>
      </c>
      <c r="G9" s="135">
        <f>Elforbrug!G302</f>
        <v>950.51855106443077</v>
      </c>
      <c r="H9" s="135">
        <f>Elforbrug!H302</f>
        <v>1025.4414658746132</v>
      </c>
      <c r="I9" s="135">
        <f>Elforbrug!I302</f>
        <v>1100.3643806847901</v>
      </c>
      <c r="J9" s="135">
        <f>Elforbrug!J302</f>
        <v>1175.2872954949728</v>
      </c>
      <c r="K9" s="135">
        <f>Elforbrug!K302</f>
        <v>1250.2102103051561</v>
      </c>
      <c r="L9" s="135">
        <f>Elforbrug!L302</f>
        <v>1365.7784588078325</v>
      </c>
      <c r="M9" s="135">
        <f>Elforbrug!M302</f>
        <v>1481.3467073105094</v>
      </c>
      <c r="N9" s="135">
        <f>Elforbrug!N302</f>
        <v>1596.9149558131853</v>
      </c>
      <c r="O9" s="135">
        <f>Elforbrug!O302</f>
        <v>1712.4832043158681</v>
      </c>
      <c r="P9" s="135">
        <f>Elforbrug!P302</f>
        <v>1828.0514528185445</v>
      </c>
      <c r="Q9" s="135">
        <f>Elforbrug!Q302</f>
        <v>1922.3100387252398</v>
      </c>
      <c r="R9" s="135">
        <f>Elforbrug!R302</f>
        <v>2016.5686246319267</v>
      </c>
      <c r="S9" s="135">
        <f>Elforbrug!S302</f>
        <v>2110.8272105386204</v>
      </c>
      <c r="T9" s="135">
        <f>Elforbrug!T302</f>
        <v>2205.0857964453148</v>
      </c>
      <c r="U9" s="135">
        <f>Elforbrug!U302</f>
        <v>2299.3443823520038</v>
      </c>
      <c r="V9" s="135">
        <f>Elforbrug!V302</f>
        <v>2387.4815741188431</v>
      </c>
      <c r="W9" s="135">
        <f>Elforbrug!W302</f>
        <v>2475.6187658856779</v>
      </c>
      <c r="X9" s="135">
        <f>Elforbrug!X302</f>
        <v>2563.7559576525209</v>
      </c>
      <c r="Y9" s="135">
        <f>Elforbrug!Y302</f>
        <v>2651.8931494193566</v>
      </c>
      <c r="Z9" s="135">
        <f>Elforbrug!Z302</f>
        <v>2740.0303411861969</v>
      </c>
      <c r="AA9" s="249"/>
      <c r="AX9" s="249"/>
      <c r="AY9" s="249"/>
    </row>
    <row r="10" spans="2:52" hidden="1" outlineLevel="1">
      <c r="B10" s="3" t="str">
        <f>Elforbrug!B303</f>
        <v>Store varmepumper</v>
      </c>
      <c r="C10" s="3" t="s">
        <v>163</v>
      </c>
      <c r="D10" s="135"/>
      <c r="E10" s="135">
        <f>Elforbrug!E303</f>
        <v>73.369863530519908</v>
      </c>
      <c r="F10" s="135">
        <f>Elforbrug!F303</f>
        <v>127.06449750803937</v>
      </c>
      <c r="G10" s="135">
        <f>Elforbrug!G303</f>
        <v>314.96838919922283</v>
      </c>
      <c r="H10" s="135">
        <f>Elforbrug!H303</f>
        <v>486.49552093223321</v>
      </c>
      <c r="I10" s="135">
        <f>Elforbrug!I303</f>
        <v>593.61820544923398</v>
      </c>
      <c r="J10" s="135">
        <f>Elforbrug!J303</f>
        <v>674.52551577951601</v>
      </c>
      <c r="K10" s="135">
        <f>Elforbrug!K303</f>
        <v>764.94575441324912</v>
      </c>
      <c r="L10" s="135">
        <f>Elforbrug!L303</f>
        <v>995.01955019905131</v>
      </c>
      <c r="M10" s="135">
        <f>Elforbrug!M303</f>
        <v>1036.4423175716688</v>
      </c>
      <c r="N10" s="135">
        <f>Elforbrug!N303</f>
        <v>1085.1092464460751</v>
      </c>
      <c r="O10" s="135">
        <f>Elforbrug!O303</f>
        <v>1137.6934778986592</v>
      </c>
      <c r="P10" s="135">
        <f>Elforbrug!P303</f>
        <v>1172.2084078537944</v>
      </c>
      <c r="Q10" s="135">
        <f>Elforbrug!Q303</f>
        <v>1341.9640918761461</v>
      </c>
      <c r="R10" s="135">
        <f>Elforbrug!R303</f>
        <v>1352.7849685083718</v>
      </c>
      <c r="S10" s="135">
        <f>Elforbrug!S303</f>
        <v>1364.4158916766753</v>
      </c>
      <c r="T10" s="135">
        <f>Elforbrug!T303</f>
        <v>1367.2825552102659</v>
      </c>
      <c r="U10" s="135">
        <f>Elforbrug!U303</f>
        <v>1377.1887188070184</v>
      </c>
      <c r="V10" s="135">
        <f>Elforbrug!V303</f>
        <v>1366.8207040748562</v>
      </c>
      <c r="W10" s="135">
        <f>Elforbrug!W303</f>
        <v>1366.2372984824078</v>
      </c>
      <c r="X10" s="135">
        <f>Elforbrug!X303</f>
        <v>1358.5813972905971</v>
      </c>
      <c r="Y10" s="135">
        <f>Elforbrug!Y303</f>
        <v>1359.0291699522352</v>
      </c>
      <c r="Z10" s="135">
        <f>Elforbrug!Z303</f>
        <v>1355.1232598091171</v>
      </c>
      <c r="AA10" s="249"/>
      <c r="AX10" s="249"/>
      <c r="AY10" s="249"/>
    </row>
    <row r="11" spans="2:52" s="368" customFormat="1" hidden="1" outlineLevel="1">
      <c r="B11" s="3" t="str">
        <f>Elforbrug!B304</f>
        <v>Elkedler</v>
      </c>
      <c r="C11" s="3" t="s">
        <v>163</v>
      </c>
      <c r="D11" s="135"/>
      <c r="E11" s="135">
        <f>Elforbrug!E304</f>
        <v>436.89169999999996</v>
      </c>
      <c r="F11" s="135">
        <f>Elforbrug!F304</f>
        <v>508.79569999999995</v>
      </c>
      <c r="G11" s="135">
        <f>Elforbrug!G304</f>
        <v>537.2577</v>
      </c>
      <c r="H11" s="135">
        <f>Elforbrug!H304</f>
        <v>554.62647500000003</v>
      </c>
      <c r="I11" s="135">
        <f>Elforbrug!I304</f>
        <v>571.99524999999994</v>
      </c>
      <c r="J11" s="135">
        <f>Elforbrug!J304</f>
        <v>589.36402499999997</v>
      </c>
      <c r="K11" s="135">
        <f>Elforbrug!K304</f>
        <v>606.73279999999988</v>
      </c>
      <c r="L11" s="135">
        <f>Elforbrug!L304</f>
        <v>624.10157499999991</v>
      </c>
      <c r="M11" s="135">
        <f>Elforbrug!M304</f>
        <v>641.47034999999994</v>
      </c>
      <c r="N11" s="135">
        <f>Elforbrug!N304</f>
        <v>658.83912499999985</v>
      </c>
      <c r="O11" s="135">
        <f>Elforbrug!O304</f>
        <v>676.20789999999988</v>
      </c>
      <c r="P11" s="135">
        <f>Elforbrug!P304</f>
        <v>693.5766749999998</v>
      </c>
      <c r="Q11" s="135">
        <f>Elforbrug!Q304</f>
        <v>710.94544999999971</v>
      </c>
      <c r="R11" s="135">
        <f>Elforbrug!R304</f>
        <v>728.31422499999985</v>
      </c>
      <c r="S11" s="135">
        <f>Elforbrug!S304</f>
        <v>745.68299999999977</v>
      </c>
      <c r="T11" s="135">
        <f>Elforbrug!T304</f>
        <v>763.05177499999991</v>
      </c>
      <c r="U11" s="135">
        <f>Elforbrug!U304</f>
        <v>780.42054999999982</v>
      </c>
      <c r="V11" s="135">
        <f>Elforbrug!V304</f>
        <v>797.78932499999962</v>
      </c>
      <c r="W11" s="135">
        <f>Elforbrug!W304</f>
        <v>815.15809999999976</v>
      </c>
      <c r="X11" s="135">
        <f>Elforbrug!X304</f>
        <v>832.52687499999968</v>
      </c>
      <c r="Y11" s="135">
        <f>Elforbrug!Y304</f>
        <v>849.89564999999959</v>
      </c>
      <c r="Z11" s="135">
        <f>Elforbrug!Z304</f>
        <v>867.26442499999973</v>
      </c>
      <c r="AA11" s="249"/>
      <c r="AX11" s="249"/>
      <c r="AY11" s="249"/>
    </row>
    <row r="12" spans="2:52" hidden="1" outlineLevel="1">
      <c r="B12" s="3" t="str">
        <f>Elforbrug!B305</f>
        <v>El til vejtransport</v>
      </c>
      <c r="C12" s="3" t="s">
        <v>163</v>
      </c>
      <c r="D12" s="135"/>
      <c r="E12" s="135">
        <f>Elforbrug!E305</f>
        <v>39.960296525377416</v>
      </c>
      <c r="F12" s="135">
        <f>Elforbrug!F305</f>
        <v>66.991249454989628</v>
      </c>
      <c r="G12" s="135">
        <f>Elforbrug!G305</f>
        <v>103.63638247025291</v>
      </c>
      <c r="H12" s="135">
        <f>Elforbrug!H305</f>
        <v>148.80320651528578</v>
      </c>
      <c r="I12" s="135">
        <f>Elforbrug!I305</f>
        <v>201.91315798634659</v>
      </c>
      <c r="J12" s="135">
        <f>Elforbrug!J305</f>
        <v>265.9508634159381</v>
      </c>
      <c r="K12" s="135">
        <f>Elforbrug!K305</f>
        <v>349.15457462236731</v>
      </c>
      <c r="L12" s="135">
        <f>Elforbrug!L305</f>
        <v>461.21833044586197</v>
      </c>
      <c r="M12" s="135">
        <f>Elforbrug!M305</f>
        <v>611.59796356046957</v>
      </c>
      <c r="N12" s="135">
        <f>Elforbrug!N305</f>
        <v>810.5418696284878</v>
      </c>
      <c r="O12" s="135">
        <f>Elforbrug!O305</f>
        <v>1069.4981095904586</v>
      </c>
      <c r="P12" s="135">
        <f>Elforbrug!P305</f>
        <v>1399.9343514442432</v>
      </c>
      <c r="Q12" s="135">
        <f>Elforbrug!Q305</f>
        <v>1751.8196487998187</v>
      </c>
      <c r="R12" s="135">
        <f>Elforbrug!R305</f>
        <v>2118.9154300370019</v>
      </c>
      <c r="S12" s="135">
        <f>Elforbrug!S305</f>
        <v>2502.1008343683361</v>
      </c>
      <c r="T12" s="135">
        <f>Elforbrug!T305</f>
        <v>2901.349988181837</v>
      </c>
      <c r="U12" s="135">
        <f>Elforbrug!U305</f>
        <v>3315.6325629014623</v>
      </c>
      <c r="V12" s="135">
        <f>Elforbrug!V305</f>
        <v>3664.897198561197</v>
      </c>
      <c r="W12" s="135">
        <f>Elforbrug!W305</f>
        <v>4013.5625653340467</v>
      </c>
      <c r="X12" s="135">
        <f>Elforbrug!X305</f>
        <v>4361.6640993926121</v>
      </c>
      <c r="Y12" s="135">
        <f>Elforbrug!Y305</f>
        <v>4709.2706562013127</v>
      </c>
      <c r="Z12" s="135">
        <f>Elforbrug!Z305</f>
        <v>5056.4618259880899</v>
      </c>
      <c r="AA12" s="249"/>
      <c r="AX12" s="249"/>
      <c r="AY12" s="249"/>
    </row>
    <row r="13" spans="2:52" hidden="1" outlineLevel="1">
      <c r="B13" s="3" t="str">
        <f>Elforbrug!B306</f>
        <v>El til banetransport</v>
      </c>
      <c r="C13" s="3" t="s">
        <v>163</v>
      </c>
      <c r="D13" s="135"/>
      <c r="E13" s="135">
        <f>Elforbrug!E306</f>
        <v>178.85618821581647</v>
      </c>
      <c r="F13" s="135">
        <f>Elforbrug!F306</f>
        <v>179.08694154779613</v>
      </c>
      <c r="G13" s="135">
        <f>Elforbrug!G306</f>
        <v>184.91639265429831</v>
      </c>
      <c r="H13" s="135">
        <f>Elforbrug!H306</f>
        <v>185.14730939089318</v>
      </c>
      <c r="I13" s="135">
        <f>Elforbrug!I306</f>
        <v>185.37922016204325</v>
      </c>
      <c r="J13" s="135">
        <f>Elforbrug!J306</f>
        <v>232.24829038255828</v>
      </c>
      <c r="K13" s="135">
        <f>Elforbrug!K306</f>
        <v>232.5649388108165</v>
      </c>
      <c r="L13" s="135">
        <f>Elforbrug!L306</f>
        <v>232.88209154976425</v>
      </c>
      <c r="M13" s="135">
        <f>Elforbrug!M306</f>
        <v>494.54551173335773</v>
      </c>
      <c r="N13" s="135">
        <f>Elforbrug!N306</f>
        <v>459.40119768587732</v>
      </c>
      <c r="O13" s="135">
        <f>Elforbrug!O306</f>
        <v>480.47881600533123</v>
      </c>
      <c r="P13" s="135">
        <f>Elforbrug!P306</f>
        <v>481.98127824787758</v>
      </c>
      <c r="Q13" s="135">
        <f>Elforbrug!Q306</f>
        <v>481.98127824787758</v>
      </c>
      <c r="R13" s="135">
        <f>Elforbrug!R306</f>
        <v>481.98127824787758</v>
      </c>
      <c r="S13" s="135">
        <f>Elforbrug!S306</f>
        <v>481.98127824787758</v>
      </c>
      <c r="T13" s="135">
        <f>Elforbrug!T306</f>
        <v>481.98127824787758</v>
      </c>
      <c r="U13" s="135">
        <f>Elforbrug!U306</f>
        <v>481.98127824787758</v>
      </c>
      <c r="V13" s="135">
        <f>Elforbrug!V306</f>
        <v>481.98127824787758</v>
      </c>
      <c r="W13" s="135">
        <f>Elforbrug!W306</f>
        <v>481.98127824787758</v>
      </c>
      <c r="X13" s="135">
        <f>Elforbrug!X306</f>
        <v>481.98127824787758</v>
      </c>
      <c r="Y13" s="135">
        <f>Elforbrug!Y306</f>
        <v>481.98127824787758</v>
      </c>
      <c r="Z13" s="135">
        <f>Elforbrug!Z306</f>
        <v>481.98127824787758</v>
      </c>
      <c r="AA13" s="249"/>
      <c r="AX13" s="249"/>
      <c r="AY13" s="249"/>
    </row>
    <row r="14" spans="2:52" hidden="1" outlineLevel="1">
      <c r="B14" s="3" t="str">
        <f>Elforbrug!B307</f>
        <v>Store datacentre</v>
      </c>
      <c r="C14" s="3" t="s">
        <v>163</v>
      </c>
      <c r="D14" s="135"/>
      <c r="E14" s="135">
        <f>Elforbrug!E307</f>
        <v>235.22835895470885</v>
      </c>
      <c r="F14" s="135">
        <f>Elforbrug!F307</f>
        <v>940.91343581883473</v>
      </c>
      <c r="G14" s="135">
        <f>Elforbrug!G307</f>
        <v>1881.8268716376676</v>
      </c>
      <c r="H14" s="135">
        <f>Elforbrug!H307</f>
        <v>2799.2174715610277</v>
      </c>
      <c r="I14" s="135">
        <f>Elforbrug!I307</f>
        <v>3646.0395637979768</v>
      </c>
      <c r="J14" s="135">
        <f>Elforbrug!J307</f>
        <v>4398.7703124530435</v>
      </c>
      <c r="K14" s="135">
        <f>Elforbrug!K307</f>
        <v>5057.4097175262277</v>
      </c>
      <c r="L14" s="135">
        <f>Elforbrug!L307</f>
        <v>5621.9577790175263</v>
      </c>
      <c r="M14" s="135">
        <f>Elforbrug!M307</f>
        <v>6115.9373328224128</v>
      </c>
      <c r="N14" s="135">
        <f>Elforbrug!N307</f>
        <v>6586.3940507318293</v>
      </c>
      <c r="O14" s="135">
        <f>Elforbrug!O307</f>
        <v>7056.8507686412458</v>
      </c>
      <c r="P14" s="135">
        <f>Elforbrug!P307</f>
        <v>7527.3074865506596</v>
      </c>
      <c r="Q14" s="135">
        <f>Elforbrug!Q307</f>
        <v>7997.7642044600761</v>
      </c>
      <c r="R14" s="135">
        <f>Elforbrug!R307</f>
        <v>8468.2209223694899</v>
      </c>
      <c r="S14" s="135">
        <f>Elforbrug!S307</f>
        <v>8938.6776402789055</v>
      </c>
      <c r="T14" s="135">
        <f>Elforbrug!T307</f>
        <v>9409.1343581883229</v>
      </c>
      <c r="U14" s="135">
        <f>Elforbrug!U307</f>
        <v>9879.5910760977386</v>
      </c>
      <c r="V14" s="135">
        <f>Elforbrug!V307</f>
        <v>10350.047794007152</v>
      </c>
      <c r="W14" s="135">
        <f>Elforbrug!W307</f>
        <v>10820.504511916566</v>
      </c>
      <c r="X14" s="135">
        <f>Elforbrug!X307</f>
        <v>11290.640000000001</v>
      </c>
      <c r="Y14" s="135">
        <f>Elforbrug!Y307</f>
        <v>11761.44</v>
      </c>
      <c r="Z14" s="135">
        <f>Elforbrug!Z307</f>
        <v>12232.240000000002</v>
      </c>
      <c r="AA14" s="249"/>
      <c r="AX14" s="249"/>
      <c r="AY14" s="249"/>
    </row>
    <row r="15" spans="2:52" hidden="1" outlineLevel="1">
      <c r="B15" s="3" t="str">
        <f>Elforbrug!B308</f>
        <v>I alt, Vestdanmark (DK1)</v>
      </c>
      <c r="C15" s="3"/>
      <c r="D15" s="135"/>
      <c r="E15" s="135"/>
      <c r="F15" s="135"/>
      <c r="G15" s="135"/>
      <c r="H15" s="135"/>
      <c r="I15" s="135"/>
      <c r="J15" s="135"/>
      <c r="K15" s="135"/>
      <c r="L15" s="135"/>
      <c r="M15" s="135"/>
      <c r="N15" s="135"/>
      <c r="O15" s="135"/>
      <c r="P15" s="135"/>
      <c r="Q15" s="135"/>
      <c r="R15" s="135"/>
      <c r="S15" s="135"/>
      <c r="T15" s="135"/>
      <c r="U15" s="135"/>
      <c r="V15" s="135"/>
      <c r="W15" s="135"/>
      <c r="X15" s="135"/>
      <c r="Y15" s="135"/>
      <c r="Z15" s="135"/>
      <c r="AA15" s="249"/>
      <c r="AX15" s="249"/>
      <c r="AY15" s="249"/>
      <c r="AZ15" s="380"/>
    </row>
    <row r="16" spans="2:52" hidden="1" outlineLevel="1">
      <c r="B16" s="217"/>
      <c r="C16" s="217"/>
      <c r="D16" s="136"/>
      <c r="E16" s="136"/>
      <c r="F16" s="136"/>
      <c r="G16" s="136"/>
      <c r="H16" s="136"/>
      <c r="I16" s="136"/>
      <c r="J16" s="136"/>
      <c r="K16" s="136"/>
      <c r="L16" s="136"/>
      <c r="M16" s="136"/>
      <c r="N16" s="136"/>
      <c r="O16" s="136"/>
      <c r="P16" s="136"/>
      <c r="Q16" s="136"/>
      <c r="R16" s="136"/>
      <c r="S16" s="136"/>
      <c r="T16" s="136"/>
      <c r="U16" s="136"/>
      <c r="V16" s="136"/>
      <c r="W16" s="136"/>
      <c r="X16" s="136"/>
      <c r="Y16" s="136"/>
      <c r="Z16" s="136"/>
    </row>
    <row r="17" spans="2:52" hidden="1" outlineLevel="1">
      <c r="B17" s="217" t="str">
        <f>Elforbrug!B310</f>
        <v>Østdanmark (DK2)</v>
      </c>
      <c r="C17" s="3" t="s">
        <v>163</v>
      </c>
      <c r="D17" s="135"/>
      <c r="E17" s="135">
        <f>Elforbrug!E311</f>
        <v>12873.333224118292</v>
      </c>
      <c r="F17" s="135">
        <f>Elforbrug!F311</f>
        <v>12918.230575939333</v>
      </c>
      <c r="G17" s="135">
        <f>Elforbrug!G311</f>
        <v>12994.76687996311</v>
      </c>
      <c r="H17" s="135">
        <f>Elforbrug!H311</f>
        <v>13071.303183986904</v>
      </c>
      <c r="I17" s="135">
        <f>Elforbrug!I311</f>
        <v>13147.839488010693</v>
      </c>
      <c r="J17" s="135">
        <f>Elforbrug!J311</f>
        <v>13224.375792034491</v>
      </c>
      <c r="K17" s="135">
        <f>Elforbrug!K311</f>
        <v>13300.912096058259</v>
      </c>
      <c r="L17" s="135">
        <f>Elforbrug!L311</f>
        <v>13316.249184356169</v>
      </c>
      <c r="M17" s="135">
        <f>Elforbrug!M311</f>
        <v>13331.586272654085</v>
      </c>
      <c r="N17" s="135">
        <f>Elforbrug!N311</f>
        <v>13346.923360951991</v>
      </c>
      <c r="O17" s="135">
        <f>Elforbrug!O311</f>
        <v>13362.260449249903</v>
      </c>
      <c r="P17" s="135">
        <f>Elforbrug!P311</f>
        <v>13377.597537547816</v>
      </c>
      <c r="Q17" s="135">
        <f>Elforbrug!Q311</f>
        <v>13432.260888051136</v>
      </c>
      <c r="R17" s="135">
        <f>Elforbrug!R311</f>
        <v>13486.924238554458</v>
      </c>
      <c r="S17" s="135">
        <f>Elforbrug!S311</f>
        <v>13541.587589057783</v>
      </c>
      <c r="T17" s="135">
        <f>Elforbrug!T311</f>
        <v>13596.250939561112</v>
      </c>
      <c r="U17" s="135">
        <f>Elforbrug!U311</f>
        <v>13650.914290064426</v>
      </c>
      <c r="V17" s="135">
        <f>Elforbrug!V311</f>
        <v>13725.862410925896</v>
      </c>
      <c r="W17" s="135">
        <f>Elforbrug!W311</f>
        <v>13800.810531787378</v>
      </c>
      <c r="X17" s="135">
        <f>Elforbrug!X311</f>
        <v>13875.758652648845</v>
      </c>
      <c r="Y17" s="135">
        <f>Elforbrug!Y311</f>
        <v>13950.706773510316</v>
      </c>
      <c r="Z17" s="135">
        <f>Elforbrug!Z311</f>
        <v>14025.654894371786</v>
      </c>
      <c r="AA17" s="249"/>
      <c r="AX17" s="249"/>
      <c r="AY17" s="249"/>
    </row>
    <row r="18" spans="2:52" hidden="1" outlineLevel="1">
      <c r="B18" s="3" t="str">
        <f>Elforbrug!B311</f>
        <v>Klassisk</v>
      </c>
      <c r="C18" s="3" t="s">
        <v>163</v>
      </c>
      <c r="D18" s="135"/>
      <c r="E18" s="135">
        <f>Elforbrug!E312</f>
        <v>464.1811419779832</v>
      </c>
      <c r="F18" s="135">
        <f>Elforbrug!F312</f>
        <v>530.75772768175273</v>
      </c>
      <c r="G18" s="135">
        <f>Elforbrug!G312</f>
        <v>585.56840417216904</v>
      </c>
      <c r="H18" s="135">
        <f>Elforbrug!H312</f>
        <v>640.37908066258592</v>
      </c>
      <c r="I18" s="135">
        <f>Elforbrug!I312</f>
        <v>695.1897571529995</v>
      </c>
      <c r="J18" s="135">
        <f>Elforbrug!J312</f>
        <v>750.00043364341741</v>
      </c>
      <c r="K18" s="135">
        <f>Elforbrug!K312</f>
        <v>804.81111013383406</v>
      </c>
      <c r="L18" s="135">
        <f>Elforbrug!L312</f>
        <v>895.4033227730672</v>
      </c>
      <c r="M18" s="135">
        <f>Elforbrug!M312</f>
        <v>985.99553541230102</v>
      </c>
      <c r="N18" s="135">
        <f>Elforbrug!N312</f>
        <v>1076.5877480515344</v>
      </c>
      <c r="O18" s="135">
        <f>Elforbrug!O312</f>
        <v>1167.1799606907716</v>
      </c>
      <c r="P18" s="135">
        <f>Elforbrug!P312</f>
        <v>1257.7721733300052</v>
      </c>
      <c r="Q18" s="135">
        <f>Elforbrug!Q312</f>
        <v>1319.8657877108071</v>
      </c>
      <c r="R18" s="135">
        <f>Elforbrug!R312</f>
        <v>1381.9594020916036</v>
      </c>
      <c r="S18" s="135">
        <f>Elforbrug!S312</f>
        <v>1444.0530164724064</v>
      </c>
      <c r="T18" s="135">
        <f>Elforbrug!T312</f>
        <v>1506.1466308532099</v>
      </c>
      <c r="U18" s="135">
        <f>Elforbrug!U312</f>
        <v>1568.2402452340075</v>
      </c>
      <c r="V18" s="135">
        <f>Elforbrug!V312</f>
        <v>1627.4935743983588</v>
      </c>
      <c r="W18" s="135">
        <f>Elforbrug!W312</f>
        <v>1686.746903562705</v>
      </c>
      <c r="X18" s="135">
        <f>Elforbrug!X312</f>
        <v>1746.0002327270549</v>
      </c>
      <c r="Y18" s="135">
        <f>Elforbrug!Y312</f>
        <v>1805.2535618914008</v>
      </c>
      <c r="Z18" s="135">
        <f>Elforbrug!Z312</f>
        <v>1864.5068910557502</v>
      </c>
      <c r="AA18" s="249"/>
      <c r="AX18" s="249"/>
      <c r="AY18" s="249"/>
    </row>
    <row r="19" spans="2:52" hidden="1" outlineLevel="1">
      <c r="B19" s="3" t="str">
        <f>Elforbrug!B312</f>
        <v>Individuelle varmepumper</v>
      </c>
      <c r="C19" s="3" t="s">
        <v>163</v>
      </c>
      <c r="D19" s="135"/>
      <c r="E19" s="135">
        <f>Elforbrug!E313</f>
        <v>36.649543511675951</v>
      </c>
      <c r="F19" s="135">
        <f>Elforbrug!F313</f>
        <v>35.709574699848929</v>
      </c>
      <c r="G19" s="135">
        <f>Elforbrug!G313</f>
        <v>82.222517663443085</v>
      </c>
      <c r="H19" s="135">
        <f>Elforbrug!H313</f>
        <v>122.96189128508179</v>
      </c>
      <c r="I19" s="135">
        <f>Elforbrug!I313</f>
        <v>152.89165419171815</v>
      </c>
      <c r="J19" s="135">
        <f>Elforbrug!J313</f>
        <v>202.55340169507178</v>
      </c>
      <c r="K19" s="135">
        <f>Elforbrug!K313</f>
        <v>225.73927638818381</v>
      </c>
      <c r="L19" s="135">
        <f>Elforbrug!L313</f>
        <v>235.21816031001615</v>
      </c>
      <c r="M19" s="135">
        <f>Elforbrug!M313</f>
        <v>236.84643825334572</v>
      </c>
      <c r="N19" s="135">
        <f>Elforbrug!N313</f>
        <v>244.22557971553155</v>
      </c>
      <c r="O19" s="135">
        <f>Elforbrug!O313</f>
        <v>246.08151983212835</v>
      </c>
      <c r="P19" s="135">
        <f>Elforbrug!P313</f>
        <v>262.48629716972681</v>
      </c>
      <c r="Q19" s="135">
        <f>Elforbrug!Q313</f>
        <v>322.8239560288618</v>
      </c>
      <c r="R19" s="135">
        <f>Elforbrug!R313</f>
        <v>393.42876917593605</v>
      </c>
      <c r="S19" s="135">
        <f>Elforbrug!S313</f>
        <v>437.28013134183919</v>
      </c>
      <c r="T19" s="135">
        <f>Elforbrug!T313</f>
        <v>618.80654006531643</v>
      </c>
      <c r="U19" s="135">
        <f>Elforbrug!U313</f>
        <v>624.35690181852704</v>
      </c>
      <c r="V19" s="135">
        <f>Elforbrug!V313</f>
        <v>614.63123052916217</v>
      </c>
      <c r="W19" s="135">
        <f>Elforbrug!W313</f>
        <v>622.23184919999255</v>
      </c>
      <c r="X19" s="135">
        <f>Elforbrug!X313</f>
        <v>623.39093790486481</v>
      </c>
      <c r="Y19" s="135">
        <f>Elforbrug!Y313</f>
        <v>627.05238119798139</v>
      </c>
      <c r="Z19" s="135">
        <f>Elforbrug!Z313</f>
        <v>626.34818796842183</v>
      </c>
      <c r="AA19" s="249"/>
      <c r="AX19" s="249"/>
      <c r="AY19" s="249"/>
    </row>
    <row r="20" spans="2:52" s="368" customFormat="1" hidden="1" outlineLevel="1">
      <c r="B20" s="3" t="str">
        <f>Elforbrug!B313</f>
        <v>Store varmepumper</v>
      </c>
      <c r="C20" s="3" t="s">
        <v>163</v>
      </c>
      <c r="D20" s="135"/>
      <c r="E20" s="135">
        <f>Elforbrug!E314</f>
        <v>75.005600000000015</v>
      </c>
      <c r="F20" s="135">
        <f>Elforbrug!F314</f>
        <v>125.8856</v>
      </c>
      <c r="G20" s="135">
        <f>Elforbrug!G314</f>
        <v>125.8856</v>
      </c>
      <c r="H20" s="135">
        <f>Elforbrug!H314</f>
        <v>129.01865714285714</v>
      </c>
      <c r="I20" s="135">
        <f>Elforbrug!I314</f>
        <v>132.15171428571429</v>
      </c>
      <c r="J20" s="135">
        <f>Elforbrug!J314</f>
        <v>135.28477142857145</v>
      </c>
      <c r="K20" s="135">
        <f>Elforbrug!K314</f>
        <v>138.4178285714286</v>
      </c>
      <c r="L20" s="135">
        <f>Elforbrug!L314</f>
        <v>141.55088571428576</v>
      </c>
      <c r="M20" s="135">
        <f>Elforbrug!M314</f>
        <v>144.68394285714291</v>
      </c>
      <c r="N20" s="135">
        <f>Elforbrug!N314</f>
        <v>147.81700000000006</v>
      </c>
      <c r="O20" s="135">
        <f>Elforbrug!O314</f>
        <v>150.95005714285722</v>
      </c>
      <c r="P20" s="135">
        <f>Elforbrug!P314</f>
        <v>154.08311428571434</v>
      </c>
      <c r="Q20" s="135">
        <f>Elforbrug!Q314</f>
        <v>157.2161714285715</v>
      </c>
      <c r="R20" s="135">
        <f>Elforbrug!R314</f>
        <v>160.34922857142865</v>
      </c>
      <c r="S20" s="135">
        <f>Elforbrug!S314</f>
        <v>163.48228571428581</v>
      </c>
      <c r="T20" s="135">
        <f>Elforbrug!T314</f>
        <v>166.61534285714296</v>
      </c>
      <c r="U20" s="135">
        <f>Elforbrug!U314</f>
        <v>169.74840000000012</v>
      </c>
      <c r="V20" s="135">
        <f>Elforbrug!V314</f>
        <v>172.88145714285727</v>
      </c>
      <c r="W20" s="135">
        <f>Elforbrug!W314</f>
        <v>176.01451428571443</v>
      </c>
      <c r="X20" s="135">
        <f>Elforbrug!X314</f>
        <v>179.14757142857158</v>
      </c>
      <c r="Y20" s="135">
        <f>Elforbrug!Y314</f>
        <v>182.28062857142871</v>
      </c>
      <c r="Z20" s="135">
        <f>Elforbrug!Z314</f>
        <v>185.41368571428586</v>
      </c>
      <c r="AA20" s="249"/>
      <c r="AX20" s="249"/>
      <c r="AY20" s="249"/>
    </row>
    <row r="21" spans="2:52" hidden="1" outlineLevel="1">
      <c r="B21" s="3" t="str">
        <f>Elforbrug!B314</f>
        <v>Elkedler</v>
      </c>
      <c r="C21" s="3" t="s">
        <v>163</v>
      </c>
      <c r="D21" s="135"/>
      <c r="E21" s="135">
        <f>Elforbrug!E315</f>
        <v>164.4857779200554</v>
      </c>
      <c r="F21" s="135">
        <f>Elforbrug!F315</f>
        <v>200.5247609924283</v>
      </c>
      <c r="G21" s="135">
        <f>Elforbrug!G315</f>
        <v>250.81167358205798</v>
      </c>
      <c r="H21" s="135">
        <f>Elforbrug!H315</f>
        <v>306.81881561872939</v>
      </c>
      <c r="I21" s="135">
        <f>Elforbrug!I315</f>
        <v>366.66161672115635</v>
      </c>
      <c r="J21" s="135">
        <f>Elforbrug!J315</f>
        <v>432.98486132142807</v>
      </c>
      <c r="K21" s="135">
        <f>Elforbrug!K315</f>
        <v>512.72483288754097</v>
      </c>
      <c r="L21" s="135">
        <f>Elforbrug!L315</f>
        <v>616.01319079640348</v>
      </c>
      <c r="M21" s="135">
        <f>Elforbrug!M315</f>
        <v>747.87997561484406</v>
      </c>
      <c r="N21" s="135">
        <f>Elforbrug!N315</f>
        <v>913.70057091093349</v>
      </c>
      <c r="O21" s="135">
        <f>Elforbrug!O315</f>
        <v>1118.6463046762144</v>
      </c>
      <c r="P21" s="135">
        <f>Elforbrug!P315</f>
        <v>1366.5350625786177</v>
      </c>
      <c r="Q21" s="135">
        <f>Elforbrug!Q315</f>
        <v>1606.6434833185681</v>
      </c>
      <c r="R21" s="135">
        <f>Elforbrug!R315</f>
        <v>1832.279406367564</v>
      </c>
      <c r="S21" s="135">
        <f>Elforbrug!S315</f>
        <v>2044.0457311993773</v>
      </c>
      <c r="T21" s="135">
        <f>Elforbrug!T315</f>
        <v>2241.6309747299028</v>
      </c>
      <c r="U21" s="135">
        <f>Elforbrug!U315</f>
        <v>2424.1554323668702</v>
      </c>
      <c r="V21" s="135">
        <f>Elforbrug!V315</f>
        <v>2670.0878807014437</v>
      </c>
      <c r="W21" s="135">
        <f>Elforbrug!W315</f>
        <v>2915.6450323023305</v>
      </c>
      <c r="X21" s="135">
        <f>Elforbrug!X315</f>
        <v>3160.8490793442311</v>
      </c>
      <c r="Y21" s="135">
        <f>Elforbrug!Y315</f>
        <v>3405.7431430895022</v>
      </c>
      <c r="Z21" s="135">
        <f>Elforbrug!Z315</f>
        <v>3649.3170675284364</v>
      </c>
      <c r="AA21" s="249"/>
      <c r="AX21" s="249"/>
      <c r="AY21" s="249"/>
    </row>
    <row r="22" spans="2:52" hidden="1" outlineLevel="1">
      <c r="B22" s="3" t="str">
        <f>Elforbrug!B315</f>
        <v>El til vejtransport</v>
      </c>
      <c r="C22" s="3" t="s">
        <v>163</v>
      </c>
      <c r="D22" s="135"/>
      <c r="E22" s="135">
        <f>Elforbrug!E316</f>
        <v>279.84855939989097</v>
      </c>
      <c r="F22" s="135">
        <f>Elforbrug!F316</f>
        <v>291.29362088481298</v>
      </c>
      <c r="G22" s="135">
        <f>Elforbrug!G316</f>
        <v>290.96094910192528</v>
      </c>
      <c r="H22" s="135">
        <f>Elforbrug!H316</f>
        <v>290.62833130516015</v>
      </c>
      <c r="I22" s="135">
        <f>Elforbrug!I316</f>
        <v>296.47981586620688</v>
      </c>
      <c r="J22" s="135">
        <f>Elforbrug!J316</f>
        <v>347.46680902576884</v>
      </c>
      <c r="K22" s="135">
        <f>Elforbrug!K316</f>
        <v>347.20089332640725</v>
      </c>
      <c r="L22" s="135">
        <f>Elforbrug!L316</f>
        <v>346.93536048894441</v>
      </c>
      <c r="M22" s="135">
        <f>Elforbrug!M316</f>
        <v>550.09421572011854</v>
      </c>
      <c r="N22" s="135">
        <f>Elforbrug!N316</f>
        <v>621.83141101142462</v>
      </c>
      <c r="O22" s="135">
        <f>Elforbrug!O316</f>
        <v>639.66176678876263</v>
      </c>
      <c r="P22" s="135">
        <f>Elforbrug!P316</f>
        <v>647.67824593169917</v>
      </c>
      <c r="Q22" s="135">
        <f>Elforbrug!Q316</f>
        <v>647.67824593169917</v>
      </c>
      <c r="R22" s="135">
        <f>Elforbrug!R316</f>
        <v>647.67824593169917</v>
      </c>
      <c r="S22" s="135">
        <f>Elforbrug!S316</f>
        <v>647.67824593169917</v>
      </c>
      <c r="T22" s="135">
        <f>Elforbrug!T316</f>
        <v>647.67824593169917</v>
      </c>
      <c r="U22" s="135">
        <f>Elforbrug!U316</f>
        <v>647.67824593169917</v>
      </c>
      <c r="V22" s="135">
        <f>Elforbrug!V316</f>
        <v>647.67824593169917</v>
      </c>
      <c r="W22" s="135">
        <f>Elforbrug!W316</f>
        <v>647.67824593169917</v>
      </c>
      <c r="X22" s="135">
        <f>Elforbrug!X316</f>
        <v>647.67824593169917</v>
      </c>
      <c r="Y22" s="135">
        <f>Elforbrug!Y316</f>
        <v>647.67824593169917</v>
      </c>
      <c r="Z22" s="135">
        <f>Elforbrug!Z316</f>
        <v>647.67824593169917</v>
      </c>
      <c r="AA22" s="249"/>
      <c r="AX22" s="249"/>
      <c r="AY22" s="249"/>
    </row>
    <row r="23" spans="2:52" hidden="1" outlineLevel="1">
      <c r="B23" s="3" t="str">
        <f>Elforbrug!B316</f>
        <v>El til banetransport</v>
      </c>
      <c r="C23" s="3" t="s">
        <v>163</v>
      </c>
      <c r="D23" s="135"/>
      <c r="E23" s="135">
        <f>Elforbrug!E317</f>
        <v>0</v>
      </c>
      <c r="F23" s="135">
        <f>Elforbrug!F317</f>
        <v>0</v>
      </c>
      <c r="G23" s="135">
        <f>Elforbrug!G317</f>
        <v>0</v>
      </c>
      <c r="H23" s="135">
        <f>Elforbrug!H317</f>
        <v>0</v>
      </c>
      <c r="I23" s="135">
        <f>Elforbrug!I317</f>
        <v>0</v>
      </c>
      <c r="J23" s="135">
        <f>Elforbrug!J317</f>
        <v>0</v>
      </c>
      <c r="K23" s="135">
        <f>Elforbrug!K317</f>
        <v>0</v>
      </c>
      <c r="L23" s="135">
        <f>Elforbrug!L317</f>
        <v>0</v>
      </c>
      <c r="M23" s="135">
        <f>Elforbrug!M317</f>
        <v>0</v>
      </c>
      <c r="N23" s="135">
        <f>Elforbrug!N317</f>
        <v>0</v>
      </c>
      <c r="O23" s="135">
        <f>Elforbrug!O317</f>
        <v>0</v>
      </c>
      <c r="P23" s="135">
        <f>Elforbrug!P317</f>
        <v>0</v>
      </c>
      <c r="Q23" s="135">
        <f>Elforbrug!Q317</f>
        <v>0</v>
      </c>
      <c r="R23" s="135">
        <f>Elforbrug!R317</f>
        <v>0</v>
      </c>
      <c r="S23" s="135">
        <f>Elforbrug!S317</f>
        <v>0</v>
      </c>
      <c r="T23" s="135">
        <f>Elforbrug!T317</f>
        <v>0</v>
      </c>
      <c r="U23" s="135">
        <f>Elforbrug!U317</f>
        <v>0</v>
      </c>
      <c r="V23" s="135">
        <f>Elforbrug!V317</f>
        <v>0</v>
      </c>
      <c r="W23" s="135">
        <f>Elforbrug!W317</f>
        <v>0</v>
      </c>
      <c r="X23" s="135">
        <f>Elforbrug!X317</f>
        <v>0</v>
      </c>
      <c r="Y23" s="135">
        <f>Elforbrug!Y317</f>
        <v>0</v>
      </c>
      <c r="Z23" s="135">
        <f>Elforbrug!Z317</f>
        <v>0</v>
      </c>
      <c r="AA23" s="249"/>
      <c r="AX23" s="249"/>
      <c r="AY23" s="249"/>
    </row>
    <row r="24" spans="2:52" s="430" customFormat="1" hidden="1" outlineLevel="1">
      <c r="B24" s="3"/>
      <c r="C24" s="3"/>
      <c r="D24" s="135"/>
      <c r="E24" s="135"/>
      <c r="F24" s="135"/>
      <c r="G24" s="135"/>
      <c r="H24" s="135"/>
      <c r="I24" s="135"/>
      <c r="J24" s="135"/>
      <c r="K24" s="135"/>
      <c r="L24" s="135"/>
      <c r="M24" s="135"/>
      <c r="N24" s="135"/>
      <c r="O24" s="135"/>
      <c r="P24" s="135"/>
      <c r="Q24" s="135"/>
      <c r="R24" s="135"/>
      <c r="S24" s="135"/>
      <c r="T24" s="135"/>
      <c r="U24" s="135"/>
      <c r="V24" s="135"/>
      <c r="W24" s="135"/>
      <c r="X24" s="135"/>
      <c r="Y24" s="135"/>
      <c r="Z24" s="135"/>
      <c r="AA24" s="249"/>
      <c r="AX24" s="249"/>
      <c r="AY24" s="249"/>
    </row>
    <row r="25" spans="2:52" s="430" customFormat="1" hidden="1" outlineLevel="1">
      <c r="B25" s="217" t="str">
        <f>Elforbrug!B92</f>
        <v>Elkapacitet (primo år)</v>
      </c>
      <c r="C25" s="3"/>
      <c r="D25" s="3"/>
      <c r="E25" s="3"/>
      <c r="F25" s="3"/>
      <c r="G25" s="3"/>
      <c r="H25" s="3"/>
      <c r="I25" s="3"/>
      <c r="J25" s="3"/>
      <c r="K25" s="3"/>
      <c r="L25" s="3"/>
      <c r="M25" s="3"/>
      <c r="N25" s="3"/>
      <c r="O25" s="3"/>
      <c r="P25" s="3"/>
      <c r="Q25" s="3"/>
      <c r="R25" s="3"/>
      <c r="S25" s="3"/>
      <c r="T25" s="3"/>
      <c r="U25" s="3"/>
      <c r="V25" s="3"/>
      <c r="W25" s="3"/>
      <c r="X25" s="3"/>
      <c r="Y25" s="3"/>
      <c r="Z25" s="3"/>
      <c r="AA25" s="249"/>
      <c r="AX25" s="249"/>
      <c r="AY25" s="249"/>
    </row>
    <row r="26" spans="2:52" s="430" customFormat="1" hidden="1" outlineLevel="1">
      <c r="B26" s="3" t="s">
        <v>527</v>
      </c>
      <c r="C26" s="3" t="str">
        <f>Elforbrug!C96</f>
        <v>MW</v>
      </c>
      <c r="D26" s="3"/>
      <c r="E26" s="135">
        <f>Elforbrug!E96</f>
        <v>8.3484158528467507</v>
      </c>
      <c r="F26" s="135">
        <f>Elforbrug!F96</f>
        <v>20.307105713460871</v>
      </c>
      <c r="G26" s="135">
        <f>Elforbrug!G96</f>
        <v>49.309964393913724</v>
      </c>
      <c r="H26" s="135">
        <f>Elforbrug!H96</f>
        <v>74.994472331199432</v>
      </c>
      <c r="I26" s="135">
        <f>Elforbrug!I96</f>
        <v>101.96298026848514</v>
      </c>
      <c r="J26" s="135">
        <f>Elforbrug!J96</f>
        <v>124.79034534862802</v>
      </c>
      <c r="K26" s="135">
        <f>Elforbrug!K96</f>
        <v>146.16056757162801</v>
      </c>
      <c r="L26" s="135">
        <f>Elforbrug!L96</f>
        <v>177.44707550835807</v>
      </c>
      <c r="M26" s="135">
        <f>Elforbrug!M96</f>
        <v>180.86056757207234</v>
      </c>
      <c r="N26" s="135">
        <f>Elforbrug!N96</f>
        <v>190.27405963578667</v>
      </c>
      <c r="O26" s="135">
        <f>Elforbrug!O96</f>
        <v>207.68755169950094</v>
      </c>
      <c r="P26" s="135">
        <f>Elforbrug!P96</f>
        <v>211.33755169972318</v>
      </c>
      <c r="Q26" s="135">
        <f>Elforbrug!Q96</f>
        <v>240.22644058861198</v>
      </c>
      <c r="R26" s="135">
        <f>Elforbrug!R96</f>
        <v>240.22644058861198</v>
      </c>
      <c r="S26" s="135">
        <f>Elforbrug!S96</f>
        <v>240.22644058861198</v>
      </c>
      <c r="T26" s="135">
        <f>Elforbrug!T96</f>
        <v>240.22644058861198</v>
      </c>
      <c r="U26" s="135">
        <f>Elforbrug!U96</f>
        <v>240.22644058861198</v>
      </c>
      <c r="V26" s="135">
        <f>Elforbrug!V96</f>
        <v>240.22644058861198</v>
      </c>
      <c r="W26" s="135">
        <f>Elforbrug!W96</f>
        <v>240.22644058861198</v>
      </c>
      <c r="X26" s="135">
        <f>Elforbrug!X96</f>
        <v>240.22644058861198</v>
      </c>
      <c r="Y26" s="135">
        <f>Elforbrug!Y96</f>
        <v>240.22644058861198</v>
      </c>
      <c r="Z26" s="135">
        <f>Elforbrug!Z96</f>
        <v>240.22644058861198</v>
      </c>
      <c r="AA26" s="249"/>
      <c r="AX26" s="249"/>
      <c r="AY26" s="249"/>
    </row>
    <row r="27" spans="2:52" s="430" customFormat="1" hidden="1" outlineLevel="1">
      <c r="B27" s="3" t="s">
        <v>528</v>
      </c>
      <c r="C27" s="3" t="str">
        <f>Elforbrug!C101</f>
        <v>MW</v>
      </c>
      <c r="D27" s="3"/>
      <c r="E27" s="135">
        <f>Elforbrug!E101</f>
        <v>5.6511503997401498</v>
      </c>
      <c r="F27" s="135">
        <f>Elforbrug!F101</f>
        <v>7.0151550293697884</v>
      </c>
      <c r="G27" s="135">
        <f>Elforbrug!G101</f>
        <v>14.320218093099509</v>
      </c>
      <c r="H27" s="135">
        <f>Elforbrug!H101</f>
        <v>19.895551427099509</v>
      </c>
      <c r="I27" s="135">
        <f>Elforbrug!I101</f>
        <v>25.470884761099512</v>
      </c>
      <c r="J27" s="135">
        <f>Elforbrug!J101</f>
        <v>35.046218095099562</v>
      </c>
      <c r="K27" s="135">
        <f>Elforbrug!K101</f>
        <v>40.621551429099455</v>
      </c>
      <c r="L27" s="135">
        <f>Elforbrug!L101</f>
        <v>43.562027620242347</v>
      </c>
      <c r="M27" s="135">
        <f>Elforbrug!M101</f>
        <v>43.645360954242449</v>
      </c>
      <c r="N27" s="135">
        <f>Elforbrug!N101</f>
        <v>43.728694288242352</v>
      </c>
      <c r="O27" s="135">
        <f>Elforbrug!O101</f>
        <v>43.812027622242454</v>
      </c>
      <c r="P27" s="135">
        <f>Elforbrug!P101</f>
        <v>43.895360956242349</v>
      </c>
      <c r="Q27" s="135">
        <f>Elforbrug!Q101</f>
        <v>52.466789527670855</v>
      </c>
      <c r="R27" s="135">
        <f>Elforbrug!R101</f>
        <v>75.323932384813645</v>
      </c>
      <c r="S27" s="135">
        <f>Elforbrug!S101</f>
        <v>78.181075241956549</v>
      </c>
      <c r="T27" s="135">
        <f>Elforbrug!T101</f>
        <v>115.95885301973425</v>
      </c>
      <c r="U27" s="135">
        <f>Elforbrug!U101</f>
        <v>115.95885301973425</v>
      </c>
      <c r="V27" s="135">
        <f>Elforbrug!V101</f>
        <v>115.95885301973425</v>
      </c>
      <c r="W27" s="135">
        <f>Elforbrug!W101</f>
        <v>115.95885301973425</v>
      </c>
      <c r="X27" s="135">
        <f>Elforbrug!X101</f>
        <v>116.03885301973425</v>
      </c>
      <c r="Y27" s="135">
        <f>Elforbrug!Y101</f>
        <v>116.03885301973425</v>
      </c>
      <c r="Z27" s="135">
        <f>Elforbrug!Z101</f>
        <v>116.03885301973425</v>
      </c>
      <c r="AA27" s="249"/>
      <c r="AX27" s="249"/>
      <c r="AY27" s="249"/>
    </row>
    <row r="28" spans="2:52" s="430" customFormat="1" hidden="1" outlineLevel="1">
      <c r="B28" s="3" t="s">
        <v>529</v>
      </c>
      <c r="C28" s="3" t="str">
        <f>Elforbrug!C137</f>
        <v>MW</v>
      </c>
      <c r="D28" s="3"/>
      <c r="E28" s="135">
        <f>Elforbrug!E137</f>
        <v>583.29999999999995</v>
      </c>
      <c r="F28" s="135">
        <f>Elforbrug!F137</f>
        <v>679.3</v>
      </c>
      <c r="G28" s="135">
        <f>Elforbrug!G137</f>
        <v>717.3</v>
      </c>
      <c r="H28" s="135">
        <f>Elforbrug!H137</f>
        <v>740.48928571428564</v>
      </c>
      <c r="I28" s="135">
        <f>Elforbrug!I137</f>
        <v>763.67857142857133</v>
      </c>
      <c r="J28" s="135">
        <f>Elforbrug!J137</f>
        <v>786.86785714285702</v>
      </c>
      <c r="K28" s="135">
        <f>Elforbrug!K137</f>
        <v>810.05714285714271</v>
      </c>
      <c r="L28" s="135">
        <f>Elforbrug!L137</f>
        <v>833.2464285714284</v>
      </c>
      <c r="M28" s="135">
        <f>Elforbrug!M137</f>
        <v>856.43571428571408</v>
      </c>
      <c r="N28" s="135">
        <f>Elforbrug!N137</f>
        <v>879.62499999999977</v>
      </c>
      <c r="O28" s="135">
        <f>Elforbrug!O137</f>
        <v>902.81428571428546</v>
      </c>
      <c r="P28" s="135">
        <f>Elforbrug!P137</f>
        <v>926.00357142857115</v>
      </c>
      <c r="Q28" s="135">
        <f>Elforbrug!Q137</f>
        <v>949.19285714285684</v>
      </c>
      <c r="R28" s="135">
        <f>Elforbrug!R137</f>
        <v>972.38214285714253</v>
      </c>
      <c r="S28" s="135">
        <f>Elforbrug!S137</f>
        <v>995.57142857142821</v>
      </c>
      <c r="T28" s="135">
        <f>Elforbrug!T137</f>
        <v>1018.7607142857139</v>
      </c>
      <c r="U28" s="135">
        <f>Elforbrug!U137</f>
        <v>1041.9499999999996</v>
      </c>
      <c r="V28" s="135">
        <f>Elforbrug!V137</f>
        <v>1065.1392857142853</v>
      </c>
      <c r="W28" s="135">
        <f>Elforbrug!W137</f>
        <v>1088.328571428571</v>
      </c>
      <c r="X28" s="135">
        <f>Elforbrug!X137</f>
        <v>1111.5178571428567</v>
      </c>
      <c r="Y28" s="135">
        <f>Elforbrug!Y137</f>
        <v>1134.7071428571423</v>
      </c>
      <c r="Z28" s="135">
        <f>Elforbrug!Z137</f>
        <v>1157.896428571428</v>
      </c>
      <c r="AA28" s="249"/>
      <c r="AX28" s="249"/>
      <c r="AY28" s="249"/>
    </row>
    <row r="29" spans="2:52" s="430" customFormat="1" hidden="1" outlineLevel="1">
      <c r="B29" s="3" t="s">
        <v>530</v>
      </c>
      <c r="C29" s="3" t="str">
        <f>Elforbrug!C138</f>
        <v>MW</v>
      </c>
      <c r="D29" s="3"/>
      <c r="E29" s="135">
        <f>Elforbrug!E138</f>
        <v>176.9</v>
      </c>
      <c r="F29" s="135">
        <f>Elforbrug!F138</f>
        <v>296.89999999999998</v>
      </c>
      <c r="G29" s="135">
        <f>Elforbrug!G138</f>
        <v>296.89999999999998</v>
      </c>
      <c r="H29" s="135">
        <f>Elforbrug!H138</f>
        <v>304.28928571428571</v>
      </c>
      <c r="I29" s="135">
        <f>Elforbrug!I138</f>
        <v>311.67857142857144</v>
      </c>
      <c r="J29" s="135">
        <f>Elforbrug!J138</f>
        <v>319.06785714285718</v>
      </c>
      <c r="K29" s="135">
        <f>Elforbrug!K138</f>
        <v>326.45714285714291</v>
      </c>
      <c r="L29" s="135">
        <f>Elforbrug!L138</f>
        <v>333.84642857142865</v>
      </c>
      <c r="M29" s="135">
        <f>Elforbrug!M138</f>
        <v>341.23571428571438</v>
      </c>
      <c r="N29" s="135">
        <f>Elforbrug!N138</f>
        <v>348.62500000000011</v>
      </c>
      <c r="O29" s="135">
        <f>Elforbrug!O138</f>
        <v>356.01428571428585</v>
      </c>
      <c r="P29" s="135">
        <f>Elforbrug!P138</f>
        <v>363.40357142857158</v>
      </c>
      <c r="Q29" s="135">
        <f>Elforbrug!Q138</f>
        <v>370.79285714285732</v>
      </c>
      <c r="R29" s="135">
        <f>Elforbrug!R138</f>
        <v>378.18214285714305</v>
      </c>
      <c r="S29" s="135">
        <f>Elforbrug!S138</f>
        <v>385.57142857142878</v>
      </c>
      <c r="T29" s="135">
        <f>Elforbrug!T138</f>
        <v>392.96071428571452</v>
      </c>
      <c r="U29" s="135">
        <f>Elforbrug!U138</f>
        <v>400.35000000000025</v>
      </c>
      <c r="V29" s="135">
        <f>Elforbrug!V138</f>
        <v>407.73928571428598</v>
      </c>
      <c r="W29" s="135">
        <f>Elforbrug!W138</f>
        <v>415.12857142857172</v>
      </c>
      <c r="X29" s="135">
        <f>Elforbrug!X138</f>
        <v>422.51785714285745</v>
      </c>
      <c r="Y29" s="135">
        <f>Elforbrug!Y138</f>
        <v>429.90714285714319</v>
      </c>
      <c r="Z29" s="135">
        <f>Elforbrug!Z138</f>
        <v>437.29642857142892</v>
      </c>
      <c r="AA29" s="249"/>
      <c r="AX29" s="249"/>
      <c r="AY29" s="249"/>
    </row>
    <row r="30" spans="2:52" s="430" customFormat="1" hidden="1" outlineLevel="1">
      <c r="B30" s="3"/>
      <c r="C30" s="3"/>
      <c r="D30" s="135"/>
      <c r="E30" s="135"/>
      <c r="F30" s="135"/>
      <c r="G30" s="135"/>
      <c r="H30" s="135"/>
      <c r="I30" s="135"/>
      <c r="J30" s="135"/>
      <c r="K30" s="135"/>
      <c r="L30" s="135"/>
      <c r="M30" s="135"/>
      <c r="N30" s="135"/>
      <c r="O30" s="135"/>
      <c r="P30" s="135"/>
      <c r="Q30" s="135"/>
      <c r="R30" s="135"/>
      <c r="S30" s="135"/>
      <c r="T30" s="135"/>
      <c r="U30" s="135"/>
      <c r="V30" s="135"/>
      <c r="W30" s="135"/>
      <c r="X30" s="135"/>
      <c r="Y30" s="135"/>
      <c r="Z30" s="135"/>
      <c r="AA30" s="249"/>
      <c r="AX30" s="249"/>
      <c r="AY30" s="249"/>
    </row>
    <row r="31" spans="2:52" hidden="1" outlineLevel="1">
      <c r="B31" s="3"/>
      <c r="C31" s="3"/>
      <c r="D31" s="135"/>
      <c r="E31" s="135"/>
      <c r="F31" s="135"/>
      <c r="G31" s="135"/>
      <c r="H31" s="135"/>
      <c r="I31" s="135"/>
      <c r="J31" s="135"/>
      <c r="K31" s="135"/>
      <c r="L31" s="135"/>
      <c r="M31" s="135"/>
      <c r="N31" s="135"/>
      <c r="O31" s="135"/>
      <c r="P31" s="135"/>
      <c r="Q31" s="135"/>
      <c r="R31" s="135"/>
      <c r="S31" s="135"/>
      <c r="T31" s="135"/>
      <c r="U31" s="135"/>
      <c r="V31" s="135"/>
      <c r="W31" s="135"/>
      <c r="X31" s="135"/>
      <c r="Y31" s="135"/>
      <c r="Z31" s="135"/>
      <c r="AA31" s="249"/>
      <c r="AX31" s="249"/>
      <c r="AY31" s="249"/>
      <c r="AZ31" s="380"/>
    </row>
    <row r="32" spans="2:52" collapsed="1">
      <c r="D32" s="366"/>
      <c r="AA32" s="366"/>
    </row>
    <row r="33" spans="2:27">
      <c r="B33" s="361" t="s">
        <v>248</v>
      </c>
      <c r="C33" s="361" t="s">
        <v>1</v>
      </c>
      <c r="D33" s="182" t="s">
        <v>212</v>
      </c>
      <c r="E33" s="182">
        <f t="shared" ref="E33:Z33" si="0">E$6</f>
        <v>2019</v>
      </c>
      <c r="F33" s="182">
        <f t="shared" si="0"/>
        <v>2020</v>
      </c>
      <c r="G33" s="182">
        <f t="shared" si="0"/>
        <v>2021</v>
      </c>
      <c r="H33" s="182">
        <f t="shared" si="0"/>
        <v>2022</v>
      </c>
      <c r="I33" s="182">
        <f t="shared" si="0"/>
        <v>2023</v>
      </c>
      <c r="J33" s="182">
        <f t="shared" si="0"/>
        <v>2024</v>
      </c>
      <c r="K33" s="182">
        <f t="shared" si="0"/>
        <v>2025</v>
      </c>
      <c r="L33" s="182">
        <f t="shared" si="0"/>
        <v>2026</v>
      </c>
      <c r="M33" s="182">
        <f t="shared" si="0"/>
        <v>2027</v>
      </c>
      <c r="N33" s="182">
        <f t="shared" si="0"/>
        <v>2028</v>
      </c>
      <c r="O33" s="182">
        <f t="shared" si="0"/>
        <v>2029</v>
      </c>
      <c r="P33" s="182">
        <f t="shared" si="0"/>
        <v>2030</v>
      </c>
      <c r="Q33" s="182">
        <f t="shared" si="0"/>
        <v>2031</v>
      </c>
      <c r="R33" s="182">
        <f t="shared" si="0"/>
        <v>2032</v>
      </c>
      <c r="S33" s="182">
        <f t="shared" si="0"/>
        <v>2033</v>
      </c>
      <c r="T33" s="182">
        <f t="shared" si="0"/>
        <v>2034</v>
      </c>
      <c r="U33" s="182">
        <f t="shared" si="0"/>
        <v>2035</v>
      </c>
      <c r="V33" s="182">
        <f t="shared" si="0"/>
        <v>2036</v>
      </c>
      <c r="W33" s="182">
        <f t="shared" si="0"/>
        <v>2037</v>
      </c>
      <c r="X33" s="182">
        <f t="shared" si="0"/>
        <v>2038</v>
      </c>
      <c r="Y33" s="182">
        <f t="shared" si="0"/>
        <v>2039</v>
      </c>
      <c r="Z33" s="182">
        <f t="shared" si="0"/>
        <v>2040</v>
      </c>
      <c r="AA33" s="366"/>
    </row>
    <row r="34" spans="2:27">
      <c r="B34" s="367" t="s">
        <v>289</v>
      </c>
      <c r="C34" s="367" t="s">
        <v>159</v>
      </c>
      <c r="D34" s="491">
        <v>5537</v>
      </c>
      <c r="E34" s="366"/>
      <c r="F34" s="366"/>
      <c r="G34" s="366"/>
      <c r="H34" s="366"/>
      <c r="I34" s="366"/>
      <c r="J34" s="366"/>
      <c r="K34" s="366"/>
      <c r="L34" s="366"/>
      <c r="M34" s="366"/>
      <c r="N34" s="366"/>
      <c r="O34" s="366"/>
      <c r="P34" s="366"/>
      <c r="Q34" s="366"/>
      <c r="R34" s="366"/>
      <c r="S34" s="366"/>
      <c r="T34" s="366"/>
      <c r="U34" s="366"/>
      <c r="V34" s="366"/>
      <c r="W34" s="366"/>
      <c r="X34" s="366"/>
      <c r="Y34" s="366"/>
      <c r="Z34" s="366"/>
      <c r="AA34" s="366"/>
    </row>
    <row r="35" spans="2:27">
      <c r="B35" s="367" t="s">
        <v>290</v>
      </c>
      <c r="C35" s="367" t="s">
        <v>159</v>
      </c>
      <c r="D35" s="491">
        <v>5327</v>
      </c>
      <c r="E35" s="366"/>
      <c r="F35" s="366"/>
      <c r="G35" s="366"/>
      <c r="H35" s="366"/>
      <c r="I35" s="366"/>
      <c r="J35" s="366"/>
      <c r="K35" s="366"/>
      <c r="L35" s="366"/>
      <c r="M35" s="366"/>
      <c r="N35" s="366"/>
      <c r="O35" s="366"/>
      <c r="P35" s="366"/>
      <c r="Q35" s="366"/>
      <c r="R35" s="366"/>
      <c r="S35" s="366"/>
      <c r="T35" s="366"/>
      <c r="U35" s="366"/>
      <c r="V35" s="366"/>
      <c r="W35" s="366"/>
      <c r="X35" s="366"/>
      <c r="Y35" s="366"/>
      <c r="Z35" s="366"/>
      <c r="AA35" s="366"/>
    </row>
    <row r="36" spans="2:27">
      <c r="D36" s="491"/>
      <c r="E36" s="366"/>
      <c r="F36" s="366"/>
      <c r="G36" s="366"/>
      <c r="H36" s="366"/>
      <c r="K36" s="366"/>
      <c r="L36" s="366"/>
      <c r="M36" s="366"/>
      <c r="N36" s="366"/>
      <c r="O36" s="366"/>
      <c r="P36" s="366"/>
      <c r="Q36" s="366"/>
      <c r="R36" s="366"/>
      <c r="S36" s="366"/>
      <c r="T36" s="366"/>
      <c r="U36" s="366"/>
      <c r="V36" s="366"/>
      <c r="W36" s="366"/>
      <c r="X36" s="366"/>
      <c r="Y36" s="366"/>
      <c r="Z36" s="366"/>
      <c r="AA36" s="366"/>
    </row>
    <row r="37" spans="2:27">
      <c r="B37" s="367" t="s">
        <v>286</v>
      </c>
      <c r="C37" s="367" t="s">
        <v>159</v>
      </c>
      <c r="D37" s="491">
        <v>2000</v>
      </c>
      <c r="E37" s="366"/>
      <c r="F37" s="366"/>
      <c r="G37" s="366"/>
      <c r="H37" s="366"/>
      <c r="K37" s="366"/>
      <c r="L37" s="366"/>
      <c r="M37" s="366"/>
      <c r="N37" s="366"/>
      <c r="O37" s="366"/>
      <c r="P37" s="366"/>
      <c r="Q37" s="366"/>
      <c r="R37" s="366"/>
      <c r="S37" s="366"/>
      <c r="T37" s="366"/>
      <c r="U37" s="366"/>
      <c r="V37" s="366"/>
      <c r="W37" s="366"/>
      <c r="X37" s="366"/>
      <c r="Y37" s="366"/>
      <c r="Z37" s="366"/>
      <c r="AA37" s="366"/>
    </row>
    <row r="38" spans="2:27">
      <c r="B38" s="367" t="s">
        <v>366</v>
      </c>
      <c r="C38" s="367" t="s">
        <v>159</v>
      </c>
      <c r="D38" s="307">
        <v>7300</v>
      </c>
      <c r="E38" s="366"/>
      <c r="F38" s="366"/>
      <c r="G38" s="366"/>
      <c r="H38" s="366"/>
      <c r="K38" s="366"/>
      <c r="L38" s="366"/>
      <c r="M38" s="366"/>
      <c r="N38" s="366"/>
      <c r="O38" s="366"/>
      <c r="P38" s="366"/>
      <c r="Q38" s="366"/>
      <c r="R38" s="366"/>
      <c r="S38" s="366"/>
      <c r="T38" s="366"/>
      <c r="U38" s="366"/>
      <c r="V38" s="366"/>
      <c r="W38" s="366"/>
      <c r="X38" s="366"/>
      <c r="Y38" s="366"/>
      <c r="Z38" s="366"/>
      <c r="AA38" s="366"/>
    </row>
    <row r="39" spans="2:27">
      <c r="D39" s="488"/>
      <c r="E39" s="366"/>
      <c r="F39" s="366"/>
      <c r="G39" s="366"/>
      <c r="H39" s="366"/>
      <c r="I39" s="366"/>
      <c r="J39" s="366"/>
      <c r="K39" s="366"/>
      <c r="L39" s="366"/>
      <c r="M39" s="366"/>
      <c r="N39" s="366"/>
      <c r="O39" s="366"/>
      <c r="P39" s="366"/>
      <c r="Q39" s="366"/>
      <c r="R39" s="366"/>
      <c r="S39" s="366"/>
      <c r="T39" s="366"/>
      <c r="U39" s="366"/>
      <c r="V39" s="366"/>
      <c r="W39" s="366"/>
      <c r="X39" s="366"/>
      <c r="Y39" s="366"/>
      <c r="Z39" s="366"/>
      <c r="AA39" s="366"/>
    </row>
    <row r="40" spans="2:27">
      <c r="B40" s="367" t="s">
        <v>249</v>
      </c>
      <c r="C40" s="367" t="s">
        <v>250</v>
      </c>
      <c r="D40" s="488">
        <v>1.02</v>
      </c>
      <c r="E40" s="366"/>
      <c r="F40" s="366"/>
      <c r="G40" s="366"/>
      <c r="H40" s="366"/>
      <c r="I40" s="366"/>
      <c r="J40" s="366"/>
      <c r="K40" s="366"/>
      <c r="L40" s="366"/>
      <c r="M40" s="366"/>
      <c r="N40" s="366"/>
      <c r="O40" s="366"/>
      <c r="P40" s="366"/>
      <c r="Q40" s="366"/>
      <c r="R40" s="366"/>
      <c r="S40" s="366"/>
      <c r="T40" s="366"/>
      <c r="U40" s="366"/>
      <c r="V40" s="366"/>
      <c r="W40" s="366"/>
      <c r="X40" s="366"/>
      <c r="Y40" s="366"/>
      <c r="Z40" s="366"/>
      <c r="AA40" s="366"/>
    </row>
    <row r="41" spans="2:27" s="430" customFormat="1">
      <c r="D41" s="379"/>
      <c r="E41" s="366"/>
      <c r="F41" s="366"/>
      <c r="G41" s="366"/>
      <c r="H41" s="366"/>
      <c r="I41" s="366"/>
      <c r="J41" s="366"/>
      <c r="K41" s="366"/>
      <c r="L41" s="366"/>
      <c r="M41" s="366"/>
      <c r="N41" s="366"/>
      <c r="O41" s="366"/>
      <c r="P41" s="366"/>
      <c r="Q41" s="366"/>
      <c r="R41" s="366"/>
      <c r="S41" s="366"/>
      <c r="T41" s="366"/>
      <c r="U41" s="366"/>
      <c r="V41" s="366"/>
      <c r="W41" s="366"/>
      <c r="X41" s="366"/>
      <c r="Y41" s="366"/>
      <c r="Z41" s="366"/>
      <c r="AA41" s="366"/>
    </row>
    <row r="42" spans="2:27" s="430" customFormat="1">
      <c r="B42" s="361" t="s">
        <v>531</v>
      </c>
      <c r="D42" s="379"/>
      <c r="E42" s="366"/>
      <c r="F42" s="366"/>
      <c r="G42" s="366"/>
      <c r="H42" s="366"/>
      <c r="I42" s="366"/>
      <c r="J42" s="366"/>
      <c r="K42" s="366"/>
      <c r="L42" s="366"/>
      <c r="M42" s="366"/>
      <c r="N42" s="366"/>
      <c r="O42" s="366"/>
      <c r="P42" s="366"/>
      <c r="Q42" s="366"/>
      <c r="R42" s="366"/>
      <c r="S42" s="366"/>
      <c r="T42" s="366"/>
      <c r="U42" s="366"/>
      <c r="V42" s="366"/>
      <c r="W42" s="366"/>
      <c r="X42" s="366"/>
      <c r="Y42" s="366"/>
      <c r="Z42" s="366"/>
      <c r="AA42" s="366"/>
    </row>
    <row r="43" spans="2:27" s="430" customFormat="1">
      <c r="B43" s="367" t="s">
        <v>527</v>
      </c>
      <c r="C43" s="367" t="s">
        <v>165</v>
      </c>
      <c r="D43" s="379"/>
      <c r="E43" s="494">
        <v>0.5</v>
      </c>
      <c r="F43" s="449">
        <v>0.46363636363636362</v>
      </c>
      <c r="G43" s="449">
        <v>0.42727272727272719</v>
      </c>
      <c r="H43" s="449">
        <v>0.39090909090909082</v>
      </c>
      <c r="I43" s="449">
        <v>0.35454545454545439</v>
      </c>
      <c r="J43" s="449">
        <v>0.31818181818181801</v>
      </c>
      <c r="K43" s="449">
        <v>0.28181818181818163</v>
      </c>
      <c r="L43" s="449">
        <v>0.2454545454545452</v>
      </c>
      <c r="M43" s="449">
        <v>0.20909090909090883</v>
      </c>
      <c r="N43" s="449">
        <v>0.17272727272727245</v>
      </c>
      <c r="O43" s="449">
        <v>0.13636363636363602</v>
      </c>
      <c r="P43" s="494">
        <v>9.9999999999999645E-2</v>
      </c>
      <c r="Q43" s="449">
        <v>8.9999999999999691E-2</v>
      </c>
      <c r="R43" s="449">
        <v>7.9999999999999724E-2</v>
      </c>
      <c r="S43" s="449">
        <v>6.9999999999999757E-2</v>
      </c>
      <c r="T43" s="449">
        <v>5.9999999999999803E-2</v>
      </c>
      <c r="U43" s="449">
        <v>4.9999999999999843E-2</v>
      </c>
      <c r="V43" s="449">
        <v>3.9999999999999883E-2</v>
      </c>
      <c r="W43" s="449">
        <v>2.9999999999999916E-2</v>
      </c>
      <c r="X43" s="449">
        <v>1.9999999999999962E-2</v>
      </c>
      <c r="Y43" s="449">
        <v>1.0000000000000009E-2</v>
      </c>
      <c r="Z43" s="494">
        <v>4.163336342344337E-17</v>
      </c>
      <c r="AA43" s="366"/>
    </row>
    <row r="44" spans="2:27" s="430" customFormat="1">
      <c r="B44" s="430" t="s">
        <v>528</v>
      </c>
      <c r="C44" s="430" t="s">
        <v>165</v>
      </c>
      <c r="D44" s="379"/>
      <c r="E44" s="494">
        <v>0.5</v>
      </c>
      <c r="F44" s="449">
        <v>0.46363636363636362</v>
      </c>
      <c r="G44" s="449">
        <v>0.42727272727272719</v>
      </c>
      <c r="H44" s="449">
        <v>0.39090909090909082</v>
      </c>
      <c r="I44" s="449">
        <v>0.35454545454545439</v>
      </c>
      <c r="J44" s="449">
        <v>0.31818181818181801</v>
      </c>
      <c r="K44" s="449">
        <v>0.28181818181818163</v>
      </c>
      <c r="L44" s="449">
        <v>0.2454545454545452</v>
      </c>
      <c r="M44" s="449">
        <v>0.20909090909090883</v>
      </c>
      <c r="N44" s="449">
        <v>0.17272727272727245</v>
      </c>
      <c r="O44" s="449">
        <v>0.13636363636363602</v>
      </c>
      <c r="P44" s="494">
        <v>9.9999999999999645E-2</v>
      </c>
      <c r="Q44" s="449">
        <v>8.9999999999999691E-2</v>
      </c>
      <c r="R44" s="449">
        <v>7.9999999999999724E-2</v>
      </c>
      <c r="S44" s="449">
        <v>6.9999999999999757E-2</v>
      </c>
      <c r="T44" s="449">
        <v>5.9999999999999803E-2</v>
      </c>
      <c r="U44" s="449">
        <v>4.9999999999999843E-2</v>
      </c>
      <c r="V44" s="449">
        <v>3.9999999999999883E-2</v>
      </c>
      <c r="W44" s="449">
        <v>2.9999999999999916E-2</v>
      </c>
      <c r="X44" s="449">
        <v>1.9999999999999962E-2</v>
      </c>
      <c r="Y44" s="449">
        <v>1.0000000000000009E-2</v>
      </c>
      <c r="Z44" s="494">
        <v>4.163336342344337E-17</v>
      </c>
      <c r="AA44" s="366"/>
    </row>
    <row r="45" spans="2:27" s="368" customFormat="1">
      <c r="B45" s="368" t="s">
        <v>529</v>
      </c>
      <c r="C45" s="430" t="s">
        <v>165</v>
      </c>
      <c r="D45" s="494">
        <v>0</v>
      </c>
      <c r="E45" s="379"/>
      <c r="F45" s="449"/>
      <c r="G45" s="449"/>
      <c r="H45" s="449"/>
      <c r="I45" s="449"/>
      <c r="J45" s="449"/>
      <c r="K45" s="449"/>
      <c r="L45" s="449"/>
      <c r="M45" s="449"/>
      <c r="N45" s="449"/>
      <c r="O45" s="449"/>
      <c r="P45" s="379"/>
      <c r="Q45" s="449"/>
      <c r="R45" s="449"/>
      <c r="S45" s="449"/>
      <c r="T45" s="449"/>
      <c r="U45" s="449"/>
      <c r="V45" s="449"/>
      <c r="W45" s="449"/>
      <c r="X45" s="449"/>
      <c r="Y45" s="449"/>
      <c r="Z45" s="379"/>
      <c r="AA45" s="366"/>
    </row>
    <row r="46" spans="2:27" s="430" customFormat="1">
      <c r="B46" s="430" t="s">
        <v>530</v>
      </c>
      <c r="C46" s="430" t="s">
        <v>165</v>
      </c>
      <c r="D46" s="494">
        <v>0</v>
      </c>
      <c r="E46" s="379"/>
      <c r="F46" s="449"/>
      <c r="G46" s="449"/>
      <c r="H46" s="449"/>
      <c r="I46" s="449"/>
      <c r="J46" s="449"/>
      <c r="K46" s="449"/>
      <c r="L46" s="449"/>
      <c r="M46" s="449"/>
      <c r="N46" s="449"/>
      <c r="O46" s="449"/>
      <c r="P46" s="379"/>
      <c r="Q46" s="449"/>
      <c r="R46" s="449"/>
      <c r="S46" s="449"/>
      <c r="T46" s="449"/>
      <c r="U46" s="449"/>
      <c r="V46" s="449"/>
      <c r="W46" s="449"/>
      <c r="X46" s="449"/>
      <c r="Y46" s="449"/>
      <c r="Z46" s="379"/>
      <c r="AA46" s="366"/>
    </row>
    <row r="47" spans="2:27" s="430" customFormat="1">
      <c r="B47" s="2" t="s">
        <v>539</v>
      </c>
      <c r="D47" s="379"/>
      <c r="E47" s="379"/>
      <c r="F47" s="449"/>
      <c r="G47" s="449"/>
      <c r="H47" s="449"/>
      <c r="I47" s="449"/>
      <c r="J47" s="449"/>
      <c r="K47" s="449"/>
      <c r="L47" s="449"/>
      <c r="M47" s="449"/>
      <c r="N47" s="449"/>
      <c r="O47" s="449"/>
      <c r="P47" s="379"/>
      <c r="Q47" s="449"/>
      <c r="R47" s="449"/>
      <c r="S47" s="449"/>
      <c r="T47" s="449"/>
      <c r="U47" s="449"/>
      <c r="V47" s="449"/>
      <c r="W47" s="449"/>
      <c r="X47" s="449"/>
      <c r="Y47" s="449"/>
      <c r="Z47" s="379"/>
      <c r="AA47" s="366"/>
    </row>
    <row r="48" spans="2:27" s="430" customFormat="1">
      <c r="D48" s="379"/>
      <c r="E48" s="379"/>
      <c r="F48" s="449"/>
      <c r="G48" s="449"/>
      <c r="H48" s="449"/>
      <c r="I48" s="449"/>
      <c r="J48" s="449"/>
      <c r="K48" s="449"/>
      <c r="L48" s="449"/>
      <c r="M48" s="449"/>
      <c r="N48" s="449"/>
      <c r="O48" s="449"/>
      <c r="P48" s="379"/>
      <c r="Q48" s="449"/>
      <c r="R48" s="449"/>
      <c r="S48" s="449"/>
      <c r="T48" s="449"/>
      <c r="U48" s="449"/>
      <c r="V48" s="449"/>
      <c r="W48" s="449"/>
      <c r="X48" s="449"/>
      <c r="Y48" s="449"/>
      <c r="Z48" s="379"/>
      <c r="AA48" s="366"/>
    </row>
    <row r="49" spans="2:27" s="430" customFormat="1">
      <c r="B49" s="361" t="s">
        <v>532</v>
      </c>
      <c r="D49" s="365"/>
      <c r="E49" s="379"/>
      <c r="F49" s="449"/>
      <c r="G49" s="449"/>
      <c r="H49" s="449"/>
      <c r="I49" s="449"/>
      <c r="J49" s="449"/>
      <c r="K49" s="449"/>
      <c r="L49" s="449"/>
      <c r="M49" s="449"/>
      <c r="N49" s="449"/>
      <c r="O49" s="449"/>
      <c r="P49" s="379"/>
      <c r="Q49" s="449"/>
      <c r="R49" s="449"/>
      <c r="S49" s="449"/>
      <c r="T49" s="449"/>
      <c r="U49" s="449"/>
      <c r="V49" s="449"/>
      <c r="W49" s="449"/>
      <c r="X49" s="449"/>
      <c r="Y49" s="449"/>
      <c r="Z49" s="379"/>
      <c r="AA49" s="366"/>
    </row>
    <row r="50" spans="2:27" s="430" customFormat="1">
      <c r="B50" s="367" t="s">
        <v>214</v>
      </c>
      <c r="C50" s="367" t="s">
        <v>165</v>
      </c>
      <c r="D50" s="494">
        <v>1</v>
      </c>
      <c r="E50" s="366"/>
      <c r="F50" s="366"/>
      <c r="G50" s="366"/>
      <c r="H50" s="366"/>
      <c r="I50" s="366"/>
      <c r="J50" s="366"/>
      <c r="K50" s="366"/>
      <c r="L50" s="366"/>
      <c r="M50" s="366"/>
      <c r="N50" s="366"/>
      <c r="O50" s="366"/>
      <c r="P50" s="366"/>
      <c r="Q50" s="366"/>
      <c r="R50" s="366"/>
      <c r="S50" s="366"/>
      <c r="T50" s="366"/>
      <c r="U50" s="366"/>
      <c r="V50" s="366"/>
      <c r="W50" s="366"/>
      <c r="X50" s="366"/>
      <c r="Y50" s="366"/>
      <c r="Z50" s="366"/>
      <c r="AA50" s="366"/>
    </row>
    <row r="51" spans="2:27">
      <c r="B51" s="367" t="s">
        <v>284</v>
      </c>
      <c r="C51" s="367" t="s">
        <v>165</v>
      </c>
      <c r="D51" s="494">
        <v>0.25</v>
      </c>
      <c r="E51" s="366"/>
      <c r="F51" s="366"/>
      <c r="G51" s="366"/>
      <c r="H51" s="366"/>
      <c r="I51" s="366"/>
      <c r="J51" s="366"/>
      <c r="K51" s="366"/>
      <c r="L51" s="366"/>
      <c r="M51" s="366"/>
      <c r="N51" s="366"/>
      <c r="O51" s="366"/>
      <c r="P51" s="366"/>
      <c r="Q51" s="366"/>
      <c r="R51" s="366"/>
      <c r="S51" s="366"/>
      <c r="T51" s="366"/>
      <c r="U51" s="366"/>
      <c r="V51" s="366"/>
      <c r="W51" s="366"/>
      <c r="X51" s="366"/>
      <c r="Y51" s="366"/>
      <c r="Z51" s="366"/>
      <c r="AA51" s="366"/>
    </row>
    <row r="52" spans="2:27">
      <c r="B52" s="2" t="s">
        <v>460</v>
      </c>
    </row>
    <row r="53" spans="2:27">
      <c r="D53" s="366"/>
      <c r="E53" s="366"/>
      <c r="F53" s="366"/>
      <c r="G53" s="366"/>
      <c r="H53" s="366"/>
      <c r="I53" s="366"/>
      <c r="J53" s="366"/>
      <c r="K53" s="366"/>
      <c r="L53" s="366"/>
      <c r="M53" s="366"/>
      <c r="N53" s="366"/>
      <c r="O53" s="366"/>
      <c r="P53" s="366"/>
      <c r="Q53" s="366"/>
      <c r="R53" s="366"/>
      <c r="S53" s="366"/>
      <c r="T53" s="366"/>
      <c r="U53" s="366"/>
      <c r="V53" s="366"/>
      <c r="W53" s="366"/>
      <c r="X53" s="366"/>
      <c r="Y53" s="366"/>
      <c r="Z53" s="366"/>
      <c r="AA53" s="366"/>
    </row>
    <row r="54" spans="2:27">
      <c r="D54" s="366"/>
      <c r="E54" s="366"/>
      <c r="F54" s="366"/>
      <c r="G54" s="366"/>
      <c r="H54" s="366"/>
      <c r="I54" s="366"/>
      <c r="J54" s="366"/>
      <c r="K54" s="366"/>
      <c r="L54" s="366"/>
      <c r="M54" s="366"/>
      <c r="N54" s="366"/>
      <c r="O54" s="366"/>
      <c r="P54" s="366"/>
      <c r="Q54" s="366"/>
      <c r="R54" s="366"/>
      <c r="S54" s="366"/>
      <c r="T54" s="366"/>
      <c r="U54" s="366"/>
      <c r="V54" s="366"/>
      <c r="W54" s="366"/>
      <c r="X54" s="366"/>
      <c r="Y54" s="366"/>
      <c r="Z54" s="366"/>
      <c r="AA54" s="366"/>
    </row>
    <row r="55" spans="2:27" s="186" customFormat="1">
      <c r="B55" s="186" t="s">
        <v>294</v>
      </c>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row>
    <row r="56" spans="2:27">
      <c r="D56" s="366"/>
      <c r="E56" s="366"/>
      <c r="F56" s="366"/>
      <c r="G56" s="366"/>
      <c r="H56" s="366"/>
      <c r="I56" s="366"/>
      <c r="J56" s="366"/>
      <c r="K56" s="366"/>
      <c r="L56" s="366"/>
      <c r="M56" s="366"/>
      <c r="N56" s="366"/>
      <c r="O56" s="366"/>
      <c r="P56" s="366"/>
      <c r="Q56" s="366"/>
      <c r="R56" s="366"/>
      <c r="S56" s="366"/>
      <c r="T56" s="366"/>
      <c r="U56" s="366"/>
      <c r="V56" s="366"/>
      <c r="W56" s="366"/>
      <c r="X56" s="366"/>
      <c r="Y56" s="366"/>
      <c r="Z56" s="366"/>
      <c r="AA56" s="366"/>
    </row>
    <row r="57" spans="2:27">
      <c r="B57" s="361" t="s">
        <v>287</v>
      </c>
      <c r="C57" s="361" t="s">
        <v>1</v>
      </c>
      <c r="D57" s="182"/>
      <c r="E57" s="182">
        <f t="shared" ref="E57:Z57" si="1">E$6</f>
        <v>2019</v>
      </c>
      <c r="F57" s="182">
        <f t="shared" si="1"/>
        <v>2020</v>
      </c>
      <c r="G57" s="182">
        <f t="shared" si="1"/>
        <v>2021</v>
      </c>
      <c r="H57" s="182">
        <f t="shared" si="1"/>
        <v>2022</v>
      </c>
      <c r="I57" s="182">
        <f t="shared" si="1"/>
        <v>2023</v>
      </c>
      <c r="J57" s="182">
        <f t="shared" si="1"/>
        <v>2024</v>
      </c>
      <c r="K57" s="182">
        <f t="shared" si="1"/>
        <v>2025</v>
      </c>
      <c r="L57" s="182">
        <f t="shared" si="1"/>
        <v>2026</v>
      </c>
      <c r="M57" s="182">
        <f t="shared" si="1"/>
        <v>2027</v>
      </c>
      <c r="N57" s="182">
        <f t="shared" si="1"/>
        <v>2028</v>
      </c>
      <c r="O57" s="182">
        <f t="shared" si="1"/>
        <v>2029</v>
      </c>
      <c r="P57" s="182">
        <f t="shared" si="1"/>
        <v>2030</v>
      </c>
      <c r="Q57" s="182">
        <f t="shared" si="1"/>
        <v>2031</v>
      </c>
      <c r="R57" s="182">
        <f t="shared" si="1"/>
        <v>2032</v>
      </c>
      <c r="S57" s="182">
        <f t="shared" si="1"/>
        <v>2033</v>
      </c>
      <c r="T57" s="182">
        <f t="shared" si="1"/>
        <v>2034</v>
      </c>
      <c r="U57" s="182">
        <f t="shared" si="1"/>
        <v>2035</v>
      </c>
      <c r="V57" s="182">
        <f t="shared" si="1"/>
        <v>2036</v>
      </c>
      <c r="W57" s="182">
        <f t="shared" si="1"/>
        <v>2037</v>
      </c>
      <c r="X57" s="182">
        <f t="shared" si="1"/>
        <v>2038</v>
      </c>
      <c r="Y57" s="182">
        <f t="shared" si="1"/>
        <v>2039</v>
      </c>
      <c r="Z57" s="182">
        <f t="shared" si="1"/>
        <v>2040</v>
      </c>
    </row>
    <row r="58" spans="2:27">
      <c r="B58" s="361" t="s">
        <v>29</v>
      </c>
      <c r="C58" s="361"/>
      <c r="D58" s="361"/>
      <c r="E58" s="361"/>
      <c r="F58" s="361"/>
      <c r="G58" s="361"/>
      <c r="H58" s="361"/>
      <c r="I58" s="361"/>
      <c r="J58" s="361"/>
      <c r="K58" s="361"/>
      <c r="L58" s="361"/>
      <c r="M58" s="361"/>
      <c r="N58" s="361"/>
      <c r="O58" s="361"/>
      <c r="P58" s="361"/>
      <c r="Q58" s="361"/>
      <c r="R58" s="361"/>
      <c r="S58" s="361"/>
      <c r="T58" s="361"/>
      <c r="U58" s="361"/>
      <c r="V58" s="361"/>
      <c r="W58" s="361"/>
      <c r="X58" s="361"/>
      <c r="Y58" s="361"/>
      <c r="Z58" s="361"/>
    </row>
    <row r="59" spans="2:27">
      <c r="B59" s="367" t="s">
        <v>282</v>
      </c>
      <c r="C59" s="367" t="s">
        <v>251</v>
      </c>
      <c r="D59" s="296"/>
      <c r="E59" s="296">
        <f t="shared" ref="E59:Z59" si="2">1000*$D$40*E8/$D$34</f>
        <v>3571.5055369962197</v>
      </c>
      <c r="F59" s="296">
        <f t="shared" si="2"/>
        <v>3578.3010272215065</v>
      </c>
      <c r="G59" s="296">
        <f t="shared" si="2"/>
        <v>3597.5876014380578</v>
      </c>
      <c r="H59" s="296">
        <f t="shared" si="2"/>
        <v>3616.8741756546083</v>
      </c>
      <c r="I59" s="296">
        <f t="shared" si="2"/>
        <v>3636.1607498711551</v>
      </c>
      <c r="J59" s="296">
        <f t="shared" si="2"/>
        <v>3655.4473240877091</v>
      </c>
      <c r="K59" s="296">
        <f t="shared" si="2"/>
        <v>3674.7338983042537</v>
      </c>
      <c r="L59" s="296">
        <f t="shared" si="2"/>
        <v>3680.0742126994005</v>
      </c>
      <c r="M59" s="296">
        <f t="shared" si="2"/>
        <v>3685.4145270945546</v>
      </c>
      <c r="N59" s="296">
        <f t="shared" si="2"/>
        <v>3690.7548414896987</v>
      </c>
      <c r="O59" s="296">
        <f t="shared" si="2"/>
        <v>3696.0951558848506</v>
      </c>
      <c r="P59" s="296">
        <f t="shared" si="2"/>
        <v>3701.4354702799947</v>
      </c>
      <c r="Q59" s="296">
        <f t="shared" si="2"/>
        <v>3719.7440943683582</v>
      </c>
      <c r="R59" s="296">
        <f t="shared" si="2"/>
        <v>3738.0527184567122</v>
      </c>
      <c r="S59" s="296">
        <f t="shared" si="2"/>
        <v>3756.3613425450767</v>
      </c>
      <c r="T59" s="296">
        <f t="shared" si="2"/>
        <v>3774.6699666334353</v>
      </c>
      <c r="U59" s="296">
        <f t="shared" si="2"/>
        <v>3792.9785907217929</v>
      </c>
      <c r="V59" s="296">
        <f t="shared" si="2"/>
        <v>3817.4186680970511</v>
      </c>
      <c r="W59" s="296">
        <f t="shared" si="2"/>
        <v>3841.8587454723151</v>
      </c>
      <c r="X59" s="296">
        <f t="shared" si="2"/>
        <v>3866.298822847571</v>
      </c>
      <c r="Y59" s="296">
        <f t="shared" si="2"/>
        <v>3890.7389002228301</v>
      </c>
      <c r="Z59" s="296">
        <f t="shared" si="2"/>
        <v>3915.1789775980819</v>
      </c>
    </row>
    <row r="60" spans="2:27">
      <c r="B60" s="367" t="s">
        <v>214</v>
      </c>
      <c r="C60" s="367" t="s">
        <v>251</v>
      </c>
      <c r="D60" s="296"/>
      <c r="E60" s="296">
        <f t="shared" ref="E60:Z60" si="3">1000*$D$40*E9/$D$34*$D$50</f>
        <v>140.90807823185304</v>
      </c>
      <c r="F60" s="296">
        <f t="shared" si="3"/>
        <v>161.29809445174863</v>
      </c>
      <c r="G60" s="296">
        <f t="shared" si="3"/>
        <v>175.10004010939488</v>
      </c>
      <c r="H60" s="296">
        <f t="shared" si="3"/>
        <v>188.90198576704091</v>
      </c>
      <c r="I60" s="296">
        <f t="shared" si="3"/>
        <v>202.70393142468592</v>
      </c>
      <c r="J60" s="296">
        <f t="shared" si="3"/>
        <v>216.50587708233198</v>
      </c>
      <c r="K60" s="296">
        <f t="shared" si="3"/>
        <v>230.30782273997818</v>
      </c>
      <c r="L60" s="296">
        <f t="shared" si="3"/>
        <v>251.59725988513438</v>
      </c>
      <c r="M60" s="296">
        <f t="shared" si="3"/>
        <v>272.88669703029069</v>
      </c>
      <c r="N60" s="296">
        <f t="shared" si="3"/>
        <v>294.1761341754468</v>
      </c>
      <c r="O60" s="296">
        <f t="shared" si="3"/>
        <v>315.46557132060417</v>
      </c>
      <c r="P60" s="296">
        <f t="shared" si="3"/>
        <v>336.7550084657604</v>
      </c>
      <c r="Q60" s="296">
        <f t="shared" si="3"/>
        <v>354.11888016972085</v>
      </c>
      <c r="R60" s="296">
        <f t="shared" si="3"/>
        <v>371.48275187367983</v>
      </c>
      <c r="S60" s="296">
        <f t="shared" si="3"/>
        <v>388.84662357764</v>
      </c>
      <c r="T60" s="296">
        <f t="shared" si="3"/>
        <v>406.2104952816004</v>
      </c>
      <c r="U60" s="296">
        <f t="shared" si="3"/>
        <v>423.57436698555972</v>
      </c>
      <c r="V60" s="296">
        <f t="shared" si="3"/>
        <v>439.81058435998193</v>
      </c>
      <c r="W60" s="296">
        <f t="shared" si="3"/>
        <v>456.04680173440335</v>
      </c>
      <c r="X60" s="296">
        <f t="shared" si="3"/>
        <v>472.28301910882635</v>
      </c>
      <c r="Y60" s="296">
        <f t="shared" si="3"/>
        <v>488.51923648324794</v>
      </c>
      <c r="Z60" s="296">
        <f t="shared" si="3"/>
        <v>504.75545385767037</v>
      </c>
    </row>
    <row r="61" spans="2:27">
      <c r="B61" s="367" t="s">
        <v>215</v>
      </c>
      <c r="C61" s="367" t="s">
        <v>251</v>
      </c>
      <c r="D61" s="296"/>
      <c r="E61" s="296">
        <f t="shared" ref="E61:Z61" si="4">E26*E43*$D$40</f>
        <v>4.2576920849518434</v>
      </c>
      <c r="F61" s="296">
        <f t="shared" si="4"/>
        <v>9.6034149019475858</v>
      </c>
      <c r="G61" s="296">
        <f t="shared" si="4"/>
        <v>21.49017902767476</v>
      </c>
      <c r="H61" s="296">
        <f t="shared" si="4"/>
        <v>29.902341422240056</v>
      </c>
      <c r="I61" s="296">
        <f t="shared" si="4"/>
        <v>36.873521409821244</v>
      </c>
      <c r="J61" s="296">
        <f t="shared" si="4"/>
        <v>40.50013935405471</v>
      </c>
      <c r="K61" s="296">
        <f t="shared" si="4"/>
        <v>42.014519514680678</v>
      </c>
      <c r="L61" s="296">
        <f t="shared" si="4"/>
        <v>44.426295086365236</v>
      </c>
      <c r="M61" s="296">
        <f t="shared" si="4"/>
        <v>38.572626502189195</v>
      </c>
      <c r="N61" s="296">
        <f t="shared" si="4"/>
        <v>33.522829779468545</v>
      </c>
      <c r="O61" s="296">
        <f t="shared" si="4"/>
        <v>28.887450372748695</v>
      </c>
      <c r="P61" s="296">
        <f t="shared" si="4"/>
        <v>21.556430273371689</v>
      </c>
      <c r="Q61" s="296">
        <f t="shared" si="4"/>
        <v>22.052787246034505</v>
      </c>
      <c r="R61" s="296">
        <f t="shared" si="4"/>
        <v>19.60247755203067</v>
      </c>
      <c r="S61" s="296">
        <f t="shared" si="4"/>
        <v>17.152167858026836</v>
      </c>
      <c r="T61" s="296">
        <f t="shared" si="4"/>
        <v>14.701858164023006</v>
      </c>
      <c r="U61" s="296">
        <f t="shared" si="4"/>
        <v>12.251548470019172</v>
      </c>
      <c r="V61" s="296">
        <f t="shared" si="4"/>
        <v>9.8012387760153405</v>
      </c>
      <c r="W61" s="296">
        <f t="shared" si="4"/>
        <v>7.3509290820115059</v>
      </c>
      <c r="X61" s="296">
        <f t="shared" si="4"/>
        <v>4.9006193880076747</v>
      </c>
      <c r="Y61" s="296">
        <f t="shared" si="4"/>
        <v>2.4503096940038445</v>
      </c>
      <c r="Z61" s="296">
        <f t="shared" si="4"/>
        <v>1.0201463399044828E-14</v>
      </c>
    </row>
    <row r="62" spans="2:27" s="368" customFormat="1">
      <c r="B62" s="368" t="s">
        <v>270</v>
      </c>
      <c r="C62" s="368" t="s">
        <v>251</v>
      </c>
      <c r="D62" s="296"/>
      <c r="E62" s="296">
        <f t="shared" ref="E62:Z62" si="5">E28*$D$45*$D$40</f>
        <v>0</v>
      </c>
      <c r="F62" s="296">
        <f t="shared" si="5"/>
        <v>0</v>
      </c>
      <c r="G62" s="296">
        <f t="shared" si="5"/>
        <v>0</v>
      </c>
      <c r="H62" s="296">
        <f t="shared" si="5"/>
        <v>0</v>
      </c>
      <c r="I62" s="296">
        <f t="shared" si="5"/>
        <v>0</v>
      </c>
      <c r="J62" s="296">
        <f t="shared" si="5"/>
        <v>0</v>
      </c>
      <c r="K62" s="296">
        <f t="shared" si="5"/>
        <v>0</v>
      </c>
      <c r="L62" s="296">
        <f t="shared" si="5"/>
        <v>0</v>
      </c>
      <c r="M62" s="296">
        <f t="shared" si="5"/>
        <v>0</v>
      </c>
      <c r="N62" s="296">
        <f t="shared" si="5"/>
        <v>0</v>
      </c>
      <c r="O62" s="296">
        <f t="shared" si="5"/>
        <v>0</v>
      </c>
      <c r="P62" s="296">
        <f t="shared" si="5"/>
        <v>0</v>
      </c>
      <c r="Q62" s="296">
        <f t="shared" si="5"/>
        <v>0</v>
      </c>
      <c r="R62" s="296">
        <f t="shared" si="5"/>
        <v>0</v>
      </c>
      <c r="S62" s="296">
        <f t="shared" si="5"/>
        <v>0</v>
      </c>
      <c r="T62" s="296">
        <f t="shared" si="5"/>
        <v>0</v>
      </c>
      <c r="U62" s="296">
        <f t="shared" si="5"/>
        <v>0</v>
      </c>
      <c r="V62" s="296">
        <f t="shared" si="5"/>
        <v>0</v>
      </c>
      <c r="W62" s="296">
        <f t="shared" si="5"/>
        <v>0</v>
      </c>
      <c r="X62" s="296">
        <f t="shared" si="5"/>
        <v>0</v>
      </c>
      <c r="Y62" s="296">
        <f t="shared" si="5"/>
        <v>0</v>
      </c>
      <c r="Z62" s="296">
        <f t="shared" si="5"/>
        <v>0</v>
      </c>
    </row>
    <row r="63" spans="2:27">
      <c r="B63" s="367" t="s">
        <v>333</v>
      </c>
      <c r="C63" s="367" t="s">
        <v>251</v>
      </c>
      <c r="D63" s="296"/>
      <c r="E63" s="296">
        <f t="shared" ref="E63:Z63" si="6">1000*$D$40*E12/$D$34*$D$51</f>
        <v>1.840324293655633</v>
      </c>
      <c r="F63" s="296">
        <f t="shared" si="6"/>
        <v>3.0852029277627513</v>
      </c>
      <c r="G63" s="296">
        <f t="shared" si="6"/>
        <v>4.7728512786553177</v>
      </c>
      <c r="H63" s="296">
        <f t="shared" si="6"/>
        <v>6.8529560522661859</v>
      </c>
      <c r="I63" s="296">
        <f t="shared" si="6"/>
        <v>9.2988721846701061</v>
      </c>
      <c r="J63" s="296">
        <f t="shared" si="6"/>
        <v>12.24805312823988</v>
      </c>
      <c r="K63" s="296">
        <f t="shared" si="6"/>
        <v>16.079901847336764</v>
      </c>
      <c r="L63" s="296">
        <f t="shared" si="6"/>
        <v>21.24086585943558</v>
      </c>
      <c r="M63" s="296">
        <f t="shared" si="6"/>
        <v>28.166422378168637</v>
      </c>
      <c r="N63" s="296">
        <f t="shared" si="6"/>
        <v>37.328549170175982</v>
      </c>
      <c r="O63" s="296">
        <f t="shared" si="6"/>
        <v>49.25447317059183</v>
      </c>
      <c r="P63" s="296">
        <f t="shared" si="6"/>
        <v>64.472324294434173</v>
      </c>
      <c r="Q63" s="296">
        <f t="shared" si="6"/>
        <v>80.677986354335147</v>
      </c>
      <c r="R63" s="296">
        <f t="shared" si="6"/>
        <v>97.584149297351544</v>
      </c>
      <c r="S63" s="296">
        <f t="shared" si="6"/>
        <v>115.23130084231997</v>
      </c>
      <c r="T63" s="296">
        <f t="shared" si="6"/>
        <v>133.61824941057765</v>
      </c>
      <c r="U63" s="296">
        <f t="shared" si="6"/>
        <v>152.69754443559199</v>
      </c>
      <c r="V63" s="296">
        <f t="shared" si="6"/>
        <v>168.78251501410605</v>
      </c>
      <c r="W63" s="296">
        <f t="shared" si="6"/>
        <v>184.83988697131696</v>
      </c>
      <c r="X63" s="296">
        <f t="shared" si="6"/>
        <v>200.87129227833051</v>
      </c>
      <c r="Y63" s="296">
        <f t="shared" si="6"/>
        <v>216.87990199229452</v>
      </c>
      <c r="Z63" s="296">
        <f t="shared" si="6"/>
        <v>232.86938154722105</v>
      </c>
    </row>
    <row r="64" spans="2:27">
      <c r="B64" s="367" t="s">
        <v>337</v>
      </c>
      <c r="C64" s="367" t="s">
        <v>251</v>
      </c>
      <c r="D64" s="296"/>
      <c r="E64" s="296">
        <f t="shared" ref="E64:Z64" si="7">1000*E13/$D$37</f>
        <v>89.428094107908237</v>
      </c>
      <c r="F64" s="296">
        <f t="shared" si="7"/>
        <v>89.543470773898065</v>
      </c>
      <c r="G64" s="296">
        <f t="shared" si="7"/>
        <v>92.458196327149153</v>
      </c>
      <c r="H64" s="296">
        <f t="shared" si="7"/>
        <v>92.573654695446592</v>
      </c>
      <c r="I64" s="296">
        <f t="shared" si="7"/>
        <v>92.689610081021627</v>
      </c>
      <c r="J64" s="296">
        <f t="shared" si="7"/>
        <v>116.12414519127914</v>
      </c>
      <c r="K64" s="296">
        <f t="shared" si="7"/>
        <v>116.28246940540825</v>
      </c>
      <c r="L64" s="296">
        <f t="shared" si="7"/>
        <v>116.44104577488213</v>
      </c>
      <c r="M64" s="296">
        <f t="shared" si="7"/>
        <v>247.27275586667886</v>
      </c>
      <c r="N64" s="296">
        <f t="shared" si="7"/>
        <v>229.70059884293866</v>
      </c>
      <c r="O64" s="296">
        <f t="shared" si="7"/>
        <v>240.23940800266561</v>
      </c>
      <c r="P64" s="296">
        <f t="shared" si="7"/>
        <v>240.99063912393879</v>
      </c>
      <c r="Q64" s="296">
        <f t="shared" si="7"/>
        <v>240.99063912393879</v>
      </c>
      <c r="R64" s="296">
        <f t="shared" si="7"/>
        <v>240.99063912393879</v>
      </c>
      <c r="S64" s="296">
        <f t="shared" si="7"/>
        <v>240.99063912393879</v>
      </c>
      <c r="T64" s="296">
        <f t="shared" si="7"/>
        <v>240.99063912393879</v>
      </c>
      <c r="U64" s="296">
        <f t="shared" si="7"/>
        <v>240.99063912393879</v>
      </c>
      <c r="V64" s="296">
        <f t="shared" si="7"/>
        <v>240.99063912393879</v>
      </c>
      <c r="W64" s="296">
        <f t="shared" si="7"/>
        <v>240.99063912393879</v>
      </c>
      <c r="X64" s="296">
        <f t="shared" si="7"/>
        <v>240.99063912393879</v>
      </c>
      <c r="Y64" s="296">
        <f t="shared" si="7"/>
        <v>240.99063912393879</v>
      </c>
      <c r="Z64" s="296">
        <f t="shared" si="7"/>
        <v>240.99063912393879</v>
      </c>
    </row>
    <row r="65" spans="2:26">
      <c r="B65" s="367" t="s">
        <v>216</v>
      </c>
      <c r="C65" s="367" t="s">
        <v>251</v>
      </c>
      <c r="D65" s="296"/>
      <c r="E65" s="296">
        <f t="shared" ref="E65:Z65" si="8">1000*E14/$D$38</f>
        <v>32.223062870508059</v>
      </c>
      <c r="F65" s="296">
        <f t="shared" si="8"/>
        <v>128.89225148203215</v>
      </c>
      <c r="G65" s="296">
        <f t="shared" si="8"/>
        <v>257.78450296406402</v>
      </c>
      <c r="H65" s="296">
        <f t="shared" si="8"/>
        <v>383.45444815904489</v>
      </c>
      <c r="I65" s="296">
        <f t="shared" si="8"/>
        <v>499.45747449287353</v>
      </c>
      <c r="J65" s="296">
        <f t="shared" si="8"/>
        <v>602.57127567849909</v>
      </c>
      <c r="K65" s="296">
        <f t="shared" si="8"/>
        <v>692.79585171592169</v>
      </c>
      <c r="L65" s="296">
        <f t="shared" si="8"/>
        <v>770.13120260514063</v>
      </c>
      <c r="M65" s="296">
        <f t="shared" si="8"/>
        <v>837.79963463320723</v>
      </c>
      <c r="N65" s="296">
        <f t="shared" si="8"/>
        <v>902.24576037422321</v>
      </c>
      <c r="O65" s="296">
        <f t="shared" si="8"/>
        <v>966.69188611523907</v>
      </c>
      <c r="P65" s="296">
        <f t="shared" si="8"/>
        <v>1031.1380118562547</v>
      </c>
      <c r="Q65" s="296">
        <f t="shared" si="8"/>
        <v>1095.5841375972707</v>
      </c>
      <c r="R65" s="296">
        <f t="shared" si="8"/>
        <v>1160.0302633382862</v>
      </c>
      <c r="S65" s="296">
        <f t="shared" si="8"/>
        <v>1224.4763890793022</v>
      </c>
      <c r="T65" s="296">
        <f t="shared" si="8"/>
        <v>1288.9225148203184</v>
      </c>
      <c r="U65" s="296">
        <f t="shared" si="8"/>
        <v>1353.3686405613339</v>
      </c>
      <c r="V65" s="296">
        <f t="shared" si="8"/>
        <v>1417.8147663023497</v>
      </c>
      <c r="W65" s="296">
        <f t="shared" si="8"/>
        <v>1482.2608920433654</v>
      </c>
      <c r="X65" s="296">
        <f t="shared" si="8"/>
        <v>1546.6630136986305</v>
      </c>
      <c r="Y65" s="296">
        <f t="shared" si="8"/>
        <v>1611.1561643835616</v>
      </c>
      <c r="Z65" s="296">
        <f t="shared" si="8"/>
        <v>1675.6493150684935</v>
      </c>
    </row>
    <row r="66" spans="2:26">
      <c r="B66" s="286" t="str">
        <f>"I alt, "&amp;B58</f>
        <v>I alt, Vestdanmark (DK1)</v>
      </c>
      <c r="C66" s="286" t="s">
        <v>251</v>
      </c>
      <c r="D66" s="212"/>
      <c r="E66" s="212">
        <f>SUM(E59:E65)</f>
        <v>3840.1627885850962</v>
      </c>
      <c r="F66" s="212">
        <f t="shared" ref="F66:Z66" si="9">SUM(F59:F65)</f>
        <v>3970.7234617588952</v>
      </c>
      <c r="G66" s="212">
        <f t="shared" si="9"/>
        <v>4149.1933711449956</v>
      </c>
      <c r="H66" s="212">
        <f t="shared" si="9"/>
        <v>4318.5595617506469</v>
      </c>
      <c r="I66" s="212">
        <f t="shared" si="9"/>
        <v>4477.1841594642274</v>
      </c>
      <c r="J66" s="212">
        <f t="shared" si="9"/>
        <v>4643.3968145221143</v>
      </c>
      <c r="K66" s="212">
        <f t="shared" si="9"/>
        <v>4772.214463527579</v>
      </c>
      <c r="L66" s="212">
        <f t="shared" si="9"/>
        <v>4883.9108819103585</v>
      </c>
      <c r="M66" s="212">
        <f t="shared" si="9"/>
        <v>5110.1126635050896</v>
      </c>
      <c r="N66" s="212">
        <f t="shared" si="9"/>
        <v>5187.7287138319516</v>
      </c>
      <c r="O66" s="212">
        <f t="shared" si="9"/>
        <v>5296.6339448666995</v>
      </c>
      <c r="P66" s="212">
        <f t="shared" si="9"/>
        <v>5396.3478842937548</v>
      </c>
      <c r="Q66" s="212">
        <f t="shared" si="9"/>
        <v>5513.1685248596577</v>
      </c>
      <c r="R66" s="212">
        <f t="shared" si="9"/>
        <v>5627.7429996419996</v>
      </c>
      <c r="S66" s="212">
        <f t="shared" si="9"/>
        <v>5743.0584630263038</v>
      </c>
      <c r="T66" s="212">
        <f t="shared" si="9"/>
        <v>5859.1137234338948</v>
      </c>
      <c r="U66" s="212">
        <f t="shared" si="9"/>
        <v>5975.8613302982376</v>
      </c>
      <c r="V66" s="212">
        <f t="shared" si="9"/>
        <v>6094.6184116734439</v>
      </c>
      <c r="W66" s="212">
        <f t="shared" si="9"/>
        <v>6213.347894427352</v>
      </c>
      <c r="X66" s="212">
        <f t="shared" si="9"/>
        <v>6332.0074064453056</v>
      </c>
      <c r="Y66" s="212">
        <f t="shared" si="9"/>
        <v>6450.7351518998767</v>
      </c>
      <c r="Z66" s="212">
        <f t="shared" si="9"/>
        <v>6569.4437671954056</v>
      </c>
    </row>
    <row r="67" spans="2:26">
      <c r="D67" s="296"/>
      <c r="E67" s="296"/>
      <c r="F67" s="296"/>
      <c r="G67" s="296"/>
      <c r="H67" s="296"/>
      <c r="I67" s="296"/>
      <c r="J67" s="296"/>
      <c r="K67" s="296"/>
      <c r="L67" s="296"/>
      <c r="M67" s="296"/>
      <c r="N67" s="296"/>
      <c r="O67" s="296"/>
      <c r="P67" s="296"/>
      <c r="Q67" s="296"/>
      <c r="R67" s="296"/>
      <c r="S67" s="296"/>
      <c r="T67" s="296"/>
      <c r="U67" s="296"/>
      <c r="V67" s="296"/>
      <c r="W67" s="296"/>
      <c r="X67" s="296"/>
      <c r="Y67" s="296"/>
      <c r="Z67" s="296"/>
    </row>
    <row r="68" spans="2:26">
      <c r="B68" s="361" t="s">
        <v>31</v>
      </c>
      <c r="C68" s="361"/>
      <c r="D68" s="288"/>
      <c r="E68" s="288"/>
      <c r="F68" s="288"/>
      <c r="G68" s="288"/>
      <c r="H68" s="288"/>
      <c r="I68" s="288"/>
      <c r="J68" s="288"/>
      <c r="K68" s="288"/>
      <c r="L68" s="288"/>
      <c r="M68" s="288"/>
      <c r="N68" s="288"/>
      <c r="O68" s="288"/>
      <c r="P68" s="288"/>
      <c r="Q68" s="288"/>
      <c r="R68" s="288"/>
      <c r="S68" s="288"/>
      <c r="T68" s="288"/>
      <c r="U68" s="288"/>
      <c r="V68" s="288"/>
      <c r="W68" s="288"/>
      <c r="X68" s="288"/>
      <c r="Y68" s="288"/>
      <c r="Z68" s="288"/>
    </row>
    <row r="69" spans="2:26">
      <c r="B69" s="367" t="s">
        <v>282</v>
      </c>
      <c r="C69" s="367" t="s">
        <v>251</v>
      </c>
      <c r="D69" s="296"/>
      <c r="E69" s="296">
        <f t="shared" ref="E69:Z69" si="10">1000*$D$40*E17/$D$35</f>
        <v>2464.9521097429433</v>
      </c>
      <c r="F69" s="296">
        <f t="shared" si="10"/>
        <v>2473.5489370110981</v>
      </c>
      <c r="G69" s="296">
        <f t="shared" si="10"/>
        <v>2488.2039079336159</v>
      </c>
      <c r="H69" s="296">
        <f t="shared" si="10"/>
        <v>2502.8588788561369</v>
      </c>
      <c r="I69" s="296">
        <f t="shared" si="10"/>
        <v>2517.513849778657</v>
      </c>
      <c r="J69" s="296">
        <f t="shared" si="10"/>
        <v>2532.1688207011789</v>
      </c>
      <c r="K69" s="296">
        <f t="shared" si="10"/>
        <v>2546.8237916236949</v>
      </c>
      <c r="L69" s="296">
        <f t="shared" si="10"/>
        <v>2549.7604970984216</v>
      </c>
      <c r="M69" s="296">
        <f t="shared" si="10"/>
        <v>2552.6972025731493</v>
      </c>
      <c r="N69" s="296">
        <f t="shared" si="10"/>
        <v>2555.6339080478751</v>
      </c>
      <c r="O69" s="296">
        <f t="shared" si="10"/>
        <v>2558.5706135226023</v>
      </c>
      <c r="P69" s="296">
        <f t="shared" si="10"/>
        <v>2561.5073189973291</v>
      </c>
      <c r="Q69" s="296">
        <f t="shared" si="10"/>
        <v>2571.9741141002737</v>
      </c>
      <c r="R69" s="296">
        <f t="shared" si="10"/>
        <v>2582.4409092032188</v>
      </c>
      <c r="S69" s="296">
        <f t="shared" si="10"/>
        <v>2592.9077043061648</v>
      </c>
      <c r="T69" s="296">
        <f t="shared" si="10"/>
        <v>2603.3744994091112</v>
      </c>
      <c r="U69" s="296">
        <f t="shared" si="10"/>
        <v>2613.8412945120544</v>
      </c>
      <c r="V69" s="296">
        <f t="shared" si="10"/>
        <v>2628.192164284666</v>
      </c>
      <c r="W69" s="296">
        <f t="shared" si="10"/>
        <v>2642.5430340572789</v>
      </c>
      <c r="X69" s="296">
        <f t="shared" si="10"/>
        <v>2656.8939038298895</v>
      </c>
      <c r="Y69" s="296">
        <f t="shared" si="10"/>
        <v>2671.244773602501</v>
      </c>
      <c r="Z69" s="296">
        <f t="shared" si="10"/>
        <v>2685.5956433751121</v>
      </c>
    </row>
    <row r="70" spans="2:26">
      <c r="B70" s="367" t="s">
        <v>214</v>
      </c>
      <c r="C70" s="367" t="s">
        <v>251</v>
      </c>
      <c r="D70" s="296"/>
      <c r="E70" s="296">
        <f t="shared" ref="E70:Z70" si="11">1000*$D$40*E18/$D$35*$D$50</f>
        <v>88.880188627284184</v>
      </c>
      <c r="F70" s="296">
        <f t="shared" si="11"/>
        <v>101.62809878644411</v>
      </c>
      <c r="G70" s="296">
        <f t="shared" si="11"/>
        <v>112.12310348331377</v>
      </c>
      <c r="H70" s="296">
        <f t="shared" si="11"/>
        <v>122.61810818018353</v>
      </c>
      <c r="I70" s="296">
        <f t="shared" si="11"/>
        <v>133.11311287705266</v>
      </c>
      <c r="J70" s="296">
        <f t="shared" si="11"/>
        <v>143.60811757392261</v>
      </c>
      <c r="K70" s="296">
        <f t="shared" si="11"/>
        <v>154.10312227079234</v>
      </c>
      <c r="L70" s="296">
        <f t="shared" si="11"/>
        <v>171.44948173991526</v>
      </c>
      <c r="M70" s="296">
        <f t="shared" si="11"/>
        <v>188.79584120903829</v>
      </c>
      <c r="N70" s="296">
        <f t="shared" si="11"/>
        <v>206.14220067816126</v>
      </c>
      <c r="O70" s="296">
        <f t="shared" si="11"/>
        <v>223.48856014728497</v>
      </c>
      <c r="P70" s="296">
        <f t="shared" si="11"/>
        <v>240.83491961640797</v>
      </c>
      <c r="Q70" s="296">
        <f t="shared" si="11"/>
        <v>252.7244421747744</v>
      </c>
      <c r="R70" s="296">
        <f t="shared" si="11"/>
        <v>264.61396473313977</v>
      </c>
      <c r="S70" s="296">
        <f t="shared" si="11"/>
        <v>276.50348729150636</v>
      </c>
      <c r="T70" s="296">
        <f t="shared" si="11"/>
        <v>288.39300984987312</v>
      </c>
      <c r="U70" s="296">
        <f t="shared" si="11"/>
        <v>300.28253240823875</v>
      </c>
      <c r="V70" s="296">
        <f t="shared" si="11"/>
        <v>311.62820459664465</v>
      </c>
      <c r="W70" s="296">
        <f t="shared" si="11"/>
        <v>322.97387678504958</v>
      </c>
      <c r="X70" s="296">
        <f t="shared" si="11"/>
        <v>334.31954897345526</v>
      </c>
      <c r="Y70" s="296">
        <f t="shared" si="11"/>
        <v>345.66522116186013</v>
      </c>
      <c r="Z70" s="296">
        <f t="shared" si="11"/>
        <v>357.01089335026569</v>
      </c>
    </row>
    <row r="71" spans="2:26">
      <c r="B71" s="368" t="s">
        <v>215</v>
      </c>
      <c r="C71" s="368" t="s">
        <v>251</v>
      </c>
      <c r="D71" s="296"/>
      <c r="E71" s="296">
        <f t="shared" ref="E71:Z71" si="12">E27*E44*$D$40</f>
        <v>2.8820867038674765</v>
      </c>
      <c r="F71" s="296">
        <f t="shared" si="12"/>
        <v>3.3175305875256034</v>
      </c>
      <c r="G71" s="296">
        <f t="shared" si="12"/>
        <v>6.2410114125744585</v>
      </c>
      <c r="H71" s="296">
        <f t="shared" si="12"/>
        <v>7.9328989599325839</v>
      </c>
      <c r="I71" s="296">
        <f t="shared" si="12"/>
        <v>9.2111981436048911</v>
      </c>
      <c r="J71" s="296">
        <f t="shared" si="12"/>
        <v>11.374090781773216</v>
      </c>
      <c r="K71" s="296">
        <f t="shared" si="12"/>
        <v>11.676849601710218</v>
      </c>
      <c r="L71" s="296">
        <f t="shared" si="12"/>
        <v>10.906347642377028</v>
      </c>
      <c r="M71" s="296">
        <f t="shared" si="12"/>
        <v>9.3083651635138764</v>
      </c>
      <c r="N71" s="296">
        <f t="shared" si="12"/>
        <v>7.7042008664194137</v>
      </c>
      <c r="O71" s="296">
        <f t="shared" si="12"/>
        <v>6.0938547510937076</v>
      </c>
      <c r="P71" s="296">
        <f t="shared" si="12"/>
        <v>4.4773268175367038</v>
      </c>
      <c r="Q71" s="296">
        <f t="shared" si="12"/>
        <v>4.8164512786401685</v>
      </c>
      <c r="R71" s="296">
        <f t="shared" si="12"/>
        <v>6.1464328826007728</v>
      </c>
      <c r="S71" s="296">
        <f t="shared" si="12"/>
        <v>5.5821287722756789</v>
      </c>
      <c r="T71" s="296">
        <f t="shared" si="12"/>
        <v>7.0966818048077132</v>
      </c>
      <c r="U71" s="296">
        <f t="shared" si="12"/>
        <v>5.9139015040064287</v>
      </c>
      <c r="V71" s="296">
        <f t="shared" si="12"/>
        <v>4.7311212032051442</v>
      </c>
      <c r="W71" s="296">
        <f t="shared" si="12"/>
        <v>3.5483409024038579</v>
      </c>
      <c r="X71" s="296">
        <f t="shared" si="12"/>
        <v>2.3671926016025742</v>
      </c>
      <c r="Y71" s="296">
        <f t="shared" si="12"/>
        <v>1.1835963008012904</v>
      </c>
      <c r="Z71" s="296">
        <f t="shared" si="12"/>
        <v>4.9277094937903282E-15</v>
      </c>
    </row>
    <row r="72" spans="2:26" s="368" customFormat="1">
      <c r="B72" s="368" t="s">
        <v>270</v>
      </c>
      <c r="C72" s="368" t="s">
        <v>251</v>
      </c>
      <c r="D72" s="296"/>
      <c r="E72" s="296">
        <f t="shared" ref="E72:Z72" si="13">E29*$D$46*$D$40</f>
        <v>0</v>
      </c>
      <c r="F72" s="296">
        <f t="shared" si="13"/>
        <v>0</v>
      </c>
      <c r="G72" s="296">
        <f t="shared" si="13"/>
        <v>0</v>
      </c>
      <c r="H72" s="296">
        <f t="shared" si="13"/>
        <v>0</v>
      </c>
      <c r="I72" s="296">
        <f t="shared" si="13"/>
        <v>0</v>
      </c>
      <c r="J72" s="296">
        <f t="shared" si="13"/>
        <v>0</v>
      </c>
      <c r="K72" s="296">
        <f t="shared" si="13"/>
        <v>0</v>
      </c>
      <c r="L72" s="296">
        <f t="shared" si="13"/>
        <v>0</v>
      </c>
      <c r="M72" s="296">
        <f t="shared" si="13"/>
        <v>0</v>
      </c>
      <c r="N72" s="296">
        <f t="shared" si="13"/>
        <v>0</v>
      </c>
      <c r="O72" s="296">
        <f t="shared" si="13"/>
        <v>0</v>
      </c>
      <c r="P72" s="296">
        <f t="shared" si="13"/>
        <v>0</v>
      </c>
      <c r="Q72" s="296">
        <f t="shared" si="13"/>
        <v>0</v>
      </c>
      <c r="R72" s="296">
        <f t="shared" si="13"/>
        <v>0</v>
      </c>
      <c r="S72" s="296">
        <f t="shared" si="13"/>
        <v>0</v>
      </c>
      <c r="T72" s="296">
        <f t="shared" si="13"/>
        <v>0</v>
      </c>
      <c r="U72" s="296">
        <f t="shared" si="13"/>
        <v>0</v>
      </c>
      <c r="V72" s="296">
        <f t="shared" si="13"/>
        <v>0</v>
      </c>
      <c r="W72" s="296">
        <f t="shared" si="13"/>
        <v>0</v>
      </c>
      <c r="X72" s="296">
        <f t="shared" si="13"/>
        <v>0</v>
      </c>
      <c r="Y72" s="296">
        <f t="shared" si="13"/>
        <v>0</v>
      </c>
      <c r="Z72" s="296">
        <f t="shared" si="13"/>
        <v>0</v>
      </c>
    </row>
    <row r="73" spans="2:26">
      <c r="B73" s="367" t="s">
        <v>333</v>
      </c>
      <c r="C73" s="367" t="s">
        <v>251</v>
      </c>
      <c r="D73" s="296"/>
      <c r="E73" s="296">
        <f t="shared" ref="E73:Z73" si="14">1000*$D$40*E21/$D$35*$D$51</f>
        <v>7.8738264256831476</v>
      </c>
      <c r="F73" s="296">
        <f t="shared" si="14"/>
        <v>9.5989889343099719</v>
      </c>
      <c r="G73" s="296">
        <f t="shared" si="14"/>
        <v>12.006190494354193</v>
      </c>
      <c r="H73" s="296">
        <f t="shared" si="14"/>
        <v>14.687215690402853</v>
      </c>
      <c r="I73" s="296">
        <f t="shared" si="14"/>
        <v>17.551851372985709</v>
      </c>
      <c r="J73" s="296">
        <f t="shared" si="14"/>
        <v>20.726701640128432</v>
      </c>
      <c r="K73" s="296">
        <f t="shared" si="14"/>
        <v>24.54380183711713</v>
      </c>
      <c r="L73" s="296">
        <f t="shared" si="14"/>
        <v>29.488147860537431</v>
      </c>
      <c r="M73" s="296">
        <f t="shared" si="14"/>
        <v>35.800524456877277</v>
      </c>
      <c r="N73" s="296">
        <f t="shared" si="14"/>
        <v>43.738247715841567</v>
      </c>
      <c r="O73" s="296">
        <f t="shared" si="14"/>
        <v>53.548865720374451</v>
      </c>
      <c r="P73" s="296">
        <f t="shared" si="14"/>
        <v>65.415138156100525</v>
      </c>
      <c r="Q73" s="296">
        <f t="shared" si="14"/>
        <v>76.908970949171177</v>
      </c>
      <c r="R73" s="296">
        <f t="shared" si="14"/>
        <v>87.710014759476024</v>
      </c>
      <c r="S73" s="296">
        <f t="shared" si="14"/>
        <v>97.847129989833149</v>
      </c>
      <c r="T73" s="296">
        <f t="shared" si="14"/>
        <v>107.30540614907551</v>
      </c>
      <c r="U73" s="296">
        <f t="shared" si="14"/>
        <v>116.0427323547122</v>
      </c>
      <c r="V73" s="296">
        <f t="shared" si="14"/>
        <v>127.81535753310835</v>
      </c>
      <c r="W73" s="296">
        <f t="shared" si="14"/>
        <v>139.57001750273969</v>
      </c>
      <c r="X73" s="296">
        <f t="shared" si="14"/>
        <v>151.30777458846987</v>
      </c>
      <c r="Y73" s="296">
        <f t="shared" si="14"/>
        <v>163.03069297687688</v>
      </c>
      <c r="Z73" s="296">
        <f t="shared" si="14"/>
        <v>174.69041716158273</v>
      </c>
    </row>
    <row r="74" spans="2:26">
      <c r="B74" s="367" t="s">
        <v>337</v>
      </c>
      <c r="C74" s="367" t="s">
        <v>251</v>
      </c>
      <c r="D74" s="296"/>
      <c r="E74" s="296">
        <f t="shared" ref="E74:Z74" si="15">1000*E22/$D$37</f>
        <v>139.92427969994549</v>
      </c>
      <c r="F74" s="296">
        <f t="shared" si="15"/>
        <v>145.64681044240649</v>
      </c>
      <c r="G74" s="296">
        <f t="shared" si="15"/>
        <v>145.48047455096264</v>
      </c>
      <c r="H74" s="296">
        <f t="shared" si="15"/>
        <v>145.31416565258007</v>
      </c>
      <c r="I74" s="296">
        <f t="shared" si="15"/>
        <v>148.23990793310344</v>
      </c>
      <c r="J74" s="296">
        <f t="shared" si="15"/>
        <v>173.73340451288442</v>
      </c>
      <c r="K74" s="296">
        <f t="shared" si="15"/>
        <v>173.60044666320363</v>
      </c>
      <c r="L74" s="296">
        <f t="shared" si="15"/>
        <v>173.46768024447221</v>
      </c>
      <c r="M74" s="296">
        <f t="shared" si="15"/>
        <v>275.04710786005927</v>
      </c>
      <c r="N74" s="296">
        <f t="shared" si="15"/>
        <v>310.91570550571231</v>
      </c>
      <c r="O74" s="296">
        <f t="shared" si="15"/>
        <v>319.83088339438132</v>
      </c>
      <c r="P74" s="296">
        <f t="shared" si="15"/>
        <v>323.83912296584958</v>
      </c>
      <c r="Q74" s="296">
        <f t="shared" si="15"/>
        <v>323.83912296584958</v>
      </c>
      <c r="R74" s="296">
        <f t="shared" si="15"/>
        <v>323.83912296584958</v>
      </c>
      <c r="S74" s="296">
        <f t="shared" si="15"/>
        <v>323.83912296584958</v>
      </c>
      <c r="T74" s="296">
        <f t="shared" si="15"/>
        <v>323.83912296584958</v>
      </c>
      <c r="U74" s="296">
        <f t="shared" si="15"/>
        <v>323.83912296584958</v>
      </c>
      <c r="V74" s="296">
        <f t="shared" si="15"/>
        <v>323.83912296584958</v>
      </c>
      <c r="W74" s="296">
        <f t="shared" si="15"/>
        <v>323.83912296584958</v>
      </c>
      <c r="X74" s="296">
        <f t="shared" si="15"/>
        <v>323.83912296584958</v>
      </c>
      <c r="Y74" s="296">
        <f t="shared" si="15"/>
        <v>323.83912296584958</v>
      </c>
      <c r="Z74" s="296">
        <f t="shared" si="15"/>
        <v>323.83912296584958</v>
      </c>
    </row>
    <row r="75" spans="2:26">
      <c r="B75" s="367" t="s">
        <v>216</v>
      </c>
      <c r="C75" s="367" t="s">
        <v>251</v>
      </c>
      <c r="D75" s="296"/>
      <c r="E75" s="296">
        <f t="shared" ref="E75:Z75" si="16">1000*E23/$D$38</f>
        <v>0</v>
      </c>
      <c r="F75" s="296">
        <f t="shared" si="16"/>
        <v>0</v>
      </c>
      <c r="G75" s="296">
        <f t="shared" si="16"/>
        <v>0</v>
      </c>
      <c r="H75" s="296">
        <f t="shared" si="16"/>
        <v>0</v>
      </c>
      <c r="I75" s="296">
        <f t="shared" si="16"/>
        <v>0</v>
      </c>
      <c r="J75" s="296">
        <f t="shared" si="16"/>
        <v>0</v>
      </c>
      <c r="K75" s="296">
        <f t="shared" si="16"/>
        <v>0</v>
      </c>
      <c r="L75" s="296">
        <f t="shared" si="16"/>
        <v>0</v>
      </c>
      <c r="M75" s="296">
        <f t="shared" si="16"/>
        <v>0</v>
      </c>
      <c r="N75" s="296">
        <f t="shared" si="16"/>
        <v>0</v>
      </c>
      <c r="O75" s="296">
        <f t="shared" si="16"/>
        <v>0</v>
      </c>
      <c r="P75" s="296">
        <f t="shared" si="16"/>
        <v>0</v>
      </c>
      <c r="Q75" s="296">
        <f t="shared" si="16"/>
        <v>0</v>
      </c>
      <c r="R75" s="296">
        <f t="shared" si="16"/>
        <v>0</v>
      </c>
      <c r="S75" s="296">
        <f t="shared" si="16"/>
        <v>0</v>
      </c>
      <c r="T75" s="296">
        <f t="shared" si="16"/>
        <v>0</v>
      </c>
      <c r="U75" s="296">
        <f t="shared" si="16"/>
        <v>0</v>
      </c>
      <c r="V75" s="296">
        <f t="shared" si="16"/>
        <v>0</v>
      </c>
      <c r="W75" s="296">
        <f t="shared" si="16"/>
        <v>0</v>
      </c>
      <c r="X75" s="296">
        <f t="shared" si="16"/>
        <v>0</v>
      </c>
      <c r="Y75" s="296">
        <f t="shared" si="16"/>
        <v>0</v>
      </c>
      <c r="Z75" s="296">
        <f t="shared" si="16"/>
        <v>0</v>
      </c>
    </row>
    <row r="76" spans="2:26">
      <c r="B76" s="286" t="str">
        <f>"I alt, "&amp;B68</f>
        <v>I alt, Østdanmark (DK2)</v>
      </c>
      <c r="C76" s="286" t="s">
        <v>251</v>
      </c>
      <c r="D76" s="212"/>
      <c r="E76" s="212">
        <f t="shared" ref="E76:Z76" si="17">SUM(E69:E75)</f>
        <v>2704.5124911997236</v>
      </c>
      <c r="F76" s="212">
        <f t="shared" si="17"/>
        <v>2733.7403657617847</v>
      </c>
      <c r="G76" s="212">
        <f t="shared" si="17"/>
        <v>2764.054687874821</v>
      </c>
      <c r="H76" s="212">
        <f t="shared" si="17"/>
        <v>2793.411267339236</v>
      </c>
      <c r="I76" s="212">
        <f t="shared" si="17"/>
        <v>2825.6299201054039</v>
      </c>
      <c r="J76" s="212">
        <f t="shared" si="17"/>
        <v>2881.6111352098878</v>
      </c>
      <c r="K76" s="212">
        <f t="shared" si="17"/>
        <v>2910.748011996518</v>
      </c>
      <c r="L76" s="212">
        <f t="shared" si="17"/>
        <v>2935.0721545857241</v>
      </c>
      <c r="M76" s="212">
        <f t="shared" si="17"/>
        <v>3061.6490412626381</v>
      </c>
      <c r="N76" s="212">
        <f t="shared" si="17"/>
        <v>3124.1342628140096</v>
      </c>
      <c r="O76" s="212">
        <f t="shared" si="17"/>
        <v>3161.5327775357373</v>
      </c>
      <c r="P76" s="212">
        <f t="shared" si="17"/>
        <v>3196.0738265532241</v>
      </c>
      <c r="Q76" s="212">
        <f t="shared" si="17"/>
        <v>3230.2631014687095</v>
      </c>
      <c r="R76" s="212">
        <f t="shared" si="17"/>
        <v>3264.7504445442851</v>
      </c>
      <c r="S76" s="212">
        <f t="shared" si="17"/>
        <v>3296.6795733256295</v>
      </c>
      <c r="T76" s="212">
        <f t="shared" si="17"/>
        <v>3330.0087201787173</v>
      </c>
      <c r="U76" s="212">
        <f t="shared" si="17"/>
        <v>3359.9195837448615</v>
      </c>
      <c r="V76" s="212">
        <f t="shared" si="17"/>
        <v>3396.2059705834736</v>
      </c>
      <c r="W76" s="212">
        <f t="shared" si="17"/>
        <v>3432.4743922133212</v>
      </c>
      <c r="X76" s="212">
        <f t="shared" si="17"/>
        <v>3468.7275429592669</v>
      </c>
      <c r="Y76" s="212">
        <f t="shared" si="17"/>
        <v>3504.9634070078887</v>
      </c>
      <c r="Z76" s="212">
        <f t="shared" si="17"/>
        <v>3541.1360768528102</v>
      </c>
    </row>
    <row r="78" spans="2:26" s="138" customFormat="1" hidden="1" outlineLevel="2"/>
    <row r="79" spans="2:26" s="138" customFormat="1" hidden="1" outlineLevel="2">
      <c r="B79" s="138" t="s">
        <v>293</v>
      </c>
    </row>
    <row r="80" spans="2:26" s="138" customFormat="1" hidden="1" outlineLevel="2"/>
    <row r="81" spans="2:26" s="138" customFormat="1" hidden="1" outlineLevel="2">
      <c r="B81" s="138" t="s">
        <v>219</v>
      </c>
      <c r="C81" s="138" t="s">
        <v>1</v>
      </c>
      <c r="D81" s="138">
        <v>2018</v>
      </c>
      <c r="E81" s="138">
        <v>2019</v>
      </c>
      <c r="F81" s="138">
        <v>2020</v>
      </c>
      <c r="G81" s="138">
        <v>2021</v>
      </c>
      <c r="H81" s="138">
        <v>2022</v>
      </c>
      <c r="I81" s="138">
        <v>2023</v>
      </c>
      <c r="J81" s="138">
        <v>2024</v>
      </c>
      <c r="K81" s="138">
        <v>2025</v>
      </c>
      <c r="L81" s="138">
        <v>2026</v>
      </c>
      <c r="M81" s="138">
        <v>2027</v>
      </c>
      <c r="N81" s="138">
        <v>2028</v>
      </c>
      <c r="O81" s="138">
        <v>2029</v>
      </c>
      <c r="P81" s="138">
        <v>2030</v>
      </c>
      <c r="Q81" s="138">
        <v>2031</v>
      </c>
      <c r="R81" s="138">
        <v>2032</v>
      </c>
      <c r="S81" s="138">
        <v>2033</v>
      </c>
      <c r="T81" s="138">
        <v>2034</v>
      </c>
      <c r="U81" s="138">
        <v>2035</v>
      </c>
      <c r="V81" s="138">
        <v>2036</v>
      </c>
      <c r="W81" s="138">
        <v>2037</v>
      </c>
      <c r="X81" s="138">
        <v>2038</v>
      </c>
      <c r="Y81" s="138">
        <v>2039</v>
      </c>
      <c r="Z81" s="138">
        <v>2040</v>
      </c>
    </row>
    <row r="82" spans="2:26" s="138" customFormat="1" hidden="1" outlineLevel="2">
      <c r="B82" s="138" t="s">
        <v>29</v>
      </c>
    </row>
    <row r="83" spans="2:26" s="138" customFormat="1" hidden="1" outlineLevel="2">
      <c r="B83" s="138" t="s">
        <v>282</v>
      </c>
      <c r="C83" s="138" t="s">
        <v>163</v>
      </c>
      <c r="D83" s="377">
        <v>18965.81306678689</v>
      </c>
      <c r="E83" s="377">
        <v>18781.55334828332</v>
      </c>
      <c r="F83" s="377">
        <v>18596.383867018125</v>
      </c>
      <c r="G83" s="377">
        <v>18789.464872084522</v>
      </c>
      <c r="H83" s="377">
        <v>18982.35665898996</v>
      </c>
      <c r="I83" s="377">
        <v>19175.059127057564</v>
      </c>
      <c r="J83" s="377">
        <v>19367.572180454154</v>
      </c>
      <c r="K83" s="377">
        <v>19559.895727902272</v>
      </c>
      <c r="L83" s="377">
        <v>19627.749723400491</v>
      </c>
      <c r="M83" s="377">
        <v>19695.686831759031</v>
      </c>
      <c r="N83" s="377">
        <v>19763.707031902235</v>
      </c>
      <c r="O83" s="377">
        <v>19831.81030291802</v>
      </c>
      <c r="P83" s="377">
        <v>19899.99662405625</v>
      </c>
      <c r="Q83" s="377">
        <v>19957.483319709601</v>
      </c>
      <c r="R83" s="377">
        <v>20015.039911523032</v>
      </c>
      <c r="S83" s="377">
        <v>20072.666400038193</v>
      </c>
      <c r="T83" s="377">
        <v>20130.36278579299</v>
      </c>
      <c r="U83" s="377">
        <v>20188.129069321491</v>
      </c>
      <c r="V83" s="377">
        <v>20293.48790451945</v>
      </c>
      <c r="W83" s="377">
        <v>20398.791524097491</v>
      </c>
      <c r="X83" s="377">
        <v>20504.039742255402</v>
      </c>
      <c r="Y83" s="377">
        <v>20609.232378869558</v>
      </c>
      <c r="Z83" s="377">
        <v>20714.369259277657</v>
      </c>
    </row>
    <row r="84" spans="2:26" s="138" customFormat="1" hidden="1" outlineLevel="2">
      <c r="B84" s="138" t="s">
        <v>214</v>
      </c>
      <c r="C84" s="138" t="s">
        <v>163</v>
      </c>
      <c r="D84" s="377">
        <v>711.9114463727833</v>
      </c>
      <c r="E84" s="377">
        <v>769.02043955584463</v>
      </c>
      <c r="F84" s="377">
        <v>828.20967717955989</v>
      </c>
      <c r="G84" s="377">
        <v>872.53071489174124</v>
      </c>
      <c r="H84" s="377">
        <v>916.90935781295593</v>
      </c>
      <c r="I84" s="377">
        <v>961.34575019833937</v>
      </c>
      <c r="J84" s="377">
        <v>1005.8400293627722</v>
      </c>
      <c r="K84" s="377">
        <v>1050.3923260932947</v>
      </c>
      <c r="L84" s="377">
        <v>1115.0849391931358</v>
      </c>
      <c r="M84" s="377">
        <v>1178.879545520171</v>
      </c>
      <c r="N84" s="377">
        <v>1241.7761191866709</v>
      </c>
      <c r="O84" s="377">
        <v>1303.7746345058663</v>
      </c>
      <c r="P84" s="377">
        <v>1364.8750659899904</v>
      </c>
      <c r="Q84" s="377">
        <v>1411.9944906725291</v>
      </c>
      <c r="R84" s="377">
        <v>1457.8253945335118</v>
      </c>
      <c r="S84" s="377">
        <v>1502.3677752788531</v>
      </c>
      <c r="T84" s="377">
        <v>1545.6216306305255</v>
      </c>
      <c r="U84" s="377">
        <v>1587.5869583264187</v>
      </c>
      <c r="V84" s="377">
        <v>1611.4169599733175</v>
      </c>
      <c r="W84" s="377">
        <v>1635.0932894345599</v>
      </c>
      <c r="X84" s="377">
        <v>1658.6161467516063</v>
      </c>
      <c r="Y84" s="377">
        <v>1681.9857258542957</v>
      </c>
      <c r="Z84" s="377">
        <v>1705.2022147924686</v>
      </c>
    </row>
    <row r="85" spans="2:26" s="138" customFormat="1" hidden="1" outlineLevel="2">
      <c r="B85" s="138" t="s">
        <v>283</v>
      </c>
      <c r="C85" s="138" t="s">
        <v>163</v>
      </c>
      <c r="D85" s="377">
        <v>91.073531415299072</v>
      </c>
      <c r="E85" s="377">
        <v>100.36295660215174</v>
      </c>
      <c r="F85" s="377">
        <v>160.693105153273</v>
      </c>
      <c r="G85" s="377">
        <v>279.94191513850825</v>
      </c>
      <c r="H85" s="377">
        <v>371.8274751094811</v>
      </c>
      <c r="I85" s="377">
        <v>424.67091042069535</v>
      </c>
      <c r="J85" s="377">
        <v>468.19513092418259</v>
      </c>
      <c r="K85" s="377">
        <v>504.02612111210135</v>
      </c>
      <c r="L85" s="377">
        <v>535.96147842516325</v>
      </c>
      <c r="M85" s="377">
        <v>558.13978511507173</v>
      </c>
      <c r="N85" s="377">
        <v>581.66576000757891</v>
      </c>
      <c r="O85" s="377">
        <v>615.44153436970964</v>
      </c>
      <c r="P85" s="377">
        <v>693.20758149212008</v>
      </c>
      <c r="Q85" s="377">
        <v>724.20237771858854</v>
      </c>
      <c r="R85" s="377">
        <v>737.59010015798185</v>
      </c>
      <c r="S85" s="377">
        <v>739.31770034708802</v>
      </c>
      <c r="T85" s="377">
        <v>743.31929969867031</v>
      </c>
      <c r="U85" s="377">
        <v>836.3922059381614</v>
      </c>
      <c r="V85" s="377">
        <v>886.34664290807518</v>
      </c>
      <c r="W85" s="377">
        <v>898.92276322813598</v>
      </c>
      <c r="X85" s="377">
        <v>919.33363284715119</v>
      </c>
      <c r="Y85" s="377">
        <v>930.30508829391135</v>
      </c>
      <c r="Z85" s="377">
        <v>937.89014069836901</v>
      </c>
    </row>
    <row r="86" spans="2:26" s="138" customFormat="1" hidden="1" outlineLevel="2">
      <c r="B86" s="138" t="s">
        <v>333</v>
      </c>
      <c r="C86" s="138" t="s">
        <v>163</v>
      </c>
      <c r="D86" s="377">
        <v>16.05</v>
      </c>
      <c r="E86" s="377">
        <v>21.400000000000002</v>
      </c>
      <c r="F86" s="377">
        <v>24.610000000000003</v>
      </c>
      <c r="G86" s="377">
        <v>32.1</v>
      </c>
      <c r="H86" s="377">
        <v>39.590000000000003</v>
      </c>
      <c r="I86" s="377">
        <v>52.430000000000007</v>
      </c>
      <c r="J86" s="377">
        <v>67.41</v>
      </c>
      <c r="K86" s="377">
        <v>87.74</v>
      </c>
      <c r="L86" s="377">
        <v>118.77000000000001</v>
      </c>
      <c r="M86" s="377">
        <v>161.57</v>
      </c>
      <c r="N86" s="377">
        <v>216.14000000000001</v>
      </c>
      <c r="O86" s="377">
        <v>282.48</v>
      </c>
      <c r="P86" s="377">
        <v>352.03000000000003</v>
      </c>
      <c r="Q86" s="377">
        <v>442.98</v>
      </c>
      <c r="R86" s="377">
        <v>561.75</v>
      </c>
      <c r="S86" s="377">
        <v>708.34</v>
      </c>
      <c r="T86" s="377">
        <v>887.03</v>
      </c>
      <c r="U86" s="377">
        <v>1093.54</v>
      </c>
      <c r="V86" s="377">
        <v>1333.22</v>
      </c>
      <c r="W86" s="377">
        <v>1611.4200000000003</v>
      </c>
      <c r="X86" s="377">
        <v>1927.07</v>
      </c>
      <c r="Y86" s="377">
        <v>2289.8000000000002</v>
      </c>
      <c r="Z86" s="377">
        <v>2701.75</v>
      </c>
    </row>
    <row r="87" spans="2:26" s="138" customFormat="1" hidden="1" outlineLevel="2">
      <c r="B87" s="138" t="s">
        <v>337</v>
      </c>
      <c r="C87" s="138" t="s">
        <v>163</v>
      </c>
      <c r="D87" s="377">
        <v>106.27281516000001</v>
      </c>
      <c r="E87" s="377">
        <v>118.38563032000002</v>
      </c>
      <c r="F87" s="377">
        <v>139.52793579999999</v>
      </c>
      <c r="G87" s="377">
        <v>198.57800440000003</v>
      </c>
      <c r="H87" s="377">
        <v>282.85301484000001</v>
      </c>
      <c r="I87" s="377">
        <v>371.18928732000006</v>
      </c>
      <c r="J87" s="377">
        <v>459.52555979999994</v>
      </c>
      <c r="K87" s="377">
        <v>542.58012396000015</v>
      </c>
      <c r="L87" s="377">
        <v>597.74550620000002</v>
      </c>
      <c r="M87" s="377">
        <v>621.26594660000012</v>
      </c>
      <c r="N87" s="377">
        <v>628.61230980000016</v>
      </c>
      <c r="O87" s="377">
        <v>635.95867299999998</v>
      </c>
      <c r="P87" s="377">
        <v>639.55725419999987</v>
      </c>
      <c r="Q87" s="377">
        <v>639.55725419999987</v>
      </c>
      <c r="R87" s="377">
        <v>639.55725419999987</v>
      </c>
      <c r="S87" s="377">
        <v>639.55725419999987</v>
      </c>
      <c r="T87" s="377">
        <v>639.55725419999987</v>
      </c>
      <c r="U87" s="377">
        <v>639.55725419999987</v>
      </c>
      <c r="V87" s="377">
        <v>639.55725419999987</v>
      </c>
      <c r="W87" s="377">
        <v>639.55725419999987</v>
      </c>
      <c r="X87" s="377">
        <v>639.55725419999987</v>
      </c>
      <c r="Y87" s="377">
        <v>639.55725419999987</v>
      </c>
      <c r="Z87" s="377">
        <v>639.55725419999987</v>
      </c>
    </row>
    <row r="88" spans="2:26" s="138" customFormat="1" hidden="1" outlineLevel="2">
      <c r="B88" s="138" t="s">
        <v>216</v>
      </c>
      <c r="C88" s="138" t="s">
        <v>163</v>
      </c>
      <c r="D88" s="377">
        <v>0</v>
      </c>
      <c r="E88" s="377">
        <v>235.22835895470885</v>
      </c>
      <c r="F88" s="377">
        <v>940.91343581883473</v>
      </c>
      <c r="G88" s="377">
        <v>1881.8268716376676</v>
      </c>
      <c r="H88" s="377">
        <v>2799.2174715610277</v>
      </c>
      <c r="I88" s="377">
        <v>3646.0395637979768</v>
      </c>
      <c r="J88" s="377">
        <v>4398.7703124530435</v>
      </c>
      <c r="K88" s="377">
        <v>5057.4097175262277</v>
      </c>
      <c r="L88" s="377">
        <v>5621.9577790175263</v>
      </c>
      <c r="M88" s="377">
        <v>6115.9373328224128</v>
      </c>
      <c r="N88" s="377">
        <v>6586.3940507318293</v>
      </c>
      <c r="O88" s="377">
        <v>7056.8507686412458</v>
      </c>
      <c r="P88" s="377">
        <v>7527.3074865506596</v>
      </c>
      <c r="Q88" s="377">
        <v>7997.7642044600761</v>
      </c>
      <c r="R88" s="377">
        <v>8468.2209223694899</v>
      </c>
      <c r="S88" s="377">
        <v>8938.6776402789055</v>
      </c>
      <c r="T88" s="377">
        <v>9409.1343581883229</v>
      </c>
      <c r="U88" s="377">
        <v>9879.5910760977386</v>
      </c>
      <c r="V88" s="377">
        <v>10350.047794007152</v>
      </c>
      <c r="W88" s="377">
        <v>10820.504511916566</v>
      </c>
      <c r="X88" s="377">
        <v>11290.640000000001</v>
      </c>
      <c r="Y88" s="377">
        <v>11761.44</v>
      </c>
      <c r="Z88" s="377">
        <v>12232.240000000002</v>
      </c>
    </row>
    <row r="89" spans="2:26" s="138" customFormat="1" hidden="1" outlineLevel="2">
      <c r="D89" s="377"/>
      <c r="E89" s="377"/>
      <c r="F89" s="377"/>
      <c r="G89" s="377"/>
      <c r="H89" s="377"/>
      <c r="I89" s="377"/>
      <c r="J89" s="377"/>
      <c r="K89" s="377"/>
      <c r="L89" s="377"/>
      <c r="M89" s="377"/>
      <c r="N89" s="377"/>
      <c r="O89" s="377"/>
      <c r="P89" s="377"/>
      <c r="Q89" s="377"/>
      <c r="R89" s="377"/>
      <c r="S89" s="377"/>
      <c r="T89" s="377"/>
      <c r="U89" s="377"/>
      <c r="V89" s="377"/>
      <c r="W89" s="377"/>
      <c r="X89" s="377"/>
      <c r="Y89" s="377"/>
      <c r="Z89" s="377"/>
    </row>
    <row r="90" spans="2:26" s="138" customFormat="1" hidden="1" outlineLevel="2">
      <c r="B90" s="138" t="s">
        <v>31</v>
      </c>
      <c r="D90" s="377"/>
      <c r="E90" s="377"/>
      <c r="F90" s="377"/>
      <c r="G90" s="377"/>
      <c r="H90" s="377"/>
      <c r="I90" s="377"/>
      <c r="J90" s="377"/>
      <c r="K90" s="377"/>
      <c r="L90" s="377"/>
      <c r="M90" s="377"/>
      <c r="N90" s="377"/>
      <c r="O90" s="377"/>
      <c r="P90" s="377"/>
      <c r="Q90" s="377"/>
      <c r="R90" s="377"/>
      <c r="S90" s="377"/>
      <c r="T90" s="377"/>
      <c r="U90" s="377"/>
      <c r="V90" s="377"/>
      <c r="W90" s="377"/>
      <c r="X90" s="377"/>
      <c r="Y90" s="377"/>
      <c r="Z90" s="377"/>
    </row>
    <row r="91" spans="2:26" s="138" customFormat="1" hidden="1" outlineLevel="2">
      <c r="B91" s="138" t="s">
        <v>282</v>
      </c>
      <c r="C91" s="138" t="s">
        <v>163</v>
      </c>
      <c r="D91" s="377">
        <v>12063.856291532949</v>
      </c>
      <c r="E91" s="377">
        <v>11913.797145601562</v>
      </c>
      <c r="F91" s="377">
        <v>11764.639525600305</v>
      </c>
      <c r="G91" s="377">
        <v>11889.46270266114</v>
      </c>
      <c r="H91" s="377">
        <v>12014.477229737786</v>
      </c>
      <c r="I91" s="377">
        <v>12139.683064119299</v>
      </c>
      <c r="J91" s="377">
        <v>12265.080165149619</v>
      </c>
      <c r="K91" s="377">
        <v>12390.66849410537</v>
      </c>
      <c r="L91" s="377">
        <v>12410.209212068596</v>
      </c>
      <c r="M91" s="377">
        <v>12429.673433746519</v>
      </c>
      <c r="N91" s="377">
        <v>12449.061145952845</v>
      </c>
      <c r="O91" s="377">
        <v>12468.37233560361</v>
      </c>
      <c r="P91" s="377">
        <v>12487.606989716189</v>
      </c>
      <c r="Q91" s="377">
        <v>12473.333840992249</v>
      </c>
      <c r="R91" s="377">
        <v>12458.9909618243</v>
      </c>
      <c r="S91" s="377">
        <v>12444.578354239366</v>
      </c>
      <c r="T91" s="377">
        <v>12430.096020250321</v>
      </c>
      <c r="U91" s="377">
        <v>12415.543961855929</v>
      </c>
      <c r="V91" s="377">
        <v>12460.458577219502</v>
      </c>
      <c r="W91" s="377">
        <v>12505.439505236169</v>
      </c>
      <c r="X91" s="377">
        <v>12550.486661821446</v>
      </c>
      <c r="Y91" s="377">
        <v>12595.599965459791</v>
      </c>
      <c r="Z91" s="377">
        <v>12640.779337107224</v>
      </c>
    </row>
    <row r="92" spans="2:26" s="138" customFormat="1" hidden="1" outlineLevel="2">
      <c r="B92" s="138" t="s">
        <v>214</v>
      </c>
      <c r="C92" s="138" t="s">
        <v>163</v>
      </c>
      <c r="D92" s="377">
        <v>551.44153264291219</v>
      </c>
      <c r="E92" s="377">
        <v>574.85228641256788</v>
      </c>
      <c r="F92" s="377">
        <v>596.20197165416653</v>
      </c>
      <c r="G92" s="377">
        <v>627.99528401223301</v>
      </c>
      <c r="H92" s="377">
        <v>659.7276292788315</v>
      </c>
      <c r="I92" s="377">
        <v>691.39900699391012</v>
      </c>
      <c r="J92" s="377">
        <v>723.00941671955081</v>
      </c>
      <c r="K92" s="377">
        <v>754.55885803865351</v>
      </c>
      <c r="L92" s="377">
        <v>811.68647172748354</v>
      </c>
      <c r="M92" s="377">
        <v>869.69785978310495</v>
      </c>
      <c r="N92" s="377">
        <v>928.59308191635125</v>
      </c>
      <c r="O92" s="377">
        <v>988.37219737455098</v>
      </c>
      <c r="P92" s="377">
        <v>1049.0352649460083</v>
      </c>
      <c r="Q92" s="377">
        <v>1110.7790752439876</v>
      </c>
      <c r="R92" s="377">
        <v>1173.7998516319367</v>
      </c>
      <c r="S92" s="377">
        <v>1238.0975938188583</v>
      </c>
      <c r="T92" s="377">
        <v>1303.6723015157925</v>
      </c>
      <c r="U92" s="377">
        <v>1370.5239744358005</v>
      </c>
      <c r="V92" s="377">
        <v>1397.5024261606702</v>
      </c>
      <c r="W92" s="377">
        <v>1424.6215008155696</v>
      </c>
      <c r="X92" s="377">
        <v>1451.8812683767821</v>
      </c>
      <c r="Y92" s="377">
        <v>1479.2817966826956</v>
      </c>
      <c r="Z92" s="377">
        <v>1506.823151514817</v>
      </c>
    </row>
    <row r="93" spans="2:26" s="138" customFormat="1" hidden="1" outlineLevel="2">
      <c r="B93" s="138" t="s">
        <v>283</v>
      </c>
      <c r="C93" s="138" t="s">
        <v>163</v>
      </c>
      <c r="D93" s="377">
        <v>31.018754684271855</v>
      </c>
      <c r="E93" s="377">
        <v>83.209303744805197</v>
      </c>
      <c r="F93" s="377">
        <v>46.223200692512421</v>
      </c>
      <c r="G93" s="377">
        <v>58.497312715561606</v>
      </c>
      <c r="H93" s="377">
        <v>72.280582911161275</v>
      </c>
      <c r="I93" s="377">
        <v>80.864784237619475</v>
      </c>
      <c r="J93" s="377">
        <v>108.21627451492103</v>
      </c>
      <c r="K93" s="377">
        <v>113.73528862911706</v>
      </c>
      <c r="L93" s="377">
        <v>116.49781883928303</v>
      </c>
      <c r="M93" s="377">
        <v>120.01254665642732</v>
      </c>
      <c r="N93" s="377">
        <v>122.55399458312013</v>
      </c>
      <c r="O93" s="377">
        <v>127.01055948575859</v>
      </c>
      <c r="P93" s="377">
        <v>135.61325392544728</v>
      </c>
      <c r="Q93" s="377">
        <v>137.28897797152445</v>
      </c>
      <c r="R93" s="377">
        <v>141.07145737431389</v>
      </c>
      <c r="S93" s="377">
        <v>166.80269819390134</v>
      </c>
      <c r="T93" s="377">
        <v>170.39923860666406</v>
      </c>
      <c r="U93" s="377">
        <v>169.22635431884854</v>
      </c>
      <c r="V93" s="377">
        <v>314.54673008249938</v>
      </c>
      <c r="W93" s="377">
        <v>646.39082001923259</v>
      </c>
      <c r="X93" s="377">
        <v>689.69799083414671</v>
      </c>
      <c r="Y93" s="377">
        <v>690.66683421860239</v>
      </c>
      <c r="Z93" s="377">
        <v>686.16658521319914</v>
      </c>
    </row>
    <row r="94" spans="2:26" s="138" customFormat="1" hidden="1" outlineLevel="2">
      <c r="B94" s="138" t="s">
        <v>333</v>
      </c>
      <c r="C94" s="138" t="s">
        <v>163</v>
      </c>
      <c r="D94" s="377">
        <v>121.9</v>
      </c>
      <c r="E94" s="377">
        <v>124.02000000000001</v>
      </c>
      <c r="F94" s="377">
        <v>121.9</v>
      </c>
      <c r="G94" s="377">
        <v>126.14</v>
      </c>
      <c r="H94" s="377">
        <v>132.5</v>
      </c>
      <c r="I94" s="377">
        <v>142.04000000000002</v>
      </c>
      <c r="J94" s="377">
        <v>153.70000000000002</v>
      </c>
      <c r="K94" s="377">
        <v>168.54000000000002</v>
      </c>
      <c r="L94" s="377">
        <v>190.8</v>
      </c>
      <c r="M94" s="377">
        <v>218.36</v>
      </c>
      <c r="N94" s="377">
        <v>251.22000000000003</v>
      </c>
      <c r="O94" s="377">
        <v>289.38</v>
      </c>
      <c r="P94" s="377">
        <v>339.20000000000005</v>
      </c>
      <c r="Q94" s="377">
        <v>403.86</v>
      </c>
      <c r="R94" s="377">
        <v>488.66000000000008</v>
      </c>
      <c r="S94" s="377">
        <v>594.66</v>
      </c>
      <c r="T94" s="377">
        <v>722.92</v>
      </c>
      <c r="U94" s="377">
        <v>872.38</v>
      </c>
      <c r="V94" s="377">
        <v>1047.2800000000002</v>
      </c>
      <c r="W94" s="377">
        <v>1248.68</v>
      </c>
      <c r="X94" s="377">
        <v>1478.7</v>
      </c>
      <c r="Y94" s="377">
        <v>1741.5800000000002</v>
      </c>
      <c r="Z94" s="377">
        <v>2041.5600000000002</v>
      </c>
    </row>
    <row r="95" spans="2:26" s="138" customFormat="1" hidden="1" outlineLevel="2">
      <c r="B95" s="138" t="s">
        <v>337</v>
      </c>
      <c r="C95" s="138" t="s">
        <v>163</v>
      </c>
      <c r="D95" s="377">
        <v>260.67927888000003</v>
      </c>
      <c r="E95" s="377">
        <v>293.67055776000007</v>
      </c>
      <c r="F95" s="377">
        <v>348.85815184</v>
      </c>
      <c r="G95" s="377">
        <v>467.44708072000003</v>
      </c>
      <c r="H95" s="377">
        <v>587.09600960000012</v>
      </c>
      <c r="I95" s="377">
        <v>691.77365959999997</v>
      </c>
      <c r="J95" s="377">
        <v>846.48180015999992</v>
      </c>
      <c r="K95" s="377">
        <v>965.21362552000016</v>
      </c>
      <c r="L95" s="377">
        <v>1026.4716360800001</v>
      </c>
      <c r="M95" s="377">
        <v>1086.6696466399999</v>
      </c>
      <c r="N95" s="377">
        <v>1147.9276572000001</v>
      </c>
      <c r="O95" s="377">
        <v>1167.6351772</v>
      </c>
      <c r="P95" s="377">
        <v>1186.2826972</v>
      </c>
      <c r="Q95" s="377">
        <v>1186.2826972</v>
      </c>
      <c r="R95" s="377">
        <v>1186.2826972</v>
      </c>
      <c r="S95" s="377">
        <v>1186.2826972</v>
      </c>
      <c r="T95" s="377">
        <v>1186.2826972</v>
      </c>
      <c r="U95" s="377">
        <v>1186.2826972</v>
      </c>
      <c r="V95" s="377">
        <v>1186.2826972</v>
      </c>
      <c r="W95" s="377">
        <v>1186.2826972</v>
      </c>
      <c r="X95" s="377">
        <v>1186.2826972</v>
      </c>
      <c r="Y95" s="377">
        <v>1186.2826972</v>
      </c>
      <c r="Z95" s="377">
        <v>1186.2826972</v>
      </c>
    </row>
    <row r="96" spans="2:26" s="138" customFormat="1" hidden="1" outlineLevel="2">
      <c r="B96" s="138" t="s">
        <v>216</v>
      </c>
      <c r="C96" s="138" t="s">
        <v>163</v>
      </c>
      <c r="D96" s="377">
        <v>0</v>
      </c>
      <c r="E96" s="377">
        <v>0</v>
      </c>
      <c r="F96" s="377">
        <v>0</v>
      </c>
      <c r="G96" s="377">
        <v>0</v>
      </c>
      <c r="H96" s="377">
        <v>0</v>
      </c>
      <c r="I96" s="377">
        <v>0</v>
      </c>
      <c r="J96" s="377">
        <v>0</v>
      </c>
      <c r="K96" s="377">
        <v>0</v>
      </c>
      <c r="L96" s="377">
        <v>0</v>
      </c>
      <c r="M96" s="377">
        <v>0</v>
      </c>
      <c r="N96" s="377">
        <v>0</v>
      </c>
      <c r="O96" s="377">
        <v>0</v>
      </c>
      <c r="P96" s="377">
        <v>0</v>
      </c>
      <c r="Q96" s="377">
        <v>0</v>
      </c>
      <c r="R96" s="377">
        <v>0</v>
      </c>
      <c r="S96" s="377">
        <v>0</v>
      </c>
      <c r="T96" s="377">
        <v>0</v>
      </c>
      <c r="U96" s="377">
        <v>0</v>
      </c>
      <c r="V96" s="377">
        <v>0</v>
      </c>
      <c r="W96" s="377">
        <v>0</v>
      </c>
      <c r="X96" s="377">
        <v>0</v>
      </c>
      <c r="Y96" s="377">
        <v>0</v>
      </c>
      <c r="Z96" s="377">
        <v>0</v>
      </c>
    </row>
    <row r="97" spans="2:26" s="138" customFormat="1" hidden="1" outlineLevel="2">
      <c r="D97" s="377"/>
      <c r="E97" s="377"/>
      <c r="F97" s="377"/>
      <c r="G97" s="377"/>
      <c r="H97" s="377"/>
      <c r="I97" s="377"/>
      <c r="J97" s="377"/>
      <c r="K97" s="377"/>
      <c r="L97" s="377"/>
      <c r="M97" s="377"/>
      <c r="N97" s="377"/>
      <c r="O97" s="377"/>
      <c r="P97" s="377"/>
      <c r="Q97" s="377"/>
      <c r="R97" s="377"/>
      <c r="S97" s="377"/>
      <c r="T97" s="377"/>
      <c r="U97" s="377"/>
      <c r="V97" s="377"/>
      <c r="W97" s="377"/>
      <c r="X97" s="377"/>
      <c r="Y97" s="377"/>
      <c r="Z97" s="377"/>
    </row>
    <row r="98" spans="2:26" s="138" customFormat="1" hidden="1" outlineLevel="2"/>
    <row r="99" spans="2:26" s="138" customFormat="1" hidden="1" outlineLevel="2">
      <c r="B99" s="138" t="s">
        <v>248</v>
      </c>
      <c r="C99" s="138" t="s">
        <v>1</v>
      </c>
      <c r="D99" s="138" t="s">
        <v>212</v>
      </c>
    </row>
    <row r="100" spans="2:26" s="138" customFormat="1" hidden="1" outlineLevel="2">
      <c r="B100" s="138" t="s">
        <v>289</v>
      </c>
      <c r="C100" s="138" t="s">
        <v>159</v>
      </c>
      <c r="D100" s="377">
        <v>5560</v>
      </c>
    </row>
    <row r="101" spans="2:26" s="138" customFormat="1" hidden="1" outlineLevel="2">
      <c r="B101" s="138" t="s">
        <v>290</v>
      </c>
      <c r="C101" s="138" t="s">
        <v>159</v>
      </c>
      <c r="D101" s="377">
        <v>5327</v>
      </c>
    </row>
    <row r="102" spans="2:26" s="138" customFormat="1" hidden="1" outlineLevel="2">
      <c r="B102" s="138" t="s">
        <v>291</v>
      </c>
      <c r="C102" s="138" t="s">
        <v>159</v>
      </c>
      <c r="D102" s="377">
        <v>16911</v>
      </c>
    </row>
    <row r="103" spans="2:26" s="138" customFormat="1" hidden="1" outlineLevel="2">
      <c r="B103" s="138" t="s">
        <v>292</v>
      </c>
      <c r="C103" s="138" t="s">
        <v>159</v>
      </c>
      <c r="D103" s="377">
        <v>15862</v>
      </c>
    </row>
    <row r="104" spans="2:26" s="138" customFormat="1" hidden="1" outlineLevel="2">
      <c r="D104" s="377"/>
    </row>
    <row r="105" spans="2:26" s="138" customFormat="1" hidden="1" outlineLevel="2">
      <c r="B105" s="138" t="s">
        <v>286</v>
      </c>
      <c r="C105" s="138" t="s">
        <v>159</v>
      </c>
      <c r="D105" s="377">
        <v>2000</v>
      </c>
    </row>
    <row r="106" spans="2:26" s="138" customFormat="1" hidden="1" outlineLevel="2">
      <c r="B106" s="138" t="s">
        <v>366</v>
      </c>
      <c r="C106" s="138" t="s">
        <v>159</v>
      </c>
      <c r="D106" s="377">
        <v>7300</v>
      </c>
    </row>
    <row r="107" spans="2:26" s="138" customFormat="1" hidden="1" outlineLevel="2">
      <c r="B107" s="138" t="s">
        <v>367</v>
      </c>
      <c r="C107" s="138" t="s">
        <v>159</v>
      </c>
      <c r="D107" s="377">
        <v>9733.3333333333339</v>
      </c>
    </row>
    <row r="108" spans="2:26" s="138" customFormat="1" hidden="1" outlineLevel="2"/>
    <row r="109" spans="2:26" s="138" customFormat="1" hidden="1" outlineLevel="2">
      <c r="B109" s="138" t="s">
        <v>249</v>
      </c>
      <c r="C109" s="138" t="s">
        <v>250</v>
      </c>
      <c r="D109" s="138">
        <v>1.02</v>
      </c>
    </row>
    <row r="110" spans="2:26" s="138" customFormat="1" hidden="1" outlineLevel="2"/>
    <row r="111" spans="2:26" s="138" customFormat="1" hidden="1" outlineLevel="2">
      <c r="B111" s="138" t="s">
        <v>285</v>
      </c>
      <c r="C111" s="138" t="s">
        <v>165</v>
      </c>
      <c r="D111" s="378">
        <v>1</v>
      </c>
    </row>
    <row r="112" spans="2:26" s="138" customFormat="1" hidden="1" outlineLevel="2">
      <c r="B112" s="138" t="s">
        <v>288</v>
      </c>
      <c r="C112" s="138" t="s">
        <v>165</v>
      </c>
      <c r="D112" s="378">
        <v>0</v>
      </c>
    </row>
    <row r="113" spans="2:26" s="138" customFormat="1" hidden="1" outlineLevel="2">
      <c r="B113" s="138" t="s">
        <v>284</v>
      </c>
      <c r="C113" s="138" t="s">
        <v>165</v>
      </c>
      <c r="D113" s="378">
        <v>0.25</v>
      </c>
    </row>
    <row r="114" spans="2:26" s="138" customFormat="1" hidden="1" outlineLevel="2">
      <c r="B114" s="138" t="s">
        <v>303</v>
      </c>
    </row>
    <row r="115" spans="2:26" s="138" customFormat="1" hidden="1" outlineLevel="2"/>
    <row r="116" spans="2:26" s="138" customFormat="1" hidden="1" outlineLevel="2"/>
    <row r="117" spans="2:26" s="138" customFormat="1" outlineLevel="1" collapsed="1">
      <c r="B117" s="138" t="s">
        <v>294</v>
      </c>
    </row>
    <row r="118" spans="2:26" s="138" customFormat="1" outlineLevel="1">
      <c r="B118" s="138" t="s">
        <v>435</v>
      </c>
    </row>
    <row r="119" spans="2:26" s="138" customFormat="1" outlineLevel="1">
      <c r="B119" s="138" t="s">
        <v>287</v>
      </c>
      <c r="C119" s="138" t="s">
        <v>1</v>
      </c>
      <c r="D119" s="138">
        <v>2018</v>
      </c>
      <c r="E119" s="138">
        <v>2019</v>
      </c>
      <c r="F119" s="138">
        <v>2020</v>
      </c>
      <c r="G119" s="138">
        <v>2021</v>
      </c>
      <c r="H119" s="138">
        <v>2022</v>
      </c>
      <c r="I119" s="138">
        <v>2023</v>
      </c>
      <c r="J119" s="138">
        <v>2024</v>
      </c>
      <c r="K119" s="138">
        <v>2025</v>
      </c>
      <c r="L119" s="138">
        <v>2026</v>
      </c>
      <c r="M119" s="138">
        <v>2027</v>
      </c>
      <c r="N119" s="138">
        <v>2028</v>
      </c>
      <c r="O119" s="138">
        <v>2029</v>
      </c>
      <c r="P119" s="138">
        <v>2030</v>
      </c>
      <c r="Q119" s="138">
        <v>2031</v>
      </c>
      <c r="R119" s="138">
        <v>2032</v>
      </c>
      <c r="S119" s="138">
        <v>2033</v>
      </c>
      <c r="T119" s="138">
        <v>2034</v>
      </c>
      <c r="U119" s="138">
        <v>2035</v>
      </c>
      <c r="V119" s="138">
        <v>2036</v>
      </c>
      <c r="W119" s="138">
        <v>2037</v>
      </c>
      <c r="X119" s="138">
        <v>2038</v>
      </c>
      <c r="Y119" s="138">
        <v>2039</v>
      </c>
      <c r="Z119" s="138">
        <v>2040</v>
      </c>
    </row>
    <row r="120" spans="2:26" s="138" customFormat="1" outlineLevel="1">
      <c r="B120" s="138" t="s">
        <v>29</v>
      </c>
    </row>
    <row r="121" spans="2:26" s="138" customFormat="1" outlineLevel="1">
      <c r="B121" s="138" t="s">
        <v>282</v>
      </c>
      <c r="C121" s="138" t="s">
        <v>251</v>
      </c>
      <c r="D121" s="377">
        <v>3479.3398072163</v>
      </c>
      <c r="E121" s="377">
        <v>3445.5367653325516</v>
      </c>
      <c r="F121" s="377">
        <v>3411.566824524908</v>
      </c>
      <c r="G121" s="377">
        <v>3446.988159986729</v>
      </c>
      <c r="H121" s="377">
        <v>3482.3747827643456</v>
      </c>
      <c r="I121" s="377">
        <v>3517.7266743882578</v>
      </c>
      <c r="J121" s="377">
        <v>3553.0438172775607</v>
      </c>
      <c r="K121" s="377">
        <v>3588.3261946871071</v>
      </c>
      <c r="L121" s="377">
        <v>3600.7742298324638</v>
      </c>
      <c r="M121" s="377">
        <v>3613.237512301117</v>
      </c>
      <c r="N121" s="377">
        <v>3625.7160382266693</v>
      </c>
      <c r="O121" s="377">
        <v>3638.2098037727305</v>
      </c>
      <c r="P121" s="377">
        <v>3650.7188051326216</v>
      </c>
      <c r="Q121" s="377">
        <v>3661.264925558236</v>
      </c>
      <c r="R121" s="377">
        <v>3671.8238686606996</v>
      </c>
      <c r="S121" s="377">
        <v>3682.3956345393804</v>
      </c>
      <c r="T121" s="377">
        <v>3692.9802232929587</v>
      </c>
      <c r="U121" s="377">
        <v>3703.5776350194101</v>
      </c>
      <c r="V121" s="377">
        <v>3722.9060544262297</v>
      </c>
      <c r="W121" s="377">
        <v>3742.2243443488205</v>
      </c>
      <c r="X121" s="377">
        <v>3761.5324707015302</v>
      </c>
      <c r="Y121" s="377">
        <v>3780.8304004400989</v>
      </c>
      <c r="Z121" s="377">
        <v>3800.1181015221605</v>
      </c>
    </row>
    <row r="122" spans="2:26" s="138" customFormat="1" outlineLevel="1">
      <c r="B122" s="138" t="s">
        <v>214</v>
      </c>
      <c r="C122" s="138" t="s">
        <v>251</v>
      </c>
      <c r="D122" s="377">
        <v>130.60245958637393</v>
      </c>
      <c r="E122" s="377">
        <v>141.07928927103626</v>
      </c>
      <c r="F122" s="377">
        <v>151.93774653294085</v>
      </c>
      <c r="G122" s="377">
        <v>160.06858438661442</v>
      </c>
      <c r="H122" s="377">
        <v>168.20999010237682</v>
      </c>
      <c r="I122" s="377">
        <v>176.36199014429965</v>
      </c>
      <c r="J122" s="377">
        <v>184.52460970324239</v>
      </c>
      <c r="K122" s="377">
        <v>192.69787277251092</v>
      </c>
      <c r="L122" s="377">
        <v>204.56594208219397</v>
      </c>
      <c r="M122" s="377">
        <v>216.26926914218964</v>
      </c>
      <c r="N122" s="377">
        <v>227.80784920331016</v>
      </c>
      <c r="O122" s="377">
        <v>239.18167755323446</v>
      </c>
      <c r="P122" s="377">
        <v>250.39074951614933</v>
      </c>
      <c r="Q122" s="377">
        <v>259.03496051906109</v>
      </c>
      <c r="R122" s="377">
        <v>267.44278820578813</v>
      </c>
      <c r="S122" s="377">
        <v>275.61423215547302</v>
      </c>
      <c r="T122" s="377">
        <v>283.54929195020435</v>
      </c>
      <c r="U122" s="377">
        <v>291.24796717499049</v>
      </c>
      <c r="V122" s="377">
        <v>295.61965812460141</v>
      </c>
      <c r="W122" s="377">
        <v>299.96315741425377</v>
      </c>
      <c r="X122" s="377">
        <v>304.27850174220112</v>
      </c>
      <c r="Y122" s="377">
        <v>308.56572668550029</v>
      </c>
      <c r="Z122" s="377">
        <v>312.82486674250322</v>
      </c>
    </row>
    <row r="123" spans="2:26" s="138" customFormat="1" outlineLevel="1">
      <c r="B123" s="138" t="s">
        <v>283</v>
      </c>
      <c r="C123" s="138" t="s">
        <v>251</v>
      </c>
      <c r="D123" s="377">
        <v>0</v>
      </c>
      <c r="E123" s="377">
        <v>0</v>
      </c>
      <c r="F123" s="377">
        <v>0</v>
      </c>
      <c r="G123" s="377">
        <v>0</v>
      </c>
      <c r="H123" s="377">
        <v>0</v>
      </c>
      <c r="I123" s="377">
        <v>0</v>
      </c>
      <c r="J123" s="377">
        <v>0</v>
      </c>
      <c r="K123" s="377">
        <v>0</v>
      </c>
      <c r="L123" s="377">
        <v>0</v>
      </c>
      <c r="M123" s="377">
        <v>0</v>
      </c>
      <c r="N123" s="377">
        <v>0</v>
      </c>
      <c r="O123" s="377">
        <v>0</v>
      </c>
      <c r="P123" s="377">
        <v>0</v>
      </c>
      <c r="Q123" s="377">
        <v>0</v>
      </c>
      <c r="R123" s="377">
        <v>0</v>
      </c>
      <c r="S123" s="377">
        <v>0</v>
      </c>
      <c r="T123" s="377">
        <v>0</v>
      </c>
      <c r="U123" s="377">
        <v>0</v>
      </c>
      <c r="V123" s="377">
        <v>0</v>
      </c>
      <c r="W123" s="377">
        <v>0</v>
      </c>
      <c r="X123" s="377">
        <v>0</v>
      </c>
      <c r="Y123" s="377">
        <v>0</v>
      </c>
      <c r="Z123" s="377">
        <v>0</v>
      </c>
    </row>
    <row r="124" spans="2:26" s="138" customFormat="1" outlineLevel="1">
      <c r="B124" s="138" t="s">
        <v>333</v>
      </c>
      <c r="C124" s="138" t="s">
        <v>251</v>
      </c>
      <c r="D124" s="377">
        <v>0.73610611510791368</v>
      </c>
      <c r="E124" s="377">
        <v>0.9814748201438851</v>
      </c>
      <c r="F124" s="377">
        <v>1.1286960431654678</v>
      </c>
      <c r="G124" s="377">
        <v>1.4722122302158274</v>
      </c>
      <c r="H124" s="377">
        <v>1.8157284172661872</v>
      </c>
      <c r="I124" s="377">
        <v>2.4046133093525182</v>
      </c>
      <c r="J124" s="377">
        <v>3.0916456834532373</v>
      </c>
      <c r="K124" s="377">
        <v>4.0240467625899274</v>
      </c>
      <c r="L124" s="377">
        <v>5.4471852517985617</v>
      </c>
      <c r="M124" s="377">
        <v>7.4101348920863304</v>
      </c>
      <c r="N124" s="377">
        <v>9.9128956834532378</v>
      </c>
      <c r="O124" s="377">
        <v>12.955467625899281</v>
      </c>
      <c r="P124" s="377">
        <v>16.145260791366908</v>
      </c>
      <c r="Q124" s="377">
        <v>20.316528776978419</v>
      </c>
      <c r="R124" s="377">
        <v>25.763714028776977</v>
      </c>
      <c r="S124" s="377">
        <v>32.48681654676259</v>
      </c>
      <c r="T124" s="377">
        <v>40.68213129496403</v>
      </c>
      <c r="U124" s="377">
        <v>50.153363309352521</v>
      </c>
      <c r="V124" s="377">
        <v>61.145881294964035</v>
      </c>
      <c r="W124" s="377">
        <v>73.90505395683455</v>
      </c>
      <c r="X124" s="377">
        <v>88.381807553956833</v>
      </c>
      <c r="Y124" s="377">
        <v>105.01780575539568</v>
      </c>
      <c r="Z124" s="377">
        <v>123.91119604316546</v>
      </c>
    </row>
    <row r="125" spans="2:26" s="138" customFormat="1" outlineLevel="1">
      <c r="B125" s="138" t="s">
        <v>337</v>
      </c>
      <c r="C125" s="138" t="s">
        <v>251</v>
      </c>
      <c r="D125" s="377">
        <v>53.136407580000004</v>
      </c>
      <c r="E125" s="377">
        <v>59.192815160000016</v>
      </c>
      <c r="F125" s="377">
        <v>69.763967899999997</v>
      </c>
      <c r="G125" s="377">
        <v>99.289002200000013</v>
      </c>
      <c r="H125" s="377">
        <v>141.42650742000001</v>
      </c>
      <c r="I125" s="377">
        <v>185.59464366000003</v>
      </c>
      <c r="J125" s="377">
        <v>229.76277989999997</v>
      </c>
      <c r="K125" s="377">
        <v>271.29006198000008</v>
      </c>
      <c r="L125" s="377">
        <v>298.87275310000001</v>
      </c>
      <c r="M125" s="377">
        <v>310.63297330000006</v>
      </c>
      <c r="N125" s="377">
        <v>314.30615490000008</v>
      </c>
      <c r="O125" s="377">
        <v>317.97933649999999</v>
      </c>
      <c r="P125" s="377">
        <v>319.77862709999994</v>
      </c>
      <c r="Q125" s="377">
        <v>319.77862709999994</v>
      </c>
      <c r="R125" s="377">
        <v>319.77862709999994</v>
      </c>
      <c r="S125" s="377">
        <v>319.77862709999994</v>
      </c>
      <c r="T125" s="377">
        <v>319.77862709999994</v>
      </c>
      <c r="U125" s="377">
        <v>319.77862709999994</v>
      </c>
      <c r="V125" s="377">
        <v>319.77862709999994</v>
      </c>
      <c r="W125" s="377">
        <v>319.77862709999994</v>
      </c>
      <c r="X125" s="377">
        <v>319.77862709999994</v>
      </c>
      <c r="Y125" s="377">
        <v>319.77862709999994</v>
      </c>
      <c r="Z125" s="377">
        <v>319.77862709999994</v>
      </c>
    </row>
    <row r="126" spans="2:26" s="138" customFormat="1" outlineLevel="1">
      <c r="B126" s="138" t="s">
        <v>216</v>
      </c>
      <c r="C126" s="138" t="s">
        <v>251</v>
      </c>
      <c r="D126" s="377">
        <v>0</v>
      </c>
      <c r="E126" s="377">
        <v>32.223062870508059</v>
      </c>
      <c r="F126" s="377">
        <v>128.89225148203215</v>
      </c>
      <c r="G126" s="377">
        <v>257.78450296406402</v>
      </c>
      <c r="H126" s="377">
        <v>383.45444815904489</v>
      </c>
      <c r="I126" s="377">
        <v>499.45747449287353</v>
      </c>
      <c r="J126" s="377">
        <v>602.57127567849909</v>
      </c>
      <c r="K126" s="377">
        <v>692.79585171592169</v>
      </c>
      <c r="L126" s="377">
        <v>770.13120260514063</v>
      </c>
      <c r="M126" s="377">
        <v>837.79963463320723</v>
      </c>
      <c r="N126" s="377">
        <v>902.24576037422321</v>
      </c>
      <c r="O126" s="377">
        <v>966.69188611523907</v>
      </c>
      <c r="P126" s="377">
        <v>1031.1380118562547</v>
      </c>
      <c r="Q126" s="377">
        <v>1095.5841375972707</v>
      </c>
      <c r="R126" s="377">
        <v>1160.0302633382862</v>
      </c>
      <c r="S126" s="377">
        <v>1224.4763890793022</v>
      </c>
      <c r="T126" s="377">
        <v>1288.9225148203184</v>
      </c>
      <c r="U126" s="377">
        <v>1353.3686405613339</v>
      </c>
      <c r="V126" s="377">
        <v>1417.8147663023497</v>
      </c>
      <c r="W126" s="377">
        <v>1482.2608920433654</v>
      </c>
      <c r="X126" s="377">
        <v>1546.6630136986305</v>
      </c>
      <c r="Y126" s="377">
        <v>1611.1561643835616</v>
      </c>
      <c r="Z126" s="377">
        <v>1675.6493150684935</v>
      </c>
    </row>
    <row r="127" spans="2:26" s="138" customFormat="1" outlineLevel="1">
      <c r="B127" s="138" t="s">
        <v>262</v>
      </c>
      <c r="C127" s="138" t="s">
        <v>251</v>
      </c>
      <c r="D127" s="377">
        <v>3663.8147804977816</v>
      </c>
      <c r="E127" s="377">
        <v>3679.0134074542398</v>
      </c>
      <c r="F127" s="377">
        <v>3763.2894864830459</v>
      </c>
      <c r="G127" s="377">
        <v>3965.6024617676235</v>
      </c>
      <c r="H127" s="377">
        <v>4177.2814568630329</v>
      </c>
      <c r="I127" s="377">
        <v>4381.5453959947836</v>
      </c>
      <c r="J127" s="377">
        <v>4572.9941282427553</v>
      </c>
      <c r="K127" s="377">
        <v>4749.1340279181295</v>
      </c>
      <c r="L127" s="377">
        <v>4879.7913128715973</v>
      </c>
      <c r="M127" s="377">
        <v>4985.3495242686004</v>
      </c>
      <c r="N127" s="377">
        <v>5079.9886983876559</v>
      </c>
      <c r="O127" s="377">
        <v>5175.0181715671033</v>
      </c>
      <c r="P127" s="377">
        <v>5268.1714543963926</v>
      </c>
      <c r="Q127" s="377">
        <v>5355.9791795515457</v>
      </c>
      <c r="R127" s="377">
        <v>5444.8392613335509</v>
      </c>
      <c r="S127" s="377">
        <v>5534.7516994209172</v>
      </c>
      <c r="T127" s="377">
        <v>5625.9127884584459</v>
      </c>
      <c r="U127" s="377">
        <v>5718.1262331650869</v>
      </c>
      <c r="V127" s="377">
        <v>5817.2649872481452</v>
      </c>
      <c r="W127" s="377">
        <v>5918.1320748632734</v>
      </c>
      <c r="X127" s="377">
        <v>6020.6344207963184</v>
      </c>
      <c r="Y127" s="377">
        <v>6125.3487243645559</v>
      </c>
      <c r="Z127" s="377">
        <v>6232.282106476323</v>
      </c>
    </row>
    <row r="128" spans="2:26" s="138" customFormat="1" outlineLevel="1">
      <c r="D128" s="377"/>
      <c r="E128" s="377"/>
      <c r="F128" s="377"/>
      <c r="G128" s="377"/>
      <c r="H128" s="377"/>
      <c r="I128" s="377"/>
      <c r="J128" s="377"/>
      <c r="K128" s="377"/>
      <c r="L128" s="377"/>
      <c r="M128" s="377"/>
      <c r="N128" s="377"/>
      <c r="O128" s="377"/>
      <c r="P128" s="377"/>
      <c r="Q128" s="377"/>
      <c r="R128" s="377"/>
      <c r="S128" s="377"/>
      <c r="T128" s="377"/>
      <c r="U128" s="377"/>
      <c r="V128" s="377"/>
      <c r="W128" s="377"/>
      <c r="X128" s="377"/>
      <c r="Y128" s="377"/>
      <c r="Z128" s="377"/>
    </row>
    <row r="129" spans="2:26" s="138" customFormat="1" outlineLevel="1">
      <c r="B129" s="138" t="s">
        <v>436</v>
      </c>
      <c r="D129" s="377"/>
      <c r="E129" s="377"/>
      <c r="F129" s="377"/>
      <c r="G129" s="377"/>
      <c r="H129" s="377"/>
      <c r="I129" s="377"/>
      <c r="J129" s="377"/>
      <c r="K129" s="377"/>
      <c r="L129" s="377"/>
      <c r="M129" s="377"/>
      <c r="N129" s="377"/>
      <c r="O129" s="377"/>
      <c r="P129" s="377"/>
      <c r="Q129" s="377"/>
      <c r="R129" s="377"/>
      <c r="S129" s="377"/>
      <c r="T129" s="377"/>
      <c r="U129" s="377"/>
      <c r="V129" s="377"/>
      <c r="W129" s="377"/>
      <c r="X129" s="377"/>
      <c r="Y129" s="377"/>
      <c r="Z129" s="377"/>
    </row>
    <row r="130" spans="2:26" s="138" customFormat="1" outlineLevel="1">
      <c r="B130" s="138" t="s">
        <v>31</v>
      </c>
      <c r="D130" s="377"/>
      <c r="E130" s="377"/>
      <c r="F130" s="377"/>
      <c r="G130" s="377"/>
      <c r="H130" s="377"/>
      <c r="I130" s="377"/>
      <c r="J130" s="377"/>
      <c r="K130" s="377"/>
      <c r="L130" s="377"/>
      <c r="M130" s="377"/>
      <c r="N130" s="377"/>
      <c r="O130" s="377"/>
      <c r="P130" s="377"/>
      <c r="Q130" s="377"/>
      <c r="R130" s="377"/>
      <c r="S130" s="377"/>
      <c r="T130" s="377"/>
      <c r="U130" s="377"/>
      <c r="V130" s="377"/>
      <c r="W130" s="377"/>
      <c r="X130" s="377"/>
      <c r="Y130" s="377"/>
      <c r="Z130" s="377"/>
    </row>
    <row r="131" spans="2:26" s="138" customFormat="1" outlineLevel="1">
      <c r="B131" s="138" t="s">
        <v>282</v>
      </c>
      <c r="C131" s="138" t="s">
        <v>251</v>
      </c>
      <c r="D131" s="377">
        <v>2309.9555880164462</v>
      </c>
      <c r="E131" s="377">
        <v>2281.2226560002991</v>
      </c>
      <c r="F131" s="377">
        <v>2252.6623458067038</v>
      </c>
      <c r="G131" s="377">
        <v>2276.5631606371994</v>
      </c>
      <c r="H131" s="377">
        <v>2300.500614667269</v>
      </c>
      <c r="I131" s="377">
        <v>2324.4746997187317</v>
      </c>
      <c r="J131" s="377">
        <v>2348.4854080068726</v>
      </c>
      <c r="K131" s="377">
        <v>2372.5327321170412</v>
      </c>
      <c r="L131" s="377">
        <v>2376.274337584</v>
      </c>
      <c r="M131" s="377">
        <v>2380.0012957427161</v>
      </c>
      <c r="N131" s="377">
        <v>2383.7136040683126</v>
      </c>
      <c r="O131" s="377">
        <v>2387.4112600555063</v>
      </c>
      <c r="P131" s="377">
        <v>2391.0942612184181</v>
      </c>
      <c r="Q131" s="377">
        <v>2388.3612761051422</v>
      </c>
      <c r="R131" s="377">
        <v>2385.6149391891845</v>
      </c>
      <c r="S131" s="377">
        <v>2382.8552508586731</v>
      </c>
      <c r="T131" s="377">
        <v>2380.0822114990292</v>
      </c>
      <c r="U131" s="377">
        <v>2377.295821492969</v>
      </c>
      <c r="V131" s="377">
        <v>2385.8959543390074</v>
      </c>
      <c r="W131" s="377">
        <v>2394.5087845580802</v>
      </c>
      <c r="X131" s="377">
        <v>2403.1342960499105</v>
      </c>
      <c r="Y131" s="377">
        <v>2411.7724732061174</v>
      </c>
      <c r="Z131" s="377">
        <v>2420.4233008915653</v>
      </c>
    </row>
    <row r="132" spans="2:26" s="138" customFormat="1" outlineLevel="1">
      <c r="B132" s="138" t="s">
        <v>214</v>
      </c>
      <c r="C132" s="138" t="s">
        <v>251</v>
      </c>
      <c r="D132" s="377">
        <v>105.58857955617992</v>
      </c>
      <c r="E132" s="377">
        <v>110.07120933749189</v>
      </c>
      <c r="F132" s="377">
        <v>114.15919111831234</v>
      </c>
      <c r="G132" s="377">
        <v>120.24689125069978</v>
      </c>
      <c r="H132" s="377">
        <v>126.32291756418398</v>
      </c>
      <c r="I132" s="377">
        <v>132.38726997067548</v>
      </c>
      <c r="J132" s="377">
        <v>138.43994838632284</v>
      </c>
      <c r="K132" s="377">
        <v>144.48095273126086</v>
      </c>
      <c r="L132" s="377">
        <v>155.4195984910894</v>
      </c>
      <c r="M132" s="377">
        <v>166.52746705064146</v>
      </c>
      <c r="N132" s="377">
        <v>177.80456984319096</v>
      </c>
      <c r="O132" s="377">
        <v>189.25091821326112</v>
      </c>
      <c r="P132" s="377">
        <v>200.86652341748234</v>
      </c>
      <c r="Q132" s="377">
        <v>212.68906640677068</v>
      </c>
      <c r="R132" s="377">
        <v>224.7561195165338</v>
      </c>
      <c r="S132" s="377">
        <v>237.06768269105228</v>
      </c>
      <c r="T132" s="377">
        <v>249.62375587499685</v>
      </c>
      <c r="U132" s="377">
        <v>262.42433901342525</v>
      </c>
      <c r="V132" s="377">
        <v>267.59010224964965</v>
      </c>
      <c r="W132" s="377">
        <v>272.78279159599794</v>
      </c>
      <c r="X132" s="377">
        <v>278.00242045134559</v>
      </c>
      <c r="Y132" s="377">
        <v>283.24900180520922</v>
      </c>
      <c r="Z132" s="377">
        <v>288.52254825325952</v>
      </c>
    </row>
    <row r="133" spans="2:26" s="138" customFormat="1" outlineLevel="1">
      <c r="B133" s="138" t="s">
        <v>283</v>
      </c>
      <c r="C133" s="138" t="s">
        <v>251</v>
      </c>
      <c r="D133" s="377">
        <v>0</v>
      </c>
      <c r="E133" s="377">
        <v>0</v>
      </c>
      <c r="F133" s="377">
        <v>0</v>
      </c>
      <c r="G133" s="377">
        <v>0</v>
      </c>
      <c r="H133" s="377">
        <v>0</v>
      </c>
      <c r="I133" s="377">
        <v>0</v>
      </c>
      <c r="J133" s="377">
        <v>0</v>
      </c>
      <c r="K133" s="377">
        <v>0</v>
      </c>
      <c r="L133" s="377">
        <v>0</v>
      </c>
      <c r="M133" s="377">
        <v>0</v>
      </c>
      <c r="N133" s="377">
        <v>0</v>
      </c>
      <c r="O133" s="377">
        <v>0</v>
      </c>
      <c r="P133" s="377">
        <v>0</v>
      </c>
      <c r="Q133" s="377">
        <v>0</v>
      </c>
      <c r="R133" s="377">
        <v>0</v>
      </c>
      <c r="S133" s="377">
        <v>0</v>
      </c>
      <c r="T133" s="377">
        <v>0</v>
      </c>
      <c r="U133" s="377">
        <v>0</v>
      </c>
      <c r="V133" s="377">
        <v>0</v>
      </c>
      <c r="W133" s="377">
        <v>0</v>
      </c>
      <c r="X133" s="377">
        <v>0</v>
      </c>
      <c r="Y133" s="377">
        <v>0</v>
      </c>
      <c r="Z133" s="377">
        <v>0</v>
      </c>
    </row>
    <row r="134" spans="2:26" s="138" customFormat="1" outlineLevel="1">
      <c r="B134" s="138" t="s">
        <v>333</v>
      </c>
      <c r="C134" s="138" t="s">
        <v>251</v>
      </c>
      <c r="D134" s="377">
        <v>5.8352731368500095</v>
      </c>
      <c r="E134" s="377">
        <v>5.9367561479256619</v>
      </c>
      <c r="F134" s="377">
        <v>5.8352731368500095</v>
      </c>
      <c r="G134" s="377">
        <v>6.0382391590013142</v>
      </c>
      <c r="H134" s="377">
        <v>6.3426881922282714</v>
      </c>
      <c r="I134" s="377">
        <v>6.7993617420687071</v>
      </c>
      <c r="J134" s="377">
        <v>7.3575183029847961</v>
      </c>
      <c r="K134" s="377">
        <v>8.067899380514362</v>
      </c>
      <c r="L134" s="377">
        <v>9.1334709968087111</v>
      </c>
      <c r="M134" s="377">
        <v>10.452750140792192</v>
      </c>
      <c r="N134" s="377">
        <v>12.025736812464803</v>
      </c>
      <c r="O134" s="377">
        <v>13.852431011826543</v>
      </c>
      <c r="P134" s="377">
        <v>16.237281772104378</v>
      </c>
      <c r="Q134" s="377">
        <v>19.332513609911771</v>
      </c>
      <c r="R134" s="377">
        <v>23.391834052937867</v>
      </c>
      <c r="S134" s="377">
        <v>28.465984606720479</v>
      </c>
      <c r="T134" s="377">
        <v>34.60570677679744</v>
      </c>
      <c r="U134" s="377">
        <v>41.760259057630932</v>
      </c>
      <c r="V134" s="377">
        <v>50.13260747137226</v>
      </c>
      <c r="W134" s="377">
        <v>59.773493523559232</v>
      </c>
      <c r="X134" s="377">
        <v>70.784400225267504</v>
      </c>
      <c r="Y134" s="377">
        <v>83.368293598648393</v>
      </c>
      <c r="Z134" s="377">
        <v>97.728139665853206</v>
      </c>
    </row>
    <row r="135" spans="2:26" s="138" customFormat="1" outlineLevel="1">
      <c r="B135" s="138" t="s">
        <v>337</v>
      </c>
      <c r="C135" s="138" t="s">
        <v>251</v>
      </c>
      <c r="D135" s="377">
        <v>130.33963944000001</v>
      </c>
      <c r="E135" s="377">
        <v>146.83527888000003</v>
      </c>
      <c r="F135" s="377">
        <v>174.42907592</v>
      </c>
      <c r="G135" s="377">
        <v>233.72354036000002</v>
      </c>
      <c r="H135" s="377">
        <v>293.54800480000006</v>
      </c>
      <c r="I135" s="377">
        <v>345.88682979999999</v>
      </c>
      <c r="J135" s="377">
        <v>423.24090007999996</v>
      </c>
      <c r="K135" s="377">
        <v>482.60681276000008</v>
      </c>
      <c r="L135" s="377">
        <v>513.23581804000003</v>
      </c>
      <c r="M135" s="377">
        <v>543.33482331999994</v>
      </c>
      <c r="N135" s="377">
        <v>573.96382860000006</v>
      </c>
      <c r="O135" s="377">
        <v>583.81758860000002</v>
      </c>
      <c r="P135" s="377">
        <v>593.14134860000001</v>
      </c>
      <c r="Q135" s="377">
        <v>593.14134860000001</v>
      </c>
      <c r="R135" s="377">
        <v>593.14134860000001</v>
      </c>
      <c r="S135" s="377">
        <v>593.14134860000001</v>
      </c>
      <c r="T135" s="377">
        <v>593.14134860000001</v>
      </c>
      <c r="U135" s="377">
        <v>593.14134860000001</v>
      </c>
      <c r="V135" s="377">
        <v>593.14134860000001</v>
      </c>
      <c r="W135" s="377">
        <v>593.14134860000001</v>
      </c>
      <c r="X135" s="377">
        <v>593.14134860000001</v>
      </c>
      <c r="Y135" s="377">
        <v>593.14134860000001</v>
      </c>
      <c r="Z135" s="377">
        <v>593.14134860000001</v>
      </c>
    </row>
    <row r="136" spans="2:26" s="138" customFormat="1" outlineLevel="1">
      <c r="B136" s="138" t="s">
        <v>216</v>
      </c>
      <c r="C136" s="138" t="s">
        <v>251</v>
      </c>
      <c r="D136" s="377">
        <v>0</v>
      </c>
      <c r="E136" s="377">
        <v>0</v>
      </c>
      <c r="F136" s="377">
        <v>0</v>
      </c>
      <c r="G136" s="377">
        <v>0</v>
      </c>
      <c r="H136" s="377">
        <v>0</v>
      </c>
      <c r="I136" s="377">
        <v>0</v>
      </c>
      <c r="J136" s="377">
        <v>0</v>
      </c>
      <c r="K136" s="377">
        <v>0</v>
      </c>
      <c r="L136" s="377">
        <v>0</v>
      </c>
      <c r="M136" s="377">
        <v>0</v>
      </c>
      <c r="N136" s="377">
        <v>0</v>
      </c>
      <c r="O136" s="377">
        <v>0</v>
      </c>
      <c r="P136" s="377">
        <v>0</v>
      </c>
      <c r="Q136" s="377">
        <v>0</v>
      </c>
      <c r="R136" s="377">
        <v>0</v>
      </c>
      <c r="S136" s="377">
        <v>0</v>
      </c>
      <c r="T136" s="377">
        <v>0</v>
      </c>
      <c r="U136" s="377">
        <v>0</v>
      </c>
      <c r="V136" s="377">
        <v>0</v>
      </c>
      <c r="W136" s="377">
        <v>0</v>
      </c>
      <c r="X136" s="377">
        <v>0</v>
      </c>
      <c r="Y136" s="377">
        <v>0</v>
      </c>
      <c r="Z136" s="377">
        <v>0</v>
      </c>
    </row>
    <row r="137" spans="2:26" s="138" customFormat="1" outlineLevel="1">
      <c r="B137" s="138" t="s">
        <v>261</v>
      </c>
      <c r="C137" s="138" t="s">
        <v>251</v>
      </c>
      <c r="D137" s="377">
        <v>2551.7190801494762</v>
      </c>
      <c r="E137" s="377">
        <v>2544.0659003657165</v>
      </c>
      <c r="F137" s="377">
        <v>2547.0858859818659</v>
      </c>
      <c r="G137" s="377">
        <v>2636.5718314069009</v>
      </c>
      <c r="H137" s="377">
        <v>2726.7142252236813</v>
      </c>
      <c r="I137" s="377">
        <v>2809.5481612314761</v>
      </c>
      <c r="J137" s="377">
        <v>2917.5237747761798</v>
      </c>
      <c r="K137" s="377">
        <v>3007.6883969888167</v>
      </c>
      <c r="L137" s="377">
        <v>3054.0632251118982</v>
      </c>
      <c r="M137" s="377">
        <v>3100.3163362541495</v>
      </c>
      <c r="N137" s="377">
        <v>3147.5077393239685</v>
      </c>
      <c r="O137" s="377">
        <v>3174.3321978805939</v>
      </c>
      <c r="P137" s="377">
        <v>3201.3394150080048</v>
      </c>
      <c r="Q137" s="377">
        <v>3213.5242047218248</v>
      </c>
      <c r="R137" s="377">
        <v>3226.9042413586567</v>
      </c>
      <c r="S137" s="377">
        <v>3241.5302667564461</v>
      </c>
      <c r="T137" s="377">
        <v>3257.4530227508235</v>
      </c>
      <c r="U137" s="377">
        <v>3274.6217681640251</v>
      </c>
      <c r="V137" s="377">
        <v>3296.7600126600296</v>
      </c>
      <c r="W137" s="377">
        <v>3320.2064182776376</v>
      </c>
      <c r="X137" s="377">
        <v>3345.0624653265236</v>
      </c>
      <c r="Y137" s="377">
        <v>3371.531117209975</v>
      </c>
      <c r="Z137" s="377">
        <v>3399.8153374106782</v>
      </c>
    </row>
    <row r="138" spans="2:26" outlineLevel="1"/>
    <row r="139" spans="2:26">
      <c r="B139" s="361" t="s">
        <v>377</v>
      </c>
    </row>
    <row r="141" spans="2:26" s="186" customFormat="1">
      <c r="B141" s="186" t="s">
        <v>252</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tabColor theme="6"/>
  </sheetPr>
  <dimension ref="A1:P78"/>
  <sheetViews>
    <sheetView showGridLines="0" zoomScale="85" zoomScaleNormal="85" workbookViewId="0"/>
  </sheetViews>
  <sheetFormatPr defaultRowHeight="14.4"/>
  <cols>
    <col min="1" max="1" width="5.6640625" style="12" customWidth="1"/>
    <col min="2" max="2" width="30.6640625" customWidth="1"/>
    <col min="3" max="4" width="10.6640625" customWidth="1"/>
    <col min="5" max="5" width="22.33203125" bestFit="1" customWidth="1"/>
    <col min="6" max="6" width="47" style="410" customWidth="1"/>
    <col min="7" max="7" width="13.6640625" customWidth="1"/>
    <col min="8" max="9" width="17.6640625" customWidth="1"/>
  </cols>
  <sheetData>
    <row r="1" spans="1:16" s="58" customFormat="1" ht="21">
      <c r="B1" s="58" t="s">
        <v>56</v>
      </c>
      <c r="F1" s="399"/>
    </row>
    <row r="2" spans="1:16">
      <c r="F2" s="400"/>
    </row>
    <row r="3" spans="1:16" s="12" customFormat="1">
      <c r="F3" s="400"/>
    </row>
    <row r="4" spans="1:16" s="60" customFormat="1">
      <c r="B4" s="60" t="s">
        <v>20</v>
      </c>
      <c r="F4" s="401"/>
    </row>
    <row r="5" spans="1:16">
      <c r="A5" s="363"/>
      <c r="B5" s="363"/>
      <c r="C5" s="363"/>
      <c r="D5" s="363"/>
      <c r="E5" s="363"/>
      <c r="F5" s="400"/>
      <c r="G5" s="363"/>
      <c r="H5" s="363"/>
      <c r="I5" s="363"/>
      <c r="J5" s="363"/>
      <c r="K5" s="363"/>
      <c r="L5" s="363"/>
      <c r="M5" s="363"/>
      <c r="N5" s="363"/>
      <c r="O5" s="363"/>
      <c r="P5" s="363"/>
    </row>
    <row r="6" spans="1:16">
      <c r="A6" s="363"/>
      <c r="B6" s="79" t="s">
        <v>44</v>
      </c>
      <c r="C6" s="79" t="s">
        <v>40</v>
      </c>
      <c r="D6" s="79" t="s">
        <v>17</v>
      </c>
      <c r="E6" s="79" t="s">
        <v>19</v>
      </c>
      <c r="F6" s="402" t="s">
        <v>30</v>
      </c>
      <c r="G6" s="79" t="s">
        <v>18</v>
      </c>
      <c r="H6" s="79" t="s">
        <v>42</v>
      </c>
      <c r="I6" s="79" t="s">
        <v>43</v>
      </c>
      <c r="J6" s="54" t="s">
        <v>2</v>
      </c>
      <c r="K6" s="54" t="s">
        <v>6</v>
      </c>
      <c r="L6" s="54" t="s">
        <v>7</v>
      </c>
      <c r="M6" s="54" t="s">
        <v>4</v>
      </c>
      <c r="N6" s="54" t="s">
        <v>10</v>
      </c>
      <c r="O6" s="54" t="s">
        <v>9</v>
      </c>
      <c r="P6" s="54" t="s">
        <v>8</v>
      </c>
    </row>
    <row r="7" spans="1:16" s="12" customFormat="1">
      <c r="A7" s="363"/>
      <c r="B7" s="79" t="s">
        <v>29</v>
      </c>
      <c r="C7" s="80"/>
      <c r="D7" s="80"/>
      <c r="E7" s="80"/>
      <c r="F7" s="403"/>
      <c r="G7" s="81"/>
      <c r="H7" s="81"/>
      <c r="I7" s="81"/>
      <c r="J7" s="81"/>
      <c r="K7" s="81"/>
      <c r="L7" s="81"/>
      <c r="M7" s="81"/>
      <c r="N7" s="81"/>
      <c r="O7" s="81"/>
      <c r="P7" s="81"/>
    </row>
    <row r="8" spans="1:16">
      <c r="A8" s="363"/>
      <c r="B8" s="391" t="s">
        <v>39</v>
      </c>
      <c r="C8" s="391" t="s">
        <v>36</v>
      </c>
      <c r="D8" s="391" t="s">
        <v>27</v>
      </c>
      <c r="E8" s="465" t="s">
        <v>48</v>
      </c>
      <c r="F8" s="395" t="s">
        <v>497</v>
      </c>
      <c r="G8" s="466">
        <v>1992</v>
      </c>
      <c r="H8" s="465">
        <v>373</v>
      </c>
      <c r="I8" s="465">
        <v>400</v>
      </c>
      <c r="J8" s="467" t="s">
        <v>28</v>
      </c>
      <c r="K8" s="467" t="s">
        <v>28</v>
      </c>
      <c r="L8" s="467" t="s">
        <v>545</v>
      </c>
      <c r="M8" s="467" t="s">
        <v>545</v>
      </c>
      <c r="N8" s="467" t="s">
        <v>545</v>
      </c>
      <c r="O8" s="467" t="s">
        <v>545</v>
      </c>
      <c r="P8" s="467" t="s">
        <v>545</v>
      </c>
    </row>
    <row r="9" spans="1:16">
      <c r="A9" s="363"/>
      <c r="B9" s="391" t="s">
        <v>32</v>
      </c>
      <c r="C9" s="391" t="s">
        <v>33</v>
      </c>
      <c r="D9" s="391" t="s">
        <v>22</v>
      </c>
      <c r="E9" s="465" t="s">
        <v>48</v>
      </c>
      <c r="F9" s="395" t="s">
        <v>485</v>
      </c>
      <c r="G9" s="466">
        <v>1991</v>
      </c>
      <c r="H9" s="465">
        <v>374</v>
      </c>
      <c r="I9" s="465">
        <v>410</v>
      </c>
      <c r="J9" s="467" t="s">
        <v>28</v>
      </c>
      <c r="K9" s="467" t="s">
        <v>28</v>
      </c>
      <c r="L9" s="467" t="s">
        <v>545</v>
      </c>
      <c r="M9" s="467" t="s">
        <v>545</v>
      </c>
      <c r="N9" s="467" t="s">
        <v>545</v>
      </c>
      <c r="O9" s="467" t="s">
        <v>545</v>
      </c>
      <c r="P9" s="467" t="s">
        <v>545</v>
      </c>
    </row>
    <row r="10" spans="1:16">
      <c r="A10" s="363"/>
      <c r="B10" s="391" t="s">
        <v>32</v>
      </c>
      <c r="C10" s="391" t="s">
        <v>34</v>
      </c>
      <c r="D10" s="391" t="s">
        <v>23</v>
      </c>
      <c r="E10" s="465" t="s">
        <v>48</v>
      </c>
      <c r="F10" s="395"/>
      <c r="G10" s="466">
        <v>2009</v>
      </c>
      <c r="H10" s="465">
        <v>31</v>
      </c>
      <c r="I10" s="465">
        <v>35</v>
      </c>
      <c r="J10" s="466" t="s">
        <v>545</v>
      </c>
      <c r="K10" s="466" t="s">
        <v>545</v>
      </c>
      <c r="L10" s="466" t="s">
        <v>545</v>
      </c>
      <c r="M10" s="466" t="s">
        <v>545</v>
      </c>
      <c r="N10" s="466" t="s">
        <v>28</v>
      </c>
      <c r="O10" s="466" t="s">
        <v>545</v>
      </c>
      <c r="P10" s="466" t="s">
        <v>545</v>
      </c>
    </row>
    <row r="11" spans="1:16" ht="43.2">
      <c r="A11" s="363"/>
      <c r="B11" s="391" t="s">
        <v>21</v>
      </c>
      <c r="C11" s="391"/>
      <c r="D11" s="391" t="s">
        <v>41</v>
      </c>
      <c r="E11" s="465" t="s">
        <v>48</v>
      </c>
      <c r="F11" s="395" t="s">
        <v>496</v>
      </c>
      <c r="G11" s="466">
        <v>1982</v>
      </c>
      <c r="H11" s="465">
        <v>73</v>
      </c>
      <c r="I11" s="465">
        <v>90</v>
      </c>
      <c r="J11" s="466" t="s">
        <v>545</v>
      </c>
      <c r="K11" s="466" t="s">
        <v>545</v>
      </c>
      <c r="L11" s="466" t="s">
        <v>545</v>
      </c>
      <c r="M11" s="466" t="s">
        <v>28</v>
      </c>
      <c r="N11" s="466" t="s">
        <v>545</v>
      </c>
      <c r="O11" s="466" t="s">
        <v>28</v>
      </c>
      <c r="P11" s="466" t="s">
        <v>28</v>
      </c>
    </row>
    <row r="12" spans="1:16" s="12" customFormat="1">
      <c r="A12" s="363"/>
      <c r="B12" s="393" t="s">
        <v>35</v>
      </c>
      <c r="C12" s="393" t="s">
        <v>50</v>
      </c>
      <c r="D12" s="393" t="s">
        <v>51</v>
      </c>
      <c r="E12" s="465" t="s">
        <v>301</v>
      </c>
      <c r="F12" s="395"/>
      <c r="G12" s="466">
        <v>1977</v>
      </c>
      <c r="H12" s="465">
        <v>220</v>
      </c>
      <c r="I12" s="465">
        <v>220</v>
      </c>
      <c r="J12" s="467" t="s">
        <v>28</v>
      </c>
      <c r="K12" s="467" t="s">
        <v>545</v>
      </c>
      <c r="L12" s="467" t="s">
        <v>545</v>
      </c>
      <c r="M12" s="467" t="s">
        <v>545</v>
      </c>
      <c r="N12" s="467" t="s">
        <v>545</v>
      </c>
      <c r="O12" s="467" t="s">
        <v>545</v>
      </c>
      <c r="P12" s="467" t="s">
        <v>545</v>
      </c>
    </row>
    <row r="13" spans="1:16">
      <c r="A13" s="363"/>
      <c r="B13" s="391" t="s">
        <v>35</v>
      </c>
      <c r="C13" s="391" t="s">
        <v>36</v>
      </c>
      <c r="D13" s="391" t="s">
        <v>24</v>
      </c>
      <c r="E13" s="465" t="s">
        <v>48</v>
      </c>
      <c r="F13" s="395"/>
      <c r="G13" s="466">
        <v>1998</v>
      </c>
      <c r="H13" s="465">
        <v>385</v>
      </c>
      <c r="I13" s="465">
        <v>410</v>
      </c>
      <c r="J13" s="466" t="s">
        <v>28</v>
      </c>
      <c r="K13" s="466" t="s">
        <v>28</v>
      </c>
      <c r="L13" s="466" t="s">
        <v>545</v>
      </c>
      <c r="M13" s="466" t="s">
        <v>545</v>
      </c>
      <c r="N13" s="466" t="s">
        <v>545</v>
      </c>
      <c r="O13" s="466" t="s">
        <v>545</v>
      </c>
      <c r="P13" s="466" t="s">
        <v>545</v>
      </c>
    </row>
    <row r="14" spans="1:16" ht="28.8">
      <c r="A14" s="363"/>
      <c r="B14" s="391" t="s">
        <v>37</v>
      </c>
      <c r="C14" s="391" t="s">
        <v>36</v>
      </c>
      <c r="D14" s="391" t="s">
        <v>25</v>
      </c>
      <c r="E14" s="465" t="s">
        <v>48</v>
      </c>
      <c r="F14" s="395" t="s">
        <v>495</v>
      </c>
      <c r="G14" s="466">
        <v>1997</v>
      </c>
      <c r="H14" s="465">
        <v>392</v>
      </c>
      <c r="I14" s="465">
        <v>430</v>
      </c>
      <c r="J14" s="466" t="s">
        <v>545</v>
      </c>
      <c r="K14" s="466" t="s">
        <v>545</v>
      </c>
      <c r="L14" s="466" t="s">
        <v>28</v>
      </c>
      <c r="M14" s="466" t="s">
        <v>28</v>
      </c>
      <c r="N14" s="466" t="s">
        <v>545</v>
      </c>
      <c r="O14" s="466" t="s">
        <v>28</v>
      </c>
      <c r="P14" s="466" t="s">
        <v>545</v>
      </c>
    </row>
    <row r="15" spans="1:16" ht="28.8">
      <c r="A15" s="363"/>
      <c r="B15" s="391" t="s">
        <v>38</v>
      </c>
      <c r="C15" s="391" t="s">
        <v>36</v>
      </c>
      <c r="D15" s="391" t="s">
        <v>26</v>
      </c>
      <c r="E15" s="465" t="s">
        <v>48</v>
      </c>
      <c r="F15" s="395" t="s">
        <v>494</v>
      </c>
      <c r="G15" s="466">
        <v>1984</v>
      </c>
      <c r="H15" s="465">
        <v>357</v>
      </c>
      <c r="I15" s="465">
        <v>357</v>
      </c>
      <c r="J15" s="467" t="s">
        <v>28</v>
      </c>
      <c r="K15" s="467" t="s">
        <v>28</v>
      </c>
      <c r="L15" s="467" t="s">
        <v>545</v>
      </c>
      <c r="M15" s="467" t="s">
        <v>545</v>
      </c>
      <c r="N15" s="467" t="s">
        <v>545</v>
      </c>
      <c r="O15" s="467" t="s">
        <v>545</v>
      </c>
      <c r="P15" s="467" t="s">
        <v>28</v>
      </c>
    </row>
    <row r="16" spans="1:16">
      <c r="A16" s="363"/>
      <c r="B16" s="393" t="s">
        <v>38</v>
      </c>
      <c r="C16" s="393" t="s">
        <v>46</v>
      </c>
      <c r="D16" s="393" t="s">
        <v>47</v>
      </c>
      <c r="E16" s="465" t="s">
        <v>49</v>
      </c>
      <c r="F16" s="395" t="s">
        <v>493</v>
      </c>
      <c r="G16" s="466">
        <v>1985</v>
      </c>
      <c r="H16" s="465">
        <v>357</v>
      </c>
      <c r="I16" s="465">
        <v>380</v>
      </c>
      <c r="J16" s="467" t="s">
        <v>28</v>
      </c>
      <c r="K16" s="467" t="s">
        <v>28</v>
      </c>
      <c r="L16" s="467" t="s">
        <v>545</v>
      </c>
      <c r="M16" s="467" t="s">
        <v>545</v>
      </c>
      <c r="N16" s="467" t="s">
        <v>28</v>
      </c>
      <c r="O16" s="467" t="s">
        <v>545</v>
      </c>
      <c r="P16" s="467" t="s">
        <v>545</v>
      </c>
    </row>
    <row r="17" spans="1:16" s="148" customFormat="1">
      <c r="A17" s="363"/>
      <c r="B17" s="392" t="s">
        <v>321</v>
      </c>
      <c r="C17" s="392"/>
      <c r="D17" s="392" t="s">
        <v>322</v>
      </c>
      <c r="E17" s="465" t="s">
        <v>48</v>
      </c>
      <c r="F17" s="395"/>
      <c r="G17" s="466">
        <v>1982</v>
      </c>
      <c r="H17" s="465">
        <v>52</v>
      </c>
      <c r="I17" s="465">
        <v>52</v>
      </c>
      <c r="J17" s="467" t="s">
        <v>545</v>
      </c>
      <c r="K17" s="467" t="s">
        <v>545</v>
      </c>
      <c r="L17" s="467" t="s">
        <v>545</v>
      </c>
      <c r="M17" s="467" t="s">
        <v>545</v>
      </c>
      <c r="N17" s="467" t="s">
        <v>545</v>
      </c>
      <c r="O17" s="467" t="s">
        <v>28</v>
      </c>
      <c r="P17" s="467" t="s">
        <v>545</v>
      </c>
    </row>
    <row r="18" spans="1:16">
      <c r="A18" s="363"/>
      <c r="B18" s="79" t="s">
        <v>166</v>
      </c>
      <c r="C18" s="79"/>
      <c r="D18" s="79"/>
      <c r="E18" s="79" t="str">
        <f>"Antal = "&amp;COUNTIF($E8:$E17,"Driftsklar")</f>
        <v>Antal = 8</v>
      </c>
      <c r="F18" s="402"/>
      <c r="G18" s="468"/>
      <c r="H18" s="357">
        <f>SUMIF($E8:$E17,"Driftsklar",H8:H17)</f>
        <v>2037</v>
      </c>
      <c r="I18" s="357">
        <f>SUMIF($E8:$E17,"Driftsklar",I8:I17)</f>
        <v>2184</v>
      </c>
      <c r="J18" s="469"/>
      <c r="K18" s="469"/>
      <c r="L18" s="469"/>
      <c r="M18" s="469"/>
      <c r="N18" s="469"/>
      <c r="O18" s="469"/>
      <c r="P18" s="469"/>
    </row>
    <row r="19" spans="1:16">
      <c r="A19" s="363"/>
      <c r="B19" s="384"/>
      <c r="C19" s="384"/>
      <c r="D19" s="384"/>
      <c r="E19" s="384"/>
      <c r="F19" s="403"/>
      <c r="G19" s="470"/>
      <c r="H19" s="268"/>
      <c r="I19" s="268"/>
      <c r="J19" s="470"/>
      <c r="K19" s="470"/>
      <c r="L19" s="470"/>
      <c r="M19" s="470"/>
      <c r="N19" s="470"/>
      <c r="O19" s="470"/>
      <c r="P19" s="470"/>
    </row>
    <row r="20" spans="1:16">
      <c r="A20" s="363"/>
      <c r="B20" s="79" t="s">
        <v>31</v>
      </c>
      <c r="C20" s="384"/>
      <c r="D20" s="384"/>
      <c r="E20" s="384"/>
      <c r="F20" s="403"/>
      <c r="G20" s="470"/>
      <c r="H20" s="268"/>
      <c r="I20" s="268"/>
      <c r="J20" s="470"/>
      <c r="K20" s="470"/>
      <c r="L20" s="470"/>
      <c r="M20" s="470"/>
      <c r="N20" s="470"/>
      <c r="O20" s="470"/>
      <c r="P20" s="470"/>
    </row>
    <row r="21" spans="1:16">
      <c r="A21" s="363"/>
      <c r="B21" s="391" t="s">
        <v>61</v>
      </c>
      <c r="C21" s="391" t="s">
        <v>57</v>
      </c>
      <c r="D21" s="391" t="s">
        <v>69</v>
      </c>
      <c r="E21" s="465" t="s">
        <v>48</v>
      </c>
      <c r="F21" s="395"/>
      <c r="G21" s="466">
        <v>2008</v>
      </c>
      <c r="H21" s="465">
        <v>64</v>
      </c>
      <c r="I21" s="465">
        <v>70</v>
      </c>
      <c r="J21" s="467" t="s">
        <v>545</v>
      </c>
      <c r="K21" s="467" t="s">
        <v>545</v>
      </c>
      <c r="L21" s="467" t="s">
        <v>545</v>
      </c>
      <c r="M21" s="467" t="s">
        <v>545</v>
      </c>
      <c r="N21" s="467" t="s">
        <v>545</v>
      </c>
      <c r="O21" s="467" t="s">
        <v>545</v>
      </c>
      <c r="P21" s="467" t="s">
        <v>28</v>
      </c>
    </row>
    <row r="22" spans="1:16">
      <c r="A22" s="363"/>
      <c r="B22" s="391" t="s">
        <v>61</v>
      </c>
      <c r="C22" s="391" t="s">
        <v>36</v>
      </c>
      <c r="D22" s="391" t="s">
        <v>70</v>
      </c>
      <c r="E22" s="465" t="s">
        <v>48</v>
      </c>
      <c r="F22" s="395" t="s">
        <v>347</v>
      </c>
      <c r="G22" s="466">
        <v>1989</v>
      </c>
      <c r="H22" s="465">
        <v>250</v>
      </c>
      <c r="I22" s="465">
        <v>265</v>
      </c>
      <c r="J22" s="467" t="s">
        <v>28</v>
      </c>
      <c r="K22" s="467" t="s">
        <v>28</v>
      </c>
      <c r="L22" s="467" t="s">
        <v>545</v>
      </c>
      <c r="M22" s="467" t="s">
        <v>545</v>
      </c>
      <c r="N22" s="467" t="s">
        <v>545</v>
      </c>
      <c r="O22" s="467" t="s">
        <v>545</v>
      </c>
      <c r="P22" s="467" t="s">
        <v>545</v>
      </c>
    </row>
    <row r="23" spans="1:16" s="472" customFormat="1">
      <c r="A23" s="471"/>
      <c r="B23" s="394" t="s">
        <v>61</v>
      </c>
      <c r="C23" s="394" t="s">
        <v>46</v>
      </c>
      <c r="D23" s="394" t="s">
        <v>323</v>
      </c>
      <c r="E23" s="465" t="s">
        <v>324</v>
      </c>
      <c r="F23" s="395"/>
      <c r="G23" s="466">
        <v>2020</v>
      </c>
      <c r="H23" s="465">
        <v>150</v>
      </c>
      <c r="I23" s="465">
        <v>150</v>
      </c>
      <c r="J23" s="467" t="s">
        <v>545</v>
      </c>
      <c r="K23" s="467" t="s">
        <v>545</v>
      </c>
      <c r="L23" s="467" t="s">
        <v>545</v>
      </c>
      <c r="M23" s="467" t="s">
        <v>545</v>
      </c>
      <c r="N23" s="467" t="s">
        <v>545</v>
      </c>
      <c r="O23" s="467" t="s">
        <v>28</v>
      </c>
      <c r="P23" s="467" t="s">
        <v>545</v>
      </c>
    </row>
    <row r="24" spans="1:16" ht="28.8">
      <c r="A24" s="363"/>
      <c r="B24" s="393" t="s">
        <v>62</v>
      </c>
      <c r="C24" s="393" t="s">
        <v>50</v>
      </c>
      <c r="D24" s="393" t="s">
        <v>71</v>
      </c>
      <c r="E24" s="465" t="s">
        <v>52</v>
      </c>
      <c r="F24" s="395" t="s">
        <v>492</v>
      </c>
      <c r="G24" s="466">
        <v>1961</v>
      </c>
      <c r="H24" s="465">
        <v>142</v>
      </c>
      <c r="I24" s="465">
        <v>142</v>
      </c>
      <c r="J24" s="467" t="s">
        <v>28</v>
      </c>
      <c r="K24" s="467" t="s">
        <v>28</v>
      </c>
      <c r="L24" s="467" t="s">
        <v>545</v>
      </c>
      <c r="M24" s="467" t="s">
        <v>545</v>
      </c>
      <c r="N24" s="467" t="s">
        <v>545</v>
      </c>
      <c r="O24" s="467" t="s">
        <v>545</v>
      </c>
      <c r="P24" s="467" t="s">
        <v>545</v>
      </c>
    </row>
    <row r="25" spans="1:16" s="367" customFormat="1">
      <c r="A25" s="363"/>
      <c r="B25" s="394" t="s">
        <v>62</v>
      </c>
      <c r="C25" s="394" t="s">
        <v>437</v>
      </c>
      <c r="D25" s="394"/>
      <c r="E25" s="465" t="s">
        <v>48</v>
      </c>
      <c r="F25" s="395"/>
      <c r="G25" s="466"/>
      <c r="H25" s="465">
        <v>28</v>
      </c>
      <c r="I25" s="465"/>
      <c r="J25" s="467"/>
      <c r="K25" s="467"/>
      <c r="L25" s="467"/>
      <c r="M25" s="467"/>
      <c r="N25" s="467"/>
      <c r="O25" s="467"/>
      <c r="P25" s="467"/>
    </row>
    <row r="26" spans="1:16" s="12" customFormat="1">
      <c r="A26" s="363"/>
      <c r="B26" s="393" t="s">
        <v>62</v>
      </c>
      <c r="C26" s="393" t="s">
        <v>46</v>
      </c>
      <c r="D26" s="393" t="s">
        <v>299</v>
      </c>
      <c r="E26" s="465" t="s">
        <v>52</v>
      </c>
      <c r="F26" s="395"/>
      <c r="G26" s="466">
        <v>1968</v>
      </c>
      <c r="H26" s="465">
        <v>270</v>
      </c>
      <c r="I26" s="465">
        <v>270</v>
      </c>
      <c r="J26" s="467" t="s">
        <v>28</v>
      </c>
      <c r="K26" s="467" t="s">
        <v>545</v>
      </c>
      <c r="L26" s="467" t="s">
        <v>545</v>
      </c>
      <c r="M26" s="467" t="s">
        <v>545</v>
      </c>
      <c r="N26" s="467" t="s">
        <v>545</v>
      </c>
      <c r="O26" s="467" t="s">
        <v>545</v>
      </c>
      <c r="P26" s="467" t="s">
        <v>545</v>
      </c>
    </row>
    <row r="27" spans="1:16" ht="28.8">
      <c r="A27" s="363"/>
      <c r="B27" s="393" t="s">
        <v>62</v>
      </c>
      <c r="C27" s="393" t="s">
        <v>54</v>
      </c>
      <c r="D27" s="393" t="s">
        <v>76</v>
      </c>
      <c r="E27" s="465" t="s">
        <v>49</v>
      </c>
      <c r="F27" s="395" t="s">
        <v>491</v>
      </c>
      <c r="G27" s="466">
        <v>1981</v>
      </c>
      <c r="H27" s="465">
        <v>640</v>
      </c>
      <c r="I27" s="465">
        <v>665</v>
      </c>
      <c r="J27" s="467" t="s">
        <v>28</v>
      </c>
      <c r="K27" s="467" t="s">
        <v>28</v>
      </c>
      <c r="L27" s="467" t="s">
        <v>545</v>
      </c>
      <c r="M27" s="467" t="s">
        <v>545</v>
      </c>
      <c r="N27" s="467" t="s">
        <v>545</v>
      </c>
      <c r="O27" s="467" t="s">
        <v>545</v>
      </c>
      <c r="P27" s="467" t="s">
        <v>545</v>
      </c>
    </row>
    <row r="28" spans="1:16" s="472" customFormat="1">
      <c r="A28" s="471"/>
      <c r="B28" s="394" t="s">
        <v>62</v>
      </c>
      <c r="C28" s="394" t="s">
        <v>58</v>
      </c>
      <c r="D28" s="394" t="s">
        <v>348</v>
      </c>
      <c r="E28" s="465" t="s">
        <v>324</v>
      </c>
      <c r="F28" s="395" t="s">
        <v>490</v>
      </c>
      <c r="G28" s="466">
        <v>2020</v>
      </c>
      <c r="H28" s="465">
        <v>25</v>
      </c>
      <c r="I28" s="465">
        <v>25</v>
      </c>
      <c r="J28" s="467" t="s">
        <v>545</v>
      </c>
      <c r="K28" s="467" t="s">
        <v>545</v>
      </c>
      <c r="L28" s="467" t="s">
        <v>545</v>
      </c>
      <c r="M28" s="467" t="s">
        <v>545</v>
      </c>
      <c r="N28" s="467" t="s">
        <v>545</v>
      </c>
      <c r="O28" s="467" t="s">
        <v>28</v>
      </c>
      <c r="P28" s="467" t="s">
        <v>545</v>
      </c>
    </row>
    <row r="29" spans="1:16">
      <c r="A29" s="363"/>
      <c r="B29" s="391" t="s">
        <v>63</v>
      </c>
      <c r="C29" s="391" t="s">
        <v>57</v>
      </c>
      <c r="D29" s="391" t="s">
        <v>72</v>
      </c>
      <c r="E29" s="465" t="s">
        <v>48</v>
      </c>
      <c r="F29" s="395" t="s">
        <v>489</v>
      </c>
      <c r="G29" s="466">
        <v>1990</v>
      </c>
      <c r="H29" s="465">
        <v>250</v>
      </c>
      <c r="I29" s="465">
        <v>250</v>
      </c>
      <c r="J29" s="467" t="s">
        <v>28</v>
      </c>
      <c r="K29" s="467" t="s">
        <v>28</v>
      </c>
      <c r="L29" s="467" t="s">
        <v>545</v>
      </c>
      <c r="M29" s="467" t="s">
        <v>545</v>
      </c>
      <c r="N29" s="467" t="s">
        <v>545</v>
      </c>
      <c r="O29" s="467" t="s">
        <v>545</v>
      </c>
      <c r="P29" s="467" t="s">
        <v>28</v>
      </c>
    </row>
    <row r="30" spans="1:16" ht="43.2">
      <c r="A30" s="363"/>
      <c r="B30" s="391" t="s">
        <v>63</v>
      </c>
      <c r="C30" s="391" t="s">
        <v>50</v>
      </c>
      <c r="D30" s="391" t="s">
        <v>73</v>
      </c>
      <c r="E30" s="465" t="s">
        <v>48</v>
      </c>
      <c r="F30" s="395" t="s">
        <v>488</v>
      </c>
      <c r="G30" s="466">
        <v>2002</v>
      </c>
      <c r="H30" s="465">
        <v>520</v>
      </c>
      <c r="I30" s="465">
        <v>520</v>
      </c>
      <c r="J30" s="466" t="s">
        <v>545</v>
      </c>
      <c r="K30" s="466" t="s">
        <v>28</v>
      </c>
      <c r="L30" s="466" t="s">
        <v>545</v>
      </c>
      <c r="M30" s="466" t="s">
        <v>28</v>
      </c>
      <c r="N30" s="466" t="s">
        <v>28</v>
      </c>
      <c r="O30" s="466" t="s">
        <v>545</v>
      </c>
      <c r="P30" s="466" t="s">
        <v>28</v>
      </c>
    </row>
    <row r="31" spans="1:16">
      <c r="A31" s="363"/>
      <c r="B31" s="393" t="s">
        <v>64</v>
      </c>
      <c r="C31" s="393" t="s">
        <v>66</v>
      </c>
      <c r="D31" s="393" t="s">
        <v>93</v>
      </c>
      <c r="E31" s="465" t="s">
        <v>52</v>
      </c>
      <c r="F31" s="395" t="s">
        <v>78</v>
      </c>
      <c r="G31" s="466">
        <v>1954</v>
      </c>
      <c r="H31" s="465">
        <v>10</v>
      </c>
      <c r="I31" s="465">
        <v>10</v>
      </c>
      <c r="J31" s="467" t="s">
        <v>545</v>
      </c>
      <c r="K31" s="467" t="s">
        <v>545</v>
      </c>
      <c r="L31" s="467" t="s">
        <v>545</v>
      </c>
      <c r="M31" s="467" t="s">
        <v>28</v>
      </c>
      <c r="N31" s="467" t="s">
        <v>545</v>
      </c>
      <c r="O31" s="467" t="s">
        <v>545</v>
      </c>
      <c r="P31" s="467" t="s">
        <v>545</v>
      </c>
    </row>
    <row r="32" spans="1:16">
      <c r="A32" s="363"/>
      <c r="B32" s="391" t="s">
        <v>64</v>
      </c>
      <c r="C32" s="391" t="s">
        <v>33</v>
      </c>
      <c r="D32" s="391" t="s">
        <v>74</v>
      </c>
      <c r="E32" s="465" t="s">
        <v>48</v>
      </c>
      <c r="F32" s="395" t="s">
        <v>486</v>
      </c>
      <c r="G32" s="466">
        <v>1985</v>
      </c>
      <c r="H32" s="465">
        <v>82</v>
      </c>
      <c r="I32" s="465">
        <v>82</v>
      </c>
      <c r="J32" s="467" t="s">
        <v>545</v>
      </c>
      <c r="K32" s="467" t="s">
        <v>545</v>
      </c>
      <c r="L32" s="467" t="s">
        <v>545</v>
      </c>
      <c r="M32" s="467" t="s">
        <v>28</v>
      </c>
      <c r="N32" s="467" t="s">
        <v>545</v>
      </c>
      <c r="O32" s="467" t="s">
        <v>545</v>
      </c>
      <c r="P32" s="467" t="s">
        <v>545</v>
      </c>
    </row>
    <row r="33" spans="1:16">
      <c r="A33" s="363"/>
      <c r="B33" s="391" t="s">
        <v>64</v>
      </c>
      <c r="C33" s="391" t="s">
        <v>34</v>
      </c>
      <c r="D33" s="391" t="s">
        <v>75</v>
      </c>
      <c r="E33" s="465" t="s">
        <v>48</v>
      </c>
      <c r="F33" s="395" t="s">
        <v>487</v>
      </c>
      <c r="G33" s="466">
        <v>2004</v>
      </c>
      <c r="H33" s="465">
        <v>23.2</v>
      </c>
      <c r="I33" s="465">
        <v>23.2</v>
      </c>
      <c r="J33" s="466" t="s">
        <v>545</v>
      </c>
      <c r="K33" s="466" t="s">
        <v>545</v>
      </c>
      <c r="L33" s="466" t="s">
        <v>545</v>
      </c>
      <c r="M33" s="466" t="s">
        <v>28</v>
      </c>
      <c r="N33" s="466" t="s">
        <v>545</v>
      </c>
      <c r="O33" s="466" t="s">
        <v>545</v>
      </c>
      <c r="P33" s="466" t="s">
        <v>545</v>
      </c>
    </row>
    <row r="34" spans="1:16">
      <c r="A34" s="363"/>
      <c r="B34" s="393" t="s">
        <v>65</v>
      </c>
      <c r="C34" s="393" t="s">
        <v>59</v>
      </c>
      <c r="D34" s="393" t="s">
        <v>77</v>
      </c>
      <c r="E34" s="465" t="s">
        <v>49</v>
      </c>
      <c r="F34" s="395" t="s">
        <v>543</v>
      </c>
      <c r="G34" s="466">
        <v>1974</v>
      </c>
      <c r="H34" s="465">
        <v>260</v>
      </c>
      <c r="I34" s="465">
        <v>260</v>
      </c>
      <c r="J34" s="466" t="s">
        <v>545</v>
      </c>
      <c r="K34" s="466" t="s">
        <v>545</v>
      </c>
      <c r="L34" s="466" t="s">
        <v>28</v>
      </c>
      <c r="M34" s="466" t="s">
        <v>545</v>
      </c>
      <c r="N34" s="466" t="s">
        <v>545</v>
      </c>
      <c r="O34" s="466" t="s">
        <v>545</v>
      </c>
      <c r="P34" s="466" t="s">
        <v>545</v>
      </c>
    </row>
    <row r="35" spans="1:16" s="12" customFormat="1">
      <c r="A35" s="363"/>
      <c r="B35" s="393" t="s">
        <v>68</v>
      </c>
      <c r="C35" s="393" t="s">
        <v>57</v>
      </c>
      <c r="D35" s="393" t="s">
        <v>300</v>
      </c>
      <c r="E35" s="465" t="s">
        <v>52</v>
      </c>
      <c r="F35" s="395"/>
      <c r="G35" s="466">
        <v>1966</v>
      </c>
      <c r="H35" s="465">
        <v>143</v>
      </c>
      <c r="I35" s="465">
        <v>143</v>
      </c>
      <c r="J35" s="467" t="s">
        <v>28</v>
      </c>
      <c r="K35" s="467" t="s">
        <v>545</v>
      </c>
      <c r="L35" s="467" t="s">
        <v>545</v>
      </c>
      <c r="M35" s="467" t="s">
        <v>545</v>
      </c>
      <c r="N35" s="467" t="s">
        <v>545</v>
      </c>
      <c r="O35" s="467" t="s">
        <v>545</v>
      </c>
      <c r="P35" s="467" t="s">
        <v>545</v>
      </c>
    </row>
    <row r="36" spans="1:16">
      <c r="A36" s="363"/>
      <c r="B36" s="393" t="s">
        <v>68</v>
      </c>
      <c r="C36" s="393" t="s">
        <v>50</v>
      </c>
      <c r="D36" s="393" t="s">
        <v>94</v>
      </c>
      <c r="E36" s="465" t="s">
        <v>52</v>
      </c>
      <c r="F36" s="395"/>
      <c r="G36" s="466">
        <v>1970</v>
      </c>
      <c r="H36" s="465">
        <v>264</v>
      </c>
      <c r="I36" s="465">
        <v>264</v>
      </c>
      <c r="J36" s="466" t="s">
        <v>28</v>
      </c>
      <c r="K36" s="466" t="s">
        <v>28</v>
      </c>
      <c r="L36" s="466" t="s">
        <v>545</v>
      </c>
      <c r="M36" s="466" t="s">
        <v>545</v>
      </c>
      <c r="N36" s="466" t="s">
        <v>545</v>
      </c>
      <c r="O36" s="466" t="s">
        <v>545</v>
      </c>
      <c r="P36" s="466" t="s">
        <v>545</v>
      </c>
    </row>
    <row r="37" spans="1:16">
      <c r="A37" s="363"/>
      <c r="B37" s="393" t="s">
        <v>67</v>
      </c>
      <c r="C37" s="393" t="s">
        <v>60</v>
      </c>
      <c r="D37" s="393" t="s">
        <v>96</v>
      </c>
      <c r="E37" s="465" t="s">
        <v>52</v>
      </c>
      <c r="F37" s="395" t="s">
        <v>79</v>
      </c>
      <c r="G37" s="466">
        <v>1953</v>
      </c>
      <c r="H37" s="465">
        <v>10</v>
      </c>
      <c r="I37" s="465">
        <v>10</v>
      </c>
      <c r="J37" s="467" t="s">
        <v>545</v>
      </c>
      <c r="K37" s="467" t="s">
        <v>545</v>
      </c>
      <c r="L37" s="467" t="s">
        <v>28</v>
      </c>
      <c r="M37" s="467" t="s">
        <v>28</v>
      </c>
      <c r="N37" s="467" t="s">
        <v>545</v>
      </c>
      <c r="O37" s="467" t="s">
        <v>545</v>
      </c>
      <c r="P37" s="467" t="s">
        <v>545</v>
      </c>
    </row>
    <row r="38" spans="1:16">
      <c r="A38" s="363"/>
      <c r="B38" s="393" t="s">
        <v>67</v>
      </c>
      <c r="C38" s="393" t="s">
        <v>33</v>
      </c>
      <c r="D38" s="393" t="s">
        <v>95</v>
      </c>
      <c r="E38" s="465" t="s">
        <v>52</v>
      </c>
      <c r="F38" s="395"/>
      <c r="G38" s="466">
        <v>1995</v>
      </c>
      <c r="H38" s="465">
        <v>60</v>
      </c>
      <c r="I38" s="465">
        <v>60</v>
      </c>
      <c r="J38" s="466" t="s">
        <v>545</v>
      </c>
      <c r="K38" s="466" t="s">
        <v>545</v>
      </c>
      <c r="L38" s="466" t="s">
        <v>28</v>
      </c>
      <c r="M38" s="466" t="s">
        <v>28</v>
      </c>
      <c r="N38" s="466" t="s">
        <v>545</v>
      </c>
      <c r="O38" s="466" t="s">
        <v>545</v>
      </c>
      <c r="P38" s="466" t="s">
        <v>545</v>
      </c>
    </row>
    <row r="39" spans="1:16">
      <c r="A39" s="363"/>
      <c r="B39" s="391" t="s">
        <v>92</v>
      </c>
      <c r="C39" s="391" t="s">
        <v>58</v>
      </c>
      <c r="D39" s="391" t="s">
        <v>98</v>
      </c>
      <c r="E39" s="465" t="s">
        <v>48</v>
      </c>
      <c r="F39" s="395" t="s">
        <v>376</v>
      </c>
      <c r="G39" s="466">
        <v>1995</v>
      </c>
      <c r="H39" s="465">
        <v>37</v>
      </c>
      <c r="I39" s="465">
        <v>37</v>
      </c>
      <c r="J39" s="467" t="s">
        <v>28</v>
      </c>
      <c r="K39" s="467" t="s">
        <v>28</v>
      </c>
      <c r="L39" s="467" t="s">
        <v>545</v>
      </c>
      <c r="M39" s="467" t="s">
        <v>545</v>
      </c>
      <c r="N39" s="467" t="s">
        <v>545</v>
      </c>
      <c r="O39" s="467" t="s">
        <v>28</v>
      </c>
      <c r="P39" s="467" t="s">
        <v>545</v>
      </c>
    </row>
    <row r="40" spans="1:16">
      <c r="A40" s="363"/>
      <c r="B40" s="79" t="s">
        <v>167</v>
      </c>
      <c r="C40" s="79"/>
      <c r="D40" s="79"/>
      <c r="E40" s="79" t="str">
        <f>"Antal = "&amp;COUNTIF($E21:$E39,"Driftsklar")</f>
        <v>Antal = 8</v>
      </c>
      <c r="F40" s="402"/>
      <c r="G40" s="79"/>
      <c r="H40" s="82">
        <f>SUMIF($E21:$E39,"Driftsklar",H21:H39)</f>
        <v>1254.2</v>
      </c>
      <c r="I40" s="82">
        <f>SUMIF($E21:$E39,"Driftsklar",I21:I39)</f>
        <v>1247.2</v>
      </c>
      <c r="J40" s="54"/>
      <c r="K40" s="54"/>
      <c r="L40" s="54"/>
      <c r="M40" s="54"/>
      <c r="N40" s="54"/>
      <c r="O40" s="54"/>
      <c r="P40" s="54"/>
    </row>
    <row r="41" spans="1:16" s="12" customFormat="1">
      <c r="A41" s="363"/>
      <c r="B41" s="384"/>
      <c r="C41" s="384"/>
      <c r="D41" s="384"/>
      <c r="E41" s="384"/>
      <c r="F41" s="403"/>
      <c r="G41" s="384"/>
      <c r="H41" s="384"/>
      <c r="I41" s="384"/>
      <c r="J41" s="57"/>
      <c r="K41" s="57"/>
      <c r="L41" s="57"/>
      <c r="M41" s="57"/>
      <c r="N41" s="57"/>
      <c r="O41" s="57"/>
      <c r="P41" s="57"/>
    </row>
    <row r="42" spans="1:16" s="12" customFormat="1">
      <c r="A42" s="363"/>
      <c r="B42" s="386" t="s">
        <v>168</v>
      </c>
      <c r="C42" s="386"/>
      <c r="D42" s="386"/>
      <c r="E42" s="386" t="str">
        <f>"Antal = "&amp;COUNTIF($E$8:$E$17,"Driftsklar")+COUNTIF($E$21:$E$39,"Driftsklar")</f>
        <v>Antal = 16</v>
      </c>
      <c r="F42" s="404"/>
      <c r="G42" s="386"/>
      <c r="H42" s="78">
        <f>H18+H40</f>
        <v>3291.2</v>
      </c>
      <c r="I42" s="78">
        <f>I18+I40</f>
        <v>3431.2</v>
      </c>
      <c r="J42" s="387"/>
      <c r="K42" s="387"/>
      <c r="L42" s="387"/>
      <c r="M42" s="387"/>
      <c r="N42" s="387"/>
      <c r="O42" s="387"/>
      <c r="P42" s="387"/>
    </row>
    <row r="43" spans="1:16">
      <c r="A43" s="363"/>
      <c r="B43" s="388" t="s">
        <v>498</v>
      </c>
      <c r="C43" s="363"/>
      <c r="D43" s="363"/>
      <c r="E43" s="363"/>
      <c r="F43" s="405"/>
      <c r="G43" s="363"/>
      <c r="H43" s="363"/>
      <c r="I43" s="363"/>
      <c r="J43" s="363"/>
      <c r="K43" s="363"/>
      <c r="L43" s="363"/>
      <c r="M43" s="363"/>
      <c r="N43" s="363"/>
      <c r="O43" s="363"/>
      <c r="P43" s="363"/>
    </row>
    <row r="44" spans="1:16">
      <c r="A44" s="363"/>
      <c r="B44" s="363"/>
      <c r="C44" s="363"/>
      <c r="D44" s="363"/>
      <c r="E44" s="363"/>
      <c r="F44" s="405"/>
      <c r="G44" s="363"/>
      <c r="H44" s="363"/>
      <c r="I44" s="363"/>
      <c r="J44" s="363"/>
      <c r="K44" s="363"/>
      <c r="L44" s="363"/>
      <c r="M44" s="363"/>
      <c r="N44" s="363"/>
      <c r="O44" s="363"/>
      <c r="P44" s="363"/>
    </row>
    <row r="45" spans="1:16" s="12" customFormat="1">
      <c r="A45" s="363"/>
      <c r="B45" s="363"/>
      <c r="C45" s="363"/>
      <c r="D45" s="363"/>
      <c r="E45" s="363"/>
      <c r="F45" s="405"/>
      <c r="G45" s="363"/>
      <c r="H45" s="363"/>
      <c r="I45" s="363"/>
      <c r="J45" s="363"/>
      <c r="K45" s="363"/>
      <c r="L45" s="363"/>
      <c r="M45" s="363"/>
      <c r="N45" s="363"/>
      <c r="O45" s="363"/>
      <c r="P45" s="363"/>
    </row>
    <row r="46" spans="1:16" s="60" customFormat="1">
      <c r="A46" s="61"/>
      <c r="B46" s="61" t="s">
        <v>45</v>
      </c>
      <c r="C46" s="61"/>
      <c r="D46" s="61"/>
      <c r="E46" s="61"/>
      <c r="F46" s="406"/>
      <c r="G46" s="61"/>
      <c r="H46" s="61"/>
      <c r="I46" s="61"/>
      <c r="J46" s="61"/>
      <c r="K46" s="61"/>
      <c r="L46" s="61"/>
      <c r="M46" s="61"/>
      <c r="N46" s="61"/>
      <c r="O46" s="61"/>
      <c r="P46" s="61"/>
    </row>
    <row r="47" spans="1:16">
      <c r="A47" s="363"/>
      <c r="B47" s="363"/>
      <c r="C47" s="363"/>
      <c r="D47" s="363"/>
      <c r="E47" s="363"/>
      <c r="F47" s="405"/>
      <c r="G47" s="363"/>
      <c r="H47" s="363"/>
      <c r="I47" s="363"/>
      <c r="J47" s="363"/>
      <c r="K47" s="363"/>
      <c r="L47" s="363"/>
      <c r="M47" s="363"/>
      <c r="N47" s="363"/>
      <c r="O47" s="363"/>
      <c r="P47" s="363"/>
    </row>
    <row r="48" spans="1:16">
      <c r="A48" s="363"/>
      <c r="B48" s="333" t="str">
        <f>B$6</f>
        <v>Kraftværk</v>
      </c>
      <c r="C48" s="333" t="str">
        <f t="shared" ref="C48:P48" si="0">C$6</f>
        <v>Anlæg</v>
      </c>
      <c r="D48" s="333" t="str">
        <f t="shared" si="0"/>
        <v>Kort navn</v>
      </c>
      <c r="E48" s="333" t="str">
        <f t="shared" si="0"/>
        <v>Status</v>
      </c>
      <c r="F48" s="402" t="str">
        <f t="shared" si="0"/>
        <v>Bemærkninger</v>
      </c>
      <c r="G48" s="333" t="str">
        <f t="shared" si="0"/>
        <v>Idriftsat (år)</v>
      </c>
      <c r="H48" s="333" t="str">
        <f t="shared" si="0"/>
        <v>Elkapacitet (MW)</v>
      </c>
      <c r="I48" s="333" t="str">
        <f t="shared" si="0"/>
        <v>Elkapacitet ved overlast (MW)</v>
      </c>
      <c r="J48" s="389" t="str">
        <f t="shared" si="0"/>
        <v>Kul</v>
      </c>
      <c r="K48" s="389" t="str">
        <f t="shared" si="0"/>
        <v>Fuelolie</v>
      </c>
      <c r="L48" s="389" t="str">
        <f t="shared" si="0"/>
        <v>Gasolie</v>
      </c>
      <c r="M48" s="389" t="str">
        <f t="shared" si="0"/>
        <v>Naturgas</v>
      </c>
      <c r="N48" s="389" t="str">
        <f t="shared" si="0"/>
        <v>Halm</v>
      </c>
      <c r="O48" s="389" t="str">
        <f t="shared" si="0"/>
        <v>Træflis</v>
      </c>
      <c r="P48" s="389" t="str">
        <f t="shared" si="0"/>
        <v>Træpiller</v>
      </c>
    </row>
    <row r="49" spans="1:16" s="12" customFormat="1">
      <c r="A49" s="363"/>
      <c r="B49" s="79" t="s">
        <v>29</v>
      </c>
      <c r="C49" s="79"/>
      <c r="D49" s="79"/>
      <c r="E49" s="79"/>
      <c r="F49" s="402"/>
      <c r="G49" s="54"/>
      <c r="H49" s="357"/>
      <c r="I49" s="357"/>
      <c r="J49" s="54"/>
      <c r="K49" s="54"/>
      <c r="L49" s="54"/>
      <c r="M49" s="54"/>
      <c r="N49" s="54"/>
      <c r="O49" s="54"/>
      <c r="P49" s="54"/>
    </row>
    <row r="50" spans="1:16">
      <c r="A50" s="363"/>
      <c r="B50" s="394" t="s">
        <v>38</v>
      </c>
      <c r="C50" s="394" t="s">
        <v>54</v>
      </c>
      <c r="D50" s="394" t="s">
        <v>53</v>
      </c>
      <c r="E50" s="473" t="s">
        <v>48</v>
      </c>
      <c r="F50" s="395"/>
      <c r="G50" s="466">
        <v>1986</v>
      </c>
      <c r="H50" s="465">
        <v>14</v>
      </c>
      <c r="I50" s="465">
        <v>14</v>
      </c>
      <c r="J50" s="467" t="s">
        <v>545</v>
      </c>
      <c r="K50" s="467" t="s">
        <v>545</v>
      </c>
      <c r="L50" s="467" t="s">
        <v>28</v>
      </c>
      <c r="M50" s="467" t="s">
        <v>545</v>
      </c>
      <c r="N50" s="467" t="s">
        <v>545</v>
      </c>
      <c r="O50" s="467" t="s">
        <v>545</v>
      </c>
      <c r="P50" s="467" t="s">
        <v>545</v>
      </c>
    </row>
    <row r="51" spans="1:16">
      <c r="A51" s="363"/>
      <c r="B51" s="79" t="s">
        <v>166</v>
      </c>
      <c r="C51" s="79"/>
      <c r="D51" s="79"/>
      <c r="E51" s="79" t="str">
        <f>"Antal = "&amp;COUNTIF($E50,"Driftsklar")</f>
        <v>Antal = 1</v>
      </c>
      <c r="F51" s="402"/>
      <c r="G51" s="468"/>
      <c r="H51" s="357">
        <f>SUMIF($E50,"Driftsklar",H50)</f>
        <v>14</v>
      </c>
      <c r="I51" s="357">
        <f>SUMIF($E50,"Driftsklar",I50)</f>
        <v>14</v>
      </c>
      <c r="J51" s="469"/>
      <c r="K51" s="469"/>
      <c r="L51" s="469"/>
      <c r="M51" s="54"/>
      <c r="N51" s="54"/>
      <c r="O51" s="54"/>
      <c r="P51" s="54"/>
    </row>
    <row r="52" spans="1:16">
      <c r="A52" s="363"/>
      <c r="B52" s="384"/>
      <c r="C52" s="384"/>
      <c r="D52" s="384"/>
      <c r="E52" s="384"/>
      <c r="F52" s="403"/>
      <c r="G52" s="470"/>
      <c r="H52" s="268"/>
      <c r="I52" s="268"/>
      <c r="J52" s="470"/>
      <c r="K52" s="470"/>
      <c r="L52" s="470"/>
      <c r="M52" s="57"/>
      <c r="N52" s="57"/>
      <c r="O52" s="57"/>
      <c r="P52" s="57"/>
    </row>
    <row r="53" spans="1:16">
      <c r="A53" s="363"/>
      <c r="B53" s="79" t="s">
        <v>31</v>
      </c>
      <c r="C53" s="384"/>
      <c r="D53" s="384"/>
      <c r="E53" s="384"/>
      <c r="F53" s="403"/>
      <c r="G53" s="470"/>
      <c r="H53" s="268"/>
      <c r="I53" s="268"/>
      <c r="J53" s="470"/>
      <c r="K53" s="470"/>
      <c r="L53" s="470"/>
      <c r="M53" s="57"/>
      <c r="N53" s="57"/>
      <c r="O53" s="57"/>
      <c r="P53" s="57"/>
    </row>
    <row r="54" spans="1:16">
      <c r="A54" s="363"/>
      <c r="B54" s="394" t="s">
        <v>65</v>
      </c>
      <c r="C54" s="394" t="s">
        <v>80</v>
      </c>
      <c r="D54" s="394" t="s">
        <v>86</v>
      </c>
      <c r="E54" s="473" t="s">
        <v>48</v>
      </c>
      <c r="F54" s="395"/>
      <c r="G54" s="466">
        <v>1976</v>
      </c>
      <c r="H54" s="465">
        <v>260</v>
      </c>
      <c r="I54" s="465">
        <v>260</v>
      </c>
      <c r="J54" s="467" t="s">
        <v>545</v>
      </c>
      <c r="K54" s="467" t="s">
        <v>545</v>
      </c>
      <c r="L54" s="467" t="s">
        <v>28</v>
      </c>
      <c r="M54" s="467" t="s">
        <v>545</v>
      </c>
      <c r="N54" s="467" t="s">
        <v>545</v>
      </c>
      <c r="O54" s="467" t="s">
        <v>545</v>
      </c>
      <c r="P54" s="467" t="s">
        <v>545</v>
      </c>
    </row>
    <row r="55" spans="1:16">
      <c r="A55" s="363"/>
      <c r="B55" s="394" t="s">
        <v>65</v>
      </c>
      <c r="C55" s="394" t="s">
        <v>81</v>
      </c>
      <c r="D55" s="394" t="s">
        <v>87</v>
      </c>
      <c r="E55" s="473" t="s">
        <v>48</v>
      </c>
      <c r="F55" s="395"/>
      <c r="G55" s="466">
        <v>1973</v>
      </c>
      <c r="H55" s="465">
        <v>18</v>
      </c>
      <c r="I55" s="465">
        <v>18</v>
      </c>
      <c r="J55" s="467" t="s">
        <v>545</v>
      </c>
      <c r="K55" s="467" t="s">
        <v>545</v>
      </c>
      <c r="L55" s="467" t="s">
        <v>28</v>
      </c>
      <c r="M55" s="467" t="s">
        <v>545</v>
      </c>
      <c r="N55" s="467" t="s">
        <v>545</v>
      </c>
      <c r="O55" s="467" t="s">
        <v>545</v>
      </c>
      <c r="P55" s="467" t="s">
        <v>545</v>
      </c>
    </row>
    <row r="56" spans="1:16">
      <c r="A56" s="363"/>
      <c r="B56" s="394" t="s">
        <v>65</v>
      </c>
      <c r="C56" s="394" t="s">
        <v>82</v>
      </c>
      <c r="D56" s="394" t="s">
        <v>88</v>
      </c>
      <c r="E56" s="473" t="s">
        <v>48</v>
      </c>
      <c r="F56" s="395"/>
      <c r="G56" s="466">
        <v>1973</v>
      </c>
      <c r="H56" s="465">
        <v>63</v>
      </c>
      <c r="I56" s="465">
        <v>65</v>
      </c>
      <c r="J56" s="467" t="s">
        <v>545</v>
      </c>
      <c r="K56" s="467" t="s">
        <v>545</v>
      </c>
      <c r="L56" s="467" t="s">
        <v>28</v>
      </c>
      <c r="M56" s="467" t="s">
        <v>545</v>
      </c>
      <c r="N56" s="467" t="s">
        <v>545</v>
      </c>
      <c r="O56" s="467" t="s">
        <v>545</v>
      </c>
      <c r="P56" s="467" t="s">
        <v>545</v>
      </c>
    </row>
    <row r="57" spans="1:16">
      <c r="A57" s="363"/>
      <c r="B57" s="394" t="s">
        <v>65</v>
      </c>
      <c r="C57" s="394" t="s">
        <v>83</v>
      </c>
      <c r="D57" s="394" t="s">
        <v>89</v>
      </c>
      <c r="E57" s="473" t="s">
        <v>48</v>
      </c>
      <c r="F57" s="395"/>
      <c r="G57" s="466">
        <v>1973</v>
      </c>
      <c r="H57" s="465">
        <v>63</v>
      </c>
      <c r="I57" s="465">
        <v>65</v>
      </c>
      <c r="J57" s="467" t="s">
        <v>545</v>
      </c>
      <c r="K57" s="467" t="s">
        <v>545</v>
      </c>
      <c r="L57" s="467" t="s">
        <v>28</v>
      </c>
      <c r="M57" s="467" t="s">
        <v>545</v>
      </c>
      <c r="N57" s="467" t="s">
        <v>545</v>
      </c>
      <c r="O57" s="467" t="s">
        <v>545</v>
      </c>
      <c r="P57" s="467" t="s">
        <v>545</v>
      </c>
    </row>
    <row r="58" spans="1:16">
      <c r="A58" s="363"/>
      <c r="B58" s="391" t="s">
        <v>85</v>
      </c>
      <c r="C58" s="391" t="s">
        <v>84</v>
      </c>
      <c r="D58" s="394" t="s">
        <v>90</v>
      </c>
      <c r="E58" s="473" t="s">
        <v>48</v>
      </c>
      <c r="F58" s="395"/>
      <c r="G58" s="466">
        <v>1975</v>
      </c>
      <c r="H58" s="465">
        <v>70</v>
      </c>
      <c r="I58" s="465">
        <v>70</v>
      </c>
      <c r="J58" s="467" t="s">
        <v>545</v>
      </c>
      <c r="K58" s="467" t="s">
        <v>545</v>
      </c>
      <c r="L58" s="467" t="s">
        <v>28</v>
      </c>
      <c r="M58" s="467" t="s">
        <v>545</v>
      </c>
      <c r="N58" s="467" t="s">
        <v>545</v>
      </c>
      <c r="O58" s="467" t="s">
        <v>545</v>
      </c>
      <c r="P58" s="467" t="s">
        <v>545</v>
      </c>
    </row>
    <row r="59" spans="1:16">
      <c r="A59" s="363"/>
      <c r="B59" s="394" t="s">
        <v>92</v>
      </c>
      <c r="C59" s="394" t="s">
        <v>91</v>
      </c>
      <c r="D59" s="394" t="s">
        <v>207</v>
      </c>
      <c r="E59" s="473" t="s">
        <v>48</v>
      </c>
      <c r="F59" s="395"/>
      <c r="G59" s="466">
        <v>1972</v>
      </c>
      <c r="H59" s="465">
        <v>19.600000000000001</v>
      </c>
      <c r="I59" s="465">
        <v>19.600000000000001</v>
      </c>
      <c r="J59" s="467" t="s">
        <v>545</v>
      </c>
      <c r="K59" s="467" t="s">
        <v>28</v>
      </c>
      <c r="L59" s="467" t="s">
        <v>28</v>
      </c>
      <c r="M59" s="467" t="s">
        <v>545</v>
      </c>
      <c r="N59" s="467" t="s">
        <v>545</v>
      </c>
      <c r="O59" s="467" t="s">
        <v>545</v>
      </c>
      <c r="P59" s="467" t="s">
        <v>545</v>
      </c>
    </row>
    <row r="60" spans="1:16" s="138" customFormat="1">
      <c r="A60" s="390"/>
      <c r="B60" s="396" t="s">
        <v>92</v>
      </c>
      <c r="C60" s="396" t="s">
        <v>54</v>
      </c>
      <c r="D60" s="396" t="s">
        <v>97</v>
      </c>
      <c r="E60" s="473" t="s">
        <v>48</v>
      </c>
      <c r="F60" s="395"/>
      <c r="G60" s="466">
        <v>1974</v>
      </c>
      <c r="H60" s="465">
        <v>27.5</v>
      </c>
      <c r="I60" s="465">
        <v>27.5</v>
      </c>
      <c r="J60" s="467" t="s">
        <v>545</v>
      </c>
      <c r="K60" s="467" t="s">
        <v>28</v>
      </c>
      <c r="L60" s="467" t="s">
        <v>545</v>
      </c>
      <c r="M60" s="467" t="s">
        <v>545</v>
      </c>
      <c r="N60" s="467" t="s">
        <v>545</v>
      </c>
      <c r="O60" s="467" t="s">
        <v>545</v>
      </c>
      <c r="P60" s="467" t="s">
        <v>545</v>
      </c>
    </row>
    <row r="61" spans="1:16" s="138" customFormat="1">
      <c r="A61" s="390"/>
      <c r="B61" s="396" t="s">
        <v>92</v>
      </c>
      <c r="C61" s="396" t="s">
        <v>33</v>
      </c>
      <c r="D61" s="396" t="s">
        <v>206</v>
      </c>
      <c r="E61" s="473" t="s">
        <v>48</v>
      </c>
      <c r="F61" s="395"/>
      <c r="G61" s="466">
        <v>2007</v>
      </c>
      <c r="H61" s="465">
        <v>15</v>
      </c>
      <c r="I61" s="465">
        <v>15</v>
      </c>
      <c r="J61" s="467" t="s">
        <v>545</v>
      </c>
      <c r="K61" s="467" t="s">
        <v>545</v>
      </c>
      <c r="L61" s="467" t="s">
        <v>28</v>
      </c>
      <c r="M61" s="467" t="s">
        <v>545</v>
      </c>
      <c r="N61" s="467" t="s">
        <v>545</v>
      </c>
      <c r="O61" s="467" t="s">
        <v>545</v>
      </c>
      <c r="P61" s="467" t="s">
        <v>545</v>
      </c>
    </row>
    <row r="62" spans="1:16">
      <c r="B62" s="53" t="s">
        <v>99</v>
      </c>
      <c r="C62" s="53"/>
      <c r="D62" s="53"/>
      <c r="E62" s="53" t="str">
        <f>"Antal = "&amp;COUNTIF($E54:$E61,"Driftsklar")</f>
        <v>Antal = 8</v>
      </c>
      <c r="F62" s="407"/>
      <c r="G62" s="474"/>
      <c r="H62" s="357">
        <f>SUMIF($E54:$E61,"Driftsklar",H54:H61)</f>
        <v>536.1</v>
      </c>
      <c r="I62" s="357">
        <f>SUMIF($E54:$E61,"Driftsklar",I54:I61)</f>
        <v>540.1</v>
      </c>
      <c r="J62" s="475"/>
      <c r="K62" s="475"/>
      <c r="L62" s="475"/>
      <c r="M62" s="64"/>
      <c r="N62" s="64"/>
      <c r="O62" s="64"/>
      <c r="P62" s="64"/>
    </row>
    <row r="63" spans="1:16" s="12" customFormat="1">
      <c r="B63" s="50"/>
      <c r="C63" s="50"/>
      <c r="D63" s="50"/>
      <c r="E63" s="50"/>
      <c r="F63" s="408"/>
      <c r="G63" s="476"/>
      <c r="H63" s="307"/>
      <c r="I63" s="307"/>
      <c r="J63" s="476"/>
      <c r="K63" s="476"/>
      <c r="L63" s="476"/>
      <c r="M63" s="52"/>
      <c r="N63" s="52"/>
      <c r="O63" s="52"/>
      <c r="P63" s="52"/>
    </row>
    <row r="64" spans="1:16" s="12" customFormat="1">
      <c r="B64" s="74" t="s">
        <v>168</v>
      </c>
      <c r="C64" s="74"/>
      <c r="D64" s="74"/>
      <c r="E64" s="286" t="str">
        <f>"Antal = "&amp;COUNTIF($E$50,"Driftsklar")+COUNTIF($E$54:$E$61,"Driftsklar")</f>
        <v>Antal = 9</v>
      </c>
      <c r="F64" s="409"/>
      <c r="G64" s="74"/>
      <c r="H64" s="78">
        <f>H51+H62</f>
        <v>550.1</v>
      </c>
      <c r="I64" s="78">
        <f>I51+I62</f>
        <v>554.1</v>
      </c>
      <c r="J64" s="90"/>
      <c r="K64" s="90"/>
      <c r="L64" s="90"/>
      <c r="M64" s="90"/>
      <c r="N64" s="90"/>
      <c r="O64" s="90"/>
      <c r="P64" s="90"/>
    </row>
    <row r="65" spans="2:16">
      <c r="B65" s="2" t="s">
        <v>445</v>
      </c>
    </row>
    <row r="66" spans="2:16" s="12" customFormat="1">
      <c r="F66" s="410"/>
    </row>
    <row r="67" spans="2:16" s="12" customFormat="1">
      <c r="F67" s="410"/>
    </row>
    <row r="68" spans="2:16" s="60" customFormat="1">
      <c r="B68" s="60" t="s">
        <v>55</v>
      </c>
      <c r="F68" s="401"/>
    </row>
    <row r="70" spans="2:16">
      <c r="B70" s="70" t="str">
        <f>B$6</f>
        <v>Kraftværk</v>
      </c>
      <c r="C70" s="70" t="str">
        <f t="shared" ref="C70:P70" si="1">C$6</f>
        <v>Anlæg</v>
      </c>
      <c r="D70" s="70" t="str">
        <f t="shared" si="1"/>
        <v>Kort navn</v>
      </c>
      <c r="E70" s="70" t="str">
        <f t="shared" si="1"/>
        <v>Status</v>
      </c>
      <c r="F70" s="411" t="str">
        <f t="shared" si="1"/>
        <v>Bemærkninger</v>
      </c>
      <c r="G70" s="70" t="str">
        <f t="shared" si="1"/>
        <v>Idriftsat (år)</v>
      </c>
      <c r="H70" s="70" t="str">
        <f t="shared" si="1"/>
        <v>Elkapacitet (MW)</v>
      </c>
      <c r="I70" s="70" t="str">
        <f t="shared" si="1"/>
        <v>Elkapacitet ved overlast (MW)</v>
      </c>
      <c r="J70" s="86" t="str">
        <f t="shared" si="1"/>
        <v>Kul</v>
      </c>
      <c r="K70" s="86" t="str">
        <f t="shared" si="1"/>
        <v>Fuelolie</v>
      </c>
      <c r="L70" s="86" t="str">
        <f t="shared" si="1"/>
        <v>Gasolie</v>
      </c>
      <c r="M70" s="86" t="str">
        <f t="shared" si="1"/>
        <v>Naturgas</v>
      </c>
      <c r="N70" s="86" t="str">
        <f t="shared" si="1"/>
        <v>Halm</v>
      </c>
      <c r="O70" s="86" t="str">
        <f t="shared" si="1"/>
        <v>Træflis</v>
      </c>
      <c r="P70" s="86" t="str">
        <f t="shared" si="1"/>
        <v>Træpiller</v>
      </c>
    </row>
    <row r="71" spans="2:16">
      <c r="B71" s="71" t="s">
        <v>29</v>
      </c>
      <c r="C71" s="85"/>
      <c r="D71" s="85"/>
      <c r="E71" s="85"/>
      <c r="F71" s="412"/>
      <c r="G71" s="85"/>
      <c r="H71" s="477">
        <v>1770.8504481327798</v>
      </c>
      <c r="I71" s="239">
        <f>H71</f>
        <v>1770.8504481327798</v>
      </c>
      <c r="J71" s="83"/>
      <c r="K71" s="83"/>
      <c r="L71" s="83"/>
      <c r="M71" s="83"/>
      <c r="N71" s="83"/>
      <c r="O71" s="83"/>
      <c r="P71" s="83"/>
    </row>
    <row r="72" spans="2:16">
      <c r="B72" s="71" t="s">
        <v>31</v>
      </c>
      <c r="C72" s="71"/>
      <c r="D72" s="71"/>
      <c r="E72" s="71"/>
      <c r="F72" s="412"/>
      <c r="G72" s="83"/>
      <c r="H72" s="477">
        <v>688.44200000000001</v>
      </c>
      <c r="I72" s="239">
        <f>H72</f>
        <v>688.44200000000001</v>
      </c>
      <c r="J72" s="83"/>
      <c r="K72" s="83"/>
      <c r="L72" s="84"/>
      <c r="M72" s="83"/>
      <c r="N72" s="83"/>
      <c r="O72" s="83"/>
      <c r="P72" s="83"/>
    </row>
    <row r="73" spans="2:16" s="12" customFormat="1">
      <c r="B73" s="87" t="s">
        <v>169</v>
      </c>
      <c r="C73" s="76"/>
      <c r="D73" s="76"/>
      <c r="E73" s="76"/>
      <c r="F73" s="413"/>
      <c r="G73" s="88"/>
      <c r="H73" s="77">
        <f>H71+H72</f>
        <v>2459.29244813278</v>
      </c>
      <c r="I73" s="77">
        <f>I71+I72</f>
        <v>2459.29244813278</v>
      </c>
      <c r="J73" s="88"/>
      <c r="K73" s="88"/>
      <c r="L73" s="89"/>
      <c r="M73" s="88"/>
      <c r="N73" s="88"/>
      <c r="O73" s="88"/>
      <c r="P73" s="88"/>
    </row>
    <row r="74" spans="2:16">
      <c r="B74" s="2" t="s">
        <v>445</v>
      </c>
    </row>
    <row r="77" spans="2:16">
      <c r="H77" s="241"/>
      <c r="I77" s="239"/>
    </row>
    <row r="78" spans="2:16">
      <c r="H78" s="241"/>
      <c r="I78" s="240"/>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tabColor theme="6"/>
  </sheetPr>
  <dimension ref="A1:Z30"/>
  <sheetViews>
    <sheetView showGridLines="0" zoomScale="85" zoomScaleNormal="85" workbookViewId="0"/>
  </sheetViews>
  <sheetFormatPr defaultRowHeight="14.4" outlineLevelRow="1"/>
  <cols>
    <col min="1" max="1" width="5.6640625" style="12" customWidth="1"/>
    <col min="2" max="2" width="53.5546875" customWidth="1"/>
    <col min="4" max="27" width="9.109375" customWidth="1"/>
  </cols>
  <sheetData>
    <row r="1" spans="2:25" s="58" customFormat="1" ht="21">
      <c r="B1" s="58" t="s">
        <v>100</v>
      </c>
    </row>
    <row r="3" spans="2:25" s="12" customFormat="1"/>
    <row r="4" spans="2:25" s="60" customFormat="1">
      <c r="B4" s="60" t="s">
        <v>305</v>
      </c>
    </row>
    <row r="5" spans="2:25" s="118" customFormat="1"/>
    <row r="6" spans="2:25" s="358" customFormat="1">
      <c r="B6" s="130" t="s">
        <v>480</v>
      </c>
      <c r="C6" s="130" t="s">
        <v>1</v>
      </c>
      <c r="D6" s="182">
        <v>2019</v>
      </c>
      <c r="E6" s="182">
        <v>2020</v>
      </c>
      <c r="F6" s="182">
        <v>2021</v>
      </c>
      <c r="G6" s="182">
        <v>2022</v>
      </c>
      <c r="H6" s="182">
        <v>2023</v>
      </c>
      <c r="I6" s="182">
        <v>2024</v>
      </c>
      <c r="J6" s="182">
        <v>2025</v>
      </c>
      <c r="K6" s="182">
        <v>2026</v>
      </c>
      <c r="L6" s="182">
        <v>2027</v>
      </c>
      <c r="M6" s="182">
        <v>2028</v>
      </c>
      <c r="N6" s="182">
        <v>2029</v>
      </c>
      <c r="O6" s="182">
        <v>2030</v>
      </c>
      <c r="P6" s="182">
        <v>2031</v>
      </c>
      <c r="Q6" s="182">
        <v>2032</v>
      </c>
      <c r="R6" s="182">
        <v>2033</v>
      </c>
      <c r="S6" s="182">
        <v>2034</v>
      </c>
      <c r="T6" s="182">
        <v>2035</v>
      </c>
      <c r="U6" s="182">
        <v>2036</v>
      </c>
      <c r="V6" s="182">
        <v>2037</v>
      </c>
      <c r="W6" s="182">
        <v>2038</v>
      </c>
      <c r="X6" s="182">
        <v>2039</v>
      </c>
      <c r="Y6" s="182">
        <v>2040</v>
      </c>
    </row>
    <row r="7" spans="2:25" s="358" customFormat="1">
      <c r="B7" s="358" t="s">
        <v>29</v>
      </c>
      <c r="C7" s="358" t="s">
        <v>154</v>
      </c>
      <c r="D7" s="307">
        <v>2051</v>
      </c>
      <c r="E7" s="307">
        <v>1925</v>
      </c>
      <c r="F7" s="307">
        <v>1925</v>
      </c>
      <c r="G7" s="307">
        <v>1925</v>
      </c>
      <c r="H7" s="307">
        <v>1552</v>
      </c>
      <c r="I7" s="307">
        <v>1552</v>
      </c>
      <c r="J7" s="307">
        <v>1552</v>
      </c>
      <c r="K7" s="307">
        <v>1304</v>
      </c>
      <c r="L7" s="307">
        <v>1304</v>
      </c>
      <c r="M7" s="307">
        <v>1304</v>
      </c>
      <c r="N7" s="307">
        <v>919</v>
      </c>
      <c r="O7" s="307">
        <v>905</v>
      </c>
      <c r="P7" s="307">
        <v>548</v>
      </c>
      <c r="Q7" s="307">
        <v>548</v>
      </c>
      <c r="R7" s="307">
        <v>548</v>
      </c>
      <c r="S7" s="307">
        <v>548</v>
      </c>
      <c r="T7" s="307">
        <v>548</v>
      </c>
      <c r="U7" s="307">
        <v>548</v>
      </c>
      <c r="V7" s="307">
        <v>548</v>
      </c>
      <c r="W7" s="307">
        <v>548</v>
      </c>
      <c r="X7" s="307">
        <v>548</v>
      </c>
      <c r="Y7" s="307">
        <v>548</v>
      </c>
    </row>
    <row r="8" spans="2:25" s="358" customFormat="1">
      <c r="B8" s="358" t="s">
        <v>31</v>
      </c>
      <c r="C8" s="358" t="s">
        <v>154</v>
      </c>
      <c r="D8" s="307">
        <v>1790.3</v>
      </c>
      <c r="E8" s="307">
        <v>1715.3</v>
      </c>
      <c r="F8" s="307">
        <v>1715.3</v>
      </c>
      <c r="G8" s="307">
        <v>1633.3</v>
      </c>
      <c r="H8" s="307">
        <v>1605.3</v>
      </c>
      <c r="I8" s="307">
        <v>1605.3</v>
      </c>
      <c r="J8" s="307">
        <v>1605.3</v>
      </c>
      <c r="K8" s="307">
        <v>1605.3</v>
      </c>
      <c r="L8" s="307">
        <v>1582.1</v>
      </c>
      <c r="M8" s="307">
        <v>1582.1</v>
      </c>
      <c r="N8" s="307">
        <v>1582.1</v>
      </c>
      <c r="O8" s="307">
        <v>1582.1</v>
      </c>
      <c r="P8" s="307">
        <v>1582.1</v>
      </c>
      <c r="Q8" s="307">
        <v>1582.1</v>
      </c>
      <c r="R8" s="307">
        <v>1582.1</v>
      </c>
      <c r="S8" s="307">
        <v>1332.1</v>
      </c>
      <c r="T8" s="307">
        <v>1332.1</v>
      </c>
      <c r="U8" s="307">
        <v>1332.1</v>
      </c>
      <c r="V8" s="307">
        <v>1332.1</v>
      </c>
      <c r="W8" s="307">
        <v>1332.1</v>
      </c>
      <c r="X8" s="307">
        <v>1332.1</v>
      </c>
      <c r="Y8" s="307">
        <v>1332.1</v>
      </c>
    </row>
    <row r="9" spans="2:25" s="358" customFormat="1">
      <c r="D9" s="300"/>
      <c r="E9" s="300"/>
      <c r="F9" s="300"/>
      <c r="G9" s="300"/>
      <c r="H9" s="300"/>
      <c r="I9" s="300"/>
      <c r="J9" s="300"/>
      <c r="K9" s="300"/>
      <c r="L9" s="300"/>
      <c r="M9" s="300"/>
      <c r="N9" s="300"/>
      <c r="O9" s="300"/>
      <c r="P9" s="300"/>
      <c r="Q9" s="300"/>
      <c r="R9" s="300"/>
      <c r="S9" s="300"/>
      <c r="T9" s="300"/>
      <c r="U9" s="300"/>
      <c r="V9" s="300"/>
      <c r="W9" s="300"/>
      <c r="X9" s="300"/>
      <c r="Y9" s="300"/>
    </row>
    <row r="10" spans="2:25" s="358" customFormat="1">
      <c r="B10" s="130" t="s">
        <v>253</v>
      </c>
      <c r="C10" s="130" t="s">
        <v>1</v>
      </c>
      <c r="D10" s="182">
        <v>2019</v>
      </c>
      <c r="E10" s="182">
        <v>2020</v>
      </c>
      <c r="F10" s="182">
        <v>2021</v>
      </c>
      <c r="G10" s="182">
        <v>2022</v>
      </c>
      <c r="H10" s="182">
        <v>2023</v>
      </c>
      <c r="I10" s="182">
        <v>2024</v>
      </c>
      <c r="J10" s="182">
        <v>2025</v>
      </c>
      <c r="K10" s="182">
        <v>2026</v>
      </c>
      <c r="L10" s="182">
        <v>2027</v>
      </c>
      <c r="M10" s="182">
        <v>2028</v>
      </c>
      <c r="N10" s="182">
        <v>2029</v>
      </c>
      <c r="O10" s="182">
        <v>2030</v>
      </c>
      <c r="P10" s="182">
        <v>2031</v>
      </c>
      <c r="Q10" s="182">
        <v>2032</v>
      </c>
      <c r="R10" s="182">
        <v>2033</v>
      </c>
      <c r="S10" s="182">
        <v>2034</v>
      </c>
      <c r="T10" s="182">
        <v>2035</v>
      </c>
      <c r="U10" s="182">
        <v>2036</v>
      </c>
      <c r="V10" s="182">
        <v>2037</v>
      </c>
      <c r="W10" s="182">
        <v>2038</v>
      </c>
      <c r="X10" s="182">
        <v>2039</v>
      </c>
      <c r="Y10" s="182">
        <v>2040</v>
      </c>
    </row>
    <row r="11" spans="2:25" s="358" customFormat="1">
      <c r="B11" s="358" t="s">
        <v>29</v>
      </c>
      <c r="C11" s="358" t="s">
        <v>154</v>
      </c>
      <c r="D11" s="307">
        <v>1770.8504481327798</v>
      </c>
      <c r="E11" s="307">
        <v>1770.8504481327798</v>
      </c>
      <c r="F11" s="307">
        <v>1646.2686639026574</v>
      </c>
      <c r="G11" s="307">
        <v>1513.520212973657</v>
      </c>
      <c r="H11" s="307">
        <v>1358.9717620806568</v>
      </c>
      <c r="I11" s="307">
        <v>1314.2736287466571</v>
      </c>
      <c r="J11" s="307">
        <v>1254.3608150226569</v>
      </c>
      <c r="K11" s="307">
        <v>1215.3135568506571</v>
      </c>
      <c r="L11" s="307">
        <v>1184.121098680657</v>
      </c>
      <c r="M11" s="307">
        <v>1156.8099463006572</v>
      </c>
      <c r="N11" s="307">
        <v>1127.1595383636572</v>
      </c>
      <c r="O11" s="307">
        <v>1111.7741576557796</v>
      </c>
      <c r="P11" s="307">
        <v>1107.6404576557798</v>
      </c>
      <c r="Q11" s="307">
        <v>996.60090844777983</v>
      </c>
      <c r="R11" s="307">
        <v>952.61965924278002</v>
      </c>
      <c r="S11" s="307">
        <v>948.43841003577995</v>
      </c>
      <c r="T11" s="307">
        <v>947.89671003577996</v>
      </c>
      <c r="U11" s="307">
        <v>948.46671510277997</v>
      </c>
      <c r="V11" s="307">
        <v>942.13672016977989</v>
      </c>
      <c r="W11" s="307">
        <v>942.33839190377989</v>
      </c>
      <c r="X11" s="307">
        <v>940.66006363678002</v>
      </c>
      <c r="Y11" s="307">
        <v>940.23026870377998</v>
      </c>
    </row>
    <row r="12" spans="2:25" s="358" customFormat="1">
      <c r="B12" s="358" t="s">
        <v>31</v>
      </c>
      <c r="C12" s="358" t="s">
        <v>154</v>
      </c>
      <c r="D12" s="307">
        <v>688.44200000000001</v>
      </c>
      <c r="E12" s="307">
        <v>688.44200000000001</v>
      </c>
      <c r="F12" s="307">
        <v>680.32033333399988</v>
      </c>
      <c r="G12" s="307">
        <v>671.24866666599996</v>
      </c>
      <c r="H12" s="307">
        <v>662.17700000000002</v>
      </c>
      <c r="I12" s="307">
        <v>657.17700000000002</v>
      </c>
      <c r="J12" s="307">
        <v>577.93903703599995</v>
      </c>
      <c r="K12" s="307">
        <v>575.70107407400008</v>
      </c>
      <c r="L12" s="307">
        <v>560.42977778099998</v>
      </c>
      <c r="M12" s="307">
        <v>547.39644444099997</v>
      </c>
      <c r="N12" s="307">
        <v>532.77829629600001</v>
      </c>
      <c r="O12" s="307">
        <v>530.861814815</v>
      </c>
      <c r="P12" s="307">
        <v>528.945333334</v>
      </c>
      <c r="Q12" s="307">
        <v>528.61366666700007</v>
      </c>
      <c r="R12" s="307">
        <v>527.61292592500001</v>
      </c>
      <c r="S12" s="307">
        <v>526.28051851800012</v>
      </c>
      <c r="T12" s="307">
        <v>524.948111111</v>
      </c>
      <c r="U12" s="307">
        <v>524.61644444400008</v>
      </c>
      <c r="V12" s="307">
        <v>504.73422222200003</v>
      </c>
      <c r="W12" s="307">
        <v>504.45200000000006</v>
      </c>
      <c r="X12" s="307">
        <v>504.16977777800008</v>
      </c>
      <c r="Y12" s="307">
        <v>504.16977777800008</v>
      </c>
    </row>
    <row r="13" spans="2:25" s="358" customFormat="1">
      <c r="D13" s="300"/>
      <c r="E13" s="300"/>
      <c r="F13" s="300"/>
      <c r="G13" s="300"/>
      <c r="H13" s="300"/>
      <c r="I13" s="300"/>
      <c r="J13" s="300"/>
      <c r="K13" s="300"/>
      <c r="L13" s="300"/>
      <c r="M13" s="300"/>
      <c r="N13" s="300"/>
      <c r="O13" s="300"/>
      <c r="P13" s="300"/>
      <c r="Q13" s="300"/>
      <c r="R13" s="300"/>
      <c r="S13" s="300"/>
      <c r="T13" s="300"/>
      <c r="U13" s="300"/>
      <c r="V13" s="300"/>
      <c r="W13" s="300"/>
      <c r="X13" s="300"/>
      <c r="Y13" s="300"/>
    </row>
    <row r="14" spans="2:25" s="118" customFormat="1">
      <c r="B14" s="130" t="s">
        <v>177</v>
      </c>
      <c r="C14" s="130" t="s">
        <v>1</v>
      </c>
      <c r="D14" s="91">
        <v>2019</v>
      </c>
      <c r="E14" s="91">
        <v>2020</v>
      </c>
      <c r="F14" s="91">
        <v>2021</v>
      </c>
      <c r="G14" s="91">
        <v>2022</v>
      </c>
      <c r="H14" s="91">
        <v>2023</v>
      </c>
      <c r="I14" s="91">
        <v>2024</v>
      </c>
      <c r="J14" s="91">
        <v>2025</v>
      </c>
      <c r="K14" s="91">
        <v>2026</v>
      </c>
      <c r="L14" s="91">
        <v>2027</v>
      </c>
      <c r="M14" s="91">
        <v>2028</v>
      </c>
      <c r="N14" s="91">
        <v>2029</v>
      </c>
      <c r="O14" s="91">
        <v>2030</v>
      </c>
      <c r="P14" s="91">
        <v>2031</v>
      </c>
      <c r="Q14" s="91">
        <v>2032</v>
      </c>
      <c r="R14" s="91">
        <v>2033</v>
      </c>
      <c r="S14" s="91">
        <v>2034</v>
      </c>
      <c r="T14" s="91">
        <v>2035</v>
      </c>
      <c r="U14" s="91">
        <v>2036</v>
      </c>
      <c r="V14" s="91">
        <v>2037</v>
      </c>
      <c r="W14" s="91">
        <v>2038</v>
      </c>
      <c r="X14" s="91">
        <v>2039</v>
      </c>
      <c r="Y14" s="91">
        <v>2040</v>
      </c>
    </row>
    <row r="15" spans="2:25" s="358" customFormat="1">
      <c r="B15" s="447" t="s">
        <v>536</v>
      </c>
      <c r="C15" s="358" t="s">
        <v>154</v>
      </c>
      <c r="D15" s="307">
        <v>3291.2</v>
      </c>
      <c r="E15" s="307">
        <v>2667.2</v>
      </c>
      <c r="F15" s="307">
        <v>2667.2</v>
      </c>
      <c r="G15" s="307">
        <v>2585.1999999999998</v>
      </c>
      <c r="H15" s="307">
        <v>2184.1999999999998</v>
      </c>
      <c r="I15" s="307">
        <v>2184.1999999999998</v>
      </c>
      <c r="J15" s="307">
        <v>2184.1999999999998</v>
      </c>
      <c r="K15" s="307">
        <v>2184.1999999999998</v>
      </c>
      <c r="L15" s="307">
        <v>2161</v>
      </c>
      <c r="M15" s="307">
        <v>2161</v>
      </c>
      <c r="N15" s="307">
        <v>1776</v>
      </c>
      <c r="O15" s="307">
        <v>1776</v>
      </c>
      <c r="P15" s="307">
        <v>1419</v>
      </c>
      <c r="Q15" s="307">
        <v>1419</v>
      </c>
      <c r="R15" s="307">
        <v>1419</v>
      </c>
      <c r="S15" s="307">
        <v>1169</v>
      </c>
      <c r="T15" s="307">
        <v>1169</v>
      </c>
      <c r="U15" s="307">
        <v>1169</v>
      </c>
      <c r="V15" s="307">
        <v>1169</v>
      </c>
      <c r="W15" s="307">
        <v>1169</v>
      </c>
      <c r="X15" s="307">
        <v>1169</v>
      </c>
      <c r="Y15" s="307">
        <v>1169</v>
      </c>
    </row>
    <row r="16" spans="2:25" s="118" customFormat="1">
      <c r="B16" s="359" t="s">
        <v>416</v>
      </c>
      <c r="C16" s="118" t="s">
        <v>154</v>
      </c>
      <c r="D16" s="307">
        <v>550.1</v>
      </c>
      <c r="E16" s="307">
        <v>550.1</v>
      </c>
      <c r="F16" s="307">
        <v>550.1</v>
      </c>
      <c r="G16" s="307">
        <v>550.1</v>
      </c>
      <c r="H16" s="307">
        <v>550.1</v>
      </c>
      <c r="I16" s="307">
        <v>550.1</v>
      </c>
      <c r="J16" s="307">
        <v>550.1</v>
      </c>
      <c r="K16" s="307">
        <v>550.1</v>
      </c>
      <c r="L16" s="307">
        <v>550.1</v>
      </c>
      <c r="M16" s="307">
        <v>550.1</v>
      </c>
      <c r="N16" s="307">
        <v>550.1</v>
      </c>
      <c r="O16" s="307">
        <v>536.1</v>
      </c>
      <c r="P16" s="307">
        <v>536.1</v>
      </c>
      <c r="Q16" s="307">
        <v>536.1</v>
      </c>
      <c r="R16" s="307">
        <v>536.1</v>
      </c>
      <c r="S16" s="307">
        <v>536.1</v>
      </c>
      <c r="T16" s="307">
        <v>536.1</v>
      </c>
      <c r="U16" s="307">
        <v>536.1</v>
      </c>
      <c r="V16" s="307">
        <v>536.1</v>
      </c>
      <c r="W16" s="307">
        <v>536.1</v>
      </c>
      <c r="X16" s="307">
        <v>536.1</v>
      </c>
      <c r="Y16" s="307">
        <v>536.1</v>
      </c>
    </row>
    <row r="17" spans="1:26" s="358" customFormat="1">
      <c r="B17" s="359" t="s">
        <v>538</v>
      </c>
      <c r="C17" s="358" t="s">
        <v>154</v>
      </c>
      <c r="D17" s="307">
        <v>0</v>
      </c>
      <c r="E17" s="307">
        <v>423</v>
      </c>
      <c r="F17" s="307">
        <v>423</v>
      </c>
      <c r="G17" s="307">
        <v>423</v>
      </c>
      <c r="H17" s="307">
        <v>423</v>
      </c>
      <c r="I17" s="307">
        <v>423</v>
      </c>
      <c r="J17" s="307">
        <v>423</v>
      </c>
      <c r="K17" s="307">
        <v>175</v>
      </c>
      <c r="L17" s="307">
        <v>175</v>
      </c>
      <c r="M17" s="307">
        <v>175</v>
      </c>
      <c r="N17" s="307">
        <v>175</v>
      </c>
      <c r="O17" s="307">
        <v>175</v>
      </c>
      <c r="P17" s="307">
        <v>175</v>
      </c>
      <c r="Q17" s="307">
        <v>175</v>
      </c>
      <c r="R17" s="307">
        <v>175</v>
      </c>
      <c r="S17" s="307">
        <v>175</v>
      </c>
      <c r="T17" s="307">
        <v>175</v>
      </c>
      <c r="U17" s="307">
        <v>175</v>
      </c>
      <c r="V17" s="307">
        <v>175</v>
      </c>
      <c r="W17" s="307">
        <v>175</v>
      </c>
      <c r="X17" s="307">
        <v>175</v>
      </c>
      <c r="Y17" s="307">
        <v>175</v>
      </c>
    </row>
    <row r="18" spans="1:26" s="118" customFormat="1">
      <c r="B18" s="118" t="s">
        <v>537</v>
      </c>
      <c r="C18" s="118" t="s">
        <v>154</v>
      </c>
      <c r="D18" s="307">
        <v>2459.29244813278</v>
      </c>
      <c r="E18" s="307">
        <v>2459.29244813278</v>
      </c>
      <c r="F18" s="307">
        <v>2326.5889972366572</v>
      </c>
      <c r="G18" s="307">
        <v>2184.7688796396569</v>
      </c>
      <c r="H18" s="307">
        <v>2021.148762080657</v>
      </c>
      <c r="I18" s="307">
        <v>1971.450628746657</v>
      </c>
      <c r="J18" s="307">
        <v>1832.2998520586568</v>
      </c>
      <c r="K18" s="307">
        <v>1791.014630924657</v>
      </c>
      <c r="L18" s="307">
        <v>1744.550876461657</v>
      </c>
      <c r="M18" s="307">
        <v>1704.2063907416573</v>
      </c>
      <c r="N18" s="307">
        <v>1659.9378346596573</v>
      </c>
      <c r="O18" s="307">
        <v>1642.6359724707795</v>
      </c>
      <c r="P18" s="307">
        <v>1636.5857909897798</v>
      </c>
      <c r="Q18" s="307">
        <v>1525.21457511478</v>
      </c>
      <c r="R18" s="307">
        <v>1480.2325851677801</v>
      </c>
      <c r="S18" s="307">
        <v>1474.7189285537802</v>
      </c>
      <c r="T18" s="307">
        <v>1472.8448211467799</v>
      </c>
      <c r="U18" s="307">
        <v>1473.0831595467801</v>
      </c>
      <c r="V18" s="307">
        <v>1446.8709423917799</v>
      </c>
      <c r="W18" s="307">
        <v>1446.7903919037799</v>
      </c>
      <c r="X18" s="307">
        <v>1444.82984141478</v>
      </c>
      <c r="Y18" s="307">
        <v>1444.40004648178</v>
      </c>
      <c r="Z18" s="376"/>
    </row>
    <row r="19" spans="1:26" s="118" customFormat="1">
      <c r="B19" s="76" t="str">
        <f>"I alt, "&amp;B14</f>
        <v>I alt, Danmark</v>
      </c>
      <c r="C19" s="76" t="s">
        <v>154</v>
      </c>
      <c r="D19" s="77">
        <f>SUM(D15:D18)</f>
        <v>6300.5924481327802</v>
      </c>
      <c r="E19" s="77">
        <f t="shared" ref="E19:Y19" si="0">SUM(E15:E18)</f>
        <v>6099.5924481327802</v>
      </c>
      <c r="F19" s="77">
        <f t="shared" si="0"/>
        <v>5966.8889972366569</v>
      </c>
      <c r="G19" s="77">
        <f t="shared" si="0"/>
        <v>5743.0688796396571</v>
      </c>
      <c r="H19" s="77">
        <f t="shared" si="0"/>
        <v>5178.4487620806567</v>
      </c>
      <c r="I19" s="77">
        <f t="shared" si="0"/>
        <v>5128.7506287466567</v>
      </c>
      <c r="J19" s="77">
        <f t="shared" si="0"/>
        <v>4989.5998520586563</v>
      </c>
      <c r="K19" s="77">
        <f t="shared" si="0"/>
        <v>4700.3146309246567</v>
      </c>
      <c r="L19" s="77">
        <f t="shared" si="0"/>
        <v>4630.6508764616574</v>
      </c>
      <c r="M19" s="77">
        <f t="shared" si="0"/>
        <v>4590.3063907416572</v>
      </c>
      <c r="N19" s="77">
        <f t="shared" si="0"/>
        <v>4161.0378346596572</v>
      </c>
      <c r="O19" s="77">
        <f t="shared" si="0"/>
        <v>4129.7359724707794</v>
      </c>
      <c r="P19" s="77">
        <f t="shared" si="0"/>
        <v>3766.6857909897799</v>
      </c>
      <c r="Q19" s="77">
        <f t="shared" si="0"/>
        <v>3655.3145751147799</v>
      </c>
      <c r="R19" s="77">
        <f t="shared" si="0"/>
        <v>3610.3325851677801</v>
      </c>
      <c r="S19" s="77">
        <f t="shared" si="0"/>
        <v>3354.8189285537801</v>
      </c>
      <c r="T19" s="77">
        <f t="shared" si="0"/>
        <v>3352.9448211467798</v>
      </c>
      <c r="U19" s="77">
        <f t="shared" si="0"/>
        <v>3353.1831595467802</v>
      </c>
      <c r="V19" s="77">
        <f t="shared" si="0"/>
        <v>3326.9709423917798</v>
      </c>
      <c r="W19" s="77">
        <f t="shared" si="0"/>
        <v>3326.8903919037798</v>
      </c>
      <c r="X19" s="77">
        <f t="shared" si="0"/>
        <v>3324.9298414147797</v>
      </c>
      <c r="Y19" s="77">
        <f t="shared" si="0"/>
        <v>3324.5000464817799</v>
      </c>
      <c r="Z19" s="376"/>
    </row>
    <row r="20" spans="1:26" s="118" customFormat="1">
      <c r="B20" s="2" t="s">
        <v>325</v>
      </c>
      <c r="D20" s="219"/>
      <c r="E20" s="219"/>
      <c r="F20" s="219"/>
      <c r="G20" s="219"/>
      <c r="H20" s="219"/>
      <c r="I20" s="219"/>
      <c r="J20" s="219"/>
      <c r="K20" s="219"/>
      <c r="L20" s="219"/>
      <c r="M20" s="219"/>
      <c r="N20" s="219"/>
      <c r="O20" s="219"/>
      <c r="P20" s="219"/>
      <c r="Q20" s="219"/>
      <c r="R20" s="219"/>
      <c r="S20" s="219"/>
      <c r="T20" s="219"/>
      <c r="U20" s="219"/>
      <c r="V20" s="219"/>
      <c r="W20" s="219"/>
      <c r="X20" s="219"/>
      <c r="Y20" s="219"/>
    </row>
    <row r="21" spans="1:26" s="358" customFormat="1">
      <c r="B21" s="2"/>
      <c r="D21" s="243"/>
    </row>
    <row r="22" spans="1:26">
      <c r="B22" s="1" t="s">
        <v>377</v>
      </c>
      <c r="H22" t="s">
        <v>129</v>
      </c>
    </row>
    <row r="23" spans="1:26" s="295" customFormat="1">
      <c r="B23" s="284"/>
    </row>
    <row r="24" spans="1:26" s="148" customFormat="1" outlineLevel="1">
      <c r="B24" s="112" t="s">
        <v>304</v>
      </c>
      <c r="C24" s="112" t="s">
        <v>1</v>
      </c>
      <c r="D24" s="134">
        <v>2019</v>
      </c>
      <c r="E24" s="134">
        <v>2020</v>
      </c>
      <c r="F24" s="134">
        <v>2021</v>
      </c>
      <c r="G24" s="134">
        <v>2022</v>
      </c>
      <c r="H24" s="134">
        <v>2023</v>
      </c>
      <c r="I24" s="134">
        <v>2024</v>
      </c>
      <c r="J24" s="134">
        <v>2025</v>
      </c>
      <c r="K24" s="134">
        <v>2026</v>
      </c>
      <c r="L24" s="134">
        <v>2027</v>
      </c>
      <c r="M24" s="134">
        <v>2028</v>
      </c>
      <c r="N24" s="134">
        <v>2029</v>
      </c>
      <c r="O24" s="134">
        <v>2030</v>
      </c>
      <c r="P24" s="134">
        <v>2031</v>
      </c>
      <c r="Q24" s="134">
        <v>2032</v>
      </c>
      <c r="R24" s="134">
        <v>2033</v>
      </c>
      <c r="S24" s="134">
        <v>2034</v>
      </c>
      <c r="T24" s="134">
        <v>2035</v>
      </c>
      <c r="U24" s="134">
        <v>2036</v>
      </c>
      <c r="V24" s="134">
        <v>2037</v>
      </c>
      <c r="W24" s="134">
        <v>2038</v>
      </c>
      <c r="X24" s="134">
        <v>2039</v>
      </c>
      <c r="Y24" s="134">
        <v>2040</v>
      </c>
    </row>
    <row r="25" spans="1:26" s="148" customFormat="1" outlineLevel="1">
      <c r="B25" s="3" t="s">
        <v>481</v>
      </c>
      <c r="C25" s="3" t="s">
        <v>154</v>
      </c>
      <c r="D25" s="135">
        <v>2264</v>
      </c>
      <c r="E25" s="135">
        <v>2199</v>
      </c>
      <c r="F25" s="135">
        <v>2082</v>
      </c>
      <c r="G25" s="135">
        <v>1967</v>
      </c>
      <c r="H25" s="135">
        <v>1891</v>
      </c>
      <c r="I25" s="135">
        <v>1834</v>
      </c>
      <c r="J25" s="135">
        <v>1773</v>
      </c>
      <c r="K25" s="135">
        <v>1765</v>
      </c>
      <c r="L25" s="135">
        <v>1765</v>
      </c>
      <c r="M25" s="135">
        <v>1765</v>
      </c>
      <c r="N25" s="135">
        <v>1765</v>
      </c>
      <c r="O25" s="135">
        <v>1726</v>
      </c>
      <c r="P25" s="135">
        <v>1726</v>
      </c>
      <c r="Q25" s="135">
        <v>1720</v>
      </c>
      <c r="R25" s="135">
        <v>1720</v>
      </c>
      <c r="S25" s="135">
        <v>1720</v>
      </c>
      <c r="T25" s="135">
        <v>1686</v>
      </c>
      <c r="U25" s="135">
        <v>1671</v>
      </c>
      <c r="V25" s="135">
        <v>1545</v>
      </c>
      <c r="W25" s="135">
        <v>1473</v>
      </c>
      <c r="X25" s="135">
        <v>1473</v>
      </c>
      <c r="Y25" s="135">
        <v>1468</v>
      </c>
    </row>
    <row r="26" spans="1:26" s="383" customFormat="1" outlineLevel="1">
      <c r="B26" s="3" t="s">
        <v>508</v>
      </c>
      <c r="C26" s="3" t="s">
        <v>154</v>
      </c>
      <c r="D26" s="135">
        <v>3857.2999999999997</v>
      </c>
      <c r="E26" s="135">
        <v>3700.2999999999997</v>
      </c>
      <c r="F26" s="135">
        <v>3326.2999999999997</v>
      </c>
      <c r="G26" s="135">
        <v>3656.2999999999997</v>
      </c>
      <c r="H26" s="135">
        <v>3335.2999999999997</v>
      </c>
      <c r="I26" s="135">
        <v>3307.2999999999997</v>
      </c>
      <c r="J26" s="135">
        <v>3307.2999999999997</v>
      </c>
      <c r="K26" s="135">
        <v>3284.1</v>
      </c>
      <c r="L26" s="135">
        <v>3284.1</v>
      </c>
      <c r="M26" s="135">
        <v>3284.1</v>
      </c>
      <c r="N26" s="135">
        <v>3284.1</v>
      </c>
      <c r="O26" s="135">
        <v>2617.6</v>
      </c>
      <c r="P26" s="135">
        <v>2617.6</v>
      </c>
      <c r="Q26" s="135">
        <v>2617.6</v>
      </c>
      <c r="R26" s="135">
        <v>2617.6</v>
      </c>
      <c r="S26" s="135">
        <v>2617.6</v>
      </c>
      <c r="T26" s="135">
        <v>2617.6</v>
      </c>
      <c r="U26" s="135">
        <v>2617.6</v>
      </c>
      <c r="V26" s="135">
        <v>2617.6</v>
      </c>
      <c r="W26" s="135">
        <v>2617.6</v>
      </c>
      <c r="X26" s="135">
        <v>2617.6</v>
      </c>
      <c r="Y26" s="135">
        <v>2617.6</v>
      </c>
    </row>
    <row r="27" spans="1:26" s="148" customFormat="1" outlineLevel="1">
      <c r="B27" s="3" t="s">
        <v>417</v>
      </c>
      <c r="C27" s="3" t="s">
        <v>154</v>
      </c>
      <c r="D27" s="135">
        <v>6121.4666162209596</v>
      </c>
      <c r="E27" s="135">
        <v>5898.9622147470573</v>
      </c>
      <c r="F27" s="135">
        <v>5408.0073639922248</v>
      </c>
      <c r="G27" s="135">
        <v>5623.420636057599</v>
      </c>
      <c r="H27" s="135">
        <v>5226.3065945084109</v>
      </c>
      <c r="I27" s="135">
        <v>5141.5930048559467</v>
      </c>
      <c r="J27" s="135">
        <v>5079.9458584636332</v>
      </c>
      <c r="K27" s="135">
        <v>5049.2458584636333</v>
      </c>
      <c r="L27" s="135">
        <v>5049.2458584636333</v>
      </c>
      <c r="M27" s="135">
        <v>5049.2458584636333</v>
      </c>
      <c r="N27" s="135">
        <v>5049.2458584636333</v>
      </c>
      <c r="O27" s="135">
        <v>4343.2239087572352</v>
      </c>
      <c r="P27" s="135">
        <v>4343.2239087572352</v>
      </c>
      <c r="Q27" s="135">
        <v>4337.6867741835558</v>
      </c>
      <c r="R27" s="135">
        <v>4337.6867741835558</v>
      </c>
      <c r="S27" s="135">
        <v>4337.6867741835558</v>
      </c>
      <c r="T27" s="135">
        <v>4303.3351383735071</v>
      </c>
      <c r="U27" s="135">
        <v>4288.335138373508</v>
      </c>
      <c r="V27" s="135">
        <v>4162.7851383735069</v>
      </c>
      <c r="W27" s="135">
        <v>4091.0351383735074</v>
      </c>
      <c r="X27" s="135">
        <v>4091.0351383735074</v>
      </c>
      <c r="Y27" s="135">
        <v>4085.498003799828</v>
      </c>
      <c r="Z27" s="376"/>
    </row>
    <row r="28" spans="1:26">
      <c r="A28"/>
      <c r="B28" s="1"/>
    </row>
    <row r="29" spans="1:26" s="12" customFormat="1">
      <c r="B29" s="112"/>
    </row>
    <row r="30" spans="1:26">
      <c r="C30" s="361"/>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2">
    <tabColor theme="6"/>
  </sheetPr>
  <dimension ref="A1:AV338"/>
  <sheetViews>
    <sheetView showGridLines="0" zoomScale="85" zoomScaleNormal="85" workbookViewId="0"/>
  </sheetViews>
  <sheetFormatPr defaultColWidth="9.109375" defaultRowHeight="14.4" outlineLevelRow="1"/>
  <cols>
    <col min="1" max="1" width="5.6640625" style="18" customWidth="1"/>
    <col min="2" max="2" width="27.88671875" style="18" customWidth="1"/>
    <col min="3" max="3" width="9" style="18" customWidth="1"/>
    <col min="4" max="6" width="8.6640625" style="17" customWidth="1"/>
    <col min="7" max="7" width="8.6640625" style="16" customWidth="1"/>
    <col min="8" max="11" width="8.6640625" style="17" customWidth="1"/>
    <col min="12" max="12" width="8.6640625" style="16" customWidth="1"/>
    <col min="13" max="16" width="8.6640625" style="17" customWidth="1"/>
    <col min="17" max="17" width="8.6640625" style="16" customWidth="1"/>
    <col min="18" max="21" width="8.6640625" style="17" customWidth="1"/>
    <col min="22" max="22" width="8.6640625" style="16" customWidth="1"/>
    <col min="23" max="26" width="8.6640625" style="17" customWidth="1"/>
    <col min="27" max="27" width="8.6640625" style="16" customWidth="1"/>
    <col min="28" max="28" width="9.109375" style="15" customWidth="1"/>
    <col min="29" max="38" width="9.109375" style="18" customWidth="1"/>
    <col min="39" max="16384" width="9.109375" style="18"/>
  </cols>
  <sheetData>
    <row r="1" spans="1:44" s="58" customFormat="1" ht="21">
      <c r="B1" s="58" t="s">
        <v>170</v>
      </c>
    </row>
    <row r="2" spans="1:44">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row>
    <row r="3" spans="1:44">
      <c r="A3" s="186"/>
      <c r="B3" s="186" t="s">
        <v>132</v>
      </c>
      <c r="C3" s="186"/>
      <c r="D3" s="186"/>
      <c r="E3" s="186"/>
      <c r="F3" s="186"/>
      <c r="G3" s="186"/>
      <c r="H3" s="186"/>
      <c r="I3" s="186"/>
      <c r="J3" s="186"/>
      <c r="K3" s="186"/>
      <c r="L3" s="186"/>
      <c r="M3" s="186"/>
      <c r="N3" s="186"/>
      <c r="O3" s="186"/>
      <c r="P3" s="186"/>
      <c r="Q3" s="186"/>
      <c r="R3" s="186"/>
      <c r="S3" s="186"/>
      <c r="T3" s="186"/>
      <c r="U3" s="186"/>
      <c r="V3" s="186"/>
      <c r="W3" s="186"/>
      <c r="X3" s="186"/>
      <c r="Y3" s="186"/>
      <c r="Z3" s="186"/>
      <c r="AA3" s="186"/>
      <c r="AB3"/>
      <c r="AC3"/>
      <c r="AD3"/>
      <c r="AE3"/>
      <c r="AF3"/>
      <c r="AG3"/>
      <c r="AH3"/>
      <c r="AI3"/>
      <c r="AJ3"/>
      <c r="AK3"/>
      <c r="AL3"/>
      <c r="AM3"/>
      <c r="AN3"/>
      <c r="AO3"/>
      <c r="AP3"/>
      <c r="AQ3"/>
      <c r="AR3"/>
    </row>
    <row r="4" spans="1:44" s="60" customFormat="1">
      <c r="A4" s="193"/>
      <c r="B4" s="178"/>
      <c r="C4" s="178"/>
      <c r="D4" s="183"/>
      <c r="E4" s="192"/>
      <c r="F4" s="192"/>
      <c r="G4" s="192"/>
      <c r="H4" s="192"/>
      <c r="I4" s="192"/>
      <c r="J4" s="192"/>
      <c r="K4" s="192"/>
      <c r="L4" s="192"/>
      <c r="M4" s="192"/>
      <c r="N4" s="192"/>
      <c r="O4" s="192"/>
      <c r="P4" s="192"/>
      <c r="Q4" s="192"/>
      <c r="R4" s="192"/>
      <c r="S4" s="192"/>
      <c r="T4" s="192"/>
      <c r="U4" s="192"/>
      <c r="V4" s="192"/>
      <c r="W4" s="192"/>
      <c r="X4" s="192"/>
      <c r="Y4" s="192"/>
      <c r="Z4" s="192"/>
      <c r="AA4" s="192"/>
      <c r="AB4"/>
      <c r="AC4"/>
      <c r="AD4"/>
      <c r="AE4"/>
      <c r="AF4"/>
      <c r="AG4"/>
      <c r="AH4"/>
      <c r="AI4"/>
      <c r="AJ4"/>
      <c r="AK4"/>
      <c r="AL4"/>
      <c r="AM4"/>
      <c r="AN4"/>
      <c r="AO4"/>
      <c r="AP4"/>
      <c r="AQ4"/>
      <c r="AR4"/>
    </row>
    <row r="5" spans="1:44" s="14" customFormat="1">
      <c r="A5" s="193"/>
      <c r="B5" s="174" t="s">
        <v>150</v>
      </c>
      <c r="C5" s="174"/>
      <c r="D5" s="182"/>
      <c r="E5" s="182">
        <v>2019</v>
      </c>
      <c r="F5" s="182">
        <v>2020</v>
      </c>
      <c r="G5" s="182">
        <v>2021</v>
      </c>
      <c r="H5" s="182">
        <v>2022</v>
      </c>
      <c r="I5" s="182">
        <v>2023</v>
      </c>
      <c r="J5" s="182">
        <v>2024</v>
      </c>
      <c r="K5" s="182">
        <v>2025</v>
      </c>
      <c r="L5" s="182">
        <v>2026</v>
      </c>
      <c r="M5" s="182">
        <v>2027</v>
      </c>
      <c r="N5" s="182">
        <v>2028</v>
      </c>
      <c r="O5" s="182">
        <v>2029</v>
      </c>
      <c r="P5" s="182">
        <v>2030</v>
      </c>
      <c r="Q5" s="182">
        <v>2031</v>
      </c>
      <c r="R5" s="182">
        <v>2032</v>
      </c>
      <c r="S5" s="182">
        <v>2033</v>
      </c>
      <c r="T5" s="182">
        <v>2034</v>
      </c>
      <c r="U5" s="182">
        <v>2035</v>
      </c>
      <c r="V5" s="182">
        <v>2036</v>
      </c>
      <c r="W5" s="182">
        <v>2037</v>
      </c>
      <c r="X5" s="182">
        <v>2038</v>
      </c>
      <c r="Y5" s="182">
        <v>2039</v>
      </c>
      <c r="Z5" s="182">
        <v>2040</v>
      </c>
      <c r="AB5"/>
      <c r="AC5"/>
      <c r="AD5"/>
      <c r="AE5"/>
      <c r="AF5"/>
      <c r="AG5"/>
      <c r="AH5"/>
      <c r="AI5"/>
      <c r="AJ5"/>
      <c r="AK5"/>
      <c r="AL5"/>
      <c r="AM5"/>
      <c r="AN5"/>
      <c r="AO5"/>
      <c r="AP5"/>
      <c r="AQ5"/>
      <c r="AR5"/>
    </row>
    <row r="6" spans="1:44" s="33" customFormat="1">
      <c r="A6" s="193"/>
      <c r="B6" s="191" t="s">
        <v>358</v>
      </c>
      <c r="C6" s="191"/>
      <c r="D6" s="264"/>
      <c r="E6" s="264">
        <f t="shared" ref="E6:Z6" si="0">E27+E49</f>
        <v>4406.37</v>
      </c>
      <c r="F6" s="264">
        <f t="shared" si="0"/>
        <v>4433.79</v>
      </c>
      <c r="G6" s="264">
        <f t="shared" si="0"/>
        <v>4635.8460000000005</v>
      </c>
      <c r="H6" s="264">
        <f t="shared" si="0"/>
        <v>4986.1370000000006</v>
      </c>
      <c r="I6" s="264">
        <f t="shared" si="0"/>
        <v>5120.8019999999997</v>
      </c>
      <c r="J6" s="264">
        <f t="shared" si="0"/>
        <v>5150.0769999999993</v>
      </c>
      <c r="K6" s="264">
        <f t="shared" si="0"/>
        <v>5082.0370000000003</v>
      </c>
      <c r="L6" s="264">
        <f t="shared" si="0"/>
        <v>5024.6040000000003</v>
      </c>
      <c r="M6" s="264">
        <f t="shared" si="0"/>
        <v>4935.7839999999997</v>
      </c>
      <c r="N6" s="264">
        <f t="shared" si="0"/>
        <v>4606.8550000000005</v>
      </c>
      <c r="O6" s="264">
        <f t="shared" si="0"/>
        <v>4722.74</v>
      </c>
      <c r="P6" s="264">
        <f t="shared" si="0"/>
        <v>4621.1900000000005</v>
      </c>
      <c r="Q6" s="264">
        <f t="shared" si="0"/>
        <v>4824.74</v>
      </c>
      <c r="R6" s="264">
        <f t="shared" si="0"/>
        <v>5047.62</v>
      </c>
      <c r="S6" s="264">
        <f t="shared" si="0"/>
        <v>5181.6399999999994</v>
      </c>
      <c r="T6" s="264">
        <f t="shared" si="0"/>
        <v>5292.96</v>
      </c>
      <c r="U6" s="264">
        <f t="shared" si="0"/>
        <v>5361.6</v>
      </c>
      <c r="V6" s="264">
        <f t="shared" si="0"/>
        <v>5403.0749999999998</v>
      </c>
      <c r="W6" s="264">
        <f t="shared" si="0"/>
        <v>5466.75</v>
      </c>
      <c r="X6" s="264">
        <f t="shared" si="0"/>
        <v>5353.35</v>
      </c>
      <c r="Y6" s="264">
        <f t="shared" si="0"/>
        <v>5479.5</v>
      </c>
      <c r="Z6" s="264">
        <f t="shared" si="0"/>
        <v>5492.6750000000002</v>
      </c>
      <c r="AB6"/>
      <c r="AC6"/>
      <c r="AD6"/>
      <c r="AE6"/>
      <c r="AF6"/>
      <c r="AG6"/>
      <c r="AH6"/>
      <c r="AI6"/>
      <c r="AJ6"/>
      <c r="AK6"/>
      <c r="AL6"/>
      <c r="AM6"/>
      <c r="AN6"/>
      <c r="AO6"/>
      <c r="AP6"/>
      <c r="AQ6"/>
      <c r="AR6"/>
    </row>
    <row r="7" spans="1:44" s="4" customFormat="1">
      <c r="A7" s="193"/>
      <c r="B7" s="175" t="s">
        <v>101</v>
      </c>
      <c r="C7" s="175"/>
      <c r="D7" s="96"/>
      <c r="E7" s="96">
        <f t="shared" ref="E7:Z7" si="1">E49/E6</f>
        <v>0.82857953372050008</v>
      </c>
      <c r="F7" s="96">
        <f t="shared" si="1"/>
        <v>0.83491279469708757</v>
      </c>
      <c r="G7" s="96">
        <f t="shared" si="1"/>
        <v>0.84301419848718007</v>
      </c>
      <c r="H7" s="96">
        <f t="shared" si="1"/>
        <v>0.85460547915149543</v>
      </c>
      <c r="I7" s="96">
        <f t="shared" si="1"/>
        <v>0.85248267751809181</v>
      </c>
      <c r="J7" s="96">
        <f t="shared" si="1"/>
        <v>0.8531076331480093</v>
      </c>
      <c r="K7" s="96">
        <f t="shared" si="1"/>
        <v>0.85680800828486681</v>
      </c>
      <c r="L7" s="96">
        <f t="shared" si="1"/>
        <v>0.85663765741539033</v>
      </c>
      <c r="M7" s="96">
        <f t="shared" si="1"/>
        <v>0.85552062245835725</v>
      </c>
      <c r="N7" s="96">
        <f t="shared" si="1"/>
        <v>0.85495961995765002</v>
      </c>
      <c r="O7" s="96">
        <f t="shared" si="1"/>
        <v>0.85231878104659586</v>
      </c>
      <c r="P7" s="96">
        <f t="shared" si="1"/>
        <v>0.8454813586976514</v>
      </c>
      <c r="Q7" s="96">
        <f t="shared" si="1"/>
        <v>0.84407242670071347</v>
      </c>
      <c r="R7" s="96">
        <f t="shared" si="1"/>
        <v>0.84208696375717662</v>
      </c>
      <c r="S7" s="96">
        <f t="shared" si="1"/>
        <v>0.83837453007156038</v>
      </c>
      <c r="T7" s="96">
        <f t="shared" si="1"/>
        <v>0.83714972340618476</v>
      </c>
      <c r="U7" s="96">
        <f t="shared" si="1"/>
        <v>0.83213033422858851</v>
      </c>
      <c r="V7" s="96">
        <f t="shared" si="1"/>
        <v>0.82950449512546098</v>
      </c>
      <c r="W7" s="96">
        <f t="shared" si="1"/>
        <v>0.82984405725522481</v>
      </c>
      <c r="X7" s="96">
        <f t="shared" si="1"/>
        <v>0.81981376147645857</v>
      </c>
      <c r="Y7" s="96">
        <f t="shared" si="1"/>
        <v>0.82073181859658728</v>
      </c>
      <c r="Z7" s="96">
        <f t="shared" si="1"/>
        <v>0.8178119040358296</v>
      </c>
      <c r="AB7"/>
      <c r="AC7"/>
      <c r="AD7"/>
      <c r="AE7"/>
      <c r="AF7"/>
      <c r="AG7"/>
      <c r="AH7"/>
      <c r="AI7"/>
      <c r="AJ7"/>
      <c r="AK7"/>
      <c r="AL7"/>
      <c r="AM7"/>
      <c r="AN7"/>
      <c r="AO7"/>
      <c r="AP7"/>
      <c r="AQ7"/>
      <c r="AR7"/>
    </row>
    <row r="8" spans="1:44" s="6" customFormat="1">
      <c r="A8" s="193"/>
      <c r="B8" s="185"/>
      <c r="C8" s="185"/>
      <c r="D8" s="168"/>
      <c r="E8" s="168"/>
      <c r="F8" s="193"/>
      <c r="G8" s="168"/>
      <c r="H8" s="168"/>
      <c r="I8" s="168"/>
      <c r="J8" s="168"/>
      <c r="K8" s="193"/>
      <c r="L8" s="168"/>
      <c r="M8" s="168"/>
      <c r="N8" s="168"/>
      <c r="O8" s="168"/>
      <c r="P8" s="193"/>
      <c r="Q8" s="168"/>
      <c r="R8" s="168"/>
      <c r="S8" s="168"/>
      <c r="T8" s="168"/>
      <c r="U8" s="193"/>
      <c r="V8" s="168"/>
      <c r="W8" s="168"/>
      <c r="X8" s="168"/>
      <c r="Y8" s="168"/>
      <c r="Z8" s="193"/>
      <c r="AB8"/>
      <c r="AC8"/>
      <c r="AD8"/>
      <c r="AE8"/>
      <c r="AF8"/>
      <c r="AG8"/>
      <c r="AH8"/>
      <c r="AI8"/>
      <c r="AJ8"/>
      <c r="AK8"/>
      <c r="AL8"/>
      <c r="AM8"/>
      <c r="AN8"/>
      <c r="AO8"/>
      <c r="AP8"/>
      <c r="AQ8"/>
      <c r="AR8"/>
    </row>
    <row r="9" spans="1:44">
      <c r="A9" s="193"/>
      <c r="B9" s="187" t="s">
        <v>31</v>
      </c>
      <c r="C9" s="187"/>
      <c r="D9" s="179"/>
      <c r="E9" s="179"/>
      <c r="F9" s="179"/>
      <c r="G9" s="181"/>
      <c r="H9" s="179"/>
      <c r="I9" s="179"/>
      <c r="J9" s="179"/>
      <c r="K9" s="179"/>
      <c r="L9" s="179"/>
      <c r="M9" s="179"/>
      <c r="N9" s="179"/>
      <c r="O9" s="179"/>
      <c r="P9" s="179"/>
      <c r="Q9" s="179"/>
      <c r="R9" s="179"/>
      <c r="S9" s="179"/>
      <c r="T9" s="179"/>
      <c r="U9" s="179"/>
      <c r="V9" s="179"/>
      <c r="W9" s="179"/>
      <c r="X9" s="179"/>
      <c r="Y9" s="179"/>
      <c r="Z9" s="179"/>
      <c r="AB9"/>
      <c r="AC9"/>
      <c r="AD9"/>
      <c r="AE9"/>
      <c r="AF9"/>
      <c r="AG9"/>
      <c r="AH9"/>
      <c r="AI9"/>
      <c r="AJ9"/>
      <c r="AK9"/>
      <c r="AL9"/>
      <c r="AM9"/>
      <c r="AN9"/>
      <c r="AO9"/>
      <c r="AP9"/>
      <c r="AQ9"/>
      <c r="AR9"/>
    </row>
    <row r="10" spans="1:44" s="7" customFormat="1">
      <c r="A10" s="193"/>
      <c r="B10" s="180" t="s">
        <v>327</v>
      </c>
      <c r="C10" s="312"/>
      <c r="D10" s="312"/>
      <c r="E10" s="478">
        <v>415.83699999999993</v>
      </c>
      <c r="F10" s="478">
        <v>392.45699999999999</v>
      </c>
      <c r="G10" s="478">
        <v>388.25700000000001</v>
      </c>
      <c r="H10" s="478">
        <v>385.452</v>
      </c>
      <c r="I10" s="478">
        <v>371.90199999999999</v>
      </c>
      <c r="J10" s="478">
        <v>329.00200000000001</v>
      </c>
      <c r="K10" s="478">
        <v>256.202</v>
      </c>
      <c r="L10" s="478">
        <v>204.83399999999997</v>
      </c>
      <c r="M10" s="478">
        <v>152.61399999999998</v>
      </c>
      <c r="N10" s="478">
        <v>62.675000000000004</v>
      </c>
      <c r="O10" s="478">
        <v>46.955000000000005</v>
      </c>
      <c r="P10" s="478">
        <v>18.554999999999996</v>
      </c>
      <c r="Q10" s="478">
        <v>11.805</v>
      </c>
      <c r="R10" s="478">
        <v>11.58</v>
      </c>
      <c r="S10" s="478">
        <v>11.58</v>
      </c>
      <c r="T10" s="478">
        <v>0.255</v>
      </c>
      <c r="U10" s="478">
        <v>0</v>
      </c>
      <c r="V10" s="478">
        <v>0</v>
      </c>
      <c r="W10" s="478">
        <v>0</v>
      </c>
      <c r="X10" s="478">
        <v>0</v>
      </c>
      <c r="Y10" s="478">
        <v>0</v>
      </c>
      <c r="Z10" s="478">
        <v>0</v>
      </c>
      <c r="AB10"/>
      <c r="AC10"/>
      <c r="AD10"/>
      <c r="AE10"/>
      <c r="AF10"/>
      <c r="AG10"/>
      <c r="AH10"/>
      <c r="AI10"/>
      <c r="AJ10"/>
      <c r="AK10"/>
      <c r="AL10"/>
      <c r="AM10"/>
      <c r="AN10"/>
      <c r="AO10"/>
      <c r="AP10"/>
      <c r="AQ10"/>
      <c r="AR10"/>
    </row>
    <row r="11" spans="1:44" s="7" customFormat="1">
      <c r="A11" s="193"/>
      <c r="B11" s="191" t="s">
        <v>328</v>
      </c>
      <c r="C11" s="312"/>
      <c r="D11" s="312"/>
      <c r="E11" s="478">
        <v>90.905000000000001</v>
      </c>
      <c r="F11" s="478">
        <v>90.905000000000001</v>
      </c>
      <c r="G11" s="478">
        <v>90.905000000000001</v>
      </c>
      <c r="H11" s="478">
        <v>90.905000000000001</v>
      </c>
      <c r="I11" s="478">
        <v>90.905000000000001</v>
      </c>
      <c r="J11" s="478">
        <v>90.905000000000001</v>
      </c>
      <c r="K11" s="478">
        <v>90.905000000000001</v>
      </c>
      <c r="L11" s="478">
        <v>90.905000000000001</v>
      </c>
      <c r="M11" s="478">
        <v>90.905000000000001</v>
      </c>
      <c r="N11" s="478">
        <v>90.905000000000001</v>
      </c>
      <c r="O11" s="478">
        <v>90.905000000000001</v>
      </c>
      <c r="P11" s="478">
        <v>90.905000000000001</v>
      </c>
      <c r="Q11" s="478">
        <v>90.905000000000001</v>
      </c>
      <c r="R11" s="478">
        <v>90.905000000000001</v>
      </c>
      <c r="S11" s="478">
        <v>86.304999999999993</v>
      </c>
      <c r="T11" s="478">
        <v>77.10499999999999</v>
      </c>
      <c r="U11" s="478">
        <v>70.45</v>
      </c>
      <c r="V11" s="478">
        <v>46.6</v>
      </c>
      <c r="W11" s="478">
        <v>10.6</v>
      </c>
      <c r="X11" s="478">
        <v>0</v>
      </c>
      <c r="Y11" s="478">
        <v>0</v>
      </c>
      <c r="Z11" s="478">
        <v>0</v>
      </c>
      <c r="AB11"/>
      <c r="AC11"/>
      <c r="AD11"/>
      <c r="AE11"/>
      <c r="AF11"/>
      <c r="AG11"/>
      <c r="AH11"/>
      <c r="AI11"/>
      <c r="AJ11"/>
      <c r="AK11"/>
      <c r="AL11"/>
      <c r="AM11"/>
      <c r="AN11"/>
      <c r="AO11"/>
      <c r="AP11"/>
      <c r="AQ11"/>
      <c r="AR11"/>
    </row>
    <row r="12" spans="1:44" s="7" customFormat="1">
      <c r="A12" s="193"/>
      <c r="B12" s="191" t="s">
        <v>391</v>
      </c>
      <c r="C12" s="312"/>
      <c r="D12" s="312"/>
      <c r="E12" s="478">
        <v>223.4</v>
      </c>
      <c r="F12" s="478">
        <v>223.4</v>
      </c>
      <c r="G12" s="478">
        <v>223.4</v>
      </c>
      <c r="H12" s="478">
        <v>223.4</v>
      </c>
      <c r="I12" s="478">
        <v>223.4</v>
      </c>
      <c r="J12" s="478">
        <v>223.4</v>
      </c>
      <c r="K12" s="478">
        <v>223.4</v>
      </c>
      <c r="L12" s="478">
        <v>223.4</v>
      </c>
      <c r="M12" s="478">
        <v>223.4</v>
      </c>
      <c r="N12" s="478">
        <v>223.4</v>
      </c>
      <c r="O12" s="478">
        <v>223.4</v>
      </c>
      <c r="P12" s="478">
        <v>223.4</v>
      </c>
      <c r="Q12" s="478">
        <v>223.4</v>
      </c>
      <c r="R12" s="478">
        <v>223.4</v>
      </c>
      <c r="S12" s="478">
        <v>223.4</v>
      </c>
      <c r="T12" s="478">
        <v>223.4</v>
      </c>
      <c r="U12" s="478">
        <v>223.4</v>
      </c>
      <c r="V12" s="478">
        <v>223.4</v>
      </c>
      <c r="W12" s="478">
        <v>223.4</v>
      </c>
      <c r="X12" s="478">
        <v>223.4</v>
      </c>
      <c r="Y12" s="478">
        <v>196.10000000000002</v>
      </c>
      <c r="Z12" s="478">
        <v>169.5</v>
      </c>
      <c r="AB12"/>
      <c r="AC12"/>
      <c r="AD12"/>
      <c r="AE12"/>
      <c r="AF12"/>
      <c r="AG12"/>
      <c r="AH12"/>
      <c r="AI12"/>
      <c r="AJ12"/>
      <c r="AK12"/>
      <c r="AL12"/>
      <c r="AM12"/>
      <c r="AN12"/>
      <c r="AO12"/>
      <c r="AP12"/>
      <c r="AQ12"/>
      <c r="AR12"/>
    </row>
    <row r="13" spans="1:44" s="167" customFormat="1">
      <c r="A13" s="339"/>
      <c r="B13" s="274" t="s">
        <v>392</v>
      </c>
      <c r="C13" s="312"/>
      <c r="D13" s="312"/>
      <c r="E13" s="478">
        <v>25.2</v>
      </c>
      <c r="F13" s="478">
        <v>25.2</v>
      </c>
      <c r="G13" s="478">
        <v>25.2</v>
      </c>
      <c r="H13" s="478">
        <v>25.2</v>
      </c>
      <c r="I13" s="478">
        <v>25.2</v>
      </c>
      <c r="J13" s="478">
        <v>25.2</v>
      </c>
      <c r="K13" s="478">
        <v>25.2</v>
      </c>
      <c r="L13" s="478">
        <v>25.2</v>
      </c>
      <c r="M13" s="478">
        <v>25.2</v>
      </c>
      <c r="N13" s="478">
        <v>25.2</v>
      </c>
      <c r="O13" s="478">
        <v>25.2</v>
      </c>
      <c r="P13" s="478">
        <v>25.2</v>
      </c>
      <c r="Q13" s="478">
        <v>25.2</v>
      </c>
      <c r="R13" s="478">
        <v>25.2</v>
      </c>
      <c r="S13" s="478">
        <v>25.2</v>
      </c>
      <c r="T13" s="478">
        <v>25.2</v>
      </c>
      <c r="U13" s="478">
        <v>25.2</v>
      </c>
      <c r="V13" s="478">
        <v>25.2</v>
      </c>
      <c r="W13" s="478">
        <v>25.2</v>
      </c>
      <c r="X13" s="478">
        <v>25.2</v>
      </c>
      <c r="Y13" s="478">
        <v>25.2</v>
      </c>
      <c r="Z13" s="478">
        <v>25.2</v>
      </c>
      <c r="AB13" s="339"/>
      <c r="AC13" s="339"/>
      <c r="AD13" s="339"/>
      <c r="AE13" s="339"/>
      <c r="AF13" s="339"/>
      <c r="AG13" s="339"/>
      <c r="AH13" s="339"/>
      <c r="AI13" s="339"/>
      <c r="AJ13" s="339"/>
      <c r="AK13" s="339"/>
      <c r="AL13" s="339"/>
      <c r="AM13" s="339"/>
      <c r="AN13" s="339"/>
      <c r="AO13" s="339"/>
      <c r="AP13" s="339"/>
      <c r="AQ13" s="339"/>
      <c r="AR13" s="339"/>
    </row>
    <row r="14" spans="1:44" s="167" customFormat="1">
      <c r="A14" s="339"/>
      <c r="B14" s="274" t="s">
        <v>393</v>
      </c>
      <c r="C14" s="312"/>
      <c r="D14" s="312"/>
      <c r="E14" s="478">
        <v>0</v>
      </c>
      <c r="F14" s="478">
        <v>0</v>
      </c>
      <c r="G14" s="478">
        <v>0</v>
      </c>
      <c r="H14" s="478">
        <v>0</v>
      </c>
      <c r="I14" s="478">
        <v>43.999999999999993</v>
      </c>
      <c r="J14" s="478">
        <v>87.999999999999986</v>
      </c>
      <c r="K14" s="478">
        <v>131.99999999999997</v>
      </c>
      <c r="L14" s="478">
        <v>175.99999999999997</v>
      </c>
      <c r="M14" s="478">
        <v>175.99999999999997</v>
      </c>
      <c r="N14" s="478">
        <v>175.99999999999997</v>
      </c>
      <c r="O14" s="478">
        <v>175.99999999999997</v>
      </c>
      <c r="P14" s="478">
        <v>175.99999999999997</v>
      </c>
      <c r="Q14" s="478">
        <v>175.99999999999997</v>
      </c>
      <c r="R14" s="478">
        <v>175.99999999999997</v>
      </c>
      <c r="S14" s="478">
        <v>175.99999999999997</v>
      </c>
      <c r="T14" s="478">
        <v>175.99999999999997</v>
      </c>
      <c r="U14" s="478">
        <v>175.99999999999997</v>
      </c>
      <c r="V14" s="478">
        <v>175.99999999999997</v>
      </c>
      <c r="W14" s="478">
        <v>175.99999999999997</v>
      </c>
      <c r="X14" s="478">
        <v>175.99999999999997</v>
      </c>
      <c r="Y14" s="478">
        <v>175.99999999999997</v>
      </c>
      <c r="Z14" s="478">
        <v>175.99999999999997</v>
      </c>
      <c r="AA14" s="478"/>
      <c r="AB14" s="339"/>
      <c r="AC14" s="339"/>
      <c r="AD14" s="339"/>
      <c r="AE14" s="339"/>
      <c r="AF14" s="339"/>
      <c r="AG14" s="339"/>
      <c r="AH14" s="339"/>
      <c r="AI14" s="339"/>
      <c r="AJ14" s="339"/>
      <c r="AK14" s="339"/>
      <c r="AL14" s="339"/>
      <c r="AM14" s="339"/>
      <c r="AN14" s="339"/>
      <c r="AO14" s="339"/>
      <c r="AP14" s="339"/>
      <c r="AQ14" s="339"/>
      <c r="AR14" s="339"/>
    </row>
    <row r="15" spans="1:44" s="7" customFormat="1">
      <c r="A15" s="193"/>
      <c r="B15" s="191" t="s">
        <v>394</v>
      </c>
      <c r="C15" s="312"/>
      <c r="D15" s="312"/>
      <c r="E15" s="478">
        <v>0</v>
      </c>
      <c r="F15" s="478">
        <v>0</v>
      </c>
      <c r="G15" s="478">
        <v>0</v>
      </c>
      <c r="H15" s="478">
        <v>0</v>
      </c>
      <c r="I15" s="478">
        <v>0</v>
      </c>
      <c r="J15" s="478">
        <v>0</v>
      </c>
      <c r="K15" s="478">
        <v>0</v>
      </c>
      <c r="L15" s="478">
        <v>0</v>
      </c>
      <c r="M15" s="478">
        <v>44.999999999999993</v>
      </c>
      <c r="N15" s="478">
        <v>89.999999999999986</v>
      </c>
      <c r="O15" s="478">
        <v>134.99999999999997</v>
      </c>
      <c r="P15" s="478">
        <v>179.99999999999997</v>
      </c>
      <c r="Q15" s="478">
        <v>224.99999999999997</v>
      </c>
      <c r="R15" s="478">
        <v>224.99999999999997</v>
      </c>
      <c r="S15" s="478">
        <v>224.99999999999997</v>
      </c>
      <c r="T15" s="478">
        <v>224.99999999999997</v>
      </c>
      <c r="U15" s="478">
        <v>224.99999999999997</v>
      </c>
      <c r="V15" s="478">
        <v>224.99999999999997</v>
      </c>
      <c r="W15" s="478">
        <v>224.99999999999997</v>
      </c>
      <c r="X15" s="478">
        <v>224.99999999999997</v>
      </c>
      <c r="Y15" s="478">
        <v>224.99999999999997</v>
      </c>
      <c r="Z15" s="478">
        <v>224.99999999999997</v>
      </c>
      <c r="AA15" s="478"/>
      <c r="AB15"/>
      <c r="AC15"/>
      <c r="AD15"/>
      <c r="AE15"/>
      <c r="AF15"/>
      <c r="AG15"/>
      <c r="AH15"/>
      <c r="AI15"/>
      <c r="AJ15"/>
      <c r="AK15"/>
      <c r="AL15"/>
      <c r="AM15"/>
      <c r="AN15"/>
      <c r="AO15"/>
      <c r="AP15"/>
      <c r="AQ15"/>
      <c r="AR15"/>
    </row>
    <row r="16" spans="1:44" s="167" customFormat="1">
      <c r="A16" s="261"/>
      <c r="B16" s="191" t="s">
        <v>354</v>
      </c>
      <c r="C16" s="312"/>
      <c r="D16" s="312"/>
      <c r="E16" s="478">
        <v>0</v>
      </c>
      <c r="F16" s="478">
        <v>0</v>
      </c>
      <c r="G16" s="478">
        <v>0</v>
      </c>
      <c r="H16" s="478">
        <v>0</v>
      </c>
      <c r="I16" s="478">
        <v>0</v>
      </c>
      <c r="J16" s="478">
        <v>0</v>
      </c>
      <c r="K16" s="478">
        <v>0</v>
      </c>
      <c r="L16" s="478">
        <v>0</v>
      </c>
      <c r="M16" s="478">
        <v>0</v>
      </c>
      <c r="N16" s="478">
        <v>0</v>
      </c>
      <c r="O16" s="478">
        <v>0</v>
      </c>
      <c r="P16" s="478">
        <v>0</v>
      </c>
      <c r="Q16" s="478">
        <v>0</v>
      </c>
      <c r="R16" s="478">
        <v>44.999999999999993</v>
      </c>
      <c r="S16" s="478">
        <v>89.999999999999986</v>
      </c>
      <c r="T16" s="478">
        <v>134.99999999999997</v>
      </c>
      <c r="U16" s="478">
        <v>179.99999999999997</v>
      </c>
      <c r="V16" s="478">
        <v>224.99999999999997</v>
      </c>
      <c r="W16" s="478">
        <v>269.99999999999994</v>
      </c>
      <c r="X16" s="478">
        <v>314.99999999999994</v>
      </c>
      <c r="Y16" s="478">
        <v>359.99999999999994</v>
      </c>
      <c r="Z16" s="478">
        <v>404.99999999999994</v>
      </c>
      <c r="AA16" s="478"/>
      <c r="AB16" s="261"/>
      <c r="AC16" s="261"/>
      <c r="AD16" s="261"/>
      <c r="AE16" s="261"/>
      <c r="AF16" s="261"/>
      <c r="AG16" s="261"/>
      <c r="AH16" s="261"/>
      <c r="AI16" s="261"/>
      <c r="AJ16" s="261"/>
      <c r="AK16" s="261"/>
      <c r="AL16" s="261"/>
      <c r="AM16" s="261"/>
      <c r="AN16" s="261"/>
      <c r="AO16" s="261"/>
      <c r="AP16" s="261"/>
      <c r="AQ16" s="261"/>
      <c r="AR16" s="261"/>
    </row>
    <row r="17" spans="1:44" s="34" customFormat="1">
      <c r="A17" s="193"/>
      <c r="B17" s="191" t="s">
        <v>395</v>
      </c>
      <c r="C17" s="312"/>
      <c r="D17" s="312"/>
      <c r="E17" s="478">
        <v>0</v>
      </c>
      <c r="F17" s="478">
        <v>0</v>
      </c>
      <c r="G17" s="478">
        <v>0</v>
      </c>
      <c r="H17" s="478">
        <v>0</v>
      </c>
      <c r="I17" s="478">
        <v>0</v>
      </c>
      <c r="J17" s="478">
        <v>0</v>
      </c>
      <c r="K17" s="478">
        <v>0</v>
      </c>
      <c r="L17" s="478">
        <v>0</v>
      </c>
      <c r="M17" s="478">
        <v>0</v>
      </c>
      <c r="N17" s="478">
        <v>0</v>
      </c>
      <c r="O17" s="478">
        <v>0</v>
      </c>
      <c r="P17" s="478">
        <v>0</v>
      </c>
      <c r="Q17" s="478">
        <v>0</v>
      </c>
      <c r="R17" s="478">
        <v>0</v>
      </c>
      <c r="S17" s="478">
        <v>0</v>
      </c>
      <c r="T17" s="478">
        <v>0</v>
      </c>
      <c r="U17" s="478">
        <v>0</v>
      </c>
      <c r="V17" s="478">
        <v>0</v>
      </c>
      <c r="W17" s="478">
        <v>0</v>
      </c>
      <c r="X17" s="478">
        <v>0</v>
      </c>
      <c r="Y17" s="478">
        <v>0</v>
      </c>
      <c r="Z17" s="478">
        <v>0</v>
      </c>
      <c r="AA17" s="478"/>
      <c r="AB17"/>
      <c r="AC17"/>
      <c r="AD17"/>
      <c r="AE17"/>
      <c r="AF17"/>
      <c r="AG17"/>
      <c r="AH17"/>
      <c r="AI17"/>
      <c r="AJ17"/>
      <c r="AK17"/>
      <c r="AL17"/>
      <c r="AM17"/>
      <c r="AN17"/>
      <c r="AO17"/>
      <c r="AP17"/>
      <c r="AQ17"/>
      <c r="AR17"/>
    </row>
    <row r="18" spans="1:44" s="34" customFormat="1">
      <c r="A18" s="193"/>
      <c r="B18" s="180" t="s">
        <v>329</v>
      </c>
      <c r="C18" s="180"/>
      <c r="D18" s="181"/>
      <c r="E18" s="181">
        <f t="shared" ref="E18:E25" si="2">F10-E10</f>
        <v>-23.379999999999939</v>
      </c>
      <c r="F18" s="208">
        <f t="shared" ref="F18:Y25" si="3">G10-F10</f>
        <v>-4.1999999999999886</v>
      </c>
      <c r="G18" s="208">
        <f t="shared" si="3"/>
        <v>-2.8050000000000068</v>
      </c>
      <c r="H18" s="208">
        <f t="shared" si="3"/>
        <v>-13.550000000000011</v>
      </c>
      <c r="I18" s="208">
        <f t="shared" si="3"/>
        <v>-42.899999999999977</v>
      </c>
      <c r="J18" s="208">
        <f t="shared" si="3"/>
        <v>-72.800000000000011</v>
      </c>
      <c r="K18" s="208">
        <f t="shared" si="3"/>
        <v>-51.368000000000023</v>
      </c>
      <c r="L18" s="208">
        <f t="shared" si="3"/>
        <v>-52.22</v>
      </c>
      <c r="M18" s="208">
        <f t="shared" si="3"/>
        <v>-89.938999999999965</v>
      </c>
      <c r="N18" s="208">
        <f t="shared" si="3"/>
        <v>-15.719999999999999</v>
      </c>
      <c r="O18" s="208">
        <f t="shared" si="3"/>
        <v>-28.400000000000009</v>
      </c>
      <c r="P18" s="208">
        <f t="shared" si="3"/>
        <v>-6.7499999999999964</v>
      </c>
      <c r="Q18" s="208">
        <f t="shared" si="3"/>
        <v>-0.22499999999999964</v>
      </c>
      <c r="R18" s="208">
        <f t="shared" si="3"/>
        <v>0</v>
      </c>
      <c r="S18" s="208">
        <f t="shared" si="3"/>
        <v>-11.324999999999999</v>
      </c>
      <c r="T18" s="208">
        <f t="shared" si="3"/>
        <v>-0.255</v>
      </c>
      <c r="U18" s="208">
        <f t="shared" si="3"/>
        <v>0</v>
      </c>
      <c r="V18" s="208">
        <f t="shared" si="3"/>
        <v>0</v>
      </c>
      <c r="W18" s="208">
        <f t="shared" si="3"/>
        <v>0</v>
      </c>
      <c r="X18" s="208">
        <f t="shared" si="3"/>
        <v>0</v>
      </c>
      <c r="Y18" s="208">
        <f t="shared" si="3"/>
        <v>0</v>
      </c>
      <c r="Z18" s="208"/>
      <c r="AB18"/>
      <c r="AC18"/>
      <c r="AD18"/>
      <c r="AE18"/>
      <c r="AF18"/>
      <c r="AG18"/>
      <c r="AH18"/>
      <c r="AI18"/>
      <c r="AJ18"/>
      <c r="AK18"/>
      <c r="AL18"/>
      <c r="AM18"/>
      <c r="AN18"/>
      <c r="AO18"/>
      <c r="AP18"/>
      <c r="AQ18"/>
      <c r="AR18"/>
    </row>
    <row r="19" spans="1:44" s="7" customFormat="1">
      <c r="A19" s="193"/>
      <c r="B19" s="191" t="s">
        <v>330</v>
      </c>
      <c r="C19" s="191"/>
      <c r="D19" s="181"/>
      <c r="E19" s="208">
        <f t="shared" si="2"/>
        <v>0</v>
      </c>
      <c r="F19" s="208">
        <f t="shared" ref="F19:T19" si="4">G11-F11</f>
        <v>0</v>
      </c>
      <c r="G19" s="208">
        <f t="shared" si="4"/>
        <v>0</v>
      </c>
      <c r="H19" s="208">
        <f t="shared" si="4"/>
        <v>0</v>
      </c>
      <c r="I19" s="208">
        <f t="shared" si="4"/>
        <v>0</v>
      </c>
      <c r="J19" s="208">
        <f t="shared" si="4"/>
        <v>0</v>
      </c>
      <c r="K19" s="208">
        <f t="shared" si="4"/>
        <v>0</v>
      </c>
      <c r="L19" s="208">
        <f t="shared" si="4"/>
        <v>0</v>
      </c>
      <c r="M19" s="208">
        <f t="shared" si="4"/>
        <v>0</v>
      </c>
      <c r="N19" s="208">
        <f t="shared" si="4"/>
        <v>0</v>
      </c>
      <c r="O19" s="208">
        <f t="shared" si="4"/>
        <v>0</v>
      </c>
      <c r="P19" s="208">
        <f t="shared" si="4"/>
        <v>0</v>
      </c>
      <c r="Q19" s="208">
        <f t="shared" si="4"/>
        <v>0</v>
      </c>
      <c r="R19" s="208">
        <f t="shared" si="4"/>
        <v>-4.6000000000000085</v>
      </c>
      <c r="S19" s="208">
        <f t="shared" si="4"/>
        <v>-9.2000000000000028</v>
      </c>
      <c r="T19" s="208">
        <f t="shared" si="4"/>
        <v>-6.6549999999999869</v>
      </c>
      <c r="U19" s="208">
        <f t="shared" si="3"/>
        <v>-23.85</v>
      </c>
      <c r="V19" s="208">
        <f t="shared" si="3"/>
        <v>-36</v>
      </c>
      <c r="W19" s="208">
        <f t="shared" si="3"/>
        <v>-10.6</v>
      </c>
      <c r="X19" s="208">
        <f t="shared" si="3"/>
        <v>0</v>
      </c>
      <c r="Y19" s="208">
        <f t="shared" si="3"/>
        <v>0</v>
      </c>
      <c r="Z19" s="208"/>
      <c r="AB19" s="225"/>
      <c r="AC19"/>
      <c r="AD19"/>
      <c r="AE19"/>
      <c r="AF19"/>
      <c r="AG19"/>
      <c r="AH19"/>
      <c r="AI19"/>
      <c r="AJ19"/>
      <c r="AK19"/>
      <c r="AL19"/>
      <c r="AM19"/>
      <c r="AN19"/>
      <c r="AO19"/>
      <c r="AP19"/>
      <c r="AQ19"/>
      <c r="AR19"/>
    </row>
    <row r="20" spans="1:44" s="167" customFormat="1">
      <c r="A20" s="339"/>
      <c r="B20" s="274" t="s">
        <v>397</v>
      </c>
      <c r="C20" s="274"/>
      <c r="D20" s="208"/>
      <c r="E20" s="208">
        <f t="shared" si="2"/>
        <v>0</v>
      </c>
      <c r="F20" s="208">
        <f t="shared" si="3"/>
        <v>0</v>
      </c>
      <c r="G20" s="208">
        <f t="shared" si="3"/>
        <v>0</v>
      </c>
      <c r="H20" s="208">
        <f t="shared" si="3"/>
        <v>0</v>
      </c>
      <c r="I20" s="208">
        <f t="shared" si="3"/>
        <v>0</v>
      </c>
      <c r="J20" s="208">
        <f t="shared" si="3"/>
        <v>0</v>
      </c>
      <c r="K20" s="208">
        <f t="shared" si="3"/>
        <v>0</v>
      </c>
      <c r="L20" s="208">
        <f t="shared" si="3"/>
        <v>0</v>
      </c>
      <c r="M20" s="208">
        <f t="shared" si="3"/>
        <v>0</v>
      </c>
      <c r="N20" s="208">
        <f t="shared" si="3"/>
        <v>0</v>
      </c>
      <c r="O20" s="208">
        <f t="shared" si="3"/>
        <v>0</v>
      </c>
      <c r="P20" s="208">
        <f t="shared" si="3"/>
        <v>0</v>
      </c>
      <c r="Q20" s="208">
        <f t="shared" si="3"/>
        <v>0</v>
      </c>
      <c r="R20" s="208">
        <f t="shared" si="3"/>
        <v>0</v>
      </c>
      <c r="S20" s="208">
        <f t="shared" si="3"/>
        <v>0</v>
      </c>
      <c r="T20" s="208">
        <f t="shared" si="3"/>
        <v>0</v>
      </c>
      <c r="U20" s="208">
        <f t="shared" si="3"/>
        <v>0</v>
      </c>
      <c r="V20" s="208">
        <f t="shared" si="3"/>
        <v>0</v>
      </c>
      <c r="W20" s="208">
        <f t="shared" si="3"/>
        <v>0</v>
      </c>
      <c r="X20" s="208">
        <f t="shared" si="3"/>
        <v>-27.299999999999983</v>
      </c>
      <c r="Y20" s="208">
        <f t="shared" si="3"/>
        <v>-26.600000000000023</v>
      </c>
      <c r="Z20" s="208"/>
      <c r="AB20" s="225"/>
      <c r="AC20" s="339"/>
      <c r="AD20" s="339"/>
      <c r="AE20" s="339"/>
      <c r="AF20" s="339"/>
      <c r="AG20" s="339"/>
      <c r="AH20" s="339"/>
      <c r="AI20" s="339"/>
      <c r="AJ20" s="339"/>
      <c r="AK20" s="339"/>
      <c r="AL20" s="339"/>
      <c r="AM20" s="339"/>
      <c r="AN20" s="339"/>
      <c r="AO20" s="339"/>
      <c r="AP20" s="339"/>
      <c r="AQ20" s="339"/>
      <c r="AR20" s="339"/>
    </row>
    <row r="21" spans="1:44" s="7" customFormat="1">
      <c r="A21" s="193"/>
      <c r="B21" s="191" t="s">
        <v>398</v>
      </c>
      <c r="C21" s="191"/>
      <c r="D21" s="181"/>
      <c r="E21" s="208">
        <f t="shared" si="2"/>
        <v>0</v>
      </c>
      <c r="F21" s="208">
        <f t="shared" si="3"/>
        <v>0</v>
      </c>
      <c r="G21" s="208">
        <f t="shared" si="3"/>
        <v>0</v>
      </c>
      <c r="H21" s="208">
        <f t="shared" si="3"/>
        <v>0</v>
      </c>
      <c r="I21" s="208">
        <f t="shared" si="3"/>
        <v>0</v>
      </c>
      <c r="J21" s="208">
        <f t="shared" si="3"/>
        <v>0</v>
      </c>
      <c r="K21" s="208">
        <f t="shared" si="3"/>
        <v>0</v>
      </c>
      <c r="L21" s="208">
        <f t="shared" si="3"/>
        <v>0</v>
      </c>
      <c r="M21" s="208">
        <f t="shared" si="3"/>
        <v>0</v>
      </c>
      <c r="N21" s="208">
        <f t="shared" si="3"/>
        <v>0</v>
      </c>
      <c r="O21" s="208">
        <f t="shared" si="3"/>
        <v>0</v>
      </c>
      <c r="P21" s="208">
        <f t="shared" si="3"/>
        <v>0</v>
      </c>
      <c r="Q21" s="208">
        <f t="shared" si="3"/>
        <v>0</v>
      </c>
      <c r="R21" s="208">
        <f t="shared" si="3"/>
        <v>0</v>
      </c>
      <c r="S21" s="208">
        <f t="shared" si="3"/>
        <v>0</v>
      </c>
      <c r="T21" s="208">
        <f t="shared" si="3"/>
        <v>0</v>
      </c>
      <c r="U21" s="208">
        <f t="shared" si="3"/>
        <v>0</v>
      </c>
      <c r="V21" s="208">
        <f t="shared" si="3"/>
        <v>0</v>
      </c>
      <c r="W21" s="208">
        <f t="shared" si="3"/>
        <v>0</v>
      </c>
      <c r="X21" s="208">
        <f t="shared" si="3"/>
        <v>0</v>
      </c>
      <c r="Y21" s="208">
        <f t="shared" si="3"/>
        <v>0</v>
      </c>
      <c r="Z21" s="208"/>
      <c r="AB21"/>
      <c r="AC21"/>
      <c r="AD21"/>
      <c r="AE21"/>
      <c r="AF21"/>
      <c r="AG21"/>
      <c r="AH21"/>
      <c r="AI21"/>
      <c r="AJ21"/>
      <c r="AK21"/>
      <c r="AL21"/>
      <c r="AM21"/>
      <c r="AN21"/>
      <c r="AO21"/>
      <c r="AP21"/>
      <c r="AQ21"/>
      <c r="AR21"/>
    </row>
    <row r="22" spans="1:44" s="167" customFormat="1">
      <c r="A22" s="339"/>
      <c r="B22" s="274" t="s">
        <v>399</v>
      </c>
      <c r="C22" s="274"/>
      <c r="D22" s="208"/>
      <c r="E22" s="208">
        <f t="shared" si="2"/>
        <v>0</v>
      </c>
      <c r="F22" s="208">
        <f t="shared" si="3"/>
        <v>0</v>
      </c>
      <c r="G22" s="208">
        <f t="shared" ref="G22:Y22" si="5">H14-G14</f>
        <v>0</v>
      </c>
      <c r="H22" s="208">
        <f t="shared" si="5"/>
        <v>43.999999999999993</v>
      </c>
      <c r="I22" s="208">
        <f t="shared" si="5"/>
        <v>43.999999999999993</v>
      </c>
      <c r="J22" s="208">
        <f t="shared" si="5"/>
        <v>43.999999999999986</v>
      </c>
      <c r="K22" s="208">
        <f t="shared" si="5"/>
        <v>44</v>
      </c>
      <c r="L22" s="208">
        <f t="shared" si="5"/>
        <v>0</v>
      </c>
      <c r="M22" s="208">
        <f t="shared" si="5"/>
        <v>0</v>
      </c>
      <c r="N22" s="208">
        <f t="shared" si="5"/>
        <v>0</v>
      </c>
      <c r="O22" s="208">
        <f t="shared" si="5"/>
        <v>0</v>
      </c>
      <c r="P22" s="208">
        <f t="shared" si="5"/>
        <v>0</v>
      </c>
      <c r="Q22" s="208">
        <f t="shared" si="5"/>
        <v>0</v>
      </c>
      <c r="R22" s="208">
        <f t="shared" si="5"/>
        <v>0</v>
      </c>
      <c r="S22" s="208">
        <f t="shared" si="5"/>
        <v>0</v>
      </c>
      <c r="T22" s="208">
        <f t="shared" si="5"/>
        <v>0</v>
      </c>
      <c r="U22" s="208">
        <f t="shared" si="5"/>
        <v>0</v>
      </c>
      <c r="V22" s="208">
        <f t="shared" si="5"/>
        <v>0</v>
      </c>
      <c r="W22" s="208">
        <f t="shared" si="5"/>
        <v>0</v>
      </c>
      <c r="X22" s="208">
        <f t="shared" si="5"/>
        <v>0</v>
      </c>
      <c r="Y22" s="208">
        <f t="shared" si="5"/>
        <v>0</v>
      </c>
      <c r="Z22" s="208"/>
      <c r="AB22" s="339"/>
      <c r="AC22" s="339"/>
      <c r="AD22" s="339"/>
      <c r="AE22" s="339"/>
      <c r="AF22" s="339"/>
      <c r="AG22" s="339"/>
      <c r="AH22" s="339"/>
      <c r="AI22" s="339"/>
      <c r="AJ22" s="339"/>
      <c r="AK22" s="339"/>
      <c r="AL22" s="339"/>
      <c r="AM22" s="339"/>
      <c r="AN22" s="339"/>
      <c r="AO22" s="339"/>
      <c r="AP22" s="339"/>
      <c r="AQ22" s="339"/>
      <c r="AR22" s="339"/>
    </row>
    <row r="23" spans="1:44" s="7" customFormat="1">
      <c r="A23" s="193"/>
      <c r="B23" s="191" t="s">
        <v>400</v>
      </c>
      <c r="C23" s="191"/>
      <c r="D23" s="179"/>
      <c r="E23" s="208">
        <f t="shared" si="2"/>
        <v>0</v>
      </c>
      <c r="F23" s="208">
        <f t="shared" si="3"/>
        <v>0</v>
      </c>
      <c r="G23" s="208">
        <f t="shared" si="3"/>
        <v>0</v>
      </c>
      <c r="H23" s="208">
        <f t="shared" si="3"/>
        <v>0</v>
      </c>
      <c r="I23" s="208">
        <f t="shared" si="3"/>
        <v>0</v>
      </c>
      <c r="J23" s="208">
        <f t="shared" si="3"/>
        <v>0</v>
      </c>
      <c r="K23" s="208">
        <f t="shared" ref="K23:Y23" si="6">L15-K15</f>
        <v>0</v>
      </c>
      <c r="L23" s="208">
        <f t="shared" si="6"/>
        <v>44.999999999999993</v>
      </c>
      <c r="M23" s="208">
        <f t="shared" si="6"/>
        <v>44.999999999999993</v>
      </c>
      <c r="N23" s="208">
        <f t="shared" si="6"/>
        <v>44.999999999999986</v>
      </c>
      <c r="O23" s="208">
        <f t="shared" si="6"/>
        <v>45</v>
      </c>
      <c r="P23" s="208">
        <f t="shared" si="6"/>
        <v>45</v>
      </c>
      <c r="Q23" s="208">
        <f t="shared" si="6"/>
        <v>0</v>
      </c>
      <c r="R23" s="208">
        <f t="shared" si="6"/>
        <v>0</v>
      </c>
      <c r="S23" s="208">
        <f t="shared" si="6"/>
        <v>0</v>
      </c>
      <c r="T23" s="208">
        <f t="shared" si="6"/>
        <v>0</v>
      </c>
      <c r="U23" s="208">
        <f t="shared" si="6"/>
        <v>0</v>
      </c>
      <c r="V23" s="208">
        <f t="shared" si="6"/>
        <v>0</v>
      </c>
      <c r="W23" s="208">
        <f t="shared" si="6"/>
        <v>0</v>
      </c>
      <c r="X23" s="208">
        <f t="shared" si="6"/>
        <v>0</v>
      </c>
      <c r="Y23" s="208">
        <f t="shared" si="6"/>
        <v>0</v>
      </c>
      <c r="Z23" s="208"/>
      <c r="AB23"/>
      <c r="AC23"/>
      <c r="AD23"/>
      <c r="AE23"/>
      <c r="AF23"/>
      <c r="AG23"/>
      <c r="AH23"/>
      <c r="AI23"/>
      <c r="AJ23"/>
      <c r="AK23"/>
      <c r="AL23"/>
      <c r="AM23"/>
      <c r="AN23"/>
      <c r="AO23"/>
      <c r="AP23"/>
      <c r="AQ23"/>
      <c r="AR23"/>
    </row>
    <row r="24" spans="1:44" s="167" customFormat="1">
      <c r="A24" s="261"/>
      <c r="B24" s="191" t="s">
        <v>355</v>
      </c>
      <c r="C24" s="191"/>
      <c r="D24" s="208"/>
      <c r="E24" s="208">
        <f t="shared" si="2"/>
        <v>0</v>
      </c>
      <c r="F24" s="208">
        <f t="shared" si="3"/>
        <v>0</v>
      </c>
      <c r="G24" s="208">
        <f t="shared" si="3"/>
        <v>0</v>
      </c>
      <c r="H24" s="208">
        <f t="shared" si="3"/>
        <v>0</v>
      </c>
      <c r="I24" s="208">
        <f t="shared" si="3"/>
        <v>0</v>
      </c>
      <c r="J24" s="208">
        <f t="shared" si="3"/>
        <v>0</v>
      </c>
      <c r="K24" s="208">
        <f t="shared" si="3"/>
        <v>0</v>
      </c>
      <c r="L24" s="208">
        <f t="shared" si="3"/>
        <v>0</v>
      </c>
      <c r="M24" s="208">
        <f t="shared" si="3"/>
        <v>0</v>
      </c>
      <c r="N24" s="208">
        <f t="shared" si="3"/>
        <v>0</v>
      </c>
      <c r="O24" s="208">
        <f t="shared" si="3"/>
        <v>0</v>
      </c>
      <c r="P24" s="208">
        <f t="shared" ref="P24:Y24" si="7">Q16-P16</f>
        <v>0</v>
      </c>
      <c r="Q24" s="208">
        <f t="shared" si="7"/>
        <v>44.999999999999993</v>
      </c>
      <c r="R24" s="208">
        <f t="shared" si="7"/>
        <v>44.999999999999993</v>
      </c>
      <c r="S24" s="208">
        <f t="shared" si="7"/>
        <v>44.999999999999986</v>
      </c>
      <c r="T24" s="208">
        <f t="shared" si="7"/>
        <v>45</v>
      </c>
      <c r="U24" s="208">
        <f t="shared" si="7"/>
        <v>45</v>
      </c>
      <c r="V24" s="208">
        <f t="shared" si="7"/>
        <v>44.999999999999972</v>
      </c>
      <c r="W24" s="208">
        <f t="shared" si="7"/>
        <v>45</v>
      </c>
      <c r="X24" s="208">
        <f t="shared" si="7"/>
        <v>45</v>
      </c>
      <c r="Y24" s="208">
        <f t="shared" si="7"/>
        <v>45</v>
      </c>
      <c r="Z24" s="208"/>
      <c r="AB24" s="261"/>
      <c r="AC24" s="261"/>
      <c r="AD24" s="261"/>
      <c r="AE24" s="261"/>
      <c r="AF24" s="261"/>
      <c r="AG24" s="261"/>
      <c r="AH24" s="261"/>
      <c r="AI24" s="261"/>
      <c r="AJ24" s="261"/>
      <c r="AK24" s="261"/>
      <c r="AL24" s="261"/>
      <c r="AM24" s="261"/>
      <c r="AN24" s="261"/>
      <c r="AO24" s="261"/>
      <c r="AP24" s="261"/>
      <c r="AQ24" s="261"/>
      <c r="AR24" s="261"/>
    </row>
    <row r="25" spans="1:44" s="7" customFormat="1">
      <c r="A25" s="193"/>
      <c r="B25" s="191" t="s">
        <v>401</v>
      </c>
      <c r="C25" s="191"/>
      <c r="D25" s="181"/>
      <c r="E25" s="208">
        <f t="shared" si="2"/>
        <v>0</v>
      </c>
      <c r="F25" s="208">
        <f t="shared" si="3"/>
        <v>0</v>
      </c>
      <c r="G25" s="208">
        <f t="shared" si="3"/>
        <v>0</v>
      </c>
      <c r="H25" s="208">
        <f t="shared" si="3"/>
        <v>0</v>
      </c>
      <c r="I25" s="208">
        <f t="shared" si="3"/>
        <v>0</v>
      </c>
      <c r="J25" s="208">
        <f t="shared" si="3"/>
        <v>0</v>
      </c>
      <c r="K25" s="208">
        <f t="shared" si="3"/>
        <v>0</v>
      </c>
      <c r="L25" s="208">
        <f t="shared" si="3"/>
        <v>0</v>
      </c>
      <c r="M25" s="208">
        <f t="shared" si="3"/>
        <v>0</v>
      </c>
      <c r="N25" s="208">
        <f t="shared" si="3"/>
        <v>0</v>
      </c>
      <c r="O25" s="208">
        <f t="shared" si="3"/>
        <v>0</v>
      </c>
      <c r="P25" s="208">
        <f t="shared" si="3"/>
        <v>0</v>
      </c>
      <c r="Q25" s="208">
        <f t="shared" si="3"/>
        <v>0</v>
      </c>
      <c r="R25" s="208">
        <f t="shared" si="3"/>
        <v>0</v>
      </c>
      <c r="S25" s="208">
        <f t="shared" si="3"/>
        <v>0</v>
      </c>
      <c r="T25" s="208">
        <f t="shared" si="3"/>
        <v>0</v>
      </c>
      <c r="U25" s="208">
        <f t="shared" si="3"/>
        <v>0</v>
      </c>
      <c r="V25" s="208">
        <f t="shared" si="3"/>
        <v>0</v>
      </c>
      <c r="W25" s="208">
        <f t="shared" si="3"/>
        <v>0</v>
      </c>
      <c r="X25" s="208">
        <f t="shared" si="3"/>
        <v>0</v>
      </c>
      <c r="Y25" s="208">
        <f t="shared" si="3"/>
        <v>0</v>
      </c>
      <c r="Z25" s="208"/>
      <c r="AB25"/>
      <c r="AC25"/>
      <c r="AD25"/>
      <c r="AE25"/>
      <c r="AF25"/>
      <c r="AG25"/>
      <c r="AH25"/>
      <c r="AI25"/>
      <c r="AJ25"/>
      <c r="AK25"/>
      <c r="AL25"/>
      <c r="AM25"/>
      <c r="AN25"/>
      <c r="AO25"/>
      <c r="AP25"/>
      <c r="AQ25"/>
      <c r="AR25"/>
    </row>
    <row r="26" spans="1:44" s="34" customFormat="1">
      <c r="A26" s="193"/>
      <c r="B26" s="180" t="s">
        <v>102</v>
      </c>
      <c r="C26" s="180"/>
      <c r="D26" s="181"/>
      <c r="E26" s="181">
        <f t="shared" ref="E26:Y26" si="8">SUM(E18:E25)</f>
        <v>-23.379999999999939</v>
      </c>
      <c r="F26" s="181">
        <f t="shared" si="8"/>
        <v>-4.1999999999999886</v>
      </c>
      <c r="G26" s="181">
        <f t="shared" si="8"/>
        <v>-2.8050000000000068</v>
      </c>
      <c r="H26" s="181">
        <f t="shared" si="8"/>
        <v>30.449999999999982</v>
      </c>
      <c r="I26" s="181">
        <f t="shared" si="8"/>
        <v>1.1000000000000156</v>
      </c>
      <c r="J26" s="181">
        <f t="shared" si="8"/>
        <v>-28.800000000000026</v>
      </c>
      <c r="K26" s="181">
        <f t="shared" si="8"/>
        <v>-7.3680000000000234</v>
      </c>
      <c r="L26" s="181">
        <f t="shared" si="8"/>
        <v>-7.220000000000006</v>
      </c>
      <c r="M26" s="181">
        <f t="shared" si="8"/>
        <v>-44.938999999999972</v>
      </c>
      <c r="N26" s="181">
        <f t="shared" si="8"/>
        <v>29.279999999999987</v>
      </c>
      <c r="O26" s="181">
        <f t="shared" si="8"/>
        <v>16.599999999999991</v>
      </c>
      <c r="P26" s="181">
        <f t="shared" si="8"/>
        <v>38.25</v>
      </c>
      <c r="Q26" s="208">
        <f t="shared" si="8"/>
        <v>44.774999999999991</v>
      </c>
      <c r="R26" s="208">
        <f t="shared" si="8"/>
        <v>40.399999999999984</v>
      </c>
      <c r="S26" s="208">
        <f t="shared" si="8"/>
        <v>24.474999999999984</v>
      </c>
      <c r="T26" s="208">
        <f t="shared" si="8"/>
        <v>38.090000000000011</v>
      </c>
      <c r="U26" s="208">
        <f t="shared" si="8"/>
        <v>21.15</v>
      </c>
      <c r="V26" s="208">
        <f t="shared" si="8"/>
        <v>8.9999999999999716</v>
      </c>
      <c r="W26" s="208">
        <f t="shared" si="8"/>
        <v>34.4</v>
      </c>
      <c r="X26" s="208">
        <f t="shared" si="8"/>
        <v>17.700000000000017</v>
      </c>
      <c r="Y26" s="208">
        <f t="shared" si="8"/>
        <v>18.399999999999977</v>
      </c>
      <c r="Z26" s="208"/>
      <c r="AB26"/>
      <c r="AC26"/>
      <c r="AD26"/>
      <c r="AE26"/>
      <c r="AF26"/>
      <c r="AG26"/>
      <c r="AH26"/>
      <c r="AI26"/>
      <c r="AJ26"/>
      <c r="AK26"/>
      <c r="AL26"/>
      <c r="AM26"/>
      <c r="AN26"/>
      <c r="AO26"/>
      <c r="AP26"/>
      <c r="AQ26"/>
      <c r="AR26"/>
    </row>
    <row r="27" spans="1:44" s="169" customFormat="1">
      <c r="A27" s="193"/>
      <c r="B27" s="187" t="s">
        <v>133</v>
      </c>
      <c r="C27" s="187"/>
      <c r="D27" s="188"/>
      <c r="E27" s="188">
        <f t="shared" ref="E27:Z27" si="9">SUM(E10:E17)</f>
        <v>755.34199999999998</v>
      </c>
      <c r="F27" s="281">
        <f t="shared" si="9"/>
        <v>731.96199999999999</v>
      </c>
      <c r="G27" s="281">
        <f t="shared" si="9"/>
        <v>727.76200000000006</v>
      </c>
      <c r="H27" s="281">
        <f t="shared" si="9"/>
        <v>724.95699999999999</v>
      </c>
      <c r="I27" s="281">
        <f t="shared" si="9"/>
        <v>755.40700000000004</v>
      </c>
      <c r="J27" s="281">
        <f t="shared" si="9"/>
        <v>756.50700000000006</v>
      </c>
      <c r="K27" s="281">
        <f t="shared" si="9"/>
        <v>727.70699999999999</v>
      </c>
      <c r="L27" s="281">
        <f t="shared" si="9"/>
        <v>720.33900000000006</v>
      </c>
      <c r="M27" s="281">
        <f t="shared" si="9"/>
        <v>713.11899999999991</v>
      </c>
      <c r="N27" s="281">
        <f t="shared" si="9"/>
        <v>668.18</v>
      </c>
      <c r="O27" s="281">
        <f t="shared" si="9"/>
        <v>697.45999999999992</v>
      </c>
      <c r="P27" s="281">
        <f t="shared" si="9"/>
        <v>714.06</v>
      </c>
      <c r="Q27" s="281">
        <f t="shared" si="9"/>
        <v>752.31</v>
      </c>
      <c r="R27" s="281">
        <f t="shared" si="9"/>
        <v>797.08499999999992</v>
      </c>
      <c r="S27" s="281">
        <f t="shared" si="9"/>
        <v>837.4849999999999</v>
      </c>
      <c r="T27" s="281">
        <f t="shared" si="9"/>
        <v>861.95999999999992</v>
      </c>
      <c r="U27" s="281">
        <f t="shared" si="9"/>
        <v>900.05</v>
      </c>
      <c r="V27" s="281">
        <f t="shared" si="9"/>
        <v>921.19999999999993</v>
      </c>
      <c r="W27" s="281">
        <f t="shared" si="9"/>
        <v>930.19999999999982</v>
      </c>
      <c r="X27" s="281">
        <f t="shared" si="9"/>
        <v>964.59999999999991</v>
      </c>
      <c r="Y27" s="281">
        <f t="shared" si="9"/>
        <v>982.3</v>
      </c>
      <c r="Z27" s="281">
        <f t="shared" si="9"/>
        <v>1000.6999999999998</v>
      </c>
      <c r="AB27" s="193"/>
      <c r="AC27" s="193"/>
      <c r="AD27" s="193"/>
      <c r="AE27" s="193"/>
      <c r="AF27" s="193"/>
      <c r="AG27" s="193"/>
      <c r="AH27" s="193"/>
      <c r="AI27" s="193"/>
      <c r="AJ27" s="193"/>
      <c r="AK27" s="193"/>
      <c r="AL27" s="193"/>
      <c r="AM27" s="193"/>
      <c r="AN27" s="193"/>
      <c r="AO27" s="193"/>
      <c r="AP27" s="193"/>
      <c r="AQ27" s="193"/>
      <c r="AR27" s="193"/>
    </row>
    <row r="28" spans="1:44" s="169" customFormat="1">
      <c r="A28" s="193"/>
      <c r="B28" s="187"/>
      <c r="C28" s="187"/>
      <c r="D28" s="188"/>
      <c r="E28" s="188"/>
      <c r="F28" s="188"/>
      <c r="G28" s="188"/>
      <c r="H28" s="188"/>
      <c r="I28" s="188"/>
      <c r="J28" s="188"/>
      <c r="K28" s="188"/>
      <c r="L28" s="188"/>
      <c r="M28" s="188"/>
      <c r="N28" s="188"/>
      <c r="O28" s="188"/>
      <c r="P28" s="188"/>
      <c r="Q28" s="227"/>
      <c r="R28" s="227"/>
      <c r="S28" s="227"/>
      <c r="T28" s="227"/>
      <c r="U28" s="227"/>
      <c r="V28" s="227"/>
      <c r="W28" s="227"/>
      <c r="X28" s="227"/>
      <c r="Y28" s="227"/>
      <c r="Z28" s="227"/>
      <c r="AB28" s="193"/>
      <c r="AC28" s="193"/>
      <c r="AD28" s="193"/>
      <c r="AE28" s="193"/>
      <c r="AF28" s="193"/>
      <c r="AG28" s="193"/>
      <c r="AH28" s="193"/>
      <c r="AI28" s="193"/>
      <c r="AJ28" s="193"/>
      <c r="AK28" s="193"/>
      <c r="AL28" s="193"/>
      <c r="AM28" s="193"/>
      <c r="AN28" s="193"/>
      <c r="AO28" s="193"/>
      <c r="AP28" s="193"/>
      <c r="AQ28" s="193"/>
      <c r="AR28" s="193"/>
    </row>
    <row r="29" spans="1:44" s="169" customFormat="1">
      <c r="A29" s="193"/>
      <c r="B29" s="187" t="s">
        <v>29</v>
      </c>
      <c r="C29" s="187"/>
      <c r="D29" s="179"/>
      <c r="E29" s="179"/>
      <c r="F29" s="179"/>
      <c r="G29" s="179"/>
      <c r="H29" s="179"/>
      <c r="I29" s="179"/>
      <c r="J29" s="179"/>
      <c r="K29" s="179"/>
      <c r="L29" s="179"/>
      <c r="M29" s="179"/>
      <c r="N29" s="179"/>
      <c r="O29" s="179"/>
      <c r="P29" s="179"/>
      <c r="Q29" s="225"/>
      <c r="R29" s="225"/>
      <c r="S29" s="225"/>
      <c r="T29" s="225"/>
      <c r="U29" s="225"/>
      <c r="V29" s="225"/>
      <c r="W29" s="225"/>
      <c r="X29" s="225"/>
      <c r="Y29" s="225"/>
      <c r="Z29" s="225"/>
      <c r="AB29" s="193"/>
      <c r="AC29" s="193"/>
      <c r="AD29" s="193"/>
      <c r="AE29" s="193"/>
      <c r="AF29" s="193"/>
      <c r="AG29" s="193"/>
      <c r="AH29" s="193"/>
      <c r="AI29" s="193"/>
      <c r="AJ29" s="193"/>
      <c r="AK29" s="193"/>
      <c r="AL29" s="193"/>
      <c r="AM29" s="193"/>
      <c r="AN29" s="193"/>
      <c r="AO29" s="193"/>
      <c r="AP29" s="193"/>
      <c r="AQ29" s="193"/>
      <c r="AR29" s="193"/>
    </row>
    <row r="30" spans="1:44" s="169" customFormat="1">
      <c r="A30" s="193"/>
      <c r="B30" s="180" t="s">
        <v>327</v>
      </c>
      <c r="C30" s="312"/>
      <c r="D30" s="324"/>
      <c r="E30" s="478">
        <v>1872.2429999999999</v>
      </c>
      <c r="F30" s="478">
        <v>1840.2179999999998</v>
      </c>
      <c r="G30" s="478">
        <v>1830.9740000000002</v>
      </c>
      <c r="H30" s="478">
        <v>1819.0700000000002</v>
      </c>
      <c r="I30" s="478">
        <v>1747.2849999999999</v>
      </c>
      <c r="J30" s="478">
        <v>1599.46</v>
      </c>
      <c r="K30" s="478">
        <v>1384.2199999999998</v>
      </c>
      <c r="L30" s="478">
        <v>1158.155</v>
      </c>
      <c r="M30" s="478">
        <v>896.55499999999995</v>
      </c>
      <c r="N30" s="478">
        <v>432.56499999999994</v>
      </c>
      <c r="O30" s="478">
        <v>339.16999999999996</v>
      </c>
      <c r="P30" s="478">
        <v>41.019999999999996</v>
      </c>
      <c r="Q30" s="478">
        <v>26.32</v>
      </c>
      <c r="R30" s="478">
        <v>24.425000000000001</v>
      </c>
      <c r="S30" s="478">
        <v>2.25</v>
      </c>
      <c r="T30" s="478">
        <v>2.25</v>
      </c>
      <c r="U30" s="478">
        <v>0</v>
      </c>
      <c r="V30" s="478">
        <v>0</v>
      </c>
      <c r="W30" s="478">
        <v>0</v>
      </c>
      <c r="X30" s="478">
        <v>0</v>
      </c>
      <c r="Y30" s="478">
        <v>0</v>
      </c>
      <c r="Z30" s="478">
        <v>0</v>
      </c>
      <c r="AA30" s="312"/>
      <c r="AB30" s="312"/>
      <c r="AC30" s="193"/>
      <c r="AD30" s="193"/>
      <c r="AE30" s="193"/>
      <c r="AF30" s="193"/>
      <c r="AG30" s="193"/>
      <c r="AH30" s="193"/>
      <c r="AI30" s="193"/>
      <c r="AJ30" s="193"/>
      <c r="AK30" s="193"/>
      <c r="AL30" s="193"/>
      <c r="AM30" s="193"/>
      <c r="AN30" s="193"/>
      <c r="AO30" s="193"/>
      <c r="AP30" s="193"/>
      <c r="AQ30" s="193"/>
      <c r="AR30" s="193"/>
    </row>
    <row r="31" spans="1:44" s="169" customFormat="1">
      <c r="A31" s="193"/>
      <c r="B31" s="191" t="s">
        <v>328</v>
      </c>
      <c r="C31" s="312"/>
      <c r="D31" s="324"/>
      <c r="E31" s="478">
        <v>917.36000000000013</v>
      </c>
      <c r="F31" s="478">
        <v>917.36000000000013</v>
      </c>
      <c r="G31" s="478">
        <v>917.36000000000013</v>
      </c>
      <c r="H31" s="478">
        <v>917.36000000000013</v>
      </c>
      <c r="I31" s="478">
        <v>917.36000000000013</v>
      </c>
      <c r="J31" s="478">
        <v>917.36000000000013</v>
      </c>
      <c r="K31" s="478">
        <v>917.36000000000013</v>
      </c>
      <c r="L31" s="478">
        <v>917.36000000000013</v>
      </c>
      <c r="M31" s="478">
        <v>917.36000000000013</v>
      </c>
      <c r="N31" s="478">
        <v>917.36000000000013</v>
      </c>
      <c r="O31" s="478">
        <v>917.36000000000013</v>
      </c>
      <c r="P31" s="478">
        <v>917.36000000000013</v>
      </c>
      <c r="Q31" s="478">
        <v>917.36000000000013</v>
      </c>
      <c r="R31" s="478">
        <v>917.36000000000013</v>
      </c>
      <c r="S31" s="478">
        <v>853.15499999999997</v>
      </c>
      <c r="T31" s="478">
        <v>760</v>
      </c>
      <c r="U31" s="478">
        <v>612.79999999999995</v>
      </c>
      <c r="V31" s="478">
        <v>453.125</v>
      </c>
      <c r="W31" s="478">
        <v>327.8</v>
      </c>
      <c r="X31" s="478">
        <v>0</v>
      </c>
      <c r="Y31" s="478">
        <v>0</v>
      </c>
      <c r="Z31" s="478">
        <v>0</v>
      </c>
      <c r="AA31" s="312"/>
      <c r="AB31" s="312"/>
      <c r="AC31" s="193"/>
      <c r="AD31" s="193"/>
      <c r="AE31" s="193"/>
      <c r="AF31" s="193"/>
      <c r="AG31" s="193"/>
      <c r="AH31" s="193"/>
      <c r="AI31" s="193"/>
      <c r="AJ31" s="193"/>
      <c r="AK31" s="193"/>
      <c r="AL31" s="193"/>
      <c r="AM31" s="193"/>
      <c r="AN31" s="193"/>
      <c r="AO31" s="193"/>
      <c r="AP31" s="193"/>
      <c r="AQ31" s="193"/>
      <c r="AR31" s="193"/>
    </row>
    <row r="32" spans="1:44" s="169" customFormat="1">
      <c r="A32" s="193"/>
      <c r="B32" s="274" t="s">
        <v>391</v>
      </c>
      <c r="C32" s="312"/>
      <c r="D32" s="324"/>
      <c r="E32" s="478">
        <v>623.72500000000002</v>
      </c>
      <c r="F32" s="478">
        <v>623.72500000000002</v>
      </c>
      <c r="G32" s="478">
        <v>623.72500000000002</v>
      </c>
      <c r="H32" s="478">
        <v>623.72500000000002</v>
      </c>
      <c r="I32" s="478">
        <v>623.72500000000002</v>
      </c>
      <c r="J32" s="478">
        <v>623.72500000000002</v>
      </c>
      <c r="K32" s="478">
        <v>623.72500000000002</v>
      </c>
      <c r="L32" s="478">
        <v>623.72500000000002</v>
      </c>
      <c r="M32" s="478">
        <v>623.72500000000002</v>
      </c>
      <c r="N32" s="478">
        <v>623.72500000000002</v>
      </c>
      <c r="O32" s="478">
        <v>623.72500000000002</v>
      </c>
      <c r="P32" s="478">
        <v>623.72500000000002</v>
      </c>
      <c r="Q32" s="478">
        <v>623.72500000000002</v>
      </c>
      <c r="R32" s="478">
        <v>623.72500000000002</v>
      </c>
      <c r="S32" s="478">
        <v>623.72500000000002</v>
      </c>
      <c r="T32" s="478">
        <v>623.72500000000002</v>
      </c>
      <c r="U32" s="478">
        <v>623.72500000000002</v>
      </c>
      <c r="V32" s="478">
        <v>623.72500000000002</v>
      </c>
      <c r="W32" s="478">
        <v>623.72500000000002</v>
      </c>
      <c r="X32" s="478">
        <v>623.72500000000002</v>
      </c>
      <c r="Y32" s="478">
        <v>552.17499999999995</v>
      </c>
      <c r="Z32" s="478">
        <v>366.95</v>
      </c>
      <c r="AA32" s="312"/>
      <c r="AB32" s="312"/>
      <c r="AC32" s="193"/>
      <c r="AD32" s="193"/>
      <c r="AE32" s="193"/>
      <c r="AF32" s="193"/>
      <c r="AG32" s="193"/>
      <c r="AH32" s="193"/>
      <c r="AI32" s="193"/>
      <c r="AJ32" s="193"/>
      <c r="AK32" s="193"/>
      <c r="AL32" s="193"/>
      <c r="AM32" s="193"/>
      <c r="AN32" s="193"/>
      <c r="AO32" s="193"/>
      <c r="AP32" s="193"/>
      <c r="AQ32" s="193"/>
      <c r="AR32" s="193"/>
    </row>
    <row r="33" spans="1:48" s="169" customFormat="1">
      <c r="A33" s="193"/>
      <c r="B33" s="274" t="s">
        <v>392</v>
      </c>
      <c r="C33" s="312"/>
      <c r="D33" s="324"/>
      <c r="E33" s="478">
        <v>182</v>
      </c>
      <c r="F33" s="478">
        <v>187.72499999999999</v>
      </c>
      <c r="G33" s="478">
        <v>187.72499999999999</v>
      </c>
      <c r="H33" s="478">
        <v>187.72499999999999</v>
      </c>
      <c r="I33" s="478">
        <v>187.72499999999999</v>
      </c>
      <c r="J33" s="478">
        <v>187.72499999999999</v>
      </c>
      <c r="K33" s="478">
        <v>187.72499999999999</v>
      </c>
      <c r="L33" s="478">
        <v>187.72499999999999</v>
      </c>
      <c r="M33" s="478">
        <v>187.72499999999999</v>
      </c>
      <c r="N33" s="478">
        <v>187.72499999999999</v>
      </c>
      <c r="O33" s="478">
        <v>187.72499999999999</v>
      </c>
      <c r="P33" s="478">
        <v>187.72499999999999</v>
      </c>
      <c r="Q33" s="478">
        <v>187.72499999999999</v>
      </c>
      <c r="R33" s="478">
        <v>187.72499999999999</v>
      </c>
      <c r="S33" s="478">
        <v>187.72499999999999</v>
      </c>
      <c r="T33" s="478">
        <v>187.72499999999999</v>
      </c>
      <c r="U33" s="478">
        <v>187.72499999999999</v>
      </c>
      <c r="V33" s="478">
        <v>187.72499999999999</v>
      </c>
      <c r="W33" s="478">
        <v>187.72499999999999</v>
      </c>
      <c r="X33" s="478">
        <v>187.72499999999999</v>
      </c>
      <c r="Y33" s="478">
        <v>187.72499999999999</v>
      </c>
      <c r="Z33" s="478">
        <v>187.72499999999999</v>
      </c>
      <c r="AA33" s="312"/>
      <c r="AB33" s="312"/>
      <c r="AC33" s="193"/>
      <c r="AD33" s="193"/>
      <c r="AE33" s="193"/>
      <c r="AF33" s="193"/>
      <c r="AG33" s="193"/>
      <c r="AH33" s="193"/>
      <c r="AI33" s="193"/>
      <c r="AJ33" s="193"/>
      <c r="AK33" s="193"/>
      <c r="AL33" s="193"/>
      <c r="AM33" s="193"/>
      <c r="AN33" s="193"/>
      <c r="AO33" s="193"/>
      <c r="AP33" s="193"/>
      <c r="AQ33" s="193"/>
      <c r="AR33" s="193"/>
    </row>
    <row r="34" spans="1:48" s="169" customFormat="1">
      <c r="A34" s="261"/>
      <c r="B34" s="274" t="s">
        <v>393</v>
      </c>
      <c r="C34" s="312"/>
      <c r="D34" s="324"/>
      <c r="E34" s="478">
        <v>0</v>
      </c>
      <c r="F34" s="478">
        <v>16.8</v>
      </c>
      <c r="G34" s="478">
        <v>182.3</v>
      </c>
      <c r="H34" s="478">
        <v>522.29999999999995</v>
      </c>
      <c r="I34" s="478">
        <v>698.3</v>
      </c>
      <c r="J34" s="478">
        <v>874.3</v>
      </c>
      <c r="K34" s="478">
        <v>1050.3</v>
      </c>
      <c r="L34" s="478">
        <v>1226.3</v>
      </c>
      <c r="M34" s="478">
        <v>1226.3</v>
      </c>
      <c r="N34" s="478">
        <v>1226.3</v>
      </c>
      <c r="O34" s="478">
        <v>1226.3</v>
      </c>
      <c r="P34" s="478">
        <v>1226.3</v>
      </c>
      <c r="Q34" s="478">
        <v>1226.3</v>
      </c>
      <c r="R34" s="478">
        <v>1226.3</v>
      </c>
      <c r="S34" s="478">
        <v>1226.3</v>
      </c>
      <c r="T34" s="478">
        <v>1226.3</v>
      </c>
      <c r="U34" s="478">
        <v>1226.3</v>
      </c>
      <c r="V34" s="478">
        <v>1226.3</v>
      </c>
      <c r="W34" s="478">
        <v>1226.3</v>
      </c>
      <c r="X34" s="478">
        <v>1226.3</v>
      </c>
      <c r="Y34" s="478">
        <v>1226.3</v>
      </c>
      <c r="Z34" s="478">
        <v>1226.3</v>
      </c>
      <c r="AA34" s="478"/>
      <c r="AB34" s="312"/>
      <c r="AC34" s="261"/>
      <c r="AD34" s="261"/>
      <c r="AE34" s="261"/>
      <c r="AF34" s="261"/>
      <c r="AG34" s="261"/>
      <c r="AH34" s="261"/>
      <c r="AI34" s="261"/>
      <c r="AJ34" s="261"/>
      <c r="AK34" s="261"/>
      <c r="AL34" s="261"/>
      <c r="AM34" s="261"/>
      <c r="AN34" s="261"/>
      <c r="AO34" s="261"/>
      <c r="AP34" s="261"/>
      <c r="AQ34" s="261"/>
      <c r="AR34" s="261"/>
    </row>
    <row r="35" spans="1:48" s="34" customFormat="1">
      <c r="A35" s="193"/>
      <c r="B35" s="274" t="s">
        <v>394</v>
      </c>
      <c r="C35" s="312"/>
      <c r="D35" s="324"/>
      <c r="E35" s="478">
        <v>0</v>
      </c>
      <c r="F35" s="478">
        <v>0</v>
      </c>
      <c r="G35" s="478">
        <v>0</v>
      </c>
      <c r="H35" s="478">
        <v>0</v>
      </c>
      <c r="I35" s="478">
        <v>0</v>
      </c>
      <c r="J35" s="478">
        <v>0</v>
      </c>
      <c r="K35" s="478">
        <v>0</v>
      </c>
      <c r="L35" s="478">
        <v>0</v>
      </c>
      <c r="M35" s="478">
        <v>180</v>
      </c>
      <c r="N35" s="478">
        <v>360</v>
      </c>
      <c r="O35" s="478">
        <v>540</v>
      </c>
      <c r="P35" s="478">
        <v>720</v>
      </c>
      <c r="Q35" s="478">
        <v>900</v>
      </c>
      <c r="R35" s="478">
        <v>900</v>
      </c>
      <c r="S35" s="478">
        <v>900</v>
      </c>
      <c r="T35" s="478">
        <v>900</v>
      </c>
      <c r="U35" s="478">
        <v>900</v>
      </c>
      <c r="V35" s="478">
        <v>900</v>
      </c>
      <c r="W35" s="478">
        <v>900</v>
      </c>
      <c r="X35" s="478">
        <v>900</v>
      </c>
      <c r="Y35" s="478">
        <v>900</v>
      </c>
      <c r="Z35" s="478">
        <v>900</v>
      </c>
      <c r="AA35" s="478"/>
      <c r="AB35" s="312"/>
      <c r="AC35"/>
      <c r="AD35" s="430"/>
      <c r="AE35" s="430"/>
      <c r="AF35" s="430"/>
      <c r="AG35" s="430"/>
      <c r="AH35" s="430"/>
      <c r="AI35" s="430"/>
      <c r="AJ35" s="430"/>
      <c r="AK35" s="430"/>
      <c r="AL35" s="430"/>
      <c r="AM35" s="430"/>
      <c r="AN35" s="430"/>
      <c r="AO35" s="430"/>
      <c r="AP35" s="430"/>
      <c r="AQ35" s="430"/>
      <c r="AR35" s="430"/>
      <c r="AS35" s="430"/>
      <c r="AT35" s="430"/>
      <c r="AU35" s="430"/>
      <c r="AV35" s="430"/>
    </row>
    <row r="36" spans="1:48" s="169" customFormat="1">
      <c r="A36" s="339"/>
      <c r="B36" s="274" t="s">
        <v>354</v>
      </c>
      <c r="C36" s="312"/>
      <c r="D36" s="324"/>
      <c r="E36" s="478">
        <v>0</v>
      </c>
      <c r="F36" s="478">
        <v>0</v>
      </c>
      <c r="G36" s="478">
        <v>0</v>
      </c>
      <c r="H36" s="478">
        <v>0</v>
      </c>
      <c r="I36" s="478">
        <v>0</v>
      </c>
      <c r="J36" s="478">
        <v>0</v>
      </c>
      <c r="K36" s="478">
        <v>0</v>
      </c>
      <c r="L36" s="478">
        <v>0</v>
      </c>
      <c r="M36" s="478">
        <v>0</v>
      </c>
      <c r="N36" s="478">
        <v>0</v>
      </c>
      <c r="O36" s="478">
        <v>0</v>
      </c>
      <c r="P36" s="478">
        <v>0</v>
      </c>
      <c r="Q36" s="478">
        <v>0</v>
      </c>
      <c r="R36" s="478">
        <v>180</v>
      </c>
      <c r="S36" s="478">
        <v>360</v>
      </c>
      <c r="T36" s="478">
        <v>540</v>
      </c>
      <c r="U36" s="478">
        <v>720</v>
      </c>
      <c r="V36" s="478">
        <v>900</v>
      </c>
      <c r="W36" s="478">
        <v>1080</v>
      </c>
      <c r="X36" s="478">
        <v>1260</v>
      </c>
      <c r="Y36" s="478">
        <v>1440</v>
      </c>
      <c r="Z36" s="478">
        <v>1620</v>
      </c>
      <c r="AA36" s="478"/>
      <c r="AB36" s="312"/>
      <c r="AC36" s="339"/>
      <c r="AD36" s="339"/>
      <c r="AE36" s="339"/>
      <c r="AF36" s="339"/>
      <c r="AG36" s="339"/>
      <c r="AH36" s="339"/>
      <c r="AI36" s="339"/>
      <c r="AJ36" s="339"/>
      <c r="AK36" s="339"/>
      <c r="AL36" s="339"/>
      <c r="AM36" s="339"/>
      <c r="AN36" s="339"/>
      <c r="AO36" s="339"/>
      <c r="AP36" s="339"/>
      <c r="AQ36" s="339"/>
      <c r="AR36" s="339"/>
    </row>
    <row r="37" spans="1:48" s="169" customFormat="1">
      <c r="A37" s="339"/>
      <c r="B37" s="274" t="s">
        <v>395</v>
      </c>
      <c r="C37" s="312"/>
      <c r="D37" s="324"/>
      <c r="E37" s="478">
        <v>0</v>
      </c>
      <c r="F37" s="478">
        <v>10</v>
      </c>
      <c r="G37" s="478">
        <v>35</v>
      </c>
      <c r="H37" s="478">
        <v>35</v>
      </c>
      <c r="I37" s="478">
        <v>35</v>
      </c>
      <c r="J37" s="478">
        <v>35</v>
      </c>
      <c r="K37" s="478">
        <v>35</v>
      </c>
      <c r="L37" s="478">
        <v>35</v>
      </c>
      <c r="M37" s="478">
        <v>35</v>
      </c>
      <c r="N37" s="478">
        <v>35</v>
      </c>
      <c r="O37" s="478">
        <v>35</v>
      </c>
      <c r="P37" s="478">
        <v>35</v>
      </c>
      <c r="Q37" s="478">
        <v>35</v>
      </c>
      <c r="R37" s="478">
        <v>35</v>
      </c>
      <c r="S37" s="478">
        <v>35</v>
      </c>
      <c r="T37" s="478">
        <v>35</v>
      </c>
      <c r="U37" s="478">
        <v>35</v>
      </c>
      <c r="V37" s="478">
        <v>35</v>
      </c>
      <c r="W37" s="478">
        <v>35</v>
      </c>
      <c r="X37" s="478">
        <v>35</v>
      </c>
      <c r="Y37" s="478">
        <v>35</v>
      </c>
      <c r="Z37" s="478">
        <v>35</v>
      </c>
      <c r="AA37" s="478"/>
      <c r="AB37" s="312"/>
      <c r="AC37" s="339"/>
      <c r="AD37" s="339"/>
      <c r="AE37" s="339"/>
      <c r="AF37" s="339"/>
      <c r="AG37" s="339"/>
      <c r="AH37" s="339"/>
      <c r="AI37" s="339"/>
      <c r="AJ37" s="339"/>
      <c r="AK37" s="339"/>
      <c r="AL37" s="339"/>
      <c r="AM37" s="339"/>
      <c r="AN37" s="339"/>
      <c r="AO37" s="339"/>
      <c r="AP37" s="339"/>
      <c r="AQ37" s="339"/>
      <c r="AR37" s="339"/>
    </row>
    <row r="38" spans="1:48" s="169" customFormat="1">
      <c r="A38" s="339"/>
      <c r="B38" s="274" t="s">
        <v>396</v>
      </c>
      <c r="C38" s="312"/>
      <c r="D38" s="324"/>
      <c r="E38" s="478">
        <v>55.7</v>
      </c>
      <c r="F38" s="478">
        <v>106</v>
      </c>
      <c r="G38" s="478">
        <v>131</v>
      </c>
      <c r="H38" s="478">
        <v>156</v>
      </c>
      <c r="I38" s="478">
        <v>156</v>
      </c>
      <c r="J38" s="478">
        <v>156</v>
      </c>
      <c r="K38" s="478">
        <v>156</v>
      </c>
      <c r="L38" s="478">
        <v>156</v>
      </c>
      <c r="M38" s="478">
        <v>156</v>
      </c>
      <c r="N38" s="478">
        <v>156</v>
      </c>
      <c r="O38" s="478">
        <v>156</v>
      </c>
      <c r="P38" s="478">
        <v>156</v>
      </c>
      <c r="Q38" s="478">
        <v>156</v>
      </c>
      <c r="R38" s="478">
        <v>156</v>
      </c>
      <c r="S38" s="478">
        <v>156</v>
      </c>
      <c r="T38" s="478">
        <v>156</v>
      </c>
      <c r="U38" s="478">
        <v>156</v>
      </c>
      <c r="V38" s="478">
        <v>156</v>
      </c>
      <c r="W38" s="478">
        <v>156</v>
      </c>
      <c r="X38" s="478">
        <v>156</v>
      </c>
      <c r="Y38" s="478">
        <v>156</v>
      </c>
      <c r="Z38" s="478">
        <v>156</v>
      </c>
      <c r="AA38" s="478"/>
      <c r="AB38" s="312"/>
      <c r="AC38" s="339"/>
      <c r="AD38" s="339"/>
      <c r="AE38" s="339"/>
      <c r="AF38" s="339"/>
      <c r="AG38" s="339"/>
      <c r="AH38" s="339"/>
      <c r="AI38" s="339"/>
      <c r="AJ38" s="339"/>
      <c r="AK38" s="339"/>
      <c r="AL38" s="339"/>
      <c r="AM38" s="339"/>
      <c r="AN38" s="339"/>
      <c r="AO38" s="339"/>
      <c r="AP38" s="339"/>
      <c r="AQ38" s="339"/>
      <c r="AR38" s="339"/>
    </row>
    <row r="39" spans="1:48" s="169" customFormat="1">
      <c r="A39" s="193"/>
      <c r="B39" s="191" t="s">
        <v>329</v>
      </c>
      <c r="C39" s="191"/>
      <c r="D39" s="181"/>
      <c r="E39" s="181">
        <f>F30-E30</f>
        <v>-32.025000000000091</v>
      </c>
      <c r="F39" s="208">
        <f t="shared" ref="F39:F47" si="10">G30-F30</f>
        <v>-9.2439999999996871</v>
      </c>
      <c r="G39" s="208">
        <f t="shared" ref="G39:G47" si="11">H30-G30</f>
        <v>-11.903999999999996</v>
      </c>
      <c r="H39" s="208">
        <f t="shared" ref="H39:H47" si="12">I30-H30</f>
        <v>-71.785000000000309</v>
      </c>
      <c r="I39" s="208">
        <f t="shared" ref="I39:I47" si="13">J30-I30</f>
        <v>-147.82499999999982</v>
      </c>
      <c r="J39" s="208">
        <f t="shared" ref="J39:J47" si="14">K30-J30</f>
        <v>-215.24000000000024</v>
      </c>
      <c r="K39" s="208">
        <f t="shared" ref="K39:K47" si="15">L30-K30</f>
        <v>-226.06499999999983</v>
      </c>
      <c r="L39" s="208">
        <f t="shared" ref="L39:L47" si="16">M30-L30</f>
        <v>-261.60000000000002</v>
      </c>
      <c r="M39" s="208">
        <f t="shared" ref="M39:M47" si="17">N30-M30</f>
        <v>-463.99</v>
      </c>
      <c r="N39" s="208">
        <f t="shared" ref="N39:N47" si="18">O30-N30</f>
        <v>-93.394999999999982</v>
      </c>
      <c r="O39" s="208">
        <f t="shared" ref="O39:O47" si="19">P30-O30</f>
        <v>-298.14999999999998</v>
      </c>
      <c r="P39" s="208">
        <f t="shared" ref="P39:P47" si="20">Q30-P30</f>
        <v>-14.699999999999996</v>
      </c>
      <c r="Q39" s="208">
        <f t="shared" ref="Q39:Q47" si="21">R30-Q30</f>
        <v>-1.8949999999999996</v>
      </c>
      <c r="R39" s="208">
        <f t="shared" ref="R39:R47" si="22">S30-R30</f>
        <v>-22.175000000000001</v>
      </c>
      <c r="S39" s="208">
        <f t="shared" ref="S39:S47" si="23">T30-S30</f>
        <v>0</v>
      </c>
      <c r="T39" s="208">
        <f t="shared" ref="T39:T47" si="24">U30-T30</f>
        <v>-2.25</v>
      </c>
      <c r="U39" s="208">
        <f t="shared" ref="U39:U47" si="25">V30-U30</f>
        <v>0</v>
      </c>
      <c r="V39" s="208">
        <f t="shared" ref="V39:V47" si="26">W30-V30</f>
        <v>0</v>
      </c>
      <c r="W39" s="208">
        <f t="shared" ref="W39:W47" si="27">X30-W30</f>
        <v>0</v>
      </c>
      <c r="X39" s="208">
        <f t="shared" ref="X39:X47" si="28">Y30-X30</f>
        <v>0</v>
      </c>
      <c r="Y39" s="208">
        <f t="shared" ref="Y39:Y47" si="29">Z30-Y30</f>
        <v>0</v>
      </c>
      <c r="Z39" s="208"/>
      <c r="AB39" s="193"/>
      <c r="AC39" s="193"/>
      <c r="AD39" s="193"/>
      <c r="AE39" s="193"/>
      <c r="AF39" s="193"/>
      <c r="AG39" s="193"/>
      <c r="AH39" s="193"/>
      <c r="AI39" s="193"/>
      <c r="AJ39" s="193"/>
      <c r="AK39" s="193"/>
      <c r="AL39" s="193"/>
      <c r="AM39" s="193"/>
      <c r="AN39" s="193"/>
      <c r="AO39" s="193"/>
      <c r="AP39" s="193"/>
      <c r="AQ39" s="193"/>
      <c r="AR39" s="193"/>
    </row>
    <row r="40" spans="1:48" s="34" customFormat="1">
      <c r="A40" s="193"/>
      <c r="B40" s="191" t="s">
        <v>330</v>
      </c>
      <c r="C40" s="191"/>
      <c r="D40" s="181"/>
      <c r="E40" s="181">
        <f>F31-E31</f>
        <v>0</v>
      </c>
      <c r="F40" s="208">
        <f t="shared" si="10"/>
        <v>0</v>
      </c>
      <c r="G40" s="208">
        <f t="shared" si="11"/>
        <v>0</v>
      </c>
      <c r="H40" s="208">
        <f t="shared" si="12"/>
        <v>0</v>
      </c>
      <c r="I40" s="208">
        <f t="shared" si="13"/>
        <v>0</v>
      </c>
      <c r="J40" s="208">
        <f t="shared" si="14"/>
        <v>0</v>
      </c>
      <c r="K40" s="208">
        <f t="shared" si="15"/>
        <v>0</v>
      </c>
      <c r="L40" s="208">
        <f t="shared" si="16"/>
        <v>0</v>
      </c>
      <c r="M40" s="208">
        <f t="shared" si="17"/>
        <v>0</v>
      </c>
      <c r="N40" s="208">
        <f t="shared" si="18"/>
        <v>0</v>
      </c>
      <c r="O40" s="208">
        <f t="shared" si="19"/>
        <v>0</v>
      </c>
      <c r="P40" s="208">
        <f t="shared" si="20"/>
        <v>0</v>
      </c>
      <c r="Q40" s="208">
        <f t="shared" si="21"/>
        <v>0</v>
      </c>
      <c r="R40" s="208">
        <f t="shared" si="22"/>
        <v>-64.205000000000155</v>
      </c>
      <c r="S40" s="208">
        <f t="shared" si="23"/>
        <v>-93.154999999999973</v>
      </c>
      <c r="T40" s="208">
        <f t="shared" si="24"/>
        <v>-147.20000000000005</v>
      </c>
      <c r="U40" s="208">
        <f t="shared" si="25"/>
        <v>-159.67499999999995</v>
      </c>
      <c r="V40" s="208">
        <f t="shared" si="26"/>
        <v>-125.32499999999999</v>
      </c>
      <c r="W40" s="208">
        <f t="shared" si="27"/>
        <v>-327.8</v>
      </c>
      <c r="X40" s="208">
        <f t="shared" si="28"/>
        <v>0</v>
      </c>
      <c r="Y40" s="208">
        <f t="shared" si="29"/>
        <v>0</v>
      </c>
      <c r="Z40" s="208"/>
      <c r="AB40"/>
      <c r="AC40"/>
      <c r="AD40"/>
      <c r="AE40"/>
      <c r="AF40"/>
      <c r="AG40"/>
      <c r="AH40"/>
      <c r="AI40"/>
      <c r="AJ40"/>
      <c r="AK40"/>
      <c r="AL40"/>
      <c r="AM40"/>
      <c r="AN40"/>
      <c r="AO40"/>
      <c r="AP40"/>
      <c r="AQ40"/>
      <c r="AR40"/>
    </row>
    <row r="41" spans="1:48" s="169" customFormat="1">
      <c r="A41" s="339"/>
      <c r="B41" s="274" t="s">
        <v>397</v>
      </c>
      <c r="C41" s="274"/>
      <c r="D41" s="208"/>
      <c r="E41" s="208">
        <f t="shared" ref="E41:E47" si="30">F32-E32</f>
        <v>0</v>
      </c>
      <c r="F41" s="208">
        <f t="shared" si="10"/>
        <v>0</v>
      </c>
      <c r="G41" s="208">
        <f t="shared" si="11"/>
        <v>0</v>
      </c>
      <c r="H41" s="208">
        <f t="shared" si="12"/>
        <v>0</v>
      </c>
      <c r="I41" s="208">
        <f t="shared" si="13"/>
        <v>0</v>
      </c>
      <c r="J41" s="208">
        <f t="shared" si="14"/>
        <v>0</v>
      </c>
      <c r="K41" s="208">
        <f t="shared" si="15"/>
        <v>0</v>
      </c>
      <c r="L41" s="208">
        <f t="shared" si="16"/>
        <v>0</v>
      </c>
      <c r="M41" s="208">
        <f t="shared" si="17"/>
        <v>0</v>
      </c>
      <c r="N41" s="208">
        <f t="shared" si="18"/>
        <v>0</v>
      </c>
      <c r="O41" s="208">
        <f t="shared" si="19"/>
        <v>0</v>
      </c>
      <c r="P41" s="208">
        <f t="shared" si="20"/>
        <v>0</v>
      </c>
      <c r="Q41" s="208">
        <f t="shared" si="21"/>
        <v>0</v>
      </c>
      <c r="R41" s="208">
        <f t="shared" si="22"/>
        <v>0</v>
      </c>
      <c r="S41" s="208">
        <f t="shared" si="23"/>
        <v>0</v>
      </c>
      <c r="T41" s="208">
        <f t="shared" si="24"/>
        <v>0</v>
      </c>
      <c r="U41" s="208">
        <f t="shared" si="25"/>
        <v>0</v>
      </c>
      <c r="V41" s="208">
        <f t="shared" si="26"/>
        <v>0</v>
      </c>
      <c r="W41" s="208">
        <f t="shared" si="27"/>
        <v>0</v>
      </c>
      <c r="X41" s="208">
        <f t="shared" si="28"/>
        <v>-71.550000000000068</v>
      </c>
      <c r="Y41" s="208">
        <f t="shared" si="29"/>
        <v>-185.22499999999997</v>
      </c>
      <c r="Z41" s="208"/>
      <c r="AB41" s="339"/>
      <c r="AC41" s="339"/>
      <c r="AD41" s="339"/>
      <c r="AE41" s="339"/>
      <c r="AF41" s="339"/>
      <c r="AG41" s="339"/>
      <c r="AH41" s="339"/>
      <c r="AI41" s="339"/>
      <c r="AJ41" s="339"/>
      <c r="AK41" s="339"/>
      <c r="AL41" s="339"/>
      <c r="AM41" s="339"/>
      <c r="AN41" s="339"/>
      <c r="AO41" s="339"/>
      <c r="AP41" s="339"/>
      <c r="AQ41" s="339"/>
      <c r="AR41" s="339"/>
    </row>
    <row r="42" spans="1:48" s="169" customFormat="1">
      <c r="A42" s="193"/>
      <c r="B42" s="274" t="s">
        <v>398</v>
      </c>
      <c r="C42" s="191"/>
      <c r="D42" s="181"/>
      <c r="E42" s="208">
        <f t="shared" si="30"/>
        <v>5.7249999999999943</v>
      </c>
      <c r="F42" s="208">
        <f t="shared" si="10"/>
        <v>0</v>
      </c>
      <c r="G42" s="208">
        <f t="shared" si="11"/>
        <v>0</v>
      </c>
      <c r="H42" s="208">
        <f t="shared" si="12"/>
        <v>0</v>
      </c>
      <c r="I42" s="208">
        <f t="shared" si="13"/>
        <v>0</v>
      </c>
      <c r="J42" s="208">
        <f t="shared" si="14"/>
        <v>0</v>
      </c>
      <c r="K42" s="208">
        <f t="shared" si="15"/>
        <v>0</v>
      </c>
      <c r="L42" s="208">
        <f t="shared" si="16"/>
        <v>0</v>
      </c>
      <c r="M42" s="208">
        <f t="shared" si="17"/>
        <v>0</v>
      </c>
      <c r="N42" s="208">
        <f t="shared" si="18"/>
        <v>0</v>
      </c>
      <c r="O42" s="208">
        <f t="shared" si="19"/>
        <v>0</v>
      </c>
      <c r="P42" s="208">
        <f t="shared" si="20"/>
        <v>0</v>
      </c>
      <c r="Q42" s="208">
        <f t="shared" si="21"/>
        <v>0</v>
      </c>
      <c r="R42" s="208">
        <f t="shared" si="22"/>
        <v>0</v>
      </c>
      <c r="S42" s="208">
        <f t="shared" si="23"/>
        <v>0</v>
      </c>
      <c r="T42" s="208">
        <f t="shared" si="24"/>
        <v>0</v>
      </c>
      <c r="U42" s="208">
        <f t="shared" si="25"/>
        <v>0</v>
      </c>
      <c r="V42" s="208">
        <f t="shared" si="26"/>
        <v>0</v>
      </c>
      <c r="W42" s="208">
        <f t="shared" si="27"/>
        <v>0</v>
      </c>
      <c r="X42" s="208">
        <f t="shared" si="28"/>
        <v>0</v>
      </c>
      <c r="Y42" s="208">
        <f t="shared" si="29"/>
        <v>0</v>
      </c>
      <c r="Z42" s="208"/>
      <c r="AB42" s="193"/>
      <c r="AC42" s="193"/>
      <c r="AD42" s="193"/>
      <c r="AE42" s="193"/>
      <c r="AF42" s="193"/>
      <c r="AG42" s="193"/>
      <c r="AH42" s="193"/>
      <c r="AI42" s="193"/>
      <c r="AJ42" s="193"/>
      <c r="AK42" s="193"/>
      <c r="AL42" s="193"/>
      <c r="AM42" s="193"/>
      <c r="AN42" s="193"/>
      <c r="AO42" s="193"/>
      <c r="AP42" s="193"/>
      <c r="AQ42" s="193"/>
      <c r="AR42" s="193"/>
    </row>
    <row r="43" spans="1:48" s="169" customFormat="1">
      <c r="A43" s="339"/>
      <c r="B43" s="274" t="s">
        <v>399</v>
      </c>
      <c r="C43" s="274"/>
      <c r="D43" s="208"/>
      <c r="E43" s="208">
        <f t="shared" si="30"/>
        <v>16.8</v>
      </c>
      <c r="F43" s="208">
        <f t="shared" si="10"/>
        <v>165.5</v>
      </c>
      <c r="G43" s="208">
        <f t="shared" si="11"/>
        <v>339.99999999999994</v>
      </c>
      <c r="H43" s="208">
        <f t="shared" si="12"/>
        <v>176</v>
      </c>
      <c r="I43" s="208">
        <f t="shared" si="13"/>
        <v>176</v>
      </c>
      <c r="J43" s="208">
        <f t="shared" si="14"/>
        <v>176</v>
      </c>
      <c r="K43" s="208">
        <f t="shared" si="15"/>
        <v>176</v>
      </c>
      <c r="L43" s="208">
        <f t="shared" si="16"/>
        <v>0</v>
      </c>
      <c r="M43" s="208">
        <f t="shared" si="17"/>
        <v>0</v>
      </c>
      <c r="N43" s="208">
        <f t="shared" si="18"/>
        <v>0</v>
      </c>
      <c r="O43" s="208">
        <f t="shared" si="19"/>
        <v>0</v>
      </c>
      <c r="P43" s="208">
        <f t="shared" si="20"/>
        <v>0</v>
      </c>
      <c r="Q43" s="208">
        <f t="shared" si="21"/>
        <v>0</v>
      </c>
      <c r="R43" s="208">
        <f t="shared" si="22"/>
        <v>0</v>
      </c>
      <c r="S43" s="208">
        <f t="shared" si="23"/>
        <v>0</v>
      </c>
      <c r="T43" s="208">
        <f t="shared" si="24"/>
        <v>0</v>
      </c>
      <c r="U43" s="208">
        <f t="shared" si="25"/>
        <v>0</v>
      </c>
      <c r="V43" s="208">
        <f t="shared" si="26"/>
        <v>0</v>
      </c>
      <c r="W43" s="208">
        <f t="shared" si="27"/>
        <v>0</v>
      </c>
      <c r="X43" s="208">
        <f t="shared" si="28"/>
        <v>0</v>
      </c>
      <c r="Y43" s="208">
        <f t="shared" si="29"/>
        <v>0</v>
      </c>
      <c r="Z43" s="208"/>
      <c r="AB43" s="339"/>
      <c r="AC43" s="339"/>
      <c r="AD43" s="339"/>
      <c r="AE43" s="339"/>
      <c r="AF43" s="339"/>
      <c r="AG43" s="339"/>
      <c r="AH43" s="339"/>
      <c r="AI43" s="339"/>
      <c r="AJ43" s="339"/>
      <c r="AK43" s="339"/>
      <c r="AL43" s="339"/>
      <c r="AM43" s="339"/>
      <c r="AN43" s="339"/>
      <c r="AO43" s="339"/>
      <c r="AP43" s="339"/>
      <c r="AQ43" s="339"/>
      <c r="AR43" s="339"/>
    </row>
    <row r="44" spans="1:48" s="169" customFormat="1">
      <c r="A44" s="193"/>
      <c r="B44" s="274" t="s">
        <v>400</v>
      </c>
      <c r="C44" s="191"/>
      <c r="D44" s="179"/>
      <c r="E44" s="208">
        <f t="shared" si="30"/>
        <v>0</v>
      </c>
      <c r="F44" s="208">
        <f t="shared" si="10"/>
        <v>0</v>
      </c>
      <c r="G44" s="208">
        <f t="shared" si="11"/>
        <v>0</v>
      </c>
      <c r="H44" s="208">
        <f t="shared" si="12"/>
        <v>0</v>
      </c>
      <c r="I44" s="208">
        <f t="shared" si="13"/>
        <v>0</v>
      </c>
      <c r="J44" s="208">
        <f t="shared" si="14"/>
        <v>0</v>
      </c>
      <c r="K44" s="208">
        <f t="shared" si="15"/>
        <v>0</v>
      </c>
      <c r="L44" s="208">
        <f t="shared" si="16"/>
        <v>180</v>
      </c>
      <c r="M44" s="208">
        <f t="shared" si="17"/>
        <v>180</v>
      </c>
      <c r="N44" s="208">
        <f t="shared" si="18"/>
        <v>180</v>
      </c>
      <c r="O44" s="208">
        <f t="shared" si="19"/>
        <v>180</v>
      </c>
      <c r="P44" s="208">
        <f t="shared" si="20"/>
        <v>180</v>
      </c>
      <c r="Q44" s="208">
        <f t="shared" si="21"/>
        <v>0</v>
      </c>
      <c r="R44" s="208">
        <f t="shared" si="22"/>
        <v>0</v>
      </c>
      <c r="S44" s="208">
        <f t="shared" si="23"/>
        <v>0</v>
      </c>
      <c r="T44" s="208">
        <f t="shared" si="24"/>
        <v>0</v>
      </c>
      <c r="U44" s="208">
        <f t="shared" si="25"/>
        <v>0</v>
      </c>
      <c r="V44" s="208">
        <f t="shared" si="26"/>
        <v>0</v>
      </c>
      <c r="W44" s="208">
        <f t="shared" si="27"/>
        <v>0</v>
      </c>
      <c r="X44" s="208">
        <f t="shared" si="28"/>
        <v>0</v>
      </c>
      <c r="Y44" s="208">
        <f t="shared" si="29"/>
        <v>0</v>
      </c>
      <c r="Z44" s="208"/>
      <c r="AB44" s="193"/>
      <c r="AC44" s="193"/>
      <c r="AD44" s="193"/>
      <c r="AE44" s="193"/>
      <c r="AF44" s="193"/>
      <c r="AG44" s="193"/>
      <c r="AH44" s="193"/>
      <c r="AI44" s="193"/>
      <c r="AJ44" s="193"/>
      <c r="AK44" s="193"/>
      <c r="AL44" s="193"/>
      <c r="AM44" s="193"/>
      <c r="AN44" s="193"/>
      <c r="AO44" s="193"/>
      <c r="AP44" s="193"/>
      <c r="AQ44" s="193"/>
      <c r="AR44" s="193"/>
    </row>
    <row r="45" spans="1:48" s="169" customFormat="1">
      <c r="A45" s="261"/>
      <c r="B45" s="274" t="s">
        <v>355</v>
      </c>
      <c r="C45" s="191"/>
      <c r="D45" s="208"/>
      <c r="E45" s="208">
        <f t="shared" si="30"/>
        <v>0</v>
      </c>
      <c r="F45" s="208">
        <f t="shared" si="10"/>
        <v>0</v>
      </c>
      <c r="G45" s="208">
        <f t="shared" si="11"/>
        <v>0</v>
      </c>
      <c r="H45" s="208">
        <f t="shared" si="12"/>
        <v>0</v>
      </c>
      <c r="I45" s="208">
        <f t="shared" si="13"/>
        <v>0</v>
      </c>
      <c r="J45" s="208">
        <f t="shared" si="14"/>
        <v>0</v>
      </c>
      <c r="K45" s="208">
        <f t="shared" si="15"/>
        <v>0</v>
      </c>
      <c r="L45" s="208">
        <f t="shared" si="16"/>
        <v>0</v>
      </c>
      <c r="M45" s="208">
        <f t="shared" si="17"/>
        <v>0</v>
      </c>
      <c r="N45" s="208">
        <f t="shared" si="18"/>
        <v>0</v>
      </c>
      <c r="O45" s="208">
        <f t="shared" si="19"/>
        <v>0</v>
      </c>
      <c r="P45" s="208">
        <f t="shared" si="20"/>
        <v>0</v>
      </c>
      <c r="Q45" s="208">
        <f t="shared" si="21"/>
        <v>180</v>
      </c>
      <c r="R45" s="208">
        <f t="shared" si="22"/>
        <v>180</v>
      </c>
      <c r="S45" s="208">
        <f t="shared" si="23"/>
        <v>180</v>
      </c>
      <c r="T45" s="208">
        <f t="shared" si="24"/>
        <v>180</v>
      </c>
      <c r="U45" s="208">
        <f t="shared" si="25"/>
        <v>180</v>
      </c>
      <c r="V45" s="208">
        <f t="shared" si="26"/>
        <v>180</v>
      </c>
      <c r="W45" s="208">
        <f t="shared" si="27"/>
        <v>180</v>
      </c>
      <c r="X45" s="208">
        <f t="shared" si="28"/>
        <v>180</v>
      </c>
      <c r="Y45" s="208">
        <f t="shared" si="29"/>
        <v>180</v>
      </c>
      <c r="Z45" s="208"/>
      <c r="AB45" s="261"/>
      <c r="AC45" s="261"/>
      <c r="AD45" s="261"/>
      <c r="AE45" s="261"/>
      <c r="AF45" s="261"/>
      <c r="AG45" s="261"/>
      <c r="AH45" s="261"/>
      <c r="AI45" s="261"/>
      <c r="AJ45" s="261"/>
      <c r="AK45" s="261"/>
      <c r="AL45" s="261"/>
      <c r="AM45" s="261"/>
      <c r="AN45" s="261"/>
      <c r="AO45" s="261"/>
      <c r="AP45" s="261"/>
      <c r="AQ45" s="261"/>
      <c r="AR45" s="261"/>
    </row>
    <row r="46" spans="1:48" s="34" customFormat="1">
      <c r="A46" s="193"/>
      <c r="B46" s="274" t="s">
        <v>401</v>
      </c>
      <c r="C46" s="191"/>
      <c r="D46" s="181"/>
      <c r="E46" s="208">
        <f t="shared" si="30"/>
        <v>10</v>
      </c>
      <c r="F46" s="208">
        <f t="shared" si="10"/>
        <v>25</v>
      </c>
      <c r="G46" s="208">
        <f t="shared" si="11"/>
        <v>0</v>
      </c>
      <c r="H46" s="208">
        <f t="shared" si="12"/>
        <v>0</v>
      </c>
      <c r="I46" s="208">
        <f t="shared" si="13"/>
        <v>0</v>
      </c>
      <c r="J46" s="208">
        <f t="shared" si="14"/>
        <v>0</v>
      </c>
      <c r="K46" s="208">
        <f t="shared" si="15"/>
        <v>0</v>
      </c>
      <c r="L46" s="208">
        <f t="shared" si="16"/>
        <v>0</v>
      </c>
      <c r="M46" s="208">
        <f t="shared" si="17"/>
        <v>0</v>
      </c>
      <c r="N46" s="208">
        <f t="shared" si="18"/>
        <v>0</v>
      </c>
      <c r="O46" s="208">
        <f t="shared" si="19"/>
        <v>0</v>
      </c>
      <c r="P46" s="208">
        <f t="shared" si="20"/>
        <v>0</v>
      </c>
      <c r="Q46" s="208">
        <f t="shared" si="21"/>
        <v>0</v>
      </c>
      <c r="R46" s="208">
        <f t="shared" si="22"/>
        <v>0</v>
      </c>
      <c r="S46" s="208">
        <f t="shared" si="23"/>
        <v>0</v>
      </c>
      <c r="T46" s="208">
        <f t="shared" si="24"/>
        <v>0</v>
      </c>
      <c r="U46" s="208">
        <f t="shared" si="25"/>
        <v>0</v>
      </c>
      <c r="V46" s="208">
        <f t="shared" si="26"/>
        <v>0</v>
      </c>
      <c r="W46" s="208">
        <f t="shared" si="27"/>
        <v>0</v>
      </c>
      <c r="X46" s="208">
        <f t="shared" si="28"/>
        <v>0</v>
      </c>
      <c r="Y46" s="208">
        <f t="shared" si="29"/>
        <v>0</v>
      </c>
      <c r="Z46" s="208"/>
      <c r="AB46"/>
      <c r="AC46"/>
      <c r="AD46"/>
      <c r="AE46"/>
      <c r="AF46"/>
      <c r="AG46"/>
      <c r="AH46"/>
      <c r="AI46"/>
      <c r="AJ46"/>
      <c r="AK46"/>
      <c r="AL46"/>
      <c r="AM46"/>
      <c r="AN46"/>
      <c r="AO46"/>
      <c r="AP46"/>
      <c r="AQ46"/>
      <c r="AR46"/>
    </row>
    <row r="47" spans="1:48" s="169" customFormat="1">
      <c r="A47" s="339"/>
      <c r="B47" s="274" t="s">
        <v>402</v>
      </c>
      <c r="C47" s="274"/>
      <c r="D47" s="208"/>
      <c r="E47" s="208">
        <f t="shared" si="30"/>
        <v>50.3</v>
      </c>
      <c r="F47" s="208">
        <f t="shared" si="10"/>
        <v>25</v>
      </c>
      <c r="G47" s="208">
        <f t="shared" si="11"/>
        <v>25</v>
      </c>
      <c r="H47" s="208">
        <f t="shared" si="12"/>
        <v>0</v>
      </c>
      <c r="I47" s="208">
        <f t="shared" si="13"/>
        <v>0</v>
      </c>
      <c r="J47" s="208">
        <f t="shared" si="14"/>
        <v>0</v>
      </c>
      <c r="K47" s="208">
        <f t="shared" si="15"/>
        <v>0</v>
      </c>
      <c r="L47" s="208">
        <f t="shared" si="16"/>
        <v>0</v>
      </c>
      <c r="M47" s="208">
        <f t="shared" si="17"/>
        <v>0</v>
      </c>
      <c r="N47" s="208">
        <f t="shared" si="18"/>
        <v>0</v>
      </c>
      <c r="O47" s="208">
        <f t="shared" si="19"/>
        <v>0</v>
      </c>
      <c r="P47" s="208">
        <f t="shared" si="20"/>
        <v>0</v>
      </c>
      <c r="Q47" s="208">
        <f t="shared" si="21"/>
        <v>0</v>
      </c>
      <c r="R47" s="208">
        <f t="shared" si="22"/>
        <v>0</v>
      </c>
      <c r="S47" s="208">
        <f t="shared" si="23"/>
        <v>0</v>
      </c>
      <c r="T47" s="208">
        <f t="shared" si="24"/>
        <v>0</v>
      </c>
      <c r="U47" s="208">
        <f t="shared" si="25"/>
        <v>0</v>
      </c>
      <c r="V47" s="208">
        <f t="shared" si="26"/>
        <v>0</v>
      </c>
      <c r="W47" s="208">
        <f t="shared" si="27"/>
        <v>0</v>
      </c>
      <c r="X47" s="208">
        <f t="shared" si="28"/>
        <v>0</v>
      </c>
      <c r="Y47" s="208">
        <f t="shared" si="29"/>
        <v>0</v>
      </c>
      <c r="Z47" s="208"/>
      <c r="AB47" s="339"/>
      <c r="AC47" s="339"/>
      <c r="AD47" s="339"/>
      <c r="AE47" s="339"/>
      <c r="AF47" s="339"/>
      <c r="AG47" s="339"/>
      <c r="AH47" s="339"/>
      <c r="AI47" s="339"/>
      <c r="AJ47" s="339"/>
      <c r="AK47" s="339"/>
      <c r="AL47" s="339"/>
      <c r="AM47" s="339"/>
      <c r="AN47" s="339"/>
      <c r="AO47" s="339"/>
      <c r="AP47" s="339"/>
      <c r="AQ47" s="339"/>
      <c r="AR47" s="339"/>
    </row>
    <row r="48" spans="1:48" s="169" customFormat="1">
      <c r="A48" s="193"/>
      <c r="B48" s="180" t="s">
        <v>102</v>
      </c>
      <c r="C48" s="180"/>
      <c r="D48" s="179"/>
      <c r="E48" s="179">
        <f>SUM(E39:E46)</f>
        <v>0.49999999999990408</v>
      </c>
      <c r="F48" s="179">
        <f t="shared" ref="F48:Y48" si="31">SUM(F39:F46)</f>
        <v>181.25600000000031</v>
      </c>
      <c r="G48" s="179">
        <f t="shared" si="31"/>
        <v>328.09599999999995</v>
      </c>
      <c r="H48" s="179">
        <f t="shared" si="31"/>
        <v>104.21499999999969</v>
      </c>
      <c r="I48" s="179">
        <f t="shared" si="31"/>
        <v>28.175000000000182</v>
      </c>
      <c r="J48" s="179">
        <f t="shared" si="31"/>
        <v>-39.240000000000236</v>
      </c>
      <c r="K48" s="179">
        <f t="shared" si="31"/>
        <v>-50.064999999999827</v>
      </c>
      <c r="L48" s="179">
        <f t="shared" si="31"/>
        <v>-81.600000000000023</v>
      </c>
      <c r="M48" s="179">
        <f t="shared" si="31"/>
        <v>-283.99</v>
      </c>
      <c r="N48" s="179">
        <f t="shared" si="31"/>
        <v>86.605000000000018</v>
      </c>
      <c r="O48" s="179">
        <f t="shared" si="31"/>
        <v>-118.14999999999998</v>
      </c>
      <c r="P48" s="179">
        <f t="shared" si="31"/>
        <v>165.3</v>
      </c>
      <c r="Q48" s="208">
        <f>SUM(Q39:Q46)</f>
        <v>178.10499999999999</v>
      </c>
      <c r="R48" s="208">
        <f t="shared" si="31"/>
        <v>93.619999999999848</v>
      </c>
      <c r="S48" s="208">
        <f t="shared" si="31"/>
        <v>86.845000000000027</v>
      </c>
      <c r="T48" s="208">
        <f t="shared" si="31"/>
        <v>30.549999999999955</v>
      </c>
      <c r="U48" s="208">
        <f t="shared" si="31"/>
        <v>20.325000000000045</v>
      </c>
      <c r="V48" s="208">
        <f t="shared" si="31"/>
        <v>54.675000000000011</v>
      </c>
      <c r="W48" s="208">
        <f t="shared" si="31"/>
        <v>-147.80000000000001</v>
      </c>
      <c r="X48" s="208">
        <f t="shared" si="31"/>
        <v>108.44999999999993</v>
      </c>
      <c r="Y48" s="208">
        <f t="shared" si="31"/>
        <v>-5.2249999999999659</v>
      </c>
      <c r="Z48" s="208"/>
      <c r="AB48" s="193"/>
      <c r="AC48" s="193"/>
      <c r="AD48" s="193"/>
      <c r="AE48" s="193"/>
      <c r="AF48" s="193"/>
      <c r="AG48" s="193"/>
      <c r="AH48" s="193"/>
      <c r="AI48" s="193"/>
      <c r="AJ48" s="193"/>
      <c r="AK48" s="193"/>
      <c r="AL48" s="193"/>
      <c r="AM48" s="193"/>
      <c r="AN48" s="193"/>
      <c r="AO48" s="193"/>
      <c r="AP48" s="193"/>
      <c r="AQ48" s="193"/>
      <c r="AR48" s="193"/>
    </row>
    <row r="49" spans="1:44" s="169" customFormat="1">
      <c r="A49" s="193"/>
      <c r="B49" s="187" t="s">
        <v>134</v>
      </c>
      <c r="C49" s="187"/>
      <c r="D49" s="188"/>
      <c r="E49" s="188">
        <f>SUM(E30:E38)</f>
        <v>3651.0279999999998</v>
      </c>
      <c r="F49" s="281">
        <f t="shared" ref="F49:Z49" si="32">SUM(F30:F38)</f>
        <v>3701.828</v>
      </c>
      <c r="G49" s="281">
        <f t="shared" si="32"/>
        <v>3908.0840000000003</v>
      </c>
      <c r="H49" s="281">
        <f t="shared" si="32"/>
        <v>4261.18</v>
      </c>
      <c r="I49" s="281">
        <f t="shared" si="32"/>
        <v>4365.3949999999995</v>
      </c>
      <c r="J49" s="281">
        <f t="shared" si="32"/>
        <v>4393.57</v>
      </c>
      <c r="K49" s="281">
        <f t="shared" si="32"/>
        <v>4354.33</v>
      </c>
      <c r="L49" s="281">
        <f t="shared" si="32"/>
        <v>4304.2650000000003</v>
      </c>
      <c r="M49" s="281">
        <f t="shared" si="32"/>
        <v>4222.665</v>
      </c>
      <c r="N49" s="281">
        <f t="shared" si="32"/>
        <v>3938.6750000000002</v>
      </c>
      <c r="O49" s="281">
        <f t="shared" si="32"/>
        <v>4025.2799999999997</v>
      </c>
      <c r="P49" s="281">
        <f t="shared" si="32"/>
        <v>3907.13</v>
      </c>
      <c r="Q49" s="281">
        <f t="shared" si="32"/>
        <v>4072.4300000000003</v>
      </c>
      <c r="R49" s="281">
        <f t="shared" si="32"/>
        <v>4250.5349999999999</v>
      </c>
      <c r="S49" s="281">
        <f t="shared" si="32"/>
        <v>4344.1549999999997</v>
      </c>
      <c r="T49" s="281">
        <f t="shared" si="32"/>
        <v>4431</v>
      </c>
      <c r="U49" s="281">
        <f t="shared" si="32"/>
        <v>4461.55</v>
      </c>
      <c r="V49" s="281">
        <f t="shared" si="32"/>
        <v>4481.875</v>
      </c>
      <c r="W49" s="281">
        <f t="shared" si="32"/>
        <v>4536.55</v>
      </c>
      <c r="X49" s="281">
        <f t="shared" si="32"/>
        <v>4388.75</v>
      </c>
      <c r="Y49" s="281">
        <f t="shared" si="32"/>
        <v>4497.2</v>
      </c>
      <c r="Z49" s="281">
        <f t="shared" si="32"/>
        <v>4491.9750000000004</v>
      </c>
      <c r="AB49" s="193"/>
      <c r="AC49" s="193"/>
      <c r="AD49" s="193"/>
      <c r="AE49" s="193"/>
      <c r="AF49" s="193"/>
      <c r="AG49" s="193"/>
      <c r="AH49" s="193"/>
      <c r="AI49" s="193"/>
      <c r="AJ49" s="193"/>
      <c r="AK49" s="193"/>
      <c r="AL49" s="193"/>
      <c r="AM49" s="193"/>
      <c r="AN49" s="193"/>
      <c r="AO49" s="193"/>
      <c r="AP49" s="193"/>
      <c r="AQ49" s="193"/>
      <c r="AR49" s="193"/>
    </row>
    <row r="50" spans="1:44" s="169" customFormat="1">
      <c r="B50" s="187"/>
      <c r="C50" s="187"/>
      <c r="D50" s="188"/>
      <c r="E50" s="188"/>
      <c r="F50" s="188"/>
      <c r="G50" s="188"/>
      <c r="H50" s="188"/>
      <c r="I50" s="188"/>
      <c r="J50" s="188"/>
      <c r="K50" s="188"/>
      <c r="L50" s="188"/>
      <c r="M50" s="188"/>
      <c r="N50" s="188"/>
      <c r="O50" s="188"/>
      <c r="P50" s="188"/>
      <c r="Q50" s="207"/>
      <c r="R50" s="207"/>
      <c r="S50" s="207"/>
      <c r="T50" s="207"/>
      <c r="U50" s="207"/>
      <c r="V50" s="207"/>
      <c r="W50" s="207"/>
      <c r="X50" s="207"/>
      <c r="Y50" s="207"/>
      <c r="Z50" s="207"/>
      <c r="AB50" s="193"/>
      <c r="AC50" s="193"/>
      <c r="AD50" s="193"/>
      <c r="AE50" s="193"/>
      <c r="AF50" s="193"/>
      <c r="AG50" s="193"/>
      <c r="AH50" s="193"/>
      <c r="AI50" s="193"/>
      <c r="AJ50" s="193"/>
      <c r="AK50" s="193"/>
      <c r="AL50" s="193"/>
      <c r="AM50" s="193"/>
      <c r="AN50" s="193"/>
      <c r="AO50" s="193"/>
      <c r="AP50" s="193"/>
      <c r="AQ50" s="193"/>
      <c r="AR50" s="193"/>
    </row>
    <row r="51" spans="1:44" s="169" customFormat="1">
      <c r="B51" s="191" t="s">
        <v>103</v>
      </c>
      <c r="C51" s="191"/>
      <c r="D51" s="181"/>
      <c r="E51" s="181">
        <f>SUM(E18,E19,E39,E40)</f>
        <v>-55.40500000000003</v>
      </c>
      <c r="F51" s="181">
        <f>SUM(F18,F19,F39,F40)</f>
        <v>-13.443999999999676</v>
      </c>
      <c r="G51" s="181">
        <f>SUM(G18,G19,G39,G40)</f>
        <v>-14.709000000000003</v>
      </c>
      <c r="H51" s="181">
        <f>SUM(H18,H19,H25,H39,H40,H46)</f>
        <v>-85.335000000000321</v>
      </c>
      <c r="I51" s="181">
        <f>SUM(I18,I19,I25,I39,I40,I46)</f>
        <v>-190.7249999999998</v>
      </c>
      <c r="J51" s="181">
        <f>SUM(J18,J19,J39,J40)</f>
        <v>-288.04000000000025</v>
      </c>
      <c r="K51" s="181">
        <f t="shared" ref="K51:V51" si="33">SUM(K18,K19,K39,K40)</f>
        <v>-277.43299999999988</v>
      </c>
      <c r="L51" s="181">
        <f>SUM(L18,L19,L39,L40)</f>
        <v>-313.82000000000005</v>
      </c>
      <c r="M51" s="181">
        <f t="shared" si="33"/>
        <v>-553.92899999999997</v>
      </c>
      <c r="N51" s="181">
        <f t="shared" si="33"/>
        <v>-109.11499999999998</v>
      </c>
      <c r="O51" s="181">
        <f t="shared" si="33"/>
        <v>-326.55</v>
      </c>
      <c r="P51" s="181">
        <f t="shared" si="33"/>
        <v>-21.449999999999992</v>
      </c>
      <c r="Q51" s="208">
        <f t="shared" si="33"/>
        <v>-2.1199999999999992</v>
      </c>
      <c r="R51" s="208">
        <f t="shared" si="33"/>
        <v>-90.98000000000016</v>
      </c>
      <c r="S51" s="208">
        <f t="shared" si="33"/>
        <v>-113.67999999999998</v>
      </c>
      <c r="T51" s="208">
        <f t="shared" si="33"/>
        <v>-156.36000000000004</v>
      </c>
      <c r="U51" s="208">
        <f t="shared" si="33"/>
        <v>-183.52499999999995</v>
      </c>
      <c r="V51" s="208">
        <f t="shared" si="33"/>
        <v>-161.32499999999999</v>
      </c>
      <c r="W51" s="208">
        <f>SUM(W18,W19,W39,W40)</f>
        <v>-338.40000000000003</v>
      </c>
      <c r="X51" s="208">
        <f>SUM(X18,X19,X20,X39,X40,X41)</f>
        <v>-98.850000000000051</v>
      </c>
      <c r="Y51" s="208">
        <f>SUM(Y18,Y19,Y20,Y39,Y40,Y41)</f>
        <v>-211.82499999999999</v>
      </c>
      <c r="Z51" s="208"/>
      <c r="AB51" s="193"/>
      <c r="AC51" s="193"/>
      <c r="AD51" s="193"/>
      <c r="AE51" s="193"/>
      <c r="AF51" s="193"/>
      <c r="AG51" s="193"/>
      <c r="AH51" s="193"/>
      <c r="AI51" s="193"/>
      <c r="AJ51" s="193"/>
      <c r="AK51" s="193"/>
      <c r="AL51" s="193"/>
      <c r="AM51" s="193"/>
      <c r="AN51" s="193"/>
      <c r="AO51" s="193"/>
      <c r="AP51" s="193"/>
      <c r="AQ51" s="193"/>
      <c r="AR51" s="193"/>
    </row>
    <row r="52" spans="1:44" s="169" customFormat="1">
      <c r="B52" s="191" t="s">
        <v>104</v>
      </c>
      <c r="C52" s="191"/>
      <c r="D52" s="181"/>
      <c r="E52" s="208">
        <f>SUM(E21,E22,E23,E24,E25,E42,E43,E44,E45,E46,E47)</f>
        <v>82.824999999999989</v>
      </c>
      <c r="F52" s="208">
        <f t="shared" ref="F52:Y52" si="34">SUM(F21,F22,F23,F24,F25,F42,F43,F44,F45,F46,F47)</f>
        <v>215.5</v>
      </c>
      <c r="G52" s="208">
        <f t="shared" si="34"/>
        <v>364.99999999999994</v>
      </c>
      <c r="H52" s="208">
        <f t="shared" si="34"/>
        <v>220</v>
      </c>
      <c r="I52" s="208">
        <f t="shared" si="34"/>
        <v>220</v>
      </c>
      <c r="J52" s="208">
        <f t="shared" si="34"/>
        <v>220</v>
      </c>
      <c r="K52" s="208">
        <f t="shared" si="34"/>
        <v>220</v>
      </c>
      <c r="L52" s="208">
        <f t="shared" si="34"/>
        <v>225</v>
      </c>
      <c r="M52" s="208">
        <f t="shared" si="34"/>
        <v>225</v>
      </c>
      <c r="N52" s="208">
        <f t="shared" si="34"/>
        <v>225</v>
      </c>
      <c r="O52" s="208">
        <f t="shared" si="34"/>
        <v>225</v>
      </c>
      <c r="P52" s="208">
        <f t="shared" si="34"/>
        <v>225</v>
      </c>
      <c r="Q52" s="208">
        <f t="shared" si="34"/>
        <v>225</v>
      </c>
      <c r="R52" s="208">
        <f t="shared" si="34"/>
        <v>225</v>
      </c>
      <c r="S52" s="208">
        <f t="shared" si="34"/>
        <v>225</v>
      </c>
      <c r="T52" s="208">
        <f t="shared" si="34"/>
        <v>225</v>
      </c>
      <c r="U52" s="208">
        <f t="shared" si="34"/>
        <v>225</v>
      </c>
      <c r="V52" s="208">
        <f t="shared" si="34"/>
        <v>224.99999999999997</v>
      </c>
      <c r="W52" s="208">
        <f t="shared" si="34"/>
        <v>225</v>
      </c>
      <c r="X52" s="208">
        <f t="shared" si="34"/>
        <v>225</v>
      </c>
      <c r="Y52" s="208">
        <f t="shared" si="34"/>
        <v>225</v>
      </c>
      <c r="Z52" s="208"/>
      <c r="AB52" s="193"/>
      <c r="AC52" s="193"/>
      <c r="AD52" s="193"/>
      <c r="AE52" s="193"/>
      <c r="AF52" s="193"/>
      <c r="AG52" s="193"/>
      <c r="AH52" s="193"/>
      <c r="AI52" s="193"/>
      <c r="AJ52" s="193"/>
      <c r="AK52" s="193"/>
      <c r="AL52" s="193"/>
      <c r="AM52" s="193"/>
      <c r="AN52" s="193"/>
      <c r="AO52" s="193"/>
      <c r="AP52" s="193"/>
      <c r="AQ52" s="193"/>
      <c r="AR52" s="193"/>
    </row>
    <row r="53" spans="1:44" s="7" customFormat="1">
      <c r="A53" s="167"/>
      <c r="B53" s="187" t="s">
        <v>105</v>
      </c>
      <c r="C53" s="187"/>
      <c r="D53" s="171"/>
      <c r="E53" s="171">
        <f t="shared" ref="E53:Y53" si="35">E51+E52</f>
        <v>27.419999999999959</v>
      </c>
      <c r="F53" s="171">
        <f t="shared" si="35"/>
        <v>202.05600000000032</v>
      </c>
      <c r="G53" s="171">
        <f t="shared" si="35"/>
        <v>350.29099999999994</v>
      </c>
      <c r="H53" s="171">
        <f t="shared" si="35"/>
        <v>134.66499999999968</v>
      </c>
      <c r="I53" s="171">
        <f t="shared" si="35"/>
        <v>29.275000000000205</v>
      </c>
      <c r="J53" s="171">
        <f t="shared" si="35"/>
        <v>-68.040000000000248</v>
      </c>
      <c r="K53" s="171">
        <f t="shared" si="35"/>
        <v>-57.432999999999879</v>
      </c>
      <c r="L53" s="171">
        <f>L51+L52</f>
        <v>-88.82000000000005</v>
      </c>
      <c r="M53" s="171">
        <f t="shared" si="35"/>
        <v>-328.92899999999997</v>
      </c>
      <c r="N53" s="171">
        <f t="shared" si="35"/>
        <v>115.88500000000002</v>
      </c>
      <c r="O53" s="171">
        <f t="shared" si="35"/>
        <v>-101.55000000000001</v>
      </c>
      <c r="P53" s="171">
        <f t="shared" si="35"/>
        <v>203.55</v>
      </c>
      <c r="Q53" s="207">
        <f t="shared" si="35"/>
        <v>222.88</v>
      </c>
      <c r="R53" s="207">
        <f t="shared" si="35"/>
        <v>134.01999999999984</v>
      </c>
      <c r="S53" s="207">
        <f t="shared" si="35"/>
        <v>111.32000000000002</v>
      </c>
      <c r="T53" s="207">
        <f t="shared" si="35"/>
        <v>68.639999999999958</v>
      </c>
      <c r="U53" s="207">
        <f t="shared" si="35"/>
        <v>41.475000000000051</v>
      </c>
      <c r="V53" s="207">
        <f t="shared" si="35"/>
        <v>63.674999999999983</v>
      </c>
      <c r="W53" s="207">
        <f t="shared" si="35"/>
        <v>-113.40000000000003</v>
      </c>
      <c r="X53" s="207">
        <f t="shared" si="35"/>
        <v>126.14999999999995</v>
      </c>
      <c r="Y53" s="207">
        <f t="shared" si="35"/>
        <v>13.175000000000011</v>
      </c>
      <c r="Z53" s="207"/>
      <c r="AB53"/>
      <c r="AC53"/>
      <c r="AD53"/>
      <c r="AE53"/>
      <c r="AF53"/>
      <c r="AG53"/>
      <c r="AH53"/>
      <c r="AI53"/>
      <c r="AJ53"/>
      <c r="AK53"/>
      <c r="AL53"/>
      <c r="AM53"/>
      <c r="AN53"/>
      <c r="AO53"/>
      <c r="AP53"/>
      <c r="AQ53"/>
      <c r="AR53"/>
    </row>
    <row r="54" spans="1:44" s="7" customFormat="1">
      <c r="A54" s="167"/>
      <c r="B54" s="187"/>
      <c r="C54" s="187"/>
      <c r="D54" s="171"/>
      <c r="E54" s="171"/>
      <c r="F54" s="171"/>
      <c r="G54" s="171"/>
      <c r="H54" s="171"/>
      <c r="I54" s="171"/>
      <c r="J54" s="171"/>
      <c r="K54" s="171"/>
      <c r="L54" s="171"/>
      <c r="M54" s="171"/>
      <c r="N54" s="171"/>
      <c r="O54" s="171"/>
      <c r="P54" s="171"/>
      <c r="Q54" s="207"/>
      <c r="R54" s="207"/>
      <c r="S54" s="207"/>
      <c r="T54" s="207"/>
      <c r="U54" s="207"/>
      <c r="V54" s="207"/>
      <c r="W54" s="207"/>
      <c r="X54" s="207"/>
      <c r="Y54" s="207"/>
      <c r="Z54" s="207"/>
      <c r="AB54"/>
      <c r="AC54"/>
      <c r="AD54"/>
      <c r="AE54"/>
      <c r="AF54"/>
      <c r="AG54"/>
      <c r="AH54"/>
      <c r="AI54"/>
      <c r="AJ54"/>
      <c r="AK54"/>
      <c r="AL54"/>
      <c r="AM54"/>
      <c r="AN54"/>
      <c r="AO54"/>
      <c r="AP54"/>
      <c r="AQ54"/>
      <c r="AR54"/>
    </row>
    <row r="55" spans="1:44" s="34" customFormat="1">
      <c r="A55" s="169"/>
      <c r="B55" s="176" t="s">
        <v>135</v>
      </c>
      <c r="C55" s="176"/>
      <c r="D55" s="172"/>
      <c r="E55" s="172">
        <f>E27+E49</f>
        <v>4406.37</v>
      </c>
      <c r="F55" s="172">
        <f t="shared" ref="F55:Z55" si="36">F27+F49</f>
        <v>4433.79</v>
      </c>
      <c r="G55" s="172">
        <f t="shared" si="36"/>
        <v>4635.8460000000005</v>
      </c>
      <c r="H55" s="172">
        <f t="shared" si="36"/>
        <v>4986.1370000000006</v>
      </c>
      <c r="I55" s="172">
        <f t="shared" si="36"/>
        <v>5120.8019999999997</v>
      </c>
      <c r="J55" s="172">
        <f t="shared" si="36"/>
        <v>5150.0769999999993</v>
      </c>
      <c r="K55" s="172">
        <f t="shared" si="36"/>
        <v>5082.0370000000003</v>
      </c>
      <c r="L55" s="172">
        <f t="shared" si="36"/>
        <v>5024.6040000000003</v>
      </c>
      <c r="M55" s="172">
        <f t="shared" si="36"/>
        <v>4935.7839999999997</v>
      </c>
      <c r="N55" s="172">
        <f t="shared" si="36"/>
        <v>4606.8550000000005</v>
      </c>
      <c r="O55" s="172">
        <f t="shared" si="36"/>
        <v>4722.74</v>
      </c>
      <c r="P55" s="172">
        <f t="shared" si="36"/>
        <v>4621.1900000000005</v>
      </c>
      <c r="Q55" s="172">
        <f t="shared" si="36"/>
        <v>4824.74</v>
      </c>
      <c r="R55" s="172">
        <f t="shared" si="36"/>
        <v>5047.62</v>
      </c>
      <c r="S55" s="172">
        <f t="shared" si="36"/>
        <v>5181.6399999999994</v>
      </c>
      <c r="T55" s="172">
        <f t="shared" si="36"/>
        <v>5292.96</v>
      </c>
      <c r="U55" s="172">
        <f t="shared" si="36"/>
        <v>5361.6</v>
      </c>
      <c r="V55" s="172">
        <f t="shared" si="36"/>
        <v>5403.0749999999998</v>
      </c>
      <c r="W55" s="172">
        <f t="shared" si="36"/>
        <v>5466.75</v>
      </c>
      <c r="X55" s="172">
        <f t="shared" si="36"/>
        <v>5353.35</v>
      </c>
      <c r="Y55" s="172">
        <f t="shared" si="36"/>
        <v>5479.5</v>
      </c>
      <c r="Z55" s="172">
        <f t="shared" si="36"/>
        <v>5492.6750000000002</v>
      </c>
      <c r="AB55"/>
      <c r="AC55"/>
      <c r="AD55"/>
      <c r="AE55"/>
      <c r="AF55"/>
      <c r="AG55"/>
      <c r="AH55"/>
      <c r="AI55"/>
      <c r="AJ55"/>
      <c r="AK55"/>
      <c r="AL55"/>
      <c r="AM55"/>
      <c r="AN55"/>
      <c r="AO55"/>
      <c r="AP55"/>
      <c r="AQ55"/>
      <c r="AR55"/>
    </row>
    <row r="56" spans="1:44" customFormat="1">
      <c r="A56" s="193"/>
      <c r="B56" s="190" t="s">
        <v>454</v>
      </c>
      <c r="C56" s="190"/>
      <c r="D56" s="193"/>
      <c r="E56" s="193"/>
      <c r="F56" s="193"/>
      <c r="G56" s="193"/>
      <c r="H56" s="193"/>
      <c r="I56" s="193"/>
      <c r="J56" s="193"/>
      <c r="K56" s="193"/>
      <c r="L56" s="193"/>
      <c r="M56" s="193"/>
      <c r="N56" s="193"/>
      <c r="O56" s="193"/>
      <c r="P56" s="193"/>
      <c r="Q56" s="193"/>
      <c r="R56" s="193"/>
      <c r="S56" s="193"/>
      <c r="T56" s="193"/>
      <c r="U56" s="193"/>
      <c r="V56" s="193"/>
      <c r="W56" s="193"/>
      <c r="X56" s="193"/>
      <c r="Y56" s="193"/>
      <c r="Z56" s="193"/>
      <c r="AA56" s="193"/>
    </row>
    <row r="57" spans="1:44" s="193" customFormat="1">
      <c r="A57" s="184"/>
      <c r="B57" s="177"/>
      <c r="C57" s="177"/>
      <c r="D57" s="188"/>
      <c r="E57" s="188"/>
      <c r="F57" s="188"/>
      <c r="G57" s="188"/>
      <c r="H57" s="188"/>
      <c r="I57" s="188"/>
      <c r="J57" s="188"/>
      <c r="K57" s="188"/>
      <c r="L57" s="188"/>
      <c r="M57" s="188"/>
      <c r="N57" s="188"/>
      <c r="O57" s="188"/>
      <c r="P57" s="188"/>
      <c r="Q57" s="188"/>
      <c r="R57" s="188"/>
      <c r="S57" s="188"/>
      <c r="T57" s="188"/>
      <c r="U57" s="188"/>
      <c r="V57" s="188"/>
      <c r="W57" s="188"/>
      <c r="X57" s="188"/>
      <c r="Y57" s="188"/>
      <c r="Z57" s="188"/>
      <c r="AA57" s="188"/>
    </row>
    <row r="58" spans="1:44" s="36" customFormat="1">
      <c r="A58" s="184"/>
      <c r="B58" s="177"/>
      <c r="C58" s="177"/>
      <c r="D58" s="188"/>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c r="AC58"/>
      <c r="AD58"/>
      <c r="AE58"/>
      <c r="AF58"/>
      <c r="AG58"/>
      <c r="AH58"/>
      <c r="AI58"/>
      <c r="AJ58"/>
      <c r="AK58"/>
      <c r="AL58"/>
      <c r="AM58"/>
      <c r="AN58"/>
      <c r="AO58"/>
      <c r="AP58"/>
      <c r="AQ58"/>
      <c r="AR58"/>
    </row>
    <row r="59" spans="1:44" s="60" customFormat="1">
      <c r="B59" s="60" t="s">
        <v>136</v>
      </c>
    </row>
    <row r="60" spans="1:44" s="15" customFormat="1">
      <c r="B60" s="37"/>
      <c r="C60" s="37"/>
      <c r="D60" s="16"/>
      <c r="E60" s="16"/>
      <c r="F60" s="16"/>
      <c r="G60" s="16"/>
      <c r="H60" s="16"/>
      <c r="I60" s="16"/>
      <c r="J60" s="16"/>
      <c r="K60" s="16"/>
      <c r="L60" s="16"/>
      <c r="M60" s="16"/>
      <c r="N60" s="16"/>
      <c r="O60" s="16"/>
      <c r="P60" s="16"/>
      <c r="Q60" s="16"/>
      <c r="R60" s="16"/>
      <c r="S60" s="16"/>
      <c r="T60" s="16"/>
      <c r="U60" s="16"/>
      <c r="V60" s="16"/>
      <c r="W60" s="16"/>
      <c r="X60" s="16"/>
      <c r="Y60" s="16"/>
      <c r="Z60" s="16"/>
      <c r="AA60" s="16"/>
    </row>
    <row r="61" spans="1:44" s="20" customFormat="1">
      <c r="B61" s="1" t="s">
        <v>151</v>
      </c>
      <c r="C61" s="1"/>
      <c r="D61" s="182"/>
      <c r="E61" s="182">
        <f t="shared" ref="E61:Z61" si="37">E$5</f>
        <v>2019</v>
      </c>
      <c r="F61" s="182">
        <f t="shared" si="37"/>
        <v>2020</v>
      </c>
      <c r="G61" s="182">
        <f t="shared" si="37"/>
        <v>2021</v>
      </c>
      <c r="H61" s="182">
        <f t="shared" si="37"/>
        <v>2022</v>
      </c>
      <c r="I61" s="182">
        <f t="shared" si="37"/>
        <v>2023</v>
      </c>
      <c r="J61" s="182">
        <f t="shared" si="37"/>
        <v>2024</v>
      </c>
      <c r="K61" s="182">
        <f t="shared" si="37"/>
        <v>2025</v>
      </c>
      <c r="L61" s="182">
        <f t="shared" si="37"/>
        <v>2026</v>
      </c>
      <c r="M61" s="182">
        <f t="shared" si="37"/>
        <v>2027</v>
      </c>
      <c r="N61" s="182">
        <f t="shared" si="37"/>
        <v>2028</v>
      </c>
      <c r="O61" s="182">
        <f t="shared" si="37"/>
        <v>2029</v>
      </c>
      <c r="P61" s="182">
        <f t="shared" si="37"/>
        <v>2030</v>
      </c>
      <c r="Q61" s="182">
        <f t="shared" si="37"/>
        <v>2031</v>
      </c>
      <c r="R61" s="182">
        <f t="shared" si="37"/>
        <v>2032</v>
      </c>
      <c r="S61" s="182">
        <f t="shared" si="37"/>
        <v>2033</v>
      </c>
      <c r="T61" s="182">
        <f t="shared" si="37"/>
        <v>2034</v>
      </c>
      <c r="U61" s="182">
        <f t="shared" si="37"/>
        <v>2035</v>
      </c>
      <c r="V61" s="182">
        <f t="shared" si="37"/>
        <v>2036</v>
      </c>
      <c r="W61" s="182">
        <f t="shared" si="37"/>
        <v>2037</v>
      </c>
      <c r="X61" s="182">
        <f t="shared" si="37"/>
        <v>2038</v>
      </c>
      <c r="Y61" s="182">
        <f t="shared" si="37"/>
        <v>2039</v>
      </c>
      <c r="Z61" s="182">
        <f t="shared" si="37"/>
        <v>2040</v>
      </c>
      <c r="AB61" s="14"/>
    </row>
    <row r="62" spans="1:44" s="34" customFormat="1">
      <c r="B62" s="97" t="s">
        <v>31</v>
      </c>
      <c r="C62" s="97"/>
      <c r="D62" s="35"/>
      <c r="E62" s="35"/>
      <c r="F62" s="35"/>
      <c r="G62" s="35"/>
      <c r="H62" s="35"/>
      <c r="I62" s="35"/>
      <c r="J62" s="35"/>
      <c r="K62" s="35"/>
      <c r="L62" s="35"/>
      <c r="M62" s="35"/>
      <c r="N62" s="35"/>
      <c r="O62" s="35"/>
      <c r="P62" s="35"/>
      <c r="Q62" s="35"/>
      <c r="R62" s="35"/>
      <c r="S62" s="35"/>
      <c r="T62" s="35"/>
      <c r="U62" s="35"/>
      <c r="V62" s="35"/>
      <c r="W62" s="35"/>
      <c r="X62" s="35"/>
      <c r="Y62" s="35"/>
      <c r="Z62" s="35"/>
      <c r="AB62" s="36"/>
    </row>
    <row r="63" spans="1:44" s="7" customFormat="1">
      <c r="B63" s="22" t="s">
        <v>106</v>
      </c>
      <c r="C63" s="22"/>
      <c r="D63" s="305"/>
      <c r="E63" s="305">
        <v>40</v>
      </c>
      <c r="F63" s="305">
        <v>40</v>
      </c>
      <c r="G63" s="305">
        <v>40</v>
      </c>
      <c r="H63" s="305">
        <v>40</v>
      </c>
      <c r="I63" s="305">
        <v>40</v>
      </c>
      <c r="J63" s="305">
        <v>40</v>
      </c>
      <c r="K63" s="305">
        <v>40</v>
      </c>
      <c r="L63" s="305"/>
      <c r="M63" s="305"/>
      <c r="N63" s="305"/>
      <c r="O63" s="305"/>
      <c r="P63" s="305"/>
      <c r="Q63" s="305"/>
      <c r="R63" s="305"/>
      <c r="S63" s="305"/>
      <c r="T63" s="305"/>
      <c r="U63" s="305"/>
      <c r="V63" s="305"/>
      <c r="W63" s="305"/>
      <c r="X63" s="305"/>
      <c r="Y63" s="305"/>
      <c r="Z63" s="305"/>
      <c r="AB63" s="10"/>
    </row>
    <row r="64" spans="1:44" s="7" customFormat="1">
      <c r="B64" s="22" t="s">
        <v>107</v>
      </c>
      <c r="C64" s="22"/>
      <c r="D64" s="305"/>
      <c r="E64" s="305">
        <v>7.2</v>
      </c>
      <c r="F64" s="305">
        <v>7.2</v>
      </c>
      <c r="G64" s="305">
        <v>7.2</v>
      </c>
      <c r="H64" s="305">
        <v>7.2</v>
      </c>
      <c r="I64" s="305">
        <v>7.2</v>
      </c>
      <c r="J64" s="305">
        <v>7.2</v>
      </c>
      <c r="K64" s="305">
        <v>7.2</v>
      </c>
      <c r="L64" s="305">
        <v>7.2</v>
      </c>
      <c r="M64" s="305">
        <v>7.2</v>
      </c>
      <c r="N64" s="305">
        <v>7.2</v>
      </c>
      <c r="O64" s="305">
        <v>7.2</v>
      </c>
      <c r="P64" s="305">
        <v>7.2</v>
      </c>
      <c r="Q64" s="305">
        <v>7.2</v>
      </c>
      <c r="R64" s="305">
        <v>7.2</v>
      </c>
      <c r="S64" s="305">
        <v>7.2</v>
      </c>
      <c r="T64" s="305">
        <v>7.2</v>
      </c>
      <c r="U64" s="305"/>
      <c r="V64" s="305"/>
      <c r="W64" s="305"/>
      <c r="X64" s="305"/>
      <c r="Y64" s="305"/>
      <c r="Z64" s="305"/>
      <c r="AB64" s="10"/>
    </row>
    <row r="65" spans="2:28" s="7" customFormat="1">
      <c r="B65" s="22" t="s">
        <v>108</v>
      </c>
      <c r="C65" s="22"/>
      <c r="D65" s="305"/>
      <c r="E65" s="305">
        <v>3.6</v>
      </c>
      <c r="F65" s="305">
        <v>3.6</v>
      </c>
      <c r="G65" s="305">
        <v>3.6</v>
      </c>
      <c r="H65" s="305">
        <v>3.6</v>
      </c>
      <c r="I65" s="305">
        <v>3.6</v>
      </c>
      <c r="J65" s="305">
        <v>3.6</v>
      </c>
      <c r="K65" s="305">
        <v>3.6</v>
      </c>
      <c r="L65" s="305">
        <v>3.6</v>
      </c>
      <c r="M65" s="305">
        <v>3.6</v>
      </c>
      <c r="N65" s="305">
        <v>3.6</v>
      </c>
      <c r="O65" s="305">
        <v>3.6</v>
      </c>
      <c r="P65" s="305">
        <v>3.6</v>
      </c>
      <c r="Q65" s="305">
        <v>3.6</v>
      </c>
      <c r="R65" s="305">
        <v>3.6</v>
      </c>
      <c r="S65" s="305">
        <v>3.6</v>
      </c>
      <c r="T65" s="305">
        <v>3.6</v>
      </c>
      <c r="U65" s="305">
        <v>3.6</v>
      </c>
      <c r="V65" s="305">
        <v>3.6</v>
      </c>
      <c r="W65" s="305"/>
      <c r="X65" s="305"/>
      <c r="Y65" s="305"/>
      <c r="Z65" s="305"/>
      <c r="AB65" s="10"/>
    </row>
    <row r="66" spans="2:28" s="4" customFormat="1">
      <c r="B66" s="47" t="s">
        <v>110</v>
      </c>
      <c r="C66" s="47"/>
      <c r="D66" s="305"/>
      <c r="E66" s="310"/>
      <c r="F66" s="305"/>
      <c r="G66" s="305"/>
      <c r="H66" s="305"/>
      <c r="I66" s="305"/>
      <c r="J66" s="305"/>
      <c r="K66" s="305">
        <v>80</v>
      </c>
      <c r="L66" s="305">
        <v>160</v>
      </c>
      <c r="M66" s="305">
        <v>240</v>
      </c>
      <c r="N66" s="305">
        <v>240</v>
      </c>
      <c r="O66" s="305">
        <v>240</v>
      </c>
      <c r="P66" s="305">
        <v>240</v>
      </c>
      <c r="Q66" s="305">
        <v>240</v>
      </c>
      <c r="R66" s="305">
        <v>240</v>
      </c>
      <c r="S66" s="305">
        <v>240</v>
      </c>
      <c r="T66" s="305">
        <v>240</v>
      </c>
      <c r="U66" s="305">
        <v>240</v>
      </c>
      <c r="V66" s="305">
        <v>240</v>
      </c>
      <c r="W66" s="305">
        <v>240</v>
      </c>
      <c r="X66" s="305">
        <v>240</v>
      </c>
      <c r="Y66" s="305">
        <v>240</v>
      </c>
      <c r="Z66" s="305">
        <v>240</v>
      </c>
      <c r="AB66" s="5"/>
    </row>
    <row r="67" spans="2:28" s="4" customFormat="1">
      <c r="B67" s="97" t="str">
        <f>"Sum, "&amp;B62</f>
        <v>Sum, Østdanmark (DK2)</v>
      </c>
      <c r="C67" s="97"/>
      <c r="D67" s="35"/>
      <c r="E67" s="35">
        <f t="shared" ref="E67:Z67" si="38">SUM(E63:E66)</f>
        <v>50.800000000000004</v>
      </c>
      <c r="F67" s="35">
        <f t="shared" si="38"/>
        <v>50.800000000000004</v>
      </c>
      <c r="G67" s="35">
        <f t="shared" si="38"/>
        <v>50.800000000000004</v>
      </c>
      <c r="H67" s="35">
        <f t="shared" si="38"/>
        <v>50.800000000000004</v>
      </c>
      <c r="I67" s="35">
        <f t="shared" si="38"/>
        <v>50.800000000000004</v>
      </c>
      <c r="J67" s="35">
        <f t="shared" si="38"/>
        <v>50.800000000000004</v>
      </c>
      <c r="K67" s="35">
        <f t="shared" si="38"/>
        <v>130.80000000000001</v>
      </c>
      <c r="L67" s="35">
        <f t="shared" si="38"/>
        <v>170.8</v>
      </c>
      <c r="M67" s="35">
        <f t="shared" si="38"/>
        <v>250.8</v>
      </c>
      <c r="N67" s="35">
        <f t="shared" si="38"/>
        <v>250.8</v>
      </c>
      <c r="O67" s="35">
        <f t="shared" si="38"/>
        <v>250.8</v>
      </c>
      <c r="P67" s="35">
        <f t="shared" si="38"/>
        <v>250.8</v>
      </c>
      <c r="Q67" s="207">
        <f t="shared" si="38"/>
        <v>250.8</v>
      </c>
      <c r="R67" s="207">
        <f t="shared" si="38"/>
        <v>250.8</v>
      </c>
      <c r="S67" s="207">
        <f t="shared" si="38"/>
        <v>250.8</v>
      </c>
      <c r="T67" s="207">
        <f t="shared" si="38"/>
        <v>250.8</v>
      </c>
      <c r="U67" s="207">
        <f t="shared" si="38"/>
        <v>243.6</v>
      </c>
      <c r="V67" s="207">
        <f t="shared" si="38"/>
        <v>243.6</v>
      </c>
      <c r="W67" s="207">
        <f t="shared" si="38"/>
        <v>240</v>
      </c>
      <c r="X67" s="207">
        <f t="shared" si="38"/>
        <v>240</v>
      </c>
      <c r="Y67" s="207">
        <f t="shared" si="38"/>
        <v>240</v>
      </c>
      <c r="Z67" s="207">
        <f t="shared" si="38"/>
        <v>240</v>
      </c>
      <c r="AB67" s="5"/>
    </row>
    <row r="68" spans="2:28" s="4" customFormat="1">
      <c r="B68" s="47"/>
      <c r="C68" s="47"/>
      <c r="D68" s="9"/>
      <c r="E68" s="107"/>
      <c r="F68" s="9"/>
      <c r="G68" s="9"/>
      <c r="H68" s="9"/>
      <c r="I68" s="9"/>
      <c r="J68" s="9"/>
      <c r="K68" s="9"/>
      <c r="L68" s="9"/>
      <c r="M68" s="9"/>
      <c r="N68" s="9"/>
      <c r="O68" s="9"/>
      <c r="P68" s="9"/>
      <c r="Q68" s="225"/>
      <c r="R68" s="225"/>
      <c r="S68" s="225"/>
      <c r="T68" s="225"/>
      <c r="U68" s="225"/>
      <c r="V68" s="225"/>
      <c r="W68" s="225"/>
      <c r="X68" s="225"/>
      <c r="Y68" s="225"/>
      <c r="Z68" s="225"/>
      <c r="AB68" s="5"/>
    </row>
    <row r="69" spans="2:28" s="34" customFormat="1">
      <c r="B69" s="97" t="s">
        <v>29</v>
      </c>
      <c r="C69" s="97"/>
      <c r="D69" s="35"/>
      <c r="E69" s="35"/>
      <c r="F69" s="35"/>
      <c r="G69" s="35"/>
      <c r="H69" s="35"/>
      <c r="I69" s="35"/>
      <c r="J69" s="35"/>
      <c r="K69" s="35"/>
      <c r="L69" s="35"/>
      <c r="M69" s="35"/>
      <c r="N69" s="35"/>
      <c r="O69" s="35"/>
      <c r="P69" s="35"/>
      <c r="Q69" s="227"/>
      <c r="R69" s="227"/>
      <c r="S69" s="227"/>
      <c r="T69" s="227"/>
      <c r="U69" s="227"/>
      <c r="V69" s="227"/>
      <c r="W69" s="227"/>
      <c r="X69" s="227"/>
      <c r="Y69" s="227"/>
      <c r="Z69" s="227"/>
      <c r="AB69" s="36"/>
    </row>
    <row r="70" spans="2:28" s="7" customFormat="1">
      <c r="B70" s="22" t="s">
        <v>111</v>
      </c>
      <c r="C70" s="22"/>
      <c r="D70" s="305"/>
      <c r="E70" s="305">
        <v>5</v>
      </c>
      <c r="F70" s="305">
        <v>5</v>
      </c>
      <c r="G70" s="305"/>
      <c r="H70" s="305"/>
      <c r="I70" s="305"/>
      <c r="J70" s="305"/>
      <c r="K70" s="305"/>
      <c r="L70" s="305"/>
      <c r="M70" s="305"/>
      <c r="N70" s="305"/>
      <c r="O70" s="305"/>
      <c r="P70" s="305"/>
      <c r="Q70" s="305"/>
      <c r="R70" s="305"/>
      <c r="S70" s="305"/>
      <c r="T70" s="305"/>
      <c r="U70" s="305"/>
      <c r="V70" s="305"/>
      <c r="W70" s="305"/>
      <c r="X70" s="305"/>
      <c r="Y70" s="305"/>
      <c r="Z70" s="305"/>
      <c r="AB70" s="10"/>
    </row>
    <row r="71" spans="2:28" s="7" customFormat="1">
      <c r="B71" s="22" t="s">
        <v>112</v>
      </c>
      <c r="C71" s="22"/>
      <c r="D71" s="305"/>
      <c r="E71" s="305">
        <v>17.199999999999996</v>
      </c>
      <c r="F71" s="305">
        <v>17.199999999999996</v>
      </c>
      <c r="G71" s="305">
        <v>17.199999999999996</v>
      </c>
      <c r="H71" s="305">
        <v>17.199999999999996</v>
      </c>
      <c r="I71" s="305">
        <v>17.199999999999996</v>
      </c>
      <c r="J71" s="305">
        <v>17.199999999999996</v>
      </c>
      <c r="K71" s="305">
        <v>17.199999999999996</v>
      </c>
      <c r="L71" s="305">
        <v>17.199999999999996</v>
      </c>
      <c r="M71" s="305">
        <v>17.199999999999996</v>
      </c>
      <c r="N71" s="305">
        <v>17.199999999999996</v>
      </c>
      <c r="O71" s="305"/>
      <c r="P71" s="305"/>
      <c r="Q71" s="305"/>
      <c r="R71" s="305"/>
      <c r="S71" s="305"/>
      <c r="T71" s="305"/>
      <c r="U71" s="305"/>
      <c r="V71" s="305"/>
      <c r="W71" s="305"/>
      <c r="X71" s="305"/>
      <c r="Y71" s="305"/>
      <c r="Z71" s="305"/>
      <c r="AB71" s="10"/>
    </row>
    <row r="72" spans="2:28" s="7" customFormat="1">
      <c r="B72" s="22" t="s">
        <v>113</v>
      </c>
      <c r="C72" s="22"/>
      <c r="D72" s="305"/>
      <c r="E72" s="305">
        <v>23</v>
      </c>
      <c r="F72" s="305">
        <v>23</v>
      </c>
      <c r="G72" s="305">
        <v>23</v>
      </c>
      <c r="H72" s="305">
        <v>23</v>
      </c>
      <c r="I72" s="305">
        <v>23</v>
      </c>
      <c r="J72" s="305">
        <v>23</v>
      </c>
      <c r="K72" s="305">
        <v>23</v>
      </c>
      <c r="L72" s="305">
        <v>23</v>
      </c>
      <c r="M72" s="305">
        <v>23</v>
      </c>
      <c r="N72" s="305">
        <v>23</v>
      </c>
      <c r="O72" s="305"/>
      <c r="P72" s="305"/>
      <c r="Q72" s="305"/>
      <c r="R72" s="305"/>
      <c r="S72" s="305"/>
      <c r="T72" s="305"/>
      <c r="U72" s="305"/>
      <c r="V72" s="305"/>
      <c r="W72" s="305"/>
      <c r="X72" s="305"/>
      <c r="Y72" s="305"/>
      <c r="Z72" s="305"/>
      <c r="AB72" s="10"/>
    </row>
    <row r="73" spans="2:28" s="7" customFormat="1">
      <c r="B73" s="22" t="s">
        <v>114</v>
      </c>
      <c r="C73" s="22"/>
      <c r="D73" s="305"/>
      <c r="E73" s="305">
        <v>7.6</v>
      </c>
      <c r="F73" s="305">
        <v>7.6</v>
      </c>
      <c r="G73" s="305">
        <v>7.6</v>
      </c>
      <c r="H73" s="305">
        <v>7.6</v>
      </c>
      <c r="I73" s="305">
        <v>7.6</v>
      </c>
      <c r="J73" s="305">
        <v>7.6</v>
      </c>
      <c r="K73" s="305">
        <v>7.6</v>
      </c>
      <c r="L73" s="305">
        <v>7.6</v>
      </c>
      <c r="M73" s="305">
        <v>7.6</v>
      </c>
      <c r="N73" s="305">
        <v>7.6</v>
      </c>
      <c r="O73" s="305"/>
      <c r="P73" s="305"/>
      <c r="Q73" s="305"/>
      <c r="R73" s="305"/>
      <c r="S73" s="305"/>
      <c r="T73" s="305"/>
      <c r="U73" s="305"/>
      <c r="V73" s="305"/>
      <c r="W73" s="305"/>
      <c r="X73" s="305"/>
      <c r="Y73" s="305"/>
      <c r="Z73" s="305"/>
      <c r="AB73" s="10"/>
    </row>
    <row r="74" spans="2:28" s="7" customFormat="1">
      <c r="B74" s="22" t="s">
        <v>115</v>
      </c>
      <c r="C74" s="22"/>
      <c r="D74" s="305"/>
      <c r="E74" s="305">
        <v>21</v>
      </c>
      <c r="F74" s="305">
        <v>21</v>
      </c>
      <c r="G74" s="305">
        <v>21</v>
      </c>
      <c r="H74" s="305">
        <v>21</v>
      </c>
      <c r="I74" s="305">
        <v>21</v>
      </c>
      <c r="J74" s="305">
        <v>21</v>
      </c>
      <c r="K74" s="305">
        <v>21</v>
      </c>
      <c r="L74" s="305">
        <v>21</v>
      </c>
      <c r="M74" s="305">
        <v>21</v>
      </c>
      <c r="N74" s="305">
        <v>21</v>
      </c>
      <c r="O74" s="305">
        <v>21</v>
      </c>
      <c r="P74" s="305">
        <v>21</v>
      </c>
      <c r="Q74" s="305">
        <v>21</v>
      </c>
      <c r="R74" s="305">
        <v>21</v>
      </c>
      <c r="S74" s="305">
        <v>21</v>
      </c>
      <c r="T74" s="305">
        <v>21</v>
      </c>
      <c r="U74" s="305"/>
      <c r="V74" s="305"/>
      <c r="W74" s="305"/>
      <c r="X74" s="305"/>
      <c r="Y74" s="305"/>
      <c r="Z74" s="305"/>
      <c r="AB74" s="10"/>
    </row>
    <row r="75" spans="2:28" s="7" customFormat="1">
      <c r="B75" s="47" t="s">
        <v>410</v>
      </c>
      <c r="C75" s="47"/>
      <c r="D75" s="305"/>
      <c r="E75" s="305"/>
      <c r="F75" s="310"/>
      <c r="G75" s="305"/>
      <c r="H75" s="305"/>
      <c r="I75" s="305"/>
      <c r="J75" s="305">
        <v>350</v>
      </c>
      <c r="K75" s="305">
        <v>350</v>
      </c>
      <c r="L75" s="305">
        <v>350</v>
      </c>
      <c r="M75" s="305">
        <v>350</v>
      </c>
      <c r="N75" s="305">
        <v>350</v>
      </c>
      <c r="O75" s="305">
        <v>350</v>
      </c>
      <c r="P75" s="305">
        <v>350</v>
      </c>
      <c r="Q75" s="305">
        <v>350</v>
      </c>
      <c r="R75" s="305">
        <v>350</v>
      </c>
      <c r="S75" s="305">
        <v>350</v>
      </c>
      <c r="T75" s="305">
        <v>350</v>
      </c>
      <c r="U75" s="305">
        <v>350</v>
      </c>
      <c r="V75" s="305">
        <v>350</v>
      </c>
      <c r="W75" s="305">
        <v>350</v>
      </c>
      <c r="X75" s="305">
        <v>350</v>
      </c>
      <c r="Y75" s="305">
        <v>350</v>
      </c>
      <c r="Z75" s="305">
        <v>350</v>
      </c>
      <c r="AB75" s="10"/>
    </row>
    <row r="76" spans="2:28" s="7" customFormat="1">
      <c r="B76" s="47" t="s">
        <v>409</v>
      </c>
      <c r="C76" s="47"/>
      <c r="D76" s="305"/>
      <c r="E76" s="305">
        <v>28</v>
      </c>
      <c r="F76" s="310">
        <v>28</v>
      </c>
      <c r="G76" s="305">
        <v>28</v>
      </c>
      <c r="H76" s="305">
        <v>28</v>
      </c>
      <c r="I76" s="305">
        <v>28</v>
      </c>
      <c r="J76" s="305">
        <v>28</v>
      </c>
      <c r="K76" s="305">
        <v>28</v>
      </c>
      <c r="L76" s="305">
        <v>28</v>
      </c>
      <c r="M76" s="305">
        <v>28</v>
      </c>
      <c r="N76" s="305">
        <v>28</v>
      </c>
      <c r="O76" s="305">
        <v>28</v>
      </c>
      <c r="P76" s="305">
        <v>28</v>
      </c>
      <c r="Q76" s="305">
        <v>28</v>
      </c>
      <c r="R76" s="305">
        <v>28</v>
      </c>
      <c r="S76" s="305">
        <v>28</v>
      </c>
      <c r="T76" s="305">
        <v>28</v>
      </c>
      <c r="U76" s="305">
        <v>28</v>
      </c>
      <c r="V76" s="305">
        <v>28</v>
      </c>
      <c r="W76" s="305">
        <v>28</v>
      </c>
      <c r="X76" s="305">
        <v>28</v>
      </c>
      <c r="Y76" s="305">
        <v>28</v>
      </c>
      <c r="Z76" s="305">
        <v>28</v>
      </c>
      <c r="AB76" s="10"/>
    </row>
    <row r="77" spans="2:28" s="4" customFormat="1">
      <c r="B77" s="47" t="s">
        <v>110</v>
      </c>
      <c r="C77" s="47"/>
      <c r="D77" s="305"/>
      <c r="E77" s="305"/>
      <c r="F77" s="305"/>
      <c r="G77" s="305"/>
      <c r="H77" s="305"/>
      <c r="I77" s="305"/>
      <c r="J77" s="305"/>
      <c r="K77" s="305">
        <v>50</v>
      </c>
      <c r="L77" s="305">
        <v>100</v>
      </c>
      <c r="M77" s="305">
        <v>150</v>
      </c>
      <c r="N77" s="305">
        <v>150</v>
      </c>
      <c r="O77" s="305">
        <v>150</v>
      </c>
      <c r="P77" s="305">
        <v>150</v>
      </c>
      <c r="Q77" s="305">
        <v>150</v>
      </c>
      <c r="R77" s="305">
        <v>150</v>
      </c>
      <c r="S77" s="305">
        <v>150</v>
      </c>
      <c r="T77" s="305">
        <v>150</v>
      </c>
      <c r="U77" s="305">
        <v>150</v>
      </c>
      <c r="V77" s="305">
        <v>150</v>
      </c>
      <c r="W77" s="305">
        <v>150</v>
      </c>
      <c r="X77" s="305">
        <v>150</v>
      </c>
      <c r="Y77" s="305">
        <v>150</v>
      </c>
      <c r="Z77" s="305">
        <v>150</v>
      </c>
      <c r="AB77" s="5"/>
    </row>
    <row r="78" spans="2:28" s="4" customFormat="1">
      <c r="B78" s="97" t="str">
        <f>"Sum, "&amp;B69</f>
        <v>Sum, Vestdanmark (DK1)</v>
      </c>
      <c r="C78" s="97"/>
      <c r="D78" s="188"/>
      <c r="E78" s="188">
        <f t="shared" ref="E78:Z78" si="39">SUM(E70:E77)</f>
        <v>101.8</v>
      </c>
      <c r="F78" s="188">
        <f t="shared" si="39"/>
        <v>101.8</v>
      </c>
      <c r="G78" s="188">
        <f t="shared" si="39"/>
        <v>96.8</v>
      </c>
      <c r="H78" s="188">
        <f t="shared" si="39"/>
        <v>96.8</v>
      </c>
      <c r="I78" s="188">
        <f t="shared" si="39"/>
        <v>96.8</v>
      </c>
      <c r="J78" s="188">
        <f t="shared" si="39"/>
        <v>446.8</v>
      </c>
      <c r="K78" s="188">
        <f t="shared" si="39"/>
        <v>496.8</v>
      </c>
      <c r="L78" s="188">
        <f t="shared" si="39"/>
        <v>546.79999999999995</v>
      </c>
      <c r="M78" s="188">
        <f t="shared" si="39"/>
        <v>596.79999999999995</v>
      </c>
      <c r="N78" s="188">
        <f t="shared" si="39"/>
        <v>596.79999999999995</v>
      </c>
      <c r="O78" s="188">
        <f t="shared" si="39"/>
        <v>549</v>
      </c>
      <c r="P78" s="188">
        <f t="shared" si="39"/>
        <v>549</v>
      </c>
      <c r="Q78" s="207">
        <f>SUM(Q70:Q77)</f>
        <v>549</v>
      </c>
      <c r="R78" s="207">
        <f t="shared" si="39"/>
        <v>549</v>
      </c>
      <c r="S78" s="207">
        <f t="shared" si="39"/>
        <v>549</v>
      </c>
      <c r="T78" s="207">
        <f t="shared" si="39"/>
        <v>549</v>
      </c>
      <c r="U78" s="207">
        <f t="shared" si="39"/>
        <v>528</v>
      </c>
      <c r="V78" s="207">
        <f t="shared" si="39"/>
        <v>528</v>
      </c>
      <c r="W78" s="207">
        <f t="shared" si="39"/>
        <v>528</v>
      </c>
      <c r="X78" s="207">
        <f t="shared" si="39"/>
        <v>528</v>
      </c>
      <c r="Y78" s="207">
        <f t="shared" si="39"/>
        <v>528</v>
      </c>
      <c r="Z78" s="207">
        <f t="shared" si="39"/>
        <v>528</v>
      </c>
      <c r="AB78" s="5"/>
    </row>
    <row r="79" spans="2:28" s="4" customFormat="1">
      <c r="B79" s="47"/>
      <c r="C79" s="47"/>
      <c r="D79" s="9"/>
      <c r="E79" s="9"/>
      <c r="F79" s="9"/>
      <c r="G79" s="98"/>
      <c r="H79" s="9"/>
      <c r="I79" s="9"/>
      <c r="J79" s="9"/>
      <c r="K79" s="9"/>
      <c r="L79" s="9"/>
      <c r="M79" s="9"/>
      <c r="N79" s="9"/>
      <c r="O79" s="9"/>
      <c r="P79" s="9"/>
      <c r="Q79" s="225"/>
      <c r="R79" s="225"/>
      <c r="S79" s="225"/>
      <c r="T79" s="225"/>
      <c r="U79" s="225"/>
      <c r="V79" s="225"/>
      <c r="W79" s="225"/>
      <c r="X79" s="225"/>
      <c r="Y79" s="225"/>
      <c r="Z79" s="225"/>
      <c r="AB79" s="5"/>
    </row>
    <row r="80" spans="2:28" s="34" customFormat="1">
      <c r="B80" s="100" t="s">
        <v>135</v>
      </c>
      <c r="C80" s="100"/>
      <c r="D80" s="101"/>
      <c r="E80" s="101">
        <f t="shared" ref="E80:Z80" si="40">E67+E78</f>
        <v>152.6</v>
      </c>
      <c r="F80" s="101">
        <f t="shared" si="40"/>
        <v>152.6</v>
      </c>
      <c r="G80" s="101">
        <f t="shared" si="40"/>
        <v>147.6</v>
      </c>
      <c r="H80" s="101">
        <f t="shared" si="40"/>
        <v>147.6</v>
      </c>
      <c r="I80" s="101">
        <f t="shared" si="40"/>
        <v>147.6</v>
      </c>
      <c r="J80" s="101">
        <f t="shared" si="40"/>
        <v>497.6</v>
      </c>
      <c r="K80" s="101">
        <f t="shared" si="40"/>
        <v>627.6</v>
      </c>
      <c r="L80" s="101">
        <f t="shared" si="40"/>
        <v>717.59999999999991</v>
      </c>
      <c r="M80" s="101">
        <f t="shared" si="40"/>
        <v>847.59999999999991</v>
      </c>
      <c r="N80" s="101">
        <f t="shared" si="40"/>
        <v>847.59999999999991</v>
      </c>
      <c r="O80" s="101">
        <f t="shared" si="40"/>
        <v>799.8</v>
      </c>
      <c r="P80" s="101">
        <f t="shared" si="40"/>
        <v>799.8</v>
      </c>
      <c r="Q80" s="172">
        <f t="shared" si="40"/>
        <v>799.8</v>
      </c>
      <c r="R80" s="172">
        <f t="shared" si="40"/>
        <v>799.8</v>
      </c>
      <c r="S80" s="172">
        <f t="shared" si="40"/>
        <v>799.8</v>
      </c>
      <c r="T80" s="172">
        <f t="shared" si="40"/>
        <v>799.8</v>
      </c>
      <c r="U80" s="172">
        <f t="shared" si="40"/>
        <v>771.6</v>
      </c>
      <c r="V80" s="172">
        <f t="shared" si="40"/>
        <v>771.6</v>
      </c>
      <c r="W80" s="172">
        <f t="shared" si="40"/>
        <v>768</v>
      </c>
      <c r="X80" s="172">
        <f t="shared" si="40"/>
        <v>768</v>
      </c>
      <c r="Y80" s="172">
        <f t="shared" si="40"/>
        <v>768</v>
      </c>
      <c r="Z80" s="172">
        <f t="shared" si="40"/>
        <v>768</v>
      </c>
      <c r="AB80" s="36"/>
    </row>
    <row r="81" spans="2:28" s="15" customFormat="1">
      <c r="B81" s="190" t="s">
        <v>442</v>
      </c>
      <c r="C81" s="48"/>
      <c r="D81" s="16"/>
      <c r="E81" s="16"/>
      <c r="F81" s="16"/>
      <c r="G81" s="16"/>
      <c r="H81" s="16"/>
      <c r="I81" s="16"/>
      <c r="J81" s="16"/>
      <c r="K81" s="16"/>
      <c r="L81" s="16"/>
      <c r="M81" s="16"/>
      <c r="N81" s="16"/>
      <c r="O81" s="16"/>
      <c r="P81" s="16"/>
      <c r="Q81" s="16"/>
      <c r="R81" s="16"/>
      <c r="S81" s="16"/>
      <c r="T81" s="16"/>
      <c r="U81" s="16"/>
      <c r="V81" s="16"/>
      <c r="W81" s="16"/>
      <c r="X81" s="16"/>
      <c r="Y81" s="16"/>
      <c r="Z81" s="16"/>
      <c r="AA81" s="16"/>
    </row>
    <row r="82" spans="2:28" s="36" customFormat="1">
      <c r="D82" s="38"/>
      <c r="E82" s="38"/>
      <c r="F82" s="38"/>
      <c r="G82" s="38"/>
      <c r="H82" s="35"/>
      <c r="I82" s="35"/>
      <c r="J82" s="35"/>
      <c r="K82" s="35"/>
      <c r="L82" s="35"/>
      <c r="M82" s="35"/>
      <c r="N82" s="35"/>
      <c r="O82" s="35"/>
      <c r="P82" s="35"/>
      <c r="Q82" s="35"/>
      <c r="R82" s="35"/>
      <c r="S82" s="35"/>
      <c r="T82" s="35"/>
      <c r="U82" s="35"/>
      <c r="V82" s="35"/>
      <c r="W82" s="35"/>
      <c r="X82" s="35"/>
      <c r="Y82" s="35"/>
      <c r="Z82" s="35"/>
      <c r="AA82" s="35"/>
    </row>
    <row r="83" spans="2:28" s="36" customFormat="1">
      <c r="D83" s="38"/>
      <c r="E83" s="38"/>
      <c r="F83" s="38"/>
      <c r="G83" s="38"/>
      <c r="H83" s="35"/>
      <c r="I83" s="35"/>
      <c r="J83" s="35"/>
      <c r="K83" s="35"/>
      <c r="L83" s="35"/>
      <c r="M83" s="35"/>
      <c r="N83" s="35"/>
      <c r="O83" s="35"/>
      <c r="P83" s="35"/>
      <c r="Q83" s="35"/>
      <c r="R83" s="35"/>
      <c r="S83" s="35"/>
      <c r="T83" s="35"/>
      <c r="U83" s="35"/>
      <c r="V83" s="35"/>
      <c r="W83" s="35"/>
      <c r="X83" s="35"/>
      <c r="Y83" s="35"/>
      <c r="Z83" s="35"/>
      <c r="AA83" s="35"/>
    </row>
    <row r="84" spans="2:28" s="60" customFormat="1">
      <c r="B84" s="60" t="s">
        <v>137</v>
      </c>
    </row>
    <row r="85" spans="2:28" s="15" customFormat="1">
      <c r="B85" s="37"/>
      <c r="C85" s="37"/>
      <c r="D85" s="39"/>
      <c r="E85" s="39"/>
      <c r="F85" s="39"/>
      <c r="G85" s="39"/>
      <c r="H85" s="39"/>
      <c r="I85" s="39"/>
      <c r="J85" s="39"/>
      <c r="K85" s="39"/>
      <c r="L85" s="16"/>
      <c r="M85" s="16"/>
      <c r="N85" s="16"/>
      <c r="O85" s="16"/>
      <c r="P85" s="16"/>
      <c r="Q85" s="16"/>
      <c r="R85" s="16"/>
      <c r="S85" s="16"/>
      <c r="T85" s="16"/>
      <c r="U85" s="16"/>
      <c r="V85" s="16"/>
      <c r="W85" s="16"/>
      <c r="X85" s="16"/>
      <c r="Y85" s="16"/>
      <c r="Z85" s="16"/>
      <c r="AA85" s="16"/>
    </row>
    <row r="86" spans="2:28" s="20" customFormat="1">
      <c r="B86" s="1" t="s">
        <v>152</v>
      </c>
      <c r="C86" s="1" t="s">
        <v>130</v>
      </c>
      <c r="D86" s="182"/>
      <c r="E86" s="182">
        <f t="shared" ref="E86:Z86" si="41">E$5</f>
        <v>2019</v>
      </c>
      <c r="F86" s="182">
        <f t="shared" si="41"/>
        <v>2020</v>
      </c>
      <c r="G86" s="182">
        <f t="shared" si="41"/>
        <v>2021</v>
      </c>
      <c r="H86" s="182">
        <f t="shared" si="41"/>
        <v>2022</v>
      </c>
      <c r="I86" s="182">
        <f t="shared" si="41"/>
        <v>2023</v>
      </c>
      <c r="J86" s="182">
        <f t="shared" si="41"/>
        <v>2024</v>
      </c>
      <c r="K86" s="182">
        <f t="shared" si="41"/>
        <v>2025</v>
      </c>
      <c r="L86" s="182">
        <f t="shared" si="41"/>
        <v>2026</v>
      </c>
      <c r="M86" s="182">
        <f t="shared" si="41"/>
        <v>2027</v>
      </c>
      <c r="N86" s="182">
        <f t="shared" si="41"/>
        <v>2028</v>
      </c>
      <c r="O86" s="182">
        <f t="shared" si="41"/>
        <v>2029</v>
      </c>
      <c r="P86" s="182">
        <f t="shared" si="41"/>
        <v>2030</v>
      </c>
      <c r="Q86" s="182">
        <f t="shared" si="41"/>
        <v>2031</v>
      </c>
      <c r="R86" s="182">
        <f t="shared" si="41"/>
        <v>2032</v>
      </c>
      <c r="S86" s="182">
        <f t="shared" si="41"/>
        <v>2033</v>
      </c>
      <c r="T86" s="182">
        <f t="shared" si="41"/>
        <v>2034</v>
      </c>
      <c r="U86" s="182">
        <f t="shared" si="41"/>
        <v>2035</v>
      </c>
      <c r="V86" s="182">
        <f t="shared" si="41"/>
        <v>2036</v>
      </c>
      <c r="W86" s="182">
        <f t="shared" si="41"/>
        <v>2037</v>
      </c>
      <c r="X86" s="182">
        <f t="shared" si="41"/>
        <v>2038</v>
      </c>
      <c r="Y86" s="182">
        <f t="shared" si="41"/>
        <v>2039</v>
      </c>
      <c r="Z86" s="182">
        <f t="shared" si="41"/>
        <v>2040</v>
      </c>
      <c r="AB86" s="14"/>
    </row>
    <row r="87" spans="2:28" s="7" customFormat="1">
      <c r="B87" s="274" t="s">
        <v>116</v>
      </c>
      <c r="C87" s="274" t="s">
        <v>138</v>
      </c>
      <c r="D87" s="305"/>
      <c r="E87" s="305">
        <v>160</v>
      </c>
      <c r="F87" s="305">
        <v>160</v>
      </c>
      <c r="G87" s="305">
        <v>160</v>
      </c>
      <c r="H87" s="305">
        <v>160</v>
      </c>
      <c r="I87" s="305">
        <v>160</v>
      </c>
      <c r="J87" s="305">
        <v>160</v>
      </c>
      <c r="K87" s="305">
        <v>160</v>
      </c>
      <c r="L87" s="305">
        <v>160</v>
      </c>
      <c r="M87" s="305">
        <v>160</v>
      </c>
      <c r="N87" s="305"/>
      <c r="O87" s="305"/>
      <c r="P87" s="305"/>
      <c r="Q87" s="305"/>
      <c r="R87" s="305"/>
      <c r="S87" s="305"/>
      <c r="T87" s="305"/>
      <c r="U87" s="305"/>
      <c r="V87" s="305"/>
      <c r="W87" s="305"/>
      <c r="X87" s="305"/>
      <c r="Y87" s="305"/>
      <c r="Z87" s="305"/>
      <c r="AB87" s="10"/>
    </row>
    <row r="88" spans="2:28" s="7" customFormat="1">
      <c r="B88" s="274" t="s">
        <v>117</v>
      </c>
      <c r="C88" s="274" t="s">
        <v>139</v>
      </c>
      <c r="D88" s="305"/>
      <c r="E88" s="305">
        <v>165.6</v>
      </c>
      <c r="F88" s="305">
        <v>165.6</v>
      </c>
      <c r="G88" s="305">
        <v>165.6</v>
      </c>
      <c r="H88" s="305">
        <v>165.6</v>
      </c>
      <c r="I88" s="305">
        <v>165.6</v>
      </c>
      <c r="J88" s="305">
        <v>165.6</v>
      </c>
      <c r="K88" s="305">
        <v>165.6</v>
      </c>
      <c r="L88" s="305">
        <v>165.6</v>
      </c>
      <c r="M88" s="305">
        <v>165.6</v>
      </c>
      <c r="N88" s="305">
        <v>165.6</v>
      </c>
      <c r="O88" s="305"/>
      <c r="P88" s="305"/>
      <c r="Q88" s="305"/>
      <c r="R88" s="305"/>
      <c r="S88" s="305"/>
      <c r="T88" s="305"/>
      <c r="U88" s="305"/>
      <c r="V88" s="305"/>
      <c r="W88" s="305"/>
      <c r="X88" s="305"/>
      <c r="Y88" s="305"/>
      <c r="Z88" s="305"/>
      <c r="AB88" s="10"/>
    </row>
    <row r="89" spans="2:28" s="7" customFormat="1">
      <c r="B89" s="274" t="s">
        <v>118</v>
      </c>
      <c r="C89" s="274" t="s">
        <v>138</v>
      </c>
      <c r="D89" s="305"/>
      <c r="E89" s="305">
        <v>209.3</v>
      </c>
      <c r="F89" s="305">
        <v>209.3</v>
      </c>
      <c r="G89" s="305">
        <v>209.3</v>
      </c>
      <c r="H89" s="305">
        <v>209.3</v>
      </c>
      <c r="I89" s="305">
        <v>209.3</v>
      </c>
      <c r="J89" s="305">
        <v>209.3</v>
      </c>
      <c r="K89" s="305">
        <v>209.3</v>
      </c>
      <c r="L89" s="305">
        <v>209.3</v>
      </c>
      <c r="M89" s="305">
        <v>209.3</v>
      </c>
      <c r="N89" s="305">
        <v>209.3</v>
      </c>
      <c r="O89" s="305">
        <v>209.3</v>
      </c>
      <c r="P89" s="305">
        <v>209.3</v>
      </c>
      <c r="Q89" s="305">
        <v>209.3</v>
      </c>
      <c r="R89" s="305">
        <v>209.3</v>
      </c>
      <c r="S89" s="305">
        <v>209.3</v>
      </c>
      <c r="T89" s="305">
        <v>209.3</v>
      </c>
      <c r="U89" s="305"/>
      <c r="V89" s="305"/>
      <c r="W89" s="305"/>
      <c r="X89" s="305"/>
      <c r="Y89" s="305"/>
      <c r="Z89" s="305"/>
      <c r="AB89" s="10"/>
    </row>
    <row r="90" spans="2:28" s="7" customFormat="1">
      <c r="B90" s="274" t="s">
        <v>119</v>
      </c>
      <c r="C90" s="274" t="s">
        <v>139</v>
      </c>
      <c r="D90" s="305"/>
      <c r="E90" s="305">
        <v>207</v>
      </c>
      <c r="F90" s="305">
        <v>207</v>
      </c>
      <c r="G90" s="305">
        <v>207</v>
      </c>
      <c r="H90" s="305">
        <v>207</v>
      </c>
      <c r="I90" s="305">
        <v>207</v>
      </c>
      <c r="J90" s="305">
        <v>207</v>
      </c>
      <c r="K90" s="305">
        <v>207</v>
      </c>
      <c r="L90" s="305">
        <v>207</v>
      </c>
      <c r="M90" s="305">
        <v>207</v>
      </c>
      <c r="N90" s="305">
        <v>207</v>
      </c>
      <c r="O90" s="305">
        <v>207</v>
      </c>
      <c r="P90" s="305">
        <v>207</v>
      </c>
      <c r="Q90" s="305">
        <v>207</v>
      </c>
      <c r="R90" s="305">
        <v>207</v>
      </c>
      <c r="S90" s="305">
        <v>207</v>
      </c>
      <c r="T90" s="305">
        <v>207</v>
      </c>
      <c r="U90" s="305">
        <v>207</v>
      </c>
      <c r="V90" s="305"/>
      <c r="W90" s="305"/>
      <c r="X90" s="305"/>
      <c r="Y90" s="305"/>
      <c r="Z90" s="305"/>
      <c r="AB90" s="10"/>
    </row>
    <row r="91" spans="2:28" s="7" customFormat="1">
      <c r="B91" s="274" t="s">
        <v>120</v>
      </c>
      <c r="C91" s="274" t="s">
        <v>138</v>
      </c>
      <c r="D91" s="305"/>
      <c r="E91" s="305">
        <v>399.6</v>
      </c>
      <c r="F91" s="305">
        <v>399.6</v>
      </c>
      <c r="G91" s="305">
        <v>399.6</v>
      </c>
      <c r="H91" s="305">
        <v>399.6</v>
      </c>
      <c r="I91" s="305">
        <v>399.6</v>
      </c>
      <c r="J91" s="305">
        <v>399.6</v>
      </c>
      <c r="K91" s="305">
        <v>399.6</v>
      </c>
      <c r="L91" s="305">
        <v>399.6</v>
      </c>
      <c r="M91" s="305">
        <v>399.6</v>
      </c>
      <c r="N91" s="305">
        <v>399.6</v>
      </c>
      <c r="O91" s="305">
        <v>399.6</v>
      </c>
      <c r="P91" s="305">
        <v>399.6</v>
      </c>
      <c r="Q91" s="305">
        <v>400</v>
      </c>
      <c r="R91" s="305">
        <v>400</v>
      </c>
      <c r="S91" s="305">
        <v>400</v>
      </c>
      <c r="T91" s="305">
        <v>400</v>
      </c>
      <c r="U91" s="305">
        <v>400</v>
      </c>
      <c r="V91" s="305">
        <v>400</v>
      </c>
      <c r="W91" s="305">
        <v>400</v>
      </c>
      <c r="X91" s="305">
        <v>400</v>
      </c>
      <c r="Y91" s="305"/>
      <c r="Z91" s="305"/>
      <c r="AB91" s="10"/>
    </row>
    <row r="92" spans="2:28" s="7" customFormat="1">
      <c r="B92" s="274" t="s">
        <v>121</v>
      </c>
      <c r="C92" s="274" t="s">
        <v>138</v>
      </c>
      <c r="D92" s="310"/>
      <c r="E92" s="310">
        <v>406.7</v>
      </c>
      <c r="F92" s="310">
        <v>406.7</v>
      </c>
      <c r="G92" s="305">
        <v>406.7</v>
      </c>
      <c r="H92" s="305">
        <v>406.7</v>
      </c>
      <c r="I92" s="305">
        <v>406.7</v>
      </c>
      <c r="J92" s="305">
        <v>406.7</v>
      </c>
      <c r="K92" s="305">
        <v>406.7</v>
      </c>
      <c r="L92" s="305">
        <v>406.7</v>
      </c>
      <c r="M92" s="305">
        <v>406.7</v>
      </c>
      <c r="N92" s="305">
        <v>406.7</v>
      </c>
      <c r="O92" s="305">
        <v>406.7</v>
      </c>
      <c r="P92" s="305">
        <v>406.7</v>
      </c>
      <c r="Q92" s="305">
        <v>406.7</v>
      </c>
      <c r="R92" s="305">
        <v>406.7</v>
      </c>
      <c r="S92" s="305">
        <v>406.7</v>
      </c>
      <c r="T92" s="305">
        <v>406.7</v>
      </c>
      <c r="U92" s="305">
        <v>406.7</v>
      </c>
      <c r="V92" s="305">
        <v>406.7</v>
      </c>
      <c r="W92" s="305">
        <v>406.7</v>
      </c>
      <c r="X92" s="305">
        <v>406.7</v>
      </c>
      <c r="Y92" s="305">
        <v>406.7</v>
      </c>
      <c r="Z92" s="305">
        <v>406.7</v>
      </c>
      <c r="AB92" s="10"/>
    </row>
    <row r="93" spans="2:28" s="7" customFormat="1">
      <c r="B93" s="276" t="s">
        <v>140</v>
      </c>
      <c r="C93" s="276" t="s">
        <v>139</v>
      </c>
      <c r="D93" s="305"/>
      <c r="E93" s="305"/>
      <c r="F93" s="310"/>
      <c r="G93" s="310"/>
      <c r="H93" s="310">
        <v>605</v>
      </c>
      <c r="I93" s="310">
        <v>605</v>
      </c>
      <c r="J93" s="310">
        <v>605</v>
      </c>
      <c r="K93" s="310">
        <v>605</v>
      </c>
      <c r="L93" s="310">
        <v>605</v>
      </c>
      <c r="M93" s="310">
        <v>605</v>
      </c>
      <c r="N93" s="310">
        <v>605</v>
      </c>
      <c r="O93" s="310">
        <v>605</v>
      </c>
      <c r="P93" s="310">
        <v>605</v>
      </c>
      <c r="Q93" s="310">
        <v>605</v>
      </c>
      <c r="R93" s="310">
        <v>605</v>
      </c>
      <c r="S93" s="310">
        <v>605</v>
      </c>
      <c r="T93" s="310">
        <v>605</v>
      </c>
      <c r="U93" s="310">
        <v>605</v>
      </c>
      <c r="V93" s="310">
        <v>605</v>
      </c>
      <c r="W93" s="310">
        <v>605</v>
      </c>
      <c r="X93" s="310">
        <v>605</v>
      </c>
      <c r="Y93" s="310">
        <v>605</v>
      </c>
      <c r="Z93" s="310">
        <v>605</v>
      </c>
      <c r="AA93" s="305"/>
      <c r="AB93" s="10"/>
    </row>
    <row r="94" spans="2:28" s="7" customFormat="1">
      <c r="B94" s="276" t="s">
        <v>429</v>
      </c>
      <c r="C94" s="276" t="s">
        <v>138</v>
      </c>
      <c r="D94" s="305"/>
      <c r="E94" s="305"/>
      <c r="F94" s="305"/>
      <c r="G94" s="305"/>
      <c r="H94" s="305"/>
      <c r="I94" s="305"/>
      <c r="J94" s="305"/>
      <c r="K94" s="305"/>
      <c r="L94" s="305">
        <v>450</v>
      </c>
      <c r="M94" s="305">
        <v>900</v>
      </c>
      <c r="N94" s="305">
        <v>900</v>
      </c>
      <c r="O94" s="305">
        <v>900</v>
      </c>
      <c r="P94" s="305">
        <v>900</v>
      </c>
      <c r="Q94" s="305">
        <v>900</v>
      </c>
      <c r="R94" s="305">
        <v>900</v>
      </c>
      <c r="S94" s="305">
        <v>900</v>
      </c>
      <c r="T94" s="305">
        <v>900</v>
      </c>
      <c r="U94" s="305">
        <v>900</v>
      </c>
      <c r="V94" s="305">
        <v>900</v>
      </c>
      <c r="W94" s="305">
        <v>900</v>
      </c>
      <c r="X94" s="305">
        <v>900</v>
      </c>
      <c r="Y94" s="305">
        <v>900</v>
      </c>
      <c r="Z94" s="305">
        <v>900</v>
      </c>
      <c r="AB94" s="10"/>
    </row>
    <row r="95" spans="2:28" s="7" customFormat="1">
      <c r="B95" s="340" t="s">
        <v>450</v>
      </c>
      <c r="C95" s="276" t="s">
        <v>139</v>
      </c>
      <c r="D95" s="305"/>
      <c r="E95" s="305"/>
      <c r="F95" s="305"/>
      <c r="G95" s="305"/>
      <c r="H95" s="305"/>
      <c r="I95" s="305"/>
      <c r="J95" s="305"/>
      <c r="K95" s="305"/>
      <c r="L95" s="305"/>
      <c r="M95" s="305"/>
      <c r="N95" s="305">
        <v>450</v>
      </c>
      <c r="O95" s="305">
        <v>900</v>
      </c>
      <c r="P95" s="305">
        <v>900</v>
      </c>
      <c r="Q95" s="305">
        <v>900</v>
      </c>
      <c r="R95" s="305">
        <v>900</v>
      </c>
      <c r="S95" s="305">
        <v>900</v>
      </c>
      <c r="T95" s="305">
        <v>900</v>
      </c>
      <c r="U95" s="305">
        <v>900</v>
      </c>
      <c r="V95" s="305">
        <v>900</v>
      </c>
      <c r="W95" s="305">
        <v>900</v>
      </c>
      <c r="X95" s="305">
        <v>900</v>
      </c>
      <c r="Y95" s="305">
        <v>900</v>
      </c>
      <c r="Z95" s="305">
        <v>900</v>
      </c>
      <c r="AB95" s="10"/>
    </row>
    <row r="96" spans="2:28" s="7" customFormat="1">
      <c r="B96" s="340" t="s">
        <v>451</v>
      </c>
      <c r="C96" s="276" t="s">
        <v>138</v>
      </c>
      <c r="D96" s="305"/>
      <c r="E96" s="305"/>
      <c r="F96" s="305"/>
      <c r="G96" s="305"/>
      <c r="H96" s="305"/>
      <c r="I96" s="305"/>
      <c r="J96" s="305"/>
      <c r="K96" s="305"/>
      <c r="L96" s="305"/>
      <c r="M96" s="305"/>
      <c r="N96" s="305"/>
      <c r="O96" s="305"/>
      <c r="P96" s="305">
        <v>450</v>
      </c>
      <c r="Q96" s="305">
        <v>900</v>
      </c>
      <c r="R96" s="305">
        <v>900</v>
      </c>
      <c r="S96" s="305">
        <v>900</v>
      </c>
      <c r="T96" s="305">
        <v>900</v>
      </c>
      <c r="U96" s="305">
        <v>900</v>
      </c>
      <c r="V96" s="305">
        <v>900</v>
      </c>
      <c r="W96" s="305">
        <v>900</v>
      </c>
      <c r="X96" s="305">
        <v>900</v>
      </c>
      <c r="Y96" s="305">
        <v>900</v>
      </c>
      <c r="Z96" s="305">
        <v>900</v>
      </c>
      <c r="AB96" s="10"/>
    </row>
    <row r="97" spans="1:28" s="167" customFormat="1">
      <c r="B97" s="271" t="s">
        <v>430</v>
      </c>
      <c r="C97" s="342" t="s">
        <v>138</v>
      </c>
      <c r="D97" s="305"/>
      <c r="E97" s="305"/>
      <c r="F97" s="305"/>
      <c r="G97" s="305"/>
      <c r="H97" s="305"/>
      <c r="I97" s="305"/>
      <c r="J97" s="305"/>
      <c r="K97" s="305"/>
      <c r="L97" s="305"/>
      <c r="M97" s="305"/>
      <c r="N97" s="305"/>
      <c r="O97" s="305"/>
      <c r="P97" s="305"/>
      <c r="Q97" s="305"/>
      <c r="R97" s="305">
        <v>450</v>
      </c>
      <c r="S97" s="305">
        <v>900</v>
      </c>
      <c r="T97" s="305">
        <v>900</v>
      </c>
      <c r="U97" s="305">
        <v>900</v>
      </c>
      <c r="V97" s="305">
        <v>900</v>
      </c>
      <c r="W97" s="305">
        <v>900</v>
      </c>
      <c r="X97" s="305">
        <v>900</v>
      </c>
      <c r="Y97" s="305">
        <v>900</v>
      </c>
      <c r="Z97" s="305">
        <v>900</v>
      </c>
      <c r="AB97" s="10"/>
    </row>
    <row r="98" spans="1:28" s="167" customFormat="1">
      <c r="B98" s="345" t="s">
        <v>431</v>
      </c>
      <c r="C98" s="342" t="s">
        <v>138</v>
      </c>
      <c r="D98" s="305"/>
      <c r="E98" s="305"/>
      <c r="F98" s="305"/>
      <c r="G98" s="305"/>
      <c r="H98" s="305"/>
      <c r="I98" s="305"/>
      <c r="J98" s="305"/>
      <c r="K98" s="305"/>
      <c r="L98" s="305"/>
      <c r="M98" s="305"/>
      <c r="N98" s="305"/>
      <c r="O98" s="305"/>
      <c r="P98" s="305"/>
      <c r="Q98" s="305"/>
      <c r="R98" s="305"/>
      <c r="S98" s="305"/>
      <c r="T98" s="305"/>
      <c r="U98" s="305">
        <v>500</v>
      </c>
      <c r="V98" s="305">
        <v>500</v>
      </c>
      <c r="W98" s="305">
        <v>500</v>
      </c>
      <c r="X98" s="305">
        <v>500</v>
      </c>
      <c r="Y98" s="305">
        <v>500</v>
      </c>
      <c r="Z98" s="305">
        <v>500</v>
      </c>
      <c r="AB98" s="10"/>
    </row>
    <row r="99" spans="1:28" s="167" customFormat="1">
      <c r="B99" s="345" t="s">
        <v>432</v>
      </c>
      <c r="C99" s="342" t="s">
        <v>139</v>
      </c>
      <c r="D99" s="305"/>
      <c r="E99" s="305"/>
      <c r="F99" s="305"/>
      <c r="G99" s="305"/>
      <c r="H99" s="305"/>
      <c r="I99" s="305"/>
      <c r="J99" s="305"/>
      <c r="K99" s="305"/>
      <c r="L99" s="305"/>
      <c r="M99" s="305"/>
      <c r="N99" s="305"/>
      <c r="O99" s="305"/>
      <c r="P99" s="305"/>
      <c r="Q99" s="305"/>
      <c r="R99" s="305"/>
      <c r="S99" s="305"/>
      <c r="T99" s="305"/>
      <c r="U99" s="305"/>
      <c r="V99" s="305">
        <v>200</v>
      </c>
      <c r="W99" s="305">
        <v>400</v>
      </c>
      <c r="X99" s="305">
        <v>400</v>
      </c>
      <c r="Y99" s="305">
        <v>400</v>
      </c>
      <c r="Z99" s="305">
        <v>400</v>
      </c>
      <c r="AB99" s="10"/>
    </row>
    <row r="100" spans="1:28" s="167" customFormat="1">
      <c r="B100" s="276" t="s">
        <v>350</v>
      </c>
      <c r="C100" s="276" t="s">
        <v>138</v>
      </c>
      <c r="D100" s="305"/>
      <c r="E100" s="305"/>
      <c r="F100" s="305"/>
      <c r="G100" s="305"/>
      <c r="H100" s="305"/>
      <c r="I100" s="305"/>
      <c r="J100" s="305"/>
      <c r="K100" s="305"/>
      <c r="L100" s="305"/>
      <c r="M100" s="305"/>
      <c r="N100" s="305"/>
      <c r="O100" s="305"/>
      <c r="P100" s="305"/>
      <c r="Q100" s="311"/>
      <c r="R100" s="311"/>
      <c r="S100" s="311"/>
      <c r="T100" s="311"/>
      <c r="U100" s="311"/>
      <c r="V100" s="311"/>
      <c r="W100" s="311"/>
      <c r="X100" s="311"/>
      <c r="Y100" s="305">
        <v>400</v>
      </c>
      <c r="Z100" s="305">
        <v>400</v>
      </c>
      <c r="AB100" s="10"/>
    </row>
    <row r="101" spans="1:28" s="7" customFormat="1">
      <c r="B101" s="106" t="s">
        <v>133</v>
      </c>
      <c r="C101" s="106"/>
      <c r="D101" s="171"/>
      <c r="E101" s="171">
        <f t="shared" ref="E101:Z101" si="42">SUMIF($C$87:$C$100,"DK2",E$87:E$100)</f>
        <v>372.6</v>
      </c>
      <c r="F101" s="171">
        <f t="shared" si="42"/>
        <v>372.6</v>
      </c>
      <c r="G101" s="171">
        <f t="shared" si="42"/>
        <v>372.6</v>
      </c>
      <c r="H101" s="171">
        <f t="shared" si="42"/>
        <v>977.6</v>
      </c>
      <c r="I101" s="171">
        <f t="shared" si="42"/>
        <v>977.6</v>
      </c>
      <c r="J101" s="171">
        <f t="shared" si="42"/>
        <v>977.6</v>
      </c>
      <c r="K101" s="171">
        <f t="shared" si="42"/>
        <v>977.6</v>
      </c>
      <c r="L101" s="171">
        <f t="shared" si="42"/>
        <v>977.6</v>
      </c>
      <c r="M101" s="171">
        <f t="shared" si="42"/>
        <v>977.6</v>
      </c>
      <c r="N101" s="171">
        <f t="shared" si="42"/>
        <v>1427.6</v>
      </c>
      <c r="O101" s="171">
        <f t="shared" si="42"/>
        <v>1712</v>
      </c>
      <c r="P101" s="171">
        <f t="shared" si="42"/>
        <v>1712</v>
      </c>
      <c r="Q101" s="171">
        <f t="shared" si="42"/>
        <v>1712</v>
      </c>
      <c r="R101" s="171">
        <f t="shared" si="42"/>
        <v>1712</v>
      </c>
      <c r="S101" s="171">
        <f t="shared" si="42"/>
        <v>1712</v>
      </c>
      <c r="T101" s="171">
        <f t="shared" si="42"/>
        <v>1712</v>
      </c>
      <c r="U101" s="171">
        <f t="shared" si="42"/>
        <v>1712</v>
      </c>
      <c r="V101" s="171">
        <f t="shared" si="42"/>
        <v>1705</v>
      </c>
      <c r="W101" s="171">
        <f t="shared" si="42"/>
        <v>1905</v>
      </c>
      <c r="X101" s="171">
        <f t="shared" si="42"/>
        <v>1905</v>
      </c>
      <c r="Y101" s="171">
        <f t="shared" si="42"/>
        <v>1905</v>
      </c>
      <c r="Z101" s="171">
        <f t="shared" si="42"/>
        <v>1905</v>
      </c>
      <c r="AB101" s="10"/>
    </row>
    <row r="102" spans="1:28" s="7" customFormat="1">
      <c r="B102" s="106" t="s">
        <v>134</v>
      </c>
      <c r="C102" s="106"/>
      <c r="D102" s="171"/>
      <c r="E102" s="171">
        <f t="shared" ref="E102:Y102" si="43">SUMIF($C$87:$C$100,"DK1",E$87:E$100)</f>
        <v>1175.6000000000001</v>
      </c>
      <c r="F102" s="171">
        <f t="shared" si="43"/>
        <v>1175.6000000000001</v>
      </c>
      <c r="G102" s="171">
        <f t="shared" si="43"/>
        <v>1175.6000000000001</v>
      </c>
      <c r="H102" s="171">
        <f t="shared" si="43"/>
        <v>1175.6000000000001</v>
      </c>
      <c r="I102" s="171">
        <f t="shared" si="43"/>
        <v>1175.6000000000001</v>
      </c>
      <c r="J102" s="171">
        <f t="shared" si="43"/>
        <v>1175.6000000000001</v>
      </c>
      <c r="K102" s="171">
        <f t="shared" si="43"/>
        <v>1175.6000000000001</v>
      </c>
      <c r="L102" s="171">
        <f t="shared" si="43"/>
        <v>1625.6000000000001</v>
      </c>
      <c r="M102" s="171">
        <f t="shared" si="43"/>
        <v>2075.6000000000004</v>
      </c>
      <c r="N102" s="171">
        <f t="shared" si="43"/>
        <v>1915.6000000000001</v>
      </c>
      <c r="O102" s="171">
        <f t="shared" si="43"/>
        <v>1915.6000000000001</v>
      </c>
      <c r="P102" s="171">
        <f t="shared" si="43"/>
        <v>2365.6000000000004</v>
      </c>
      <c r="Q102" s="171">
        <f t="shared" si="43"/>
        <v>2816</v>
      </c>
      <c r="R102" s="171">
        <f t="shared" si="43"/>
        <v>3266</v>
      </c>
      <c r="S102" s="171">
        <f t="shared" si="43"/>
        <v>3716</v>
      </c>
      <c r="T102" s="171">
        <f t="shared" si="43"/>
        <v>3716</v>
      </c>
      <c r="U102" s="171">
        <f t="shared" si="43"/>
        <v>4006.7</v>
      </c>
      <c r="V102" s="171">
        <f t="shared" si="43"/>
        <v>4006.7</v>
      </c>
      <c r="W102" s="171">
        <f t="shared" si="43"/>
        <v>4006.7</v>
      </c>
      <c r="X102" s="171">
        <f t="shared" si="43"/>
        <v>4006.7</v>
      </c>
      <c r="Y102" s="171">
        <f t="shared" si="43"/>
        <v>4006.7</v>
      </c>
      <c r="Z102" s="171">
        <f>SUMIF($C$87:$C$100,"DK1",Z$87:Z$100)</f>
        <v>4006.7</v>
      </c>
      <c r="AB102" s="10"/>
    </row>
    <row r="103" spans="1:28" s="7" customFormat="1">
      <c r="B103" s="106"/>
      <c r="C103" s="106"/>
      <c r="D103" s="99"/>
      <c r="E103" s="99"/>
      <c r="F103" s="99"/>
      <c r="G103" s="99"/>
      <c r="H103" s="99"/>
      <c r="I103" s="99"/>
      <c r="J103" s="99"/>
      <c r="K103" s="99"/>
      <c r="L103" s="99"/>
      <c r="M103" s="99"/>
      <c r="N103" s="99"/>
      <c r="O103" s="99"/>
      <c r="P103" s="99"/>
      <c r="Q103" s="207"/>
      <c r="R103" s="207"/>
      <c r="S103" s="207"/>
      <c r="T103" s="207"/>
      <c r="U103" s="207"/>
      <c r="V103" s="207"/>
      <c r="W103" s="207"/>
      <c r="X103" s="207"/>
      <c r="Y103" s="207"/>
      <c r="Z103" s="207"/>
      <c r="AB103" s="10"/>
    </row>
    <row r="104" spans="1:28" s="34" customFormat="1">
      <c r="B104" s="100" t="s">
        <v>135</v>
      </c>
      <c r="C104" s="100"/>
      <c r="D104" s="101"/>
      <c r="E104" s="101">
        <f t="shared" ref="E104:Y104" si="44">E101+E102</f>
        <v>1548.2000000000003</v>
      </c>
      <c r="F104" s="101">
        <f t="shared" si="44"/>
        <v>1548.2000000000003</v>
      </c>
      <c r="G104" s="101">
        <f t="shared" si="44"/>
        <v>1548.2000000000003</v>
      </c>
      <c r="H104" s="101">
        <f t="shared" si="44"/>
        <v>2153.2000000000003</v>
      </c>
      <c r="I104" s="101">
        <f t="shared" si="44"/>
        <v>2153.2000000000003</v>
      </c>
      <c r="J104" s="101">
        <f t="shared" si="44"/>
        <v>2153.2000000000003</v>
      </c>
      <c r="K104" s="101">
        <f t="shared" si="44"/>
        <v>2153.2000000000003</v>
      </c>
      <c r="L104" s="101">
        <f t="shared" si="44"/>
        <v>2603.2000000000003</v>
      </c>
      <c r="M104" s="101">
        <f t="shared" si="44"/>
        <v>3053.2000000000003</v>
      </c>
      <c r="N104" s="101">
        <f t="shared" si="44"/>
        <v>3343.2</v>
      </c>
      <c r="O104" s="101">
        <f t="shared" si="44"/>
        <v>3627.6000000000004</v>
      </c>
      <c r="P104" s="101">
        <f>P101+P102</f>
        <v>4077.6000000000004</v>
      </c>
      <c r="Q104" s="172">
        <f t="shared" si="44"/>
        <v>4528</v>
      </c>
      <c r="R104" s="172">
        <f t="shared" si="44"/>
        <v>4978</v>
      </c>
      <c r="S104" s="172">
        <f t="shared" si="44"/>
        <v>5428</v>
      </c>
      <c r="T104" s="172">
        <f t="shared" si="44"/>
        <v>5428</v>
      </c>
      <c r="U104" s="172">
        <f t="shared" si="44"/>
        <v>5718.7</v>
      </c>
      <c r="V104" s="172">
        <f t="shared" si="44"/>
        <v>5711.7</v>
      </c>
      <c r="W104" s="172">
        <f t="shared" si="44"/>
        <v>5911.7</v>
      </c>
      <c r="X104" s="172">
        <f t="shared" si="44"/>
        <v>5911.7</v>
      </c>
      <c r="Y104" s="172">
        <f t="shared" si="44"/>
        <v>5911.7</v>
      </c>
      <c r="Z104" s="172">
        <f>Z101+Z102</f>
        <v>5911.7</v>
      </c>
      <c r="AB104" s="36"/>
    </row>
    <row r="105" spans="1:28" s="15" customFormat="1">
      <c r="B105" s="190" t="s">
        <v>442</v>
      </c>
      <c r="C105" s="49"/>
      <c r="D105" s="39"/>
      <c r="E105" s="39"/>
      <c r="F105" s="39"/>
      <c r="G105" s="39"/>
      <c r="H105" s="39"/>
      <c r="I105" s="39"/>
      <c r="J105" s="39"/>
      <c r="K105" s="39"/>
      <c r="L105" s="16"/>
      <c r="M105" s="16"/>
      <c r="N105" s="16"/>
      <c r="O105" s="16"/>
      <c r="P105" s="16"/>
      <c r="Q105" s="39"/>
      <c r="R105" s="16"/>
      <c r="S105" s="16"/>
      <c r="T105" s="16"/>
      <c r="U105" s="16"/>
      <c r="V105" s="16"/>
      <c r="W105" s="16"/>
      <c r="X105" s="16"/>
      <c r="Y105" s="16"/>
      <c r="Z105" s="16"/>
      <c r="AA105" s="16"/>
    </row>
    <row r="106" spans="1:28" s="15" customFormat="1">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row>
    <row r="107" spans="1:28" s="15" customFormat="1">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row>
    <row r="108" spans="1:28" s="60" customFormat="1">
      <c r="A108" s="186"/>
      <c r="B108" s="186" t="s">
        <v>141</v>
      </c>
      <c r="C108" s="186"/>
      <c r="D108" s="186"/>
      <c r="E108" s="186"/>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row>
    <row r="109" spans="1:28" s="12" customFormat="1">
      <c r="A109" s="193"/>
      <c r="B109" s="193"/>
      <c r="C109" s="193"/>
      <c r="D109" s="193"/>
      <c r="E109" s="193"/>
      <c r="F109" s="193"/>
      <c r="G109" s="193"/>
      <c r="H109" s="193"/>
      <c r="I109" s="193"/>
      <c r="J109" s="193"/>
      <c r="K109" s="193"/>
      <c r="L109" s="193"/>
      <c r="M109" s="193"/>
      <c r="N109" s="193"/>
      <c r="O109" s="193"/>
      <c r="P109" s="193"/>
      <c r="Q109" s="193"/>
      <c r="R109" s="193"/>
      <c r="S109" s="193"/>
      <c r="T109" s="193"/>
      <c r="U109" s="193"/>
      <c r="V109" s="193"/>
      <c r="W109" s="193"/>
      <c r="X109" s="193"/>
      <c r="Y109" s="193"/>
      <c r="Z109" s="193"/>
      <c r="AA109" s="193"/>
    </row>
    <row r="110" spans="1:28" s="34" customFormat="1">
      <c r="A110" s="193"/>
      <c r="B110" s="174" t="s">
        <v>142</v>
      </c>
      <c r="C110" s="174"/>
      <c r="D110" s="182"/>
      <c r="E110" s="182">
        <v>2019</v>
      </c>
      <c r="F110" s="182">
        <v>2020</v>
      </c>
      <c r="G110" s="182">
        <v>2021</v>
      </c>
      <c r="H110" s="182">
        <v>2022</v>
      </c>
      <c r="I110" s="182">
        <v>2023</v>
      </c>
      <c r="J110" s="182">
        <v>2024</v>
      </c>
      <c r="K110" s="182">
        <v>2025</v>
      </c>
      <c r="L110" s="182">
        <v>2026</v>
      </c>
      <c r="M110" s="182">
        <v>2027</v>
      </c>
      <c r="N110" s="182">
        <v>2028</v>
      </c>
      <c r="O110" s="182">
        <v>2029</v>
      </c>
      <c r="P110" s="182">
        <v>2030</v>
      </c>
      <c r="Q110" s="182">
        <v>2031</v>
      </c>
      <c r="R110" s="182">
        <v>2032</v>
      </c>
      <c r="S110" s="182">
        <v>2033</v>
      </c>
      <c r="T110" s="182">
        <v>2034</v>
      </c>
      <c r="U110" s="182">
        <v>2035</v>
      </c>
      <c r="V110" s="182">
        <v>2036</v>
      </c>
      <c r="W110" s="182">
        <v>2037</v>
      </c>
      <c r="X110" s="182">
        <v>2038</v>
      </c>
      <c r="Y110" s="182">
        <v>2039</v>
      </c>
      <c r="Z110" s="182">
        <v>2040</v>
      </c>
      <c r="AB110" s="36"/>
    </row>
    <row r="111" spans="1:28" s="34" customFormat="1">
      <c r="A111" s="193"/>
      <c r="B111" s="187" t="s">
        <v>31</v>
      </c>
      <c r="C111" s="173"/>
      <c r="D111" s="188"/>
      <c r="E111" s="188"/>
      <c r="F111" s="188"/>
      <c r="G111" s="188"/>
      <c r="H111" s="188"/>
      <c r="I111" s="188"/>
      <c r="J111" s="188"/>
      <c r="K111" s="188"/>
      <c r="L111" s="188"/>
      <c r="M111" s="188"/>
      <c r="N111" s="188"/>
      <c r="O111" s="188"/>
      <c r="P111" s="188"/>
      <c r="Q111" s="188"/>
      <c r="R111" s="188"/>
      <c r="S111" s="188"/>
      <c r="T111" s="188"/>
      <c r="U111" s="188"/>
      <c r="V111" s="188"/>
      <c r="W111" s="188"/>
      <c r="X111" s="188"/>
      <c r="Y111" s="188"/>
      <c r="Z111" s="188"/>
      <c r="AB111" s="36"/>
    </row>
    <row r="112" spans="1:28" s="34" customFormat="1">
      <c r="A112" s="193"/>
      <c r="B112" s="191" t="s">
        <v>331</v>
      </c>
      <c r="C112" s="191"/>
      <c r="D112" s="305"/>
      <c r="E112" s="305">
        <v>1800</v>
      </c>
      <c r="F112" s="181">
        <f t="shared" ref="F112:Z112" si="45">E112</f>
        <v>1800</v>
      </c>
      <c r="G112" s="181">
        <f t="shared" si="45"/>
        <v>1800</v>
      </c>
      <c r="H112" s="181">
        <f t="shared" si="45"/>
        <v>1800</v>
      </c>
      <c r="I112" s="181">
        <f t="shared" si="45"/>
        <v>1800</v>
      </c>
      <c r="J112" s="181">
        <f t="shared" si="45"/>
        <v>1800</v>
      </c>
      <c r="K112" s="181">
        <f t="shared" si="45"/>
        <v>1800</v>
      </c>
      <c r="L112" s="181">
        <f t="shared" si="45"/>
        <v>1800</v>
      </c>
      <c r="M112" s="181">
        <f t="shared" si="45"/>
        <v>1800</v>
      </c>
      <c r="N112" s="181">
        <f t="shared" si="45"/>
        <v>1800</v>
      </c>
      <c r="O112" s="181">
        <f t="shared" si="45"/>
        <v>1800</v>
      </c>
      <c r="P112" s="181">
        <f t="shared" si="45"/>
        <v>1800</v>
      </c>
      <c r="Q112" s="208">
        <f t="shared" si="45"/>
        <v>1800</v>
      </c>
      <c r="R112" s="208">
        <f t="shared" si="45"/>
        <v>1800</v>
      </c>
      <c r="S112" s="208">
        <f t="shared" si="45"/>
        <v>1800</v>
      </c>
      <c r="T112" s="208">
        <f t="shared" si="45"/>
        <v>1800</v>
      </c>
      <c r="U112" s="208">
        <f t="shared" si="45"/>
        <v>1800</v>
      </c>
      <c r="V112" s="208">
        <f t="shared" si="45"/>
        <v>1800</v>
      </c>
      <c r="W112" s="208">
        <f t="shared" si="45"/>
        <v>1800</v>
      </c>
      <c r="X112" s="208">
        <f t="shared" si="45"/>
        <v>1800</v>
      </c>
      <c r="Y112" s="208">
        <f t="shared" si="45"/>
        <v>1800</v>
      </c>
      <c r="Z112" s="208">
        <f t="shared" si="45"/>
        <v>1800</v>
      </c>
      <c r="AB112" s="36"/>
    </row>
    <row r="113" spans="1:28" s="34" customFormat="1">
      <c r="A113" s="193"/>
      <c r="B113" s="191" t="s">
        <v>332</v>
      </c>
      <c r="C113" s="191"/>
      <c r="D113" s="305"/>
      <c r="E113" s="305">
        <v>2560</v>
      </c>
      <c r="F113" s="181">
        <f t="shared" ref="F113:Z119" si="46">E113</f>
        <v>2560</v>
      </c>
      <c r="G113" s="181">
        <f t="shared" si="46"/>
        <v>2560</v>
      </c>
      <c r="H113" s="181">
        <f t="shared" si="46"/>
        <v>2560</v>
      </c>
      <c r="I113" s="181">
        <f t="shared" si="46"/>
        <v>2560</v>
      </c>
      <c r="J113" s="181">
        <f t="shared" si="46"/>
        <v>2560</v>
      </c>
      <c r="K113" s="181">
        <f t="shared" si="46"/>
        <v>2560</v>
      </c>
      <c r="L113" s="181">
        <f t="shared" si="46"/>
        <v>2560</v>
      </c>
      <c r="M113" s="181">
        <f t="shared" si="46"/>
        <v>2560</v>
      </c>
      <c r="N113" s="181">
        <f t="shared" si="46"/>
        <v>2560</v>
      </c>
      <c r="O113" s="181">
        <f t="shared" si="46"/>
        <v>2560</v>
      </c>
      <c r="P113" s="181">
        <f t="shared" si="46"/>
        <v>2560</v>
      </c>
      <c r="Q113" s="208">
        <f t="shared" si="46"/>
        <v>2560</v>
      </c>
      <c r="R113" s="208">
        <f t="shared" si="46"/>
        <v>2560</v>
      </c>
      <c r="S113" s="208">
        <f t="shared" si="46"/>
        <v>2560</v>
      </c>
      <c r="T113" s="208">
        <f t="shared" si="46"/>
        <v>2560</v>
      </c>
      <c r="U113" s="208">
        <f t="shared" si="46"/>
        <v>2560</v>
      </c>
      <c r="V113" s="208">
        <f t="shared" si="46"/>
        <v>2560</v>
      </c>
      <c r="W113" s="208">
        <f t="shared" si="46"/>
        <v>2560</v>
      </c>
      <c r="X113" s="208">
        <f t="shared" si="46"/>
        <v>2560</v>
      </c>
      <c r="Y113" s="208">
        <f t="shared" si="46"/>
        <v>2560</v>
      </c>
      <c r="Z113" s="208">
        <f t="shared" si="46"/>
        <v>2560</v>
      </c>
      <c r="AB113" s="36"/>
    </row>
    <row r="114" spans="1:28" s="169" customFormat="1">
      <c r="A114" s="339"/>
      <c r="B114" s="274" t="s">
        <v>403</v>
      </c>
      <c r="C114" s="274"/>
      <c r="D114" s="305"/>
      <c r="E114" s="305">
        <v>3400</v>
      </c>
      <c r="F114" s="208">
        <f t="shared" si="46"/>
        <v>3400</v>
      </c>
      <c r="G114" s="208">
        <f t="shared" si="46"/>
        <v>3400</v>
      </c>
      <c r="H114" s="208">
        <f t="shared" si="46"/>
        <v>3400</v>
      </c>
      <c r="I114" s="208">
        <f t="shared" si="46"/>
        <v>3400</v>
      </c>
      <c r="J114" s="208">
        <f t="shared" si="46"/>
        <v>3400</v>
      </c>
      <c r="K114" s="208">
        <f t="shared" si="46"/>
        <v>3400</v>
      </c>
      <c r="L114" s="208">
        <f t="shared" si="46"/>
        <v>3400</v>
      </c>
      <c r="M114" s="208">
        <f t="shared" si="46"/>
        <v>3400</v>
      </c>
      <c r="N114" s="208">
        <f t="shared" si="46"/>
        <v>3400</v>
      </c>
      <c r="O114" s="208">
        <f t="shared" si="46"/>
        <v>3400</v>
      </c>
      <c r="P114" s="208">
        <f t="shared" si="46"/>
        <v>3400</v>
      </c>
      <c r="Q114" s="208">
        <f t="shared" si="46"/>
        <v>3400</v>
      </c>
      <c r="R114" s="208">
        <f t="shared" si="46"/>
        <v>3400</v>
      </c>
      <c r="S114" s="208">
        <f t="shared" si="46"/>
        <v>3400</v>
      </c>
      <c r="T114" s="208">
        <f t="shared" si="46"/>
        <v>3400</v>
      </c>
      <c r="U114" s="208">
        <f t="shared" si="46"/>
        <v>3400</v>
      </c>
      <c r="V114" s="208">
        <f t="shared" si="46"/>
        <v>3400</v>
      </c>
      <c r="W114" s="208">
        <f t="shared" si="46"/>
        <v>3400</v>
      </c>
      <c r="X114" s="208">
        <f t="shared" si="46"/>
        <v>3400</v>
      </c>
      <c r="Y114" s="208">
        <f t="shared" si="46"/>
        <v>3400</v>
      </c>
      <c r="Z114" s="208">
        <f t="shared" si="46"/>
        <v>3400</v>
      </c>
      <c r="AB114" s="184"/>
    </row>
    <row r="115" spans="1:28" s="34" customFormat="1">
      <c r="A115" s="193"/>
      <c r="B115" s="191" t="s">
        <v>404</v>
      </c>
      <c r="C115" s="191"/>
      <c r="D115" s="305"/>
      <c r="E115" s="305">
        <v>3400</v>
      </c>
      <c r="F115" s="208">
        <f t="shared" si="46"/>
        <v>3400</v>
      </c>
      <c r="G115" s="208">
        <f t="shared" si="46"/>
        <v>3400</v>
      </c>
      <c r="H115" s="208">
        <f t="shared" si="46"/>
        <v>3400</v>
      </c>
      <c r="I115" s="208">
        <f t="shared" si="46"/>
        <v>3400</v>
      </c>
      <c r="J115" s="208">
        <f t="shared" si="46"/>
        <v>3400</v>
      </c>
      <c r="K115" s="208">
        <f t="shared" si="46"/>
        <v>3400</v>
      </c>
      <c r="L115" s="208">
        <f t="shared" si="46"/>
        <v>3400</v>
      </c>
      <c r="M115" s="208">
        <f t="shared" si="46"/>
        <v>3400</v>
      </c>
      <c r="N115" s="208">
        <f t="shared" si="46"/>
        <v>3400</v>
      </c>
      <c r="O115" s="208">
        <f t="shared" si="46"/>
        <v>3400</v>
      </c>
      <c r="P115" s="208">
        <f t="shared" si="46"/>
        <v>3400</v>
      </c>
      <c r="Q115" s="208">
        <f t="shared" si="46"/>
        <v>3400</v>
      </c>
      <c r="R115" s="208">
        <f t="shared" si="46"/>
        <v>3400</v>
      </c>
      <c r="S115" s="208">
        <f t="shared" si="46"/>
        <v>3400</v>
      </c>
      <c r="T115" s="208">
        <f t="shared" si="46"/>
        <v>3400</v>
      </c>
      <c r="U115" s="208">
        <f t="shared" si="46"/>
        <v>3400</v>
      </c>
      <c r="V115" s="208">
        <f t="shared" si="46"/>
        <v>3400</v>
      </c>
      <c r="W115" s="208">
        <f t="shared" si="46"/>
        <v>3400</v>
      </c>
      <c r="X115" s="208">
        <f t="shared" si="46"/>
        <v>3400</v>
      </c>
      <c r="Y115" s="208">
        <f t="shared" si="46"/>
        <v>3400</v>
      </c>
      <c r="Z115" s="208">
        <f t="shared" si="46"/>
        <v>3400</v>
      </c>
      <c r="AB115" s="36"/>
    </row>
    <row r="116" spans="1:28" s="169" customFormat="1">
      <c r="A116" s="339"/>
      <c r="B116" s="274" t="s">
        <v>405</v>
      </c>
      <c r="C116" s="274"/>
      <c r="D116" s="305"/>
      <c r="E116" s="305">
        <v>3400</v>
      </c>
      <c r="F116" s="208">
        <f t="shared" si="46"/>
        <v>3400</v>
      </c>
      <c r="G116" s="208">
        <f t="shared" si="46"/>
        <v>3400</v>
      </c>
      <c r="H116" s="208">
        <f t="shared" si="46"/>
        <v>3400</v>
      </c>
      <c r="I116" s="208">
        <f t="shared" si="46"/>
        <v>3400</v>
      </c>
      <c r="J116" s="208">
        <f t="shared" si="46"/>
        <v>3400</v>
      </c>
      <c r="K116" s="208">
        <f t="shared" si="46"/>
        <v>3400</v>
      </c>
      <c r="L116" s="208">
        <f t="shared" si="46"/>
        <v>3400</v>
      </c>
      <c r="M116" s="208">
        <f t="shared" si="46"/>
        <v>3400</v>
      </c>
      <c r="N116" s="208">
        <f t="shared" si="46"/>
        <v>3400</v>
      </c>
      <c r="O116" s="208">
        <f t="shared" si="46"/>
        <v>3400</v>
      </c>
      <c r="P116" s="208">
        <f t="shared" si="46"/>
        <v>3400</v>
      </c>
      <c r="Q116" s="208">
        <f t="shared" si="46"/>
        <v>3400</v>
      </c>
      <c r="R116" s="208">
        <f t="shared" si="46"/>
        <v>3400</v>
      </c>
      <c r="S116" s="208">
        <f t="shared" si="46"/>
        <v>3400</v>
      </c>
      <c r="T116" s="208">
        <f t="shared" si="46"/>
        <v>3400</v>
      </c>
      <c r="U116" s="208">
        <f t="shared" si="46"/>
        <v>3400</v>
      </c>
      <c r="V116" s="208">
        <f t="shared" si="46"/>
        <v>3400</v>
      </c>
      <c r="W116" s="208">
        <f t="shared" si="46"/>
        <v>3400</v>
      </c>
      <c r="X116" s="208">
        <f t="shared" si="46"/>
        <v>3400</v>
      </c>
      <c r="Y116" s="208">
        <f t="shared" si="46"/>
        <v>3400</v>
      </c>
      <c r="Z116" s="208">
        <f t="shared" si="46"/>
        <v>3400</v>
      </c>
      <c r="AB116" s="184"/>
    </row>
    <row r="117" spans="1:28" s="34" customFormat="1">
      <c r="A117" s="193"/>
      <c r="B117" s="191" t="s">
        <v>406</v>
      </c>
      <c r="C117" s="191"/>
      <c r="D117" s="313"/>
      <c r="E117" s="305">
        <v>3500</v>
      </c>
      <c r="F117" s="208">
        <f t="shared" si="46"/>
        <v>3500</v>
      </c>
      <c r="G117" s="208">
        <f t="shared" si="46"/>
        <v>3500</v>
      </c>
      <c r="H117" s="208">
        <f t="shared" si="46"/>
        <v>3500</v>
      </c>
      <c r="I117" s="208">
        <f t="shared" si="46"/>
        <v>3500</v>
      </c>
      <c r="J117" s="208">
        <f t="shared" si="46"/>
        <v>3500</v>
      </c>
      <c r="K117" s="208">
        <f t="shared" si="46"/>
        <v>3500</v>
      </c>
      <c r="L117" s="208">
        <f t="shared" si="46"/>
        <v>3500</v>
      </c>
      <c r="M117" s="208">
        <f t="shared" si="46"/>
        <v>3500</v>
      </c>
      <c r="N117" s="208">
        <f t="shared" si="46"/>
        <v>3500</v>
      </c>
      <c r="O117" s="208">
        <f t="shared" si="46"/>
        <v>3500</v>
      </c>
      <c r="P117" s="208">
        <f t="shared" si="46"/>
        <v>3500</v>
      </c>
      <c r="Q117" s="208">
        <f t="shared" si="46"/>
        <v>3500</v>
      </c>
      <c r="R117" s="208">
        <f t="shared" si="46"/>
        <v>3500</v>
      </c>
      <c r="S117" s="208">
        <f t="shared" si="46"/>
        <v>3500</v>
      </c>
      <c r="T117" s="208">
        <f t="shared" si="46"/>
        <v>3500</v>
      </c>
      <c r="U117" s="208">
        <f t="shared" si="46"/>
        <v>3500</v>
      </c>
      <c r="V117" s="208">
        <f t="shared" si="46"/>
        <v>3500</v>
      </c>
      <c r="W117" s="208">
        <f t="shared" si="46"/>
        <v>3500</v>
      </c>
      <c r="X117" s="208">
        <f t="shared" si="46"/>
        <v>3500</v>
      </c>
      <c r="Y117" s="208">
        <f t="shared" si="46"/>
        <v>3500</v>
      </c>
      <c r="Z117" s="208">
        <f t="shared" si="46"/>
        <v>3500</v>
      </c>
      <c r="AB117" s="36"/>
    </row>
    <row r="118" spans="1:28" s="169" customFormat="1">
      <c r="A118" s="261"/>
      <c r="B118" s="191" t="s">
        <v>356</v>
      </c>
      <c r="C118" s="191"/>
      <c r="D118" s="313"/>
      <c r="E118" s="305">
        <v>3600</v>
      </c>
      <c r="F118" s="208">
        <f t="shared" si="46"/>
        <v>3600</v>
      </c>
      <c r="G118" s="208">
        <f t="shared" si="46"/>
        <v>3600</v>
      </c>
      <c r="H118" s="208">
        <f t="shared" si="46"/>
        <v>3600</v>
      </c>
      <c r="I118" s="208">
        <f t="shared" si="46"/>
        <v>3600</v>
      </c>
      <c r="J118" s="208">
        <f t="shared" si="46"/>
        <v>3600</v>
      </c>
      <c r="K118" s="208">
        <f t="shared" si="46"/>
        <v>3600</v>
      </c>
      <c r="L118" s="208">
        <f t="shared" si="46"/>
        <v>3600</v>
      </c>
      <c r="M118" s="208">
        <f t="shared" si="46"/>
        <v>3600</v>
      </c>
      <c r="N118" s="208">
        <f t="shared" si="46"/>
        <v>3600</v>
      </c>
      <c r="O118" s="208">
        <f t="shared" si="46"/>
        <v>3600</v>
      </c>
      <c r="P118" s="208">
        <f t="shared" si="46"/>
        <v>3600</v>
      </c>
      <c r="Q118" s="208">
        <f t="shared" si="46"/>
        <v>3600</v>
      </c>
      <c r="R118" s="208">
        <f t="shared" si="46"/>
        <v>3600</v>
      </c>
      <c r="S118" s="208">
        <f t="shared" si="46"/>
        <v>3600</v>
      </c>
      <c r="T118" s="208">
        <f t="shared" si="46"/>
        <v>3600</v>
      </c>
      <c r="U118" s="208">
        <f t="shared" si="46"/>
        <v>3600</v>
      </c>
      <c r="V118" s="208">
        <f t="shared" si="46"/>
        <v>3600</v>
      </c>
      <c r="W118" s="208">
        <f t="shared" si="46"/>
        <v>3600</v>
      </c>
      <c r="X118" s="208">
        <f t="shared" si="46"/>
        <v>3600</v>
      </c>
      <c r="Y118" s="208">
        <f t="shared" si="46"/>
        <v>3600</v>
      </c>
      <c r="Z118" s="208">
        <f t="shared" si="46"/>
        <v>3600</v>
      </c>
      <c r="AB118" s="184"/>
    </row>
    <row r="119" spans="1:28" s="169" customFormat="1">
      <c r="A119" s="213"/>
      <c r="B119" s="191" t="s">
        <v>407</v>
      </c>
      <c r="C119" s="191"/>
      <c r="D119" s="313"/>
      <c r="E119" s="305">
        <v>3400</v>
      </c>
      <c r="F119" s="208">
        <f t="shared" si="46"/>
        <v>3400</v>
      </c>
      <c r="G119" s="208">
        <f t="shared" si="46"/>
        <v>3400</v>
      </c>
      <c r="H119" s="208">
        <f t="shared" si="46"/>
        <v>3400</v>
      </c>
      <c r="I119" s="208">
        <f t="shared" si="46"/>
        <v>3400</v>
      </c>
      <c r="J119" s="208">
        <f t="shared" si="46"/>
        <v>3400</v>
      </c>
      <c r="K119" s="208">
        <f t="shared" si="46"/>
        <v>3400</v>
      </c>
      <c r="L119" s="208">
        <f t="shared" si="46"/>
        <v>3400</v>
      </c>
      <c r="M119" s="208">
        <f t="shared" si="46"/>
        <v>3400</v>
      </c>
      <c r="N119" s="208">
        <f t="shared" si="46"/>
        <v>3400</v>
      </c>
      <c r="O119" s="208">
        <f t="shared" si="46"/>
        <v>3400</v>
      </c>
      <c r="P119" s="208">
        <f t="shared" si="46"/>
        <v>3400</v>
      </c>
      <c r="Q119" s="208">
        <f t="shared" si="46"/>
        <v>3400</v>
      </c>
      <c r="R119" s="208">
        <f t="shared" si="46"/>
        <v>3400</v>
      </c>
      <c r="S119" s="208">
        <f t="shared" si="46"/>
        <v>3400</v>
      </c>
      <c r="T119" s="208">
        <f t="shared" si="46"/>
        <v>3400</v>
      </c>
      <c r="U119" s="208">
        <f t="shared" si="46"/>
        <v>3400</v>
      </c>
      <c r="V119" s="208">
        <f t="shared" si="46"/>
        <v>3400</v>
      </c>
      <c r="W119" s="208">
        <f t="shared" si="46"/>
        <v>3400</v>
      </c>
      <c r="X119" s="208">
        <f t="shared" si="46"/>
        <v>3400</v>
      </c>
      <c r="Y119" s="208">
        <f t="shared" si="46"/>
        <v>3400</v>
      </c>
      <c r="Z119" s="208">
        <f t="shared" si="46"/>
        <v>3400</v>
      </c>
      <c r="AB119" s="184"/>
    </row>
    <row r="120" spans="1:28" s="34" customFormat="1">
      <c r="A120" s="193"/>
      <c r="B120" s="191"/>
      <c r="C120" s="191"/>
      <c r="D120" s="313"/>
      <c r="E120" s="188"/>
      <c r="F120" s="189"/>
      <c r="G120" s="181"/>
      <c r="H120" s="181"/>
      <c r="I120" s="181"/>
      <c r="J120" s="181"/>
      <c r="K120" s="181"/>
      <c r="L120" s="181"/>
      <c r="M120" s="181"/>
      <c r="N120" s="181"/>
      <c r="O120" s="181"/>
      <c r="P120" s="181"/>
      <c r="Q120" s="225"/>
      <c r="R120" s="225"/>
      <c r="S120" s="225"/>
      <c r="T120" s="225"/>
      <c r="U120" s="225"/>
      <c r="V120" s="225"/>
      <c r="W120" s="225"/>
      <c r="X120" s="225"/>
      <c r="Y120" s="225"/>
      <c r="Z120" s="225"/>
      <c r="AB120" s="36"/>
    </row>
    <row r="121" spans="1:28" s="34" customFormat="1">
      <c r="A121" s="193"/>
      <c r="B121" s="187" t="s">
        <v>29</v>
      </c>
      <c r="C121" s="173"/>
      <c r="D121" s="313"/>
      <c r="E121" s="188"/>
      <c r="F121" s="188"/>
      <c r="G121" s="188"/>
      <c r="H121" s="188"/>
      <c r="I121" s="188"/>
      <c r="J121" s="188"/>
      <c r="K121" s="188"/>
      <c r="L121" s="188"/>
      <c r="M121" s="188"/>
      <c r="N121" s="188"/>
      <c r="O121" s="188"/>
      <c r="P121" s="188"/>
      <c r="Q121" s="227"/>
      <c r="R121" s="227"/>
      <c r="S121" s="227"/>
      <c r="T121" s="227"/>
      <c r="U121" s="227"/>
      <c r="V121" s="227"/>
      <c r="W121" s="227"/>
      <c r="X121" s="227"/>
      <c r="Y121" s="227"/>
      <c r="Z121" s="227"/>
      <c r="AB121" s="36"/>
    </row>
    <row r="122" spans="1:28" s="169" customFormat="1">
      <c r="A122" s="193"/>
      <c r="B122" s="191" t="s">
        <v>331</v>
      </c>
      <c r="C122" s="191"/>
      <c r="D122" s="305"/>
      <c r="E122" s="305">
        <v>1950</v>
      </c>
      <c r="F122" s="181">
        <f t="shared" ref="F122:Z122" si="47">E122</f>
        <v>1950</v>
      </c>
      <c r="G122" s="181">
        <f t="shared" si="47"/>
        <v>1950</v>
      </c>
      <c r="H122" s="181">
        <f t="shared" si="47"/>
        <v>1950</v>
      </c>
      <c r="I122" s="181">
        <f t="shared" si="47"/>
        <v>1950</v>
      </c>
      <c r="J122" s="181">
        <f t="shared" si="47"/>
        <v>1950</v>
      </c>
      <c r="K122" s="181">
        <f t="shared" si="47"/>
        <v>1950</v>
      </c>
      <c r="L122" s="181">
        <f t="shared" si="47"/>
        <v>1950</v>
      </c>
      <c r="M122" s="181">
        <f t="shared" si="47"/>
        <v>1950</v>
      </c>
      <c r="N122" s="181">
        <f t="shared" si="47"/>
        <v>1950</v>
      </c>
      <c r="O122" s="181">
        <f t="shared" si="47"/>
        <v>1950</v>
      </c>
      <c r="P122" s="181">
        <f t="shared" si="47"/>
        <v>1950</v>
      </c>
      <c r="Q122" s="208">
        <f t="shared" si="47"/>
        <v>1950</v>
      </c>
      <c r="R122" s="208">
        <f t="shared" si="47"/>
        <v>1950</v>
      </c>
      <c r="S122" s="208">
        <f t="shared" si="47"/>
        <v>1950</v>
      </c>
      <c r="T122" s="208">
        <f t="shared" si="47"/>
        <v>1950</v>
      </c>
      <c r="U122" s="208">
        <f t="shared" si="47"/>
        <v>1950</v>
      </c>
      <c r="V122" s="208">
        <f t="shared" si="47"/>
        <v>1950</v>
      </c>
      <c r="W122" s="208">
        <f t="shared" si="47"/>
        <v>1950</v>
      </c>
      <c r="X122" s="208">
        <f t="shared" si="47"/>
        <v>1950</v>
      </c>
      <c r="Y122" s="208">
        <f t="shared" si="47"/>
        <v>1950</v>
      </c>
      <c r="Z122" s="208">
        <f t="shared" si="47"/>
        <v>1950</v>
      </c>
      <c r="AB122" s="184"/>
    </row>
    <row r="123" spans="1:28" s="169" customFormat="1">
      <c r="A123" s="193"/>
      <c r="B123" s="191" t="s">
        <v>332</v>
      </c>
      <c r="C123" s="191"/>
      <c r="D123" s="305"/>
      <c r="E123" s="305">
        <v>2950</v>
      </c>
      <c r="F123" s="181">
        <f t="shared" ref="F123:Z123" si="48">E123</f>
        <v>2950</v>
      </c>
      <c r="G123" s="181">
        <f t="shared" si="48"/>
        <v>2950</v>
      </c>
      <c r="H123" s="181">
        <f t="shared" si="48"/>
        <v>2950</v>
      </c>
      <c r="I123" s="181">
        <f t="shared" si="48"/>
        <v>2950</v>
      </c>
      <c r="J123" s="181">
        <f t="shared" si="48"/>
        <v>2950</v>
      </c>
      <c r="K123" s="181">
        <f t="shared" si="48"/>
        <v>2950</v>
      </c>
      <c r="L123" s="181">
        <f t="shared" si="48"/>
        <v>2950</v>
      </c>
      <c r="M123" s="181">
        <f t="shared" si="48"/>
        <v>2950</v>
      </c>
      <c r="N123" s="181">
        <f t="shared" si="48"/>
        <v>2950</v>
      </c>
      <c r="O123" s="181">
        <f t="shared" si="48"/>
        <v>2950</v>
      </c>
      <c r="P123" s="181">
        <f t="shared" si="48"/>
        <v>2950</v>
      </c>
      <c r="Q123" s="208">
        <f t="shared" si="48"/>
        <v>2950</v>
      </c>
      <c r="R123" s="208">
        <f t="shared" si="48"/>
        <v>2950</v>
      </c>
      <c r="S123" s="208">
        <f t="shared" si="48"/>
        <v>2950</v>
      </c>
      <c r="T123" s="208">
        <f t="shared" si="48"/>
        <v>2950</v>
      </c>
      <c r="U123" s="208">
        <f t="shared" si="48"/>
        <v>2950</v>
      </c>
      <c r="V123" s="208">
        <f t="shared" si="48"/>
        <v>2950</v>
      </c>
      <c r="W123" s="208">
        <f t="shared" si="48"/>
        <v>2950</v>
      </c>
      <c r="X123" s="208">
        <f t="shared" si="48"/>
        <v>2950</v>
      </c>
      <c r="Y123" s="208">
        <f t="shared" si="48"/>
        <v>2950</v>
      </c>
      <c r="Z123" s="208">
        <f t="shared" si="48"/>
        <v>2950</v>
      </c>
      <c r="AB123" s="184"/>
    </row>
    <row r="124" spans="1:28" s="169" customFormat="1">
      <c r="A124" s="193"/>
      <c r="B124" s="274" t="s">
        <v>403</v>
      </c>
      <c r="C124" s="191"/>
      <c r="D124" s="305"/>
      <c r="E124" s="305">
        <v>3100</v>
      </c>
      <c r="F124" s="181">
        <f t="shared" ref="F124:Z124" si="49">E124</f>
        <v>3100</v>
      </c>
      <c r="G124" s="181">
        <f t="shared" si="49"/>
        <v>3100</v>
      </c>
      <c r="H124" s="181">
        <f t="shared" si="49"/>
        <v>3100</v>
      </c>
      <c r="I124" s="181">
        <f t="shared" si="49"/>
        <v>3100</v>
      </c>
      <c r="J124" s="181">
        <f t="shared" si="49"/>
        <v>3100</v>
      </c>
      <c r="K124" s="181">
        <f t="shared" si="49"/>
        <v>3100</v>
      </c>
      <c r="L124" s="181">
        <f t="shared" si="49"/>
        <v>3100</v>
      </c>
      <c r="M124" s="181">
        <f t="shared" si="49"/>
        <v>3100</v>
      </c>
      <c r="N124" s="181">
        <f t="shared" si="49"/>
        <v>3100</v>
      </c>
      <c r="O124" s="181">
        <f t="shared" si="49"/>
        <v>3100</v>
      </c>
      <c r="P124" s="181">
        <f t="shared" si="49"/>
        <v>3100</v>
      </c>
      <c r="Q124" s="208">
        <f t="shared" si="49"/>
        <v>3100</v>
      </c>
      <c r="R124" s="208">
        <f t="shared" si="49"/>
        <v>3100</v>
      </c>
      <c r="S124" s="208">
        <f t="shared" si="49"/>
        <v>3100</v>
      </c>
      <c r="T124" s="208">
        <f t="shared" si="49"/>
        <v>3100</v>
      </c>
      <c r="U124" s="208">
        <f t="shared" si="49"/>
        <v>3100</v>
      </c>
      <c r="V124" s="208">
        <f t="shared" si="49"/>
        <v>3100</v>
      </c>
      <c r="W124" s="208">
        <f t="shared" si="49"/>
        <v>3100</v>
      </c>
      <c r="X124" s="208">
        <f t="shared" si="49"/>
        <v>3100</v>
      </c>
      <c r="Y124" s="208">
        <f t="shared" si="49"/>
        <v>3100</v>
      </c>
      <c r="Z124" s="208">
        <f t="shared" si="49"/>
        <v>3100</v>
      </c>
      <c r="AB124" s="184"/>
    </row>
    <row r="125" spans="1:28" s="169" customFormat="1">
      <c r="A125" s="193"/>
      <c r="B125" s="274" t="s">
        <v>404</v>
      </c>
      <c r="C125" s="191"/>
      <c r="D125" s="188"/>
      <c r="E125" s="305">
        <v>3100</v>
      </c>
      <c r="F125" s="208">
        <f t="shared" ref="F125:F130" si="50">E125</f>
        <v>3100</v>
      </c>
      <c r="G125" s="208">
        <f t="shared" ref="G125:G130" si="51">F125</f>
        <v>3100</v>
      </c>
      <c r="H125" s="208">
        <f t="shared" ref="H125:H130" si="52">G125</f>
        <v>3100</v>
      </c>
      <c r="I125" s="208">
        <f t="shared" ref="I125:I130" si="53">H125</f>
        <v>3100</v>
      </c>
      <c r="J125" s="208">
        <f t="shared" ref="J125:J130" si="54">I125</f>
        <v>3100</v>
      </c>
      <c r="K125" s="208">
        <f t="shared" ref="K125:K130" si="55">J125</f>
        <v>3100</v>
      </c>
      <c r="L125" s="208">
        <f t="shared" ref="L125:L130" si="56">K125</f>
        <v>3100</v>
      </c>
      <c r="M125" s="208">
        <f t="shared" ref="M125:M130" si="57">L125</f>
        <v>3100</v>
      </c>
      <c r="N125" s="208">
        <f t="shared" ref="N125:N130" si="58">M125</f>
        <v>3100</v>
      </c>
      <c r="O125" s="208">
        <f t="shared" ref="O125:O130" si="59">N125</f>
        <v>3100</v>
      </c>
      <c r="P125" s="208">
        <f t="shared" ref="P125:P130" si="60">O125</f>
        <v>3100</v>
      </c>
      <c r="Q125" s="208">
        <f t="shared" ref="Q125:Q130" si="61">P125</f>
        <v>3100</v>
      </c>
      <c r="R125" s="208">
        <f t="shared" ref="R125:R130" si="62">Q125</f>
        <v>3100</v>
      </c>
      <c r="S125" s="208">
        <f t="shared" ref="S125:S130" si="63">R125</f>
        <v>3100</v>
      </c>
      <c r="T125" s="208">
        <f t="shared" ref="T125:T130" si="64">S125</f>
        <v>3100</v>
      </c>
      <c r="U125" s="208">
        <f t="shared" ref="U125:U130" si="65">T125</f>
        <v>3100</v>
      </c>
      <c r="V125" s="208">
        <f t="shared" ref="V125:V130" si="66">U125</f>
        <v>3100</v>
      </c>
      <c r="W125" s="208">
        <f t="shared" ref="W125:W130" si="67">V125</f>
        <v>3100</v>
      </c>
      <c r="X125" s="208">
        <f t="shared" ref="X125:X130" si="68">W125</f>
        <v>3100</v>
      </c>
      <c r="Y125" s="208">
        <f t="shared" ref="Y125:Y130" si="69">X125</f>
        <v>3100</v>
      </c>
      <c r="Z125" s="208">
        <f t="shared" ref="Z125:Z130" si="70">Y125</f>
        <v>3100</v>
      </c>
      <c r="AB125" s="184"/>
    </row>
    <row r="126" spans="1:28" s="169" customFormat="1">
      <c r="A126" s="261" t="s">
        <v>129</v>
      </c>
      <c r="B126" s="274" t="s">
        <v>405</v>
      </c>
      <c r="C126" s="191"/>
      <c r="D126" s="207"/>
      <c r="E126" s="305">
        <v>3400</v>
      </c>
      <c r="F126" s="208">
        <f t="shared" si="50"/>
        <v>3400</v>
      </c>
      <c r="G126" s="208">
        <f t="shared" si="51"/>
        <v>3400</v>
      </c>
      <c r="H126" s="208">
        <f t="shared" si="52"/>
        <v>3400</v>
      </c>
      <c r="I126" s="208">
        <f t="shared" si="53"/>
        <v>3400</v>
      </c>
      <c r="J126" s="208">
        <f t="shared" si="54"/>
        <v>3400</v>
      </c>
      <c r="K126" s="208">
        <f t="shared" si="55"/>
        <v>3400</v>
      </c>
      <c r="L126" s="208">
        <f t="shared" si="56"/>
        <v>3400</v>
      </c>
      <c r="M126" s="208">
        <f t="shared" si="57"/>
        <v>3400</v>
      </c>
      <c r="N126" s="208">
        <f t="shared" si="58"/>
        <v>3400</v>
      </c>
      <c r="O126" s="208">
        <f t="shared" si="59"/>
        <v>3400</v>
      </c>
      <c r="P126" s="208">
        <f t="shared" si="60"/>
        <v>3400</v>
      </c>
      <c r="Q126" s="208">
        <f t="shared" si="61"/>
        <v>3400</v>
      </c>
      <c r="R126" s="208">
        <f t="shared" si="62"/>
        <v>3400</v>
      </c>
      <c r="S126" s="208">
        <f t="shared" si="63"/>
        <v>3400</v>
      </c>
      <c r="T126" s="208">
        <f t="shared" si="64"/>
        <v>3400</v>
      </c>
      <c r="U126" s="208">
        <f t="shared" si="65"/>
        <v>3400</v>
      </c>
      <c r="V126" s="208">
        <f t="shared" si="66"/>
        <v>3400</v>
      </c>
      <c r="W126" s="208">
        <f t="shared" si="67"/>
        <v>3400</v>
      </c>
      <c r="X126" s="208">
        <f t="shared" si="68"/>
        <v>3400</v>
      </c>
      <c r="Y126" s="208">
        <f t="shared" si="69"/>
        <v>3400</v>
      </c>
      <c r="Z126" s="208">
        <f t="shared" si="70"/>
        <v>3400</v>
      </c>
      <c r="AB126" s="184"/>
    </row>
    <row r="127" spans="1:28" s="169" customFormat="1">
      <c r="A127" s="339"/>
      <c r="B127" s="274" t="s">
        <v>406</v>
      </c>
      <c r="C127" s="274"/>
      <c r="D127" s="281"/>
      <c r="E127" s="305">
        <v>3500</v>
      </c>
      <c r="F127" s="208">
        <f t="shared" si="50"/>
        <v>3500</v>
      </c>
      <c r="G127" s="208">
        <f t="shared" si="51"/>
        <v>3500</v>
      </c>
      <c r="H127" s="208">
        <f t="shared" si="52"/>
        <v>3500</v>
      </c>
      <c r="I127" s="208">
        <f t="shared" si="53"/>
        <v>3500</v>
      </c>
      <c r="J127" s="208">
        <f t="shared" si="54"/>
        <v>3500</v>
      </c>
      <c r="K127" s="208">
        <f t="shared" si="55"/>
        <v>3500</v>
      </c>
      <c r="L127" s="208">
        <f t="shared" si="56"/>
        <v>3500</v>
      </c>
      <c r="M127" s="208">
        <f t="shared" si="57"/>
        <v>3500</v>
      </c>
      <c r="N127" s="208">
        <f t="shared" si="58"/>
        <v>3500</v>
      </c>
      <c r="O127" s="208">
        <f t="shared" si="59"/>
        <v>3500</v>
      </c>
      <c r="P127" s="208">
        <f t="shared" si="60"/>
        <v>3500</v>
      </c>
      <c r="Q127" s="208">
        <f t="shared" si="61"/>
        <v>3500</v>
      </c>
      <c r="R127" s="208">
        <f t="shared" si="62"/>
        <v>3500</v>
      </c>
      <c r="S127" s="208">
        <f t="shared" si="63"/>
        <v>3500</v>
      </c>
      <c r="T127" s="208">
        <f t="shared" si="64"/>
        <v>3500</v>
      </c>
      <c r="U127" s="208">
        <f t="shared" si="65"/>
        <v>3500</v>
      </c>
      <c r="V127" s="208">
        <f t="shared" si="66"/>
        <v>3500</v>
      </c>
      <c r="W127" s="208">
        <f t="shared" si="67"/>
        <v>3500</v>
      </c>
      <c r="X127" s="208">
        <f t="shared" si="68"/>
        <v>3500</v>
      </c>
      <c r="Y127" s="208">
        <f t="shared" si="69"/>
        <v>3500</v>
      </c>
      <c r="Z127" s="208">
        <f t="shared" si="70"/>
        <v>3500</v>
      </c>
      <c r="AB127" s="184"/>
    </row>
    <row r="128" spans="1:28" s="169" customFormat="1">
      <c r="A128" s="339"/>
      <c r="B128" s="274" t="s">
        <v>356</v>
      </c>
      <c r="C128" s="274"/>
      <c r="D128" s="281"/>
      <c r="E128" s="305">
        <v>3600</v>
      </c>
      <c r="F128" s="208">
        <f t="shared" si="50"/>
        <v>3600</v>
      </c>
      <c r="G128" s="208">
        <f t="shared" si="51"/>
        <v>3600</v>
      </c>
      <c r="H128" s="208">
        <f t="shared" si="52"/>
        <v>3600</v>
      </c>
      <c r="I128" s="208">
        <f t="shared" si="53"/>
        <v>3600</v>
      </c>
      <c r="J128" s="208">
        <f t="shared" si="54"/>
        <v>3600</v>
      </c>
      <c r="K128" s="208">
        <f t="shared" si="55"/>
        <v>3600</v>
      </c>
      <c r="L128" s="208">
        <f t="shared" si="56"/>
        <v>3600</v>
      </c>
      <c r="M128" s="208">
        <f t="shared" si="57"/>
        <v>3600</v>
      </c>
      <c r="N128" s="208">
        <f t="shared" si="58"/>
        <v>3600</v>
      </c>
      <c r="O128" s="208">
        <f t="shared" si="59"/>
        <v>3600</v>
      </c>
      <c r="P128" s="208">
        <f t="shared" si="60"/>
        <v>3600</v>
      </c>
      <c r="Q128" s="208">
        <f t="shared" si="61"/>
        <v>3600</v>
      </c>
      <c r="R128" s="208">
        <f t="shared" si="62"/>
        <v>3600</v>
      </c>
      <c r="S128" s="208">
        <f t="shared" si="63"/>
        <v>3600</v>
      </c>
      <c r="T128" s="208">
        <f t="shared" si="64"/>
        <v>3600</v>
      </c>
      <c r="U128" s="208">
        <f t="shared" si="65"/>
        <v>3600</v>
      </c>
      <c r="V128" s="208">
        <f t="shared" si="66"/>
        <v>3600</v>
      </c>
      <c r="W128" s="208">
        <f t="shared" si="67"/>
        <v>3600</v>
      </c>
      <c r="X128" s="208">
        <f t="shared" si="68"/>
        <v>3600</v>
      </c>
      <c r="Y128" s="208">
        <f t="shared" si="69"/>
        <v>3600</v>
      </c>
      <c r="Z128" s="208">
        <f t="shared" si="70"/>
        <v>3600</v>
      </c>
      <c r="AB128" s="184"/>
    </row>
    <row r="129" spans="1:47" s="169" customFormat="1">
      <c r="A129" s="339"/>
      <c r="B129" s="274" t="s">
        <v>407</v>
      </c>
      <c r="C129" s="274"/>
      <c r="D129" s="281"/>
      <c r="E129" s="305">
        <v>3400</v>
      </c>
      <c r="F129" s="208">
        <f t="shared" si="50"/>
        <v>3400</v>
      </c>
      <c r="G129" s="208">
        <f t="shared" si="51"/>
        <v>3400</v>
      </c>
      <c r="H129" s="208">
        <f t="shared" si="52"/>
        <v>3400</v>
      </c>
      <c r="I129" s="208">
        <f t="shared" si="53"/>
        <v>3400</v>
      </c>
      <c r="J129" s="208">
        <f t="shared" si="54"/>
        <v>3400</v>
      </c>
      <c r="K129" s="208">
        <f t="shared" si="55"/>
        <v>3400</v>
      </c>
      <c r="L129" s="208">
        <f t="shared" si="56"/>
        <v>3400</v>
      </c>
      <c r="M129" s="208">
        <f t="shared" si="57"/>
        <v>3400</v>
      </c>
      <c r="N129" s="208">
        <f t="shared" si="58"/>
        <v>3400</v>
      </c>
      <c r="O129" s="208">
        <f t="shared" si="59"/>
        <v>3400</v>
      </c>
      <c r="P129" s="208">
        <f t="shared" si="60"/>
        <v>3400</v>
      </c>
      <c r="Q129" s="208">
        <f t="shared" si="61"/>
        <v>3400</v>
      </c>
      <c r="R129" s="208">
        <f t="shared" si="62"/>
        <v>3400</v>
      </c>
      <c r="S129" s="208">
        <f t="shared" si="63"/>
        <v>3400</v>
      </c>
      <c r="T129" s="208">
        <f t="shared" si="64"/>
        <v>3400</v>
      </c>
      <c r="U129" s="208">
        <f t="shared" si="65"/>
        <v>3400</v>
      </c>
      <c r="V129" s="208">
        <f t="shared" si="66"/>
        <v>3400</v>
      </c>
      <c r="W129" s="208">
        <f t="shared" si="67"/>
        <v>3400</v>
      </c>
      <c r="X129" s="208">
        <f t="shared" si="68"/>
        <v>3400</v>
      </c>
      <c r="Y129" s="208">
        <f t="shared" si="69"/>
        <v>3400</v>
      </c>
      <c r="Z129" s="208">
        <f t="shared" si="70"/>
        <v>3400</v>
      </c>
      <c r="AB129" s="184"/>
    </row>
    <row r="130" spans="1:47" s="169" customFormat="1">
      <c r="A130" s="193"/>
      <c r="B130" s="191" t="s">
        <v>408</v>
      </c>
      <c r="C130" s="170"/>
      <c r="D130" s="188"/>
      <c r="E130" s="305">
        <v>3100</v>
      </c>
      <c r="F130" s="208">
        <f t="shared" si="50"/>
        <v>3100</v>
      </c>
      <c r="G130" s="208">
        <f t="shared" si="51"/>
        <v>3100</v>
      </c>
      <c r="H130" s="208">
        <f t="shared" si="52"/>
        <v>3100</v>
      </c>
      <c r="I130" s="208">
        <f t="shared" si="53"/>
        <v>3100</v>
      </c>
      <c r="J130" s="208">
        <f t="shared" si="54"/>
        <v>3100</v>
      </c>
      <c r="K130" s="208">
        <f t="shared" si="55"/>
        <v>3100</v>
      </c>
      <c r="L130" s="208">
        <f t="shared" si="56"/>
        <v>3100</v>
      </c>
      <c r="M130" s="208">
        <f t="shared" si="57"/>
        <v>3100</v>
      </c>
      <c r="N130" s="208">
        <f t="shared" si="58"/>
        <v>3100</v>
      </c>
      <c r="O130" s="208">
        <f t="shared" si="59"/>
        <v>3100</v>
      </c>
      <c r="P130" s="208">
        <f t="shared" si="60"/>
        <v>3100</v>
      </c>
      <c r="Q130" s="208">
        <f t="shared" si="61"/>
        <v>3100</v>
      </c>
      <c r="R130" s="208">
        <f t="shared" si="62"/>
        <v>3100</v>
      </c>
      <c r="S130" s="208">
        <f t="shared" si="63"/>
        <v>3100</v>
      </c>
      <c r="T130" s="208">
        <f t="shared" si="64"/>
        <v>3100</v>
      </c>
      <c r="U130" s="208">
        <f t="shared" si="65"/>
        <v>3100</v>
      </c>
      <c r="V130" s="208">
        <f t="shared" si="66"/>
        <v>3100</v>
      </c>
      <c r="W130" s="208">
        <f t="shared" si="67"/>
        <v>3100</v>
      </c>
      <c r="X130" s="208">
        <f t="shared" si="68"/>
        <v>3100</v>
      </c>
      <c r="Y130" s="208">
        <f t="shared" si="69"/>
        <v>3100</v>
      </c>
      <c r="Z130" s="208">
        <f t="shared" si="70"/>
        <v>3100</v>
      </c>
      <c r="AB130" s="184"/>
    </row>
    <row r="131" spans="1:47" s="169" customFormat="1">
      <c r="A131" s="193"/>
      <c r="B131" s="170"/>
      <c r="C131" s="170"/>
      <c r="D131" s="188"/>
      <c r="E131" s="188"/>
      <c r="F131" s="188"/>
      <c r="G131" s="188"/>
      <c r="H131" s="188"/>
      <c r="I131" s="188"/>
      <c r="J131" s="188"/>
      <c r="K131" s="188"/>
      <c r="L131" s="188"/>
      <c r="M131" s="188"/>
      <c r="N131" s="188"/>
      <c r="O131" s="188"/>
      <c r="P131" s="188"/>
      <c r="Q131" s="227"/>
      <c r="R131" s="227"/>
      <c r="S131" s="227"/>
      <c r="T131" s="227"/>
      <c r="U131" s="227"/>
      <c r="V131" s="227"/>
      <c r="W131" s="227"/>
      <c r="X131" s="227"/>
      <c r="Y131" s="227"/>
      <c r="Z131" s="223"/>
      <c r="AB131" s="184"/>
    </row>
    <row r="132" spans="1:47" s="169" customFormat="1">
      <c r="A132" s="193"/>
      <c r="B132" s="174" t="s">
        <v>143</v>
      </c>
      <c r="C132" s="174"/>
      <c r="D132" s="182"/>
      <c r="E132" s="182">
        <v>2019</v>
      </c>
      <c r="F132" s="182">
        <v>2020</v>
      </c>
      <c r="G132" s="182">
        <v>2021</v>
      </c>
      <c r="H132" s="182">
        <v>2022</v>
      </c>
      <c r="I132" s="182">
        <v>2023</v>
      </c>
      <c r="J132" s="182">
        <v>2024</v>
      </c>
      <c r="K132" s="182">
        <v>2025</v>
      </c>
      <c r="L132" s="182">
        <v>2026</v>
      </c>
      <c r="M132" s="182">
        <v>2027</v>
      </c>
      <c r="N132" s="182">
        <v>2028</v>
      </c>
      <c r="O132" s="182">
        <v>2029</v>
      </c>
      <c r="P132" s="182">
        <v>2030</v>
      </c>
      <c r="Q132" s="262">
        <v>2031</v>
      </c>
      <c r="R132" s="262">
        <v>2032</v>
      </c>
      <c r="S132" s="262">
        <v>2033</v>
      </c>
      <c r="T132" s="262">
        <v>2034</v>
      </c>
      <c r="U132" s="262">
        <v>2035</v>
      </c>
      <c r="V132" s="262">
        <v>2036</v>
      </c>
      <c r="W132" s="262">
        <v>2037</v>
      </c>
      <c r="X132" s="262">
        <v>2038</v>
      </c>
      <c r="Y132" s="262">
        <v>2039</v>
      </c>
      <c r="Z132" s="262">
        <v>2040</v>
      </c>
      <c r="AB132" s="184"/>
    </row>
    <row r="133" spans="1:47" s="169" customFormat="1">
      <c r="A133" s="193"/>
      <c r="B133" s="187" t="s">
        <v>31</v>
      </c>
      <c r="C133" s="173"/>
      <c r="D133" s="188"/>
      <c r="E133" s="188"/>
      <c r="F133" s="188"/>
      <c r="G133" s="188"/>
      <c r="H133" s="188"/>
      <c r="I133" s="188"/>
      <c r="J133" s="188"/>
      <c r="K133" s="188"/>
      <c r="L133" s="188"/>
      <c r="M133" s="188"/>
      <c r="N133" s="188"/>
      <c r="O133" s="188"/>
      <c r="P133" s="188"/>
      <c r="Q133" s="207"/>
      <c r="R133" s="207"/>
      <c r="S133" s="207"/>
      <c r="T133" s="207"/>
      <c r="U133" s="207"/>
      <c r="V133" s="207"/>
      <c r="W133" s="207"/>
      <c r="X133" s="207"/>
      <c r="Y133" s="207"/>
      <c r="Z133" s="207"/>
      <c r="AB133" s="184"/>
    </row>
    <row r="134" spans="1:47" s="169" customFormat="1">
      <c r="A134" s="193"/>
      <c r="B134" s="274" t="s">
        <v>331</v>
      </c>
      <c r="C134" s="191"/>
      <c r="D134" s="253"/>
      <c r="E134" s="343">
        <f t="shared" ref="E134:Z134" si="71">E10*E112/1000</f>
        <v>748.50659999999982</v>
      </c>
      <c r="F134" s="343">
        <f t="shared" si="71"/>
        <v>706.42259999999999</v>
      </c>
      <c r="G134" s="343">
        <f t="shared" si="71"/>
        <v>698.86259999999993</v>
      </c>
      <c r="H134" s="343">
        <f t="shared" si="71"/>
        <v>693.81359999999995</v>
      </c>
      <c r="I134" s="343">
        <f t="shared" si="71"/>
        <v>669.42359999999996</v>
      </c>
      <c r="J134" s="343">
        <f t="shared" si="71"/>
        <v>592.20359999999994</v>
      </c>
      <c r="K134" s="343">
        <f t="shared" si="71"/>
        <v>461.16359999999997</v>
      </c>
      <c r="L134" s="343">
        <f t="shared" si="71"/>
        <v>368.70119999999997</v>
      </c>
      <c r="M134" s="343">
        <f t="shared" si="71"/>
        <v>274.70519999999993</v>
      </c>
      <c r="N134" s="343">
        <f t="shared" si="71"/>
        <v>112.81500000000001</v>
      </c>
      <c r="O134" s="343">
        <f t="shared" si="71"/>
        <v>84.51900000000002</v>
      </c>
      <c r="P134" s="343">
        <f t="shared" si="71"/>
        <v>33.398999999999994</v>
      </c>
      <c r="Q134" s="343">
        <f t="shared" si="71"/>
        <v>21.248999999999999</v>
      </c>
      <c r="R134" s="343">
        <f t="shared" si="71"/>
        <v>20.844000000000001</v>
      </c>
      <c r="S134" s="343">
        <f t="shared" si="71"/>
        <v>20.844000000000001</v>
      </c>
      <c r="T134" s="343">
        <f t="shared" si="71"/>
        <v>0.45900000000000002</v>
      </c>
      <c r="U134" s="343">
        <f t="shared" si="71"/>
        <v>0</v>
      </c>
      <c r="V134" s="343">
        <f t="shared" si="71"/>
        <v>0</v>
      </c>
      <c r="W134" s="343">
        <f t="shared" si="71"/>
        <v>0</v>
      </c>
      <c r="X134" s="343">
        <f t="shared" si="71"/>
        <v>0</v>
      </c>
      <c r="Y134" s="343">
        <f t="shared" si="71"/>
        <v>0</v>
      </c>
      <c r="Z134" s="343">
        <f t="shared" si="71"/>
        <v>0</v>
      </c>
      <c r="AB134"/>
      <c r="AC134"/>
      <c r="AD134"/>
      <c r="AE134"/>
      <c r="AF134"/>
      <c r="AG134"/>
      <c r="AH134"/>
      <c r="AI134"/>
      <c r="AJ134"/>
      <c r="AK134"/>
      <c r="AL134"/>
      <c r="AM134"/>
      <c r="AN134"/>
      <c r="AO134"/>
      <c r="AP134"/>
      <c r="AQ134"/>
      <c r="AR134"/>
      <c r="AS134"/>
      <c r="AT134"/>
      <c r="AU134"/>
    </row>
    <row r="135" spans="1:47" s="169" customFormat="1">
      <c r="A135" s="193"/>
      <c r="B135" s="274" t="s">
        <v>332</v>
      </c>
      <c r="C135" s="191"/>
      <c r="D135" s="253"/>
      <c r="E135" s="343">
        <f t="shared" ref="E135:Z135" si="72">E11*E113/1000</f>
        <v>232.71679999999998</v>
      </c>
      <c r="F135" s="343">
        <f t="shared" si="72"/>
        <v>232.71679999999998</v>
      </c>
      <c r="G135" s="343">
        <f t="shared" si="72"/>
        <v>232.71679999999998</v>
      </c>
      <c r="H135" s="343">
        <f t="shared" si="72"/>
        <v>232.71679999999998</v>
      </c>
      <c r="I135" s="343">
        <f t="shared" si="72"/>
        <v>232.71679999999998</v>
      </c>
      <c r="J135" s="343">
        <f t="shared" si="72"/>
        <v>232.71679999999998</v>
      </c>
      <c r="K135" s="343">
        <f t="shared" si="72"/>
        <v>232.71679999999998</v>
      </c>
      <c r="L135" s="343">
        <f t="shared" si="72"/>
        <v>232.71679999999998</v>
      </c>
      <c r="M135" s="343">
        <f t="shared" si="72"/>
        <v>232.71679999999998</v>
      </c>
      <c r="N135" s="343">
        <f t="shared" si="72"/>
        <v>232.71679999999998</v>
      </c>
      <c r="O135" s="343">
        <f t="shared" si="72"/>
        <v>232.71679999999998</v>
      </c>
      <c r="P135" s="343">
        <f t="shared" si="72"/>
        <v>232.71679999999998</v>
      </c>
      <c r="Q135" s="343">
        <f t="shared" si="72"/>
        <v>232.71679999999998</v>
      </c>
      <c r="R135" s="343">
        <f t="shared" si="72"/>
        <v>232.71679999999998</v>
      </c>
      <c r="S135" s="343">
        <f t="shared" si="72"/>
        <v>220.9408</v>
      </c>
      <c r="T135" s="343">
        <f t="shared" si="72"/>
        <v>197.38879999999997</v>
      </c>
      <c r="U135" s="343">
        <f t="shared" si="72"/>
        <v>180.352</v>
      </c>
      <c r="V135" s="343">
        <f t="shared" si="72"/>
        <v>119.29600000000001</v>
      </c>
      <c r="W135" s="343">
        <f t="shared" si="72"/>
        <v>27.135999999999999</v>
      </c>
      <c r="X135" s="343">
        <f t="shared" si="72"/>
        <v>0</v>
      </c>
      <c r="Y135" s="343">
        <f t="shared" si="72"/>
        <v>0</v>
      </c>
      <c r="Z135" s="343">
        <f t="shared" si="72"/>
        <v>0</v>
      </c>
      <c r="AB135"/>
      <c r="AC135"/>
      <c r="AD135"/>
      <c r="AE135"/>
      <c r="AF135"/>
      <c r="AG135"/>
      <c r="AH135"/>
      <c r="AI135"/>
      <c r="AJ135"/>
      <c r="AK135"/>
      <c r="AL135"/>
      <c r="AM135"/>
      <c r="AN135"/>
      <c r="AO135"/>
      <c r="AP135"/>
      <c r="AQ135"/>
      <c r="AR135"/>
      <c r="AS135"/>
      <c r="AT135"/>
      <c r="AU135"/>
    </row>
    <row r="136" spans="1:47" s="169" customFormat="1">
      <c r="A136" s="193"/>
      <c r="B136" s="274" t="s">
        <v>403</v>
      </c>
      <c r="C136" s="191"/>
      <c r="D136" s="253"/>
      <c r="E136" s="343">
        <f t="shared" ref="E136:Z136" si="73">E12*E115/1000</f>
        <v>759.56</v>
      </c>
      <c r="F136" s="343">
        <f t="shared" si="73"/>
        <v>759.56</v>
      </c>
      <c r="G136" s="343">
        <f t="shared" si="73"/>
        <v>759.56</v>
      </c>
      <c r="H136" s="343">
        <f t="shared" si="73"/>
        <v>759.56</v>
      </c>
      <c r="I136" s="343">
        <f t="shared" si="73"/>
        <v>759.56</v>
      </c>
      <c r="J136" s="343">
        <f t="shared" si="73"/>
        <v>759.56</v>
      </c>
      <c r="K136" s="343">
        <f t="shared" si="73"/>
        <v>759.56</v>
      </c>
      <c r="L136" s="343">
        <f t="shared" si="73"/>
        <v>759.56</v>
      </c>
      <c r="M136" s="343">
        <f t="shared" si="73"/>
        <v>759.56</v>
      </c>
      <c r="N136" s="343">
        <f t="shared" si="73"/>
        <v>759.56</v>
      </c>
      <c r="O136" s="343">
        <f t="shared" si="73"/>
        <v>759.56</v>
      </c>
      <c r="P136" s="343">
        <f t="shared" si="73"/>
        <v>759.56</v>
      </c>
      <c r="Q136" s="343">
        <f t="shared" si="73"/>
        <v>759.56</v>
      </c>
      <c r="R136" s="343">
        <f t="shared" si="73"/>
        <v>759.56</v>
      </c>
      <c r="S136" s="343">
        <f t="shared" si="73"/>
        <v>759.56</v>
      </c>
      <c r="T136" s="343">
        <f t="shared" si="73"/>
        <v>759.56</v>
      </c>
      <c r="U136" s="343">
        <f t="shared" si="73"/>
        <v>759.56</v>
      </c>
      <c r="V136" s="343">
        <f t="shared" si="73"/>
        <v>759.56</v>
      </c>
      <c r="W136" s="343">
        <f t="shared" si="73"/>
        <v>759.56</v>
      </c>
      <c r="X136" s="343">
        <f t="shared" si="73"/>
        <v>759.56</v>
      </c>
      <c r="Y136" s="343">
        <f t="shared" si="73"/>
        <v>666.74000000000012</v>
      </c>
      <c r="Z136" s="343">
        <f t="shared" si="73"/>
        <v>576.29999999999995</v>
      </c>
      <c r="AB136"/>
      <c r="AC136"/>
      <c r="AD136"/>
      <c r="AE136"/>
      <c r="AF136"/>
      <c r="AG136"/>
      <c r="AH136"/>
      <c r="AI136"/>
      <c r="AJ136"/>
      <c r="AK136"/>
      <c r="AL136"/>
      <c r="AM136"/>
      <c r="AN136"/>
      <c r="AO136"/>
      <c r="AP136"/>
      <c r="AQ136"/>
      <c r="AR136"/>
      <c r="AS136"/>
      <c r="AT136"/>
      <c r="AU136"/>
    </row>
    <row r="137" spans="1:47" s="169" customFormat="1">
      <c r="A137" s="339"/>
      <c r="B137" s="274" t="s">
        <v>404</v>
      </c>
      <c r="C137" s="274"/>
      <c r="D137" s="253"/>
      <c r="E137" s="343">
        <f t="shared" ref="E137:Z137" si="74">E13*E116/1000</f>
        <v>85.68</v>
      </c>
      <c r="F137" s="343">
        <f t="shared" si="74"/>
        <v>85.68</v>
      </c>
      <c r="G137" s="343">
        <f t="shared" si="74"/>
        <v>85.68</v>
      </c>
      <c r="H137" s="343">
        <f t="shared" si="74"/>
        <v>85.68</v>
      </c>
      <c r="I137" s="343">
        <f t="shared" si="74"/>
        <v>85.68</v>
      </c>
      <c r="J137" s="343">
        <f t="shared" si="74"/>
        <v>85.68</v>
      </c>
      <c r="K137" s="343">
        <f t="shared" si="74"/>
        <v>85.68</v>
      </c>
      <c r="L137" s="343">
        <f t="shared" si="74"/>
        <v>85.68</v>
      </c>
      <c r="M137" s="343">
        <f t="shared" si="74"/>
        <v>85.68</v>
      </c>
      <c r="N137" s="343">
        <f t="shared" si="74"/>
        <v>85.68</v>
      </c>
      <c r="O137" s="343">
        <f t="shared" si="74"/>
        <v>85.68</v>
      </c>
      <c r="P137" s="343">
        <f t="shared" si="74"/>
        <v>85.68</v>
      </c>
      <c r="Q137" s="343">
        <f t="shared" si="74"/>
        <v>85.68</v>
      </c>
      <c r="R137" s="343">
        <f t="shared" si="74"/>
        <v>85.68</v>
      </c>
      <c r="S137" s="343">
        <f t="shared" si="74"/>
        <v>85.68</v>
      </c>
      <c r="T137" s="343">
        <f t="shared" si="74"/>
        <v>85.68</v>
      </c>
      <c r="U137" s="343">
        <f t="shared" si="74"/>
        <v>85.68</v>
      </c>
      <c r="V137" s="343">
        <f t="shared" si="74"/>
        <v>85.68</v>
      </c>
      <c r="W137" s="343">
        <f t="shared" si="74"/>
        <v>85.68</v>
      </c>
      <c r="X137" s="343">
        <f t="shared" si="74"/>
        <v>85.68</v>
      </c>
      <c r="Y137" s="343">
        <f t="shared" si="74"/>
        <v>85.68</v>
      </c>
      <c r="Z137" s="343">
        <f t="shared" si="74"/>
        <v>85.68</v>
      </c>
      <c r="AB137" s="339"/>
      <c r="AC137" s="339"/>
      <c r="AD137" s="339"/>
      <c r="AE137" s="339"/>
      <c r="AF137" s="339"/>
      <c r="AG137" s="339"/>
      <c r="AH137" s="339"/>
      <c r="AI137" s="339"/>
      <c r="AJ137" s="339"/>
      <c r="AK137" s="339"/>
      <c r="AL137" s="339"/>
      <c r="AM137" s="339"/>
      <c r="AN137" s="339"/>
      <c r="AO137" s="339"/>
      <c r="AP137" s="339"/>
      <c r="AQ137" s="339"/>
      <c r="AR137" s="339"/>
      <c r="AS137" s="339"/>
      <c r="AT137" s="339"/>
      <c r="AU137" s="339"/>
    </row>
    <row r="138" spans="1:47" s="169" customFormat="1">
      <c r="A138" s="193"/>
      <c r="B138" s="274" t="s">
        <v>405</v>
      </c>
      <c r="C138" s="191"/>
      <c r="D138" s="253"/>
      <c r="E138" s="343">
        <f t="shared" ref="E138:G138" si="75">E14*E117/1000</f>
        <v>0</v>
      </c>
      <c r="F138" s="343">
        <f t="shared" si="75"/>
        <v>0</v>
      </c>
      <c r="G138" s="343">
        <f t="shared" si="75"/>
        <v>0</v>
      </c>
      <c r="H138" s="343">
        <f t="shared" ref="H138:Z138" si="76">H14*H117/1000</f>
        <v>0</v>
      </c>
      <c r="I138" s="343">
        <f t="shared" si="76"/>
        <v>153.99999999999997</v>
      </c>
      <c r="J138" s="343">
        <f t="shared" si="76"/>
        <v>307.99999999999994</v>
      </c>
      <c r="K138" s="343">
        <f t="shared" si="76"/>
        <v>461.99999999999989</v>
      </c>
      <c r="L138" s="343">
        <f t="shared" si="76"/>
        <v>615.99999999999989</v>
      </c>
      <c r="M138" s="343">
        <f t="shared" si="76"/>
        <v>615.99999999999989</v>
      </c>
      <c r="N138" s="343">
        <f t="shared" si="76"/>
        <v>615.99999999999989</v>
      </c>
      <c r="O138" s="343">
        <f t="shared" si="76"/>
        <v>615.99999999999989</v>
      </c>
      <c r="P138" s="343">
        <f t="shared" si="76"/>
        <v>615.99999999999989</v>
      </c>
      <c r="Q138" s="343">
        <f t="shared" si="76"/>
        <v>615.99999999999989</v>
      </c>
      <c r="R138" s="343">
        <f t="shared" si="76"/>
        <v>615.99999999999989</v>
      </c>
      <c r="S138" s="343">
        <f t="shared" si="76"/>
        <v>615.99999999999989</v>
      </c>
      <c r="T138" s="343">
        <f t="shared" si="76"/>
        <v>615.99999999999989</v>
      </c>
      <c r="U138" s="343">
        <f t="shared" si="76"/>
        <v>615.99999999999989</v>
      </c>
      <c r="V138" s="343">
        <f t="shared" si="76"/>
        <v>615.99999999999989</v>
      </c>
      <c r="W138" s="343">
        <f t="shared" si="76"/>
        <v>615.99999999999989</v>
      </c>
      <c r="X138" s="343">
        <f t="shared" si="76"/>
        <v>615.99999999999989</v>
      </c>
      <c r="Y138" s="343">
        <f t="shared" si="76"/>
        <v>615.99999999999989</v>
      </c>
      <c r="Z138" s="343">
        <f t="shared" si="76"/>
        <v>615.99999999999989</v>
      </c>
      <c r="AB138"/>
      <c r="AC138"/>
      <c r="AD138"/>
      <c r="AE138"/>
      <c r="AF138"/>
      <c r="AG138"/>
      <c r="AH138"/>
      <c r="AI138"/>
      <c r="AJ138"/>
      <c r="AK138"/>
      <c r="AL138"/>
      <c r="AM138"/>
      <c r="AN138"/>
      <c r="AO138"/>
      <c r="AP138"/>
      <c r="AQ138"/>
      <c r="AR138"/>
      <c r="AS138"/>
      <c r="AT138"/>
      <c r="AU138"/>
    </row>
    <row r="139" spans="1:47" s="169" customFormat="1">
      <c r="A139" s="339"/>
      <c r="B139" s="274" t="s">
        <v>406</v>
      </c>
      <c r="C139" s="274"/>
      <c r="D139" s="253"/>
      <c r="E139" s="343">
        <f t="shared" ref="E139:K139" si="77">E15*E118/1000</f>
        <v>0</v>
      </c>
      <c r="F139" s="343">
        <f t="shared" si="77"/>
        <v>0</v>
      </c>
      <c r="G139" s="343">
        <f t="shared" si="77"/>
        <v>0</v>
      </c>
      <c r="H139" s="343">
        <f t="shared" si="77"/>
        <v>0</v>
      </c>
      <c r="I139" s="343">
        <f t="shared" si="77"/>
        <v>0</v>
      </c>
      <c r="J139" s="343">
        <f t="shared" si="77"/>
        <v>0</v>
      </c>
      <c r="K139" s="343">
        <f t="shared" si="77"/>
        <v>0</v>
      </c>
      <c r="L139" s="343">
        <f t="shared" ref="L139:Z139" si="78">L15*L118/1000</f>
        <v>0</v>
      </c>
      <c r="M139" s="343">
        <f t="shared" si="78"/>
        <v>161.99999999999997</v>
      </c>
      <c r="N139" s="343">
        <f t="shared" si="78"/>
        <v>323.99999999999994</v>
      </c>
      <c r="O139" s="343">
        <f t="shared" si="78"/>
        <v>485.99999999999989</v>
      </c>
      <c r="P139" s="343">
        <f t="shared" si="78"/>
        <v>647.99999999999989</v>
      </c>
      <c r="Q139" s="343">
        <f t="shared" si="78"/>
        <v>809.99999999999989</v>
      </c>
      <c r="R139" s="343">
        <f t="shared" si="78"/>
        <v>809.99999999999989</v>
      </c>
      <c r="S139" s="343">
        <f t="shared" si="78"/>
        <v>809.99999999999989</v>
      </c>
      <c r="T139" s="343">
        <f t="shared" si="78"/>
        <v>809.99999999999989</v>
      </c>
      <c r="U139" s="343">
        <f t="shared" si="78"/>
        <v>809.99999999999989</v>
      </c>
      <c r="V139" s="343">
        <f t="shared" si="78"/>
        <v>809.99999999999989</v>
      </c>
      <c r="W139" s="343">
        <f t="shared" si="78"/>
        <v>809.99999999999989</v>
      </c>
      <c r="X139" s="343">
        <f t="shared" si="78"/>
        <v>809.99999999999989</v>
      </c>
      <c r="Y139" s="343">
        <f t="shared" si="78"/>
        <v>809.99999999999989</v>
      </c>
      <c r="Z139" s="343">
        <f t="shared" si="78"/>
        <v>809.99999999999989</v>
      </c>
      <c r="AB139" s="339"/>
      <c r="AC139" s="339"/>
      <c r="AD139" s="339"/>
      <c r="AE139" s="339"/>
      <c r="AF139" s="339"/>
      <c r="AG139" s="339"/>
      <c r="AH139" s="339"/>
      <c r="AI139" s="339"/>
      <c r="AJ139" s="339"/>
      <c r="AK139" s="339"/>
      <c r="AL139" s="339"/>
      <c r="AM139" s="339"/>
      <c r="AN139" s="339"/>
      <c r="AO139" s="339"/>
      <c r="AP139" s="339"/>
      <c r="AQ139" s="339"/>
      <c r="AR139" s="339"/>
      <c r="AS139" s="339"/>
      <c r="AT139" s="339"/>
      <c r="AU139" s="339"/>
    </row>
    <row r="140" spans="1:47" s="169" customFormat="1">
      <c r="A140" s="261"/>
      <c r="B140" s="274" t="s">
        <v>356</v>
      </c>
      <c r="C140" s="191"/>
      <c r="D140" s="253"/>
      <c r="E140" s="343">
        <f t="shared" ref="E140:P140" si="79">E16*E119/1000</f>
        <v>0</v>
      </c>
      <c r="F140" s="343">
        <f t="shared" si="79"/>
        <v>0</v>
      </c>
      <c r="G140" s="343">
        <f t="shared" si="79"/>
        <v>0</v>
      </c>
      <c r="H140" s="343">
        <f t="shared" si="79"/>
        <v>0</v>
      </c>
      <c r="I140" s="343">
        <f t="shared" si="79"/>
        <v>0</v>
      </c>
      <c r="J140" s="343">
        <f t="shared" si="79"/>
        <v>0</v>
      </c>
      <c r="K140" s="343">
        <f t="shared" si="79"/>
        <v>0</v>
      </c>
      <c r="L140" s="343">
        <f t="shared" si="79"/>
        <v>0</v>
      </c>
      <c r="M140" s="343">
        <f t="shared" si="79"/>
        <v>0</v>
      </c>
      <c r="N140" s="343">
        <f t="shared" si="79"/>
        <v>0</v>
      </c>
      <c r="O140" s="343">
        <f t="shared" si="79"/>
        <v>0</v>
      </c>
      <c r="P140" s="343">
        <f t="shared" si="79"/>
        <v>0</v>
      </c>
      <c r="Q140" s="343">
        <f t="shared" ref="Q140:Z140" si="80">Q16*Q119/1000</f>
        <v>0</v>
      </c>
      <c r="R140" s="343">
        <f t="shared" si="80"/>
        <v>152.99999999999997</v>
      </c>
      <c r="S140" s="343">
        <f t="shared" si="80"/>
        <v>305.99999999999994</v>
      </c>
      <c r="T140" s="343">
        <f t="shared" si="80"/>
        <v>458.99999999999989</v>
      </c>
      <c r="U140" s="343">
        <f t="shared" si="80"/>
        <v>611.99999999999989</v>
      </c>
      <c r="V140" s="343">
        <f t="shared" si="80"/>
        <v>764.99999999999989</v>
      </c>
      <c r="W140" s="343">
        <f t="shared" si="80"/>
        <v>917.99999999999977</v>
      </c>
      <c r="X140" s="343">
        <f t="shared" si="80"/>
        <v>1070.9999999999998</v>
      </c>
      <c r="Y140" s="343">
        <f t="shared" si="80"/>
        <v>1223.9999999999998</v>
      </c>
      <c r="Z140" s="343">
        <f t="shared" si="80"/>
        <v>1376.9999999999998</v>
      </c>
      <c r="AB140" s="261"/>
      <c r="AC140" s="261"/>
      <c r="AD140" s="261"/>
      <c r="AE140" s="261"/>
      <c r="AF140" s="261"/>
      <c r="AG140" s="261"/>
      <c r="AH140" s="261"/>
      <c r="AI140" s="261"/>
      <c r="AJ140" s="261"/>
      <c r="AK140" s="261"/>
      <c r="AL140" s="261"/>
      <c r="AM140" s="261"/>
      <c r="AN140" s="261"/>
      <c r="AO140" s="261"/>
      <c r="AP140" s="261"/>
      <c r="AQ140" s="261"/>
      <c r="AR140" s="261"/>
      <c r="AS140" s="261"/>
      <c r="AT140" s="261"/>
      <c r="AU140" s="261"/>
    </row>
    <row r="141" spans="1:47" s="169" customFormat="1">
      <c r="A141" s="200"/>
      <c r="B141" s="274" t="s">
        <v>407</v>
      </c>
      <c r="C141" s="191"/>
      <c r="D141" s="253"/>
      <c r="E141" s="343">
        <f t="shared" ref="E141:Z141" si="81">E17*E120/1000</f>
        <v>0</v>
      </c>
      <c r="F141" s="343">
        <f t="shared" si="81"/>
        <v>0</v>
      </c>
      <c r="G141" s="343">
        <f t="shared" si="81"/>
        <v>0</v>
      </c>
      <c r="H141" s="343">
        <f t="shared" si="81"/>
        <v>0</v>
      </c>
      <c r="I141" s="343">
        <f t="shared" si="81"/>
        <v>0</v>
      </c>
      <c r="J141" s="343">
        <f t="shared" si="81"/>
        <v>0</v>
      </c>
      <c r="K141" s="343">
        <f t="shared" si="81"/>
        <v>0</v>
      </c>
      <c r="L141" s="343">
        <f t="shared" si="81"/>
        <v>0</v>
      </c>
      <c r="M141" s="343">
        <f t="shared" si="81"/>
        <v>0</v>
      </c>
      <c r="N141" s="343">
        <f t="shared" si="81"/>
        <v>0</v>
      </c>
      <c r="O141" s="343">
        <f t="shared" si="81"/>
        <v>0</v>
      </c>
      <c r="P141" s="343">
        <f t="shared" si="81"/>
        <v>0</v>
      </c>
      <c r="Q141" s="343">
        <f t="shared" si="81"/>
        <v>0</v>
      </c>
      <c r="R141" s="343">
        <f t="shared" si="81"/>
        <v>0</v>
      </c>
      <c r="S141" s="343">
        <f t="shared" si="81"/>
        <v>0</v>
      </c>
      <c r="T141" s="343">
        <f t="shared" si="81"/>
        <v>0</v>
      </c>
      <c r="U141" s="343">
        <f t="shared" si="81"/>
        <v>0</v>
      </c>
      <c r="V141" s="343">
        <f t="shared" si="81"/>
        <v>0</v>
      </c>
      <c r="W141" s="343">
        <f t="shared" si="81"/>
        <v>0</v>
      </c>
      <c r="X141" s="343">
        <f t="shared" si="81"/>
        <v>0</v>
      </c>
      <c r="Y141" s="343">
        <f t="shared" si="81"/>
        <v>0</v>
      </c>
      <c r="Z141" s="343">
        <f t="shared" si="81"/>
        <v>0</v>
      </c>
      <c r="AB141"/>
      <c r="AC141"/>
      <c r="AD141"/>
      <c r="AE141"/>
      <c r="AF141"/>
      <c r="AG141"/>
      <c r="AH141"/>
      <c r="AI141"/>
      <c r="AJ141"/>
      <c r="AK141"/>
      <c r="AL141"/>
      <c r="AM141"/>
      <c r="AN141"/>
      <c r="AO141"/>
      <c r="AP141"/>
      <c r="AQ141"/>
      <c r="AR141"/>
      <c r="AS141"/>
      <c r="AT141"/>
      <c r="AU141"/>
    </row>
    <row r="142" spans="1:47" s="169" customFormat="1">
      <c r="A142" s="193"/>
      <c r="B142" s="187" t="s">
        <v>133</v>
      </c>
      <c r="C142" s="191"/>
      <c r="D142" s="82"/>
      <c r="E142" s="82">
        <f t="shared" ref="E142:Z142" si="82">SUM(E134:E141)</f>
        <v>1826.4633999999999</v>
      </c>
      <c r="F142" s="82">
        <f t="shared" si="82"/>
        <v>1784.3794</v>
      </c>
      <c r="G142" s="82">
        <f t="shared" si="82"/>
        <v>1776.8193999999999</v>
      </c>
      <c r="H142" s="82">
        <f t="shared" si="82"/>
        <v>1771.7703999999999</v>
      </c>
      <c r="I142" s="82">
        <f t="shared" si="82"/>
        <v>1901.3804</v>
      </c>
      <c r="J142" s="82">
        <f t="shared" si="82"/>
        <v>1978.1604</v>
      </c>
      <c r="K142" s="82">
        <f t="shared" si="82"/>
        <v>2001.1203999999998</v>
      </c>
      <c r="L142" s="82">
        <f t="shared" si="82"/>
        <v>2062.6579999999999</v>
      </c>
      <c r="M142" s="82">
        <f t="shared" si="82"/>
        <v>2130.6619999999998</v>
      </c>
      <c r="N142" s="82">
        <f t="shared" si="82"/>
        <v>2130.7718</v>
      </c>
      <c r="O142" s="82">
        <f t="shared" si="82"/>
        <v>2264.4757999999997</v>
      </c>
      <c r="P142" s="82">
        <f t="shared" si="82"/>
        <v>2375.3557999999998</v>
      </c>
      <c r="Q142" s="82">
        <f t="shared" si="82"/>
        <v>2525.2057999999997</v>
      </c>
      <c r="R142" s="82">
        <f t="shared" si="82"/>
        <v>2677.8008</v>
      </c>
      <c r="S142" s="82">
        <f t="shared" si="82"/>
        <v>2819.0247999999997</v>
      </c>
      <c r="T142" s="82">
        <f t="shared" si="82"/>
        <v>2928.0877999999998</v>
      </c>
      <c r="U142" s="82">
        <f t="shared" si="82"/>
        <v>3063.5919999999996</v>
      </c>
      <c r="V142" s="82">
        <f t="shared" si="82"/>
        <v>3155.5360000000001</v>
      </c>
      <c r="W142" s="82">
        <f t="shared" si="82"/>
        <v>3216.3759999999993</v>
      </c>
      <c r="X142" s="82">
        <f t="shared" si="82"/>
        <v>3342.24</v>
      </c>
      <c r="Y142" s="82">
        <f t="shared" si="82"/>
        <v>3402.42</v>
      </c>
      <c r="Z142" s="82">
        <f t="shared" si="82"/>
        <v>3464.9799999999996</v>
      </c>
      <c r="AB142" s="184"/>
    </row>
    <row r="143" spans="1:47" s="169" customFormat="1">
      <c r="A143" s="193"/>
      <c r="B143" s="191"/>
      <c r="C143" s="191"/>
      <c r="D143" s="268"/>
      <c r="E143" s="268"/>
      <c r="F143" s="268"/>
      <c r="G143" s="268"/>
      <c r="H143" s="268"/>
      <c r="I143" s="268"/>
      <c r="J143" s="268"/>
      <c r="K143" s="268"/>
      <c r="L143" s="268"/>
      <c r="M143" s="268"/>
      <c r="N143" s="268"/>
      <c r="O143" s="268"/>
      <c r="P143" s="268"/>
      <c r="Q143" s="263"/>
      <c r="R143" s="263"/>
      <c r="S143" s="263"/>
      <c r="T143" s="263"/>
      <c r="U143" s="263"/>
      <c r="V143" s="263"/>
      <c r="W143" s="263"/>
      <c r="X143" s="263"/>
      <c r="Y143" s="263"/>
      <c r="Z143" s="263"/>
      <c r="AB143" s="184"/>
    </row>
    <row r="144" spans="1:47" s="169" customFormat="1">
      <c r="A144" s="193"/>
      <c r="B144" s="187" t="s">
        <v>29</v>
      </c>
      <c r="C144" s="173"/>
      <c r="D144" s="269"/>
      <c r="E144" s="269"/>
      <c r="F144" s="269"/>
      <c r="G144" s="269"/>
      <c r="H144" s="269"/>
      <c r="I144" s="269"/>
      <c r="J144" s="269"/>
      <c r="K144" s="269"/>
      <c r="L144" s="269"/>
      <c r="M144" s="269"/>
      <c r="N144" s="269"/>
      <c r="O144" s="269"/>
      <c r="P144" s="269"/>
      <c r="Q144" s="82"/>
      <c r="R144" s="82"/>
      <c r="S144" s="82"/>
      <c r="T144" s="82"/>
      <c r="U144" s="82"/>
      <c r="V144" s="82"/>
      <c r="W144" s="82"/>
      <c r="X144" s="82"/>
      <c r="Y144" s="82"/>
      <c r="Z144" s="82"/>
      <c r="AB144" s="184"/>
    </row>
    <row r="145" spans="1:28" s="169" customFormat="1">
      <c r="A145" s="193"/>
      <c r="B145" s="274" t="s">
        <v>331</v>
      </c>
      <c r="C145" s="191"/>
      <c r="D145" s="253"/>
      <c r="E145" s="343">
        <f t="shared" ref="E145:Z145" si="83">E30*E122/1000</f>
        <v>3650.8738499999999</v>
      </c>
      <c r="F145" s="343">
        <f t="shared" si="83"/>
        <v>3588.4250999999995</v>
      </c>
      <c r="G145" s="343">
        <f t="shared" si="83"/>
        <v>3570.3993000000005</v>
      </c>
      <c r="H145" s="343">
        <f t="shared" si="83"/>
        <v>3547.1865000000003</v>
      </c>
      <c r="I145" s="343">
        <f t="shared" si="83"/>
        <v>3407.2057499999996</v>
      </c>
      <c r="J145" s="343">
        <f t="shared" si="83"/>
        <v>3118.9470000000001</v>
      </c>
      <c r="K145" s="343">
        <f t="shared" si="83"/>
        <v>2699.2289999999994</v>
      </c>
      <c r="L145" s="343">
        <f t="shared" si="83"/>
        <v>2258.4022500000001</v>
      </c>
      <c r="M145" s="343">
        <f t="shared" si="83"/>
        <v>1748.28225</v>
      </c>
      <c r="N145" s="343">
        <f t="shared" si="83"/>
        <v>843.5017499999999</v>
      </c>
      <c r="O145" s="343">
        <f t="shared" si="83"/>
        <v>661.38149999999985</v>
      </c>
      <c r="P145" s="343">
        <f t="shared" si="83"/>
        <v>79.98899999999999</v>
      </c>
      <c r="Q145" s="343">
        <f t="shared" si="83"/>
        <v>51.323999999999998</v>
      </c>
      <c r="R145" s="343">
        <f t="shared" si="83"/>
        <v>47.628749999999997</v>
      </c>
      <c r="S145" s="343">
        <f t="shared" si="83"/>
        <v>4.3875000000000002</v>
      </c>
      <c r="T145" s="343">
        <f t="shared" si="83"/>
        <v>4.3875000000000002</v>
      </c>
      <c r="U145" s="343">
        <f t="shared" si="83"/>
        <v>0</v>
      </c>
      <c r="V145" s="343">
        <f t="shared" si="83"/>
        <v>0</v>
      </c>
      <c r="W145" s="343">
        <f t="shared" si="83"/>
        <v>0</v>
      </c>
      <c r="X145" s="343">
        <f t="shared" si="83"/>
        <v>0</v>
      </c>
      <c r="Y145" s="343">
        <f t="shared" si="83"/>
        <v>0</v>
      </c>
      <c r="Z145" s="343">
        <f t="shared" si="83"/>
        <v>0</v>
      </c>
      <c r="AB145" s="184"/>
    </row>
    <row r="146" spans="1:28" s="169" customFormat="1">
      <c r="A146" s="193"/>
      <c r="B146" s="274" t="s">
        <v>332</v>
      </c>
      <c r="C146" s="191"/>
      <c r="D146" s="253"/>
      <c r="E146" s="343">
        <f t="shared" ref="E146:Z146" si="84">E31*E123/1000</f>
        <v>2706.2120000000004</v>
      </c>
      <c r="F146" s="343">
        <f t="shared" si="84"/>
        <v>2706.2120000000004</v>
      </c>
      <c r="G146" s="343">
        <f t="shared" si="84"/>
        <v>2706.2120000000004</v>
      </c>
      <c r="H146" s="343">
        <f t="shared" si="84"/>
        <v>2706.2120000000004</v>
      </c>
      <c r="I146" s="343">
        <f t="shared" si="84"/>
        <v>2706.2120000000004</v>
      </c>
      <c r="J146" s="343">
        <f t="shared" si="84"/>
        <v>2706.2120000000004</v>
      </c>
      <c r="K146" s="343">
        <f t="shared" si="84"/>
        <v>2706.2120000000004</v>
      </c>
      <c r="L146" s="343">
        <f t="shared" si="84"/>
        <v>2706.2120000000004</v>
      </c>
      <c r="M146" s="343">
        <f t="shared" si="84"/>
        <v>2706.2120000000004</v>
      </c>
      <c r="N146" s="343">
        <f t="shared" si="84"/>
        <v>2706.2120000000004</v>
      </c>
      <c r="O146" s="343">
        <f t="shared" si="84"/>
        <v>2706.2120000000004</v>
      </c>
      <c r="P146" s="343">
        <f t="shared" si="84"/>
        <v>2706.2120000000004</v>
      </c>
      <c r="Q146" s="343">
        <f t="shared" si="84"/>
        <v>2706.2120000000004</v>
      </c>
      <c r="R146" s="343">
        <f t="shared" si="84"/>
        <v>2706.2120000000004</v>
      </c>
      <c r="S146" s="343">
        <f t="shared" si="84"/>
        <v>2516.8072499999998</v>
      </c>
      <c r="T146" s="343">
        <f t="shared" si="84"/>
        <v>2242</v>
      </c>
      <c r="U146" s="343">
        <f t="shared" si="84"/>
        <v>1807.7599999999998</v>
      </c>
      <c r="V146" s="343">
        <f t="shared" si="84"/>
        <v>1336.71875</v>
      </c>
      <c r="W146" s="343">
        <f t="shared" si="84"/>
        <v>967.01</v>
      </c>
      <c r="X146" s="343">
        <f t="shared" si="84"/>
        <v>0</v>
      </c>
      <c r="Y146" s="343">
        <f t="shared" si="84"/>
        <v>0</v>
      </c>
      <c r="Z146" s="343">
        <f t="shared" si="84"/>
        <v>0</v>
      </c>
      <c r="AB146" s="184"/>
    </row>
    <row r="147" spans="1:28" s="169" customFormat="1">
      <c r="A147" s="339"/>
      <c r="B147" s="274" t="s">
        <v>403</v>
      </c>
      <c r="C147" s="274"/>
      <c r="D147" s="253"/>
      <c r="E147" s="343">
        <f t="shared" ref="E147:Z147" si="85">E32*E124/1000</f>
        <v>1933.5474999999999</v>
      </c>
      <c r="F147" s="343">
        <f t="shared" si="85"/>
        <v>1933.5474999999999</v>
      </c>
      <c r="G147" s="343">
        <f t="shared" si="85"/>
        <v>1933.5474999999999</v>
      </c>
      <c r="H147" s="343">
        <f t="shared" si="85"/>
        <v>1933.5474999999999</v>
      </c>
      <c r="I147" s="343">
        <f t="shared" si="85"/>
        <v>1933.5474999999999</v>
      </c>
      <c r="J147" s="343">
        <f t="shared" si="85"/>
        <v>1933.5474999999999</v>
      </c>
      <c r="K147" s="343">
        <f t="shared" si="85"/>
        <v>1933.5474999999999</v>
      </c>
      <c r="L147" s="343">
        <f t="shared" si="85"/>
        <v>1933.5474999999999</v>
      </c>
      <c r="M147" s="343">
        <f t="shared" si="85"/>
        <v>1933.5474999999999</v>
      </c>
      <c r="N147" s="343">
        <f t="shared" si="85"/>
        <v>1933.5474999999999</v>
      </c>
      <c r="O147" s="343">
        <f t="shared" si="85"/>
        <v>1933.5474999999999</v>
      </c>
      <c r="P147" s="343">
        <f t="shared" si="85"/>
        <v>1933.5474999999999</v>
      </c>
      <c r="Q147" s="343">
        <f t="shared" si="85"/>
        <v>1933.5474999999999</v>
      </c>
      <c r="R147" s="343">
        <f t="shared" si="85"/>
        <v>1933.5474999999999</v>
      </c>
      <c r="S147" s="343">
        <f t="shared" si="85"/>
        <v>1933.5474999999999</v>
      </c>
      <c r="T147" s="343">
        <f t="shared" si="85"/>
        <v>1933.5474999999999</v>
      </c>
      <c r="U147" s="343">
        <f t="shared" si="85"/>
        <v>1933.5474999999999</v>
      </c>
      <c r="V147" s="343">
        <f t="shared" si="85"/>
        <v>1933.5474999999999</v>
      </c>
      <c r="W147" s="343">
        <f t="shared" si="85"/>
        <v>1933.5474999999999</v>
      </c>
      <c r="X147" s="343">
        <f t="shared" si="85"/>
        <v>1933.5474999999999</v>
      </c>
      <c r="Y147" s="343">
        <f t="shared" si="85"/>
        <v>1711.7424999999998</v>
      </c>
      <c r="Z147" s="343">
        <f t="shared" si="85"/>
        <v>1137.5450000000001</v>
      </c>
      <c r="AB147" s="184"/>
    </row>
    <row r="148" spans="1:28" s="169" customFormat="1">
      <c r="A148" s="193"/>
      <c r="B148" s="274" t="s">
        <v>404</v>
      </c>
      <c r="C148" s="191"/>
      <c r="D148" s="253"/>
      <c r="E148" s="343">
        <f t="shared" ref="E148:Z148" si="86">E33*E125/1000</f>
        <v>564.20000000000005</v>
      </c>
      <c r="F148" s="343">
        <f t="shared" si="86"/>
        <v>581.94749999999999</v>
      </c>
      <c r="G148" s="343">
        <f t="shared" si="86"/>
        <v>581.94749999999999</v>
      </c>
      <c r="H148" s="343">
        <f t="shared" si="86"/>
        <v>581.94749999999999</v>
      </c>
      <c r="I148" s="343">
        <f t="shared" si="86"/>
        <v>581.94749999999999</v>
      </c>
      <c r="J148" s="343">
        <f t="shared" si="86"/>
        <v>581.94749999999999</v>
      </c>
      <c r="K148" s="343">
        <f t="shared" si="86"/>
        <v>581.94749999999999</v>
      </c>
      <c r="L148" s="343">
        <f t="shared" si="86"/>
        <v>581.94749999999999</v>
      </c>
      <c r="M148" s="343">
        <f t="shared" si="86"/>
        <v>581.94749999999999</v>
      </c>
      <c r="N148" s="343">
        <f t="shared" si="86"/>
        <v>581.94749999999999</v>
      </c>
      <c r="O148" s="343">
        <f t="shared" si="86"/>
        <v>581.94749999999999</v>
      </c>
      <c r="P148" s="343">
        <f t="shared" si="86"/>
        <v>581.94749999999999</v>
      </c>
      <c r="Q148" s="343">
        <f t="shared" si="86"/>
        <v>581.94749999999999</v>
      </c>
      <c r="R148" s="343">
        <f t="shared" si="86"/>
        <v>581.94749999999999</v>
      </c>
      <c r="S148" s="343">
        <f t="shared" si="86"/>
        <v>581.94749999999999</v>
      </c>
      <c r="T148" s="343">
        <f t="shared" si="86"/>
        <v>581.94749999999999</v>
      </c>
      <c r="U148" s="343">
        <f t="shared" si="86"/>
        <v>581.94749999999999</v>
      </c>
      <c r="V148" s="343">
        <f t="shared" si="86"/>
        <v>581.94749999999999</v>
      </c>
      <c r="W148" s="343">
        <f t="shared" si="86"/>
        <v>581.94749999999999</v>
      </c>
      <c r="X148" s="343">
        <f t="shared" si="86"/>
        <v>581.94749999999999</v>
      </c>
      <c r="Y148" s="343">
        <f t="shared" si="86"/>
        <v>581.94749999999999</v>
      </c>
      <c r="Z148" s="343">
        <f t="shared" si="86"/>
        <v>581.94749999999999</v>
      </c>
      <c r="AB148" s="184"/>
    </row>
    <row r="149" spans="1:28" s="169" customFormat="1">
      <c r="A149" s="339"/>
      <c r="B149" s="274" t="s">
        <v>405</v>
      </c>
      <c r="C149" s="274"/>
      <c r="D149" s="253"/>
      <c r="E149" s="343">
        <f t="shared" ref="E149:Z149" si="87">E34*E126/1000</f>
        <v>0</v>
      </c>
      <c r="F149" s="343">
        <f t="shared" si="87"/>
        <v>57.12</v>
      </c>
      <c r="G149" s="343">
        <f t="shared" si="87"/>
        <v>619.82000000000005</v>
      </c>
      <c r="H149" s="343">
        <f t="shared" si="87"/>
        <v>1775.8199999999997</v>
      </c>
      <c r="I149" s="343">
        <f t="shared" si="87"/>
        <v>2374.2199999999998</v>
      </c>
      <c r="J149" s="343">
        <f t="shared" si="87"/>
        <v>2972.62</v>
      </c>
      <c r="K149" s="343">
        <f t="shared" si="87"/>
        <v>3571.02</v>
      </c>
      <c r="L149" s="343">
        <f t="shared" si="87"/>
        <v>4169.42</v>
      </c>
      <c r="M149" s="343">
        <f t="shared" si="87"/>
        <v>4169.42</v>
      </c>
      <c r="N149" s="343">
        <f t="shared" si="87"/>
        <v>4169.42</v>
      </c>
      <c r="O149" s="343">
        <f t="shared" si="87"/>
        <v>4169.42</v>
      </c>
      <c r="P149" s="343">
        <f t="shared" si="87"/>
        <v>4169.42</v>
      </c>
      <c r="Q149" s="343">
        <f t="shared" si="87"/>
        <v>4169.42</v>
      </c>
      <c r="R149" s="343">
        <f t="shared" si="87"/>
        <v>4169.42</v>
      </c>
      <c r="S149" s="343">
        <f t="shared" si="87"/>
        <v>4169.42</v>
      </c>
      <c r="T149" s="343">
        <f t="shared" si="87"/>
        <v>4169.42</v>
      </c>
      <c r="U149" s="343">
        <f t="shared" si="87"/>
        <v>4169.42</v>
      </c>
      <c r="V149" s="343">
        <f t="shared" si="87"/>
        <v>4169.42</v>
      </c>
      <c r="W149" s="343">
        <f t="shared" si="87"/>
        <v>4169.42</v>
      </c>
      <c r="X149" s="343">
        <f t="shared" si="87"/>
        <v>4169.42</v>
      </c>
      <c r="Y149" s="343">
        <f t="shared" si="87"/>
        <v>4169.42</v>
      </c>
      <c r="Z149" s="343">
        <f t="shared" si="87"/>
        <v>4169.42</v>
      </c>
      <c r="AB149" s="184"/>
    </row>
    <row r="150" spans="1:28" s="34" customFormat="1" ht="15.75" customHeight="1">
      <c r="A150" s="193"/>
      <c r="B150" s="274" t="s">
        <v>406</v>
      </c>
      <c r="C150" s="191"/>
      <c r="D150" s="253"/>
      <c r="E150" s="343">
        <f t="shared" ref="E150:Z150" si="88">E35*E127/1000</f>
        <v>0</v>
      </c>
      <c r="F150" s="343">
        <f t="shared" si="88"/>
        <v>0</v>
      </c>
      <c r="G150" s="343">
        <f t="shared" si="88"/>
        <v>0</v>
      </c>
      <c r="H150" s="343">
        <f t="shared" si="88"/>
        <v>0</v>
      </c>
      <c r="I150" s="343">
        <f t="shared" si="88"/>
        <v>0</v>
      </c>
      <c r="J150" s="343">
        <f t="shared" si="88"/>
        <v>0</v>
      </c>
      <c r="K150" s="343">
        <f t="shared" si="88"/>
        <v>0</v>
      </c>
      <c r="L150" s="343">
        <f t="shared" si="88"/>
        <v>0</v>
      </c>
      <c r="M150" s="343">
        <f t="shared" si="88"/>
        <v>630</v>
      </c>
      <c r="N150" s="343">
        <f t="shared" si="88"/>
        <v>1260</v>
      </c>
      <c r="O150" s="343">
        <f t="shared" si="88"/>
        <v>1890</v>
      </c>
      <c r="P150" s="343">
        <f t="shared" si="88"/>
        <v>2520</v>
      </c>
      <c r="Q150" s="343">
        <f t="shared" si="88"/>
        <v>3150</v>
      </c>
      <c r="R150" s="343">
        <f t="shared" si="88"/>
        <v>3150</v>
      </c>
      <c r="S150" s="343">
        <f t="shared" si="88"/>
        <v>3150</v>
      </c>
      <c r="T150" s="343">
        <f t="shared" si="88"/>
        <v>3150</v>
      </c>
      <c r="U150" s="343">
        <f t="shared" si="88"/>
        <v>3150</v>
      </c>
      <c r="V150" s="343">
        <f t="shared" si="88"/>
        <v>3150</v>
      </c>
      <c r="W150" s="343">
        <f t="shared" si="88"/>
        <v>3150</v>
      </c>
      <c r="X150" s="343">
        <f t="shared" si="88"/>
        <v>3150</v>
      </c>
      <c r="Y150" s="343">
        <f t="shared" si="88"/>
        <v>3150</v>
      </c>
      <c r="Z150" s="343">
        <f t="shared" si="88"/>
        <v>3150</v>
      </c>
      <c r="AB150" s="36"/>
    </row>
    <row r="151" spans="1:28" s="169" customFormat="1">
      <c r="A151" s="261"/>
      <c r="B151" s="274" t="s">
        <v>356</v>
      </c>
      <c r="C151" s="191"/>
      <c r="D151" s="253"/>
      <c r="E151" s="343">
        <f t="shared" ref="E151:Z151" si="89">E36*E128/1000</f>
        <v>0</v>
      </c>
      <c r="F151" s="343">
        <f t="shared" si="89"/>
        <v>0</v>
      </c>
      <c r="G151" s="343">
        <f t="shared" si="89"/>
        <v>0</v>
      </c>
      <c r="H151" s="343">
        <f t="shared" si="89"/>
        <v>0</v>
      </c>
      <c r="I151" s="343">
        <f t="shared" si="89"/>
        <v>0</v>
      </c>
      <c r="J151" s="343">
        <f t="shared" si="89"/>
        <v>0</v>
      </c>
      <c r="K151" s="343">
        <f t="shared" si="89"/>
        <v>0</v>
      </c>
      <c r="L151" s="343">
        <f t="shared" si="89"/>
        <v>0</v>
      </c>
      <c r="M151" s="343">
        <f t="shared" si="89"/>
        <v>0</v>
      </c>
      <c r="N151" s="343">
        <f t="shared" si="89"/>
        <v>0</v>
      </c>
      <c r="O151" s="343">
        <f t="shared" si="89"/>
        <v>0</v>
      </c>
      <c r="P151" s="343">
        <f t="shared" si="89"/>
        <v>0</v>
      </c>
      <c r="Q151" s="343">
        <f t="shared" si="89"/>
        <v>0</v>
      </c>
      <c r="R151" s="343">
        <f t="shared" si="89"/>
        <v>648</v>
      </c>
      <c r="S151" s="343">
        <f t="shared" si="89"/>
        <v>1296</v>
      </c>
      <c r="T151" s="343">
        <f t="shared" si="89"/>
        <v>1944</v>
      </c>
      <c r="U151" s="343">
        <f t="shared" si="89"/>
        <v>2592</v>
      </c>
      <c r="V151" s="343">
        <f t="shared" si="89"/>
        <v>3240</v>
      </c>
      <c r="W151" s="343">
        <f t="shared" si="89"/>
        <v>3888</v>
      </c>
      <c r="X151" s="343">
        <f t="shared" si="89"/>
        <v>4536</v>
      </c>
      <c r="Y151" s="343">
        <f t="shared" si="89"/>
        <v>5184</v>
      </c>
      <c r="Z151" s="343">
        <f t="shared" si="89"/>
        <v>5832</v>
      </c>
      <c r="AB151" s="184"/>
    </row>
    <row r="152" spans="1:28" s="169" customFormat="1">
      <c r="A152" s="339"/>
      <c r="B152" s="274" t="s">
        <v>407</v>
      </c>
      <c r="C152" s="274"/>
      <c r="D152" s="253"/>
      <c r="E152" s="343">
        <f t="shared" ref="E152:Z152" si="90">E37*E129/1000</f>
        <v>0</v>
      </c>
      <c r="F152" s="343">
        <f t="shared" si="90"/>
        <v>34</v>
      </c>
      <c r="G152" s="343">
        <f t="shared" si="90"/>
        <v>119</v>
      </c>
      <c r="H152" s="343">
        <f t="shared" si="90"/>
        <v>119</v>
      </c>
      <c r="I152" s="343">
        <f t="shared" si="90"/>
        <v>119</v>
      </c>
      <c r="J152" s="343">
        <f t="shared" si="90"/>
        <v>119</v>
      </c>
      <c r="K152" s="343">
        <f t="shared" si="90"/>
        <v>119</v>
      </c>
      <c r="L152" s="343">
        <f t="shared" si="90"/>
        <v>119</v>
      </c>
      <c r="M152" s="343">
        <f t="shared" si="90"/>
        <v>119</v>
      </c>
      <c r="N152" s="343">
        <f t="shared" si="90"/>
        <v>119</v>
      </c>
      <c r="O152" s="343">
        <f t="shared" si="90"/>
        <v>119</v>
      </c>
      <c r="P152" s="343">
        <f t="shared" si="90"/>
        <v>119</v>
      </c>
      <c r="Q152" s="343">
        <f t="shared" si="90"/>
        <v>119</v>
      </c>
      <c r="R152" s="343">
        <f t="shared" si="90"/>
        <v>119</v>
      </c>
      <c r="S152" s="343">
        <f t="shared" si="90"/>
        <v>119</v>
      </c>
      <c r="T152" s="343">
        <f t="shared" si="90"/>
        <v>119</v>
      </c>
      <c r="U152" s="343">
        <f t="shared" si="90"/>
        <v>119</v>
      </c>
      <c r="V152" s="343">
        <f t="shared" si="90"/>
        <v>119</v>
      </c>
      <c r="W152" s="343">
        <f t="shared" si="90"/>
        <v>119</v>
      </c>
      <c r="X152" s="343">
        <f t="shared" si="90"/>
        <v>119</v>
      </c>
      <c r="Y152" s="343">
        <f t="shared" si="90"/>
        <v>119</v>
      </c>
      <c r="Z152" s="343">
        <f t="shared" si="90"/>
        <v>119</v>
      </c>
      <c r="AB152" s="184"/>
    </row>
    <row r="153" spans="1:28" s="169" customFormat="1">
      <c r="A153" s="200"/>
      <c r="B153" s="274" t="s">
        <v>408</v>
      </c>
      <c r="C153" s="191"/>
      <c r="D153" s="253"/>
      <c r="E153" s="343">
        <f t="shared" ref="E153:Z153" si="91">E38*E130/1000</f>
        <v>172.67</v>
      </c>
      <c r="F153" s="343">
        <f t="shared" si="91"/>
        <v>328.6</v>
      </c>
      <c r="G153" s="343">
        <f t="shared" si="91"/>
        <v>406.1</v>
      </c>
      <c r="H153" s="343">
        <f t="shared" si="91"/>
        <v>483.6</v>
      </c>
      <c r="I153" s="343">
        <f t="shared" si="91"/>
        <v>483.6</v>
      </c>
      <c r="J153" s="343">
        <f t="shared" si="91"/>
        <v>483.6</v>
      </c>
      <c r="K153" s="343">
        <f t="shared" si="91"/>
        <v>483.6</v>
      </c>
      <c r="L153" s="343">
        <f t="shared" si="91"/>
        <v>483.6</v>
      </c>
      <c r="M153" s="343">
        <f t="shared" si="91"/>
        <v>483.6</v>
      </c>
      <c r="N153" s="343">
        <f t="shared" si="91"/>
        <v>483.6</v>
      </c>
      <c r="O153" s="343">
        <f t="shared" si="91"/>
        <v>483.6</v>
      </c>
      <c r="P153" s="343">
        <f t="shared" si="91"/>
        <v>483.6</v>
      </c>
      <c r="Q153" s="343">
        <f t="shared" si="91"/>
        <v>483.6</v>
      </c>
      <c r="R153" s="343">
        <f t="shared" si="91"/>
        <v>483.6</v>
      </c>
      <c r="S153" s="343">
        <f t="shared" si="91"/>
        <v>483.6</v>
      </c>
      <c r="T153" s="343">
        <f t="shared" si="91"/>
        <v>483.6</v>
      </c>
      <c r="U153" s="343">
        <f t="shared" si="91"/>
        <v>483.6</v>
      </c>
      <c r="V153" s="343">
        <f t="shared" si="91"/>
        <v>483.6</v>
      </c>
      <c r="W153" s="343">
        <f t="shared" si="91"/>
        <v>483.6</v>
      </c>
      <c r="X153" s="343">
        <f t="shared" si="91"/>
        <v>483.6</v>
      </c>
      <c r="Y153" s="343">
        <f t="shared" si="91"/>
        <v>483.6</v>
      </c>
      <c r="Z153" s="343">
        <f t="shared" si="91"/>
        <v>483.6</v>
      </c>
      <c r="AB153" s="184"/>
    </row>
    <row r="154" spans="1:28" s="169" customFormat="1">
      <c r="A154" s="193"/>
      <c r="B154" s="187" t="s">
        <v>134</v>
      </c>
      <c r="C154" s="191"/>
      <c r="D154" s="82"/>
      <c r="E154" s="82">
        <f t="shared" ref="E154:Z154" si="92">SUM(E145:E153)</f>
        <v>9027.5033500000009</v>
      </c>
      <c r="F154" s="82">
        <f t="shared" si="92"/>
        <v>9229.8521000000019</v>
      </c>
      <c r="G154" s="82">
        <f t="shared" si="92"/>
        <v>9937.0263000000014</v>
      </c>
      <c r="H154" s="82">
        <f t="shared" si="92"/>
        <v>11147.3135</v>
      </c>
      <c r="I154" s="82">
        <f t="shared" si="92"/>
        <v>11605.732749999999</v>
      </c>
      <c r="J154" s="82">
        <f t="shared" si="92"/>
        <v>11915.874000000002</v>
      </c>
      <c r="K154" s="82">
        <f t="shared" si="92"/>
        <v>12094.556</v>
      </c>
      <c r="L154" s="82">
        <f t="shared" si="92"/>
        <v>12252.12925</v>
      </c>
      <c r="M154" s="82">
        <f t="shared" si="92"/>
        <v>12372.009250000001</v>
      </c>
      <c r="N154" s="82">
        <f t="shared" si="92"/>
        <v>12097.22875</v>
      </c>
      <c r="O154" s="82">
        <f t="shared" si="92"/>
        <v>12545.1085</v>
      </c>
      <c r="P154" s="82">
        <f t="shared" si="92"/>
        <v>12593.716000000002</v>
      </c>
      <c r="Q154" s="82">
        <f t="shared" si="92"/>
        <v>13195.051000000001</v>
      </c>
      <c r="R154" s="82">
        <f t="shared" si="92"/>
        <v>13839.355750000001</v>
      </c>
      <c r="S154" s="82">
        <f t="shared" si="92"/>
        <v>14254.70975</v>
      </c>
      <c r="T154" s="82">
        <f t="shared" si="92"/>
        <v>14627.9025</v>
      </c>
      <c r="U154" s="82">
        <f t="shared" si="92"/>
        <v>14837.275</v>
      </c>
      <c r="V154" s="82">
        <f t="shared" si="92"/>
        <v>15014.233750000001</v>
      </c>
      <c r="W154" s="82">
        <f t="shared" si="92"/>
        <v>15292.525</v>
      </c>
      <c r="X154" s="82">
        <f t="shared" si="92"/>
        <v>14973.515000000001</v>
      </c>
      <c r="Y154" s="82">
        <f t="shared" si="92"/>
        <v>15399.710000000001</v>
      </c>
      <c r="Z154" s="82">
        <f t="shared" si="92"/>
        <v>15473.512500000001</v>
      </c>
      <c r="AB154" s="184"/>
    </row>
    <row r="155" spans="1:28" s="169" customFormat="1">
      <c r="A155" s="193"/>
      <c r="B155" s="191"/>
      <c r="C155" s="191"/>
      <c r="D155" s="179"/>
      <c r="E155" s="179"/>
      <c r="F155" s="179"/>
      <c r="G155" s="179"/>
      <c r="H155" s="179"/>
      <c r="I155" s="179"/>
      <c r="J155" s="179"/>
      <c r="K155" s="179"/>
      <c r="L155" s="179"/>
      <c r="M155" s="179"/>
      <c r="N155" s="179"/>
      <c r="O155" s="179"/>
      <c r="P155" s="179"/>
      <c r="Q155" s="208"/>
      <c r="R155" s="208"/>
      <c r="S155" s="208"/>
      <c r="T155" s="208"/>
      <c r="U155" s="208"/>
      <c r="V155" s="208"/>
      <c r="W155" s="208"/>
      <c r="X155" s="208"/>
      <c r="Y155" s="208"/>
      <c r="Z155" s="208"/>
      <c r="AB155" s="184"/>
    </row>
    <row r="156" spans="1:28" s="169" customFormat="1">
      <c r="A156" s="193"/>
      <c r="B156" s="176" t="s">
        <v>135</v>
      </c>
      <c r="C156" s="176"/>
      <c r="D156" s="172"/>
      <c r="E156" s="172">
        <f t="shared" ref="E156:Z156" si="93">SUM(E142,E154)</f>
        <v>10853.966750000001</v>
      </c>
      <c r="F156" s="172">
        <f t="shared" si="93"/>
        <v>11014.231500000002</v>
      </c>
      <c r="G156" s="172">
        <f t="shared" si="93"/>
        <v>11713.845700000002</v>
      </c>
      <c r="H156" s="172">
        <f t="shared" si="93"/>
        <v>12919.0839</v>
      </c>
      <c r="I156" s="172">
        <f t="shared" si="93"/>
        <v>13507.113149999999</v>
      </c>
      <c r="J156" s="172">
        <f t="shared" si="93"/>
        <v>13894.034400000002</v>
      </c>
      <c r="K156" s="172">
        <f t="shared" si="93"/>
        <v>14095.6764</v>
      </c>
      <c r="L156" s="172">
        <f t="shared" si="93"/>
        <v>14314.787249999999</v>
      </c>
      <c r="M156" s="172">
        <f t="shared" si="93"/>
        <v>14502.671250000001</v>
      </c>
      <c r="N156" s="172">
        <f t="shared" si="93"/>
        <v>14228.000550000001</v>
      </c>
      <c r="O156" s="172">
        <f t="shared" si="93"/>
        <v>14809.5843</v>
      </c>
      <c r="P156" s="172">
        <f t="shared" si="93"/>
        <v>14969.071800000002</v>
      </c>
      <c r="Q156" s="172">
        <f t="shared" si="93"/>
        <v>15720.256800000001</v>
      </c>
      <c r="R156" s="172">
        <f t="shared" si="93"/>
        <v>16517.15655</v>
      </c>
      <c r="S156" s="172">
        <f t="shared" si="93"/>
        <v>17073.734550000001</v>
      </c>
      <c r="T156" s="172">
        <f t="shared" si="93"/>
        <v>17555.990300000001</v>
      </c>
      <c r="U156" s="172">
        <f t="shared" si="93"/>
        <v>17900.866999999998</v>
      </c>
      <c r="V156" s="172">
        <f t="shared" si="93"/>
        <v>18169.769749999999</v>
      </c>
      <c r="W156" s="172">
        <f t="shared" si="93"/>
        <v>18508.900999999998</v>
      </c>
      <c r="X156" s="172">
        <f t="shared" si="93"/>
        <v>18315.755000000001</v>
      </c>
      <c r="Y156" s="172">
        <f t="shared" si="93"/>
        <v>18802.13</v>
      </c>
      <c r="Z156" s="172">
        <f t="shared" si="93"/>
        <v>18938.4925</v>
      </c>
      <c r="AB156" s="184"/>
    </row>
    <row r="157" spans="1:28" s="169" customFormat="1">
      <c r="A157" s="193"/>
      <c r="B157" s="190" t="s">
        <v>507</v>
      </c>
      <c r="C157" s="193"/>
      <c r="D157" s="193"/>
      <c r="E157" s="193"/>
      <c r="F157" s="193"/>
      <c r="G157" s="193"/>
      <c r="H157" s="193"/>
      <c r="I157" s="193"/>
      <c r="J157" s="193"/>
      <c r="K157" s="193"/>
      <c r="L157" s="193"/>
      <c r="M157" s="193"/>
      <c r="N157" s="193"/>
      <c r="O157" s="193"/>
      <c r="P157" s="193"/>
      <c r="Q157" s="193"/>
      <c r="R157" s="193"/>
      <c r="S157" s="193"/>
      <c r="T157" s="193"/>
      <c r="U157" s="193"/>
      <c r="V157" s="193"/>
      <c r="W157" s="193"/>
      <c r="X157" s="193"/>
      <c r="Y157" s="193"/>
      <c r="Z157" s="193"/>
      <c r="AA157" s="193"/>
      <c r="AB157" s="184"/>
    </row>
    <row r="158" spans="1:28" s="7" customFormat="1">
      <c r="A158"/>
      <c r="B158"/>
      <c r="C158"/>
      <c r="D158"/>
      <c r="E158"/>
      <c r="F158"/>
      <c r="G158"/>
      <c r="H158"/>
      <c r="I158"/>
      <c r="J158"/>
      <c r="K158"/>
      <c r="L158"/>
      <c r="M158"/>
      <c r="N158"/>
      <c r="O158"/>
      <c r="P158"/>
      <c r="Q158"/>
      <c r="R158"/>
      <c r="S158"/>
      <c r="T158"/>
      <c r="U158"/>
      <c r="V158"/>
      <c r="W158"/>
      <c r="X158"/>
      <c r="Y158"/>
      <c r="Z158"/>
      <c r="AA158"/>
      <c r="AB158" s="10"/>
    </row>
    <row r="159" spans="1:28" s="60" customFormat="1">
      <c r="B159" s="60" t="s">
        <v>144</v>
      </c>
    </row>
    <row r="160" spans="1:28" s="7" customFormat="1">
      <c r="B160" s="36"/>
      <c r="C160" s="36"/>
      <c r="D160" s="9"/>
      <c r="E160" s="9"/>
      <c r="F160" s="9"/>
      <c r="G160" s="9"/>
      <c r="H160" s="9"/>
      <c r="I160" s="9"/>
      <c r="J160" s="9"/>
      <c r="K160" s="9"/>
      <c r="L160" s="9"/>
      <c r="M160" s="9"/>
      <c r="N160" s="9"/>
      <c r="O160" s="9"/>
      <c r="P160" s="9"/>
      <c r="Q160" s="9"/>
      <c r="R160" s="9"/>
      <c r="S160" s="9"/>
      <c r="T160" s="9"/>
      <c r="U160" s="9"/>
      <c r="V160" s="9"/>
      <c r="W160" s="9"/>
      <c r="X160" s="9"/>
      <c r="Y160" s="9"/>
      <c r="Z160" s="9"/>
      <c r="AA160" s="26"/>
      <c r="AB160" s="10"/>
    </row>
    <row r="161" spans="2:28" s="7" customFormat="1">
      <c r="B161" s="1" t="s">
        <v>145</v>
      </c>
      <c r="C161" s="1"/>
      <c r="D161" s="182"/>
      <c r="E161" s="182">
        <f t="shared" ref="E161:Z161" si="94">E$5</f>
        <v>2019</v>
      </c>
      <c r="F161" s="182">
        <f t="shared" si="94"/>
        <v>2020</v>
      </c>
      <c r="G161" s="182">
        <f t="shared" si="94"/>
        <v>2021</v>
      </c>
      <c r="H161" s="182">
        <f t="shared" si="94"/>
        <v>2022</v>
      </c>
      <c r="I161" s="182">
        <f t="shared" si="94"/>
        <v>2023</v>
      </c>
      <c r="J161" s="182">
        <f t="shared" si="94"/>
        <v>2024</v>
      </c>
      <c r="K161" s="182">
        <f t="shared" si="94"/>
        <v>2025</v>
      </c>
      <c r="L161" s="182">
        <f t="shared" si="94"/>
        <v>2026</v>
      </c>
      <c r="M161" s="182">
        <f t="shared" si="94"/>
        <v>2027</v>
      </c>
      <c r="N161" s="182">
        <f t="shared" si="94"/>
        <v>2028</v>
      </c>
      <c r="O161" s="182">
        <f t="shared" si="94"/>
        <v>2029</v>
      </c>
      <c r="P161" s="182">
        <f t="shared" si="94"/>
        <v>2030</v>
      </c>
      <c r="Q161" s="182">
        <f t="shared" si="94"/>
        <v>2031</v>
      </c>
      <c r="R161" s="182">
        <f t="shared" si="94"/>
        <v>2032</v>
      </c>
      <c r="S161" s="182">
        <f t="shared" si="94"/>
        <v>2033</v>
      </c>
      <c r="T161" s="182">
        <f t="shared" si="94"/>
        <v>2034</v>
      </c>
      <c r="U161" s="182">
        <f t="shared" si="94"/>
        <v>2035</v>
      </c>
      <c r="V161" s="182">
        <f t="shared" si="94"/>
        <v>2036</v>
      </c>
      <c r="W161" s="182">
        <f t="shared" si="94"/>
        <v>2037</v>
      </c>
      <c r="X161" s="182">
        <f t="shared" si="94"/>
        <v>2038</v>
      </c>
      <c r="Y161" s="182">
        <f t="shared" si="94"/>
        <v>2039</v>
      </c>
      <c r="Z161" s="182">
        <f t="shared" si="94"/>
        <v>2040</v>
      </c>
      <c r="AB161" s="10"/>
    </row>
    <row r="162" spans="2:28" s="7" customFormat="1">
      <c r="B162" s="97" t="s">
        <v>31</v>
      </c>
      <c r="C162" s="105"/>
      <c r="D162" s="9"/>
      <c r="E162" s="9"/>
      <c r="F162" s="9"/>
      <c r="G162" s="9"/>
      <c r="H162" s="9"/>
      <c r="I162" s="9"/>
      <c r="J162" s="9"/>
      <c r="K162" s="9"/>
      <c r="L162" s="9"/>
      <c r="M162" s="9"/>
      <c r="N162" s="9"/>
      <c r="O162" s="9"/>
      <c r="P162" s="9"/>
      <c r="Q162" s="9"/>
      <c r="R162" s="9"/>
      <c r="S162" s="9"/>
      <c r="T162" s="9"/>
      <c r="U162" s="9"/>
      <c r="V162" s="9"/>
      <c r="W162" s="9"/>
      <c r="X162" s="9"/>
      <c r="Y162" s="9"/>
      <c r="Z162" s="9"/>
      <c r="AB162" s="10"/>
    </row>
    <row r="163" spans="2:28" s="7" customFormat="1">
      <c r="B163" s="22" t="s">
        <v>106</v>
      </c>
      <c r="C163" s="40"/>
      <c r="D163" s="305"/>
      <c r="E163" s="305">
        <v>2250</v>
      </c>
      <c r="F163" s="9">
        <f t="shared" ref="F163:K165" si="95">E163</f>
        <v>2250</v>
      </c>
      <c r="G163" s="9">
        <f t="shared" si="95"/>
        <v>2250</v>
      </c>
      <c r="H163" s="9">
        <f t="shared" si="95"/>
        <v>2250</v>
      </c>
      <c r="I163" s="9">
        <f t="shared" si="95"/>
        <v>2250</v>
      </c>
      <c r="J163" s="9">
        <f t="shared" si="95"/>
        <v>2250</v>
      </c>
      <c r="K163" s="9">
        <f t="shared" si="95"/>
        <v>2250</v>
      </c>
      <c r="L163" s="9"/>
      <c r="M163" s="9"/>
      <c r="N163" s="9"/>
      <c r="O163" s="9"/>
      <c r="P163" s="9"/>
      <c r="Q163" s="9"/>
      <c r="R163" s="9"/>
      <c r="S163" s="9"/>
      <c r="T163" s="9"/>
      <c r="U163" s="9"/>
      <c r="V163" s="9"/>
      <c r="W163" s="9"/>
      <c r="X163" s="9"/>
      <c r="Y163" s="9"/>
      <c r="Z163" s="9"/>
      <c r="AB163" s="10"/>
    </row>
    <row r="164" spans="2:28" s="7" customFormat="1">
      <c r="B164" s="22" t="s">
        <v>107</v>
      </c>
      <c r="C164" s="40"/>
      <c r="D164" s="305"/>
      <c r="E164" s="305">
        <v>3450</v>
      </c>
      <c r="F164" s="9">
        <f t="shared" si="95"/>
        <v>3450</v>
      </c>
      <c r="G164" s="9">
        <f t="shared" si="95"/>
        <v>3450</v>
      </c>
      <c r="H164" s="9">
        <f t="shared" si="95"/>
        <v>3450</v>
      </c>
      <c r="I164" s="9">
        <f t="shared" si="95"/>
        <v>3450</v>
      </c>
      <c r="J164" s="9">
        <f t="shared" si="95"/>
        <v>3450</v>
      </c>
      <c r="K164" s="9">
        <f t="shared" si="95"/>
        <v>3450</v>
      </c>
      <c r="L164" s="9">
        <f t="shared" ref="L164:P166" si="96">K164</f>
        <v>3450</v>
      </c>
      <c r="M164" s="9">
        <f t="shared" si="96"/>
        <v>3450</v>
      </c>
      <c r="N164" s="9">
        <f t="shared" si="96"/>
        <v>3450</v>
      </c>
      <c r="O164" s="9">
        <f t="shared" si="96"/>
        <v>3450</v>
      </c>
      <c r="P164" s="9">
        <f t="shared" si="96"/>
        <v>3450</v>
      </c>
      <c r="Q164" s="208">
        <f t="shared" ref="Q164:T166" si="97">P164</f>
        <v>3450</v>
      </c>
      <c r="R164" s="208">
        <f t="shared" si="97"/>
        <v>3450</v>
      </c>
      <c r="S164" s="208">
        <f t="shared" si="97"/>
        <v>3450</v>
      </c>
      <c r="T164" s="208">
        <f t="shared" si="97"/>
        <v>3450</v>
      </c>
      <c r="U164" s="208"/>
      <c r="V164" s="208"/>
      <c r="W164" s="208"/>
      <c r="X164" s="208"/>
      <c r="Y164" s="208"/>
      <c r="Z164" s="208"/>
      <c r="AB164" s="10"/>
    </row>
    <row r="165" spans="2:28" s="7" customFormat="1">
      <c r="B165" s="22" t="s">
        <v>108</v>
      </c>
      <c r="C165" s="40"/>
      <c r="D165" s="305"/>
      <c r="E165" s="305">
        <v>3450</v>
      </c>
      <c r="F165" s="9">
        <f t="shared" si="95"/>
        <v>3450</v>
      </c>
      <c r="G165" s="9">
        <f t="shared" si="95"/>
        <v>3450</v>
      </c>
      <c r="H165" s="9">
        <f t="shared" si="95"/>
        <v>3450</v>
      </c>
      <c r="I165" s="9">
        <f t="shared" si="95"/>
        <v>3450</v>
      </c>
      <c r="J165" s="9">
        <f t="shared" si="95"/>
        <v>3450</v>
      </c>
      <c r="K165" s="9">
        <f t="shared" si="95"/>
        <v>3450</v>
      </c>
      <c r="L165" s="9">
        <f t="shared" si="96"/>
        <v>3450</v>
      </c>
      <c r="M165" s="9">
        <f t="shared" si="96"/>
        <v>3450</v>
      </c>
      <c r="N165" s="9">
        <f t="shared" si="96"/>
        <v>3450</v>
      </c>
      <c r="O165" s="9">
        <f t="shared" si="96"/>
        <v>3450</v>
      </c>
      <c r="P165" s="9">
        <f t="shared" si="96"/>
        <v>3450</v>
      </c>
      <c r="Q165" s="208">
        <f t="shared" si="97"/>
        <v>3450</v>
      </c>
      <c r="R165" s="208">
        <f t="shared" si="97"/>
        <v>3450</v>
      </c>
      <c r="S165" s="208">
        <f t="shared" si="97"/>
        <v>3450</v>
      </c>
      <c r="T165" s="208">
        <f t="shared" si="97"/>
        <v>3450</v>
      </c>
      <c r="U165" s="208">
        <f>T165</f>
        <v>3450</v>
      </c>
      <c r="V165" s="208">
        <f>U165</f>
        <v>3450</v>
      </c>
      <c r="W165" s="208"/>
      <c r="X165" s="208"/>
      <c r="Y165" s="208"/>
      <c r="Z165" s="208"/>
      <c r="AB165" s="10"/>
    </row>
    <row r="166" spans="2:28" s="7" customFormat="1">
      <c r="B166" s="47" t="s">
        <v>110</v>
      </c>
      <c r="C166" s="40"/>
      <c r="D166" s="305"/>
      <c r="E166" s="9"/>
      <c r="F166" s="9"/>
      <c r="G166" s="9"/>
      <c r="H166" s="9"/>
      <c r="I166" s="9"/>
      <c r="J166" s="305">
        <v>4000</v>
      </c>
      <c r="K166" s="208">
        <f>J166</f>
        <v>4000</v>
      </c>
      <c r="L166" s="208">
        <f>K166</f>
        <v>4000</v>
      </c>
      <c r="M166" s="208">
        <f t="shared" si="96"/>
        <v>4000</v>
      </c>
      <c r="N166" s="208">
        <f t="shared" si="96"/>
        <v>4000</v>
      </c>
      <c r="O166" s="208">
        <f t="shared" si="96"/>
        <v>4000</v>
      </c>
      <c r="P166" s="208">
        <f t="shared" si="96"/>
        <v>4000</v>
      </c>
      <c r="Q166" s="208">
        <f t="shared" si="97"/>
        <v>4000</v>
      </c>
      <c r="R166" s="208">
        <f t="shared" si="97"/>
        <v>4000</v>
      </c>
      <c r="S166" s="208">
        <f t="shared" si="97"/>
        <v>4000</v>
      </c>
      <c r="T166" s="208">
        <f t="shared" si="97"/>
        <v>4000</v>
      </c>
      <c r="U166" s="208">
        <f>T166</f>
        <v>4000</v>
      </c>
      <c r="V166" s="208">
        <f>U166</f>
        <v>4000</v>
      </c>
      <c r="W166" s="208">
        <f>V166</f>
        <v>4000</v>
      </c>
      <c r="X166" s="208">
        <f>W166</f>
        <v>4000</v>
      </c>
      <c r="Y166" s="208">
        <f>X166</f>
        <v>4000</v>
      </c>
      <c r="Z166" s="208">
        <f>Y166</f>
        <v>4000</v>
      </c>
      <c r="AB166" s="10"/>
    </row>
    <row r="167" spans="2:28" s="7" customFormat="1">
      <c r="B167" s="47"/>
      <c r="C167" s="47"/>
      <c r="D167" s="305"/>
      <c r="E167" s="9"/>
      <c r="F167" s="9"/>
      <c r="G167" s="98"/>
      <c r="H167" s="9"/>
      <c r="I167" s="9"/>
      <c r="J167" s="9"/>
      <c r="K167" s="9"/>
      <c r="L167" s="9"/>
      <c r="M167" s="9"/>
      <c r="N167" s="9"/>
      <c r="O167" s="9"/>
      <c r="P167" s="9"/>
      <c r="Q167" s="225"/>
      <c r="R167" s="225"/>
      <c r="S167" s="225"/>
      <c r="T167" s="225"/>
      <c r="U167" s="225"/>
      <c r="V167" s="225"/>
      <c r="W167" s="225"/>
      <c r="X167" s="225"/>
      <c r="Y167" s="225"/>
      <c r="Z167" s="225"/>
      <c r="AB167" s="10"/>
    </row>
    <row r="168" spans="2:28" s="7" customFormat="1">
      <c r="B168" s="97" t="s">
        <v>29</v>
      </c>
      <c r="C168" s="105"/>
      <c r="D168" s="305"/>
      <c r="E168" s="9"/>
      <c r="F168" s="9"/>
      <c r="G168" s="9"/>
      <c r="H168" s="9"/>
      <c r="I168" s="9"/>
      <c r="J168" s="9"/>
      <c r="K168" s="9"/>
      <c r="L168" s="9"/>
      <c r="M168" s="9"/>
      <c r="N168" s="9"/>
      <c r="O168" s="9"/>
      <c r="P168" s="9"/>
      <c r="Q168" s="225"/>
      <c r="R168" s="225"/>
      <c r="S168" s="225"/>
      <c r="T168" s="225"/>
      <c r="U168" s="225"/>
      <c r="V168" s="225"/>
      <c r="W168" s="225"/>
      <c r="X168" s="225"/>
      <c r="Y168" s="225"/>
      <c r="Z168" s="225"/>
      <c r="AB168" s="10"/>
    </row>
    <row r="169" spans="2:28" s="7" customFormat="1">
      <c r="B169" s="22" t="s">
        <v>111</v>
      </c>
      <c r="C169" s="40"/>
      <c r="D169" s="305"/>
      <c r="E169" s="305">
        <v>2800</v>
      </c>
      <c r="F169" s="9">
        <f>E169</f>
        <v>2800</v>
      </c>
      <c r="G169" s="9"/>
      <c r="H169" s="9"/>
      <c r="I169" s="9"/>
      <c r="J169" s="9"/>
      <c r="K169" s="9"/>
      <c r="L169" s="9"/>
      <c r="M169" s="9"/>
      <c r="N169" s="9"/>
      <c r="O169" s="9"/>
      <c r="P169" s="9"/>
      <c r="Q169" s="225"/>
      <c r="R169" s="225"/>
      <c r="S169" s="225"/>
      <c r="T169" s="225"/>
      <c r="U169" s="225"/>
      <c r="V169" s="225"/>
      <c r="W169" s="225"/>
      <c r="X169" s="225"/>
      <c r="Y169" s="225"/>
      <c r="Z169" s="225"/>
      <c r="AB169" s="10"/>
    </row>
    <row r="170" spans="2:28" s="7" customFormat="1">
      <c r="B170" s="22" t="s">
        <v>112</v>
      </c>
      <c r="C170" s="40"/>
      <c r="D170" s="305"/>
      <c r="E170" s="305">
        <v>3900</v>
      </c>
      <c r="F170" s="9">
        <f>E170</f>
        <v>3900</v>
      </c>
      <c r="G170" s="9">
        <f t="shared" ref="G170:N173" si="98">F170</f>
        <v>3900</v>
      </c>
      <c r="H170" s="9">
        <f t="shared" si="98"/>
        <v>3900</v>
      </c>
      <c r="I170" s="9">
        <f t="shared" si="98"/>
        <v>3900</v>
      </c>
      <c r="J170" s="9">
        <f t="shared" si="98"/>
        <v>3900</v>
      </c>
      <c r="K170" s="9">
        <f t="shared" si="98"/>
        <v>3900</v>
      </c>
      <c r="L170" s="9">
        <f t="shared" si="98"/>
        <v>3900</v>
      </c>
      <c r="M170" s="9">
        <f t="shared" si="98"/>
        <v>3900</v>
      </c>
      <c r="N170" s="9">
        <f t="shared" si="98"/>
        <v>3900</v>
      </c>
      <c r="O170" s="9"/>
      <c r="P170" s="9"/>
      <c r="Q170" s="225"/>
      <c r="R170" s="225"/>
      <c r="S170" s="225"/>
      <c r="T170" s="225"/>
      <c r="U170" s="225"/>
      <c r="V170" s="225"/>
      <c r="W170" s="225"/>
      <c r="X170" s="225"/>
      <c r="Y170" s="225"/>
      <c r="Z170" s="225"/>
      <c r="AB170" s="10"/>
    </row>
    <row r="171" spans="2:28" s="7" customFormat="1">
      <c r="B171" s="22" t="s">
        <v>113</v>
      </c>
      <c r="C171" s="40"/>
      <c r="D171" s="305"/>
      <c r="E171" s="305">
        <v>3300</v>
      </c>
      <c r="F171" s="9">
        <f>E171</f>
        <v>3300</v>
      </c>
      <c r="G171" s="9">
        <f t="shared" si="98"/>
        <v>3300</v>
      </c>
      <c r="H171" s="9">
        <f t="shared" si="98"/>
        <v>3300</v>
      </c>
      <c r="I171" s="9">
        <f t="shared" si="98"/>
        <v>3300</v>
      </c>
      <c r="J171" s="9">
        <f t="shared" si="98"/>
        <v>3300</v>
      </c>
      <c r="K171" s="9">
        <f t="shared" si="98"/>
        <v>3300</v>
      </c>
      <c r="L171" s="9">
        <f t="shared" si="98"/>
        <v>3300</v>
      </c>
      <c r="M171" s="9">
        <f t="shared" si="98"/>
        <v>3300</v>
      </c>
      <c r="N171" s="9">
        <f t="shared" si="98"/>
        <v>3300</v>
      </c>
      <c r="O171"/>
      <c r="P171"/>
      <c r="Q171" s="225"/>
      <c r="R171" s="225"/>
      <c r="S171" s="225"/>
      <c r="T171" s="225"/>
      <c r="U171" s="225"/>
      <c r="V171" s="225"/>
      <c r="W171" s="225"/>
      <c r="X171" s="225"/>
      <c r="Y171" s="225"/>
      <c r="Z171" s="225"/>
      <c r="AB171" s="10"/>
    </row>
    <row r="172" spans="2:28" s="7" customFormat="1">
      <c r="B172" s="22" t="s">
        <v>114</v>
      </c>
      <c r="C172" s="40"/>
      <c r="D172" s="305"/>
      <c r="E172" s="305">
        <v>2800</v>
      </c>
      <c r="F172" s="9">
        <f>E172</f>
        <v>2800</v>
      </c>
      <c r="G172" s="9">
        <f t="shared" si="98"/>
        <v>2800</v>
      </c>
      <c r="H172" s="9">
        <f t="shared" si="98"/>
        <v>2800</v>
      </c>
      <c r="I172" s="9">
        <f t="shared" si="98"/>
        <v>2800</v>
      </c>
      <c r="J172" s="9">
        <f t="shared" si="98"/>
        <v>2800</v>
      </c>
      <c r="K172" s="9">
        <f t="shared" si="98"/>
        <v>2800</v>
      </c>
      <c r="L172" s="9">
        <f t="shared" si="98"/>
        <v>2800</v>
      </c>
      <c r="M172" s="9">
        <f t="shared" si="98"/>
        <v>2800</v>
      </c>
      <c r="N172" s="9">
        <f t="shared" si="98"/>
        <v>2800</v>
      </c>
      <c r="O172" s="9"/>
      <c r="P172" s="9"/>
      <c r="Q172" s="225"/>
      <c r="R172" s="225"/>
      <c r="S172" s="225"/>
      <c r="T172" s="225"/>
      <c r="U172" s="225"/>
      <c r="V172" s="225"/>
      <c r="W172" s="225"/>
      <c r="X172" s="225"/>
      <c r="Y172" s="225"/>
      <c r="Z172" s="225"/>
      <c r="AB172" s="10"/>
    </row>
    <row r="173" spans="2:28" s="7" customFormat="1">
      <c r="B173" s="22" t="s">
        <v>115</v>
      </c>
      <c r="C173" s="40"/>
      <c r="D173" s="305"/>
      <c r="E173" s="305">
        <v>3050</v>
      </c>
      <c r="F173" s="9">
        <f>E173</f>
        <v>3050</v>
      </c>
      <c r="G173" s="9">
        <f t="shared" si="98"/>
        <v>3050</v>
      </c>
      <c r="H173" s="9">
        <f t="shared" si="98"/>
        <v>3050</v>
      </c>
      <c r="I173" s="9">
        <f t="shared" si="98"/>
        <v>3050</v>
      </c>
      <c r="J173" s="9">
        <f t="shared" si="98"/>
        <v>3050</v>
      </c>
      <c r="K173" s="9">
        <f t="shared" si="98"/>
        <v>3050</v>
      </c>
      <c r="L173" s="9">
        <f t="shared" si="98"/>
        <v>3050</v>
      </c>
      <c r="M173" s="9">
        <f t="shared" si="98"/>
        <v>3050</v>
      </c>
      <c r="N173" s="9">
        <f t="shared" si="98"/>
        <v>3050</v>
      </c>
      <c r="O173" s="9">
        <f t="shared" ref="O173:T176" si="99">N173</f>
        <v>3050</v>
      </c>
      <c r="P173" s="9">
        <f t="shared" si="99"/>
        <v>3050</v>
      </c>
      <c r="Q173" s="208">
        <f t="shared" si="99"/>
        <v>3050</v>
      </c>
      <c r="R173" s="208">
        <f t="shared" si="99"/>
        <v>3050</v>
      </c>
      <c r="S173" s="208">
        <f t="shared" si="99"/>
        <v>3050</v>
      </c>
      <c r="T173" s="208">
        <f t="shared" si="99"/>
        <v>3050</v>
      </c>
      <c r="U173" s="208"/>
      <c r="V173" s="208"/>
      <c r="W173" s="208"/>
      <c r="X173" s="208"/>
      <c r="Y173" s="208"/>
      <c r="Z173" s="208"/>
      <c r="AB173" s="10"/>
    </row>
    <row r="174" spans="2:28" s="7" customFormat="1">
      <c r="B174" s="274" t="s">
        <v>410</v>
      </c>
      <c r="C174" s="40"/>
      <c r="D174" s="305"/>
      <c r="E174" s="305"/>
      <c r="F174" s="310"/>
      <c r="G174" s="305"/>
      <c r="H174" s="9"/>
      <c r="I174" s="9"/>
      <c r="J174" s="305">
        <v>4500</v>
      </c>
      <c r="K174" s="9">
        <f t="shared" ref="H174:N175" si="100">J174</f>
        <v>4500</v>
      </c>
      <c r="L174" s="9">
        <f t="shared" si="100"/>
        <v>4500</v>
      </c>
      <c r="M174" s="9">
        <f t="shared" si="100"/>
        <v>4500</v>
      </c>
      <c r="N174" s="9">
        <f t="shared" si="100"/>
        <v>4500</v>
      </c>
      <c r="O174" s="9">
        <f t="shared" si="99"/>
        <v>4500</v>
      </c>
      <c r="P174" s="9">
        <f t="shared" si="99"/>
        <v>4500</v>
      </c>
      <c r="Q174" s="208">
        <f t="shared" si="99"/>
        <v>4500</v>
      </c>
      <c r="R174" s="208">
        <f t="shared" si="99"/>
        <v>4500</v>
      </c>
      <c r="S174" s="208">
        <f t="shared" si="99"/>
        <v>4500</v>
      </c>
      <c r="T174" s="208">
        <f t="shared" si="99"/>
        <v>4500</v>
      </c>
      <c r="U174" s="208">
        <f t="shared" ref="U174:Z176" si="101">T174</f>
        <v>4500</v>
      </c>
      <c r="V174" s="208">
        <f t="shared" si="101"/>
        <v>4500</v>
      </c>
      <c r="W174" s="208">
        <f t="shared" si="101"/>
        <v>4500</v>
      </c>
      <c r="X174" s="208">
        <f t="shared" si="101"/>
        <v>4500</v>
      </c>
      <c r="Y174" s="208">
        <f t="shared" si="101"/>
        <v>4500</v>
      </c>
      <c r="Z174" s="208">
        <f t="shared" si="101"/>
        <v>4500</v>
      </c>
      <c r="AB174" s="10"/>
    </row>
    <row r="175" spans="2:28" s="7" customFormat="1">
      <c r="B175" s="274" t="s">
        <v>409</v>
      </c>
      <c r="C175" s="40"/>
      <c r="D175" s="305"/>
      <c r="E175" s="305">
        <v>3750</v>
      </c>
      <c r="F175" s="208">
        <f>E175</f>
        <v>3750</v>
      </c>
      <c r="G175" s="208">
        <f>F175</f>
        <v>3750</v>
      </c>
      <c r="H175" s="208">
        <f t="shared" si="100"/>
        <v>3750</v>
      </c>
      <c r="I175" s="208">
        <f t="shared" si="100"/>
        <v>3750</v>
      </c>
      <c r="J175" s="208">
        <f t="shared" si="100"/>
        <v>3750</v>
      </c>
      <c r="K175" s="208">
        <f t="shared" si="100"/>
        <v>3750</v>
      </c>
      <c r="L175" s="208">
        <f t="shared" si="100"/>
        <v>3750</v>
      </c>
      <c r="M175" s="208">
        <f t="shared" si="100"/>
        <v>3750</v>
      </c>
      <c r="N175" s="208">
        <f t="shared" si="100"/>
        <v>3750</v>
      </c>
      <c r="O175" s="208">
        <f t="shared" si="99"/>
        <v>3750</v>
      </c>
      <c r="P175" s="208">
        <f t="shared" si="99"/>
        <v>3750</v>
      </c>
      <c r="Q175" s="208">
        <f t="shared" si="99"/>
        <v>3750</v>
      </c>
      <c r="R175" s="208">
        <f t="shared" si="99"/>
        <v>3750</v>
      </c>
      <c r="S175" s="208">
        <f t="shared" si="99"/>
        <v>3750</v>
      </c>
      <c r="T175" s="208">
        <f t="shared" si="99"/>
        <v>3750</v>
      </c>
      <c r="U175" s="208">
        <f t="shared" si="101"/>
        <v>3750</v>
      </c>
      <c r="V175" s="208">
        <f t="shared" si="101"/>
        <v>3750</v>
      </c>
      <c r="W175" s="208">
        <f t="shared" si="101"/>
        <v>3750</v>
      </c>
      <c r="X175" s="208">
        <f t="shared" si="101"/>
        <v>3750</v>
      </c>
      <c r="Y175" s="208">
        <f t="shared" si="101"/>
        <v>3750</v>
      </c>
      <c r="Z175" s="208">
        <f t="shared" si="101"/>
        <v>3750</v>
      </c>
      <c r="AB175" s="10"/>
    </row>
    <row r="176" spans="2:28" s="7" customFormat="1">
      <c r="B176" s="47" t="s">
        <v>110</v>
      </c>
      <c r="C176" s="40"/>
      <c r="D176" s="9"/>
      <c r="E176" s="9"/>
      <c r="F176" s="9"/>
      <c r="G176" s="9"/>
      <c r="H176" s="9"/>
      <c r="I176" s="9"/>
      <c r="J176" s="305">
        <v>4000</v>
      </c>
      <c r="K176" s="208">
        <f>J176</f>
        <v>4000</v>
      </c>
      <c r="L176" s="208">
        <f>K176</f>
        <v>4000</v>
      </c>
      <c r="M176" s="9">
        <f>L176</f>
        <v>4000</v>
      </c>
      <c r="N176" s="9">
        <f>M176</f>
        <v>4000</v>
      </c>
      <c r="O176" s="9">
        <f t="shared" si="99"/>
        <v>4000</v>
      </c>
      <c r="P176" s="9">
        <f t="shared" si="99"/>
        <v>4000</v>
      </c>
      <c r="Q176" s="208">
        <f t="shared" si="99"/>
        <v>4000</v>
      </c>
      <c r="R176" s="208">
        <f t="shared" si="99"/>
        <v>4000</v>
      </c>
      <c r="S176" s="208">
        <f t="shared" si="99"/>
        <v>4000</v>
      </c>
      <c r="T176" s="208">
        <f t="shared" si="99"/>
        <v>4000</v>
      </c>
      <c r="U176" s="208">
        <f t="shared" si="101"/>
        <v>4000</v>
      </c>
      <c r="V176" s="208">
        <f t="shared" si="101"/>
        <v>4000</v>
      </c>
      <c r="W176" s="208">
        <f t="shared" si="101"/>
        <v>4000</v>
      </c>
      <c r="X176" s="208">
        <f t="shared" si="101"/>
        <v>4000</v>
      </c>
      <c r="Y176" s="208">
        <f t="shared" si="101"/>
        <v>4000</v>
      </c>
      <c r="Z176" s="208">
        <f t="shared" si="101"/>
        <v>4000</v>
      </c>
      <c r="AB176" s="10"/>
    </row>
    <row r="177" spans="2:28" s="7" customFormat="1">
      <c r="B177" s="10"/>
      <c r="C177" s="10"/>
      <c r="D177" s="9"/>
      <c r="E177" s="9"/>
      <c r="F177" s="9"/>
      <c r="G177" s="9"/>
      <c r="H177" s="9"/>
      <c r="I177" s="9"/>
      <c r="J177" s="9"/>
      <c r="K177" s="9"/>
      <c r="L177" s="9"/>
      <c r="M177" s="9"/>
      <c r="N177" s="9"/>
      <c r="O177" s="9"/>
      <c r="P177" s="9"/>
      <c r="Q177" s="9"/>
      <c r="R177" s="9"/>
      <c r="S177" s="9"/>
      <c r="T177" s="9"/>
      <c r="U177" s="9"/>
      <c r="V177" s="9"/>
      <c r="W177" s="9"/>
      <c r="X177" s="9"/>
      <c r="Y177" s="9"/>
      <c r="Z177" s="26"/>
      <c r="AB177" s="10"/>
    </row>
    <row r="178" spans="2:28" s="7" customFormat="1">
      <c r="B178" s="10"/>
      <c r="C178" s="10"/>
      <c r="D178" s="9"/>
      <c r="E178" s="9"/>
      <c r="F178" s="9"/>
      <c r="G178" s="9"/>
      <c r="H178" s="9"/>
      <c r="I178" s="9"/>
      <c r="J178" s="9"/>
      <c r="K178" s="9"/>
      <c r="L178" s="9"/>
      <c r="M178" s="9"/>
      <c r="N178" s="9"/>
      <c r="O178" s="9"/>
      <c r="P178" s="9"/>
      <c r="Q178" s="9"/>
      <c r="R178" s="9"/>
      <c r="S178" s="9"/>
      <c r="T178" s="9"/>
      <c r="U178" s="9"/>
      <c r="V178" s="9"/>
      <c r="W178" s="9"/>
      <c r="X178" s="9"/>
      <c r="Y178" s="9"/>
      <c r="Z178" s="26"/>
      <c r="AB178" s="10"/>
    </row>
    <row r="179" spans="2:28" s="7" customFormat="1">
      <c r="B179" s="1" t="s">
        <v>146</v>
      </c>
      <c r="C179" s="1"/>
      <c r="D179" s="182"/>
      <c r="E179" s="182">
        <f t="shared" ref="E179:Z179" si="102">E$5</f>
        <v>2019</v>
      </c>
      <c r="F179" s="182">
        <f t="shared" si="102"/>
        <v>2020</v>
      </c>
      <c r="G179" s="182">
        <f t="shared" si="102"/>
        <v>2021</v>
      </c>
      <c r="H179" s="182">
        <f t="shared" si="102"/>
        <v>2022</v>
      </c>
      <c r="I179" s="182">
        <f t="shared" si="102"/>
        <v>2023</v>
      </c>
      <c r="J179" s="182">
        <f t="shared" si="102"/>
        <v>2024</v>
      </c>
      <c r="K179" s="182">
        <f t="shared" si="102"/>
        <v>2025</v>
      </c>
      <c r="L179" s="182">
        <f t="shared" si="102"/>
        <v>2026</v>
      </c>
      <c r="M179" s="182">
        <f t="shared" si="102"/>
        <v>2027</v>
      </c>
      <c r="N179" s="182">
        <f t="shared" si="102"/>
        <v>2028</v>
      </c>
      <c r="O179" s="182">
        <f t="shared" si="102"/>
        <v>2029</v>
      </c>
      <c r="P179" s="182">
        <f t="shared" si="102"/>
        <v>2030</v>
      </c>
      <c r="Q179" s="182">
        <f t="shared" si="102"/>
        <v>2031</v>
      </c>
      <c r="R179" s="182">
        <f t="shared" si="102"/>
        <v>2032</v>
      </c>
      <c r="S179" s="182">
        <f t="shared" si="102"/>
        <v>2033</v>
      </c>
      <c r="T179" s="182">
        <f t="shared" si="102"/>
        <v>2034</v>
      </c>
      <c r="U179" s="182">
        <f t="shared" si="102"/>
        <v>2035</v>
      </c>
      <c r="V179" s="182">
        <f t="shared" si="102"/>
        <v>2036</v>
      </c>
      <c r="W179" s="182">
        <f t="shared" si="102"/>
        <v>2037</v>
      </c>
      <c r="X179" s="182">
        <f t="shared" si="102"/>
        <v>2038</v>
      </c>
      <c r="Y179" s="182">
        <f t="shared" si="102"/>
        <v>2039</v>
      </c>
      <c r="Z179" s="182">
        <f t="shared" si="102"/>
        <v>2040</v>
      </c>
      <c r="AB179" s="10"/>
    </row>
    <row r="180" spans="2:28" s="7" customFormat="1">
      <c r="B180" s="97" t="s">
        <v>31</v>
      </c>
      <c r="C180" s="105"/>
      <c r="D180" s="9"/>
      <c r="E180" s="9"/>
      <c r="F180" s="9"/>
      <c r="G180" s="9"/>
      <c r="H180" s="9"/>
      <c r="I180" s="9"/>
      <c r="J180" s="9"/>
      <c r="K180" s="9"/>
      <c r="L180" s="9"/>
      <c r="M180" s="9"/>
      <c r="N180" s="9"/>
      <c r="O180" s="9"/>
      <c r="P180" s="9"/>
      <c r="Q180" s="9"/>
      <c r="R180" s="9"/>
      <c r="S180" s="9"/>
      <c r="T180" s="9"/>
      <c r="U180" s="9"/>
      <c r="V180" s="9"/>
      <c r="W180" s="9"/>
      <c r="X180" s="9"/>
      <c r="Y180" s="9"/>
      <c r="Z180" s="9"/>
      <c r="AB180" s="10"/>
    </row>
    <row r="181" spans="2:28" s="7" customFormat="1">
      <c r="B181" s="22" t="s">
        <v>106</v>
      </c>
      <c r="C181" s="22"/>
      <c r="D181" s="9"/>
      <c r="E181" s="208">
        <f>E63*E163/1000</f>
        <v>90</v>
      </c>
      <c r="F181" s="208">
        <f t="shared" ref="F181:K181" si="103">F63*F163/1000</f>
        <v>90</v>
      </c>
      <c r="G181" s="208">
        <f t="shared" si="103"/>
        <v>90</v>
      </c>
      <c r="H181" s="208">
        <f t="shared" si="103"/>
        <v>90</v>
      </c>
      <c r="I181" s="208">
        <f t="shared" si="103"/>
        <v>90</v>
      </c>
      <c r="J181" s="208">
        <f t="shared" si="103"/>
        <v>90</v>
      </c>
      <c r="K181" s="208">
        <f t="shared" si="103"/>
        <v>90</v>
      </c>
      <c r="L181" s="208"/>
      <c r="M181" s="208"/>
      <c r="N181" s="208"/>
      <c r="O181" s="208"/>
      <c r="P181" s="208"/>
      <c r="Q181" s="208"/>
      <c r="R181" s="208"/>
      <c r="S181" s="208"/>
      <c r="T181" s="208"/>
      <c r="U181" s="208"/>
      <c r="V181" s="208"/>
      <c r="W181" s="208"/>
      <c r="X181" s="208"/>
      <c r="Y181" s="208"/>
      <c r="Z181" s="208"/>
      <c r="AB181" s="10"/>
    </row>
    <row r="182" spans="2:28" s="7" customFormat="1">
      <c r="B182" s="22" t="s">
        <v>107</v>
      </c>
      <c r="C182" s="22"/>
      <c r="D182" s="9"/>
      <c r="E182" s="208">
        <f t="shared" ref="E182:Z182" si="104">E64*E164/1000</f>
        <v>24.84</v>
      </c>
      <c r="F182" s="208">
        <f t="shared" si="104"/>
        <v>24.84</v>
      </c>
      <c r="G182" s="208">
        <f t="shared" si="104"/>
        <v>24.84</v>
      </c>
      <c r="H182" s="208">
        <f t="shared" si="104"/>
        <v>24.84</v>
      </c>
      <c r="I182" s="208">
        <f t="shared" si="104"/>
        <v>24.84</v>
      </c>
      <c r="J182" s="208">
        <f t="shared" si="104"/>
        <v>24.84</v>
      </c>
      <c r="K182" s="208">
        <f t="shared" si="104"/>
        <v>24.84</v>
      </c>
      <c r="L182" s="208">
        <f t="shared" si="104"/>
        <v>24.84</v>
      </c>
      <c r="M182" s="208">
        <f t="shared" si="104"/>
        <v>24.84</v>
      </c>
      <c r="N182" s="208">
        <f t="shared" si="104"/>
        <v>24.84</v>
      </c>
      <c r="O182" s="208">
        <f t="shared" si="104"/>
        <v>24.84</v>
      </c>
      <c r="P182" s="208">
        <f t="shared" si="104"/>
        <v>24.84</v>
      </c>
      <c r="Q182" s="208">
        <f t="shared" si="104"/>
        <v>24.84</v>
      </c>
      <c r="R182" s="208">
        <f t="shared" si="104"/>
        <v>24.84</v>
      </c>
      <c r="S182" s="208">
        <f t="shared" si="104"/>
        <v>24.84</v>
      </c>
      <c r="T182" s="208">
        <f t="shared" si="104"/>
        <v>24.84</v>
      </c>
      <c r="U182" s="208">
        <f t="shared" si="104"/>
        <v>0</v>
      </c>
      <c r="V182" s="208">
        <f t="shared" si="104"/>
        <v>0</v>
      </c>
      <c r="W182" s="208">
        <f t="shared" si="104"/>
        <v>0</v>
      </c>
      <c r="X182" s="208">
        <f t="shared" si="104"/>
        <v>0</v>
      </c>
      <c r="Y182" s="208">
        <f t="shared" si="104"/>
        <v>0</v>
      </c>
      <c r="Z182" s="208">
        <f t="shared" si="104"/>
        <v>0</v>
      </c>
      <c r="AB182" s="10"/>
    </row>
    <row r="183" spans="2:28" s="7" customFormat="1">
      <c r="B183" s="22" t="s">
        <v>108</v>
      </c>
      <c r="C183" s="22"/>
      <c r="D183" s="9"/>
      <c r="E183" s="208">
        <f t="shared" ref="E183:Z183" si="105">E65*E165/1000</f>
        <v>12.42</v>
      </c>
      <c r="F183" s="208">
        <f t="shared" si="105"/>
        <v>12.42</v>
      </c>
      <c r="G183" s="208">
        <f t="shared" si="105"/>
        <v>12.42</v>
      </c>
      <c r="H183" s="208">
        <f t="shared" si="105"/>
        <v>12.42</v>
      </c>
      <c r="I183" s="208">
        <f t="shared" si="105"/>
        <v>12.42</v>
      </c>
      <c r="J183" s="208">
        <f t="shared" si="105"/>
        <v>12.42</v>
      </c>
      <c r="K183" s="208">
        <f t="shared" si="105"/>
        <v>12.42</v>
      </c>
      <c r="L183" s="208">
        <f t="shared" si="105"/>
        <v>12.42</v>
      </c>
      <c r="M183" s="208">
        <f t="shared" si="105"/>
        <v>12.42</v>
      </c>
      <c r="N183" s="208">
        <f t="shared" si="105"/>
        <v>12.42</v>
      </c>
      <c r="O183" s="208">
        <f t="shared" si="105"/>
        <v>12.42</v>
      </c>
      <c r="P183" s="208">
        <f t="shared" si="105"/>
        <v>12.42</v>
      </c>
      <c r="Q183" s="208">
        <f t="shared" si="105"/>
        <v>12.42</v>
      </c>
      <c r="R183" s="208">
        <f t="shared" si="105"/>
        <v>12.42</v>
      </c>
      <c r="S183" s="208">
        <f t="shared" si="105"/>
        <v>12.42</v>
      </c>
      <c r="T183" s="208">
        <f t="shared" si="105"/>
        <v>12.42</v>
      </c>
      <c r="U183" s="208">
        <f t="shared" si="105"/>
        <v>12.42</v>
      </c>
      <c r="V183" s="208">
        <f t="shared" si="105"/>
        <v>12.42</v>
      </c>
      <c r="W183" s="208">
        <f t="shared" si="105"/>
        <v>0</v>
      </c>
      <c r="X183" s="208">
        <f t="shared" si="105"/>
        <v>0</v>
      </c>
      <c r="Y183" s="208">
        <f t="shared" si="105"/>
        <v>0</v>
      </c>
      <c r="Z183" s="208">
        <f t="shared" si="105"/>
        <v>0</v>
      </c>
      <c r="AB183" s="10"/>
    </row>
    <row r="184" spans="2:28" s="7" customFormat="1">
      <c r="B184" s="47" t="s">
        <v>110</v>
      </c>
      <c r="C184" s="47"/>
      <c r="D184" s="9"/>
      <c r="E184" s="208">
        <f t="shared" ref="E184:Z184" si="106">E66*E166/1000</f>
        <v>0</v>
      </c>
      <c r="F184" s="208">
        <f t="shared" si="106"/>
        <v>0</v>
      </c>
      <c r="G184" s="208">
        <f t="shared" si="106"/>
        <v>0</v>
      </c>
      <c r="H184" s="208">
        <f t="shared" si="106"/>
        <v>0</v>
      </c>
      <c r="I184" s="208">
        <f t="shared" si="106"/>
        <v>0</v>
      </c>
      <c r="J184" s="208">
        <f t="shared" si="106"/>
        <v>0</v>
      </c>
      <c r="K184" s="208">
        <f t="shared" si="106"/>
        <v>320</v>
      </c>
      <c r="L184" s="208">
        <f t="shared" si="106"/>
        <v>640</v>
      </c>
      <c r="M184" s="208">
        <f t="shared" si="106"/>
        <v>960</v>
      </c>
      <c r="N184" s="208">
        <f t="shared" si="106"/>
        <v>960</v>
      </c>
      <c r="O184" s="208">
        <f t="shared" si="106"/>
        <v>960</v>
      </c>
      <c r="P184" s="208">
        <f t="shared" si="106"/>
        <v>960</v>
      </c>
      <c r="Q184" s="208">
        <f t="shared" si="106"/>
        <v>960</v>
      </c>
      <c r="R184" s="208">
        <f t="shared" si="106"/>
        <v>960</v>
      </c>
      <c r="S184" s="208">
        <f t="shared" si="106"/>
        <v>960</v>
      </c>
      <c r="T184" s="208">
        <f t="shared" si="106"/>
        <v>960</v>
      </c>
      <c r="U184" s="208">
        <f t="shared" si="106"/>
        <v>960</v>
      </c>
      <c r="V184" s="208">
        <f t="shared" si="106"/>
        <v>960</v>
      </c>
      <c r="W184" s="208">
        <f t="shared" si="106"/>
        <v>960</v>
      </c>
      <c r="X184" s="208">
        <f t="shared" si="106"/>
        <v>960</v>
      </c>
      <c r="Y184" s="208">
        <f t="shared" si="106"/>
        <v>960</v>
      </c>
      <c r="Z184" s="208">
        <f t="shared" si="106"/>
        <v>960</v>
      </c>
      <c r="AB184" s="10"/>
    </row>
    <row r="185" spans="2:28" s="7" customFormat="1">
      <c r="B185" s="97" t="str">
        <f>"Sum, "&amp;B180</f>
        <v>Sum, Østdanmark (DK2)</v>
      </c>
      <c r="C185" s="97"/>
      <c r="D185" s="99"/>
      <c r="E185" s="281">
        <f t="shared" ref="E185:Z185" si="107">SUM(E181:E184)</f>
        <v>127.26</v>
      </c>
      <c r="F185" s="281">
        <f t="shared" si="107"/>
        <v>127.26</v>
      </c>
      <c r="G185" s="281">
        <f t="shared" si="107"/>
        <v>127.26</v>
      </c>
      <c r="H185" s="281">
        <f t="shared" si="107"/>
        <v>127.26</v>
      </c>
      <c r="I185" s="281">
        <f t="shared" si="107"/>
        <v>127.26</v>
      </c>
      <c r="J185" s="281">
        <f t="shared" si="107"/>
        <v>127.26</v>
      </c>
      <c r="K185" s="281">
        <f t="shared" si="107"/>
        <v>447.26</v>
      </c>
      <c r="L185" s="281">
        <f t="shared" si="107"/>
        <v>677.26</v>
      </c>
      <c r="M185" s="281">
        <f t="shared" si="107"/>
        <v>997.26</v>
      </c>
      <c r="N185" s="281">
        <f t="shared" si="107"/>
        <v>997.26</v>
      </c>
      <c r="O185" s="281">
        <f t="shared" si="107"/>
        <v>997.26</v>
      </c>
      <c r="P185" s="281">
        <f t="shared" si="107"/>
        <v>997.26</v>
      </c>
      <c r="Q185" s="281">
        <f t="shared" si="107"/>
        <v>997.26</v>
      </c>
      <c r="R185" s="281">
        <f t="shared" si="107"/>
        <v>997.26</v>
      </c>
      <c r="S185" s="281">
        <f t="shared" si="107"/>
        <v>997.26</v>
      </c>
      <c r="T185" s="281">
        <f t="shared" si="107"/>
        <v>997.26</v>
      </c>
      <c r="U185" s="281">
        <f t="shared" si="107"/>
        <v>972.42</v>
      </c>
      <c r="V185" s="281">
        <f t="shared" si="107"/>
        <v>972.42</v>
      </c>
      <c r="W185" s="281">
        <f t="shared" si="107"/>
        <v>960</v>
      </c>
      <c r="X185" s="281">
        <f t="shared" si="107"/>
        <v>960</v>
      </c>
      <c r="Y185" s="281">
        <f t="shared" si="107"/>
        <v>960</v>
      </c>
      <c r="Z185" s="281">
        <f t="shared" si="107"/>
        <v>960</v>
      </c>
      <c r="AB185" s="10"/>
    </row>
    <row r="186" spans="2:28" s="7" customFormat="1">
      <c r="B186" s="47"/>
      <c r="C186" s="47"/>
      <c r="D186" s="9"/>
      <c r="E186" s="9"/>
      <c r="F186" s="9"/>
      <c r="G186" s="9"/>
      <c r="H186" s="9"/>
      <c r="I186" s="9"/>
      <c r="J186" s="9"/>
      <c r="K186" s="9"/>
      <c r="L186" s="9"/>
      <c r="M186" s="9"/>
      <c r="N186" s="9"/>
      <c r="O186" s="9"/>
      <c r="P186" s="9"/>
      <c r="Q186" s="208"/>
      <c r="R186" s="208"/>
      <c r="S186" s="208"/>
      <c r="T186" s="208"/>
      <c r="U186" s="208"/>
      <c r="V186" s="208"/>
      <c r="W186" s="208"/>
      <c r="X186" s="208"/>
      <c r="Y186" s="208"/>
      <c r="Z186" s="208"/>
      <c r="AB186" s="10"/>
    </row>
    <row r="187" spans="2:28" s="7" customFormat="1">
      <c r="B187" s="97" t="s">
        <v>29</v>
      </c>
      <c r="C187" s="105"/>
      <c r="D187" s="9"/>
      <c r="E187" s="9"/>
      <c r="F187" s="9"/>
      <c r="G187" s="9"/>
      <c r="H187" s="9"/>
      <c r="I187" s="9"/>
      <c r="J187" s="9"/>
      <c r="K187" s="9"/>
      <c r="L187" s="9"/>
      <c r="M187" s="9"/>
      <c r="N187" s="9"/>
      <c r="O187" s="9"/>
      <c r="P187" s="9"/>
      <c r="Q187" s="208"/>
      <c r="R187" s="208"/>
      <c r="S187" s="208"/>
      <c r="T187" s="208"/>
      <c r="U187" s="208"/>
      <c r="V187" s="208"/>
      <c r="W187" s="208"/>
      <c r="X187" s="208"/>
      <c r="Y187" s="208"/>
      <c r="Z187" s="208"/>
      <c r="AB187" s="10"/>
    </row>
    <row r="188" spans="2:28" s="7" customFormat="1">
      <c r="B188" s="22" t="s">
        <v>111</v>
      </c>
      <c r="C188" s="22"/>
      <c r="D188" s="9"/>
      <c r="E188" s="208">
        <f>E70*E169/1000</f>
        <v>14</v>
      </c>
      <c r="F188" s="208">
        <f>F70*F169/1000</f>
        <v>14</v>
      </c>
      <c r="G188" s="208"/>
      <c r="H188" s="208"/>
      <c r="I188" s="208"/>
      <c r="J188" s="208"/>
      <c r="K188" s="208"/>
      <c r="L188" s="208"/>
      <c r="M188" s="208"/>
      <c r="N188" s="208"/>
      <c r="O188" s="208"/>
      <c r="P188" s="208"/>
      <c r="Q188" s="208"/>
      <c r="R188" s="208"/>
      <c r="S188" s="208"/>
      <c r="T188" s="208"/>
      <c r="U188" s="208"/>
      <c r="V188" s="208"/>
      <c r="W188" s="208"/>
      <c r="X188" s="208"/>
      <c r="Y188" s="208"/>
      <c r="Z188" s="208"/>
      <c r="AB188" s="10"/>
    </row>
    <row r="189" spans="2:28" s="7" customFormat="1">
      <c r="B189" s="22" t="s">
        <v>112</v>
      </c>
      <c r="C189" s="22"/>
      <c r="D189" s="9"/>
      <c r="E189" s="208">
        <f t="shared" ref="E189:Z189" si="108">E71*E170/1000</f>
        <v>67.079999999999984</v>
      </c>
      <c r="F189" s="208">
        <f t="shared" si="108"/>
        <v>67.079999999999984</v>
      </c>
      <c r="G189" s="208">
        <f t="shared" si="108"/>
        <v>67.079999999999984</v>
      </c>
      <c r="H189" s="208">
        <f t="shared" si="108"/>
        <v>67.079999999999984</v>
      </c>
      <c r="I189" s="208">
        <f t="shared" si="108"/>
        <v>67.079999999999984</v>
      </c>
      <c r="J189" s="208">
        <f t="shared" si="108"/>
        <v>67.079999999999984</v>
      </c>
      <c r="K189" s="208">
        <f t="shared" si="108"/>
        <v>67.079999999999984</v>
      </c>
      <c r="L189" s="208">
        <f t="shared" si="108"/>
        <v>67.079999999999984</v>
      </c>
      <c r="M189" s="208">
        <f t="shared" si="108"/>
        <v>67.079999999999984</v>
      </c>
      <c r="N189" s="208">
        <f t="shared" si="108"/>
        <v>67.079999999999984</v>
      </c>
      <c r="O189" s="208">
        <f t="shared" si="108"/>
        <v>0</v>
      </c>
      <c r="P189" s="208">
        <f t="shared" si="108"/>
        <v>0</v>
      </c>
      <c r="Q189" s="208">
        <f t="shared" si="108"/>
        <v>0</v>
      </c>
      <c r="R189" s="208">
        <f t="shared" si="108"/>
        <v>0</v>
      </c>
      <c r="S189" s="208">
        <f t="shared" si="108"/>
        <v>0</v>
      </c>
      <c r="T189" s="208">
        <f t="shared" si="108"/>
        <v>0</v>
      </c>
      <c r="U189" s="208">
        <f t="shared" si="108"/>
        <v>0</v>
      </c>
      <c r="V189" s="208">
        <f t="shared" si="108"/>
        <v>0</v>
      </c>
      <c r="W189" s="208">
        <f t="shared" si="108"/>
        <v>0</v>
      </c>
      <c r="X189" s="208">
        <f t="shared" si="108"/>
        <v>0</v>
      </c>
      <c r="Y189" s="208">
        <f t="shared" si="108"/>
        <v>0</v>
      </c>
      <c r="Z189" s="208">
        <f t="shared" si="108"/>
        <v>0</v>
      </c>
      <c r="AB189" s="10"/>
    </row>
    <row r="190" spans="2:28" s="7" customFormat="1">
      <c r="B190" s="22" t="s">
        <v>113</v>
      </c>
      <c r="C190" s="22"/>
      <c r="D190" s="9"/>
      <c r="E190" s="208">
        <f t="shared" ref="E190:Z190" si="109">E72*E171/1000</f>
        <v>75.900000000000006</v>
      </c>
      <c r="F190" s="208">
        <f t="shared" si="109"/>
        <v>75.900000000000006</v>
      </c>
      <c r="G190" s="208">
        <f t="shared" si="109"/>
        <v>75.900000000000006</v>
      </c>
      <c r="H190" s="208">
        <f t="shared" si="109"/>
        <v>75.900000000000006</v>
      </c>
      <c r="I190" s="208">
        <f t="shared" si="109"/>
        <v>75.900000000000006</v>
      </c>
      <c r="J190" s="208">
        <f t="shared" si="109"/>
        <v>75.900000000000006</v>
      </c>
      <c r="K190" s="208">
        <f t="shared" si="109"/>
        <v>75.900000000000006</v>
      </c>
      <c r="L190" s="208">
        <f t="shared" si="109"/>
        <v>75.900000000000006</v>
      </c>
      <c r="M190" s="208">
        <f t="shared" si="109"/>
        <v>75.900000000000006</v>
      </c>
      <c r="N190" s="208">
        <f t="shared" si="109"/>
        <v>75.900000000000006</v>
      </c>
      <c r="O190" s="208">
        <f t="shared" si="109"/>
        <v>0</v>
      </c>
      <c r="P190" s="208">
        <f t="shared" si="109"/>
        <v>0</v>
      </c>
      <c r="Q190" s="208">
        <f t="shared" si="109"/>
        <v>0</v>
      </c>
      <c r="R190" s="208">
        <f t="shared" si="109"/>
        <v>0</v>
      </c>
      <c r="S190" s="208">
        <f t="shared" si="109"/>
        <v>0</v>
      </c>
      <c r="T190" s="208">
        <f t="shared" si="109"/>
        <v>0</v>
      </c>
      <c r="U190" s="208">
        <f t="shared" si="109"/>
        <v>0</v>
      </c>
      <c r="V190" s="208">
        <f t="shared" si="109"/>
        <v>0</v>
      </c>
      <c r="W190" s="208">
        <f t="shared" si="109"/>
        <v>0</v>
      </c>
      <c r="X190" s="208">
        <f t="shared" si="109"/>
        <v>0</v>
      </c>
      <c r="Y190" s="208">
        <f t="shared" si="109"/>
        <v>0</v>
      </c>
      <c r="Z190" s="208">
        <f t="shared" si="109"/>
        <v>0</v>
      </c>
      <c r="AB190" s="10"/>
    </row>
    <row r="191" spans="2:28" s="7" customFormat="1">
      <c r="B191" s="22" t="s">
        <v>114</v>
      </c>
      <c r="C191" s="22"/>
      <c r="D191" s="9"/>
      <c r="E191" s="208">
        <f t="shared" ref="E191:Z191" si="110">E73*E172/1000</f>
        <v>21.28</v>
      </c>
      <c r="F191" s="208">
        <f t="shared" si="110"/>
        <v>21.28</v>
      </c>
      <c r="G191" s="208">
        <f t="shared" si="110"/>
        <v>21.28</v>
      </c>
      <c r="H191" s="208">
        <f t="shared" si="110"/>
        <v>21.28</v>
      </c>
      <c r="I191" s="208">
        <f t="shared" si="110"/>
        <v>21.28</v>
      </c>
      <c r="J191" s="208">
        <f t="shared" si="110"/>
        <v>21.28</v>
      </c>
      <c r="K191" s="208">
        <f t="shared" si="110"/>
        <v>21.28</v>
      </c>
      <c r="L191" s="208">
        <f t="shared" si="110"/>
        <v>21.28</v>
      </c>
      <c r="M191" s="208">
        <f t="shared" si="110"/>
        <v>21.28</v>
      </c>
      <c r="N191" s="208">
        <f t="shared" si="110"/>
        <v>21.28</v>
      </c>
      <c r="O191" s="208">
        <f t="shared" si="110"/>
        <v>0</v>
      </c>
      <c r="P191" s="208">
        <f t="shared" si="110"/>
        <v>0</v>
      </c>
      <c r="Q191" s="208">
        <f t="shared" si="110"/>
        <v>0</v>
      </c>
      <c r="R191" s="208">
        <f t="shared" si="110"/>
        <v>0</v>
      </c>
      <c r="S191" s="208">
        <f t="shared" si="110"/>
        <v>0</v>
      </c>
      <c r="T191" s="208">
        <f t="shared" si="110"/>
        <v>0</v>
      </c>
      <c r="U191" s="208">
        <f t="shared" si="110"/>
        <v>0</v>
      </c>
      <c r="V191" s="208">
        <f t="shared" si="110"/>
        <v>0</v>
      </c>
      <c r="W191" s="208">
        <f t="shared" si="110"/>
        <v>0</v>
      </c>
      <c r="X191" s="208">
        <f t="shared" si="110"/>
        <v>0</v>
      </c>
      <c r="Y191" s="208">
        <f t="shared" si="110"/>
        <v>0</v>
      </c>
      <c r="Z191" s="208">
        <f t="shared" si="110"/>
        <v>0</v>
      </c>
      <c r="AB191" s="10"/>
    </row>
    <row r="192" spans="2:28" s="7" customFormat="1">
      <c r="B192" s="22" t="s">
        <v>115</v>
      </c>
      <c r="C192" s="22"/>
      <c r="D192" s="9"/>
      <c r="E192" s="208">
        <f t="shared" ref="E192:Z192" si="111">E74*E173/1000</f>
        <v>64.05</v>
      </c>
      <c r="F192" s="208">
        <f t="shared" si="111"/>
        <v>64.05</v>
      </c>
      <c r="G192" s="208">
        <f t="shared" si="111"/>
        <v>64.05</v>
      </c>
      <c r="H192" s="208">
        <f t="shared" si="111"/>
        <v>64.05</v>
      </c>
      <c r="I192" s="208">
        <f t="shared" si="111"/>
        <v>64.05</v>
      </c>
      <c r="J192" s="208">
        <f t="shared" si="111"/>
        <v>64.05</v>
      </c>
      <c r="K192" s="208">
        <f t="shared" si="111"/>
        <v>64.05</v>
      </c>
      <c r="L192" s="208">
        <f t="shared" si="111"/>
        <v>64.05</v>
      </c>
      <c r="M192" s="208">
        <f t="shared" si="111"/>
        <v>64.05</v>
      </c>
      <c r="N192" s="208">
        <f t="shared" si="111"/>
        <v>64.05</v>
      </c>
      <c r="O192" s="208">
        <f t="shared" si="111"/>
        <v>64.05</v>
      </c>
      <c r="P192" s="208">
        <f t="shared" si="111"/>
        <v>64.05</v>
      </c>
      <c r="Q192" s="208">
        <f t="shared" si="111"/>
        <v>64.05</v>
      </c>
      <c r="R192" s="208">
        <f t="shared" si="111"/>
        <v>64.05</v>
      </c>
      <c r="S192" s="208">
        <f t="shared" si="111"/>
        <v>64.05</v>
      </c>
      <c r="T192" s="208">
        <f t="shared" si="111"/>
        <v>64.05</v>
      </c>
      <c r="U192" s="208">
        <f t="shared" si="111"/>
        <v>0</v>
      </c>
      <c r="V192" s="208">
        <f t="shared" si="111"/>
        <v>0</v>
      </c>
      <c r="W192" s="208">
        <f t="shared" si="111"/>
        <v>0</v>
      </c>
      <c r="X192" s="208">
        <f t="shared" si="111"/>
        <v>0</v>
      </c>
      <c r="Y192" s="208">
        <f t="shared" si="111"/>
        <v>0</v>
      </c>
      <c r="Z192" s="208">
        <f t="shared" si="111"/>
        <v>0</v>
      </c>
      <c r="AB192" s="10"/>
    </row>
    <row r="193" spans="2:28" s="7" customFormat="1">
      <c r="B193" s="274" t="s">
        <v>410</v>
      </c>
      <c r="C193" s="47"/>
      <c r="D193" s="9"/>
      <c r="E193" s="208">
        <f t="shared" ref="E193:Z193" si="112">E75*E174/1000</f>
        <v>0</v>
      </c>
      <c r="F193" s="208">
        <f t="shared" si="112"/>
        <v>0</v>
      </c>
      <c r="G193" s="208">
        <f t="shared" si="112"/>
        <v>0</v>
      </c>
      <c r="H193" s="208">
        <f t="shared" si="112"/>
        <v>0</v>
      </c>
      <c r="I193" s="208">
        <f t="shared" si="112"/>
        <v>0</v>
      </c>
      <c r="J193" s="208">
        <f t="shared" si="112"/>
        <v>1575</v>
      </c>
      <c r="K193" s="208">
        <f t="shared" si="112"/>
        <v>1575</v>
      </c>
      <c r="L193" s="208">
        <f t="shared" si="112"/>
        <v>1575</v>
      </c>
      <c r="M193" s="208">
        <f t="shared" si="112"/>
        <v>1575</v>
      </c>
      <c r="N193" s="208">
        <f t="shared" si="112"/>
        <v>1575</v>
      </c>
      <c r="O193" s="208">
        <f t="shared" si="112"/>
        <v>1575</v>
      </c>
      <c r="P193" s="208">
        <f t="shared" si="112"/>
        <v>1575</v>
      </c>
      <c r="Q193" s="208">
        <f t="shared" si="112"/>
        <v>1575</v>
      </c>
      <c r="R193" s="208">
        <f t="shared" si="112"/>
        <v>1575</v>
      </c>
      <c r="S193" s="208">
        <f t="shared" si="112"/>
        <v>1575</v>
      </c>
      <c r="T193" s="208">
        <f t="shared" si="112"/>
        <v>1575</v>
      </c>
      <c r="U193" s="208">
        <f t="shared" si="112"/>
        <v>1575</v>
      </c>
      <c r="V193" s="208">
        <f t="shared" si="112"/>
        <v>1575</v>
      </c>
      <c r="W193" s="208">
        <f t="shared" si="112"/>
        <v>1575</v>
      </c>
      <c r="X193" s="208">
        <f t="shared" si="112"/>
        <v>1575</v>
      </c>
      <c r="Y193" s="208">
        <f t="shared" si="112"/>
        <v>1575</v>
      </c>
      <c r="Z193" s="208">
        <f t="shared" si="112"/>
        <v>1575</v>
      </c>
      <c r="AB193" s="10"/>
    </row>
    <row r="194" spans="2:28" s="7" customFormat="1">
      <c r="B194" s="274" t="s">
        <v>409</v>
      </c>
      <c r="C194" s="47"/>
      <c r="D194" s="9"/>
      <c r="E194" s="208">
        <f t="shared" ref="E194:Z194" si="113">E76*E175/1000</f>
        <v>105</v>
      </c>
      <c r="F194" s="208">
        <f t="shared" si="113"/>
        <v>105</v>
      </c>
      <c r="G194" s="208">
        <f t="shared" si="113"/>
        <v>105</v>
      </c>
      <c r="H194" s="208">
        <f t="shared" si="113"/>
        <v>105</v>
      </c>
      <c r="I194" s="208">
        <f t="shared" si="113"/>
        <v>105</v>
      </c>
      <c r="J194" s="208">
        <f t="shared" si="113"/>
        <v>105</v>
      </c>
      <c r="K194" s="208">
        <f t="shared" si="113"/>
        <v>105</v>
      </c>
      <c r="L194" s="208">
        <f t="shared" si="113"/>
        <v>105</v>
      </c>
      <c r="M194" s="208">
        <f t="shared" si="113"/>
        <v>105</v>
      </c>
      <c r="N194" s="208">
        <f t="shared" si="113"/>
        <v>105</v>
      </c>
      <c r="O194" s="208">
        <f t="shared" si="113"/>
        <v>105</v>
      </c>
      <c r="P194" s="208">
        <f t="shared" si="113"/>
        <v>105</v>
      </c>
      <c r="Q194" s="208">
        <f t="shared" si="113"/>
        <v>105</v>
      </c>
      <c r="R194" s="208">
        <f t="shared" si="113"/>
        <v>105</v>
      </c>
      <c r="S194" s="208">
        <f t="shared" si="113"/>
        <v>105</v>
      </c>
      <c r="T194" s="208">
        <f t="shared" si="113"/>
        <v>105</v>
      </c>
      <c r="U194" s="208">
        <f t="shared" si="113"/>
        <v>105</v>
      </c>
      <c r="V194" s="208">
        <f t="shared" si="113"/>
        <v>105</v>
      </c>
      <c r="W194" s="208">
        <f t="shared" si="113"/>
        <v>105</v>
      </c>
      <c r="X194" s="208">
        <f t="shared" si="113"/>
        <v>105</v>
      </c>
      <c r="Y194" s="208">
        <f t="shared" si="113"/>
        <v>105</v>
      </c>
      <c r="Z194" s="208">
        <f t="shared" si="113"/>
        <v>105</v>
      </c>
      <c r="AB194" s="10"/>
    </row>
    <row r="195" spans="2:28" s="7" customFormat="1">
      <c r="B195" s="47" t="s">
        <v>110</v>
      </c>
      <c r="C195" s="47"/>
      <c r="D195" s="9"/>
      <c r="E195" s="208">
        <f t="shared" ref="E195:Z195" si="114">E77*E176/1000</f>
        <v>0</v>
      </c>
      <c r="F195" s="208">
        <f t="shared" si="114"/>
        <v>0</v>
      </c>
      <c r="G195" s="208">
        <f t="shared" si="114"/>
        <v>0</v>
      </c>
      <c r="H195" s="208">
        <f t="shared" si="114"/>
        <v>0</v>
      </c>
      <c r="I195" s="208">
        <f t="shared" si="114"/>
        <v>0</v>
      </c>
      <c r="J195" s="208">
        <f t="shared" si="114"/>
        <v>0</v>
      </c>
      <c r="K195" s="208">
        <f t="shared" si="114"/>
        <v>200</v>
      </c>
      <c r="L195" s="208">
        <f t="shared" si="114"/>
        <v>400</v>
      </c>
      <c r="M195" s="208">
        <f t="shared" si="114"/>
        <v>600</v>
      </c>
      <c r="N195" s="208">
        <f t="shared" si="114"/>
        <v>600</v>
      </c>
      <c r="O195" s="208">
        <f t="shared" si="114"/>
        <v>600</v>
      </c>
      <c r="P195" s="208">
        <f t="shared" si="114"/>
        <v>600</v>
      </c>
      <c r="Q195" s="208">
        <f t="shared" si="114"/>
        <v>600</v>
      </c>
      <c r="R195" s="208">
        <f t="shared" si="114"/>
        <v>600</v>
      </c>
      <c r="S195" s="208">
        <f t="shared" si="114"/>
        <v>600</v>
      </c>
      <c r="T195" s="208">
        <f t="shared" si="114"/>
        <v>600</v>
      </c>
      <c r="U195" s="208">
        <f t="shared" si="114"/>
        <v>600</v>
      </c>
      <c r="V195" s="208">
        <f t="shared" si="114"/>
        <v>600</v>
      </c>
      <c r="W195" s="208">
        <f t="shared" si="114"/>
        <v>600</v>
      </c>
      <c r="X195" s="208">
        <f t="shared" si="114"/>
        <v>600</v>
      </c>
      <c r="Y195" s="208">
        <f t="shared" si="114"/>
        <v>600</v>
      </c>
      <c r="Z195" s="208">
        <f t="shared" si="114"/>
        <v>600</v>
      </c>
      <c r="AB195" s="10"/>
    </row>
    <row r="196" spans="2:28" s="7" customFormat="1">
      <c r="B196" s="97" t="str">
        <f>"Sum, "&amp;B187</f>
        <v>Sum, Vestdanmark (DK1)</v>
      </c>
      <c r="C196" s="97"/>
      <c r="D196" s="99"/>
      <c r="E196" s="281">
        <f t="shared" ref="E196:Z196" si="115">SUM(E188:E195)</f>
        <v>347.31</v>
      </c>
      <c r="F196" s="281">
        <f t="shared" si="115"/>
        <v>347.31</v>
      </c>
      <c r="G196" s="281">
        <f t="shared" si="115"/>
        <v>333.31</v>
      </c>
      <c r="H196" s="281">
        <f t="shared" si="115"/>
        <v>333.31</v>
      </c>
      <c r="I196" s="281">
        <f t="shared" si="115"/>
        <v>333.31</v>
      </c>
      <c r="J196" s="281">
        <f t="shared" si="115"/>
        <v>1908.31</v>
      </c>
      <c r="K196" s="281">
        <f t="shared" si="115"/>
        <v>2108.31</v>
      </c>
      <c r="L196" s="281">
        <f t="shared" si="115"/>
        <v>2308.31</v>
      </c>
      <c r="M196" s="281">
        <f t="shared" si="115"/>
        <v>2508.31</v>
      </c>
      <c r="N196" s="281">
        <f t="shared" si="115"/>
        <v>2508.31</v>
      </c>
      <c r="O196" s="281">
        <f t="shared" si="115"/>
        <v>2344.0500000000002</v>
      </c>
      <c r="P196" s="281">
        <f t="shared" si="115"/>
        <v>2344.0500000000002</v>
      </c>
      <c r="Q196" s="281">
        <f>SUM(Q188:Q195)</f>
        <v>2344.0500000000002</v>
      </c>
      <c r="R196" s="281">
        <f t="shared" si="115"/>
        <v>2344.0500000000002</v>
      </c>
      <c r="S196" s="281">
        <f t="shared" si="115"/>
        <v>2344.0500000000002</v>
      </c>
      <c r="T196" s="281">
        <f t="shared" si="115"/>
        <v>2344.0500000000002</v>
      </c>
      <c r="U196" s="281">
        <f t="shared" si="115"/>
        <v>2280</v>
      </c>
      <c r="V196" s="281">
        <f t="shared" si="115"/>
        <v>2280</v>
      </c>
      <c r="W196" s="281">
        <f t="shared" si="115"/>
        <v>2280</v>
      </c>
      <c r="X196" s="281">
        <f t="shared" si="115"/>
        <v>2280</v>
      </c>
      <c r="Y196" s="281">
        <f t="shared" si="115"/>
        <v>2280</v>
      </c>
      <c r="Z196" s="281">
        <f t="shared" si="115"/>
        <v>2280</v>
      </c>
      <c r="AB196" s="10"/>
    </row>
    <row r="197" spans="2:28" s="7" customFormat="1">
      <c r="B197" s="47"/>
      <c r="C197" s="47"/>
      <c r="D197" s="9"/>
      <c r="E197" s="9"/>
      <c r="F197" s="9"/>
      <c r="G197" s="9"/>
      <c r="H197" s="9"/>
      <c r="I197" s="9"/>
      <c r="J197" s="9"/>
      <c r="K197" s="9"/>
      <c r="L197" s="9"/>
      <c r="M197" s="9"/>
      <c r="N197" s="9"/>
      <c r="O197" s="9"/>
      <c r="P197" s="9"/>
      <c r="Q197" s="208"/>
      <c r="R197" s="208"/>
      <c r="S197" s="208"/>
      <c r="T197" s="208"/>
      <c r="U197" s="208"/>
      <c r="V197" s="208"/>
      <c r="W197" s="208"/>
      <c r="X197" s="208"/>
      <c r="Y197" s="208"/>
      <c r="Z197" s="208"/>
      <c r="AB197" s="10"/>
    </row>
    <row r="198" spans="2:28" s="7" customFormat="1">
      <c r="B198" s="100" t="s">
        <v>135</v>
      </c>
      <c r="C198" s="100"/>
      <c r="D198" s="101"/>
      <c r="E198" s="101">
        <f t="shared" ref="E198:Z198" si="116">E185+E196</f>
        <v>474.57</v>
      </c>
      <c r="F198" s="101">
        <f t="shared" si="116"/>
        <v>474.57</v>
      </c>
      <c r="G198" s="101">
        <f t="shared" si="116"/>
        <v>460.57</v>
      </c>
      <c r="H198" s="101">
        <f t="shared" si="116"/>
        <v>460.57</v>
      </c>
      <c r="I198" s="101">
        <f t="shared" si="116"/>
        <v>460.57</v>
      </c>
      <c r="J198" s="101">
        <f t="shared" si="116"/>
        <v>2035.57</v>
      </c>
      <c r="K198" s="101">
        <f t="shared" si="116"/>
        <v>2555.5699999999997</v>
      </c>
      <c r="L198" s="101">
        <f t="shared" si="116"/>
        <v>2985.5699999999997</v>
      </c>
      <c r="M198" s="101">
        <f t="shared" si="116"/>
        <v>3505.5699999999997</v>
      </c>
      <c r="N198" s="101">
        <f t="shared" si="116"/>
        <v>3505.5699999999997</v>
      </c>
      <c r="O198" s="101">
        <f t="shared" si="116"/>
        <v>3341.3100000000004</v>
      </c>
      <c r="P198" s="101">
        <f t="shared" si="116"/>
        <v>3341.3100000000004</v>
      </c>
      <c r="Q198" s="172">
        <f t="shared" si="116"/>
        <v>3341.3100000000004</v>
      </c>
      <c r="R198" s="172">
        <f t="shared" si="116"/>
        <v>3341.3100000000004</v>
      </c>
      <c r="S198" s="172">
        <f t="shared" si="116"/>
        <v>3341.3100000000004</v>
      </c>
      <c r="T198" s="172">
        <f t="shared" si="116"/>
        <v>3341.3100000000004</v>
      </c>
      <c r="U198" s="172">
        <f t="shared" si="116"/>
        <v>3252.42</v>
      </c>
      <c r="V198" s="172">
        <f t="shared" si="116"/>
        <v>3252.42</v>
      </c>
      <c r="W198" s="172">
        <f t="shared" si="116"/>
        <v>3240</v>
      </c>
      <c r="X198" s="172">
        <f t="shared" si="116"/>
        <v>3240</v>
      </c>
      <c r="Y198" s="172">
        <f t="shared" si="116"/>
        <v>3240</v>
      </c>
      <c r="Z198" s="172">
        <f t="shared" si="116"/>
        <v>3240</v>
      </c>
      <c r="AB198" s="10"/>
    </row>
    <row r="199" spans="2:28" s="7" customFormat="1">
      <c r="B199" s="190" t="s">
        <v>507</v>
      </c>
      <c r="C199" s="47"/>
      <c r="D199" s="9"/>
      <c r="E199" s="9"/>
      <c r="F199" s="9"/>
      <c r="G199" s="9"/>
      <c r="H199" s="9"/>
      <c r="I199" s="9"/>
      <c r="J199" s="9"/>
      <c r="K199" s="9"/>
      <c r="L199" s="9"/>
      <c r="M199" s="9"/>
      <c r="N199" s="9"/>
      <c r="O199" s="9"/>
      <c r="P199" s="9"/>
      <c r="Q199" s="9"/>
      <c r="R199" s="9"/>
      <c r="S199" s="9"/>
      <c r="T199" s="9"/>
      <c r="U199" s="9"/>
      <c r="V199" s="9"/>
      <c r="W199" s="9"/>
      <c r="X199" s="9"/>
      <c r="Y199" s="9"/>
      <c r="Z199" s="9"/>
      <c r="AA199" s="26"/>
      <c r="AB199" s="10"/>
    </row>
    <row r="200" spans="2:28" s="7" customFormat="1">
      <c r="B200" s="47"/>
      <c r="C200" s="47"/>
      <c r="D200" s="9"/>
      <c r="E200" s="9"/>
      <c r="F200" s="9"/>
      <c r="G200" s="9"/>
      <c r="H200" s="9"/>
      <c r="I200" s="9"/>
      <c r="J200" s="9"/>
      <c r="K200" s="9"/>
      <c r="L200" s="9"/>
      <c r="M200" s="9"/>
      <c r="N200" s="9"/>
      <c r="O200" s="9"/>
      <c r="P200" s="9"/>
      <c r="Q200" s="9"/>
      <c r="R200" s="9"/>
      <c r="S200" s="9"/>
      <c r="T200" s="9"/>
      <c r="U200" s="9"/>
      <c r="V200" s="9"/>
      <c r="W200" s="9"/>
      <c r="X200" s="9"/>
      <c r="Y200" s="9"/>
      <c r="Z200" s="9"/>
      <c r="AA200" s="26"/>
      <c r="AB200" s="10"/>
    </row>
    <row r="201" spans="2:28" s="60" customFormat="1">
      <c r="B201" s="60" t="s">
        <v>147</v>
      </c>
    </row>
    <row r="202" spans="2:28" s="7" customFormat="1">
      <c r="B202" s="47"/>
      <c r="C202" s="47"/>
      <c r="D202" s="9"/>
      <c r="E202" s="9"/>
      <c r="F202" s="9"/>
      <c r="G202" s="9"/>
      <c r="H202" s="9"/>
      <c r="I202" s="9"/>
      <c r="J202" s="9"/>
      <c r="K202" s="9"/>
      <c r="L202" s="9"/>
      <c r="M202" s="9"/>
      <c r="N202" s="9"/>
      <c r="O202" s="9"/>
      <c r="P202" s="9"/>
      <c r="Q202" s="9"/>
      <c r="R202" s="9"/>
      <c r="S202" s="9"/>
      <c r="T202" s="9"/>
      <c r="U202" s="9"/>
      <c r="V202" s="9"/>
      <c r="W202" s="9"/>
      <c r="X202" s="9"/>
      <c r="Y202" s="9"/>
      <c r="Z202" s="9"/>
      <c r="AA202" s="26"/>
      <c r="AB202" s="10"/>
    </row>
    <row r="203" spans="2:28" s="7" customFormat="1">
      <c r="B203" s="1" t="s">
        <v>148</v>
      </c>
      <c r="C203" s="1"/>
      <c r="D203" s="182"/>
      <c r="E203" s="182">
        <f t="shared" ref="E203:Z203" si="117">E$5</f>
        <v>2019</v>
      </c>
      <c r="F203" s="182">
        <f t="shared" si="117"/>
        <v>2020</v>
      </c>
      <c r="G203" s="182">
        <f t="shared" si="117"/>
        <v>2021</v>
      </c>
      <c r="H203" s="182">
        <f t="shared" si="117"/>
        <v>2022</v>
      </c>
      <c r="I203" s="182">
        <f t="shared" si="117"/>
        <v>2023</v>
      </c>
      <c r="J203" s="182">
        <f t="shared" si="117"/>
        <v>2024</v>
      </c>
      <c r="K203" s="182">
        <f t="shared" si="117"/>
        <v>2025</v>
      </c>
      <c r="L203" s="182">
        <f t="shared" si="117"/>
        <v>2026</v>
      </c>
      <c r="M203" s="182">
        <f t="shared" si="117"/>
        <v>2027</v>
      </c>
      <c r="N203" s="182">
        <f t="shared" si="117"/>
        <v>2028</v>
      </c>
      <c r="O203" s="182">
        <f t="shared" si="117"/>
        <v>2029</v>
      </c>
      <c r="P203" s="182">
        <f t="shared" si="117"/>
        <v>2030</v>
      </c>
      <c r="Q203" s="182">
        <f t="shared" si="117"/>
        <v>2031</v>
      </c>
      <c r="R203" s="182">
        <f t="shared" si="117"/>
        <v>2032</v>
      </c>
      <c r="S203" s="182">
        <f t="shared" si="117"/>
        <v>2033</v>
      </c>
      <c r="T203" s="182">
        <f t="shared" si="117"/>
        <v>2034</v>
      </c>
      <c r="U203" s="182">
        <f t="shared" si="117"/>
        <v>2035</v>
      </c>
      <c r="V203" s="182">
        <f t="shared" si="117"/>
        <v>2036</v>
      </c>
      <c r="W203" s="182">
        <f t="shared" si="117"/>
        <v>2037</v>
      </c>
      <c r="X203" s="182">
        <f t="shared" si="117"/>
        <v>2038</v>
      </c>
      <c r="Y203" s="182">
        <f t="shared" si="117"/>
        <v>2039</v>
      </c>
      <c r="Z203" s="182">
        <f t="shared" si="117"/>
        <v>2040</v>
      </c>
      <c r="AB203" s="10"/>
    </row>
    <row r="204" spans="2:28" s="7" customFormat="1">
      <c r="B204" s="191" t="s">
        <v>116</v>
      </c>
      <c r="C204" s="344" t="s">
        <v>138</v>
      </c>
      <c r="D204" s="305"/>
      <c r="E204" s="305">
        <v>3900</v>
      </c>
      <c r="F204" s="9">
        <f t="shared" ref="F204:M204" si="118">E204</f>
        <v>3900</v>
      </c>
      <c r="G204" s="9">
        <f t="shared" si="118"/>
        <v>3900</v>
      </c>
      <c r="H204" s="9">
        <f t="shared" si="118"/>
        <v>3900</v>
      </c>
      <c r="I204" s="9">
        <f t="shared" si="118"/>
        <v>3900</v>
      </c>
      <c r="J204" s="9">
        <f t="shared" si="118"/>
        <v>3900</v>
      </c>
      <c r="K204" s="9">
        <f t="shared" si="118"/>
        <v>3900</v>
      </c>
      <c r="L204" s="9">
        <f t="shared" si="118"/>
        <v>3900</v>
      </c>
      <c r="M204" s="9">
        <f t="shared" si="118"/>
        <v>3900</v>
      </c>
      <c r="N204" s="9"/>
      <c r="O204" s="9"/>
      <c r="P204" s="9"/>
      <c r="Q204" s="9"/>
      <c r="R204" s="9"/>
      <c r="S204" s="9"/>
      <c r="T204" s="9"/>
      <c r="U204" s="9"/>
      <c r="V204" s="9"/>
      <c r="W204" s="9"/>
      <c r="X204" s="9"/>
      <c r="Y204" s="9"/>
      <c r="Z204" s="9"/>
      <c r="AB204" s="10"/>
    </row>
    <row r="205" spans="2:28" s="7" customFormat="1">
      <c r="B205" s="191" t="s">
        <v>117</v>
      </c>
      <c r="C205" s="344" t="s">
        <v>139</v>
      </c>
      <c r="D205" s="305"/>
      <c r="E205" s="305">
        <v>3400</v>
      </c>
      <c r="F205" s="9">
        <f t="shared" ref="F205:M205" si="119">E205</f>
        <v>3400</v>
      </c>
      <c r="G205" s="9">
        <f t="shared" si="119"/>
        <v>3400</v>
      </c>
      <c r="H205" s="9">
        <f t="shared" si="119"/>
        <v>3400</v>
      </c>
      <c r="I205" s="9">
        <f t="shared" si="119"/>
        <v>3400</v>
      </c>
      <c r="J205" s="9">
        <f t="shared" si="119"/>
        <v>3400</v>
      </c>
      <c r="K205" s="9">
        <f t="shared" si="119"/>
        <v>3400</v>
      </c>
      <c r="L205" s="9">
        <f t="shared" si="119"/>
        <v>3400</v>
      </c>
      <c r="M205" s="9">
        <f t="shared" si="119"/>
        <v>3400</v>
      </c>
      <c r="N205" s="9">
        <f t="shared" ref="M205:N211" si="120">M205</f>
        <v>3400</v>
      </c>
      <c r="O205" s="9"/>
      <c r="P205" s="9"/>
      <c r="Q205" s="9"/>
      <c r="R205" s="9"/>
      <c r="S205" s="9"/>
      <c r="T205" s="9"/>
      <c r="U205" s="9"/>
      <c r="V205" s="9"/>
      <c r="W205" s="9"/>
      <c r="X205" s="9"/>
      <c r="Y205" s="9"/>
      <c r="Z205" s="9"/>
      <c r="AB205" s="10"/>
    </row>
    <row r="206" spans="2:28" s="7" customFormat="1">
      <c r="B206" s="191" t="s">
        <v>118</v>
      </c>
      <c r="C206" s="344" t="s">
        <v>138</v>
      </c>
      <c r="D206" s="305"/>
      <c r="E206" s="305">
        <v>4450</v>
      </c>
      <c r="F206" s="9">
        <f t="shared" ref="F206:M206" si="121">E206</f>
        <v>4450</v>
      </c>
      <c r="G206" s="9">
        <f t="shared" si="121"/>
        <v>4450</v>
      </c>
      <c r="H206" s="9">
        <f t="shared" si="121"/>
        <v>4450</v>
      </c>
      <c r="I206" s="9">
        <f t="shared" si="121"/>
        <v>4450</v>
      </c>
      <c r="J206" s="9">
        <f t="shared" si="121"/>
        <v>4450</v>
      </c>
      <c r="K206" s="9">
        <f t="shared" si="121"/>
        <v>4450</v>
      </c>
      <c r="L206" s="9">
        <f t="shared" si="121"/>
        <v>4450</v>
      </c>
      <c r="M206" s="9">
        <f t="shared" si="121"/>
        <v>4450</v>
      </c>
      <c r="N206" s="9">
        <f t="shared" si="120"/>
        <v>4450</v>
      </c>
      <c r="O206" s="9">
        <f t="shared" ref="O206:P210" si="122">N206</f>
        <v>4450</v>
      </c>
      <c r="P206" s="9">
        <f t="shared" si="122"/>
        <v>4450</v>
      </c>
      <c r="Q206" s="208">
        <f t="shared" ref="Q206:Q212" si="123">P206</f>
        <v>4450</v>
      </c>
      <c r="R206" s="208">
        <f t="shared" ref="R206:R213" si="124">Q206</f>
        <v>4450</v>
      </c>
      <c r="S206" s="208">
        <f t="shared" ref="S206:S213" si="125">R206</f>
        <v>4450</v>
      </c>
      <c r="T206" s="208">
        <f t="shared" ref="T206:T214" si="126">S206</f>
        <v>4450</v>
      </c>
      <c r="U206" s="208"/>
      <c r="V206" s="208"/>
      <c r="W206" s="208"/>
      <c r="X206" s="208"/>
      <c r="Y206" s="208"/>
      <c r="Z206" s="208"/>
      <c r="AB206" s="10"/>
    </row>
    <row r="207" spans="2:28" s="7" customFormat="1">
      <c r="B207" s="191" t="s">
        <v>119</v>
      </c>
      <c r="C207" s="344" t="s">
        <v>139</v>
      </c>
      <c r="D207" s="305"/>
      <c r="E207" s="305">
        <v>3850</v>
      </c>
      <c r="F207" s="9">
        <f t="shared" ref="F207:M207" si="127">E207</f>
        <v>3850</v>
      </c>
      <c r="G207" s="9">
        <f t="shared" si="127"/>
        <v>3850</v>
      </c>
      <c r="H207" s="9">
        <f t="shared" si="127"/>
        <v>3850</v>
      </c>
      <c r="I207" s="9">
        <f t="shared" si="127"/>
        <v>3850</v>
      </c>
      <c r="J207" s="9">
        <f t="shared" si="127"/>
        <v>3850</v>
      </c>
      <c r="K207" s="9">
        <f t="shared" si="127"/>
        <v>3850</v>
      </c>
      <c r="L207" s="9">
        <f t="shared" si="127"/>
        <v>3850</v>
      </c>
      <c r="M207" s="9">
        <f t="shared" si="127"/>
        <v>3850</v>
      </c>
      <c r="N207" s="9">
        <f t="shared" si="120"/>
        <v>3850</v>
      </c>
      <c r="O207" s="9">
        <f t="shared" si="122"/>
        <v>3850</v>
      </c>
      <c r="P207" s="9">
        <f t="shared" si="122"/>
        <v>3850</v>
      </c>
      <c r="Q207" s="208">
        <f t="shared" si="123"/>
        <v>3850</v>
      </c>
      <c r="R207" s="208">
        <f t="shared" si="124"/>
        <v>3850</v>
      </c>
      <c r="S207" s="208">
        <f t="shared" si="125"/>
        <v>3850</v>
      </c>
      <c r="T207" s="208">
        <f t="shared" si="126"/>
        <v>3850</v>
      </c>
      <c r="U207" s="208">
        <f t="shared" ref="U207:U214" si="128">T207</f>
        <v>3850</v>
      </c>
      <c r="V207" s="208"/>
      <c r="W207" s="208"/>
      <c r="X207" s="208"/>
      <c r="Y207" s="208"/>
      <c r="Z207" s="208"/>
      <c r="AB207" s="10"/>
    </row>
    <row r="208" spans="2:28" s="7" customFormat="1">
      <c r="B208" s="191" t="s">
        <v>120</v>
      </c>
      <c r="C208" s="344" t="s">
        <v>138</v>
      </c>
      <c r="D208" s="305"/>
      <c r="E208" s="305">
        <v>4550</v>
      </c>
      <c r="F208" s="9">
        <f t="shared" ref="F208:M208" si="129">E208</f>
        <v>4550</v>
      </c>
      <c r="G208" s="9">
        <f t="shared" si="129"/>
        <v>4550</v>
      </c>
      <c r="H208" s="9">
        <f t="shared" si="129"/>
        <v>4550</v>
      </c>
      <c r="I208" s="9">
        <f t="shared" si="129"/>
        <v>4550</v>
      </c>
      <c r="J208" s="9">
        <f t="shared" si="129"/>
        <v>4550</v>
      </c>
      <c r="K208" s="9">
        <f t="shared" si="129"/>
        <v>4550</v>
      </c>
      <c r="L208" s="9">
        <f t="shared" si="129"/>
        <v>4550</v>
      </c>
      <c r="M208" s="9">
        <f t="shared" si="129"/>
        <v>4550</v>
      </c>
      <c r="N208" s="9">
        <f t="shared" si="120"/>
        <v>4550</v>
      </c>
      <c r="O208" s="9">
        <f t="shared" si="122"/>
        <v>4550</v>
      </c>
      <c r="P208" s="9">
        <f t="shared" si="122"/>
        <v>4550</v>
      </c>
      <c r="Q208" s="278">
        <f t="shared" si="123"/>
        <v>4550</v>
      </c>
      <c r="R208" s="278">
        <f t="shared" si="124"/>
        <v>4550</v>
      </c>
      <c r="S208" s="278">
        <f t="shared" si="125"/>
        <v>4550</v>
      </c>
      <c r="T208" s="278">
        <f t="shared" si="126"/>
        <v>4550</v>
      </c>
      <c r="U208" s="278">
        <f t="shared" si="128"/>
        <v>4550</v>
      </c>
      <c r="V208" s="278">
        <f>U208</f>
        <v>4550</v>
      </c>
      <c r="W208" s="278">
        <f>V208</f>
        <v>4550</v>
      </c>
      <c r="X208" s="278">
        <f>W208</f>
        <v>4550</v>
      </c>
      <c r="Y208" s="208"/>
      <c r="Z208" s="208"/>
      <c r="AB208" s="10"/>
    </row>
    <row r="209" spans="2:28" s="7" customFormat="1">
      <c r="B209" s="191" t="s">
        <v>121</v>
      </c>
      <c r="C209" s="344" t="s">
        <v>138</v>
      </c>
      <c r="D209" s="9"/>
      <c r="E209" s="310">
        <v>4250</v>
      </c>
      <c r="F209" s="208">
        <f>E209</f>
        <v>4250</v>
      </c>
      <c r="G209" s="9">
        <f t="shared" ref="G209:M209" si="130">F209</f>
        <v>4250</v>
      </c>
      <c r="H209" s="9">
        <f t="shared" si="130"/>
        <v>4250</v>
      </c>
      <c r="I209" s="9">
        <f t="shared" si="130"/>
        <v>4250</v>
      </c>
      <c r="J209" s="9">
        <f t="shared" si="130"/>
        <v>4250</v>
      </c>
      <c r="K209" s="9">
        <f t="shared" si="130"/>
        <v>4250</v>
      </c>
      <c r="L209" s="9">
        <f t="shared" si="130"/>
        <v>4250</v>
      </c>
      <c r="M209" s="9">
        <f t="shared" si="130"/>
        <v>4250</v>
      </c>
      <c r="N209" s="9">
        <f t="shared" si="120"/>
        <v>4250</v>
      </c>
      <c r="O209" s="9">
        <f t="shared" si="122"/>
        <v>4250</v>
      </c>
      <c r="P209" s="9">
        <f t="shared" si="122"/>
        <v>4250</v>
      </c>
      <c r="Q209" s="208">
        <f t="shared" si="123"/>
        <v>4250</v>
      </c>
      <c r="R209" s="208">
        <f t="shared" si="124"/>
        <v>4250</v>
      </c>
      <c r="S209" s="208">
        <f t="shared" si="125"/>
        <v>4250</v>
      </c>
      <c r="T209" s="208">
        <f t="shared" si="126"/>
        <v>4250</v>
      </c>
      <c r="U209" s="208">
        <f t="shared" si="128"/>
        <v>4250</v>
      </c>
      <c r="V209" s="208">
        <f t="shared" ref="V209:V214" si="131">U209</f>
        <v>4250</v>
      </c>
      <c r="W209" s="208">
        <f t="shared" ref="W209:W215" si="132">V209</f>
        <v>4250</v>
      </c>
      <c r="X209" s="208">
        <f t="shared" ref="X209:X216" si="133">W209</f>
        <v>4250</v>
      </c>
      <c r="Y209" s="208">
        <f t="shared" ref="Y209:Y216" si="134">X209</f>
        <v>4250</v>
      </c>
      <c r="Z209" s="208">
        <f t="shared" ref="Z209:Z216" si="135">Y209</f>
        <v>4250</v>
      </c>
      <c r="AB209" s="10"/>
    </row>
    <row r="210" spans="2:28" s="7" customFormat="1">
      <c r="B210" s="180" t="s">
        <v>140</v>
      </c>
      <c r="C210" s="342" t="s">
        <v>139</v>
      </c>
      <c r="D210" s="9"/>
      <c r="E210" s="9"/>
      <c r="F210" s="98"/>
      <c r="G210" s="305"/>
      <c r="H210" s="305">
        <v>4250</v>
      </c>
      <c r="I210" s="9">
        <f>H210</f>
        <v>4250</v>
      </c>
      <c r="J210" s="9">
        <f>I210</f>
        <v>4250</v>
      </c>
      <c r="K210" s="9">
        <f>J210</f>
        <v>4250</v>
      </c>
      <c r="L210" s="9">
        <f>K210</f>
        <v>4250</v>
      </c>
      <c r="M210" s="9">
        <f>L210</f>
        <v>4250</v>
      </c>
      <c r="N210" s="9">
        <f t="shared" si="120"/>
        <v>4250</v>
      </c>
      <c r="O210" s="9">
        <f t="shared" si="122"/>
        <v>4250</v>
      </c>
      <c r="P210" s="9">
        <f t="shared" si="122"/>
        <v>4250</v>
      </c>
      <c r="Q210" s="208">
        <f t="shared" si="123"/>
        <v>4250</v>
      </c>
      <c r="R210" s="208">
        <f t="shared" si="124"/>
        <v>4250</v>
      </c>
      <c r="S210" s="208">
        <f t="shared" si="125"/>
        <v>4250</v>
      </c>
      <c r="T210" s="208">
        <f t="shared" si="126"/>
        <v>4250</v>
      </c>
      <c r="U210" s="208">
        <f t="shared" si="128"/>
        <v>4250</v>
      </c>
      <c r="V210" s="208">
        <f t="shared" si="131"/>
        <v>4250</v>
      </c>
      <c r="W210" s="208">
        <f t="shared" si="132"/>
        <v>4250</v>
      </c>
      <c r="X210" s="208">
        <f t="shared" si="133"/>
        <v>4250</v>
      </c>
      <c r="Y210" s="208">
        <f t="shared" si="134"/>
        <v>4250</v>
      </c>
      <c r="Z210" s="208">
        <f t="shared" si="135"/>
        <v>4250</v>
      </c>
      <c r="AB210" s="10"/>
    </row>
    <row r="211" spans="2:28" s="7" customFormat="1">
      <c r="B211" s="342" t="s">
        <v>429</v>
      </c>
      <c r="C211" s="342" t="s">
        <v>138</v>
      </c>
      <c r="D211" s="9"/>
      <c r="E211" s="9"/>
      <c r="F211" s="9"/>
      <c r="G211" s="9"/>
      <c r="H211" s="9"/>
      <c r="I211" s="9"/>
      <c r="J211" s="9"/>
      <c r="K211" s="9"/>
      <c r="L211" s="305">
        <v>4590</v>
      </c>
      <c r="M211" s="278">
        <f t="shared" si="120"/>
        <v>4590</v>
      </c>
      <c r="N211" s="179">
        <f t="shared" si="120"/>
        <v>4590</v>
      </c>
      <c r="O211" s="179">
        <f>N211</f>
        <v>4590</v>
      </c>
      <c r="P211" s="179">
        <f>O211</f>
        <v>4590</v>
      </c>
      <c r="Q211" s="179">
        <f t="shared" si="123"/>
        <v>4590</v>
      </c>
      <c r="R211" s="179">
        <f t="shared" si="124"/>
        <v>4590</v>
      </c>
      <c r="S211" s="179">
        <f t="shared" si="125"/>
        <v>4590</v>
      </c>
      <c r="T211" s="179">
        <f t="shared" si="126"/>
        <v>4590</v>
      </c>
      <c r="U211" s="179">
        <f t="shared" si="128"/>
        <v>4590</v>
      </c>
      <c r="V211" s="179">
        <f t="shared" si="131"/>
        <v>4590</v>
      </c>
      <c r="W211" s="179">
        <f t="shared" si="132"/>
        <v>4590</v>
      </c>
      <c r="X211" s="179">
        <f t="shared" si="133"/>
        <v>4590</v>
      </c>
      <c r="Y211" s="179">
        <f t="shared" si="134"/>
        <v>4590</v>
      </c>
      <c r="Z211" s="179">
        <f t="shared" si="135"/>
        <v>4590</v>
      </c>
      <c r="AB211" s="10"/>
    </row>
    <row r="212" spans="2:28" s="7" customFormat="1">
      <c r="B212" s="340" t="s">
        <v>450</v>
      </c>
      <c r="C212" s="342" t="s">
        <v>139</v>
      </c>
      <c r="D212" s="9"/>
      <c r="E212" s="9"/>
      <c r="F212" s="9"/>
      <c r="G212" s="9"/>
      <c r="H212" s="9"/>
      <c r="I212" s="9"/>
      <c r="J212" s="9"/>
      <c r="K212" s="9"/>
      <c r="L212" s="9"/>
      <c r="M212" s="9"/>
      <c r="N212" s="305">
        <v>4620</v>
      </c>
      <c r="O212" s="278">
        <f>N212</f>
        <v>4620</v>
      </c>
      <c r="P212" s="179">
        <f>O212</f>
        <v>4620</v>
      </c>
      <c r="Q212" s="179">
        <f t="shared" si="123"/>
        <v>4620</v>
      </c>
      <c r="R212" s="179">
        <f t="shared" si="124"/>
        <v>4620</v>
      </c>
      <c r="S212" s="179">
        <f t="shared" si="125"/>
        <v>4620</v>
      </c>
      <c r="T212" s="179">
        <f t="shared" si="126"/>
        <v>4620</v>
      </c>
      <c r="U212" s="179">
        <f t="shared" si="128"/>
        <v>4620</v>
      </c>
      <c r="V212" s="179">
        <f t="shared" si="131"/>
        <v>4620</v>
      </c>
      <c r="W212" s="179">
        <f t="shared" si="132"/>
        <v>4620</v>
      </c>
      <c r="X212" s="179">
        <f t="shared" si="133"/>
        <v>4620</v>
      </c>
      <c r="Y212" s="179">
        <f t="shared" si="134"/>
        <v>4620</v>
      </c>
      <c r="Z212" s="179">
        <f t="shared" si="135"/>
        <v>4620</v>
      </c>
      <c r="AB212" s="10"/>
    </row>
    <row r="213" spans="2:28" s="7" customFormat="1">
      <c r="B213" s="340" t="s">
        <v>451</v>
      </c>
      <c r="C213" s="342" t="s">
        <v>138</v>
      </c>
      <c r="D213" s="9"/>
      <c r="E213" s="9"/>
      <c r="F213" s="9"/>
      <c r="G213" s="9"/>
      <c r="H213" s="9"/>
      <c r="I213" s="9"/>
      <c r="J213" s="9"/>
      <c r="K213" s="9"/>
      <c r="L213" s="9"/>
      <c r="M213" s="9"/>
      <c r="N213" s="9"/>
      <c r="P213" s="305">
        <v>4650</v>
      </c>
      <c r="Q213" s="179">
        <f>P213</f>
        <v>4650</v>
      </c>
      <c r="R213" s="208">
        <f t="shared" si="124"/>
        <v>4650</v>
      </c>
      <c r="S213" s="208">
        <f t="shared" si="125"/>
        <v>4650</v>
      </c>
      <c r="T213" s="208">
        <f t="shared" si="126"/>
        <v>4650</v>
      </c>
      <c r="U213" s="208">
        <f t="shared" si="128"/>
        <v>4650</v>
      </c>
      <c r="V213" s="208">
        <f t="shared" si="131"/>
        <v>4650</v>
      </c>
      <c r="W213" s="208">
        <f t="shared" si="132"/>
        <v>4650</v>
      </c>
      <c r="X213" s="208">
        <f t="shared" si="133"/>
        <v>4650</v>
      </c>
      <c r="Y213" s="208">
        <f t="shared" si="134"/>
        <v>4650</v>
      </c>
      <c r="Z213" s="208">
        <f t="shared" si="135"/>
        <v>4650</v>
      </c>
      <c r="AB213" s="10"/>
    </row>
    <row r="214" spans="2:28" s="167" customFormat="1">
      <c r="B214" s="345" t="s">
        <v>430</v>
      </c>
      <c r="C214" s="342" t="s">
        <v>138</v>
      </c>
      <c r="D214" s="179"/>
      <c r="E214" s="179"/>
      <c r="F214" s="179"/>
      <c r="G214" s="179"/>
      <c r="H214" s="179"/>
      <c r="I214" s="179"/>
      <c r="J214" s="179"/>
      <c r="K214" s="179"/>
      <c r="L214" s="179"/>
      <c r="M214" s="179"/>
      <c r="N214" s="179"/>
      <c r="O214" s="305"/>
      <c r="P214" s="305"/>
      <c r="Q214" s="305"/>
      <c r="R214" s="305">
        <v>4660</v>
      </c>
      <c r="S214" s="278">
        <f>R214</f>
        <v>4660</v>
      </c>
      <c r="T214" s="278">
        <f t="shared" si="126"/>
        <v>4660</v>
      </c>
      <c r="U214" s="278">
        <f t="shared" si="128"/>
        <v>4660</v>
      </c>
      <c r="V214" s="278">
        <f t="shared" si="131"/>
        <v>4660</v>
      </c>
      <c r="W214" s="278">
        <f t="shared" si="132"/>
        <v>4660</v>
      </c>
      <c r="X214" s="278">
        <f t="shared" si="133"/>
        <v>4660</v>
      </c>
      <c r="Y214" s="278">
        <f t="shared" si="134"/>
        <v>4660</v>
      </c>
      <c r="Z214" s="278">
        <f t="shared" si="135"/>
        <v>4660</v>
      </c>
      <c r="AB214" s="10"/>
    </row>
    <row r="215" spans="2:28" s="167" customFormat="1">
      <c r="B215" s="345" t="s">
        <v>431</v>
      </c>
      <c r="C215" s="342" t="s">
        <v>138</v>
      </c>
      <c r="D215" s="179"/>
      <c r="E215" s="179"/>
      <c r="F215" s="179"/>
      <c r="G215" s="179"/>
      <c r="H215" s="179"/>
      <c r="I215" s="179"/>
      <c r="J215" s="179"/>
      <c r="K215" s="179"/>
      <c r="L215" s="179"/>
      <c r="M215" s="179"/>
      <c r="N215" s="179"/>
      <c r="O215" s="179"/>
      <c r="P215" s="305"/>
      <c r="Q215" s="305"/>
      <c r="R215" s="305"/>
      <c r="S215" s="208"/>
      <c r="U215" s="305">
        <v>4675</v>
      </c>
      <c r="V215" s="208">
        <f>U215</f>
        <v>4675</v>
      </c>
      <c r="W215" s="208">
        <f t="shared" si="132"/>
        <v>4675</v>
      </c>
      <c r="X215" s="208">
        <f t="shared" si="133"/>
        <v>4675</v>
      </c>
      <c r="Y215" s="208">
        <f t="shared" si="134"/>
        <v>4675</v>
      </c>
      <c r="Z215" s="208">
        <f t="shared" si="135"/>
        <v>4675</v>
      </c>
      <c r="AB215" s="10"/>
    </row>
    <row r="216" spans="2:28" s="167" customFormat="1">
      <c r="B216" s="345" t="s">
        <v>432</v>
      </c>
      <c r="C216" s="342" t="s">
        <v>139</v>
      </c>
      <c r="D216" s="343"/>
      <c r="E216" s="343"/>
      <c r="F216" s="343"/>
      <c r="G216" s="343"/>
      <c r="H216" s="343"/>
      <c r="I216" s="343"/>
      <c r="J216" s="343"/>
      <c r="K216" s="343"/>
      <c r="L216" s="343"/>
      <c r="M216" s="343"/>
      <c r="N216" s="343"/>
      <c r="O216" s="343"/>
      <c r="P216" s="305"/>
      <c r="Q216" s="305"/>
      <c r="R216" s="305"/>
      <c r="S216" s="208"/>
      <c r="T216" s="305"/>
      <c r="U216" s="208"/>
      <c r="V216" s="305">
        <v>4680</v>
      </c>
      <c r="W216" s="208">
        <f>V216</f>
        <v>4680</v>
      </c>
      <c r="X216" s="208">
        <f t="shared" si="133"/>
        <v>4680</v>
      </c>
      <c r="Y216" s="208">
        <f t="shared" si="134"/>
        <v>4680</v>
      </c>
      <c r="Z216" s="208">
        <f t="shared" si="135"/>
        <v>4680</v>
      </c>
      <c r="AB216" s="10"/>
    </row>
    <row r="217" spans="2:28" s="167" customFormat="1">
      <c r="B217" s="342" t="s">
        <v>350</v>
      </c>
      <c r="C217" s="342" t="s">
        <v>138</v>
      </c>
      <c r="D217" s="179"/>
      <c r="E217" s="179"/>
      <c r="F217" s="179"/>
      <c r="G217" s="179"/>
      <c r="H217" s="179"/>
      <c r="I217" s="179"/>
      <c r="J217" s="179"/>
      <c r="K217" s="179"/>
      <c r="L217" s="179"/>
      <c r="M217" s="179"/>
      <c r="N217" s="179"/>
      <c r="O217" s="179"/>
      <c r="P217" s="305"/>
      <c r="Q217" s="208"/>
      <c r="R217" s="208"/>
      <c r="S217" s="305"/>
      <c r="T217" s="305"/>
      <c r="U217" s="208"/>
      <c r="V217" s="305"/>
      <c r="W217" s="208"/>
      <c r="X217" s="208"/>
      <c r="Y217" s="305">
        <v>4695</v>
      </c>
      <c r="Z217" s="208">
        <f>Y217</f>
        <v>4695</v>
      </c>
      <c r="AB217" s="10"/>
    </row>
    <row r="218" spans="2:28" s="7" customFormat="1">
      <c r="B218" s="47"/>
      <c r="C218" s="47"/>
      <c r="D218" s="9"/>
      <c r="E218" s="9"/>
      <c r="F218" s="9"/>
      <c r="G218" s="9"/>
      <c r="H218" s="9"/>
      <c r="I218" s="9"/>
      <c r="J218" s="9"/>
      <c r="K218" s="9"/>
      <c r="L218" s="9"/>
      <c r="M218" s="9"/>
      <c r="N218" s="9"/>
      <c r="O218" s="9"/>
      <c r="P218" s="9"/>
      <c r="Q218" s="9"/>
      <c r="R218" s="9"/>
      <c r="S218" s="9"/>
      <c r="T218" s="9"/>
      <c r="U218" s="9"/>
      <c r="V218" s="9"/>
      <c r="W218" s="9"/>
      <c r="X218" s="9"/>
      <c r="Y218" s="9"/>
      <c r="Z218" s="26"/>
      <c r="AB218" s="10"/>
    </row>
    <row r="219" spans="2:28" s="7" customFormat="1">
      <c r="B219" s="1" t="s">
        <v>149</v>
      </c>
      <c r="C219" s="1" t="s">
        <v>130</v>
      </c>
      <c r="D219" s="182"/>
      <c r="E219" s="182">
        <f t="shared" ref="E219:Z219" si="136">E$5</f>
        <v>2019</v>
      </c>
      <c r="F219" s="182">
        <f t="shared" si="136"/>
        <v>2020</v>
      </c>
      <c r="G219" s="182">
        <f t="shared" si="136"/>
        <v>2021</v>
      </c>
      <c r="H219" s="182">
        <f t="shared" si="136"/>
        <v>2022</v>
      </c>
      <c r="I219" s="182">
        <f t="shared" si="136"/>
        <v>2023</v>
      </c>
      <c r="J219" s="182">
        <f t="shared" si="136"/>
        <v>2024</v>
      </c>
      <c r="K219" s="182">
        <f t="shared" si="136"/>
        <v>2025</v>
      </c>
      <c r="L219" s="182">
        <f t="shared" si="136"/>
        <v>2026</v>
      </c>
      <c r="M219" s="182">
        <f t="shared" si="136"/>
        <v>2027</v>
      </c>
      <c r="N219" s="182">
        <f t="shared" si="136"/>
        <v>2028</v>
      </c>
      <c r="O219" s="182">
        <f t="shared" si="136"/>
        <v>2029</v>
      </c>
      <c r="P219" s="182">
        <f t="shared" si="136"/>
        <v>2030</v>
      </c>
      <c r="Q219" s="182">
        <f t="shared" si="136"/>
        <v>2031</v>
      </c>
      <c r="R219" s="182">
        <f t="shared" si="136"/>
        <v>2032</v>
      </c>
      <c r="S219" s="182">
        <f t="shared" si="136"/>
        <v>2033</v>
      </c>
      <c r="T219" s="182">
        <f t="shared" si="136"/>
        <v>2034</v>
      </c>
      <c r="U219" s="182">
        <f t="shared" si="136"/>
        <v>2035</v>
      </c>
      <c r="V219" s="182">
        <f t="shared" si="136"/>
        <v>2036</v>
      </c>
      <c r="W219" s="182">
        <f t="shared" si="136"/>
        <v>2037</v>
      </c>
      <c r="X219" s="182">
        <f t="shared" si="136"/>
        <v>2038</v>
      </c>
      <c r="Y219" s="182">
        <f t="shared" si="136"/>
        <v>2039</v>
      </c>
      <c r="Z219" s="182">
        <f t="shared" si="136"/>
        <v>2040</v>
      </c>
      <c r="AB219" s="10"/>
    </row>
    <row r="220" spans="2:28" s="7" customFormat="1">
      <c r="B220" s="191" t="s">
        <v>116</v>
      </c>
      <c r="C220" s="47" t="s">
        <v>138</v>
      </c>
      <c r="D220" s="9"/>
      <c r="E220" s="9">
        <f t="shared" ref="E220:Z220" si="137">E87*E204/1000</f>
        <v>624</v>
      </c>
      <c r="F220" s="9">
        <f t="shared" si="137"/>
        <v>624</v>
      </c>
      <c r="G220" s="9">
        <f t="shared" si="137"/>
        <v>624</v>
      </c>
      <c r="H220" s="9">
        <f t="shared" si="137"/>
        <v>624</v>
      </c>
      <c r="I220" s="9">
        <f t="shared" si="137"/>
        <v>624</v>
      </c>
      <c r="J220" s="9">
        <f t="shared" si="137"/>
        <v>624</v>
      </c>
      <c r="K220" s="9">
        <f t="shared" si="137"/>
        <v>624</v>
      </c>
      <c r="L220" s="9">
        <f t="shared" si="137"/>
        <v>624</v>
      </c>
      <c r="M220" s="9">
        <f t="shared" si="137"/>
        <v>624</v>
      </c>
      <c r="N220" s="9">
        <f t="shared" si="137"/>
        <v>0</v>
      </c>
      <c r="O220" s="9">
        <f t="shared" si="137"/>
        <v>0</v>
      </c>
      <c r="P220" s="9">
        <f t="shared" si="137"/>
        <v>0</v>
      </c>
      <c r="Q220" s="208">
        <f t="shared" si="137"/>
        <v>0</v>
      </c>
      <c r="R220" s="208">
        <f t="shared" si="137"/>
        <v>0</v>
      </c>
      <c r="S220" s="208">
        <f t="shared" si="137"/>
        <v>0</v>
      </c>
      <c r="T220" s="208">
        <f t="shared" si="137"/>
        <v>0</v>
      </c>
      <c r="U220" s="208">
        <f t="shared" si="137"/>
        <v>0</v>
      </c>
      <c r="V220" s="208">
        <f t="shared" si="137"/>
        <v>0</v>
      </c>
      <c r="W220" s="208">
        <f t="shared" si="137"/>
        <v>0</v>
      </c>
      <c r="X220" s="208">
        <f t="shared" si="137"/>
        <v>0</v>
      </c>
      <c r="Y220" s="208">
        <f t="shared" si="137"/>
        <v>0</v>
      </c>
      <c r="Z220" s="208">
        <f t="shared" si="137"/>
        <v>0</v>
      </c>
      <c r="AB220" s="10"/>
    </row>
    <row r="221" spans="2:28" s="7" customFormat="1">
      <c r="B221" s="191" t="s">
        <v>117</v>
      </c>
      <c r="C221" s="47" t="s">
        <v>139</v>
      </c>
      <c r="D221" s="179"/>
      <c r="E221" s="179">
        <f t="shared" ref="E221:Z221" si="138">E88*E205/1000</f>
        <v>563.04</v>
      </c>
      <c r="F221" s="179">
        <f t="shared" si="138"/>
        <v>563.04</v>
      </c>
      <c r="G221" s="179">
        <f t="shared" si="138"/>
        <v>563.04</v>
      </c>
      <c r="H221" s="179">
        <f t="shared" si="138"/>
        <v>563.04</v>
      </c>
      <c r="I221" s="179">
        <f t="shared" si="138"/>
        <v>563.04</v>
      </c>
      <c r="J221" s="179">
        <f t="shared" si="138"/>
        <v>563.04</v>
      </c>
      <c r="K221" s="179">
        <f t="shared" si="138"/>
        <v>563.04</v>
      </c>
      <c r="L221" s="179">
        <f t="shared" si="138"/>
        <v>563.04</v>
      </c>
      <c r="M221" s="179">
        <f t="shared" si="138"/>
        <v>563.04</v>
      </c>
      <c r="N221" s="179">
        <f t="shared" si="138"/>
        <v>563.04</v>
      </c>
      <c r="O221" s="179">
        <f t="shared" si="138"/>
        <v>0</v>
      </c>
      <c r="P221" s="179">
        <f t="shared" si="138"/>
        <v>0</v>
      </c>
      <c r="Q221" s="208">
        <f t="shared" si="138"/>
        <v>0</v>
      </c>
      <c r="R221" s="208">
        <f t="shared" si="138"/>
        <v>0</v>
      </c>
      <c r="S221" s="208">
        <f t="shared" si="138"/>
        <v>0</v>
      </c>
      <c r="T221" s="208">
        <f t="shared" si="138"/>
        <v>0</v>
      </c>
      <c r="U221" s="208">
        <f t="shared" si="138"/>
        <v>0</v>
      </c>
      <c r="V221" s="208">
        <f t="shared" si="138"/>
        <v>0</v>
      </c>
      <c r="W221" s="208">
        <f t="shared" si="138"/>
        <v>0</v>
      </c>
      <c r="X221" s="208">
        <f t="shared" si="138"/>
        <v>0</v>
      </c>
      <c r="Y221" s="208">
        <f t="shared" si="138"/>
        <v>0</v>
      </c>
      <c r="Z221" s="208">
        <f t="shared" si="138"/>
        <v>0</v>
      </c>
      <c r="AB221" s="10"/>
    </row>
    <row r="222" spans="2:28" s="7" customFormat="1">
      <c r="B222" s="191" t="s">
        <v>118</v>
      </c>
      <c r="C222" s="47" t="s">
        <v>138</v>
      </c>
      <c r="D222" s="179"/>
      <c r="E222" s="179">
        <f t="shared" ref="E222:Z222" si="139">E89*E206/1000</f>
        <v>931.38499999999999</v>
      </c>
      <c r="F222" s="179">
        <f t="shared" si="139"/>
        <v>931.38499999999999</v>
      </c>
      <c r="G222" s="179">
        <f t="shared" si="139"/>
        <v>931.38499999999999</v>
      </c>
      <c r="H222" s="179">
        <f t="shared" si="139"/>
        <v>931.38499999999999</v>
      </c>
      <c r="I222" s="179">
        <f t="shared" si="139"/>
        <v>931.38499999999999</v>
      </c>
      <c r="J222" s="179">
        <f t="shared" si="139"/>
        <v>931.38499999999999</v>
      </c>
      <c r="K222" s="179">
        <f t="shared" si="139"/>
        <v>931.38499999999999</v>
      </c>
      <c r="L222" s="179">
        <f t="shared" si="139"/>
        <v>931.38499999999999</v>
      </c>
      <c r="M222" s="179">
        <f t="shared" si="139"/>
        <v>931.38499999999999</v>
      </c>
      <c r="N222" s="179">
        <f t="shared" si="139"/>
        <v>931.38499999999999</v>
      </c>
      <c r="O222" s="179">
        <f t="shared" si="139"/>
        <v>931.38499999999999</v>
      </c>
      <c r="P222" s="179">
        <f t="shared" si="139"/>
        <v>931.38499999999999</v>
      </c>
      <c r="Q222" s="208">
        <f t="shared" si="139"/>
        <v>931.38499999999999</v>
      </c>
      <c r="R222" s="208">
        <f t="shared" si="139"/>
        <v>931.38499999999999</v>
      </c>
      <c r="S222" s="208">
        <f t="shared" si="139"/>
        <v>931.38499999999999</v>
      </c>
      <c r="T222" s="208">
        <f t="shared" si="139"/>
        <v>931.38499999999999</v>
      </c>
      <c r="U222" s="208">
        <f t="shared" si="139"/>
        <v>0</v>
      </c>
      <c r="V222" s="208">
        <f t="shared" si="139"/>
        <v>0</v>
      </c>
      <c r="W222" s="208">
        <f t="shared" si="139"/>
        <v>0</v>
      </c>
      <c r="X222" s="208">
        <f t="shared" si="139"/>
        <v>0</v>
      </c>
      <c r="Y222" s="208">
        <f t="shared" si="139"/>
        <v>0</v>
      </c>
      <c r="Z222" s="208">
        <f t="shared" si="139"/>
        <v>0</v>
      </c>
      <c r="AB222" s="10"/>
    </row>
    <row r="223" spans="2:28" s="7" customFormat="1">
      <c r="B223" s="191" t="s">
        <v>119</v>
      </c>
      <c r="C223" s="47" t="s">
        <v>139</v>
      </c>
      <c r="D223" s="179"/>
      <c r="E223" s="179">
        <f t="shared" ref="E223:Z223" si="140">E90*E207/1000</f>
        <v>796.95</v>
      </c>
      <c r="F223" s="179">
        <f t="shared" si="140"/>
        <v>796.95</v>
      </c>
      <c r="G223" s="179">
        <f t="shared" si="140"/>
        <v>796.95</v>
      </c>
      <c r="H223" s="179">
        <f t="shared" si="140"/>
        <v>796.95</v>
      </c>
      <c r="I223" s="179">
        <f t="shared" si="140"/>
        <v>796.95</v>
      </c>
      <c r="J223" s="179">
        <f t="shared" si="140"/>
        <v>796.95</v>
      </c>
      <c r="K223" s="179">
        <f t="shared" si="140"/>
        <v>796.95</v>
      </c>
      <c r="L223" s="179">
        <f t="shared" si="140"/>
        <v>796.95</v>
      </c>
      <c r="M223" s="179">
        <f t="shared" si="140"/>
        <v>796.95</v>
      </c>
      <c r="N223" s="179">
        <f t="shared" si="140"/>
        <v>796.95</v>
      </c>
      <c r="O223" s="179">
        <f t="shared" si="140"/>
        <v>796.95</v>
      </c>
      <c r="P223" s="179">
        <f t="shared" si="140"/>
        <v>796.95</v>
      </c>
      <c r="Q223" s="208">
        <f t="shared" si="140"/>
        <v>796.95</v>
      </c>
      <c r="R223" s="208">
        <f t="shared" si="140"/>
        <v>796.95</v>
      </c>
      <c r="S223" s="208">
        <f t="shared" si="140"/>
        <v>796.95</v>
      </c>
      <c r="T223" s="208">
        <f t="shared" si="140"/>
        <v>796.95</v>
      </c>
      <c r="U223" s="208">
        <f t="shared" si="140"/>
        <v>796.95</v>
      </c>
      <c r="V223" s="208">
        <f t="shared" si="140"/>
        <v>0</v>
      </c>
      <c r="W223" s="208">
        <f t="shared" si="140"/>
        <v>0</v>
      </c>
      <c r="X223" s="208">
        <f t="shared" si="140"/>
        <v>0</v>
      </c>
      <c r="Y223" s="208">
        <f t="shared" si="140"/>
        <v>0</v>
      </c>
      <c r="Z223" s="208">
        <f t="shared" si="140"/>
        <v>0</v>
      </c>
      <c r="AB223" s="10"/>
    </row>
    <row r="224" spans="2:28" s="7" customFormat="1">
      <c r="B224" s="191" t="s">
        <v>120</v>
      </c>
      <c r="C224" s="47" t="s">
        <v>138</v>
      </c>
      <c r="D224" s="179"/>
      <c r="E224" s="179">
        <f t="shared" ref="E224:Z224" si="141">E91*E208/1000</f>
        <v>1818.18</v>
      </c>
      <c r="F224" s="179">
        <f t="shared" si="141"/>
        <v>1818.18</v>
      </c>
      <c r="G224" s="179">
        <f t="shared" si="141"/>
        <v>1818.18</v>
      </c>
      <c r="H224" s="179">
        <f t="shared" si="141"/>
        <v>1818.18</v>
      </c>
      <c r="I224" s="179">
        <f t="shared" si="141"/>
        <v>1818.18</v>
      </c>
      <c r="J224" s="179">
        <f t="shared" si="141"/>
        <v>1818.18</v>
      </c>
      <c r="K224" s="179">
        <f t="shared" si="141"/>
        <v>1818.18</v>
      </c>
      <c r="L224" s="179">
        <f t="shared" si="141"/>
        <v>1818.18</v>
      </c>
      <c r="M224" s="179">
        <f t="shared" si="141"/>
        <v>1818.18</v>
      </c>
      <c r="N224" s="179">
        <f t="shared" si="141"/>
        <v>1818.18</v>
      </c>
      <c r="O224" s="179">
        <f t="shared" si="141"/>
        <v>1818.18</v>
      </c>
      <c r="P224" s="179">
        <f t="shared" si="141"/>
        <v>1818.18</v>
      </c>
      <c r="Q224" s="208">
        <f t="shared" si="141"/>
        <v>1820</v>
      </c>
      <c r="R224" s="208">
        <f t="shared" si="141"/>
        <v>1820</v>
      </c>
      <c r="S224" s="208">
        <f t="shared" si="141"/>
        <v>1820</v>
      </c>
      <c r="T224" s="208">
        <f t="shared" si="141"/>
        <v>1820</v>
      </c>
      <c r="U224" s="208">
        <f t="shared" si="141"/>
        <v>1820</v>
      </c>
      <c r="V224" s="208">
        <f t="shared" si="141"/>
        <v>1820</v>
      </c>
      <c r="W224" s="208">
        <f t="shared" si="141"/>
        <v>1820</v>
      </c>
      <c r="X224" s="208">
        <f t="shared" si="141"/>
        <v>1820</v>
      </c>
      <c r="Y224" s="208">
        <f t="shared" si="141"/>
        <v>0</v>
      </c>
      <c r="Z224" s="208">
        <f t="shared" si="141"/>
        <v>0</v>
      </c>
      <c r="AB224" s="10"/>
    </row>
    <row r="225" spans="2:28" s="7" customFormat="1">
      <c r="B225" s="191" t="s">
        <v>121</v>
      </c>
      <c r="C225" s="47" t="s">
        <v>138</v>
      </c>
      <c r="D225" s="179"/>
      <c r="E225" s="179">
        <f t="shared" ref="E225:Z225" si="142">E92*E209/1000</f>
        <v>1728.4749999999999</v>
      </c>
      <c r="F225" s="179">
        <f t="shared" si="142"/>
        <v>1728.4749999999999</v>
      </c>
      <c r="G225" s="179">
        <f t="shared" si="142"/>
        <v>1728.4749999999999</v>
      </c>
      <c r="H225" s="179">
        <f t="shared" si="142"/>
        <v>1728.4749999999999</v>
      </c>
      <c r="I225" s="179">
        <f t="shared" si="142"/>
        <v>1728.4749999999999</v>
      </c>
      <c r="J225" s="179">
        <f t="shared" si="142"/>
        <v>1728.4749999999999</v>
      </c>
      <c r="K225" s="179">
        <f t="shared" si="142"/>
        <v>1728.4749999999999</v>
      </c>
      <c r="L225" s="179">
        <f t="shared" si="142"/>
        <v>1728.4749999999999</v>
      </c>
      <c r="M225" s="179">
        <f t="shared" si="142"/>
        <v>1728.4749999999999</v>
      </c>
      <c r="N225" s="179">
        <f t="shared" si="142"/>
        <v>1728.4749999999999</v>
      </c>
      <c r="O225" s="179">
        <f t="shared" si="142"/>
        <v>1728.4749999999999</v>
      </c>
      <c r="P225" s="179">
        <f t="shared" si="142"/>
        <v>1728.4749999999999</v>
      </c>
      <c r="Q225" s="208">
        <f t="shared" si="142"/>
        <v>1728.4749999999999</v>
      </c>
      <c r="R225" s="208">
        <f t="shared" si="142"/>
        <v>1728.4749999999999</v>
      </c>
      <c r="S225" s="208">
        <f t="shared" si="142"/>
        <v>1728.4749999999999</v>
      </c>
      <c r="T225" s="208">
        <f t="shared" si="142"/>
        <v>1728.4749999999999</v>
      </c>
      <c r="U225" s="208">
        <f t="shared" si="142"/>
        <v>1728.4749999999999</v>
      </c>
      <c r="V225" s="208">
        <f t="shared" si="142"/>
        <v>1728.4749999999999</v>
      </c>
      <c r="W225" s="208">
        <f t="shared" si="142"/>
        <v>1728.4749999999999</v>
      </c>
      <c r="X225" s="208">
        <f t="shared" si="142"/>
        <v>1728.4749999999999</v>
      </c>
      <c r="Y225" s="208">
        <f t="shared" si="142"/>
        <v>1728.4749999999999</v>
      </c>
      <c r="Z225" s="208">
        <f t="shared" si="142"/>
        <v>1728.4749999999999</v>
      </c>
      <c r="AB225" s="10"/>
    </row>
    <row r="226" spans="2:28" s="7" customFormat="1">
      <c r="B226" s="180" t="s">
        <v>140</v>
      </c>
      <c r="C226" s="47" t="s">
        <v>139</v>
      </c>
      <c r="D226" s="179"/>
      <c r="E226" s="179">
        <f t="shared" ref="E226:Z226" si="143">E93*E210/1000</f>
        <v>0</v>
      </c>
      <c r="F226" s="179">
        <f t="shared" si="143"/>
        <v>0</v>
      </c>
      <c r="G226" s="179">
        <f t="shared" si="143"/>
        <v>0</v>
      </c>
      <c r="H226" s="179">
        <f t="shared" si="143"/>
        <v>2571.25</v>
      </c>
      <c r="I226" s="179">
        <f t="shared" si="143"/>
        <v>2571.25</v>
      </c>
      <c r="J226" s="179">
        <f t="shared" si="143"/>
        <v>2571.25</v>
      </c>
      <c r="K226" s="179">
        <f t="shared" si="143"/>
        <v>2571.25</v>
      </c>
      <c r="L226" s="179">
        <f t="shared" si="143"/>
        <v>2571.25</v>
      </c>
      <c r="M226" s="179">
        <f t="shared" si="143"/>
        <v>2571.25</v>
      </c>
      <c r="N226" s="179">
        <f t="shared" si="143"/>
        <v>2571.25</v>
      </c>
      <c r="O226" s="179">
        <f t="shared" si="143"/>
        <v>2571.25</v>
      </c>
      <c r="P226" s="179">
        <f t="shared" si="143"/>
        <v>2571.25</v>
      </c>
      <c r="Q226" s="208">
        <f t="shared" si="143"/>
        <v>2571.25</v>
      </c>
      <c r="R226" s="208">
        <f t="shared" si="143"/>
        <v>2571.25</v>
      </c>
      <c r="S226" s="208">
        <f t="shared" si="143"/>
        <v>2571.25</v>
      </c>
      <c r="T226" s="208">
        <f t="shared" si="143"/>
        <v>2571.25</v>
      </c>
      <c r="U226" s="208">
        <f t="shared" si="143"/>
        <v>2571.25</v>
      </c>
      <c r="V226" s="208">
        <f t="shared" si="143"/>
        <v>2571.25</v>
      </c>
      <c r="W226" s="208">
        <f t="shared" si="143"/>
        <v>2571.25</v>
      </c>
      <c r="X226" s="208">
        <f t="shared" si="143"/>
        <v>2571.25</v>
      </c>
      <c r="Y226" s="208">
        <f t="shared" si="143"/>
        <v>2571.25</v>
      </c>
      <c r="Z226" s="208">
        <f t="shared" si="143"/>
        <v>2571.25</v>
      </c>
      <c r="AB226" s="10"/>
    </row>
    <row r="227" spans="2:28" s="7" customFormat="1">
      <c r="B227" s="342" t="s">
        <v>429</v>
      </c>
      <c r="C227" s="342" t="s">
        <v>138</v>
      </c>
      <c r="D227" s="179"/>
      <c r="E227" s="343">
        <f t="shared" ref="E227:Z227" si="144">E94*E211/1000</f>
        <v>0</v>
      </c>
      <c r="F227" s="343">
        <f t="shared" si="144"/>
        <v>0</v>
      </c>
      <c r="G227" s="343">
        <f t="shared" si="144"/>
        <v>0</v>
      </c>
      <c r="H227" s="343">
        <f t="shared" si="144"/>
        <v>0</v>
      </c>
      <c r="I227" s="343">
        <f t="shared" si="144"/>
        <v>0</v>
      </c>
      <c r="J227" s="343">
        <f t="shared" si="144"/>
        <v>0</v>
      </c>
      <c r="K227" s="343">
        <f t="shared" si="144"/>
        <v>0</v>
      </c>
      <c r="L227" s="343">
        <f t="shared" si="144"/>
        <v>2065.5</v>
      </c>
      <c r="M227" s="343">
        <f t="shared" si="144"/>
        <v>4131</v>
      </c>
      <c r="N227" s="343">
        <f t="shared" si="144"/>
        <v>4131</v>
      </c>
      <c r="O227" s="343">
        <f t="shared" si="144"/>
        <v>4131</v>
      </c>
      <c r="P227" s="343">
        <f t="shared" si="144"/>
        <v>4131</v>
      </c>
      <c r="Q227" s="343">
        <f t="shared" si="144"/>
        <v>4131</v>
      </c>
      <c r="R227" s="343">
        <f t="shared" si="144"/>
        <v>4131</v>
      </c>
      <c r="S227" s="343">
        <f t="shared" si="144"/>
        <v>4131</v>
      </c>
      <c r="T227" s="343">
        <f t="shared" si="144"/>
        <v>4131</v>
      </c>
      <c r="U227" s="343">
        <f t="shared" si="144"/>
        <v>4131</v>
      </c>
      <c r="V227" s="343">
        <f t="shared" si="144"/>
        <v>4131</v>
      </c>
      <c r="W227" s="343">
        <f t="shared" si="144"/>
        <v>4131</v>
      </c>
      <c r="X227" s="343">
        <f t="shared" si="144"/>
        <v>4131</v>
      </c>
      <c r="Y227" s="343">
        <f t="shared" si="144"/>
        <v>4131</v>
      </c>
      <c r="Z227" s="343">
        <f t="shared" si="144"/>
        <v>4131</v>
      </c>
      <c r="AB227" s="10"/>
    </row>
    <row r="228" spans="2:28" s="7" customFormat="1">
      <c r="B228" s="340" t="s">
        <v>450</v>
      </c>
      <c r="C228" s="342" t="s">
        <v>139</v>
      </c>
      <c r="D228" s="179"/>
      <c r="E228" s="343">
        <f t="shared" ref="E228:Z228" si="145">E95*E212/1000</f>
        <v>0</v>
      </c>
      <c r="F228" s="343">
        <f t="shared" si="145"/>
        <v>0</v>
      </c>
      <c r="G228" s="343">
        <f t="shared" si="145"/>
        <v>0</v>
      </c>
      <c r="H228" s="343">
        <f t="shared" si="145"/>
        <v>0</v>
      </c>
      <c r="I228" s="343">
        <f t="shared" si="145"/>
        <v>0</v>
      </c>
      <c r="J228" s="343">
        <f t="shared" si="145"/>
        <v>0</v>
      </c>
      <c r="K228" s="343">
        <f t="shared" si="145"/>
        <v>0</v>
      </c>
      <c r="L228" s="343">
        <f t="shared" si="145"/>
        <v>0</v>
      </c>
      <c r="M228" s="343">
        <f t="shared" si="145"/>
        <v>0</v>
      </c>
      <c r="N228" s="343">
        <f t="shared" si="145"/>
        <v>2079</v>
      </c>
      <c r="O228" s="343">
        <f t="shared" si="145"/>
        <v>4158</v>
      </c>
      <c r="P228" s="343">
        <f t="shared" si="145"/>
        <v>4158</v>
      </c>
      <c r="Q228" s="343">
        <f t="shared" si="145"/>
        <v>4158</v>
      </c>
      <c r="R228" s="343">
        <f t="shared" si="145"/>
        <v>4158</v>
      </c>
      <c r="S228" s="343">
        <f t="shared" si="145"/>
        <v>4158</v>
      </c>
      <c r="T228" s="343">
        <f t="shared" si="145"/>
        <v>4158</v>
      </c>
      <c r="U228" s="343">
        <f t="shared" si="145"/>
        <v>4158</v>
      </c>
      <c r="V228" s="343">
        <f t="shared" si="145"/>
        <v>4158</v>
      </c>
      <c r="W228" s="343">
        <f t="shared" si="145"/>
        <v>4158</v>
      </c>
      <c r="X228" s="343">
        <f t="shared" si="145"/>
        <v>4158</v>
      </c>
      <c r="Y228" s="343">
        <f t="shared" si="145"/>
        <v>4158</v>
      </c>
      <c r="Z228" s="343">
        <f t="shared" si="145"/>
        <v>4158</v>
      </c>
      <c r="AB228" s="10"/>
    </row>
    <row r="229" spans="2:28" s="7" customFormat="1">
      <c r="B229" s="340" t="s">
        <v>451</v>
      </c>
      <c r="C229" s="342" t="s">
        <v>138</v>
      </c>
      <c r="D229" s="179"/>
      <c r="E229" s="343">
        <f t="shared" ref="E229:Z229" si="146">E96*E213/1000</f>
        <v>0</v>
      </c>
      <c r="F229" s="343">
        <f t="shared" si="146"/>
        <v>0</v>
      </c>
      <c r="G229" s="343">
        <f t="shared" si="146"/>
        <v>0</v>
      </c>
      <c r="H229" s="343">
        <f t="shared" si="146"/>
        <v>0</v>
      </c>
      <c r="I229" s="343">
        <f t="shared" si="146"/>
        <v>0</v>
      </c>
      <c r="J229" s="343">
        <f t="shared" si="146"/>
        <v>0</v>
      </c>
      <c r="K229" s="343">
        <f t="shared" si="146"/>
        <v>0</v>
      </c>
      <c r="L229" s="343">
        <f t="shared" si="146"/>
        <v>0</v>
      </c>
      <c r="M229" s="343">
        <f t="shared" si="146"/>
        <v>0</v>
      </c>
      <c r="N229" s="343">
        <f t="shared" si="146"/>
        <v>0</v>
      </c>
      <c r="O229" s="343">
        <f>O96*P213/1000</f>
        <v>0</v>
      </c>
      <c r="P229" s="343">
        <f>P96*P213/1000</f>
        <v>2092.5</v>
      </c>
      <c r="Q229" s="343">
        <f t="shared" si="146"/>
        <v>4185</v>
      </c>
      <c r="R229" s="343">
        <f t="shared" si="146"/>
        <v>4185</v>
      </c>
      <c r="S229" s="343">
        <f t="shared" si="146"/>
        <v>4185</v>
      </c>
      <c r="T229" s="343">
        <f t="shared" si="146"/>
        <v>4185</v>
      </c>
      <c r="U229" s="343">
        <f t="shared" si="146"/>
        <v>4185</v>
      </c>
      <c r="V229" s="343">
        <f t="shared" si="146"/>
        <v>4185</v>
      </c>
      <c r="W229" s="343">
        <f t="shared" si="146"/>
        <v>4185</v>
      </c>
      <c r="X229" s="343">
        <f t="shared" si="146"/>
        <v>4185</v>
      </c>
      <c r="Y229" s="343">
        <f t="shared" si="146"/>
        <v>4185</v>
      </c>
      <c r="Z229" s="343">
        <f t="shared" si="146"/>
        <v>4185</v>
      </c>
      <c r="AB229" s="10"/>
    </row>
    <row r="230" spans="2:28" s="167" customFormat="1">
      <c r="B230" s="345" t="s">
        <v>430</v>
      </c>
      <c r="C230" s="342" t="s">
        <v>138</v>
      </c>
      <c r="D230" s="179"/>
      <c r="E230" s="343">
        <f t="shared" ref="E230:Z230" si="147">E97*E214/1000</f>
        <v>0</v>
      </c>
      <c r="F230" s="343">
        <f t="shared" si="147"/>
        <v>0</v>
      </c>
      <c r="G230" s="343">
        <f t="shared" si="147"/>
        <v>0</v>
      </c>
      <c r="H230" s="343">
        <f t="shared" si="147"/>
        <v>0</v>
      </c>
      <c r="I230" s="343">
        <f t="shared" si="147"/>
        <v>0</v>
      </c>
      <c r="J230" s="343">
        <f t="shared" si="147"/>
        <v>0</v>
      </c>
      <c r="K230" s="343">
        <f t="shared" si="147"/>
        <v>0</v>
      </c>
      <c r="L230" s="343">
        <f t="shared" si="147"/>
        <v>0</v>
      </c>
      <c r="M230" s="343">
        <f t="shared" si="147"/>
        <v>0</v>
      </c>
      <c r="N230" s="343">
        <f t="shared" si="147"/>
        <v>0</v>
      </c>
      <c r="O230" s="343">
        <f t="shared" si="147"/>
        <v>0</v>
      </c>
      <c r="P230" s="343">
        <f t="shared" si="147"/>
        <v>0</v>
      </c>
      <c r="Q230" s="343">
        <f t="shared" si="147"/>
        <v>0</v>
      </c>
      <c r="R230" s="343">
        <f t="shared" si="147"/>
        <v>2097</v>
      </c>
      <c r="S230" s="343">
        <f t="shared" si="147"/>
        <v>4194</v>
      </c>
      <c r="T230" s="343">
        <f t="shared" si="147"/>
        <v>4194</v>
      </c>
      <c r="U230" s="343">
        <f t="shared" si="147"/>
        <v>4194</v>
      </c>
      <c r="V230" s="343">
        <f t="shared" si="147"/>
        <v>4194</v>
      </c>
      <c r="W230" s="343">
        <f t="shared" si="147"/>
        <v>4194</v>
      </c>
      <c r="X230" s="343">
        <f t="shared" si="147"/>
        <v>4194</v>
      </c>
      <c r="Y230" s="343">
        <f t="shared" si="147"/>
        <v>4194</v>
      </c>
      <c r="Z230" s="343">
        <f t="shared" si="147"/>
        <v>4194</v>
      </c>
      <c r="AB230" s="10"/>
    </row>
    <row r="231" spans="2:28" s="167" customFormat="1">
      <c r="B231" s="345" t="s">
        <v>431</v>
      </c>
      <c r="C231" s="342" t="s">
        <v>138</v>
      </c>
      <c r="D231" s="179"/>
      <c r="E231" s="343">
        <f t="shared" ref="E231:Z231" si="148">E98*E215/1000</f>
        <v>0</v>
      </c>
      <c r="F231" s="343">
        <f t="shared" si="148"/>
        <v>0</v>
      </c>
      <c r="G231" s="343">
        <f t="shared" si="148"/>
        <v>0</v>
      </c>
      <c r="H231" s="343">
        <f t="shared" si="148"/>
        <v>0</v>
      </c>
      <c r="I231" s="343">
        <f t="shared" si="148"/>
        <v>0</v>
      </c>
      <c r="J231" s="343">
        <f t="shared" si="148"/>
        <v>0</v>
      </c>
      <c r="K231" s="343">
        <f t="shared" si="148"/>
        <v>0</v>
      </c>
      <c r="L231" s="343">
        <f t="shared" si="148"/>
        <v>0</v>
      </c>
      <c r="M231" s="343">
        <f t="shared" si="148"/>
        <v>0</v>
      </c>
      <c r="N231" s="343">
        <f t="shared" si="148"/>
        <v>0</v>
      </c>
      <c r="O231" s="343">
        <f t="shared" si="148"/>
        <v>0</v>
      </c>
      <c r="P231" s="343">
        <f t="shared" si="148"/>
        <v>0</v>
      </c>
      <c r="Q231" s="343">
        <f t="shared" si="148"/>
        <v>0</v>
      </c>
      <c r="R231" s="343">
        <f t="shared" si="148"/>
        <v>0</v>
      </c>
      <c r="S231" s="343">
        <f t="shared" si="148"/>
        <v>0</v>
      </c>
      <c r="T231" s="343">
        <f t="shared" si="148"/>
        <v>0</v>
      </c>
      <c r="U231" s="343">
        <f t="shared" si="148"/>
        <v>2337.5</v>
      </c>
      <c r="V231" s="343">
        <f t="shared" si="148"/>
        <v>2337.5</v>
      </c>
      <c r="W231" s="343">
        <f t="shared" si="148"/>
        <v>2337.5</v>
      </c>
      <c r="X231" s="343">
        <f t="shared" si="148"/>
        <v>2337.5</v>
      </c>
      <c r="Y231" s="343">
        <f t="shared" si="148"/>
        <v>2337.5</v>
      </c>
      <c r="Z231" s="343">
        <f t="shared" si="148"/>
        <v>2337.5</v>
      </c>
      <c r="AB231" s="10"/>
    </row>
    <row r="232" spans="2:28" s="167" customFormat="1">
      <c r="B232" s="345" t="s">
        <v>432</v>
      </c>
      <c r="C232" s="342" t="s">
        <v>139</v>
      </c>
      <c r="D232" s="343"/>
      <c r="E232" s="343">
        <f t="shared" ref="E232:Z232" si="149">E99*E216/1000</f>
        <v>0</v>
      </c>
      <c r="F232" s="343">
        <f t="shared" si="149"/>
        <v>0</v>
      </c>
      <c r="G232" s="343">
        <f t="shared" si="149"/>
        <v>0</v>
      </c>
      <c r="H232" s="343">
        <f t="shared" si="149"/>
        <v>0</v>
      </c>
      <c r="I232" s="343">
        <f t="shared" si="149"/>
        <v>0</v>
      </c>
      <c r="J232" s="343">
        <f t="shared" si="149"/>
        <v>0</v>
      </c>
      <c r="K232" s="343">
        <f t="shared" si="149"/>
        <v>0</v>
      </c>
      <c r="L232" s="343">
        <f t="shared" si="149"/>
        <v>0</v>
      </c>
      <c r="M232" s="343">
        <f t="shared" si="149"/>
        <v>0</v>
      </c>
      <c r="N232" s="343">
        <f t="shared" si="149"/>
        <v>0</v>
      </c>
      <c r="O232" s="343">
        <f t="shared" si="149"/>
        <v>0</v>
      </c>
      <c r="P232" s="343">
        <f t="shared" si="149"/>
        <v>0</v>
      </c>
      <c r="Q232" s="343">
        <f t="shared" si="149"/>
        <v>0</v>
      </c>
      <c r="R232" s="343">
        <f t="shared" si="149"/>
        <v>0</v>
      </c>
      <c r="S232" s="343">
        <f t="shared" si="149"/>
        <v>0</v>
      </c>
      <c r="T232" s="343">
        <f t="shared" si="149"/>
        <v>0</v>
      </c>
      <c r="U232" s="343">
        <f t="shared" si="149"/>
        <v>0</v>
      </c>
      <c r="V232" s="343">
        <f t="shared" si="149"/>
        <v>936</v>
      </c>
      <c r="W232" s="343">
        <f t="shared" si="149"/>
        <v>1872</v>
      </c>
      <c r="X232" s="343">
        <f t="shared" si="149"/>
        <v>1872</v>
      </c>
      <c r="Y232" s="343">
        <f t="shared" si="149"/>
        <v>1872</v>
      </c>
      <c r="Z232" s="343">
        <f t="shared" si="149"/>
        <v>1872</v>
      </c>
      <c r="AB232" s="10"/>
    </row>
    <row r="233" spans="2:28" s="167" customFormat="1">
      <c r="B233" s="342" t="s">
        <v>350</v>
      </c>
      <c r="C233" s="342" t="s">
        <v>138</v>
      </c>
      <c r="D233" s="179"/>
      <c r="E233" s="343">
        <f t="shared" ref="E233:Z233" si="150">E100*E217/1000</f>
        <v>0</v>
      </c>
      <c r="F233" s="343">
        <f t="shared" si="150"/>
        <v>0</v>
      </c>
      <c r="G233" s="343">
        <f t="shared" si="150"/>
        <v>0</v>
      </c>
      <c r="H233" s="343">
        <f t="shared" si="150"/>
        <v>0</v>
      </c>
      <c r="I233" s="343">
        <f t="shared" si="150"/>
        <v>0</v>
      </c>
      <c r="J233" s="343">
        <f t="shared" si="150"/>
        <v>0</v>
      </c>
      <c r="K233" s="343">
        <f t="shared" si="150"/>
        <v>0</v>
      </c>
      <c r="L233" s="343">
        <f t="shared" si="150"/>
        <v>0</v>
      </c>
      <c r="M233" s="343">
        <f t="shared" si="150"/>
        <v>0</v>
      </c>
      <c r="N233" s="343">
        <f t="shared" si="150"/>
        <v>0</v>
      </c>
      <c r="O233" s="343">
        <f t="shared" si="150"/>
        <v>0</v>
      </c>
      <c r="P233" s="343">
        <f t="shared" si="150"/>
        <v>0</v>
      </c>
      <c r="Q233" s="343">
        <f t="shared" si="150"/>
        <v>0</v>
      </c>
      <c r="R233" s="343">
        <f t="shared" si="150"/>
        <v>0</v>
      </c>
      <c r="S233" s="343">
        <f t="shared" si="150"/>
        <v>0</v>
      </c>
      <c r="T233" s="343">
        <f t="shared" si="150"/>
        <v>0</v>
      </c>
      <c r="U233" s="343">
        <f t="shared" si="150"/>
        <v>0</v>
      </c>
      <c r="V233" s="343">
        <f t="shared" si="150"/>
        <v>0</v>
      </c>
      <c r="W233" s="343">
        <f t="shared" si="150"/>
        <v>0</v>
      </c>
      <c r="X233" s="343">
        <f t="shared" si="150"/>
        <v>0</v>
      </c>
      <c r="Y233" s="343">
        <f t="shared" si="150"/>
        <v>1878</v>
      </c>
      <c r="Z233" s="343">
        <f t="shared" si="150"/>
        <v>1878</v>
      </c>
      <c r="AB233" s="10"/>
    </row>
    <row r="234" spans="2:28" s="7" customFormat="1">
      <c r="B234" s="97" t="s">
        <v>133</v>
      </c>
      <c r="C234" s="97"/>
      <c r="D234" s="35"/>
      <c r="E234" s="207">
        <f t="shared" ref="E234:Z234" si="151">SUMIF($C$220:$C$233,"DK2",E$220:E$233)</f>
        <v>1359.99</v>
      </c>
      <c r="F234" s="207">
        <f t="shared" si="151"/>
        <v>1359.99</v>
      </c>
      <c r="G234" s="207">
        <f t="shared" si="151"/>
        <v>1359.99</v>
      </c>
      <c r="H234" s="207">
        <f>SUMIF($C$220:$C$233,"DK2",H$220:H$233)</f>
        <v>3931.24</v>
      </c>
      <c r="I234" s="207">
        <f t="shared" si="151"/>
        <v>3931.24</v>
      </c>
      <c r="J234" s="207">
        <f t="shared" si="151"/>
        <v>3931.24</v>
      </c>
      <c r="K234" s="207">
        <f t="shared" si="151"/>
        <v>3931.24</v>
      </c>
      <c r="L234" s="207">
        <f t="shared" si="151"/>
        <v>3931.24</v>
      </c>
      <c r="M234" s="207">
        <f t="shared" si="151"/>
        <v>3931.24</v>
      </c>
      <c r="N234" s="207">
        <f t="shared" si="151"/>
        <v>6010.24</v>
      </c>
      <c r="O234" s="207">
        <f t="shared" si="151"/>
        <v>7526.2</v>
      </c>
      <c r="P234" s="207">
        <f t="shared" si="151"/>
        <v>7526.2</v>
      </c>
      <c r="Q234" s="207">
        <f t="shared" si="151"/>
        <v>7526.2</v>
      </c>
      <c r="R234" s="207">
        <f t="shared" si="151"/>
        <v>7526.2</v>
      </c>
      <c r="S234" s="207">
        <f t="shared" si="151"/>
        <v>7526.2</v>
      </c>
      <c r="T234" s="207">
        <f t="shared" si="151"/>
        <v>7526.2</v>
      </c>
      <c r="U234" s="207">
        <f t="shared" si="151"/>
        <v>7526.2</v>
      </c>
      <c r="V234" s="207">
        <f t="shared" si="151"/>
        <v>7665.25</v>
      </c>
      <c r="W234" s="207">
        <f t="shared" si="151"/>
        <v>8601.25</v>
      </c>
      <c r="X234" s="207">
        <f t="shared" si="151"/>
        <v>8601.25</v>
      </c>
      <c r="Y234" s="207">
        <f t="shared" si="151"/>
        <v>8601.25</v>
      </c>
      <c r="Z234" s="207">
        <f t="shared" si="151"/>
        <v>8601.25</v>
      </c>
      <c r="AB234" s="10"/>
    </row>
    <row r="235" spans="2:28" s="7" customFormat="1">
      <c r="B235" s="97" t="s">
        <v>134</v>
      </c>
      <c r="C235" s="97"/>
      <c r="D235" s="35"/>
      <c r="E235" s="207">
        <f t="shared" ref="E235:Z235" si="152">SUMIF($C$220:$C$233,"DK1",E$220:E$233)</f>
        <v>5102.04</v>
      </c>
      <c r="F235" s="207">
        <f t="shared" si="152"/>
        <v>5102.04</v>
      </c>
      <c r="G235" s="207">
        <f t="shared" si="152"/>
        <v>5102.04</v>
      </c>
      <c r="H235" s="207">
        <f t="shared" si="152"/>
        <v>5102.04</v>
      </c>
      <c r="I235" s="207">
        <f t="shared" si="152"/>
        <v>5102.04</v>
      </c>
      <c r="J235" s="207">
        <f t="shared" si="152"/>
        <v>5102.04</v>
      </c>
      <c r="K235" s="207">
        <f t="shared" si="152"/>
        <v>5102.04</v>
      </c>
      <c r="L235" s="207">
        <f t="shared" si="152"/>
        <v>7167.54</v>
      </c>
      <c r="M235" s="207">
        <f t="shared" si="152"/>
        <v>9233.0400000000009</v>
      </c>
      <c r="N235" s="207">
        <f t="shared" si="152"/>
        <v>8609.0400000000009</v>
      </c>
      <c r="O235" s="207">
        <f t="shared" si="152"/>
        <v>8609.0400000000009</v>
      </c>
      <c r="P235" s="207">
        <f t="shared" si="152"/>
        <v>10701.54</v>
      </c>
      <c r="Q235" s="207">
        <f t="shared" si="152"/>
        <v>12795.86</v>
      </c>
      <c r="R235" s="207">
        <f t="shared" si="152"/>
        <v>14892.86</v>
      </c>
      <c r="S235" s="207">
        <f t="shared" si="152"/>
        <v>16989.86</v>
      </c>
      <c r="T235" s="207">
        <f t="shared" si="152"/>
        <v>16989.86</v>
      </c>
      <c r="U235" s="207">
        <f t="shared" si="152"/>
        <v>18395.974999999999</v>
      </c>
      <c r="V235" s="207">
        <f t="shared" si="152"/>
        <v>18395.974999999999</v>
      </c>
      <c r="W235" s="207">
        <f t="shared" si="152"/>
        <v>18395.974999999999</v>
      </c>
      <c r="X235" s="207">
        <f t="shared" si="152"/>
        <v>18395.974999999999</v>
      </c>
      <c r="Y235" s="207">
        <f t="shared" si="152"/>
        <v>18453.974999999999</v>
      </c>
      <c r="Z235" s="207">
        <f t="shared" si="152"/>
        <v>18453.974999999999</v>
      </c>
      <c r="AB235" s="10"/>
    </row>
    <row r="236" spans="2:28" s="7" customFormat="1">
      <c r="B236" s="47"/>
      <c r="C236" s="47"/>
      <c r="D236" s="9"/>
      <c r="E236" s="9"/>
      <c r="F236" s="9"/>
      <c r="G236" s="9"/>
      <c r="H236" s="9"/>
      <c r="I236" s="9"/>
      <c r="J236" s="9"/>
      <c r="K236" s="9"/>
      <c r="L236" s="9"/>
      <c r="M236" s="9"/>
      <c r="N236" s="9"/>
      <c r="O236" s="9"/>
      <c r="P236" s="9"/>
      <c r="Q236" s="208"/>
      <c r="R236" s="208"/>
      <c r="S236" s="208"/>
      <c r="T236" s="208"/>
      <c r="U236" s="208"/>
      <c r="V236" s="208"/>
      <c r="W236" s="208"/>
      <c r="X236" s="208"/>
      <c r="Y236" s="208"/>
      <c r="Z236" s="208"/>
      <c r="AB236" s="10"/>
    </row>
    <row r="237" spans="2:28" s="33" customFormat="1">
      <c r="B237" s="100" t="s">
        <v>135</v>
      </c>
      <c r="C237" s="100"/>
      <c r="D237" s="101"/>
      <c r="E237" s="101">
        <f t="shared" ref="E237:P237" si="153">E234+E235</f>
        <v>6462.03</v>
      </c>
      <c r="F237" s="101">
        <f t="shared" si="153"/>
        <v>6462.03</v>
      </c>
      <c r="G237" s="101">
        <f t="shared" si="153"/>
        <v>6462.03</v>
      </c>
      <c r="H237" s="101">
        <f t="shared" si="153"/>
        <v>9033.2799999999988</v>
      </c>
      <c r="I237" s="101">
        <f t="shared" si="153"/>
        <v>9033.2799999999988</v>
      </c>
      <c r="J237" s="101">
        <f t="shared" si="153"/>
        <v>9033.2799999999988</v>
      </c>
      <c r="K237" s="101">
        <f t="shared" si="153"/>
        <v>9033.2799999999988</v>
      </c>
      <c r="L237" s="101">
        <f t="shared" si="153"/>
        <v>11098.779999999999</v>
      </c>
      <c r="M237" s="101">
        <f t="shared" si="153"/>
        <v>13164.28</v>
      </c>
      <c r="N237" s="101">
        <f t="shared" si="153"/>
        <v>14619.28</v>
      </c>
      <c r="O237" s="101">
        <f t="shared" si="153"/>
        <v>16135.240000000002</v>
      </c>
      <c r="P237" s="101">
        <f t="shared" si="153"/>
        <v>18227.740000000002</v>
      </c>
      <c r="Q237" s="172">
        <f t="shared" ref="Q237:Z237" si="154">Q234+Q235</f>
        <v>20322.060000000001</v>
      </c>
      <c r="R237" s="172">
        <f t="shared" si="154"/>
        <v>22419.06</v>
      </c>
      <c r="S237" s="172">
        <f t="shared" si="154"/>
        <v>24516.06</v>
      </c>
      <c r="T237" s="172">
        <f t="shared" si="154"/>
        <v>24516.06</v>
      </c>
      <c r="U237" s="172">
        <f t="shared" si="154"/>
        <v>25922.174999999999</v>
      </c>
      <c r="V237" s="172">
        <f t="shared" si="154"/>
        <v>26061.224999999999</v>
      </c>
      <c r="W237" s="172">
        <f t="shared" si="154"/>
        <v>26997.224999999999</v>
      </c>
      <c r="X237" s="172">
        <f t="shared" si="154"/>
        <v>26997.224999999999</v>
      </c>
      <c r="Y237" s="172">
        <f t="shared" si="154"/>
        <v>27055.224999999999</v>
      </c>
      <c r="Z237" s="172">
        <f t="shared" si="154"/>
        <v>27055.224999999999</v>
      </c>
      <c r="AB237" s="32"/>
    </row>
    <row r="238" spans="2:28" s="32" customFormat="1">
      <c r="B238" s="190" t="s">
        <v>507</v>
      </c>
      <c r="C238" s="37"/>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41"/>
    </row>
    <row r="239" spans="2:28" s="32" customFormat="1">
      <c r="B239" s="37"/>
      <c r="C239" s="37"/>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41"/>
    </row>
    <row r="240" spans="2:28" s="60" customFormat="1">
      <c r="B240" s="60" t="s">
        <v>153</v>
      </c>
    </row>
    <row r="241" spans="2:28" s="32" customFormat="1">
      <c r="B241" s="37"/>
      <c r="C241" s="37"/>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41"/>
    </row>
    <row r="242" spans="2:28" s="32" customFormat="1">
      <c r="B242" s="1"/>
      <c r="C242" s="1" t="s">
        <v>1</v>
      </c>
      <c r="D242" s="182"/>
      <c r="E242" s="182">
        <f t="shared" ref="E242:Z242" si="155">E$5</f>
        <v>2019</v>
      </c>
      <c r="F242" s="182">
        <f t="shared" si="155"/>
        <v>2020</v>
      </c>
      <c r="G242" s="182">
        <f t="shared" si="155"/>
        <v>2021</v>
      </c>
      <c r="H242" s="182">
        <f t="shared" si="155"/>
        <v>2022</v>
      </c>
      <c r="I242" s="182">
        <f t="shared" si="155"/>
        <v>2023</v>
      </c>
      <c r="J242" s="182">
        <f t="shared" si="155"/>
        <v>2024</v>
      </c>
      <c r="K242" s="182">
        <f t="shared" si="155"/>
        <v>2025</v>
      </c>
      <c r="L242" s="182">
        <f t="shared" si="155"/>
        <v>2026</v>
      </c>
      <c r="M242" s="182">
        <f t="shared" si="155"/>
        <v>2027</v>
      </c>
      <c r="N242" s="182">
        <f t="shared" si="155"/>
        <v>2028</v>
      </c>
      <c r="O242" s="182">
        <f t="shared" si="155"/>
        <v>2029</v>
      </c>
      <c r="P242" s="182">
        <f t="shared" si="155"/>
        <v>2030</v>
      </c>
      <c r="Q242" s="182">
        <f t="shared" si="155"/>
        <v>2031</v>
      </c>
      <c r="R242" s="182">
        <f t="shared" si="155"/>
        <v>2032</v>
      </c>
      <c r="S242" s="182">
        <f t="shared" si="155"/>
        <v>2033</v>
      </c>
      <c r="T242" s="182">
        <f t="shared" si="155"/>
        <v>2034</v>
      </c>
      <c r="U242" s="182">
        <f t="shared" si="155"/>
        <v>2035</v>
      </c>
      <c r="V242" s="182">
        <f t="shared" si="155"/>
        <v>2036</v>
      </c>
      <c r="W242" s="182">
        <f t="shared" si="155"/>
        <v>2037</v>
      </c>
      <c r="X242" s="182">
        <f t="shared" si="155"/>
        <v>2038</v>
      </c>
      <c r="Y242" s="182">
        <f t="shared" si="155"/>
        <v>2039</v>
      </c>
      <c r="Z242" s="182">
        <f t="shared" si="155"/>
        <v>2040</v>
      </c>
    </row>
    <row r="243" spans="2:28" s="32" customFormat="1">
      <c r="B243" s="37" t="s">
        <v>122</v>
      </c>
      <c r="C243" s="102"/>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spans="2:28" s="33" customFormat="1">
      <c r="B244" s="103" t="s">
        <v>155</v>
      </c>
      <c r="C244" s="103" t="s">
        <v>154</v>
      </c>
      <c r="D244" s="181"/>
      <c r="E244" s="181">
        <f t="shared" ref="E244:Z244" si="156">E55</f>
        <v>4406.37</v>
      </c>
      <c r="F244" s="181">
        <f t="shared" si="156"/>
        <v>4433.79</v>
      </c>
      <c r="G244" s="181">
        <f t="shared" si="156"/>
        <v>4635.8460000000005</v>
      </c>
      <c r="H244" s="181">
        <f t="shared" si="156"/>
        <v>4986.1370000000006</v>
      </c>
      <c r="I244" s="181">
        <f t="shared" si="156"/>
        <v>5120.8019999999997</v>
      </c>
      <c r="J244" s="181">
        <f t="shared" si="156"/>
        <v>5150.0769999999993</v>
      </c>
      <c r="K244" s="181">
        <f t="shared" si="156"/>
        <v>5082.0370000000003</v>
      </c>
      <c r="L244" s="181">
        <f t="shared" si="156"/>
        <v>5024.6040000000003</v>
      </c>
      <c r="M244" s="181">
        <f t="shared" si="156"/>
        <v>4935.7839999999997</v>
      </c>
      <c r="N244" s="181">
        <f t="shared" si="156"/>
        <v>4606.8550000000005</v>
      </c>
      <c r="O244" s="181">
        <f t="shared" si="156"/>
        <v>4722.74</v>
      </c>
      <c r="P244" s="181">
        <f t="shared" si="156"/>
        <v>4621.1900000000005</v>
      </c>
      <c r="Q244" s="208">
        <f t="shared" si="156"/>
        <v>4824.74</v>
      </c>
      <c r="R244" s="208">
        <f t="shared" si="156"/>
        <v>5047.62</v>
      </c>
      <c r="S244" s="208">
        <f t="shared" si="156"/>
        <v>5181.6399999999994</v>
      </c>
      <c r="T244" s="208">
        <f t="shared" si="156"/>
        <v>5292.96</v>
      </c>
      <c r="U244" s="208">
        <f t="shared" si="156"/>
        <v>5361.6</v>
      </c>
      <c r="V244" s="208">
        <f t="shared" si="156"/>
        <v>5403.0749999999998</v>
      </c>
      <c r="W244" s="208">
        <f t="shared" si="156"/>
        <v>5466.75</v>
      </c>
      <c r="X244" s="208">
        <f t="shared" si="156"/>
        <v>5353.35</v>
      </c>
      <c r="Y244" s="208">
        <f t="shared" si="156"/>
        <v>5479.5</v>
      </c>
      <c r="Z244" s="208">
        <f t="shared" si="156"/>
        <v>5492.6750000000002</v>
      </c>
      <c r="AB244" s="32"/>
    </row>
    <row r="245" spans="2:28" s="33" customFormat="1">
      <c r="B245" s="103" t="s">
        <v>156</v>
      </c>
      <c r="C245" s="103" t="s">
        <v>154</v>
      </c>
      <c r="D245" s="181"/>
      <c r="E245" s="181">
        <f t="shared" ref="E245:Z245" si="157">E80</f>
        <v>152.6</v>
      </c>
      <c r="F245" s="181">
        <f t="shared" si="157"/>
        <v>152.6</v>
      </c>
      <c r="G245" s="181">
        <f t="shared" si="157"/>
        <v>147.6</v>
      </c>
      <c r="H245" s="181">
        <f t="shared" si="157"/>
        <v>147.6</v>
      </c>
      <c r="I245" s="181">
        <f t="shared" si="157"/>
        <v>147.6</v>
      </c>
      <c r="J245" s="181">
        <f t="shared" si="157"/>
        <v>497.6</v>
      </c>
      <c r="K245" s="181">
        <f t="shared" si="157"/>
        <v>627.6</v>
      </c>
      <c r="L245" s="181">
        <f t="shared" si="157"/>
        <v>717.59999999999991</v>
      </c>
      <c r="M245" s="181">
        <f t="shared" si="157"/>
        <v>847.59999999999991</v>
      </c>
      <c r="N245" s="181">
        <f t="shared" si="157"/>
        <v>847.59999999999991</v>
      </c>
      <c r="O245" s="181">
        <f t="shared" si="157"/>
        <v>799.8</v>
      </c>
      <c r="P245" s="181">
        <f t="shared" si="157"/>
        <v>799.8</v>
      </c>
      <c r="Q245" s="208">
        <f t="shared" si="157"/>
        <v>799.8</v>
      </c>
      <c r="R245" s="208">
        <f t="shared" si="157"/>
        <v>799.8</v>
      </c>
      <c r="S245" s="208">
        <f t="shared" si="157"/>
        <v>799.8</v>
      </c>
      <c r="T245" s="208">
        <f t="shared" si="157"/>
        <v>799.8</v>
      </c>
      <c r="U245" s="208">
        <f t="shared" si="157"/>
        <v>771.6</v>
      </c>
      <c r="V245" s="208">
        <f t="shared" si="157"/>
        <v>771.6</v>
      </c>
      <c r="W245" s="208">
        <f t="shared" si="157"/>
        <v>768</v>
      </c>
      <c r="X245" s="208">
        <f t="shared" si="157"/>
        <v>768</v>
      </c>
      <c r="Y245" s="208">
        <f t="shared" si="157"/>
        <v>768</v>
      </c>
      <c r="Z245" s="208">
        <f t="shared" si="157"/>
        <v>768</v>
      </c>
      <c r="AB245" s="32"/>
    </row>
    <row r="246" spans="2:28" s="33" customFormat="1">
      <c r="B246" s="103" t="s">
        <v>157</v>
      </c>
      <c r="C246" s="103" t="s">
        <v>154</v>
      </c>
      <c r="D246" s="181"/>
      <c r="E246" s="181">
        <f t="shared" ref="E246:Z246" si="158">E104</f>
        <v>1548.2000000000003</v>
      </c>
      <c r="F246" s="181">
        <f>F104</f>
        <v>1548.2000000000003</v>
      </c>
      <c r="G246" s="181">
        <f t="shared" si="158"/>
        <v>1548.2000000000003</v>
      </c>
      <c r="H246" s="181">
        <f t="shared" si="158"/>
        <v>2153.2000000000003</v>
      </c>
      <c r="I246" s="181">
        <f t="shared" si="158"/>
        <v>2153.2000000000003</v>
      </c>
      <c r="J246" s="181">
        <f t="shared" si="158"/>
        <v>2153.2000000000003</v>
      </c>
      <c r="K246" s="181">
        <f t="shared" si="158"/>
        <v>2153.2000000000003</v>
      </c>
      <c r="L246" s="181">
        <f t="shared" si="158"/>
        <v>2603.2000000000003</v>
      </c>
      <c r="M246" s="181">
        <f t="shared" si="158"/>
        <v>3053.2000000000003</v>
      </c>
      <c r="N246" s="181">
        <f t="shared" si="158"/>
        <v>3343.2</v>
      </c>
      <c r="O246" s="181">
        <f t="shared" si="158"/>
        <v>3627.6000000000004</v>
      </c>
      <c r="P246" s="181">
        <f t="shared" si="158"/>
        <v>4077.6000000000004</v>
      </c>
      <c r="Q246" s="208">
        <f t="shared" si="158"/>
        <v>4528</v>
      </c>
      <c r="R246" s="208">
        <f t="shared" si="158"/>
        <v>4978</v>
      </c>
      <c r="S246" s="208">
        <f t="shared" si="158"/>
        <v>5428</v>
      </c>
      <c r="T246" s="208">
        <f t="shared" si="158"/>
        <v>5428</v>
      </c>
      <c r="U246" s="208">
        <f t="shared" si="158"/>
        <v>5718.7</v>
      </c>
      <c r="V246" s="208">
        <f t="shared" si="158"/>
        <v>5711.7</v>
      </c>
      <c r="W246" s="208">
        <f t="shared" si="158"/>
        <v>5911.7</v>
      </c>
      <c r="X246" s="208">
        <f t="shared" si="158"/>
        <v>5911.7</v>
      </c>
      <c r="Y246" s="208">
        <f t="shared" si="158"/>
        <v>5911.7</v>
      </c>
      <c r="Z246" s="208">
        <f t="shared" si="158"/>
        <v>5911.7</v>
      </c>
      <c r="AB246" s="32"/>
    </row>
    <row r="247" spans="2:28" s="33" customFormat="1">
      <c r="B247" s="97" t="s">
        <v>158</v>
      </c>
      <c r="C247" s="97" t="s">
        <v>154</v>
      </c>
      <c r="D247" s="35"/>
      <c r="E247" s="35">
        <f t="shared" ref="E247:P247" si="159">SUM(E244:E246)</f>
        <v>6107.17</v>
      </c>
      <c r="F247" s="35">
        <f>SUM(F244:F246)</f>
        <v>6134.59</v>
      </c>
      <c r="G247" s="35">
        <f t="shared" si="159"/>
        <v>6331.6460000000006</v>
      </c>
      <c r="H247" s="35">
        <f t="shared" si="159"/>
        <v>7286.9370000000017</v>
      </c>
      <c r="I247" s="35">
        <f t="shared" si="159"/>
        <v>7421.6020000000008</v>
      </c>
      <c r="J247" s="35">
        <f t="shared" si="159"/>
        <v>7800.8770000000004</v>
      </c>
      <c r="K247" s="35">
        <f t="shared" si="159"/>
        <v>7862.8370000000014</v>
      </c>
      <c r="L247" s="35">
        <f t="shared" si="159"/>
        <v>8345.4040000000005</v>
      </c>
      <c r="M247" s="35">
        <f t="shared" si="159"/>
        <v>8836.5840000000007</v>
      </c>
      <c r="N247" s="35">
        <f t="shared" si="159"/>
        <v>8797.6549999999988</v>
      </c>
      <c r="O247" s="35">
        <f t="shared" si="159"/>
        <v>9150.14</v>
      </c>
      <c r="P247" s="35">
        <f t="shared" si="159"/>
        <v>9498.59</v>
      </c>
      <c r="Q247" s="207">
        <f t="shared" ref="Q247:Z247" si="160">SUM(Q244:Q246)</f>
        <v>10152.540000000001</v>
      </c>
      <c r="R247" s="207">
        <f t="shared" si="160"/>
        <v>10825.42</v>
      </c>
      <c r="S247" s="207">
        <f t="shared" si="160"/>
        <v>11409.439999999999</v>
      </c>
      <c r="T247" s="207">
        <f t="shared" si="160"/>
        <v>11520.76</v>
      </c>
      <c r="U247" s="207">
        <f t="shared" si="160"/>
        <v>11851.900000000001</v>
      </c>
      <c r="V247" s="207">
        <f t="shared" si="160"/>
        <v>11886.375</v>
      </c>
      <c r="W247" s="207">
        <f t="shared" si="160"/>
        <v>12146.45</v>
      </c>
      <c r="X247" s="207">
        <f t="shared" si="160"/>
        <v>12033.05</v>
      </c>
      <c r="Y247" s="207">
        <f t="shared" si="160"/>
        <v>12159.2</v>
      </c>
      <c r="Z247" s="207">
        <f t="shared" si="160"/>
        <v>12172.375</v>
      </c>
      <c r="AB247" s="32"/>
    </row>
    <row r="248" spans="2:28" s="33" customFormat="1">
      <c r="B248" s="37"/>
      <c r="C248" s="37"/>
      <c r="D248" s="35"/>
      <c r="E248" s="35"/>
      <c r="F248" s="35"/>
      <c r="G248" s="35"/>
      <c r="H248" s="35"/>
      <c r="I248" s="35"/>
      <c r="J248" s="35"/>
      <c r="K248" s="35"/>
      <c r="L248" s="35"/>
      <c r="M248" s="35"/>
      <c r="N248" s="35"/>
      <c r="O248" s="35"/>
      <c r="P248" s="35"/>
      <c r="Q248" s="207"/>
      <c r="R248" s="207"/>
      <c r="S248" s="207"/>
      <c r="T248" s="207"/>
      <c r="U248" s="207"/>
      <c r="V248" s="207"/>
      <c r="W248" s="207"/>
      <c r="X248" s="207"/>
      <c r="Y248" s="207"/>
      <c r="Z248" s="207"/>
      <c r="AB248" s="32"/>
    </row>
    <row r="249" spans="2:28" s="33" customFormat="1">
      <c r="B249" s="37" t="s">
        <v>123</v>
      </c>
      <c r="C249" s="102"/>
      <c r="D249" s="35"/>
      <c r="E249" s="35"/>
      <c r="F249" s="35"/>
      <c r="G249" s="35"/>
      <c r="H249" s="35"/>
      <c r="I249" s="35"/>
      <c r="J249" s="35"/>
      <c r="K249" s="35"/>
      <c r="L249" s="35"/>
      <c r="M249" s="35"/>
      <c r="N249" s="35"/>
      <c r="O249" s="35"/>
      <c r="P249" s="35"/>
      <c r="Q249" s="207"/>
      <c r="R249" s="207"/>
      <c r="S249" s="207"/>
      <c r="T249" s="207"/>
      <c r="U249" s="207"/>
      <c r="V249" s="207"/>
      <c r="W249" s="207"/>
      <c r="X249" s="207"/>
      <c r="Y249" s="207"/>
      <c r="Z249" s="207"/>
      <c r="AB249" s="32"/>
    </row>
    <row r="250" spans="2:28" s="33" customFormat="1">
      <c r="B250" s="103" t="s">
        <v>160</v>
      </c>
      <c r="C250" s="103" t="s">
        <v>159</v>
      </c>
      <c r="D250" s="95"/>
      <c r="E250" s="95">
        <f t="shared" ref="E250:Q250" si="161">E256/E244*1000</f>
        <v>2463.2445187308376</v>
      </c>
      <c r="F250" s="95">
        <f t="shared" si="161"/>
        <v>2484.1572334278353</v>
      </c>
      <c r="G250" s="95">
        <f t="shared" si="161"/>
        <v>2526.7978487637424</v>
      </c>
      <c r="H250" s="95">
        <f t="shared" si="161"/>
        <v>2591.0005882309288</v>
      </c>
      <c r="I250" s="95">
        <f t="shared" si="161"/>
        <v>2637.6948669368589</v>
      </c>
      <c r="J250" s="95">
        <f t="shared" si="161"/>
        <v>2697.8304207878841</v>
      </c>
      <c r="K250" s="95">
        <f t="shared" si="161"/>
        <v>2773.627267963614</v>
      </c>
      <c r="L250" s="95">
        <f t="shared" si="161"/>
        <v>2848.9383939510453</v>
      </c>
      <c r="M250" s="95">
        <f t="shared" si="161"/>
        <v>2938.2710527851305</v>
      </c>
      <c r="N250" s="95">
        <f t="shared" si="161"/>
        <v>3088.4411491136575</v>
      </c>
      <c r="O250" s="95">
        <f t="shared" si="161"/>
        <v>3135.8034319060548</v>
      </c>
      <c r="P250" s="95">
        <f t="shared" si="161"/>
        <v>3239.2244854680289</v>
      </c>
      <c r="Q250" s="208">
        <f t="shared" si="161"/>
        <v>3258.259885506784</v>
      </c>
      <c r="R250" s="208">
        <f t="shared" ref="R250:Z250" si="162">R256/R244*1000</f>
        <v>3272.2662462705198</v>
      </c>
      <c r="S250" s="208">
        <f t="shared" si="162"/>
        <v>3295.0445322330388</v>
      </c>
      <c r="T250" s="208">
        <f t="shared" si="162"/>
        <v>3316.8567871285632</v>
      </c>
      <c r="U250" s="208">
        <f t="shared" si="162"/>
        <v>3338.717360489406</v>
      </c>
      <c r="V250" s="208">
        <f t="shared" si="162"/>
        <v>3362.8572155670613</v>
      </c>
      <c r="W250" s="208">
        <f t="shared" si="162"/>
        <v>3385.7229615402202</v>
      </c>
      <c r="X250" s="208">
        <f t="shared" si="162"/>
        <v>3421.3632585203654</v>
      </c>
      <c r="Y250" s="208">
        <f t="shared" si="162"/>
        <v>3431.3587006113698</v>
      </c>
      <c r="Z250" s="208">
        <f t="shared" si="162"/>
        <v>3447.9543209820349</v>
      </c>
      <c r="AB250" s="32"/>
    </row>
    <row r="251" spans="2:28" s="33" customFormat="1">
      <c r="B251" s="103" t="s">
        <v>161</v>
      </c>
      <c r="C251" s="103" t="s">
        <v>159</v>
      </c>
      <c r="D251" s="95"/>
      <c r="E251" s="95">
        <f t="shared" ref="E251:P251" si="163">E257/E245*1000</f>
        <v>3109.895150720839</v>
      </c>
      <c r="F251" s="95">
        <f t="shared" si="163"/>
        <v>3109.895150720839</v>
      </c>
      <c r="G251" s="95">
        <f t="shared" si="163"/>
        <v>3120.3929539295391</v>
      </c>
      <c r="H251" s="95">
        <f t="shared" si="163"/>
        <v>3120.3929539295391</v>
      </c>
      <c r="I251" s="95">
        <f t="shared" si="163"/>
        <v>3120.3929539295391</v>
      </c>
      <c r="J251" s="95">
        <f t="shared" si="163"/>
        <v>4090.7757234726682</v>
      </c>
      <c r="K251" s="95">
        <f t="shared" si="163"/>
        <v>4071.9725940089224</v>
      </c>
      <c r="L251" s="95">
        <f t="shared" si="163"/>
        <v>4160.4933110367892</v>
      </c>
      <c r="M251" s="95">
        <f t="shared" si="163"/>
        <v>4135.8777725342143</v>
      </c>
      <c r="N251" s="95">
        <f t="shared" si="163"/>
        <v>4135.8777725342143</v>
      </c>
      <c r="O251" s="95">
        <f t="shared" si="163"/>
        <v>4177.6819204801204</v>
      </c>
      <c r="P251" s="95">
        <f t="shared" si="163"/>
        <v>4177.6819204801204</v>
      </c>
      <c r="Q251" s="208">
        <f t="shared" ref="Q251:Z251" si="164">Q257/Q245*1000</f>
        <v>4177.6819204801204</v>
      </c>
      <c r="R251" s="208">
        <f t="shared" si="164"/>
        <v>4177.6819204801204</v>
      </c>
      <c r="S251" s="208">
        <f t="shared" si="164"/>
        <v>4177.6819204801204</v>
      </c>
      <c r="T251" s="208">
        <f t="shared" si="164"/>
        <v>4177.6819204801204</v>
      </c>
      <c r="U251" s="208">
        <f t="shared" si="164"/>
        <v>4215.163297045101</v>
      </c>
      <c r="V251" s="208">
        <f t="shared" si="164"/>
        <v>4215.163297045101</v>
      </c>
      <c r="W251" s="208">
        <f t="shared" si="164"/>
        <v>4218.75</v>
      </c>
      <c r="X251" s="208">
        <f t="shared" si="164"/>
        <v>4218.75</v>
      </c>
      <c r="Y251" s="208">
        <f t="shared" si="164"/>
        <v>4218.75</v>
      </c>
      <c r="Z251" s="208">
        <f t="shared" si="164"/>
        <v>4218.75</v>
      </c>
      <c r="AB251" s="32"/>
    </row>
    <row r="252" spans="2:28" s="33" customFormat="1">
      <c r="B252" s="103" t="s">
        <v>162</v>
      </c>
      <c r="C252" s="103" t="s">
        <v>159</v>
      </c>
      <c r="D252" s="95"/>
      <c r="E252" s="95">
        <f>E258/E246*1000</f>
        <v>4173.8987210954647</v>
      </c>
      <c r="F252" s="95">
        <f>F258/F246*1000</f>
        <v>4173.8987210954647</v>
      </c>
      <c r="G252" s="95">
        <f t="shared" ref="G252:P252" si="165">G258/G246*1000</f>
        <v>4173.8987210954647</v>
      </c>
      <c r="H252" s="95">
        <f>H258/H246*1000</f>
        <v>4195.2814415753292</v>
      </c>
      <c r="I252" s="95">
        <f t="shared" si="165"/>
        <v>4195.2814415753292</v>
      </c>
      <c r="J252" s="95">
        <f t="shared" si="165"/>
        <v>4195.2814415753292</v>
      </c>
      <c r="K252" s="95">
        <f t="shared" si="165"/>
        <v>4195.2814415753292</v>
      </c>
      <c r="L252" s="95">
        <f t="shared" si="165"/>
        <v>4263.5141364474484</v>
      </c>
      <c r="M252" s="95">
        <f t="shared" si="165"/>
        <v>4311.6336957945759</v>
      </c>
      <c r="N252" s="95">
        <f t="shared" si="165"/>
        <v>4372.8403924383829</v>
      </c>
      <c r="O252" s="95">
        <f t="shared" si="165"/>
        <v>4447.9104642187667</v>
      </c>
      <c r="P252" s="95">
        <f t="shared" si="165"/>
        <v>4470.2128703158714</v>
      </c>
      <c r="Q252" s="208">
        <f t="shared" ref="Q252:Z252" si="166">Q258/Q246*1000</f>
        <v>4488.0874558303885</v>
      </c>
      <c r="R252" s="208">
        <f t="shared" si="166"/>
        <v>4503.6279630373647</v>
      </c>
      <c r="S252" s="208">
        <f t="shared" si="166"/>
        <v>4516.5917464996319</v>
      </c>
      <c r="T252" s="208">
        <f t="shared" si="166"/>
        <v>4516.5917464996319</v>
      </c>
      <c r="U252" s="208">
        <f t="shared" si="166"/>
        <v>4532.8789759910469</v>
      </c>
      <c r="V252" s="208">
        <f t="shared" si="166"/>
        <v>4562.7790325122114</v>
      </c>
      <c r="W252" s="208">
        <f t="shared" si="166"/>
        <v>4566.744760390412</v>
      </c>
      <c r="X252" s="208">
        <f t="shared" si="166"/>
        <v>4566.744760390412</v>
      </c>
      <c r="Y252" s="208">
        <f t="shared" si="166"/>
        <v>4576.5558130487007</v>
      </c>
      <c r="Z252" s="208">
        <f t="shared" si="166"/>
        <v>4576.5558130487007</v>
      </c>
      <c r="AB252" s="32"/>
    </row>
    <row r="253" spans="2:28" s="33" customFormat="1">
      <c r="B253" s="97" t="s">
        <v>124</v>
      </c>
      <c r="C253" s="97" t="s">
        <v>159</v>
      </c>
      <c r="D253" s="35"/>
      <c r="E253" s="35">
        <f t="shared" ref="E253:P253" si="167">E259/E247*1000</f>
        <v>2913.0623103663402</v>
      </c>
      <c r="F253" s="35">
        <f t="shared" si="167"/>
        <v>2926.166459372183</v>
      </c>
      <c r="G253" s="35">
        <f t="shared" si="167"/>
        <v>2943.3808681028595</v>
      </c>
      <c r="H253" s="35">
        <f t="shared" si="167"/>
        <v>3075.768858712514</v>
      </c>
      <c r="I253" s="35">
        <f t="shared" si="167"/>
        <v>3099.1911382475096</v>
      </c>
      <c r="J253" s="35">
        <f t="shared" si="167"/>
        <v>3200.0099988757675</v>
      </c>
      <c r="K253" s="35">
        <f t="shared" si="167"/>
        <v>3266.5724089155092</v>
      </c>
      <c r="L253" s="35">
        <f t="shared" si="167"/>
        <v>3402.9673398675486</v>
      </c>
      <c r="M253" s="35">
        <f t="shared" si="167"/>
        <v>3527.6664885435362</v>
      </c>
      <c r="N253" s="35">
        <f t="shared" si="167"/>
        <v>3677.4402440195718</v>
      </c>
      <c r="O253" s="35">
        <f t="shared" si="167"/>
        <v>3747.0611706487562</v>
      </c>
      <c r="P253" s="35">
        <f t="shared" si="167"/>
        <v>3846.6890138431081</v>
      </c>
      <c r="Q253" s="207">
        <f>Q259/Q247*1000</f>
        <v>3879.1895230159148</v>
      </c>
      <c r="R253" s="207">
        <f t="shared" ref="R253:Z253" si="168">R259/R247*1000</f>
        <v>3905.3936521631495</v>
      </c>
      <c r="S253" s="207">
        <f t="shared" si="168"/>
        <v>3938.0639672061038</v>
      </c>
      <c r="T253" s="207">
        <f t="shared" si="168"/>
        <v>3941.8719164360682</v>
      </c>
      <c r="U253" s="207">
        <f t="shared" si="168"/>
        <v>3971.975970097621</v>
      </c>
      <c r="V253" s="207">
        <f t="shared" si="168"/>
        <v>3994.7767717239271</v>
      </c>
      <c r="W253" s="207">
        <f t="shared" si="168"/>
        <v>4013.1994121739272</v>
      </c>
      <c r="X253" s="207">
        <f t="shared" si="168"/>
        <v>4034.9686903985271</v>
      </c>
      <c r="Y253" s="207">
        <f t="shared" si="168"/>
        <v>4037.8770807289948</v>
      </c>
      <c r="Z253" s="207">
        <f t="shared" si="168"/>
        <v>4044.7092288891849</v>
      </c>
      <c r="AB253" s="32"/>
    </row>
    <row r="254" spans="2:28" s="33" customFormat="1">
      <c r="B254" s="37"/>
      <c r="C254" s="37"/>
      <c r="D254" s="35"/>
      <c r="E254" s="35"/>
      <c r="F254" s="35"/>
      <c r="G254" s="35"/>
      <c r="H254" s="35"/>
      <c r="I254" s="35"/>
      <c r="J254" s="35"/>
      <c r="K254" s="35"/>
      <c r="L254" s="35"/>
      <c r="M254" s="35"/>
      <c r="N254" s="35"/>
      <c r="O254" s="35"/>
      <c r="P254" s="35"/>
      <c r="Q254" s="207"/>
      <c r="R254" s="207"/>
      <c r="S254" s="207"/>
      <c r="T254" s="207"/>
      <c r="U254" s="207"/>
      <c r="V254" s="207"/>
      <c r="W254" s="207"/>
      <c r="X254" s="207"/>
      <c r="Y254" s="207"/>
      <c r="Z254" s="207"/>
      <c r="AB254" s="32"/>
    </row>
    <row r="255" spans="2:28" s="33" customFormat="1">
      <c r="B255" s="37" t="s">
        <v>125</v>
      </c>
      <c r="C255" s="102"/>
      <c r="D255" s="35"/>
      <c r="E255" s="35"/>
      <c r="F255" s="35"/>
      <c r="G255" s="35"/>
      <c r="H255" s="35"/>
      <c r="I255" s="35"/>
      <c r="J255" s="35"/>
      <c r="K255" s="35"/>
      <c r="L255" s="35"/>
      <c r="M255" s="35"/>
      <c r="N255" s="35"/>
      <c r="O255" s="35"/>
      <c r="P255" s="35"/>
      <c r="Q255" s="207"/>
      <c r="R255" s="207"/>
      <c r="S255" s="207"/>
      <c r="T255" s="207"/>
      <c r="U255" s="207"/>
      <c r="V255" s="207"/>
      <c r="W255" s="207"/>
      <c r="X255" s="207"/>
      <c r="Y255" s="207"/>
      <c r="Z255" s="207"/>
      <c r="AB255" s="32"/>
    </row>
    <row r="256" spans="2:28" s="43" customFormat="1">
      <c r="B256" s="103" t="s">
        <v>155</v>
      </c>
      <c r="C256" s="103" t="s">
        <v>163</v>
      </c>
      <c r="D256" s="181"/>
      <c r="E256" s="181">
        <f t="shared" ref="E256:Z256" si="169">E156</f>
        <v>10853.966750000001</v>
      </c>
      <c r="F256" s="181">
        <f t="shared" si="169"/>
        <v>11014.231500000002</v>
      </c>
      <c r="G256" s="181">
        <f t="shared" si="169"/>
        <v>11713.845700000002</v>
      </c>
      <c r="H256" s="181">
        <f t="shared" si="169"/>
        <v>12919.0839</v>
      </c>
      <c r="I256" s="181">
        <f t="shared" si="169"/>
        <v>13507.113149999999</v>
      </c>
      <c r="J256" s="181">
        <f t="shared" si="169"/>
        <v>13894.034400000002</v>
      </c>
      <c r="K256" s="181">
        <f t="shared" si="169"/>
        <v>14095.6764</v>
      </c>
      <c r="L256" s="181">
        <f t="shared" si="169"/>
        <v>14314.787249999999</v>
      </c>
      <c r="M256" s="181">
        <f t="shared" si="169"/>
        <v>14502.671250000001</v>
      </c>
      <c r="N256" s="181">
        <f t="shared" si="169"/>
        <v>14228.000550000001</v>
      </c>
      <c r="O256" s="181">
        <f t="shared" si="169"/>
        <v>14809.5843</v>
      </c>
      <c r="P256" s="181">
        <f t="shared" si="169"/>
        <v>14969.071800000002</v>
      </c>
      <c r="Q256" s="208">
        <f t="shared" si="169"/>
        <v>15720.256800000001</v>
      </c>
      <c r="R256" s="208">
        <f t="shared" si="169"/>
        <v>16517.15655</v>
      </c>
      <c r="S256" s="208">
        <f t="shared" si="169"/>
        <v>17073.734550000001</v>
      </c>
      <c r="T256" s="208">
        <f t="shared" si="169"/>
        <v>17555.990300000001</v>
      </c>
      <c r="U256" s="208">
        <f t="shared" si="169"/>
        <v>17900.866999999998</v>
      </c>
      <c r="V256" s="208">
        <f t="shared" si="169"/>
        <v>18169.769749999999</v>
      </c>
      <c r="W256" s="208">
        <f t="shared" si="169"/>
        <v>18508.900999999998</v>
      </c>
      <c r="X256" s="208">
        <f t="shared" si="169"/>
        <v>18315.755000000001</v>
      </c>
      <c r="Y256" s="208">
        <f t="shared" si="169"/>
        <v>18802.13</v>
      </c>
      <c r="Z256" s="208">
        <f t="shared" si="169"/>
        <v>18938.4925</v>
      </c>
      <c r="AB256" s="42"/>
    </row>
    <row r="257" spans="1:28" s="43" customFormat="1">
      <c r="B257" s="103" t="s">
        <v>156</v>
      </c>
      <c r="C257" s="103" t="s">
        <v>163</v>
      </c>
      <c r="D257" s="95"/>
      <c r="E257" s="95">
        <f t="shared" ref="E257:Z257" si="170">E198</f>
        <v>474.57</v>
      </c>
      <c r="F257" s="95">
        <f t="shared" si="170"/>
        <v>474.57</v>
      </c>
      <c r="G257" s="95">
        <f t="shared" si="170"/>
        <v>460.57</v>
      </c>
      <c r="H257" s="95">
        <f t="shared" si="170"/>
        <v>460.57</v>
      </c>
      <c r="I257" s="95">
        <f t="shared" si="170"/>
        <v>460.57</v>
      </c>
      <c r="J257" s="95">
        <f t="shared" si="170"/>
        <v>2035.57</v>
      </c>
      <c r="K257" s="95">
        <f t="shared" si="170"/>
        <v>2555.5699999999997</v>
      </c>
      <c r="L257" s="95">
        <f t="shared" si="170"/>
        <v>2985.5699999999997</v>
      </c>
      <c r="M257" s="95">
        <f t="shared" si="170"/>
        <v>3505.5699999999997</v>
      </c>
      <c r="N257" s="95">
        <f t="shared" si="170"/>
        <v>3505.5699999999997</v>
      </c>
      <c r="O257" s="95">
        <f t="shared" si="170"/>
        <v>3341.3100000000004</v>
      </c>
      <c r="P257" s="95">
        <f t="shared" si="170"/>
        <v>3341.3100000000004</v>
      </c>
      <c r="Q257" s="208">
        <f t="shared" si="170"/>
        <v>3341.3100000000004</v>
      </c>
      <c r="R257" s="208">
        <f t="shared" si="170"/>
        <v>3341.3100000000004</v>
      </c>
      <c r="S257" s="208">
        <f t="shared" si="170"/>
        <v>3341.3100000000004</v>
      </c>
      <c r="T257" s="208">
        <f t="shared" si="170"/>
        <v>3341.3100000000004</v>
      </c>
      <c r="U257" s="208">
        <f t="shared" si="170"/>
        <v>3252.42</v>
      </c>
      <c r="V257" s="208">
        <f t="shared" si="170"/>
        <v>3252.42</v>
      </c>
      <c r="W257" s="208">
        <f t="shared" si="170"/>
        <v>3240</v>
      </c>
      <c r="X257" s="208">
        <f t="shared" si="170"/>
        <v>3240</v>
      </c>
      <c r="Y257" s="208">
        <f t="shared" si="170"/>
        <v>3240</v>
      </c>
      <c r="Z257" s="208">
        <f t="shared" si="170"/>
        <v>3240</v>
      </c>
      <c r="AB257" s="42"/>
    </row>
    <row r="258" spans="1:28" s="43" customFormat="1">
      <c r="B258" s="103" t="s">
        <v>157</v>
      </c>
      <c r="C258" s="103" t="s">
        <v>163</v>
      </c>
      <c r="D258" s="95"/>
      <c r="E258" s="95">
        <f t="shared" ref="E258:Z258" si="171">E237</f>
        <v>6462.03</v>
      </c>
      <c r="F258" s="95">
        <f>F237</f>
        <v>6462.03</v>
      </c>
      <c r="G258" s="95">
        <f t="shared" si="171"/>
        <v>6462.03</v>
      </c>
      <c r="H258" s="95">
        <f t="shared" si="171"/>
        <v>9033.2799999999988</v>
      </c>
      <c r="I258" s="95">
        <f t="shared" si="171"/>
        <v>9033.2799999999988</v>
      </c>
      <c r="J258" s="95">
        <f t="shared" si="171"/>
        <v>9033.2799999999988</v>
      </c>
      <c r="K258" s="95">
        <f t="shared" si="171"/>
        <v>9033.2799999999988</v>
      </c>
      <c r="L258" s="95">
        <f t="shared" si="171"/>
        <v>11098.779999999999</v>
      </c>
      <c r="M258" s="95">
        <f t="shared" si="171"/>
        <v>13164.28</v>
      </c>
      <c r="N258" s="95">
        <f t="shared" si="171"/>
        <v>14619.28</v>
      </c>
      <c r="O258" s="95">
        <f t="shared" si="171"/>
        <v>16135.240000000002</v>
      </c>
      <c r="P258" s="95">
        <f t="shared" si="171"/>
        <v>18227.740000000002</v>
      </c>
      <c r="Q258" s="208">
        <f t="shared" si="171"/>
        <v>20322.060000000001</v>
      </c>
      <c r="R258" s="208">
        <f t="shared" si="171"/>
        <v>22419.06</v>
      </c>
      <c r="S258" s="208">
        <f t="shared" si="171"/>
        <v>24516.06</v>
      </c>
      <c r="T258" s="208">
        <f t="shared" si="171"/>
        <v>24516.06</v>
      </c>
      <c r="U258" s="208">
        <f t="shared" si="171"/>
        <v>25922.174999999999</v>
      </c>
      <c r="V258" s="208">
        <f t="shared" si="171"/>
        <v>26061.224999999999</v>
      </c>
      <c r="W258" s="208">
        <f t="shared" si="171"/>
        <v>26997.224999999999</v>
      </c>
      <c r="X258" s="208">
        <f t="shared" si="171"/>
        <v>26997.224999999999</v>
      </c>
      <c r="Y258" s="208">
        <f t="shared" si="171"/>
        <v>27055.224999999999</v>
      </c>
      <c r="Z258" s="208">
        <f t="shared" si="171"/>
        <v>27055.224999999999</v>
      </c>
      <c r="AB258" s="42"/>
    </row>
    <row r="259" spans="1:28" s="33" customFormat="1">
      <c r="B259" s="97" t="s">
        <v>164</v>
      </c>
      <c r="C259" s="97" t="s">
        <v>163</v>
      </c>
      <c r="D259" s="35"/>
      <c r="E259" s="35">
        <f t="shared" ref="E259:P259" si="172">SUM(E256:E258)</f>
        <v>17790.566750000002</v>
      </c>
      <c r="F259" s="35">
        <f t="shared" si="172"/>
        <v>17950.8315</v>
      </c>
      <c r="G259" s="35">
        <f t="shared" si="172"/>
        <v>18636.4457</v>
      </c>
      <c r="H259" s="35">
        <f t="shared" si="172"/>
        <v>22412.933899999996</v>
      </c>
      <c r="I259" s="35">
        <f t="shared" si="172"/>
        <v>23000.963149999996</v>
      </c>
      <c r="J259" s="35">
        <f t="shared" si="172"/>
        <v>24962.884400000003</v>
      </c>
      <c r="K259" s="35">
        <f t="shared" si="172"/>
        <v>25684.526399999999</v>
      </c>
      <c r="L259" s="35">
        <f t="shared" si="172"/>
        <v>28399.13725</v>
      </c>
      <c r="M259" s="35">
        <f t="shared" si="172"/>
        <v>31172.521249999998</v>
      </c>
      <c r="N259" s="35">
        <f t="shared" si="172"/>
        <v>32352.850550000003</v>
      </c>
      <c r="O259" s="35">
        <f t="shared" si="172"/>
        <v>34286.134300000005</v>
      </c>
      <c r="P259" s="35">
        <f t="shared" si="172"/>
        <v>36538.121800000008</v>
      </c>
      <c r="Q259" s="207">
        <f>SUM(Q256:Q258)</f>
        <v>39383.626799999998</v>
      </c>
      <c r="R259" s="207">
        <f t="shared" ref="R259:Z259" si="173">SUM(R256:R258)</f>
        <v>42277.526550000002</v>
      </c>
      <c r="S259" s="207">
        <f t="shared" si="173"/>
        <v>44931.104550000004</v>
      </c>
      <c r="T259" s="207">
        <f t="shared" si="173"/>
        <v>45413.3603</v>
      </c>
      <c r="U259" s="207">
        <f t="shared" si="173"/>
        <v>47075.462</v>
      </c>
      <c r="V259" s="207">
        <f t="shared" si="173"/>
        <v>47483.414749999996</v>
      </c>
      <c r="W259" s="207">
        <f t="shared" si="173"/>
        <v>48746.125999999997</v>
      </c>
      <c r="X259" s="207">
        <f t="shared" si="173"/>
        <v>48552.979999999996</v>
      </c>
      <c r="Y259" s="207">
        <f t="shared" si="173"/>
        <v>49097.354999999996</v>
      </c>
      <c r="Z259" s="207">
        <f t="shared" si="173"/>
        <v>49233.717499999999</v>
      </c>
      <c r="AB259" s="32"/>
    </row>
    <row r="260" spans="1:28" s="33" customFormat="1">
      <c r="B260" s="37"/>
      <c r="C260" s="37"/>
      <c r="D260" s="35"/>
      <c r="E260" s="35"/>
      <c r="F260" s="313"/>
      <c r="G260" s="35"/>
      <c r="H260" s="35"/>
      <c r="I260" s="35"/>
      <c r="J260" s="35"/>
      <c r="K260" s="35"/>
      <c r="L260" s="35"/>
      <c r="M260" s="35"/>
      <c r="N260" s="35"/>
      <c r="O260" s="35"/>
      <c r="P260" s="35"/>
      <c r="Q260" s="227"/>
      <c r="R260" s="227"/>
      <c r="S260" s="227"/>
      <c r="T260" s="227"/>
      <c r="U260" s="227"/>
      <c r="V260" s="227"/>
      <c r="W260" s="227"/>
      <c r="X260" s="227"/>
      <c r="Y260" s="227"/>
      <c r="Z260" s="227"/>
      <c r="AB260" s="32"/>
    </row>
    <row r="261" spans="1:28" s="33" customFormat="1">
      <c r="B261" s="37" t="s">
        <v>126</v>
      </c>
      <c r="C261" s="102"/>
      <c r="D261" s="35"/>
      <c r="E261" s="35"/>
      <c r="F261" s="313"/>
      <c r="G261" s="35"/>
      <c r="H261" s="35"/>
      <c r="I261" s="35"/>
      <c r="J261" s="35"/>
      <c r="K261" s="35"/>
      <c r="L261" s="35"/>
      <c r="M261" s="35"/>
      <c r="N261" s="35"/>
      <c r="O261" s="35"/>
      <c r="P261" s="35"/>
      <c r="Q261" s="227"/>
      <c r="R261" s="227"/>
      <c r="S261" s="227"/>
      <c r="T261" s="227"/>
      <c r="U261" s="227"/>
      <c r="V261" s="227"/>
      <c r="W261" s="227"/>
      <c r="X261" s="227"/>
      <c r="Y261" s="227"/>
      <c r="Z261" s="227"/>
      <c r="AB261" s="32"/>
    </row>
    <row r="262" spans="1:28" s="20" customFormat="1">
      <c r="B262" s="103" t="s">
        <v>279</v>
      </c>
      <c r="C262" s="103" t="s">
        <v>163</v>
      </c>
      <c r="D262" s="208"/>
      <c r="E262" s="208">
        <f>Elforbrug!E321</f>
        <v>32261.005928381106</v>
      </c>
      <c r="F262" s="208">
        <f>Elforbrug!F321</f>
        <v>32342.792132532944</v>
      </c>
      <c r="G262" s="208">
        <f>Elforbrug!G321</f>
        <v>32524.02428110284</v>
      </c>
      <c r="H262" s="208">
        <f>Elforbrug!H321</f>
        <v>32705.256429672751</v>
      </c>
      <c r="I262" s="208">
        <f>Elforbrug!I321</f>
        <v>32886.488578242643</v>
      </c>
      <c r="J262" s="208">
        <f>Elforbrug!J321</f>
        <v>33067.720726812579</v>
      </c>
      <c r="K262" s="208">
        <f>Elforbrug!K321</f>
        <v>33248.952875382427</v>
      </c>
      <c r="L262" s="208">
        <f>Elforbrug!L321</f>
        <v>33293.279493882234</v>
      </c>
      <c r="M262" s="208">
        <f>Elforbrug!M321</f>
        <v>33337.606112382076</v>
      </c>
      <c r="N262" s="208">
        <f>Elforbrug!N321</f>
        <v>33381.932730881861</v>
      </c>
      <c r="O262" s="208">
        <f>Elforbrug!O321</f>
        <v>33426.259349381682</v>
      </c>
      <c r="P262" s="208">
        <f>Elforbrug!P321</f>
        <v>33470.585967881474</v>
      </c>
      <c r="Q262" s="208">
        <f>Elforbrug!Q321</f>
        <v>33624.636427774269</v>
      </c>
      <c r="R262" s="208">
        <f>Elforbrug!R321</f>
        <v>33778.68688766702</v>
      </c>
      <c r="S262" s="208">
        <f>Elforbrug!S321</f>
        <v>33932.737347559829</v>
      </c>
      <c r="T262" s="208">
        <f>Elforbrug!T321</f>
        <v>34086.787807452609</v>
      </c>
      <c r="U262" s="208">
        <f>Elforbrug!U321</f>
        <v>34240.838267345374</v>
      </c>
      <c r="V262" s="208">
        <f>Elforbrug!V321</f>
        <v>34448.45767097822</v>
      </c>
      <c r="W262" s="208">
        <f>Elforbrug!W321</f>
        <v>34656.077074611108</v>
      </c>
      <c r="X262" s="208">
        <f>Elforbrug!X321</f>
        <v>34863.696478243946</v>
      </c>
      <c r="Y262" s="208">
        <f>Elforbrug!Y321</f>
        <v>35071.315881876799</v>
      </c>
      <c r="Z262" s="208">
        <f>Elforbrug!Z321</f>
        <v>35278.935285509608</v>
      </c>
      <c r="AB262" s="42"/>
    </row>
    <row r="263" spans="1:28" s="33" customFormat="1">
      <c r="B263" s="103" t="s">
        <v>127</v>
      </c>
      <c r="C263" s="103" t="s">
        <v>165</v>
      </c>
      <c r="D263" s="96"/>
      <c r="E263" s="96">
        <f t="shared" ref="E263:Z263" si="174">E259/E262</f>
        <v>0.55145728529032112</v>
      </c>
      <c r="F263" s="96">
        <f>F259/F262</f>
        <v>0.55501799060643342</v>
      </c>
      <c r="G263" s="96">
        <f t="shared" si="174"/>
        <v>0.57300552781926739</v>
      </c>
      <c r="H263" s="96">
        <f t="shared" si="174"/>
        <v>0.68530066254625788</v>
      </c>
      <c r="I263" s="96">
        <f t="shared" si="174"/>
        <v>0.69940465353352421</v>
      </c>
      <c r="J263" s="96">
        <f t="shared" si="174"/>
        <v>0.75490187564573019</v>
      </c>
      <c r="K263" s="96">
        <f t="shared" si="174"/>
        <v>0.77249128705694847</v>
      </c>
      <c r="L263" s="96">
        <f t="shared" si="174"/>
        <v>0.85299909416308628</v>
      </c>
      <c r="M263" s="96">
        <f t="shared" si="174"/>
        <v>0.93505577889775549</v>
      </c>
      <c r="N263" s="96">
        <f t="shared" si="174"/>
        <v>0.9691724805397548</v>
      </c>
      <c r="O263" s="96">
        <f t="shared" si="174"/>
        <v>1.025724534164312</v>
      </c>
      <c r="P263" s="96">
        <f t="shared" si="174"/>
        <v>1.0916487041805052</v>
      </c>
      <c r="Q263" s="96">
        <f>Q259/Q262</f>
        <v>1.1712729410352449</v>
      </c>
      <c r="R263" s="96">
        <f t="shared" si="174"/>
        <v>1.2516036129704025</v>
      </c>
      <c r="S263" s="96">
        <f t="shared" si="174"/>
        <v>1.3241226043684062</v>
      </c>
      <c r="T263" s="96">
        <f>T259/T262</f>
        <v>1.3322862968645872</v>
      </c>
      <c r="U263" s="96">
        <f t="shared" si="174"/>
        <v>1.3748338061248542</v>
      </c>
      <c r="V263" s="96">
        <f t="shared" si="174"/>
        <v>1.3783901503957123</v>
      </c>
      <c r="W263" s="96">
        <f t="shared" si="174"/>
        <v>1.4065679128960387</v>
      </c>
      <c r="X263" s="96">
        <f t="shared" si="174"/>
        <v>1.3926515230620653</v>
      </c>
      <c r="Y263" s="96">
        <f t="shared" si="174"/>
        <v>1.3999290806585103</v>
      </c>
      <c r="Z263" s="96">
        <f t="shared" si="174"/>
        <v>1.3955556510295861</v>
      </c>
      <c r="AB263" s="32"/>
    </row>
    <row r="264" spans="1:28" s="33" customFormat="1">
      <c r="B264" s="37"/>
      <c r="C264" s="37"/>
      <c r="D264" s="104"/>
      <c r="E264" s="104"/>
      <c r="F264" s="104"/>
      <c r="G264" s="104"/>
      <c r="H264" s="104"/>
      <c r="I264" s="104"/>
      <c r="J264" s="104"/>
      <c r="K264" s="104"/>
      <c r="L264" s="104"/>
      <c r="M264" s="104"/>
      <c r="N264" s="104"/>
      <c r="O264" s="104"/>
      <c r="P264" s="104"/>
      <c r="Q264" s="222"/>
      <c r="R264" s="222"/>
      <c r="S264" s="222"/>
      <c r="T264" s="222"/>
      <c r="U264" s="222"/>
      <c r="V264" s="222"/>
      <c r="W264" s="222"/>
      <c r="X264" s="222"/>
      <c r="Y264" s="222"/>
      <c r="Z264" s="222"/>
      <c r="AB264" s="32"/>
    </row>
    <row r="265" spans="1:28" s="20" customFormat="1">
      <c r="B265" s="103" t="s">
        <v>278</v>
      </c>
      <c r="C265" s="103" t="s">
        <v>163</v>
      </c>
      <c r="D265" s="208"/>
      <c r="E265" s="208">
        <f>Elforbrug!E328</f>
        <v>35010.392790936516</v>
      </c>
      <c r="F265" s="208">
        <f>Elforbrug!F328</f>
        <v>36225.410877375696</v>
      </c>
      <c r="G265" s="208">
        <f>Elforbrug!G328</f>
        <v>37832.597712648312</v>
      </c>
      <c r="H265" s="208">
        <f>Elforbrug!H328</f>
        <v>39394.794654961217</v>
      </c>
      <c r="I265" s="208">
        <f>Elforbrug!I328</f>
        <v>40829.172914540817</v>
      </c>
      <c r="J265" s="208">
        <f>Elforbrug!J328</f>
        <v>42272.157306452864</v>
      </c>
      <c r="K265" s="208">
        <f>Elforbrug!K328</f>
        <v>43538.864812367632</v>
      </c>
      <c r="L265" s="208">
        <f>Elforbrug!L328</f>
        <v>44829.358198984992</v>
      </c>
      <c r="M265" s="208">
        <f>Elforbrug!M328</f>
        <v>46384.446403238246</v>
      </c>
      <c r="N265" s="208">
        <f>Elforbrug!N328</f>
        <v>47583.295485876733</v>
      </c>
      <c r="O265" s="208">
        <f>Elforbrug!O328</f>
        <v>48881.991234963985</v>
      </c>
      <c r="P265" s="208">
        <f>Elforbrug!P328</f>
        <v>50262.200513092357</v>
      </c>
      <c r="Q265" s="208">
        <f>Elforbrug!Q328</f>
        <v>51885.648784301928</v>
      </c>
      <c r="R265" s="208">
        <f>Elforbrug!R328</f>
        <v>53361.167388599912</v>
      </c>
      <c r="S265" s="208">
        <f>Elforbrug!S328</f>
        <v>54812.962613329837</v>
      </c>
      <c r="T265" s="208">
        <f>Elforbrug!T328</f>
        <v>56395.551293163502</v>
      </c>
      <c r="U265" s="208">
        <f>Elforbrug!U328</f>
        <v>57809.176061102582</v>
      </c>
      <c r="V265" s="208">
        <f>Elforbrug!V328</f>
        <v>59230.247933691666</v>
      </c>
      <c r="W265" s="208">
        <f>Elforbrug!W328</f>
        <v>60677.456139760128</v>
      </c>
      <c r="X265" s="208">
        <f>Elforbrug!X328</f>
        <v>62109.912153163968</v>
      </c>
      <c r="Y265" s="208">
        <f>Elforbrug!Y328</f>
        <v>63552.833746379591</v>
      </c>
      <c r="Z265" s="208">
        <f>Elforbrug!Z328</f>
        <v>64985.300493939489</v>
      </c>
      <c r="AB265" s="42"/>
    </row>
    <row r="266" spans="1:28" s="33" customFormat="1">
      <c r="B266" s="103" t="s">
        <v>128</v>
      </c>
      <c r="C266" s="103" t="s">
        <v>165</v>
      </c>
      <c r="D266" s="96"/>
      <c r="E266" s="96">
        <f>E259/E265</f>
        <v>0.50815101836291365</v>
      </c>
      <c r="F266" s="96">
        <f t="shared" ref="F266:Z266" si="175">F259/F265</f>
        <v>0.49553148094756477</v>
      </c>
      <c r="G266" s="96">
        <f t="shared" si="175"/>
        <v>0.49260285644539298</v>
      </c>
      <c r="H266" s="96">
        <f t="shared" si="175"/>
        <v>0.56893135492400404</v>
      </c>
      <c r="I266" s="96">
        <f t="shared" si="175"/>
        <v>0.56334629158771132</v>
      </c>
      <c r="J266" s="96">
        <f t="shared" si="175"/>
        <v>0.59052780815114458</v>
      </c>
      <c r="K266" s="96">
        <f t="shared" si="175"/>
        <v>0.58992182066961152</v>
      </c>
      <c r="L266" s="96">
        <f t="shared" si="175"/>
        <v>0.63349417415132658</v>
      </c>
      <c r="M266" s="96">
        <f t="shared" si="175"/>
        <v>0.67204685335694214</v>
      </c>
      <c r="N266" s="96">
        <f t="shared" si="175"/>
        <v>0.67992034220502229</v>
      </c>
      <c r="O266" s="96">
        <f t="shared" si="175"/>
        <v>0.70140625276893487</v>
      </c>
      <c r="P266" s="96">
        <f t="shared" si="175"/>
        <v>0.72695030116085979</v>
      </c>
      <c r="Q266" s="96">
        <f>Q259/Q265</f>
        <v>0.75904662893828101</v>
      </c>
      <c r="R266" s="96">
        <f t="shared" si="175"/>
        <v>0.79229013567330953</v>
      </c>
      <c r="S266" s="96">
        <f t="shared" si="175"/>
        <v>0.81971676785580849</v>
      </c>
      <c r="T266" s="96">
        <f t="shared" si="175"/>
        <v>0.80526494127037984</v>
      </c>
      <c r="U266" s="96">
        <f t="shared" si="175"/>
        <v>0.81432508137190251</v>
      </c>
      <c r="V266" s="96">
        <f t="shared" si="175"/>
        <v>0.80167509687208693</v>
      </c>
      <c r="W266" s="96">
        <f t="shared" si="175"/>
        <v>0.80336469425681989</v>
      </c>
      <c r="X266" s="96">
        <f t="shared" si="175"/>
        <v>0.78172675369863065</v>
      </c>
      <c r="Y266" s="96">
        <f t="shared" si="175"/>
        <v>0.77254391512946374</v>
      </c>
      <c r="Z266" s="96">
        <f t="shared" si="175"/>
        <v>0.75761313906044836</v>
      </c>
      <c r="AB266" s="32"/>
    </row>
    <row r="267" spans="1:28" customFormat="1">
      <c r="A267" s="12"/>
      <c r="B267" s="118"/>
      <c r="C267" s="118"/>
    </row>
    <row r="268" spans="1:28" s="295" customFormat="1">
      <c r="B268" s="118"/>
      <c r="C268" s="118"/>
    </row>
    <row r="269" spans="1:28" customFormat="1">
      <c r="B269" s="130" t="s">
        <v>422</v>
      </c>
    </row>
    <row r="270" spans="1:28" s="118" customFormat="1" outlineLevel="1">
      <c r="A270" s="32"/>
      <c r="B270" s="37"/>
      <c r="C270" s="37"/>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41"/>
    </row>
    <row r="271" spans="1:28" s="118" customFormat="1" outlineLevel="1">
      <c r="A271" s="32"/>
      <c r="B271" s="157"/>
      <c r="C271" s="157" t="s">
        <v>1</v>
      </c>
      <c r="D271" s="158"/>
      <c r="E271" s="158">
        <v>2019</v>
      </c>
      <c r="F271" s="158">
        <v>2020</v>
      </c>
      <c r="G271" s="158">
        <v>2021</v>
      </c>
      <c r="H271" s="158">
        <v>2022</v>
      </c>
      <c r="I271" s="158">
        <v>2023</v>
      </c>
      <c r="J271" s="158">
        <v>2024</v>
      </c>
      <c r="K271" s="158">
        <v>2025</v>
      </c>
      <c r="L271" s="158">
        <v>2026</v>
      </c>
      <c r="M271" s="158">
        <v>2027</v>
      </c>
      <c r="N271" s="158">
        <v>2028</v>
      </c>
      <c r="O271" s="158">
        <v>2029</v>
      </c>
      <c r="P271" s="158">
        <v>2030</v>
      </c>
      <c r="Q271" s="158">
        <v>2031</v>
      </c>
      <c r="R271" s="158">
        <v>2032</v>
      </c>
      <c r="S271" s="158">
        <v>2033</v>
      </c>
      <c r="T271" s="158">
        <v>2034</v>
      </c>
      <c r="U271" s="158">
        <v>2035</v>
      </c>
      <c r="V271" s="158">
        <v>2036</v>
      </c>
      <c r="W271" s="158">
        <v>2037</v>
      </c>
      <c r="X271" s="158">
        <v>2038</v>
      </c>
      <c r="Y271" s="158">
        <v>2039</v>
      </c>
      <c r="Z271" s="158">
        <v>2040</v>
      </c>
    </row>
    <row r="272" spans="1:28" s="118" customFormat="1" outlineLevel="1">
      <c r="A272" s="32"/>
      <c r="B272" s="159" t="s">
        <v>122</v>
      </c>
      <c r="C272" s="160"/>
      <c r="D272" s="161"/>
      <c r="E272" s="161"/>
      <c r="F272" s="161"/>
      <c r="G272" s="161"/>
      <c r="H272" s="161"/>
      <c r="I272" s="161"/>
      <c r="J272" s="161"/>
      <c r="K272" s="161"/>
      <c r="L272" s="161"/>
      <c r="M272" s="161"/>
      <c r="N272" s="161"/>
      <c r="O272" s="161"/>
      <c r="P272" s="161"/>
      <c r="Q272" s="161"/>
      <c r="R272" s="161"/>
      <c r="S272" s="161"/>
      <c r="T272" s="161"/>
      <c r="U272" s="161"/>
      <c r="V272" s="161"/>
      <c r="W272" s="161"/>
      <c r="X272" s="161"/>
      <c r="Y272" s="161"/>
      <c r="Z272" s="161"/>
    </row>
    <row r="273" spans="1:26" s="118" customFormat="1" outlineLevel="1">
      <c r="A273" s="33"/>
      <c r="B273" s="162" t="s">
        <v>155</v>
      </c>
      <c r="C273" s="162" t="s">
        <v>154</v>
      </c>
      <c r="D273" s="163"/>
      <c r="E273" s="163">
        <v>4343.3274999999994</v>
      </c>
      <c r="F273" s="163">
        <v>4482.2524999999996</v>
      </c>
      <c r="G273" s="163">
        <v>4647.3224999999993</v>
      </c>
      <c r="H273" s="163">
        <v>4797.4684999999999</v>
      </c>
      <c r="I273" s="163">
        <v>4831.3185000000003</v>
      </c>
      <c r="J273" s="163">
        <v>5000</v>
      </c>
      <c r="K273" s="163">
        <v>5000</v>
      </c>
      <c r="L273" s="163">
        <v>5000</v>
      </c>
      <c r="M273" s="163">
        <v>5000</v>
      </c>
      <c r="N273" s="163">
        <v>5000</v>
      </c>
      <c r="O273" s="163">
        <v>5000.0000000000009</v>
      </c>
      <c r="P273" s="163">
        <v>5000</v>
      </c>
      <c r="Q273" s="163">
        <v>5000</v>
      </c>
      <c r="R273" s="163">
        <v>5000</v>
      </c>
      <c r="S273" s="163">
        <v>5000</v>
      </c>
      <c r="T273" s="163">
        <v>5000</v>
      </c>
      <c r="U273" s="163">
        <v>5000</v>
      </c>
      <c r="V273" s="163">
        <v>5000</v>
      </c>
      <c r="W273" s="163">
        <v>5000</v>
      </c>
      <c r="X273" s="163">
        <v>5000</v>
      </c>
      <c r="Y273" s="163">
        <v>5000</v>
      </c>
      <c r="Z273" s="163">
        <v>5000</v>
      </c>
    </row>
    <row r="274" spans="1:26" s="118" customFormat="1" outlineLevel="1">
      <c r="A274" s="33"/>
      <c r="B274" s="162" t="s">
        <v>156</v>
      </c>
      <c r="C274" s="162" t="s">
        <v>154</v>
      </c>
      <c r="D274" s="163"/>
      <c r="E274" s="163">
        <v>152.6</v>
      </c>
      <c r="F274" s="163">
        <v>152.6</v>
      </c>
      <c r="G274" s="163">
        <v>497.6</v>
      </c>
      <c r="H274" s="163">
        <v>497.6</v>
      </c>
      <c r="I274" s="163">
        <v>497.6</v>
      </c>
      <c r="J274" s="163">
        <v>497.6</v>
      </c>
      <c r="K274" s="163">
        <v>497.6</v>
      </c>
      <c r="L274" s="163">
        <v>607.6</v>
      </c>
      <c r="M274" s="163">
        <v>607.6</v>
      </c>
      <c r="N274" s="163">
        <v>607.6</v>
      </c>
      <c r="O274" s="163">
        <v>559.79999999999995</v>
      </c>
      <c r="P274" s="163">
        <v>559.79999999999995</v>
      </c>
      <c r="Q274" s="163">
        <v>559.79999999999995</v>
      </c>
      <c r="R274" s="163">
        <v>559.79999999999995</v>
      </c>
      <c r="S274" s="163">
        <v>559.79999999999995</v>
      </c>
      <c r="T274" s="163">
        <v>559.79999999999995</v>
      </c>
      <c r="U274" s="163">
        <v>531.6</v>
      </c>
      <c r="V274" s="163">
        <v>531.6</v>
      </c>
      <c r="W274" s="163">
        <v>528</v>
      </c>
      <c r="X274" s="163">
        <v>528</v>
      </c>
      <c r="Y274" s="163">
        <v>528</v>
      </c>
      <c r="Z274" s="163">
        <v>528</v>
      </c>
    </row>
    <row r="275" spans="1:26" s="118" customFormat="1" outlineLevel="1">
      <c r="A275" s="33"/>
      <c r="B275" s="162" t="s">
        <v>157</v>
      </c>
      <c r="C275" s="162" t="s">
        <v>154</v>
      </c>
      <c r="D275" s="163"/>
      <c r="E275" s="163">
        <v>1548.2000000000003</v>
      </c>
      <c r="F275" s="163">
        <v>1548.2000000000003</v>
      </c>
      <c r="G275" s="163">
        <v>1748.2000000000003</v>
      </c>
      <c r="H275" s="163">
        <v>2148.2000000000003</v>
      </c>
      <c r="I275" s="163">
        <v>2148.2000000000003</v>
      </c>
      <c r="J275" s="163">
        <v>2148.2000000000003</v>
      </c>
      <c r="K275" s="163">
        <v>2148.2000000000003</v>
      </c>
      <c r="L275" s="163">
        <v>2548.2000000000003</v>
      </c>
      <c r="M275" s="163">
        <v>2948.2000000000003</v>
      </c>
      <c r="N275" s="163">
        <v>3188.2</v>
      </c>
      <c r="O275" s="163">
        <v>3822.6000000000004</v>
      </c>
      <c r="P275" s="163">
        <v>4222.6000000000004</v>
      </c>
      <c r="Q275" s="163">
        <v>4723</v>
      </c>
      <c r="R275" s="163">
        <v>5223</v>
      </c>
      <c r="S275" s="163">
        <v>5223</v>
      </c>
      <c r="T275" s="163">
        <v>5723</v>
      </c>
      <c r="U275" s="163">
        <v>6013.7</v>
      </c>
      <c r="V275" s="163">
        <v>6006.7</v>
      </c>
      <c r="W275" s="163">
        <v>6606.7</v>
      </c>
      <c r="X275" s="163">
        <v>7006.7</v>
      </c>
      <c r="Y275" s="163">
        <v>7006.7</v>
      </c>
      <c r="Z275" s="163">
        <v>7506.7</v>
      </c>
    </row>
    <row r="276" spans="1:26" s="118" customFormat="1" outlineLevel="1">
      <c r="A276" s="33"/>
      <c r="B276" s="164" t="s">
        <v>158</v>
      </c>
      <c r="C276" s="164" t="s">
        <v>154</v>
      </c>
      <c r="D276" s="161"/>
      <c r="E276" s="161">
        <v>6044.1275000000005</v>
      </c>
      <c r="F276" s="161">
        <v>6183.0524999999998</v>
      </c>
      <c r="G276" s="161">
        <v>6893.1224999999995</v>
      </c>
      <c r="H276" s="161">
        <v>7443.2685000000001</v>
      </c>
      <c r="I276" s="161">
        <v>7477.1185000000005</v>
      </c>
      <c r="J276" s="161">
        <v>7645.8000000000011</v>
      </c>
      <c r="K276" s="161">
        <v>7645.8000000000011</v>
      </c>
      <c r="L276" s="161">
        <v>8155.8000000000011</v>
      </c>
      <c r="M276" s="161">
        <v>8555.8000000000011</v>
      </c>
      <c r="N276" s="161">
        <v>8795.7999999999993</v>
      </c>
      <c r="O276" s="161">
        <v>9382.4000000000015</v>
      </c>
      <c r="P276" s="161">
        <v>9782.4000000000015</v>
      </c>
      <c r="Q276" s="161">
        <v>10282.799999999999</v>
      </c>
      <c r="R276" s="161">
        <v>10782.8</v>
      </c>
      <c r="S276" s="161">
        <v>10782.8</v>
      </c>
      <c r="T276" s="161">
        <v>11282.8</v>
      </c>
      <c r="U276" s="161">
        <v>11545.3</v>
      </c>
      <c r="V276" s="161">
        <v>11538.3</v>
      </c>
      <c r="W276" s="161">
        <v>12134.7</v>
      </c>
      <c r="X276" s="161">
        <v>12534.7</v>
      </c>
      <c r="Y276" s="161">
        <v>12534.7</v>
      </c>
      <c r="Z276" s="161">
        <v>13034.7</v>
      </c>
    </row>
    <row r="277" spans="1:26" s="118" customFormat="1" outlineLevel="1">
      <c r="A277" s="33"/>
      <c r="B277" s="159"/>
      <c r="C277" s="159"/>
      <c r="D277" s="161"/>
      <c r="E277" s="161"/>
      <c r="F277" s="161"/>
      <c r="G277" s="161"/>
      <c r="H277" s="161"/>
      <c r="I277" s="161"/>
      <c r="J277" s="161"/>
      <c r="K277" s="161"/>
      <c r="L277" s="161"/>
      <c r="M277" s="161"/>
      <c r="N277" s="161"/>
      <c r="O277" s="161"/>
      <c r="P277" s="161"/>
      <c r="Q277" s="161"/>
      <c r="R277" s="161"/>
      <c r="S277" s="161"/>
      <c r="T277" s="161"/>
      <c r="U277" s="161"/>
      <c r="V277" s="161"/>
      <c r="W277" s="161"/>
      <c r="X277" s="161"/>
      <c r="Y277" s="161"/>
      <c r="Z277" s="161"/>
    </row>
    <row r="278" spans="1:26" s="118" customFormat="1" outlineLevel="1">
      <c r="A278" s="33"/>
      <c r="B278" s="159" t="s">
        <v>123</v>
      </c>
      <c r="C278" s="160"/>
      <c r="D278" s="161"/>
      <c r="E278" s="161"/>
      <c r="F278" s="161"/>
      <c r="G278" s="161"/>
      <c r="H278" s="161"/>
      <c r="I278" s="161"/>
      <c r="J278" s="161"/>
      <c r="K278" s="161"/>
      <c r="L278" s="161"/>
      <c r="M278" s="161"/>
      <c r="N278" s="161"/>
      <c r="O278" s="161"/>
      <c r="P278" s="161"/>
      <c r="Q278" s="161"/>
      <c r="R278" s="161"/>
      <c r="S278" s="161"/>
      <c r="T278" s="161"/>
      <c r="U278" s="161"/>
      <c r="V278" s="161"/>
      <c r="W278" s="161"/>
      <c r="X278" s="161"/>
      <c r="Y278" s="161"/>
      <c r="Z278" s="161"/>
    </row>
    <row r="279" spans="1:26" s="118" customFormat="1" outlineLevel="1">
      <c r="A279" s="33"/>
      <c r="B279" s="162" t="s">
        <v>160</v>
      </c>
      <c r="C279" s="162" t="s">
        <v>159</v>
      </c>
      <c r="D279" s="163"/>
      <c r="E279" s="163">
        <v>2436.5061062054388</v>
      </c>
      <c r="F279" s="163">
        <v>2457.9294060296693</v>
      </c>
      <c r="G279" s="163">
        <v>2491.5565306690041</v>
      </c>
      <c r="H279" s="163">
        <v>2512.163784921152</v>
      </c>
      <c r="I279" s="163">
        <v>2517.9056452187947</v>
      </c>
      <c r="J279" s="163">
        <v>2541.9601700000003</v>
      </c>
      <c r="K279" s="163">
        <v>2557.4668100000004</v>
      </c>
      <c r="L279" s="163">
        <v>2600.1058700000012</v>
      </c>
      <c r="M279" s="163">
        <v>2667.3413100000002</v>
      </c>
      <c r="N279" s="163">
        <v>2734.9909100000004</v>
      </c>
      <c r="O279" s="163">
        <v>2811.4001499999999</v>
      </c>
      <c r="P279" s="163">
        <v>2948.0559400000002</v>
      </c>
      <c r="Q279" s="163">
        <v>2974.5689399999997</v>
      </c>
      <c r="R279" s="163">
        <v>3056.7888500000004</v>
      </c>
      <c r="S279" s="163">
        <v>3062.3000699999998</v>
      </c>
      <c r="T279" s="163">
        <v>3066.52367</v>
      </c>
      <c r="U279" s="163">
        <v>3077.6549199999999</v>
      </c>
      <c r="V279" s="163">
        <v>3088.75162</v>
      </c>
      <c r="W279" s="163">
        <v>3099.9504400000001</v>
      </c>
      <c r="X279" s="163">
        <v>3109.8341900000005</v>
      </c>
      <c r="Y279" s="163">
        <v>3127.5239900000001</v>
      </c>
      <c r="Z279" s="163">
        <v>3131.6968300000003</v>
      </c>
    </row>
    <row r="280" spans="1:26" s="118" customFormat="1" outlineLevel="1">
      <c r="A280" s="33"/>
      <c r="B280" s="162" t="s">
        <v>161</v>
      </c>
      <c r="C280" s="162" t="s">
        <v>159</v>
      </c>
      <c r="D280" s="163"/>
      <c r="E280" s="163">
        <v>3281.5858453473134</v>
      </c>
      <c r="F280" s="163">
        <v>3281.5858453473134</v>
      </c>
      <c r="G280" s="163">
        <v>4143.9308681672019</v>
      </c>
      <c r="H280" s="163">
        <v>4143.9308681672019</v>
      </c>
      <c r="I280" s="163">
        <v>4143.9308681672019</v>
      </c>
      <c r="J280" s="163">
        <v>4143.9308681672019</v>
      </c>
      <c r="K280" s="163">
        <v>4143.9308681672019</v>
      </c>
      <c r="L280" s="163">
        <v>4223.2060566161954</v>
      </c>
      <c r="M280" s="163">
        <v>4223.2060566161954</v>
      </c>
      <c r="N280" s="163">
        <v>4223.2060566161954</v>
      </c>
      <c r="O280" s="163">
        <v>4296.0342979635589</v>
      </c>
      <c r="P280" s="163">
        <v>4296.0342979635589</v>
      </c>
      <c r="Q280" s="163">
        <v>4296.0342979635589</v>
      </c>
      <c r="R280" s="163">
        <v>4296.0342979635589</v>
      </c>
      <c r="S280" s="163">
        <v>4296.0342979635589</v>
      </c>
      <c r="T280" s="163">
        <v>4296.0342979635589</v>
      </c>
      <c r="U280" s="163">
        <v>4351.4672686230242</v>
      </c>
      <c r="V280" s="163">
        <v>4351.4672686230242</v>
      </c>
      <c r="W280" s="163">
        <v>4357.954545454546</v>
      </c>
      <c r="X280" s="163">
        <v>4357.954545454546</v>
      </c>
      <c r="Y280" s="163">
        <v>4357.954545454546</v>
      </c>
      <c r="Z280" s="163">
        <v>4357.954545454546</v>
      </c>
    </row>
    <row r="281" spans="1:26" s="118" customFormat="1" outlineLevel="1">
      <c r="A281" s="33"/>
      <c r="B281" s="162" t="s">
        <v>162</v>
      </c>
      <c r="C281" s="162" t="s">
        <v>159</v>
      </c>
      <c r="D281" s="163"/>
      <c r="E281" s="163">
        <v>4210.260302286526</v>
      </c>
      <c r="F281" s="163">
        <v>4210.260302286526</v>
      </c>
      <c r="G281" s="163">
        <v>4214.8066582770844</v>
      </c>
      <c r="H281" s="163">
        <v>4221.3597430406844</v>
      </c>
      <c r="I281" s="163">
        <v>4221.3597430406844</v>
      </c>
      <c r="J281" s="163">
        <v>4221.3597430406844</v>
      </c>
      <c r="K281" s="163">
        <v>4221.3597430406844</v>
      </c>
      <c r="L281" s="163">
        <v>4265.0988933364724</v>
      </c>
      <c r="M281" s="163">
        <v>4296.9693372227121</v>
      </c>
      <c r="N281" s="163">
        <v>4332.3270183802779</v>
      </c>
      <c r="O281" s="163">
        <v>4425.6697012504574</v>
      </c>
      <c r="P281" s="163">
        <v>4446.9201439871167</v>
      </c>
      <c r="Q281" s="163">
        <v>4468.4236713952987</v>
      </c>
      <c r="R281" s="163">
        <v>4485.8060501627415</v>
      </c>
      <c r="S281" s="163">
        <v>4485.8060501627415</v>
      </c>
      <c r="T281" s="163">
        <v>4500.1511445046299</v>
      </c>
      <c r="U281" s="163">
        <v>4502.1742022382223</v>
      </c>
      <c r="V281" s="163">
        <v>4533.0172973512908</v>
      </c>
      <c r="W281" s="163">
        <v>4543.6413035252099</v>
      </c>
      <c r="X281" s="163">
        <v>4549.7131317167859</v>
      </c>
      <c r="Y281" s="163">
        <v>4558.2763640515514</v>
      </c>
      <c r="Z281" s="163">
        <v>4564.385815338298</v>
      </c>
    </row>
    <row r="282" spans="1:26" s="118" customFormat="1" outlineLevel="1">
      <c r="A282" s="33"/>
      <c r="B282" s="164" t="s">
        <v>124</v>
      </c>
      <c r="C282" s="164" t="s">
        <v>159</v>
      </c>
      <c r="D282" s="161"/>
      <c r="E282" s="161">
        <v>2912.1885623690105</v>
      </c>
      <c r="F282" s="161">
        <v>2917.0309042337908</v>
      </c>
      <c r="G282" s="161">
        <v>3047.8802204661247</v>
      </c>
      <c r="H282" s="161">
        <v>3114.5419011822564</v>
      </c>
      <c r="I282" s="161">
        <v>3115.5249345051843</v>
      </c>
      <c r="J282" s="161">
        <v>3118.0708166575109</v>
      </c>
      <c r="K282" s="161">
        <v>3128.2114428836744</v>
      </c>
      <c r="L282" s="161">
        <v>3241.2362183967239</v>
      </c>
      <c r="M282" s="161">
        <v>3339.3781469880078</v>
      </c>
      <c r="N282" s="161">
        <v>3416.7784112872059</v>
      </c>
      <c r="O282" s="161">
        <v>3557.6702922493178</v>
      </c>
      <c r="P282" s="161">
        <v>3672.1831759077522</v>
      </c>
      <c r="Q282" s="161">
        <v>3732.6535282218852</v>
      </c>
      <c r="R282" s="161">
        <v>3813.3165086990393</v>
      </c>
      <c r="S282" s="161">
        <v>3815.8720694068334</v>
      </c>
      <c r="T282" s="161">
        <v>3854.7083481050809</v>
      </c>
      <c r="U282" s="161">
        <v>3878.308887599283</v>
      </c>
      <c r="V282" s="161">
        <v>3898.7955851381926</v>
      </c>
      <c r="W282" s="161">
        <v>3940.701228707755</v>
      </c>
      <c r="X282" s="161">
        <v>3967.2785108538692</v>
      </c>
      <c r="Y282" s="161">
        <v>3979.1215545645287</v>
      </c>
      <c r="Z282" s="161">
        <v>4006.456546755966</v>
      </c>
    </row>
    <row r="283" spans="1:26" s="118" customFormat="1" outlineLevel="1">
      <c r="A283" s="33"/>
      <c r="B283" s="159"/>
      <c r="C283" s="159"/>
      <c r="D283" s="161"/>
      <c r="E283" s="161"/>
      <c r="F283" s="161"/>
      <c r="G283" s="161"/>
      <c r="H283" s="161"/>
      <c r="I283" s="161"/>
      <c r="J283" s="161"/>
      <c r="K283" s="161"/>
      <c r="L283" s="161"/>
      <c r="M283" s="161"/>
      <c r="N283" s="161"/>
      <c r="O283" s="161"/>
      <c r="P283" s="161"/>
      <c r="Q283" s="161"/>
      <c r="R283" s="161"/>
      <c r="S283" s="161"/>
      <c r="T283" s="161"/>
      <c r="U283" s="161"/>
      <c r="V283" s="161"/>
      <c r="W283" s="161"/>
      <c r="X283" s="161"/>
      <c r="Y283" s="161"/>
      <c r="Z283" s="161"/>
    </row>
    <row r="284" spans="1:26" s="118" customFormat="1" outlineLevel="1">
      <c r="A284" s="33"/>
      <c r="B284" s="159" t="s">
        <v>125</v>
      </c>
      <c r="C284" s="160"/>
      <c r="D284" s="161"/>
      <c r="E284" s="161"/>
      <c r="F284" s="161"/>
      <c r="G284" s="161"/>
      <c r="H284" s="161"/>
      <c r="I284" s="161"/>
      <c r="J284" s="161"/>
      <c r="K284" s="161"/>
      <c r="L284" s="161"/>
      <c r="M284" s="161"/>
      <c r="N284" s="161"/>
      <c r="O284" s="161"/>
      <c r="P284" s="161"/>
      <c r="Q284" s="161"/>
      <c r="R284" s="161"/>
      <c r="S284" s="161"/>
      <c r="T284" s="161"/>
      <c r="U284" s="161"/>
      <c r="V284" s="161"/>
      <c r="W284" s="161"/>
      <c r="X284" s="161"/>
      <c r="Y284" s="161"/>
      <c r="Z284" s="161"/>
    </row>
    <row r="285" spans="1:26" s="118" customFormat="1" outlineLevel="1">
      <c r="A285" s="43"/>
      <c r="B285" s="162" t="s">
        <v>155</v>
      </c>
      <c r="C285" s="162" t="s">
        <v>163</v>
      </c>
      <c r="D285" s="163"/>
      <c r="E285" s="163">
        <v>10582.543975000001</v>
      </c>
      <c r="F285" s="163">
        <v>11017.060224999999</v>
      </c>
      <c r="G285" s="163">
        <v>11579.066725000001</v>
      </c>
      <c r="H285" s="163">
        <v>12052.026625000002</v>
      </c>
      <c r="I285" s="163">
        <v>12164.804125000001</v>
      </c>
      <c r="J285" s="163">
        <v>12709.800850000001</v>
      </c>
      <c r="K285" s="163">
        <v>12787.334050000001</v>
      </c>
      <c r="L285" s="163">
        <v>13000.529350000004</v>
      </c>
      <c r="M285" s="163">
        <v>13336.706550000001</v>
      </c>
      <c r="N285" s="163">
        <v>13674.954550000002</v>
      </c>
      <c r="O285" s="163">
        <v>14057.000750000001</v>
      </c>
      <c r="P285" s="163">
        <v>14740.279700000001</v>
      </c>
      <c r="Q285" s="163">
        <v>14872.8447</v>
      </c>
      <c r="R285" s="163">
        <v>15283.94425</v>
      </c>
      <c r="S285" s="163">
        <v>15311.500349999998</v>
      </c>
      <c r="T285" s="163">
        <v>15332.618350000001</v>
      </c>
      <c r="U285" s="163">
        <v>15388.274600000001</v>
      </c>
      <c r="V285" s="163">
        <v>15443.758100000001</v>
      </c>
      <c r="W285" s="163">
        <v>15499.752200000001</v>
      </c>
      <c r="X285" s="163">
        <v>15549.170950000002</v>
      </c>
      <c r="Y285" s="163">
        <v>15637.61995</v>
      </c>
      <c r="Z285" s="163">
        <v>15658.48415</v>
      </c>
    </row>
    <row r="286" spans="1:26" s="118" customFormat="1" outlineLevel="1">
      <c r="A286" s="43"/>
      <c r="B286" s="162" t="s">
        <v>156</v>
      </c>
      <c r="C286" s="162" t="s">
        <v>163</v>
      </c>
      <c r="D286" s="163"/>
      <c r="E286" s="163">
        <v>500.77</v>
      </c>
      <c r="F286" s="163">
        <v>500.77</v>
      </c>
      <c r="G286" s="163">
        <v>2062.02</v>
      </c>
      <c r="H286" s="163">
        <v>2062.02</v>
      </c>
      <c r="I286" s="163">
        <v>2062.02</v>
      </c>
      <c r="J286" s="163">
        <v>2062.02</v>
      </c>
      <c r="K286" s="163">
        <v>2062.02</v>
      </c>
      <c r="L286" s="163">
        <v>2566.0200000000004</v>
      </c>
      <c r="M286" s="163">
        <v>2566.0200000000004</v>
      </c>
      <c r="N286" s="163">
        <v>2566.0200000000004</v>
      </c>
      <c r="O286" s="163">
        <v>2404.92</v>
      </c>
      <c r="P286" s="163">
        <v>2404.92</v>
      </c>
      <c r="Q286" s="163">
        <v>2404.92</v>
      </c>
      <c r="R286" s="163">
        <v>2404.92</v>
      </c>
      <c r="S286" s="163">
        <v>2404.92</v>
      </c>
      <c r="T286" s="163">
        <v>2404.92</v>
      </c>
      <c r="U286" s="163">
        <v>2313.2399999999998</v>
      </c>
      <c r="V286" s="163">
        <v>2313.2399999999998</v>
      </c>
      <c r="W286" s="163">
        <v>2301</v>
      </c>
      <c r="X286" s="163">
        <v>2301</v>
      </c>
      <c r="Y286" s="163">
        <v>2301</v>
      </c>
      <c r="Z286" s="163">
        <v>2301</v>
      </c>
    </row>
    <row r="287" spans="1:26" s="118" customFormat="1" outlineLevel="1">
      <c r="A287" s="43"/>
      <c r="B287" s="162" t="s">
        <v>157</v>
      </c>
      <c r="C287" s="162" t="s">
        <v>163</v>
      </c>
      <c r="D287" s="163"/>
      <c r="E287" s="163">
        <v>6518.3250000000007</v>
      </c>
      <c r="F287" s="163">
        <v>6518.3250000000007</v>
      </c>
      <c r="G287" s="163">
        <v>7368.3250000000007</v>
      </c>
      <c r="H287" s="163">
        <v>9068.3250000000007</v>
      </c>
      <c r="I287" s="163">
        <v>9068.3250000000007</v>
      </c>
      <c r="J287" s="163">
        <v>9068.3250000000007</v>
      </c>
      <c r="K287" s="163">
        <v>9068.3250000000007</v>
      </c>
      <c r="L287" s="163">
        <v>10868.325000000001</v>
      </c>
      <c r="M287" s="163">
        <v>12668.325000000001</v>
      </c>
      <c r="N287" s="163">
        <v>13812.325000000001</v>
      </c>
      <c r="O287" s="163">
        <v>16917.565000000002</v>
      </c>
      <c r="P287" s="163">
        <v>18777.565000000002</v>
      </c>
      <c r="Q287" s="163">
        <v>21104.364999999998</v>
      </c>
      <c r="R287" s="163">
        <v>23429.364999999998</v>
      </c>
      <c r="S287" s="163">
        <v>23429.364999999998</v>
      </c>
      <c r="T287" s="163">
        <v>25754.364999999998</v>
      </c>
      <c r="U287" s="163">
        <v>27074.724999999999</v>
      </c>
      <c r="V287" s="163">
        <v>27228.474999999999</v>
      </c>
      <c r="W287" s="163">
        <v>30018.474999999999</v>
      </c>
      <c r="X287" s="163">
        <v>31878.474999999999</v>
      </c>
      <c r="Y287" s="163">
        <v>31938.474999999999</v>
      </c>
      <c r="Z287" s="163">
        <v>34263.474999999999</v>
      </c>
    </row>
    <row r="288" spans="1:26" s="118" customFormat="1" outlineLevel="1">
      <c r="A288" s="33"/>
      <c r="B288" s="164" t="s">
        <v>164</v>
      </c>
      <c r="C288" s="164" t="s">
        <v>163</v>
      </c>
      <c r="D288" s="161"/>
      <c r="E288" s="161">
        <v>17601.638975000002</v>
      </c>
      <c r="F288" s="161">
        <v>18036.155225000002</v>
      </c>
      <c r="G288" s="161">
        <v>21009.411725000002</v>
      </c>
      <c r="H288" s="161">
        <v>23182.371625000003</v>
      </c>
      <c r="I288" s="161">
        <v>23295.149125000004</v>
      </c>
      <c r="J288" s="161">
        <v>23840.145850000001</v>
      </c>
      <c r="K288" s="161">
        <v>23917.679050000002</v>
      </c>
      <c r="L288" s="161">
        <v>26434.874350000006</v>
      </c>
      <c r="M288" s="161">
        <v>28571.051550000004</v>
      </c>
      <c r="N288" s="161">
        <v>30053.299550000003</v>
      </c>
      <c r="O288" s="161">
        <v>33379.485750000007</v>
      </c>
      <c r="P288" s="161">
        <v>35922.7647</v>
      </c>
      <c r="Q288" s="161">
        <v>38382.129699999998</v>
      </c>
      <c r="R288" s="161">
        <v>41118.229249999997</v>
      </c>
      <c r="S288" s="161">
        <v>41145.785349999998</v>
      </c>
      <c r="T288" s="161">
        <v>43491.903350000001</v>
      </c>
      <c r="U288" s="161">
        <v>44776.239600000001</v>
      </c>
      <c r="V288" s="161">
        <v>44985.473100000003</v>
      </c>
      <c r="W288" s="161">
        <v>47819.227200000001</v>
      </c>
      <c r="X288" s="161">
        <v>49728.645949999998</v>
      </c>
      <c r="Y288" s="161">
        <v>49877.094949999999</v>
      </c>
      <c r="Z288" s="161">
        <v>52222.959149999995</v>
      </c>
    </row>
    <row r="289" spans="1:33" s="118" customFormat="1" outlineLevel="1">
      <c r="A289" s="33"/>
      <c r="B289" s="159"/>
      <c r="C289" s="159"/>
      <c r="D289" s="161"/>
      <c r="E289" s="161"/>
      <c r="F289" s="161"/>
      <c r="G289" s="161"/>
      <c r="H289" s="161"/>
      <c r="I289" s="161"/>
      <c r="J289" s="161"/>
      <c r="K289" s="161"/>
      <c r="L289" s="161"/>
      <c r="M289" s="161"/>
      <c r="N289" s="161"/>
      <c r="O289" s="161"/>
      <c r="P289" s="161"/>
      <c r="Q289" s="161"/>
      <c r="R289" s="161"/>
      <c r="S289" s="161"/>
      <c r="T289" s="161"/>
      <c r="U289" s="161"/>
      <c r="V289" s="161"/>
      <c r="W289" s="161"/>
      <c r="X289" s="161"/>
      <c r="Y289" s="161"/>
      <c r="Z289" s="161"/>
    </row>
    <row r="290" spans="1:33" s="118" customFormat="1" outlineLevel="1">
      <c r="A290" s="33"/>
      <c r="B290" s="159" t="s">
        <v>126</v>
      </c>
      <c r="C290" s="160"/>
      <c r="D290" s="161"/>
      <c r="E290" s="161"/>
      <c r="F290" s="161"/>
      <c r="G290" s="161"/>
      <c r="H290" s="161"/>
      <c r="I290" s="161"/>
      <c r="J290" s="161"/>
      <c r="K290" s="161"/>
      <c r="L290" s="161"/>
      <c r="M290" s="161"/>
      <c r="N290" s="161"/>
      <c r="O290" s="161"/>
      <c r="P290" s="161"/>
      <c r="Q290" s="161"/>
      <c r="R290" s="161"/>
      <c r="S290" s="161"/>
      <c r="T290" s="161"/>
      <c r="U290" s="161"/>
      <c r="V290" s="161"/>
      <c r="W290" s="161"/>
      <c r="X290" s="161"/>
      <c r="Y290" s="161"/>
      <c r="Z290" s="161"/>
    </row>
    <row r="291" spans="1:33" s="118" customFormat="1" outlineLevel="1">
      <c r="A291" s="20"/>
      <c r="B291" s="162" t="s">
        <v>279</v>
      </c>
      <c r="C291" s="162" t="s">
        <v>163</v>
      </c>
      <c r="D291" s="163"/>
      <c r="E291" s="163">
        <v>30695.350493884882</v>
      </c>
      <c r="F291" s="163">
        <v>30361.02339261843</v>
      </c>
      <c r="G291" s="163">
        <v>30678.927574745663</v>
      </c>
      <c r="H291" s="163">
        <v>30996.833888727746</v>
      </c>
      <c r="I291" s="163">
        <v>31314.742191176862</v>
      </c>
      <c r="J291" s="163">
        <v>31632.652345603772</v>
      </c>
      <c r="K291" s="163">
        <v>31950.564222007641</v>
      </c>
      <c r="L291" s="163">
        <v>32037.958935469087</v>
      </c>
      <c r="M291" s="163">
        <v>32125.360265505551</v>
      </c>
      <c r="N291" s="163">
        <v>32212.76817785508</v>
      </c>
      <c r="O291" s="163">
        <v>32300.18263852163</v>
      </c>
      <c r="P291" s="163">
        <v>32387.603613772437</v>
      </c>
      <c r="Q291" s="163">
        <v>32430.817160701852</v>
      </c>
      <c r="R291" s="163">
        <v>32474.030873347332</v>
      </c>
      <c r="S291" s="163">
        <v>32517.244754277559</v>
      </c>
      <c r="T291" s="163">
        <v>32560.458806043309</v>
      </c>
      <c r="U291" s="163">
        <v>32603.673031177419</v>
      </c>
      <c r="V291" s="163">
        <v>32753.946481738953</v>
      </c>
      <c r="W291" s="163">
        <v>32904.231029333663</v>
      </c>
      <c r="X291" s="163">
        <v>33054.526404076845</v>
      </c>
      <c r="Y291" s="163">
        <v>33204.832344329348</v>
      </c>
      <c r="Z291" s="163">
        <v>33355.148596384883</v>
      </c>
    </row>
    <row r="292" spans="1:33" s="118" customFormat="1" outlineLevel="1">
      <c r="A292" s="33"/>
      <c r="B292" s="162" t="s">
        <v>127</v>
      </c>
      <c r="C292" s="162" t="s">
        <v>165</v>
      </c>
      <c r="D292" s="165"/>
      <c r="E292" s="165">
        <v>0.57343013491592465</v>
      </c>
      <c r="F292" s="165">
        <v>0.59405623426333742</v>
      </c>
      <c r="G292" s="165">
        <v>0.68481571508042438</v>
      </c>
      <c r="H292" s="165">
        <v>0.74789482397524687</v>
      </c>
      <c r="I292" s="165">
        <v>0.74390358965061409</v>
      </c>
      <c r="J292" s="165">
        <v>0.75365624069501225</v>
      </c>
      <c r="K292" s="165">
        <v>0.74858393372363163</v>
      </c>
      <c r="L292" s="165">
        <v>0.8251110628877818</v>
      </c>
      <c r="M292" s="165">
        <v>0.88936128074112308</v>
      </c>
      <c r="N292" s="165">
        <v>0.93296233915905369</v>
      </c>
      <c r="O292" s="165">
        <v>1.0334147680697998</v>
      </c>
      <c r="P292" s="165">
        <v>1.1091516719910786</v>
      </c>
      <c r="Q292" s="165">
        <v>1.1835079427634549</v>
      </c>
      <c r="R292" s="165">
        <v>1.2661880322269228</v>
      </c>
      <c r="S292" s="165">
        <v>1.2653527585416775</v>
      </c>
      <c r="T292" s="165">
        <v>1.3357275955192556</v>
      </c>
      <c r="U292" s="165">
        <v>1.3733495473710127</v>
      </c>
      <c r="V292" s="165">
        <v>1.3734367284589781</v>
      </c>
      <c r="W292" s="165">
        <v>1.4532850549635949</v>
      </c>
      <c r="X292" s="165">
        <v>1.5044428512479495</v>
      </c>
      <c r="Y292" s="165">
        <v>1.5021035020680629</v>
      </c>
      <c r="Z292" s="165">
        <v>1.565664113265562</v>
      </c>
    </row>
    <row r="293" spans="1:33" s="118" customFormat="1" outlineLevel="1">
      <c r="A293" s="33"/>
      <c r="B293" s="159"/>
      <c r="C293" s="159"/>
      <c r="D293" s="166"/>
      <c r="E293" s="166"/>
      <c r="F293" s="166"/>
      <c r="G293" s="166"/>
      <c r="H293" s="166"/>
      <c r="I293" s="166"/>
      <c r="J293" s="166"/>
      <c r="K293" s="166"/>
      <c r="L293" s="166"/>
      <c r="M293" s="166"/>
      <c r="N293" s="166"/>
      <c r="O293" s="166"/>
      <c r="P293" s="166"/>
      <c r="Q293" s="166"/>
      <c r="R293" s="166"/>
      <c r="S293" s="166"/>
      <c r="T293" s="166"/>
      <c r="U293" s="166"/>
      <c r="V293" s="166"/>
      <c r="W293" s="166"/>
      <c r="X293" s="166"/>
      <c r="Y293" s="166"/>
      <c r="Z293" s="166"/>
    </row>
    <row r="294" spans="1:33" s="118" customFormat="1" outlineLevel="1">
      <c r="A294" s="20"/>
      <c r="B294" s="162" t="s">
        <v>278</v>
      </c>
      <c r="C294" s="162" t="s">
        <v>163</v>
      </c>
      <c r="D294" s="163"/>
      <c r="E294" s="163">
        <v>33015.500027234957</v>
      </c>
      <c r="F294" s="163">
        <v>33568.160870756772</v>
      </c>
      <c r="G294" s="163">
        <v>35223.98475826138</v>
      </c>
      <c r="H294" s="163">
        <v>36858.835429841201</v>
      </c>
      <c r="I294" s="163">
        <v>38376.495153745404</v>
      </c>
      <c r="J294" s="163">
        <v>39863.800869538245</v>
      </c>
      <c r="K294" s="163">
        <v>41194.760282887037</v>
      </c>
      <c r="L294" s="163">
        <v>42172.934564951684</v>
      </c>
      <c r="M294" s="163">
        <v>43055.89292864273</v>
      </c>
      <c r="N294" s="163">
        <v>43917.651151280632</v>
      </c>
      <c r="O294" s="163">
        <v>44767.086183098763</v>
      </c>
      <c r="P294" s="163">
        <v>45674.71221807666</v>
      </c>
      <c r="Q294" s="163">
        <v>46485.526238168561</v>
      </c>
      <c r="R294" s="163">
        <v>47328.788550814563</v>
      </c>
      <c r="S294" s="163">
        <v>48231.348113595166</v>
      </c>
      <c r="T294" s="163">
        <v>49168.395586083279</v>
      </c>
      <c r="U294" s="163">
        <v>50238.75355169439</v>
      </c>
      <c r="V294" s="163">
        <v>51520.146986270665</v>
      </c>
      <c r="W294" s="163">
        <v>53015.703866147727</v>
      </c>
      <c r="X294" s="163">
        <v>54296.30539428653</v>
      </c>
      <c r="Y294" s="163">
        <v>55605.731740778843</v>
      </c>
      <c r="Z294" s="163">
        <v>56992.620640003734</v>
      </c>
    </row>
    <row r="295" spans="1:33" s="118" customFormat="1" outlineLevel="1">
      <c r="A295" s="33"/>
      <c r="B295" s="162" t="s">
        <v>128</v>
      </c>
      <c r="C295" s="162" t="s">
        <v>165</v>
      </c>
      <c r="D295" s="165"/>
      <c r="E295" s="165">
        <v>0.53313258804137931</v>
      </c>
      <c r="F295" s="165">
        <v>0.5372994753701974</v>
      </c>
      <c r="G295" s="165">
        <v>0.59645187417566337</v>
      </c>
      <c r="H295" s="165">
        <v>0.62895019212222247</v>
      </c>
      <c r="I295" s="165">
        <v>0.60701606625811122</v>
      </c>
      <c r="J295" s="165">
        <v>0.59803995931098852</v>
      </c>
      <c r="K295" s="165">
        <v>0.58060002985223802</v>
      </c>
      <c r="L295" s="165">
        <v>0.62682084191430731</v>
      </c>
      <c r="M295" s="165">
        <v>0.66358051376036487</v>
      </c>
      <c r="N295" s="165">
        <v>0.68431026619518232</v>
      </c>
      <c r="O295" s="165">
        <v>0.74562560568442804</v>
      </c>
      <c r="P295" s="165">
        <v>0.78649131993398447</v>
      </c>
      <c r="Q295" s="165">
        <v>0.82567914802876885</v>
      </c>
      <c r="R295" s="165">
        <v>0.86877840124416883</v>
      </c>
      <c r="S295" s="165">
        <v>0.85309216846049696</v>
      </c>
      <c r="T295" s="165">
        <v>0.88454998035994559</v>
      </c>
      <c r="U295" s="165">
        <v>0.8912689195986202</v>
      </c>
      <c r="V295" s="165">
        <v>0.87316274761382084</v>
      </c>
      <c r="W295" s="165">
        <v>0.90198231302808662</v>
      </c>
      <c r="X295" s="165">
        <v>0.91587531764606633</v>
      </c>
      <c r="Y295" s="165">
        <v>0.89697758465827881</v>
      </c>
      <c r="Z295" s="165">
        <v>0.91631089364829343</v>
      </c>
    </row>
    <row r="296" spans="1:33" s="42" customFormat="1">
      <c r="B296" s="130"/>
      <c r="C296" s="37"/>
      <c r="D296" s="131"/>
      <c r="E296" s="131"/>
      <c r="F296" s="131"/>
      <c r="G296" s="44"/>
      <c r="H296" s="131"/>
      <c r="I296" s="131"/>
      <c r="J296" s="131"/>
      <c r="K296" s="131"/>
      <c r="L296" s="131"/>
      <c r="M296" s="131"/>
      <c r="N296" s="131"/>
      <c r="O296" s="131"/>
      <c r="P296" s="131"/>
      <c r="Q296" s="131"/>
      <c r="R296" s="131"/>
      <c r="S296" s="131"/>
      <c r="T296" s="131"/>
      <c r="U296" s="131"/>
      <c r="V296" s="131"/>
      <c r="W296" s="132"/>
      <c r="X296" s="96"/>
      <c r="Y296" s="96"/>
      <c r="Z296" s="96"/>
      <c r="AA296" s="133"/>
    </row>
    <row r="297" spans="1:33" s="14" customFormat="1">
      <c r="B297" s="37"/>
      <c r="C297" s="37"/>
      <c r="D297" s="24"/>
      <c r="E297" s="24"/>
      <c r="F297" s="24"/>
      <c r="G297" s="479"/>
      <c r="H297" s="24"/>
      <c r="I297" s="24"/>
      <c r="J297" s="24"/>
      <c r="K297" s="24"/>
      <c r="L297" s="24"/>
      <c r="M297" s="24"/>
      <c r="N297" s="24"/>
      <c r="O297" s="24"/>
      <c r="P297" s="24"/>
      <c r="Q297" s="24"/>
      <c r="R297" s="24"/>
      <c r="S297" s="24"/>
      <c r="T297" s="24"/>
      <c r="U297" s="24"/>
      <c r="V297" s="24"/>
      <c r="W297" s="16"/>
      <c r="X297" s="25"/>
      <c r="Y297" s="25"/>
      <c r="Z297" s="25"/>
      <c r="AA297" s="13"/>
    </row>
    <row r="298" spans="1:33" s="14" customFormat="1">
      <c r="B298" s="37"/>
      <c r="C298" s="37"/>
      <c r="D298" s="24"/>
      <c r="E298" s="24"/>
      <c r="F298" s="24"/>
      <c r="G298" s="480"/>
      <c r="H298" s="24"/>
      <c r="I298" s="24"/>
      <c r="J298" s="24"/>
      <c r="K298" s="24"/>
      <c r="L298" s="24"/>
      <c r="M298" s="24"/>
      <c r="N298" s="24"/>
      <c r="O298" s="24"/>
      <c r="P298" s="24"/>
      <c r="Q298" s="24"/>
      <c r="R298" s="24"/>
      <c r="S298" s="24"/>
      <c r="T298" s="24"/>
      <c r="U298" s="24"/>
      <c r="V298" s="24"/>
      <c r="W298" s="25"/>
      <c r="X298" s="25"/>
      <c r="Y298" s="25"/>
      <c r="Z298" s="25"/>
      <c r="AA298" s="13"/>
    </row>
    <row r="299" spans="1:33" s="36" customFormat="1">
      <c r="B299" s="37"/>
      <c r="C299" s="37"/>
      <c r="D299" s="44"/>
      <c r="E299" s="45"/>
      <c r="F299" s="44"/>
      <c r="G299" s="44"/>
      <c r="H299" s="44"/>
      <c r="I299" s="44"/>
      <c r="J299" s="44"/>
      <c r="K299" s="44"/>
      <c r="L299" s="44"/>
      <c r="M299" s="44"/>
      <c r="N299" s="44"/>
      <c r="O299" s="44"/>
      <c r="P299" s="44"/>
      <c r="Q299" s="44"/>
      <c r="R299" s="44"/>
      <c r="S299" s="44"/>
      <c r="T299" s="44"/>
      <c r="U299" s="45"/>
      <c r="V299" s="44"/>
      <c r="W299" s="26"/>
      <c r="X299" s="35"/>
      <c r="Y299" s="35"/>
      <c r="Z299" s="35"/>
      <c r="AA299" s="38"/>
    </row>
    <row r="300" spans="1:33" s="36" customFormat="1">
      <c r="B300" s="15"/>
      <c r="C300" s="15"/>
      <c r="D300" s="38"/>
      <c r="E300" s="38"/>
      <c r="F300" s="38"/>
      <c r="G300" s="38"/>
      <c r="H300" s="38"/>
      <c r="I300" s="38"/>
      <c r="J300" s="38"/>
      <c r="K300" s="38"/>
      <c r="L300" s="38"/>
      <c r="N300" s="38"/>
      <c r="O300" s="38"/>
      <c r="P300" s="38"/>
      <c r="Q300" s="38"/>
      <c r="R300" s="38"/>
      <c r="S300" s="38"/>
      <c r="T300" s="38"/>
      <c r="U300" s="38"/>
      <c r="V300" s="38"/>
      <c r="W300" s="46"/>
      <c r="X300" s="35"/>
      <c r="Y300" s="35"/>
      <c r="Z300" s="35"/>
    </row>
    <row r="301" spans="1:33" s="14" customFormat="1">
      <c r="B301" s="15"/>
      <c r="C301" s="15"/>
      <c r="D301" s="16"/>
      <c r="E301" s="16"/>
      <c r="F301" s="16"/>
      <c r="G301" s="16"/>
      <c r="H301" s="16"/>
      <c r="I301" s="16"/>
      <c r="J301" s="16"/>
      <c r="K301" s="16"/>
      <c r="L301" s="16"/>
      <c r="M301" s="16"/>
      <c r="N301" s="16"/>
      <c r="O301" s="16"/>
      <c r="P301" s="16"/>
      <c r="Q301" s="16"/>
      <c r="R301" s="16"/>
      <c r="S301" s="16"/>
      <c r="T301" s="16"/>
      <c r="U301" s="16"/>
      <c r="V301" s="16"/>
      <c r="W301" s="16"/>
      <c r="X301" s="16"/>
      <c r="Y301" s="16"/>
      <c r="Z301" s="13"/>
      <c r="AA301" s="13"/>
      <c r="AG301"/>
    </row>
    <row r="302" spans="1:33" s="14" customFormat="1">
      <c r="B302" s="15"/>
      <c r="C302" s="15"/>
      <c r="D302" s="16"/>
      <c r="E302" s="16"/>
      <c r="F302" s="16"/>
      <c r="G302" s="16"/>
      <c r="H302" s="16"/>
      <c r="I302" s="16"/>
      <c r="J302" s="16"/>
      <c r="K302" s="16"/>
      <c r="L302" s="16"/>
      <c r="M302" s="16"/>
      <c r="N302" s="16"/>
      <c r="O302" s="16"/>
      <c r="P302" s="16"/>
      <c r="Q302" s="16"/>
      <c r="R302" s="16"/>
      <c r="S302" s="16"/>
      <c r="T302" s="16"/>
      <c r="U302" s="16"/>
      <c r="V302" s="16"/>
      <c r="W302" s="16"/>
      <c r="X302" s="16"/>
      <c r="Y302" s="16"/>
      <c r="Z302" s="13"/>
      <c r="AA302" s="13"/>
    </row>
    <row r="303" spans="1:33" s="14" customFormat="1">
      <c r="B303" s="15"/>
      <c r="C303" s="15"/>
      <c r="D303" s="16"/>
      <c r="E303" s="16"/>
      <c r="F303" s="16"/>
      <c r="G303" s="16"/>
      <c r="H303" s="16"/>
      <c r="I303" s="16"/>
      <c r="J303" s="16"/>
      <c r="K303" s="16"/>
      <c r="L303" s="16"/>
      <c r="M303" s="16"/>
      <c r="N303" s="16"/>
      <c r="O303" s="16"/>
      <c r="P303" s="16"/>
      <c r="Q303" s="16"/>
      <c r="R303" s="16"/>
      <c r="S303" s="16"/>
      <c r="T303" s="16"/>
      <c r="U303" s="16"/>
      <c r="V303" s="16"/>
      <c r="W303" s="16"/>
      <c r="X303" s="16"/>
      <c r="Y303" s="16"/>
      <c r="Z303" s="13"/>
      <c r="AA303" s="13"/>
    </row>
    <row r="304" spans="1:33" s="14" customFormat="1">
      <c r="B304" s="15"/>
      <c r="C304" s="15"/>
      <c r="D304" s="16"/>
      <c r="E304" s="16"/>
      <c r="F304" s="16"/>
      <c r="G304" s="16"/>
      <c r="H304" s="16"/>
      <c r="I304" s="16"/>
      <c r="J304" s="16"/>
      <c r="K304" s="16"/>
      <c r="L304" s="16"/>
      <c r="M304" s="16"/>
      <c r="N304" s="16"/>
      <c r="O304" s="16"/>
      <c r="P304" s="16"/>
      <c r="Q304" s="16"/>
      <c r="R304" s="16"/>
      <c r="S304" s="16"/>
      <c r="T304" s="16"/>
      <c r="U304" s="16"/>
      <c r="V304" s="16"/>
      <c r="W304" s="16"/>
      <c r="X304" s="16"/>
      <c r="Y304" s="16"/>
      <c r="Z304" s="13"/>
      <c r="AA304" s="13"/>
    </row>
    <row r="305" spans="2:28" s="14" customFormat="1">
      <c r="B305" s="15"/>
      <c r="C305" s="15"/>
      <c r="D305" s="16"/>
      <c r="E305" s="16"/>
      <c r="F305" s="16"/>
      <c r="G305" s="16"/>
      <c r="H305" s="16"/>
      <c r="I305" s="16"/>
      <c r="J305" s="16"/>
      <c r="K305" s="16"/>
      <c r="L305" s="16"/>
      <c r="M305" s="16"/>
      <c r="N305" s="16"/>
      <c r="O305" s="16"/>
      <c r="P305" s="16"/>
      <c r="Q305" s="16"/>
      <c r="R305" s="16"/>
      <c r="S305" s="16"/>
      <c r="T305" s="16"/>
      <c r="U305" s="16"/>
      <c r="V305" s="16"/>
      <c r="W305" s="16"/>
      <c r="X305" s="16"/>
      <c r="Y305" s="16"/>
      <c r="Z305" s="13"/>
      <c r="AA305" s="13"/>
    </row>
    <row r="306" spans="2:28" s="14" customFormat="1">
      <c r="B306" s="15"/>
      <c r="C306" s="15"/>
      <c r="D306" s="16"/>
      <c r="E306" s="16"/>
      <c r="F306" s="16"/>
      <c r="G306" s="16"/>
      <c r="H306" s="16"/>
      <c r="I306" s="16"/>
      <c r="J306" s="16"/>
      <c r="K306" s="16"/>
      <c r="L306" s="16"/>
      <c r="M306" s="16"/>
      <c r="N306" s="16"/>
      <c r="O306" s="16"/>
      <c r="P306" s="16"/>
      <c r="Q306" s="16"/>
      <c r="R306" s="16"/>
      <c r="S306" s="16"/>
      <c r="T306" s="16"/>
      <c r="U306" s="16"/>
      <c r="V306" s="16"/>
      <c r="W306" s="16"/>
      <c r="X306" s="16"/>
      <c r="Y306" s="16"/>
      <c r="Z306" s="13"/>
      <c r="AA306" s="13"/>
    </row>
    <row r="307" spans="2:28" s="14" customFormat="1">
      <c r="B307" s="15"/>
      <c r="C307" s="15"/>
      <c r="D307" s="16"/>
      <c r="E307" s="16"/>
      <c r="F307" s="16"/>
      <c r="G307" s="16"/>
      <c r="H307" s="16"/>
      <c r="I307" s="16"/>
      <c r="J307" s="16"/>
      <c r="K307" s="16"/>
      <c r="L307" s="16"/>
      <c r="M307" s="16"/>
      <c r="N307" s="16"/>
      <c r="O307" s="16"/>
      <c r="P307" s="16"/>
      <c r="Q307" s="16"/>
      <c r="R307" s="16"/>
      <c r="S307" s="16"/>
      <c r="T307" s="16"/>
      <c r="U307" s="16"/>
      <c r="V307" s="16"/>
      <c r="W307" s="16"/>
      <c r="X307" s="16"/>
      <c r="Y307" s="16"/>
      <c r="Z307" s="13"/>
      <c r="AA307" s="13"/>
    </row>
    <row r="308" spans="2:28" s="14" customFormat="1">
      <c r="B308" s="15"/>
      <c r="C308" s="15"/>
      <c r="D308" s="16"/>
      <c r="E308" s="16"/>
      <c r="F308" s="16"/>
      <c r="G308" s="16"/>
      <c r="H308" s="16"/>
      <c r="I308" s="16"/>
      <c r="J308" s="16"/>
      <c r="K308" s="16"/>
      <c r="L308" s="16"/>
      <c r="M308" s="16"/>
      <c r="N308" s="16"/>
      <c r="O308" s="16"/>
      <c r="P308" s="16"/>
      <c r="Q308" s="16"/>
      <c r="R308" s="16"/>
      <c r="S308" s="16"/>
      <c r="T308" s="16"/>
      <c r="U308" s="16"/>
      <c r="V308" s="16"/>
      <c r="W308" s="16"/>
      <c r="X308" s="16"/>
      <c r="Y308" s="16"/>
      <c r="Z308" s="13"/>
      <c r="AA308" s="13"/>
    </row>
    <row r="309" spans="2:28" s="14" customFormat="1">
      <c r="B309" s="15"/>
      <c r="C309" s="15"/>
      <c r="D309" s="16"/>
      <c r="E309" s="16"/>
      <c r="F309" s="16"/>
      <c r="G309" s="16"/>
      <c r="H309" s="16"/>
      <c r="I309" s="16"/>
      <c r="J309" s="16"/>
      <c r="K309" s="16"/>
      <c r="L309" s="16"/>
      <c r="M309" s="16"/>
      <c r="N309" s="16"/>
      <c r="O309" s="16"/>
      <c r="P309" s="16"/>
      <c r="Q309" s="16"/>
      <c r="R309" s="16"/>
      <c r="S309" s="16"/>
      <c r="T309" s="16"/>
      <c r="U309" s="16"/>
      <c r="V309" s="16"/>
      <c r="W309" s="16"/>
      <c r="X309" s="16"/>
      <c r="Y309" s="16"/>
      <c r="Z309" s="13"/>
      <c r="AA309" s="13"/>
    </row>
    <row r="310" spans="2:28" s="14" customFormat="1">
      <c r="B310" s="15"/>
      <c r="C310" s="15"/>
      <c r="D310" s="16"/>
      <c r="E310" s="16"/>
      <c r="F310" s="16"/>
      <c r="G310" s="16"/>
      <c r="H310" s="16"/>
      <c r="I310" s="16"/>
      <c r="J310" s="16"/>
      <c r="K310" s="16"/>
      <c r="L310" s="16"/>
      <c r="M310" s="16"/>
      <c r="N310" s="16"/>
      <c r="O310" s="16"/>
      <c r="P310" s="16"/>
      <c r="Q310" s="16"/>
      <c r="R310" s="16"/>
      <c r="S310" s="16"/>
      <c r="T310" s="16"/>
      <c r="U310" s="16"/>
      <c r="V310" s="16"/>
      <c r="W310" s="16"/>
      <c r="X310" s="16"/>
      <c r="Y310" s="16"/>
      <c r="Z310" s="13"/>
      <c r="AA310" s="13"/>
    </row>
    <row r="311" spans="2:28" s="14" customFormat="1">
      <c r="B311" s="15"/>
      <c r="C311" s="15"/>
      <c r="D311" s="16"/>
      <c r="E311" s="16"/>
      <c r="F311" s="16"/>
      <c r="G311" s="16"/>
      <c r="H311" s="16"/>
      <c r="I311" s="16"/>
      <c r="J311" s="16"/>
      <c r="K311" s="16"/>
      <c r="L311" s="16"/>
      <c r="M311" s="16"/>
      <c r="N311" s="16"/>
      <c r="O311" s="16"/>
      <c r="P311" s="16"/>
      <c r="Q311" s="16"/>
      <c r="R311" s="16"/>
      <c r="S311" s="16"/>
      <c r="T311" s="16"/>
      <c r="U311" s="16"/>
      <c r="V311" s="16"/>
      <c r="W311" s="16"/>
      <c r="X311" s="16"/>
      <c r="Y311" s="16"/>
      <c r="Z311" s="13"/>
      <c r="AA311" s="13"/>
    </row>
    <row r="312" spans="2:28" s="14" customFormat="1">
      <c r="B312" s="15"/>
      <c r="C312" s="15"/>
      <c r="D312" s="16"/>
      <c r="E312" s="16"/>
      <c r="F312" s="16"/>
      <c r="G312" s="16"/>
      <c r="H312" s="16"/>
      <c r="I312" s="16"/>
      <c r="J312" s="16"/>
      <c r="K312" s="16"/>
      <c r="L312" s="16"/>
      <c r="M312" s="16"/>
      <c r="N312" s="16"/>
      <c r="O312" s="16"/>
      <c r="P312" s="16"/>
      <c r="Q312" s="16"/>
      <c r="R312" s="16"/>
      <c r="S312" s="16"/>
      <c r="T312" s="16"/>
      <c r="U312" s="16"/>
      <c r="V312" s="16"/>
      <c r="W312" s="16"/>
      <c r="X312" s="16"/>
      <c r="Y312" s="16"/>
      <c r="Z312" s="13"/>
      <c r="AA312" s="13"/>
    </row>
    <row r="313" spans="2:28" s="14" customFormat="1">
      <c r="B313" s="15"/>
      <c r="C313" s="15"/>
      <c r="D313" s="16"/>
      <c r="E313" s="16"/>
      <c r="F313" s="16"/>
      <c r="G313" s="16"/>
      <c r="H313" s="16"/>
      <c r="I313" s="16"/>
      <c r="J313" s="16"/>
      <c r="K313" s="16"/>
      <c r="L313" s="16"/>
      <c r="M313" s="16"/>
      <c r="N313" s="16"/>
      <c r="O313" s="16"/>
      <c r="P313" s="16"/>
      <c r="Q313" s="16"/>
      <c r="R313" s="16"/>
      <c r="S313" s="16"/>
      <c r="T313" s="16"/>
      <c r="U313" s="16"/>
      <c r="V313" s="16"/>
      <c r="W313" s="16"/>
      <c r="X313" s="16"/>
      <c r="Y313" s="16"/>
      <c r="Z313" s="13"/>
      <c r="AA313" s="13"/>
    </row>
    <row r="314" spans="2:28" s="14" customFormat="1">
      <c r="B314" s="15"/>
      <c r="C314" s="15"/>
      <c r="D314" s="16"/>
      <c r="E314" s="16"/>
      <c r="F314" s="16"/>
      <c r="G314" s="16"/>
      <c r="H314" s="16"/>
      <c r="I314" s="16"/>
      <c r="J314" s="16"/>
      <c r="K314" s="16"/>
      <c r="L314" s="16"/>
      <c r="M314" s="16"/>
      <c r="N314" s="16"/>
      <c r="O314" s="16"/>
      <c r="P314" s="16"/>
      <c r="Q314" s="16"/>
      <c r="R314" s="16"/>
      <c r="S314" s="16"/>
      <c r="T314" s="16"/>
      <c r="U314" s="16"/>
      <c r="V314" s="16"/>
      <c r="W314" s="16"/>
      <c r="X314" s="16"/>
      <c r="Y314" s="16"/>
      <c r="Z314" s="13"/>
      <c r="AA314" s="13"/>
    </row>
    <row r="315" spans="2:28" s="14" customFormat="1">
      <c r="B315" s="15" t="s">
        <v>129</v>
      </c>
      <c r="C315" s="15"/>
      <c r="D315" s="16"/>
      <c r="E315" s="16"/>
      <c r="F315" s="16"/>
      <c r="G315" s="16"/>
      <c r="H315" s="16"/>
      <c r="I315" s="16"/>
      <c r="J315" s="16"/>
      <c r="K315" s="16"/>
      <c r="L315" s="16"/>
      <c r="M315" s="16"/>
      <c r="N315" s="16"/>
      <c r="O315" s="16"/>
      <c r="P315" s="16"/>
      <c r="Q315" s="16"/>
      <c r="R315" s="16"/>
      <c r="S315" s="16"/>
      <c r="T315" s="16"/>
      <c r="U315" s="16"/>
      <c r="V315" s="16"/>
      <c r="W315" s="16"/>
      <c r="X315" s="16"/>
      <c r="Y315" s="16"/>
      <c r="Z315" s="13"/>
      <c r="AA315" s="13"/>
    </row>
    <row r="316" spans="2:28" s="14" customFormat="1">
      <c r="B316" s="15"/>
      <c r="C316" s="15"/>
      <c r="D316" s="16"/>
      <c r="E316" s="16"/>
      <c r="F316" s="16"/>
      <c r="G316" s="16"/>
      <c r="H316" s="16"/>
      <c r="I316" s="16"/>
      <c r="J316" s="16"/>
      <c r="K316" s="16"/>
      <c r="L316" s="16"/>
      <c r="M316" s="16"/>
      <c r="N316" s="16"/>
      <c r="O316" s="16"/>
      <c r="P316" s="16"/>
      <c r="Q316" s="16"/>
      <c r="R316" s="16"/>
      <c r="S316" s="16"/>
      <c r="T316" s="16"/>
      <c r="U316" s="16"/>
      <c r="V316" s="16"/>
      <c r="W316" s="16"/>
      <c r="X316" s="16"/>
      <c r="Y316" s="16"/>
      <c r="Z316" s="13"/>
      <c r="AA316" s="13"/>
    </row>
    <row r="317" spans="2:28" s="14" customFormat="1">
      <c r="B317" s="15"/>
      <c r="C317" s="15"/>
      <c r="D317" s="16"/>
      <c r="E317" s="16"/>
      <c r="F317" s="16"/>
      <c r="G317" s="16"/>
      <c r="H317" s="16"/>
      <c r="I317" s="16"/>
      <c r="J317" s="16"/>
      <c r="K317" s="16"/>
      <c r="L317" s="16"/>
      <c r="M317" s="16"/>
      <c r="N317" s="16"/>
      <c r="O317" s="16"/>
      <c r="P317" s="16"/>
      <c r="Q317" s="16"/>
      <c r="R317" s="16"/>
      <c r="S317" s="16"/>
      <c r="T317" s="16"/>
      <c r="U317" s="16"/>
      <c r="V317" s="16"/>
      <c r="W317" s="16"/>
      <c r="X317" s="16"/>
      <c r="Y317" s="16"/>
      <c r="Z317" s="13"/>
      <c r="AA317" s="13"/>
    </row>
    <row r="318" spans="2:28" s="14" customFormat="1">
      <c r="B318" s="15"/>
      <c r="C318" s="15"/>
      <c r="D318" s="16"/>
      <c r="E318" s="16"/>
      <c r="F318" s="16"/>
      <c r="G318" s="16"/>
      <c r="H318" s="16"/>
      <c r="I318" s="16"/>
      <c r="J318" s="16"/>
      <c r="K318" s="16"/>
      <c r="L318" s="16"/>
      <c r="M318" s="16"/>
      <c r="N318" s="16"/>
      <c r="O318" s="16"/>
      <c r="P318" s="16"/>
      <c r="Q318" s="16"/>
      <c r="R318" s="16"/>
      <c r="S318" s="16"/>
      <c r="T318" s="16"/>
      <c r="U318" s="16"/>
      <c r="V318" s="16"/>
      <c r="W318" s="16"/>
      <c r="X318" s="16"/>
      <c r="Y318" s="16"/>
      <c r="Z318" s="13"/>
      <c r="AA318" s="13"/>
    </row>
    <row r="319" spans="2:28" s="14" customFormat="1">
      <c r="B319" s="15"/>
      <c r="C319" s="15"/>
      <c r="D319" s="16"/>
      <c r="E319" s="16"/>
      <c r="F319" s="16"/>
      <c r="G319" s="16"/>
      <c r="H319" s="16"/>
      <c r="I319" s="16"/>
      <c r="J319" s="16"/>
      <c r="K319" s="16"/>
      <c r="L319" s="16"/>
      <c r="M319" s="16"/>
      <c r="N319" s="16"/>
      <c r="O319" s="16"/>
      <c r="P319" s="16"/>
      <c r="Q319" s="16"/>
      <c r="R319" s="16"/>
      <c r="S319" s="16"/>
      <c r="T319" s="16"/>
      <c r="U319" s="16"/>
      <c r="V319" s="16"/>
      <c r="W319" s="16"/>
      <c r="X319" s="16"/>
      <c r="Y319" s="16"/>
      <c r="Z319" s="13"/>
      <c r="AA319" s="13"/>
    </row>
    <row r="320" spans="2:28" s="20" customFormat="1">
      <c r="B320" s="127" t="s">
        <v>277</v>
      </c>
      <c r="C320" s="23"/>
      <c r="D320" s="17"/>
      <c r="E320" s="17"/>
      <c r="F320" s="27"/>
      <c r="G320" s="27"/>
      <c r="H320" s="17"/>
      <c r="I320" s="17"/>
      <c r="J320" s="17"/>
      <c r="K320" s="27"/>
      <c r="L320" s="27"/>
      <c r="M320" s="17"/>
      <c r="N320" s="17"/>
      <c r="O320" s="17"/>
      <c r="P320" s="27"/>
      <c r="Q320" s="27"/>
      <c r="R320" s="17"/>
      <c r="S320" s="17"/>
      <c r="T320" s="17"/>
      <c r="U320" s="27"/>
      <c r="V320" s="27"/>
      <c r="W320" s="17"/>
      <c r="X320" s="17"/>
      <c r="Y320" s="17"/>
      <c r="Z320" s="192"/>
      <c r="AA320" s="13"/>
      <c r="AB320" s="14"/>
    </row>
    <row r="321" spans="2:28" s="20" customFormat="1">
      <c r="B321" s="19"/>
      <c r="C321" s="28"/>
      <c r="D321" s="279">
        <v>2019</v>
      </c>
      <c r="E321" s="270">
        <v>2020</v>
      </c>
      <c r="F321" s="270">
        <v>2021</v>
      </c>
      <c r="G321" s="272">
        <v>2022</v>
      </c>
      <c r="H321" s="279">
        <v>2023</v>
      </c>
      <c r="I321" s="279">
        <v>2024</v>
      </c>
      <c r="J321" s="270">
        <v>2025</v>
      </c>
      <c r="K321" s="270">
        <v>2026</v>
      </c>
      <c r="L321" s="272">
        <v>2027</v>
      </c>
      <c r="M321" s="279">
        <v>2028</v>
      </c>
      <c r="N321" s="279">
        <v>2029</v>
      </c>
      <c r="O321" s="270">
        <v>2030</v>
      </c>
      <c r="P321" s="270">
        <v>2031</v>
      </c>
      <c r="Q321" s="272">
        <v>2032</v>
      </c>
      <c r="R321" s="279">
        <v>2033</v>
      </c>
      <c r="S321" s="279">
        <v>2034</v>
      </c>
      <c r="T321" s="275">
        <v>2035</v>
      </c>
      <c r="U321" s="279">
        <v>2036</v>
      </c>
      <c r="V321" s="275">
        <v>2037</v>
      </c>
      <c r="W321" s="279">
        <v>2038</v>
      </c>
      <c r="X321" s="275">
        <v>2039</v>
      </c>
      <c r="Y321" s="270">
        <v>2040</v>
      </c>
      <c r="AB321" s="14"/>
    </row>
    <row r="322" spans="2:28" s="20" customFormat="1">
      <c r="B322" s="11" t="s">
        <v>280</v>
      </c>
      <c r="C322" s="11"/>
      <c r="D322" s="8">
        <f t="shared" ref="D322:Y322" si="176">+E10+E30</f>
        <v>2288.08</v>
      </c>
      <c r="E322" s="8">
        <f t="shared" si="176"/>
        <v>2232.6749999999997</v>
      </c>
      <c r="F322" s="8">
        <f t="shared" si="176"/>
        <v>2219.2310000000002</v>
      </c>
      <c r="G322" s="8">
        <f t="shared" si="176"/>
        <v>2204.5219999999999</v>
      </c>
      <c r="H322" s="8">
        <f t="shared" si="176"/>
        <v>2119.1869999999999</v>
      </c>
      <c r="I322" s="8">
        <f t="shared" si="176"/>
        <v>1928.462</v>
      </c>
      <c r="J322" s="8">
        <f t="shared" si="176"/>
        <v>1640.4219999999998</v>
      </c>
      <c r="K322" s="8">
        <f t="shared" si="176"/>
        <v>1362.989</v>
      </c>
      <c r="L322" s="8">
        <f t="shared" si="176"/>
        <v>1049.1689999999999</v>
      </c>
      <c r="M322" s="8">
        <f t="shared" si="176"/>
        <v>495.23999999999995</v>
      </c>
      <c r="N322" s="8">
        <f t="shared" si="176"/>
        <v>386.12499999999994</v>
      </c>
      <c r="O322" s="8">
        <f t="shared" si="176"/>
        <v>59.574999999999989</v>
      </c>
      <c r="P322" s="8">
        <f t="shared" si="176"/>
        <v>38.125</v>
      </c>
      <c r="Q322" s="8">
        <f t="shared" si="176"/>
        <v>36.005000000000003</v>
      </c>
      <c r="R322" s="8">
        <f t="shared" si="176"/>
        <v>13.83</v>
      </c>
      <c r="S322" s="8">
        <f t="shared" si="176"/>
        <v>2.5049999999999999</v>
      </c>
      <c r="T322" s="8">
        <f t="shared" si="176"/>
        <v>0</v>
      </c>
      <c r="U322" s="8">
        <f t="shared" si="176"/>
        <v>0</v>
      </c>
      <c r="V322" s="8">
        <f t="shared" si="176"/>
        <v>0</v>
      </c>
      <c r="W322" s="8">
        <f t="shared" si="176"/>
        <v>0</v>
      </c>
      <c r="X322" s="8">
        <f t="shared" si="176"/>
        <v>0</v>
      </c>
      <c r="Y322" s="8">
        <f t="shared" si="176"/>
        <v>0</v>
      </c>
      <c r="AB322" s="14"/>
    </row>
    <row r="323" spans="2:28" s="20" customFormat="1">
      <c r="B323" s="11" t="s">
        <v>281</v>
      </c>
      <c r="C323" s="11"/>
      <c r="D323" s="8">
        <f t="shared" ref="D323:Y323" si="177">+E11+E31</f>
        <v>1008.2650000000001</v>
      </c>
      <c r="E323" s="8">
        <f t="shared" si="177"/>
        <v>1008.2650000000001</v>
      </c>
      <c r="F323" s="8">
        <f t="shared" si="177"/>
        <v>1008.2650000000001</v>
      </c>
      <c r="G323" s="8">
        <f t="shared" si="177"/>
        <v>1008.2650000000001</v>
      </c>
      <c r="H323" s="8">
        <f t="shared" si="177"/>
        <v>1008.2650000000001</v>
      </c>
      <c r="I323" s="8">
        <f t="shared" si="177"/>
        <v>1008.2650000000001</v>
      </c>
      <c r="J323" s="8">
        <f t="shared" si="177"/>
        <v>1008.2650000000001</v>
      </c>
      <c r="K323" s="8">
        <f t="shared" si="177"/>
        <v>1008.2650000000001</v>
      </c>
      <c r="L323" s="8">
        <f t="shared" si="177"/>
        <v>1008.2650000000001</v>
      </c>
      <c r="M323" s="8">
        <f t="shared" si="177"/>
        <v>1008.2650000000001</v>
      </c>
      <c r="N323" s="8">
        <f t="shared" si="177"/>
        <v>1008.2650000000001</v>
      </c>
      <c r="O323" s="8">
        <f t="shared" si="177"/>
        <v>1008.2650000000001</v>
      </c>
      <c r="P323" s="8">
        <f t="shared" si="177"/>
        <v>1008.2650000000001</v>
      </c>
      <c r="Q323" s="8">
        <f t="shared" si="177"/>
        <v>1008.2650000000001</v>
      </c>
      <c r="R323" s="8">
        <f t="shared" si="177"/>
        <v>939.45999999999992</v>
      </c>
      <c r="S323" s="8">
        <f t="shared" si="177"/>
        <v>837.10500000000002</v>
      </c>
      <c r="T323" s="8">
        <f t="shared" si="177"/>
        <v>683.25</v>
      </c>
      <c r="U323" s="8">
        <f t="shared" si="177"/>
        <v>499.72500000000002</v>
      </c>
      <c r="V323" s="8">
        <f t="shared" si="177"/>
        <v>338.40000000000003</v>
      </c>
      <c r="W323" s="8">
        <f t="shared" si="177"/>
        <v>0</v>
      </c>
      <c r="X323" s="8">
        <f t="shared" si="177"/>
        <v>0</v>
      </c>
      <c r="Y323" s="8">
        <f t="shared" si="177"/>
        <v>0</v>
      </c>
      <c r="AB323" s="14"/>
    </row>
    <row r="324" spans="2:28" s="20" customFormat="1">
      <c r="B324" s="11" t="s">
        <v>412</v>
      </c>
      <c r="C324" s="11"/>
      <c r="D324" s="8">
        <f t="shared" ref="D324:Y324" si="178">+E12+E32</f>
        <v>847.125</v>
      </c>
      <c r="E324" s="8">
        <f t="shared" si="178"/>
        <v>847.125</v>
      </c>
      <c r="F324" s="8">
        <f t="shared" si="178"/>
        <v>847.125</v>
      </c>
      <c r="G324" s="8">
        <f t="shared" si="178"/>
        <v>847.125</v>
      </c>
      <c r="H324" s="8">
        <f t="shared" si="178"/>
        <v>847.125</v>
      </c>
      <c r="I324" s="8">
        <f t="shared" si="178"/>
        <v>847.125</v>
      </c>
      <c r="J324" s="8">
        <f t="shared" si="178"/>
        <v>847.125</v>
      </c>
      <c r="K324" s="8">
        <f t="shared" si="178"/>
        <v>847.125</v>
      </c>
      <c r="L324" s="8">
        <f t="shared" si="178"/>
        <v>847.125</v>
      </c>
      <c r="M324" s="8">
        <f t="shared" si="178"/>
        <v>847.125</v>
      </c>
      <c r="N324" s="8">
        <f t="shared" si="178"/>
        <v>847.125</v>
      </c>
      <c r="O324" s="8">
        <f t="shared" si="178"/>
        <v>847.125</v>
      </c>
      <c r="P324" s="8">
        <f t="shared" si="178"/>
        <v>847.125</v>
      </c>
      <c r="Q324" s="8">
        <f t="shared" si="178"/>
        <v>847.125</v>
      </c>
      <c r="R324" s="8">
        <f t="shared" si="178"/>
        <v>847.125</v>
      </c>
      <c r="S324" s="8">
        <f t="shared" si="178"/>
        <v>847.125</v>
      </c>
      <c r="T324" s="8">
        <f t="shared" si="178"/>
        <v>847.125</v>
      </c>
      <c r="U324" s="8">
        <f t="shared" si="178"/>
        <v>847.125</v>
      </c>
      <c r="V324" s="8">
        <f t="shared" si="178"/>
        <v>847.125</v>
      </c>
      <c r="W324" s="8">
        <f t="shared" si="178"/>
        <v>847.125</v>
      </c>
      <c r="X324" s="8">
        <f t="shared" si="178"/>
        <v>748.27499999999998</v>
      </c>
      <c r="Y324" s="8">
        <f t="shared" si="178"/>
        <v>536.45000000000005</v>
      </c>
      <c r="AB324" s="14"/>
    </row>
    <row r="325" spans="2:28" s="20" customFormat="1">
      <c r="B325" s="11" t="s">
        <v>413</v>
      </c>
      <c r="C325" s="11"/>
      <c r="D325" s="8">
        <f t="shared" ref="D325:Y325" si="179">+E13+E33</f>
        <v>207.2</v>
      </c>
      <c r="E325" s="8">
        <f t="shared" si="179"/>
        <v>212.92499999999998</v>
      </c>
      <c r="F325" s="8">
        <f t="shared" si="179"/>
        <v>212.92499999999998</v>
      </c>
      <c r="G325" s="8">
        <f t="shared" si="179"/>
        <v>212.92499999999998</v>
      </c>
      <c r="H325" s="8">
        <f t="shared" si="179"/>
        <v>212.92499999999998</v>
      </c>
      <c r="I325" s="8">
        <f t="shared" si="179"/>
        <v>212.92499999999998</v>
      </c>
      <c r="J325" s="8">
        <f t="shared" si="179"/>
        <v>212.92499999999998</v>
      </c>
      <c r="K325" s="8">
        <f t="shared" si="179"/>
        <v>212.92499999999998</v>
      </c>
      <c r="L325" s="8">
        <f t="shared" si="179"/>
        <v>212.92499999999998</v>
      </c>
      <c r="M325" s="8">
        <f t="shared" si="179"/>
        <v>212.92499999999998</v>
      </c>
      <c r="N325" s="8">
        <f t="shared" si="179"/>
        <v>212.92499999999998</v>
      </c>
      <c r="O325" s="8">
        <f t="shared" si="179"/>
        <v>212.92499999999998</v>
      </c>
      <c r="P325" s="8">
        <f t="shared" si="179"/>
        <v>212.92499999999998</v>
      </c>
      <c r="Q325" s="8">
        <f t="shared" si="179"/>
        <v>212.92499999999998</v>
      </c>
      <c r="R325" s="8">
        <f t="shared" si="179"/>
        <v>212.92499999999998</v>
      </c>
      <c r="S325" s="8">
        <f t="shared" si="179"/>
        <v>212.92499999999998</v>
      </c>
      <c r="T325" s="8">
        <f t="shared" si="179"/>
        <v>212.92499999999998</v>
      </c>
      <c r="U325" s="8">
        <f t="shared" si="179"/>
        <v>212.92499999999998</v>
      </c>
      <c r="V325" s="8">
        <f t="shared" si="179"/>
        <v>212.92499999999998</v>
      </c>
      <c r="W325" s="8">
        <f t="shared" si="179"/>
        <v>212.92499999999998</v>
      </c>
      <c r="X325" s="8">
        <f t="shared" si="179"/>
        <v>212.92499999999998</v>
      </c>
      <c r="Y325" s="8">
        <f t="shared" si="179"/>
        <v>212.92499999999998</v>
      </c>
      <c r="AB325" s="178"/>
    </row>
    <row r="326" spans="2:28" s="20" customFormat="1">
      <c r="B326" s="11" t="s">
        <v>414</v>
      </c>
      <c r="C326" s="11"/>
      <c r="D326" s="8">
        <f t="shared" ref="D326:Y326" si="180">+E14+E34</f>
        <v>0</v>
      </c>
      <c r="E326" s="8">
        <f t="shared" si="180"/>
        <v>16.8</v>
      </c>
      <c r="F326" s="8">
        <f t="shared" si="180"/>
        <v>182.3</v>
      </c>
      <c r="G326" s="8">
        <f t="shared" si="180"/>
        <v>522.29999999999995</v>
      </c>
      <c r="H326" s="8">
        <f t="shared" si="180"/>
        <v>742.3</v>
      </c>
      <c r="I326" s="8">
        <f t="shared" si="180"/>
        <v>962.3</v>
      </c>
      <c r="J326" s="8">
        <f t="shared" si="180"/>
        <v>1182.3</v>
      </c>
      <c r="K326" s="8">
        <f t="shared" si="180"/>
        <v>1402.3</v>
      </c>
      <c r="L326" s="8">
        <f t="shared" si="180"/>
        <v>1402.3</v>
      </c>
      <c r="M326" s="8">
        <f t="shared" si="180"/>
        <v>1402.3</v>
      </c>
      <c r="N326" s="8">
        <f t="shared" si="180"/>
        <v>1402.3</v>
      </c>
      <c r="O326" s="8">
        <f t="shared" si="180"/>
        <v>1402.3</v>
      </c>
      <c r="P326" s="8">
        <f t="shared" si="180"/>
        <v>1402.3</v>
      </c>
      <c r="Q326" s="8">
        <f t="shared" si="180"/>
        <v>1402.3</v>
      </c>
      <c r="R326" s="8">
        <f t="shared" si="180"/>
        <v>1402.3</v>
      </c>
      <c r="S326" s="8">
        <f t="shared" si="180"/>
        <v>1402.3</v>
      </c>
      <c r="T326" s="8">
        <f t="shared" si="180"/>
        <v>1402.3</v>
      </c>
      <c r="U326" s="8">
        <f t="shared" si="180"/>
        <v>1402.3</v>
      </c>
      <c r="V326" s="8">
        <f t="shared" si="180"/>
        <v>1402.3</v>
      </c>
      <c r="W326" s="8">
        <f t="shared" si="180"/>
        <v>1402.3</v>
      </c>
      <c r="X326" s="8">
        <f t="shared" si="180"/>
        <v>1402.3</v>
      </c>
      <c r="Y326" s="8">
        <f t="shared" si="180"/>
        <v>1402.3</v>
      </c>
      <c r="AB326" s="14"/>
    </row>
    <row r="327" spans="2:28" s="20" customFormat="1">
      <c r="B327" s="11" t="s">
        <v>415</v>
      </c>
      <c r="C327" s="11"/>
      <c r="D327" s="8">
        <f t="shared" ref="D327:Y327" si="181">+E15+E35</f>
        <v>0</v>
      </c>
      <c r="E327" s="8">
        <f t="shared" si="181"/>
        <v>0</v>
      </c>
      <c r="F327" s="8">
        <f t="shared" si="181"/>
        <v>0</v>
      </c>
      <c r="G327" s="8">
        <f t="shared" si="181"/>
        <v>0</v>
      </c>
      <c r="H327" s="8">
        <f t="shared" si="181"/>
        <v>0</v>
      </c>
      <c r="I327" s="8">
        <f t="shared" si="181"/>
        <v>0</v>
      </c>
      <c r="J327" s="8">
        <f t="shared" si="181"/>
        <v>0</v>
      </c>
      <c r="K327" s="8">
        <f t="shared" si="181"/>
        <v>0</v>
      </c>
      <c r="L327" s="8">
        <f t="shared" si="181"/>
        <v>225</v>
      </c>
      <c r="M327" s="8">
        <f t="shared" si="181"/>
        <v>450</v>
      </c>
      <c r="N327" s="8">
        <f t="shared" si="181"/>
        <v>675</v>
      </c>
      <c r="O327" s="8">
        <f t="shared" si="181"/>
        <v>900</v>
      </c>
      <c r="P327" s="8">
        <f t="shared" si="181"/>
        <v>1125</v>
      </c>
      <c r="Q327" s="8">
        <f t="shared" si="181"/>
        <v>1125</v>
      </c>
      <c r="R327" s="8">
        <f t="shared" si="181"/>
        <v>1125</v>
      </c>
      <c r="S327" s="8">
        <f t="shared" si="181"/>
        <v>1125</v>
      </c>
      <c r="T327" s="8">
        <f t="shared" si="181"/>
        <v>1125</v>
      </c>
      <c r="U327" s="8">
        <f t="shared" si="181"/>
        <v>1125</v>
      </c>
      <c r="V327" s="8">
        <f t="shared" si="181"/>
        <v>1125</v>
      </c>
      <c r="W327" s="8">
        <f t="shared" si="181"/>
        <v>1125</v>
      </c>
      <c r="X327" s="8">
        <f t="shared" si="181"/>
        <v>1125</v>
      </c>
      <c r="Y327" s="8">
        <f t="shared" si="181"/>
        <v>1125</v>
      </c>
      <c r="AB327" s="178"/>
    </row>
    <row r="328" spans="2:28" s="20" customFormat="1">
      <c r="B328" s="277" t="s">
        <v>357</v>
      </c>
      <c r="C328" s="277"/>
      <c r="D328" s="8">
        <f t="shared" ref="D328:Y328" si="182">+E16+E36</f>
        <v>0</v>
      </c>
      <c r="E328" s="8">
        <f t="shared" si="182"/>
        <v>0</v>
      </c>
      <c r="F328" s="8">
        <f t="shared" si="182"/>
        <v>0</v>
      </c>
      <c r="G328" s="8">
        <f t="shared" si="182"/>
        <v>0</v>
      </c>
      <c r="H328" s="8">
        <f t="shared" si="182"/>
        <v>0</v>
      </c>
      <c r="I328" s="8">
        <f t="shared" si="182"/>
        <v>0</v>
      </c>
      <c r="J328" s="8">
        <f t="shared" si="182"/>
        <v>0</v>
      </c>
      <c r="K328" s="8">
        <f t="shared" si="182"/>
        <v>0</v>
      </c>
      <c r="L328" s="8">
        <f t="shared" si="182"/>
        <v>0</v>
      </c>
      <c r="M328" s="8">
        <f t="shared" si="182"/>
        <v>0</v>
      </c>
      <c r="N328" s="8">
        <f t="shared" si="182"/>
        <v>0</v>
      </c>
      <c r="O328" s="8">
        <f t="shared" si="182"/>
        <v>0</v>
      </c>
      <c r="P328" s="8">
        <f t="shared" si="182"/>
        <v>0</v>
      </c>
      <c r="Q328" s="8">
        <f t="shared" si="182"/>
        <v>225</v>
      </c>
      <c r="R328" s="8">
        <f t="shared" si="182"/>
        <v>450</v>
      </c>
      <c r="S328" s="8">
        <f t="shared" si="182"/>
        <v>675</v>
      </c>
      <c r="T328" s="8">
        <f t="shared" si="182"/>
        <v>900</v>
      </c>
      <c r="U328" s="8">
        <f t="shared" si="182"/>
        <v>1125</v>
      </c>
      <c r="V328" s="8">
        <f t="shared" si="182"/>
        <v>1350</v>
      </c>
      <c r="W328" s="8">
        <f t="shared" si="182"/>
        <v>1575</v>
      </c>
      <c r="X328" s="8">
        <f t="shared" si="182"/>
        <v>1800</v>
      </c>
      <c r="Y328" s="8">
        <f t="shared" si="182"/>
        <v>2025</v>
      </c>
      <c r="AB328" s="178"/>
    </row>
    <row r="329" spans="2:28" s="20" customFormat="1">
      <c r="B329" s="210" t="s">
        <v>109</v>
      </c>
      <c r="C329" s="210"/>
      <c r="D329" s="8">
        <f t="shared" ref="D329:Y329" si="183">+E17+E37+E38</f>
        <v>55.7</v>
      </c>
      <c r="E329" s="8">
        <f t="shared" si="183"/>
        <v>116</v>
      </c>
      <c r="F329" s="8">
        <f t="shared" si="183"/>
        <v>166</v>
      </c>
      <c r="G329" s="8">
        <f t="shared" si="183"/>
        <v>191</v>
      </c>
      <c r="H329" s="8">
        <f t="shared" si="183"/>
        <v>191</v>
      </c>
      <c r="I329" s="8">
        <f t="shared" si="183"/>
        <v>191</v>
      </c>
      <c r="J329" s="8">
        <f t="shared" si="183"/>
        <v>191</v>
      </c>
      <c r="K329" s="8">
        <f t="shared" si="183"/>
        <v>191</v>
      </c>
      <c r="L329" s="8">
        <f t="shared" si="183"/>
        <v>191</v>
      </c>
      <c r="M329" s="8">
        <f t="shared" si="183"/>
        <v>191</v>
      </c>
      <c r="N329" s="8">
        <f t="shared" si="183"/>
        <v>191</v>
      </c>
      <c r="O329" s="8">
        <f t="shared" si="183"/>
        <v>191</v>
      </c>
      <c r="P329" s="8">
        <f t="shared" si="183"/>
        <v>191</v>
      </c>
      <c r="Q329" s="8">
        <f t="shared" si="183"/>
        <v>191</v>
      </c>
      <c r="R329" s="8">
        <f t="shared" si="183"/>
        <v>191</v>
      </c>
      <c r="S329" s="8">
        <f t="shared" si="183"/>
        <v>191</v>
      </c>
      <c r="T329" s="8">
        <f t="shared" si="183"/>
        <v>191</v>
      </c>
      <c r="U329" s="8">
        <f t="shared" si="183"/>
        <v>191</v>
      </c>
      <c r="V329" s="8">
        <f t="shared" si="183"/>
        <v>191</v>
      </c>
      <c r="W329" s="8">
        <f t="shared" si="183"/>
        <v>191</v>
      </c>
      <c r="X329" s="8">
        <f t="shared" si="183"/>
        <v>191</v>
      </c>
      <c r="Y329" s="8">
        <f t="shared" si="183"/>
        <v>191</v>
      </c>
      <c r="AB329" s="178"/>
    </row>
    <row r="330" spans="2:28" s="20" customFormat="1">
      <c r="B330" s="11" t="s">
        <v>298</v>
      </c>
      <c r="C330" s="11"/>
      <c r="D330" s="8">
        <f t="shared" ref="D330:Y330" si="184">+E27+E49</f>
        <v>4406.37</v>
      </c>
      <c r="E330" s="8">
        <f t="shared" si="184"/>
        <v>4433.79</v>
      </c>
      <c r="F330" s="8">
        <f t="shared" si="184"/>
        <v>4635.8460000000005</v>
      </c>
      <c r="G330" s="8">
        <f t="shared" si="184"/>
        <v>4986.1370000000006</v>
      </c>
      <c r="H330" s="8">
        <f t="shared" si="184"/>
        <v>5120.8019999999997</v>
      </c>
      <c r="I330" s="8">
        <f t="shared" si="184"/>
        <v>5150.0769999999993</v>
      </c>
      <c r="J330" s="8">
        <f t="shared" si="184"/>
        <v>5082.0370000000003</v>
      </c>
      <c r="K330" s="8">
        <f t="shared" si="184"/>
        <v>5024.6040000000003</v>
      </c>
      <c r="L330" s="8">
        <f t="shared" si="184"/>
        <v>4935.7839999999997</v>
      </c>
      <c r="M330" s="8">
        <f t="shared" si="184"/>
        <v>4606.8550000000005</v>
      </c>
      <c r="N330" s="8">
        <f t="shared" si="184"/>
        <v>4722.74</v>
      </c>
      <c r="O330" s="8">
        <f t="shared" si="184"/>
        <v>4621.1900000000005</v>
      </c>
      <c r="P330" s="8">
        <f t="shared" si="184"/>
        <v>4824.74</v>
      </c>
      <c r="Q330" s="8">
        <f t="shared" si="184"/>
        <v>5047.62</v>
      </c>
      <c r="R330" s="8">
        <f t="shared" si="184"/>
        <v>5181.6399999999994</v>
      </c>
      <c r="S330" s="8">
        <f t="shared" si="184"/>
        <v>5292.96</v>
      </c>
      <c r="T330" s="8">
        <f t="shared" si="184"/>
        <v>5361.6</v>
      </c>
      <c r="U330" s="8">
        <f t="shared" si="184"/>
        <v>5403.0749999999998</v>
      </c>
      <c r="V330" s="8">
        <f t="shared" si="184"/>
        <v>5466.75</v>
      </c>
      <c r="W330" s="8">
        <f t="shared" si="184"/>
        <v>5353.35</v>
      </c>
      <c r="X330" s="8">
        <f t="shared" si="184"/>
        <v>5479.5</v>
      </c>
      <c r="Y330" s="8">
        <f t="shared" si="184"/>
        <v>5492.6750000000002</v>
      </c>
      <c r="AB330" s="14"/>
    </row>
    <row r="331" spans="2:28" s="20" customFormat="1">
      <c r="B331" s="29" t="s">
        <v>447</v>
      </c>
      <c r="C331" s="29"/>
      <c r="D331" s="30">
        <f t="shared" ref="D331:Y331" si="185">E273</f>
        <v>4343.3274999999994</v>
      </c>
      <c r="E331" s="30">
        <f t="shared" si="185"/>
        <v>4482.2524999999996</v>
      </c>
      <c r="F331" s="30">
        <f t="shared" si="185"/>
        <v>4647.3224999999993</v>
      </c>
      <c r="G331" s="30">
        <f t="shared" si="185"/>
        <v>4797.4684999999999</v>
      </c>
      <c r="H331" s="30">
        <f t="shared" si="185"/>
        <v>4831.3185000000003</v>
      </c>
      <c r="I331" s="30">
        <f t="shared" si="185"/>
        <v>5000</v>
      </c>
      <c r="J331" s="30">
        <f t="shared" si="185"/>
        <v>5000</v>
      </c>
      <c r="K331" s="30">
        <f t="shared" si="185"/>
        <v>5000</v>
      </c>
      <c r="L331" s="30">
        <f t="shared" si="185"/>
        <v>5000</v>
      </c>
      <c r="M331" s="30">
        <f t="shared" si="185"/>
        <v>5000</v>
      </c>
      <c r="N331" s="30">
        <f t="shared" si="185"/>
        <v>5000.0000000000009</v>
      </c>
      <c r="O331" s="30">
        <f t="shared" si="185"/>
        <v>5000</v>
      </c>
      <c r="P331" s="30">
        <f t="shared" si="185"/>
        <v>5000</v>
      </c>
      <c r="Q331" s="30">
        <f t="shared" si="185"/>
        <v>5000</v>
      </c>
      <c r="R331" s="30">
        <f t="shared" si="185"/>
        <v>5000</v>
      </c>
      <c r="S331" s="30">
        <f t="shared" si="185"/>
        <v>5000</v>
      </c>
      <c r="T331" s="30">
        <f t="shared" si="185"/>
        <v>5000</v>
      </c>
      <c r="U331" s="30">
        <f t="shared" si="185"/>
        <v>5000</v>
      </c>
      <c r="V331" s="30">
        <f t="shared" si="185"/>
        <v>5000</v>
      </c>
      <c r="W331" s="30">
        <f t="shared" si="185"/>
        <v>5000</v>
      </c>
      <c r="X331" s="30">
        <f t="shared" si="185"/>
        <v>5000</v>
      </c>
      <c r="Y331" s="30">
        <f t="shared" si="185"/>
        <v>5000</v>
      </c>
      <c r="AB331" s="178"/>
    </row>
    <row r="332" spans="2:28" s="23" customFormat="1">
      <c r="D332" s="355"/>
      <c r="E332" s="355"/>
      <c r="F332" s="355"/>
      <c r="G332" s="355"/>
      <c r="H332" s="355"/>
      <c r="I332" s="355"/>
      <c r="J332" s="355"/>
      <c r="K332" s="355"/>
      <c r="L332" s="355"/>
      <c r="M332" s="355"/>
      <c r="N332" s="355"/>
      <c r="O332" s="355"/>
      <c r="P332" s="355"/>
      <c r="Q332" s="355"/>
      <c r="R332" s="355"/>
      <c r="S332" s="355"/>
      <c r="T332" s="355"/>
      <c r="U332" s="355"/>
      <c r="V332" s="355"/>
      <c r="W332" s="355"/>
      <c r="X332" s="355"/>
      <c r="Y332" s="355"/>
    </row>
    <row r="333" spans="2:28" s="20" customFormat="1">
      <c r="B333" s="21" t="s">
        <v>157</v>
      </c>
      <c r="C333" s="21"/>
      <c r="D333" s="8">
        <f t="shared" ref="D333:Y333" si="186">+E246</f>
        <v>1548.2000000000003</v>
      </c>
      <c r="E333" s="8">
        <f t="shared" si="186"/>
        <v>1548.2000000000003</v>
      </c>
      <c r="F333" s="8">
        <f t="shared" si="186"/>
        <v>1548.2000000000003</v>
      </c>
      <c r="G333" s="8">
        <f t="shared" si="186"/>
        <v>2153.2000000000003</v>
      </c>
      <c r="H333" s="8">
        <f t="shared" si="186"/>
        <v>2153.2000000000003</v>
      </c>
      <c r="I333" s="8">
        <f t="shared" si="186"/>
        <v>2153.2000000000003</v>
      </c>
      <c r="J333" s="8">
        <f t="shared" si="186"/>
        <v>2153.2000000000003</v>
      </c>
      <c r="K333" s="8">
        <f t="shared" si="186"/>
        <v>2603.2000000000003</v>
      </c>
      <c r="L333" s="8">
        <f t="shared" si="186"/>
        <v>3053.2000000000003</v>
      </c>
      <c r="M333" s="8">
        <f t="shared" si="186"/>
        <v>3343.2</v>
      </c>
      <c r="N333" s="8">
        <f t="shared" si="186"/>
        <v>3627.6000000000004</v>
      </c>
      <c r="O333" s="8">
        <f t="shared" si="186"/>
        <v>4077.6000000000004</v>
      </c>
      <c r="P333" s="8">
        <f t="shared" si="186"/>
        <v>4528</v>
      </c>
      <c r="Q333" s="8">
        <f t="shared" si="186"/>
        <v>4978</v>
      </c>
      <c r="R333" s="8">
        <f t="shared" si="186"/>
        <v>5428</v>
      </c>
      <c r="S333" s="8">
        <f t="shared" si="186"/>
        <v>5428</v>
      </c>
      <c r="T333" s="8">
        <f t="shared" si="186"/>
        <v>5718.7</v>
      </c>
      <c r="U333" s="8">
        <f t="shared" si="186"/>
        <v>5711.7</v>
      </c>
      <c r="V333" s="8">
        <f t="shared" si="186"/>
        <v>5911.7</v>
      </c>
      <c r="W333" s="8">
        <f t="shared" si="186"/>
        <v>5911.7</v>
      </c>
      <c r="X333" s="8">
        <f t="shared" si="186"/>
        <v>5911.7</v>
      </c>
      <c r="Y333" s="8">
        <f t="shared" si="186"/>
        <v>5911.7</v>
      </c>
      <c r="AB333" s="14"/>
    </row>
    <row r="334" spans="2:28" s="20" customFormat="1">
      <c r="B334" s="21" t="s">
        <v>156</v>
      </c>
      <c r="C334" s="21"/>
      <c r="D334" s="8">
        <f t="shared" ref="D334:Y334" si="187">+E245</f>
        <v>152.6</v>
      </c>
      <c r="E334" s="8">
        <f t="shared" si="187"/>
        <v>152.6</v>
      </c>
      <c r="F334" s="8">
        <f t="shared" si="187"/>
        <v>147.6</v>
      </c>
      <c r="G334" s="8">
        <f t="shared" si="187"/>
        <v>147.6</v>
      </c>
      <c r="H334" s="8">
        <f t="shared" si="187"/>
        <v>147.6</v>
      </c>
      <c r="I334" s="8">
        <f t="shared" si="187"/>
        <v>497.6</v>
      </c>
      <c r="J334" s="8">
        <f t="shared" si="187"/>
        <v>627.6</v>
      </c>
      <c r="K334" s="8">
        <f t="shared" si="187"/>
        <v>717.59999999999991</v>
      </c>
      <c r="L334" s="8">
        <f t="shared" si="187"/>
        <v>847.59999999999991</v>
      </c>
      <c r="M334" s="8">
        <f t="shared" si="187"/>
        <v>847.59999999999991</v>
      </c>
      <c r="N334" s="8">
        <f t="shared" si="187"/>
        <v>799.8</v>
      </c>
      <c r="O334" s="8">
        <f t="shared" si="187"/>
        <v>799.8</v>
      </c>
      <c r="P334" s="8">
        <f t="shared" si="187"/>
        <v>799.8</v>
      </c>
      <c r="Q334" s="8">
        <f t="shared" si="187"/>
        <v>799.8</v>
      </c>
      <c r="R334" s="8">
        <f t="shared" si="187"/>
        <v>799.8</v>
      </c>
      <c r="S334" s="8">
        <f t="shared" si="187"/>
        <v>799.8</v>
      </c>
      <c r="T334" s="8">
        <f t="shared" si="187"/>
        <v>771.6</v>
      </c>
      <c r="U334" s="8">
        <f t="shared" si="187"/>
        <v>771.6</v>
      </c>
      <c r="V334" s="8">
        <f t="shared" si="187"/>
        <v>768</v>
      </c>
      <c r="W334" s="8">
        <f t="shared" si="187"/>
        <v>768</v>
      </c>
      <c r="X334" s="8">
        <f t="shared" si="187"/>
        <v>768</v>
      </c>
      <c r="Y334" s="8">
        <f t="shared" si="187"/>
        <v>768</v>
      </c>
      <c r="AB334" s="14"/>
    </row>
    <row r="335" spans="2:28" s="20" customFormat="1">
      <c r="B335" s="29" t="s">
        <v>446</v>
      </c>
      <c r="C335" s="29"/>
      <c r="D335" s="30">
        <f t="shared" ref="D335:Y335" si="188">+E274+E275</f>
        <v>1700.8000000000002</v>
      </c>
      <c r="E335" s="30">
        <f t="shared" si="188"/>
        <v>1700.8000000000002</v>
      </c>
      <c r="F335" s="30">
        <f t="shared" si="188"/>
        <v>2245.8000000000002</v>
      </c>
      <c r="G335" s="30">
        <f t="shared" si="188"/>
        <v>2645.8</v>
      </c>
      <c r="H335" s="30">
        <f t="shared" si="188"/>
        <v>2645.8</v>
      </c>
      <c r="I335" s="30">
        <f t="shared" si="188"/>
        <v>2645.8</v>
      </c>
      <c r="J335" s="30">
        <f t="shared" si="188"/>
        <v>2645.8</v>
      </c>
      <c r="K335" s="30">
        <f t="shared" si="188"/>
        <v>3155.8</v>
      </c>
      <c r="L335" s="30">
        <f t="shared" si="188"/>
        <v>3555.8</v>
      </c>
      <c r="M335" s="30">
        <f t="shared" si="188"/>
        <v>3795.7999999999997</v>
      </c>
      <c r="N335" s="30">
        <f t="shared" si="188"/>
        <v>4382.4000000000005</v>
      </c>
      <c r="O335" s="30">
        <f t="shared" si="188"/>
        <v>4782.4000000000005</v>
      </c>
      <c r="P335" s="30">
        <f t="shared" si="188"/>
        <v>5282.8</v>
      </c>
      <c r="Q335" s="30">
        <f t="shared" si="188"/>
        <v>5782.8</v>
      </c>
      <c r="R335" s="30">
        <f t="shared" si="188"/>
        <v>5782.8</v>
      </c>
      <c r="S335" s="30">
        <f t="shared" si="188"/>
        <v>6282.8</v>
      </c>
      <c r="T335" s="30">
        <f t="shared" si="188"/>
        <v>6545.3</v>
      </c>
      <c r="U335" s="30">
        <f t="shared" si="188"/>
        <v>6538.3</v>
      </c>
      <c r="V335" s="30">
        <f t="shared" si="188"/>
        <v>7134.7</v>
      </c>
      <c r="W335" s="30">
        <f t="shared" si="188"/>
        <v>7534.7</v>
      </c>
      <c r="X335" s="30">
        <f t="shared" si="188"/>
        <v>7534.7</v>
      </c>
      <c r="Y335" s="30">
        <f t="shared" si="188"/>
        <v>8034.7</v>
      </c>
      <c r="AB335" s="178"/>
    </row>
    <row r="336" spans="2:28" s="23" customFormat="1">
      <c r="D336" s="211"/>
      <c r="E336" s="211"/>
      <c r="F336" s="211"/>
      <c r="G336" s="211"/>
      <c r="H336" s="211"/>
      <c r="I336" s="211"/>
      <c r="J336" s="211"/>
      <c r="K336" s="211"/>
      <c r="L336" s="211"/>
      <c r="M336" s="211"/>
      <c r="N336" s="211"/>
      <c r="O336" s="211"/>
      <c r="P336" s="211"/>
      <c r="Q336" s="211"/>
      <c r="R336" s="211"/>
      <c r="S336" s="211"/>
      <c r="T336" s="211"/>
      <c r="U336" s="211"/>
      <c r="V336" s="211"/>
      <c r="W336" s="211"/>
      <c r="X336" s="211"/>
      <c r="Y336" s="211"/>
    </row>
    <row r="337" spans="2:27">
      <c r="B337" s="29" t="s">
        <v>448</v>
      </c>
      <c r="C337" s="29"/>
      <c r="D337" s="31">
        <f t="shared" ref="D337:Y337" si="189">D331+D335</f>
        <v>6044.1274999999996</v>
      </c>
      <c r="E337" s="31">
        <f t="shared" si="189"/>
        <v>6183.0524999999998</v>
      </c>
      <c r="F337" s="31">
        <f t="shared" si="189"/>
        <v>6893.1224999999995</v>
      </c>
      <c r="G337" s="31">
        <f t="shared" si="189"/>
        <v>7443.2685000000001</v>
      </c>
      <c r="H337" s="31">
        <f t="shared" si="189"/>
        <v>7477.1185000000005</v>
      </c>
      <c r="I337" s="31">
        <f t="shared" si="189"/>
        <v>7645.8</v>
      </c>
      <c r="J337" s="31">
        <f t="shared" si="189"/>
        <v>7645.8</v>
      </c>
      <c r="K337" s="31">
        <f t="shared" si="189"/>
        <v>8155.8</v>
      </c>
      <c r="L337" s="31">
        <f t="shared" si="189"/>
        <v>8555.7999999999993</v>
      </c>
      <c r="M337" s="31">
        <f t="shared" si="189"/>
        <v>8795.7999999999993</v>
      </c>
      <c r="N337" s="31">
        <f t="shared" si="189"/>
        <v>9382.4000000000015</v>
      </c>
      <c r="O337" s="31">
        <f t="shared" si="189"/>
        <v>9782.4000000000015</v>
      </c>
      <c r="P337" s="31">
        <f t="shared" si="189"/>
        <v>10282.799999999999</v>
      </c>
      <c r="Q337" s="31">
        <f t="shared" si="189"/>
        <v>10782.8</v>
      </c>
      <c r="R337" s="31">
        <f t="shared" si="189"/>
        <v>10782.8</v>
      </c>
      <c r="S337" s="31">
        <f t="shared" si="189"/>
        <v>11282.8</v>
      </c>
      <c r="T337" s="31">
        <f t="shared" si="189"/>
        <v>11545.3</v>
      </c>
      <c r="U337" s="31">
        <f t="shared" si="189"/>
        <v>11538.3</v>
      </c>
      <c r="V337" s="31">
        <f t="shared" si="189"/>
        <v>12134.7</v>
      </c>
      <c r="W337" s="31">
        <f t="shared" si="189"/>
        <v>12534.7</v>
      </c>
      <c r="X337" s="31">
        <f t="shared" si="189"/>
        <v>12534.7</v>
      </c>
      <c r="Y337" s="31">
        <f t="shared" si="189"/>
        <v>13034.7</v>
      </c>
      <c r="Z337" s="18"/>
    </row>
    <row r="338" spans="2:27">
      <c r="G338" s="168"/>
      <c r="L338" s="168"/>
      <c r="Q338" s="168"/>
      <c r="V338" s="168"/>
      <c r="AA338" s="168"/>
    </row>
  </sheetData>
  <conditionalFormatting sqref="AB104:AM104 C81 C105 D159:AM160 D81:AM85 D199:AM202 D171:N171 D59:AM60 E209:Z209 AB110:AM133 AB142:AM158 D186:Z187 D99:V99 D61:Z62 AB86:AM94 W180:Z180 Q171:Z171 D204:Z208 D197:Z197 D188:D196 D67:Z69 D78:Z79 D70:D77 AB61:AM80 D63:D66 D181:D185 AB161:AM198 D100:Z103 AC95:AM103 AB203:AM236 D210:Z212 D214:Z214 D213:N213 P213:Z213 D162:Z170 D172:Z178 D215:S215 D216:Z218 D220:Z236 U215:Z215 D105:AM107 D87:Z97 D98:U98">
    <cfRule type="cellIs" dxfId="16" priority="151" stopIfTrue="1" operator="equal">
      <formula>#REF!</formula>
    </cfRule>
  </conditionalFormatting>
  <conditionalFormatting sqref="D80:Z80 D321:Y321 D86:Z86 D161:Z161 D179:Z179 D203:Z203 D219:Z219 D242:Z242 D104:Z104 D247:Z247 D253:Z253 D259:Z259 D237:Z237 D198:Z198">
    <cfRule type="cellIs" dxfId="15" priority="146" stopIfTrue="1" operator="equal">
      <formula>#REF!</formula>
    </cfRule>
  </conditionalFormatting>
  <conditionalFormatting sqref="AB95:AB103">
    <cfRule type="cellIs" dxfId="14" priority="86" stopIfTrue="1" operator="equal">
      <formula>#REF!</formula>
    </cfRule>
  </conditionalFormatting>
  <conditionalFormatting sqref="D209 E63:Z66 E181:Z185">
    <cfRule type="cellIs" dxfId="13" priority="69" stopIfTrue="1" operator="equal">
      <formula>#REF!</formula>
    </cfRule>
  </conditionalFormatting>
  <conditionalFormatting sqref="B321:C321">
    <cfRule type="cellIs" dxfId="12" priority="65" stopIfTrue="1" operator="equal">
      <formula>#REF!</formula>
    </cfRule>
  </conditionalFormatting>
  <conditionalFormatting sqref="D288:Z288 D276:Z276 D282:Z282 D271:Z271">
    <cfRule type="cellIs" dxfId="11" priority="26" stopIfTrue="1" operator="equal">
      <formula>#REF!</formula>
    </cfRule>
  </conditionalFormatting>
  <conditionalFormatting sqref="D7:Z7">
    <cfRule type="cellIs" dxfId="10" priority="20" stopIfTrue="1" operator="equal">
      <formula>#REF!</formula>
    </cfRule>
  </conditionalFormatting>
  <conditionalFormatting sqref="D6:Z6">
    <cfRule type="cellIs" dxfId="9" priority="13" stopIfTrue="1" operator="equal">
      <formula>#REF!</formula>
    </cfRule>
  </conditionalFormatting>
  <conditionalFormatting sqref="E196:Z196 G188:Z188">
    <cfRule type="cellIs" dxfId="8" priority="10" stopIfTrue="1" operator="equal">
      <formula>#REF!</formula>
    </cfRule>
  </conditionalFormatting>
  <conditionalFormatting sqref="E70:Z77">
    <cfRule type="cellIs" dxfId="7" priority="8" stopIfTrue="1" operator="equal">
      <formula>#REF!</formula>
    </cfRule>
  </conditionalFormatting>
  <conditionalFormatting sqref="E188">
    <cfRule type="cellIs" dxfId="6" priority="7" stopIfTrue="1" operator="equal">
      <formula>#REF!</formula>
    </cfRule>
  </conditionalFormatting>
  <conditionalFormatting sqref="F188">
    <cfRule type="cellIs" dxfId="5" priority="6" stopIfTrue="1" operator="equal">
      <formula>#REF!</formula>
    </cfRule>
  </conditionalFormatting>
  <conditionalFormatting sqref="E189:Z195">
    <cfRule type="cellIs" dxfId="4" priority="5" stopIfTrue="1" operator="equal">
      <formula>#REF!</formula>
    </cfRule>
  </conditionalFormatting>
  <conditionalFormatting sqref="W99:Z99">
    <cfRule type="cellIs" dxfId="3" priority="4" stopIfTrue="1" operator="equal">
      <formula>#REF!</formula>
    </cfRule>
  </conditionalFormatting>
  <conditionalFormatting sqref="V98:Z98">
    <cfRule type="cellIs" dxfId="2" priority="3" stopIfTrue="1" operator="equal">
      <formula>#REF!</formula>
    </cfRule>
  </conditionalFormatting>
  <conditionalFormatting sqref="E145:Z153">
    <cfRule type="cellIs" dxfId="1" priority="2" stopIfTrue="1" operator="equal">
      <formula>#REF!</formula>
    </cfRule>
  </conditionalFormatting>
  <conditionalFormatting sqref="E134:Z141">
    <cfRule type="cellIs" dxfId="0" priority="1" stopIfTrue="1" operator="equal">
      <formula>#REF!</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6"/>
  </sheetPr>
  <dimension ref="B1:AJ167"/>
  <sheetViews>
    <sheetView showGridLines="0" zoomScale="85" zoomScaleNormal="85" workbookViewId="0"/>
  </sheetViews>
  <sheetFormatPr defaultColWidth="9.109375" defaultRowHeight="14.4" outlineLevelRow="1"/>
  <cols>
    <col min="1" max="1" width="5.6640625" style="430" customWidth="1"/>
    <col min="2" max="2" width="47.88671875" style="430" customWidth="1"/>
    <col min="3" max="3" width="9.109375" style="430"/>
    <col min="4" max="4" width="6.6640625" style="430" bestFit="1" customWidth="1"/>
    <col min="5" max="16384" width="9.109375" style="430"/>
  </cols>
  <sheetData>
    <row r="1" spans="2:26" s="58" customFormat="1" ht="21">
      <c r="B1" s="58" t="s">
        <v>182</v>
      </c>
    </row>
    <row r="4" spans="2:26" s="433" customFormat="1">
      <c r="B4" s="433" t="s">
        <v>171</v>
      </c>
    </row>
    <row r="6" spans="2:26">
      <c r="B6" s="361" t="s">
        <v>178</v>
      </c>
      <c r="C6" s="182" t="s">
        <v>1</v>
      </c>
      <c r="D6" s="182"/>
      <c r="E6" s="182">
        <v>2019</v>
      </c>
      <c r="F6" s="182">
        <v>2020</v>
      </c>
      <c r="G6" s="182">
        <v>2021</v>
      </c>
      <c r="H6" s="182">
        <v>2022</v>
      </c>
      <c r="I6" s="182">
        <v>2023</v>
      </c>
      <c r="J6" s="182">
        <v>2024</v>
      </c>
      <c r="K6" s="182">
        <v>2025</v>
      </c>
      <c r="L6" s="182">
        <v>2026</v>
      </c>
      <c r="M6" s="182">
        <v>2027</v>
      </c>
      <c r="N6" s="182">
        <v>2028</v>
      </c>
      <c r="O6" s="182">
        <v>2029</v>
      </c>
      <c r="P6" s="182">
        <v>2030</v>
      </c>
      <c r="Q6" s="182">
        <v>2031</v>
      </c>
      <c r="R6" s="182">
        <v>2032</v>
      </c>
      <c r="S6" s="182">
        <v>2033</v>
      </c>
      <c r="T6" s="182">
        <v>2034</v>
      </c>
      <c r="U6" s="182">
        <v>2035</v>
      </c>
      <c r="V6" s="182">
        <v>2036</v>
      </c>
      <c r="W6" s="182">
        <v>2037</v>
      </c>
      <c r="X6" s="182">
        <v>2038</v>
      </c>
      <c r="Y6" s="182">
        <v>2039</v>
      </c>
      <c r="Z6" s="182">
        <v>2040</v>
      </c>
    </row>
    <row r="7" spans="2:26">
      <c r="B7" s="430" t="s">
        <v>29</v>
      </c>
      <c r="C7" s="366" t="s">
        <v>165</v>
      </c>
      <c r="D7" s="309"/>
      <c r="E7" s="309">
        <v>0.7</v>
      </c>
      <c r="F7" s="309">
        <v>0.5</v>
      </c>
      <c r="G7" s="309">
        <v>0.5</v>
      </c>
      <c r="H7" s="309">
        <v>0.5</v>
      </c>
      <c r="I7" s="309">
        <v>0.5</v>
      </c>
      <c r="J7" s="309">
        <v>0.6</v>
      </c>
      <c r="K7" s="309">
        <v>0.6</v>
      </c>
      <c r="L7" s="309">
        <v>0.6</v>
      </c>
      <c r="M7" s="309">
        <v>0.6</v>
      </c>
      <c r="N7" s="309">
        <v>0.6</v>
      </c>
      <c r="O7" s="309">
        <v>0.6</v>
      </c>
      <c r="P7" s="309">
        <v>0.6</v>
      </c>
      <c r="Q7" s="309">
        <v>0.6</v>
      </c>
      <c r="R7" s="309">
        <v>0.6</v>
      </c>
      <c r="S7" s="309">
        <v>0.6</v>
      </c>
      <c r="T7" s="309">
        <v>0.6</v>
      </c>
      <c r="U7" s="309">
        <v>0.6</v>
      </c>
      <c r="V7" s="309">
        <v>0.6</v>
      </c>
      <c r="W7" s="309">
        <v>0.6</v>
      </c>
      <c r="X7" s="309">
        <v>0.6</v>
      </c>
      <c r="Y7" s="309">
        <v>0.6</v>
      </c>
      <c r="Z7" s="309">
        <v>0.6</v>
      </c>
    </row>
    <row r="8" spans="2:26">
      <c r="B8" s="430" t="s">
        <v>31</v>
      </c>
      <c r="C8" s="366" t="s">
        <v>165</v>
      </c>
      <c r="D8" s="309"/>
      <c r="E8" s="309">
        <v>0.3</v>
      </c>
      <c r="F8" s="309">
        <v>0.5</v>
      </c>
      <c r="G8" s="309">
        <v>0.5</v>
      </c>
      <c r="H8" s="309">
        <v>0.5</v>
      </c>
      <c r="I8" s="309">
        <v>0.5</v>
      </c>
      <c r="J8" s="309">
        <v>0.4</v>
      </c>
      <c r="K8" s="309">
        <v>0.4</v>
      </c>
      <c r="L8" s="309">
        <v>0.4</v>
      </c>
      <c r="M8" s="309">
        <v>0.4</v>
      </c>
      <c r="N8" s="309">
        <v>0.4</v>
      </c>
      <c r="O8" s="309">
        <v>0.4</v>
      </c>
      <c r="P8" s="309">
        <v>0.4</v>
      </c>
      <c r="Q8" s="309">
        <v>0.4</v>
      </c>
      <c r="R8" s="309">
        <v>0.4</v>
      </c>
      <c r="S8" s="309">
        <v>0.4</v>
      </c>
      <c r="T8" s="309">
        <v>0.4</v>
      </c>
      <c r="U8" s="309">
        <v>0.4</v>
      </c>
      <c r="V8" s="309">
        <v>0.4</v>
      </c>
      <c r="W8" s="309">
        <v>0.4</v>
      </c>
      <c r="X8" s="309">
        <v>0.4</v>
      </c>
      <c r="Y8" s="309">
        <v>0.4</v>
      </c>
      <c r="Z8" s="309">
        <v>0.4</v>
      </c>
    </row>
    <row r="9" spans="2:26">
      <c r="B9" s="48" t="s">
        <v>540</v>
      </c>
      <c r="C9" s="366"/>
      <c r="D9" s="309"/>
      <c r="E9" s="309"/>
      <c r="F9" s="309"/>
      <c r="G9" s="309"/>
      <c r="H9" s="309"/>
      <c r="I9" s="309"/>
      <c r="J9" s="309"/>
      <c r="K9" s="309"/>
      <c r="L9" s="309"/>
      <c r="M9" s="309"/>
      <c r="N9" s="309"/>
      <c r="O9" s="309"/>
      <c r="P9" s="309"/>
      <c r="Q9" s="309"/>
      <c r="R9" s="309"/>
      <c r="S9" s="309"/>
      <c r="T9" s="309"/>
      <c r="U9" s="309"/>
      <c r="V9" s="309"/>
      <c r="W9" s="309"/>
      <c r="X9" s="309"/>
      <c r="Y9" s="309"/>
      <c r="Z9" s="309"/>
    </row>
    <row r="10" spans="2:26">
      <c r="B10" s="48" t="s">
        <v>443</v>
      </c>
      <c r="C10" s="366"/>
      <c r="D10" s="309"/>
      <c r="E10" s="309"/>
      <c r="F10" s="309"/>
      <c r="G10" s="309"/>
      <c r="H10" s="309"/>
      <c r="I10" s="309"/>
      <c r="J10" s="309"/>
      <c r="K10" s="309"/>
      <c r="L10" s="309"/>
      <c r="M10" s="309"/>
      <c r="N10" s="309"/>
      <c r="O10" s="309"/>
      <c r="P10" s="309"/>
      <c r="Q10" s="309"/>
      <c r="R10" s="309"/>
      <c r="S10" s="309"/>
      <c r="T10" s="309"/>
      <c r="U10" s="309"/>
      <c r="V10" s="309"/>
      <c r="W10" s="309"/>
      <c r="X10" s="309"/>
      <c r="Y10" s="309"/>
      <c r="Z10" s="309"/>
    </row>
    <row r="11" spans="2:26">
      <c r="C11" s="366"/>
    </row>
    <row r="12" spans="2:26">
      <c r="B12" s="361" t="s">
        <v>362</v>
      </c>
      <c r="C12" s="366" t="s">
        <v>363</v>
      </c>
    </row>
    <row r="13" spans="2:26">
      <c r="B13" s="430" t="s">
        <v>179</v>
      </c>
      <c r="C13" s="481">
        <v>1.05</v>
      </c>
      <c r="D13" s="329"/>
      <c r="E13" s="327"/>
      <c r="F13" s="327"/>
      <c r="G13" s="327"/>
      <c r="H13" s="327"/>
      <c r="I13" s="327"/>
    </row>
    <row r="14" spans="2:26">
      <c r="B14" s="430" t="s">
        <v>364</v>
      </c>
      <c r="C14" s="481">
        <v>1.1000000000000001</v>
      </c>
      <c r="D14" s="329"/>
      <c r="E14" s="327"/>
      <c r="F14" s="327"/>
      <c r="G14" s="327"/>
      <c r="H14" s="327"/>
      <c r="I14" s="327"/>
    </row>
    <row r="15" spans="2:26">
      <c r="B15" s="430" t="s">
        <v>176</v>
      </c>
      <c r="C15" s="481">
        <v>1.35</v>
      </c>
      <c r="D15" s="328"/>
      <c r="E15" s="327"/>
      <c r="F15" s="327"/>
      <c r="G15" s="327"/>
      <c r="H15" s="327"/>
      <c r="I15" s="327"/>
    </row>
    <row r="16" spans="2:26">
      <c r="B16" s="190" t="s">
        <v>441</v>
      </c>
    </row>
    <row r="18" spans="2:26">
      <c r="B18" s="361" t="s">
        <v>209</v>
      </c>
      <c r="C18" s="182" t="s">
        <v>1</v>
      </c>
      <c r="D18" s="182"/>
      <c r="E18" s="182">
        <f t="shared" ref="E18:Z18" si="0">E$6</f>
        <v>2019</v>
      </c>
      <c r="F18" s="182">
        <f t="shared" si="0"/>
        <v>2020</v>
      </c>
      <c r="G18" s="182">
        <f t="shared" si="0"/>
        <v>2021</v>
      </c>
      <c r="H18" s="182">
        <f t="shared" si="0"/>
        <v>2022</v>
      </c>
      <c r="I18" s="182">
        <f t="shared" si="0"/>
        <v>2023</v>
      </c>
      <c r="J18" s="182">
        <f t="shared" si="0"/>
        <v>2024</v>
      </c>
      <c r="K18" s="182">
        <f t="shared" si="0"/>
        <v>2025</v>
      </c>
      <c r="L18" s="182">
        <f t="shared" si="0"/>
        <v>2026</v>
      </c>
      <c r="M18" s="182">
        <f t="shared" si="0"/>
        <v>2027</v>
      </c>
      <c r="N18" s="182">
        <f t="shared" si="0"/>
        <v>2028</v>
      </c>
      <c r="O18" s="182">
        <f t="shared" si="0"/>
        <v>2029</v>
      </c>
      <c r="P18" s="182">
        <f t="shared" si="0"/>
        <v>2030</v>
      </c>
      <c r="Q18" s="182">
        <f t="shared" si="0"/>
        <v>2031</v>
      </c>
      <c r="R18" s="182">
        <f t="shared" si="0"/>
        <v>2032</v>
      </c>
      <c r="S18" s="182">
        <f t="shared" si="0"/>
        <v>2033</v>
      </c>
      <c r="T18" s="182">
        <f t="shared" si="0"/>
        <v>2034</v>
      </c>
      <c r="U18" s="182">
        <f t="shared" si="0"/>
        <v>2035</v>
      </c>
      <c r="V18" s="182">
        <f t="shared" si="0"/>
        <v>2036</v>
      </c>
      <c r="W18" s="182">
        <f t="shared" si="0"/>
        <v>2037</v>
      </c>
      <c r="X18" s="182">
        <f t="shared" si="0"/>
        <v>2038</v>
      </c>
      <c r="Y18" s="182">
        <f t="shared" si="0"/>
        <v>2039</v>
      </c>
      <c r="Z18" s="182">
        <f t="shared" si="0"/>
        <v>2040</v>
      </c>
    </row>
    <row r="19" spans="2:26">
      <c r="B19" s="361" t="s">
        <v>29</v>
      </c>
      <c r="C19" s="182"/>
      <c r="D19" s="288"/>
      <c r="E19" s="288"/>
      <c r="F19" s="288"/>
      <c r="G19" s="288"/>
      <c r="H19" s="288"/>
      <c r="I19" s="288"/>
      <c r="J19" s="288"/>
      <c r="K19" s="288"/>
      <c r="L19" s="288"/>
      <c r="M19" s="288"/>
      <c r="N19" s="288"/>
      <c r="O19" s="288"/>
      <c r="P19" s="288"/>
      <c r="Q19" s="288"/>
      <c r="R19" s="288"/>
      <c r="S19" s="288"/>
      <c r="T19" s="288"/>
      <c r="U19" s="288"/>
      <c r="V19" s="288"/>
      <c r="W19" s="288"/>
      <c r="X19" s="288"/>
      <c r="Y19" s="288"/>
      <c r="Z19" s="288"/>
    </row>
    <row r="20" spans="2:26">
      <c r="B20" s="430" t="s">
        <v>172</v>
      </c>
      <c r="C20" s="366" t="s">
        <v>154</v>
      </c>
      <c r="D20" s="219"/>
      <c r="E20" s="219">
        <f>E44*E$7</f>
        <v>331.09999999999997</v>
      </c>
      <c r="F20" s="219">
        <f t="shared" ref="F20:Z20" si="1">E20+(F44-E44)*F$7</f>
        <v>332.62344514349996</v>
      </c>
      <c r="G20" s="219">
        <f t="shared" si="1"/>
        <v>334.66283225853999</v>
      </c>
      <c r="H20" s="219">
        <f t="shared" si="1"/>
        <v>337.45552178205503</v>
      </c>
      <c r="I20" s="219">
        <f t="shared" si="1"/>
        <v>340.38789186597774</v>
      </c>
      <c r="J20" s="219">
        <f t="shared" si="1"/>
        <v>344.16008507663787</v>
      </c>
      <c r="K20" s="219">
        <f t="shared" si="1"/>
        <v>348.00141655391906</v>
      </c>
      <c r="L20" s="219">
        <f t="shared" si="1"/>
        <v>352.09181332907247</v>
      </c>
      <c r="M20" s="219">
        <f t="shared" si="1"/>
        <v>355.68586133743077</v>
      </c>
      <c r="N20" s="219">
        <f t="shared" si="1"/>
        <v>358.69840724671064</v>
      </c>
      <c r="O20" s="219">
        <f t="shared" si="1"/>
        <v>361.77894712838929</v>
      </c>
      <c r="P20" s="219">
        <f t="shared" si="1"/>
        <v>364.91525139740071</v>
      </c>
      <c r="Q20" s="219">
        <f t="shared" si="1"/>
        <v>368.09514630851453</v>
      </c>
      <c r="R20" s="219">
        <f t="shared" si="1"/>
        <v>368.09514630851453</v>
      </c>
      <c r="S20" s="219">
        <f t="shared" si="1"/>
        <v>368.09514630851453</v>
      </c>
      <c r="T20" s="219">
        <f t="shared" si="1"/>
        <v>368.09514630851453</v>
      </c>
      <c r="U20" s="219">
        <f t="shared" si="1"/>
        <v>368.09514630851453</v>
      </c>
      <c r="V20" s="219">
        <f t="shared" si="1"/>
        <v>368.09514630851453</v>
      </c>
      <c r="W20" s="219">
        <f t="shared" si="1"/>
        <v>368.09514630851453</v>
      </c>
      <c r="X20" s="219">
        <f t="shared" si="1"/>
        <v>368.09514630851453</v>
      </c>
      <c r="Y20" s="219">
        <f t="shared" si="1"/>
        <v>368.09514630851453</v>
      </c>
      <c r="Z20" s="219">
        <f t="shared" si="1"/>
        <v>368.09514630851453</v>
      </c>
    </row>
    <row r="21" spans="2:26">
      <c r="B21" s="430" t="s">
        <v>173</v>
      </c>
      <c r="C21" s="366" t="s">
        <v>154</v>
      </c>
      <c r="D21" s="219"/>
      <c r="E21" s="219">
        <f>E45*E$7</f>
        <v>2.8</v>
      </c>
      <c r="F21" s="219">
        <f t="shared" ref="F21:Z21" si="2">E21+(F45-E45)*F$7</f>
        <v>3.8657373315000001</v>
      </c>
      <c r="G21" s="219">
        <f t="shared" si="2"/>
        <v>5.5046116743886992</v>
      </c>
      <c r="H21" s="219">
        <f t="shared" si="2"/>
        <v>8.3283943655640158</v>
      </c>
      <c r="I21" s="219">
        <f t="shared" si="2"/>
        <v>11.730798946841986</v>
      </c>
      <c r="J21" s="219">
        <f t="shared" si="2"/>
        <v>16.332111950683419</v>
      </c>
      <c r="K21" s="219">
        <f t="shared" si="2"/>
        <v>21.495770222139832</v>
      </c>
      <c r="L21" s="219">
        <f t="shared" si="2"/>
        <v>27.179387143501447</v>
      </c>
      <c r="M21" s="219">
        <f t="shared" si="2"/>
        <v>35.480814351489578</v>
      </c>
      <c r="N21" s="219">
        <f t="shared" si="2"/>
        <v>46.832153576456228</v>
      </c>
      <c r="O21" s="219">
        <f t="shared" si="2"/>
        <v>60.582662088755235</v>
      </c>
      <c r="P21" s="219">
        <f t="shared" si="2"/>
        <v>77.918398124298989</v>
      </c>
      <c r="Q21" s="219">
        <f t="shared" si="2"/>
        <v>108.96436103959303</v>
      </c>
      <c r="R21" s="219">
        <f t="shared" si="2"/>
        <v>108.96436103959303</v>
      </c>
      <c r="S21" s="219">
        <f t="shared" si="2"/>
        <v>108.96436103959303</v>
      </c>
      <c r="T21" s="219">
        <f t="shared" si="2"/>
        <v>108.96436103959303</v>
      </c>
      <c r="U21" s="219">
        <f t="shared" si="2"/>
        <v>108.96436103959303</v>
      </c>
      <c r="V21" s="219">
        <f t="shared" si="2"/>
        <v>108.96436103959303</v>
      </c>
      <c r="W21" s="219">
        <f t="shared" si="2"/>
        <v>108.96436103959303</v>
      </c>
      <c r="X21" s="219">
        <f t="shared" si="2"/>
        <v>108.96436103959303</v>
      </c>
      <c r="Y21" s="219">
        <f t="shared" si="2"/>
        <v>108.96436103959303</v>
      </c>
      <c r="Z21" s="219">
        <f t="shared" si="2"/>
        <v>108.96436103959303</v>
      </c>
    </row>
    <row r="22" spans="2:26">
      <c r="B22" s="430" t="s">
        <v>174</v>
      </c>
      <c r="C22" s="366" t="s">
        <v>154</v>
      </c>
      <c r="D22" s="219"/>
      <c r="E22" s="219">
        <f>E46*E$7</f>
        <v>105</v>
      </c>
      <c r="F22" s="219">
        <f t="shared" ref="F22:Z22" si="3">E22+(F46-E46)*F$7</f>
        <v>108.60418500118165</v>
      </c>
      <c r="G22" s="219">
        <f t="shared" si="3"/>
        <v>112.40046449380374</v>
      </c>
      <c r="H22" s="219">
        <f t="shared" si="3"/>
        <v>116.88129477312752</v>
      </c>
      <c r="I22" s="219">
        <f t="shared" si="3"/>
        <v>121.36956503808108</v>
      </c>
      <c r="J22" s="219">
        <f t="shared" si="3"/>
        <v>126.95406836166438</v>
      </c>
      <c r="K22" s="219">
        <f t="shared" si="3"/>
        <v>132.79989927701044</v>
      </c>
      <c r="L22" s="219">
        <f t="shared" si="3"/>
        <v>138.82757701978304</v>
      </c>
      <c r="M22" s="219">
        <f t="shared" si="3"/>
        <v>145.06643114155057</v>
      </c>
      <c r="N22" s="219">
        <f t="shared" si="3"/>
        <v>151.48448080961947</v>
      </c>
      <c r="O22" s="219">
        <f t="shared" si="3"/>
        <v>158.32175625107942</v>
      </c>
      <c r="P22" s="219">
        <f t="shared" si="3"/>
        <v>165.51710680108062</v>
      </c>
      <c r="Q22" s="219">
        <f t="shared" si="3"/>
        <v>173.1708898479263</v>
      </c>
      <c r="R22" s="219">
        <f t="shared" si="3"/>
        <v>173.1708898479263</v>
      </c>
      <c r="S22" s="219">
        <f t="shared" si="3"/>
        <v>173.1708898479263</v>
      </c>
      <c r="T22" s="219">
        <f t="shared" si="3"/>
        <v>173.1708898479263</v>
      </c>
      <c r="U22" s="219">
        <f t="shared" si="3"/>
        <v>173.1708898479263</v>
      </c>
      <c r="V22" s="219">
        <f t="shared" si="3"/>
        <v>173.1708898479263</v>
      </c>
      <c r="W22" s="219">
        <f t="shared" si="3"/>
        <v>173.1708898479263</v>
      </c>
      <c r="X22" s="219">
        <f t="shared" si="3"/>
        <v>173.1708898479263</v>
      </c>
      <c r="Y22" s="219">
        <f t="shared" si="3"/>
        <v>173.1708898479263</v>
      </c>
      <c r="Z22" s="219">
        <f t="shared" si="3"/>
        <v>173.1708898479263</v>
      </c>
    </row>
    <row r="23" spans="2:26">
      <c r="B23" s="430" t="s">
        <v>175</v>
      </c>
      <c r="C23" s="366" t="s">
        <v>154</v>
      </c>
      <c r="D23" s="219"/>
      <c r="E23" s="219">
        <f>E47*E$7</f>
        <v>2.0999999999999996</v>
      </c>
      <c r="F23" s="219">
        <f t="shared" ref="F23:Z23" si="4">E23+(F47-E47)*F$7</f>
        <v>2.0999999999999996</v>
      </c>
      <c r="G23" s="219">
        <f t="shared" si="4"/>
        <v>2.0999999999999996</v>
      </c>
      <c r="H23" s="219">
        <f t="shared" si="4"/>
        <v>2.0999999999999996</v>
      </c>
      <c r="I23" s="219">
        <f t="shared" si="4"/>
        <v>2.0999999999999996</v>
      </c>
      <c r="J23" s="219">
        <f t="shared" si="4"/>
        <v>2.0999999999999996</v>
      </c>
      <c r="K23" s="219">
        <f t="shared" si="4"/>
        <v>2.0999999999999996</v>
      </c>
      <c r="L23" s="219">
        <f t="shared" si="4"/>
        <v>2.0999999999999996</v>
      </c>
      <c r="M23" s="219">
        <f t="shared" si="4"/>
        <v>2.0999999999999996</v>
      </c>
      <c r="N23" s="219">
        <f t="shared" si="4"/>
        <v>2.0999999999999996</v>
      </c>
      <c r="O23" s="219">
        <f t="shared" si="4"/>
        <v>2.0999999999999996</v>
      </c>
      <c r="P23" s="219">
        <f t="shared" si="4"/>
        <v>2.0999999999999996</v>
      </c>
      <c r="Q23" s="219">
        <f t="shared" si="4"/>
        <v>2.0999999999999996</v>
      </c>
      <c r="R23" s="219">
        <f t="shared" si="4"/>
        <v>2.0999999999999996</v>
      </c>
      <c r="S23" s="219">
        <f t="shared" si="4"/>
        <v>2.0999999999999996</v>
      </c>
      <c r="T23" s="219">
        <f t="shared" si="4"/>
        <v>2.0999999999999996</v>
      </c>
      <c r="U23" s="219">
        <f t="shared" si="4"/>
        <v>2.0999999999999996</v>
      </c>
      <c r="V23" s="219">
        <f t="shared" si="4"/>
        <v>2.0999999999999996</v>
      </c>
      <c r="W23" s="219">
        <f t="shared" si="4"/>
        <v>2.0999999999999996</v>
      </c>
      <c r="X23" s="219">
        <f t="shared" si="4"/>
        <v>2.0999999999999996</v>
      </c>
      <c r="Y23" s="219">
        <f t="shared" si="4"/>
        <v>2.0999999999999996</v>
      </c>
      <c r="Z23" s="219">
        <f t="shared" si="4"/>
        <v>2.0999999999999996</v>
      </c>
    </row>
    <row r="24" spans="2:26">
      <c r="B24" s="430" t="s">
        <v>176</v>
      </c>
      <c r="C24" s="366" t="s">
        <v>154</v>
      </c>
      <c r="D24" s="219"/>
      <c r="E24" s="219">
        <f>E48*E$7</f>
        <v>258.3</v>
      </c>
      <c r="F24" s="219">
        <f t="shared" ref="F24:Z24" si="5">E24+(F48-E48)*F$7</f>
        <v>288.57500000000005</v>
      </c>
      <c r="G24" s="219">
        <f t="shared" si="5"/>
        <v>448.82500000000005</v>
      </c>
      <c r="H24" s="219">
        <f t="shared" si="5"/>
        <v>648.82500000000005</v>
      </c>
      <c r="I24" s="219">
        <f t="shared" si="5"/>
        <v>848.82500000000005</v>
      </c>
      <c r="J24" s="219">
        <f t="shared" si="5"/>
        <v>1088.825</v>
      </c>
      <c r="K24" s="219">
        <f t="shared" si="5"/>
        <v>1328.8250000000003</v>
      </c>
      <c r="L24" s="219">
        <f t="shared" si="5"/>
        <v>1568.8250000000003</v>
      </c>
      <c r="M24" s="219">
        <f t="shared" si="5"/>
        <v>1778.8250000000003</v>
      </c>
      <c r="N24" s="219">
        <f t="shared" si="5"/>
        <v>1958.8250000000003</v>
      </c>
      <c r="O24" s="219">
        <f t="shared" si="5"/>
        <v>2138.8250000000003</v>
      </c>
      <c r="P24" s="219">
        <f t="shared" si="5"/>
        <v>2318.8250000000003</v>
      </c>
      <c r="Q24" s="219">
        <f t="shared" si="5"/>
        <v>2498.8250000000003</v>
      </c>
      <c r="R24" s="219">
        <f t="shared" si="5"/>
        <v>2498.8250000000003</v>
      </c>
      <c r="S24" s="219">
        <f t="shared" si="5"/>
        <v>2498.8250000000003</v>
      </c>
      <c r="T24" s="219">
        <f t="shared" si="5"/>
        <v>2498.8250000000003</v>
      </c>
      <c r="U24" s="219">
        <f t="shared" si="5"/>
        <v>2498.8250000000003</v>
      </c>
      <c r="V24" s="219">
        <f t="shared" si="5"/>
        <v>2498.8250000000003</v>
      </c>
      <c r="W24" s="219">
        <f t="shared" si="5"/>
        <v>2498.8250000000003</v>
      </c>
      <c r="X24" s="219">
        <f t="shared" si="5"/>
        <v>2498.8250000000003</v>
      </c>
      <c r="Y24" s="219">
        <f t="shared" si="5"/>
        <v>2498.8250000000003</v>
      </c>
      <c r="Z24" s="219">
        <f t="shared" si="5"/>
        <v>2498.8250000000003</v>
      </c>
    </row>
    <row r="25" spans="2:26">
      <c r="B25" s="138" t="s">
        <v>433</v>
      </c>
      <c r="C25" s="502" t="s">
        <v>154</v>
      </c>
      <c r="D25" s="503"/>
      <c r="E25" s="503"/>
      <c r="F25" s="503"/>
      <c r="G25" s="503"/>
      <c r="H25" s="503"/>
      <c r="I25" s="503"/>
      <c r="J25" s="503"/>
      <c r="K25" s="503"/>
      <c r="L25" s="503"/>
      <c r="M25" s="503"/>
      <c r="N25" s="503"/>
      <c r="O25" s="503"/>
      <c r="P25" s="503"/>
      <c r="Q25" s="503"/>
      <c r="R25" s="503">
        <f t="shared" ref="R25:R27" si="6">R49*R$7</f>
        <v>29.7</v>
      </c>
      <c r="S25" s="503">
        <f>R25+(S49-R49)*S$7</f>
        <v>59.4</v>
      </c>
      <c r="T25" s="503">
        <f t="shared" ref="T25:Z25" si="7">S25+(T49-S49)*T$7</f>
        <v>89.1</v>
      </c>
      <c r="U25" s="503">
        <f t="shared" si="7"/>
        <v>108.89999999999999</v>
      </c>
      <c r="V25" s="503">
        <f t="shared" si="7"/>
        <v>138.89999999999998</v>
      </c>
      <c r="W25" s="503">
        <f t="shared" si="7"/>
        <v>168.89999999999998</v>
      </c>
      <c r="X25" s="503">
        <f t="shared" si="7"/>
        <v>198.89999999999998</v>
      </c>
      <c r="Y25" s="503">
        <f t="shared" si="7"/>
        <v>221.39999999999998</v>
      </c>
      <c r="Z25" s="503">
        <f t="shared" si="7"/>
        <v>243.89999999999998</v>
      </c>
    </row>
    <row r="26" spans="2:26">
      <c r="B26" s="138" t="s">
        <v>434</v>
      </c>
      <c r="C26" s="502" t="s">
        <v>154</v>
      </c>
      <c r="D26" s="503"/>
      <c r="E26" s="503"/>
      <c r="F26" s="503"/>
      <c r="G26" s="503"/>
      <c r="H26" s="503"/>
      <c r="I26" s="503"/>
      <c r="J26" s="503"/>
      <c r="K26" s="503"/>
      <c r="L26" s="503"/>
      <c r="M26" s="503"/>
      <c r="N26" s="503"/>
      <c r="O26" s="503"/>
      <c r="P26" s="503"/>
      <c r="Q26" s="503"/>
      <c r="R26" s="503">
        <f t="shared" si="6"/>
        <v>29.7</v>
      </c>
      <c r="S26" s="503">
        <f t="shared" ref="S26:Z27" si="8">R26+(S50-R50)*S$7</f>
        <v>59.4</v>
      </c>
      <c r="T26" s="503">
        <f t="shared" si="8"/>
        <v>89.1</v>
      </c>
      <c r="U26" s="503">
        <f t="shared" si="8"/>
        <v>108.89999999999999</v>
      </c>
      <c r="V26" s="503">
        <f t="shared" si="8"/>
        <v>138.89999999999998</v>
      </c>
      <c r="W26" s="503">
        <f t="shared" si="8"/>
        <v>168.89999999999998</v>
      </c>
      <c r="X26" s="503">
        <f t="shared" si="8"/>
        <v>198.89999999999998</v>
      </c>
      <c r="Y26" s="503">
        <f t="shared" si="8"/>
        <v>221.39999999999998</v>
      </c>
      <c r="Z26" s="503">
        <f t="shared" si="8"/>
        <v>243.89999999999998</v>
      </c>
    </row>
    <row r="27" spans="2:26">
      <c r="B27" s="138" t="s">
        <v>427</v>
      </c>
      <c r="C27" s="502" t="s">
        <v>154</v>
      </c>
      <c r="D27" s="503"/>
      <c r="E27" s="503"/>
      <c r="F27" s="503"/>
      <c r="G27" s="503"/>
      <c r="H27" s="503"/>
      <c r="I27" s="503"/>
      <c r="J27" s="503"/>
      <c r="K27" s="503"/>
      <c r="L27" s="503"/>
      <c r="M27" s="503"/>
      <c r="N27" s="503"/>
      <c r="O27" s="503"/>
      <c r="P27" s="503"/>
      <c r="Q27" s="503"/>
      <c r="R27" s="503">
        <f t="shared" si="6"/>
        <v>120.6</v>
      </c>
      <c r="S27" s="503">
        <f t="shared" si="8"/>
        <v>241.2</v>
      </c>
      <c r="T27" s="503">
        <f t="shared" si="8"/>
        <v>361.79999999999995</v>
      </c>
      <c r="U27" s="503">
        <f t="shared" si="8"/>
        <v>442.19999999999993</v>
      </c>
      <c r="V27" s="503">
        <f t="shared" si="8"/>
        <v>502.19999999999993</v>
      </c>
      <c r="W27" s="503">
        <f t="shared" si="8"/>
        <v>562.19999999999993</v>
      </c>
      <c r="X27" s="503">
        <f t="shared" si="8"/>
        <v>622.19999999999993</v>
      </c>
      <c r="Y27" s="503">
        <f t="shared" si="8"/>
        <v>667.19999999999993</v>
      </c>
      <c r="Z27" s="503">
        <f t="shared" si="8"/>
        <v>712.19999999999993</v>
      </c>
    </row>
    <row r="28" spans="2:26">
      <c r="B28" s="375" t="s">
        <v>461</v>
      </c>
      <c r="C28" s="370" t="s">
        <v>154</v>
      </c>
      <c r="D28" s="356"/>
      <c r="E28" s="356"/>
      <c r="F28" s="356"/>
      <c r="G28" s="356"/>
      <c r="H28" s="356"/>
      <c r="I28" s="356"/>
      <c r="J28" s="356"/>
      <c r="K28" s="356"/>
      <c r="L28" s="356"/>
      <c r="M28" s="356"/>
      <c r="N28" s="356"/>
      <c r="O28" s="356"/>
      <c r="P28" s="356"/>
      <c r="Q28" s="356"/>
      <c r="R28" s="219">
        <f>R52*R$7</f>
        <v>180</v>
      </c>
      <c r="S28" s="219">
        <f t="shared" ref="S28:Z28" si="9">R28+(S52-R52)*S$7</f>
        <v>360</v>
      </c>
      <c r="T28" s="219">
        <f t="shared" si="9"/>
        <v>540</v>
      </c>
      <c r="U28" s="219">
        <f t="shared" si="9"/>
        <v>660</v>
      </c>
      <c r="V28" s="219">
        <f t="shared" si="9"/>
        <v>780</v>
      </c>
      <c r="W28" s="219">
        <f t="shared" si="9"/>
        <v>900</v>
      </c>
      <c r="X28" s="219">
        <f t="shared" si="9"/>
        <v>1020</v>
      </c>
      <c r="Y28" s="219">
        <f t="shared" si="9"/>
        <v>1110</v>
      </c>
      <c r="Z28" s="219">
        <f t="shared" si="9"/>
        <v>1200</v>
      </c>
    </row>
    <row r="29" spans="2:26">
      <c r="B29" s="361" t="str">
        <f>"Sum, "&amp;B19</f>
        <v>Sum, Vestdanmark (DK1)</v>
      </c>
      <c r="C29" s="382" t="s">
        <v>154</v>
      </c>
      <c r="D29" s="289"/>
      <c r="E29" s="289">
        <f t="shared" ref="E29:Z29" si="10">SUM(E20:E24)+E28</f>
        <v>699.3</v>
      </c>
      <c r="F29" s="289">
        <f t="shared" si="10"/>
        <v>735.76836747618165</v>
      </c>
      <c r="G29" s="289">
        <f t="shared" si="10"/>
        <v>903.49290842673247</v>
      </c>
      <c r="H29" s="289">
        <f t="shared" si="10"/>
        <v>1113.5902109207466</v>
      </c>
      <c r="I29" s="289">
        <f t="shared" si="10"/>
        <v>1324.4132558509009</v>
      </c>
      <c r="J29" s="289">
        <f t="shared" si="10"/>
        <v>1578.3712653889856</v>
      </c>
      <c r="K29" s="289">
        <f t="shared" si="10"/>
        <v>1833.2220860530697</v>
      </c>
      <c r="L29" s="289">
        <f t="shared" si="10"/>
        <v>2089.0237774923571</v>
      </c>
      <c r="M29" s="289">
        <f t="shared" si="10"/>
        <v>2317.1581068304713</v>
      </c>
      <c r="N29" s="289">
        <f t="shared" si="10"/>
        <v>2517.9400416327867</v>
      </c>
      <c r="O29" s="289">
        <f t="shared" si="10"/>
        <v>2721.6083654682243</v>
      </c>
      <c r="P29" s="289">
        <f t="shared" si="10"/>
        <v>2929.2757563227806</v>
      </c>
      <c r="Q29" s="289">
        <f t="shared" si="10"/>
        <v>3151.1553971960343</v>
      </c>
      <c r="R29" s="289">
        <f t="shared" si="10"/>
        <v>3331.1553971960343</v>
      </c>
      <c r="S29" s="289">
        <f t="shared" si="10"/>
        <v>3511.1553971960343</v>
      </c>
      <c r="T29" s="289">
        <f t="shared" si="10"/>
        <v>3691.1553971960343</v>
      </c>
      <c r="U29" s="289">
        <f t="shared" si="10"/>
        <v>3811.1553971960343</v>
      </c>
      <c r="V29" s="289">
        <f t="shared" si="10"/>
        <v>3931.1553971960343</v>
      </c>
      <c r="W29" s="289">
        <f t="shared" si="10"/>
        <v>4051.1553971960343</v>
      </c>
      <c r="X29" s="289">
        <f t="shared" si="10"/>
        <v>4171.1553971960348</v>
      </c>
      <c r="Y29" s="289">
        <f t="shared" si="10"/>
        <v>4261.1553971960348</v>
      </c>
      <c r="Z29" s="289">
        <f t="shared" si="10"/>
        <v>4351.1553971960348</v>
      </c>
    </row>
    <row r="30" spans="2:26">
      <c r="C30" s="366"/>
      <c r="D30" s="296"/>
      <c r="E30" s="296"/>
      <c r="F30" s="296"/>
      <c r="G30" s="296"/>
      <c r="H30" s="296"/>
      <c r="I30" s="296"/>
      <c r="J30" s="296"/>
      <c r="K30" s="296"/>
      <c r="L30" s="296"/>
      <c r="M30" s="296"/>
      <c r="N30" s="296"/>
      <c r="O30" s="296"/>
      <c r="P30" s="296"/>
      <c r="Q30" s="219"/>
      <c r="R30" s="219"/>
      <c r="S30" s="219"/>
      <c r="T30" s="219"/>
      <c r="U30" s="219"/>
      <c r="V30" s="219"/>
      <c r="W30" s="219"/>
      <c r="X30" s="219"/>
      <c r="Y30" s="219"/>
      <c r="Z30" s="219"/>
    </row>
    <row r="31" spans="2:26">
      <c r="B31" s="361" t="s">
        <v>31</v>
      </c>
      <c r="C31" s="182"/>
      <c r="D31" s="288"/>
      <c r="E31" s="288"/>
      <c r="F31" s="288"/>
      <c r="G31" s="288"/>
      <c r="H31" s="288"/>
      <c r="I31" s="288"/>
      <c r="J31" s="288"/>
      <c r="K31" s="288"/>
      <c r="L31" s="288"/>
      <c r="M31" s="288"/>
      <c r="N31" s="288"/>
      <c r="O31" s="288"/>
      <c r="P31" s="288"/>
      <c r="Q31" s="234"/>
      <c r="R31" s="234"/>
      <c r="S31" s="234"/>
      <c r="T31" s="234"/>
      <c r="U31" s="234"/>
      <c r="V31" s="234"/>
      <c r="W31" s="234"/>
      <c r="X31" s="234"/>
      <c r="Y31" s="234"/>
      <c r="Z31" s="234"/>
    </row>
    <row r="32" spans="2:26">
      <c r="B32" s="430" t="s">
        <v>172</v>
      </c>
      <c r="C32" s="366" t="s">
        <v>154</v>
      </c>
      <c r="D32" s="219"/>
      <c r="E32" s="219">
        <f>E44*E$8</f>
        <v>141.9</v>
      </c>
      <c r="F32" s="219">
        <f t="shared" ref="F32:Z32" si="11">E32+(F44-E44)*F$8</f>
        <v>143.4234451435</v>
      </c>
      <c r="G32" s="219">
        <f t="shared" si="11"/>
        <v>145.46283225854006</v>
      </c>
      <c r="H32" s="219">
        <f t="shared" si="11"/>
        <v>148.25552178205507</v>
      </c>
      <c r="I32" s="219">
        <f t="shared" si="11"/>
        <v>151.18789186597775</v>
      </c>
      <c r="J32" s="219">
        <f t="shared" si="11"/>
        <v>153.70268733975115</v>
      </c>
      <c r="K32" s="219">
        <f t="shared" si="11"/>
        <v>156.26357499127192</v>
      </c>
      <c r="L32" s="219">
        <f t="shared" si="11"/>
        <v>158.99050617470752</v>
      </c>
      <c r="M32" s="219">
        <f t="shared" si="11"/>
        <v>161.3865381802797</v>
      </c>
      <c r="N32" s="219">
        <f t="shared" si="11"/>
        <v>163.39490211979961</v>
      </c>
      <c r="O32" s="219">
        <f t="shared" si="11"/>
        <v>165.44859537425205</v>
      </c>
      <c r="P32" s="219">
        <f t="shared" si="11"/>
        <v>167.53946488692631</v>
      </c>
      <c r="Q32" s="219">
        <f t="shared" si="11"/>
        <v>169.65939482766885</v>
      </c>
      <c r="R32" s="219">
        <f t="shared" si="11"/>
        <v>169.65939482766885</v>
      </c>
      <c r="S32" s="219">
        <f t="shared" si="11"/>
        <v>169.65939482766885</v>
      </c>
      <c r="T32" s="219">
        <f t="shared" si="11"/>
        <v>169.65939482766885</v>
      </c>
      <c r="U32" s="219">
        <f t="shared" si="11"/>
        <v>169.65939482766885</v>
      </c>
      <c r="V32" s="219">
        <f t="shared" si="11"/>
        <v>169.65939482766885</v>
      </c>
      <c r="W32" s="219">
        <f t="shared" si="11"/>
        <v>169.65939482766885</v>
      </c>
      <c r="X32" s="219">
        <f t="shared" si="11"/>
        <v>169.65939482766885</v>
      </c>
      <c r="Y32" s="219">
        <f t="shared" si="11"/>
        <v>169.65939482766885</v>
      </c>
      <c r="Z32" s="219">
        <f t="shared" si="11"/>
        <v>169.65939482766885</v>
      </c>
    </row>
    <row r="33" spans="2:27">
      <c r="B33" s="430" t="s">
        <v>173</v>
      </c>
      <c r="C33" s="366" t="s">
        <v>154</v>
      </c>
      <c r="D33" s="219"/>
      <c r="E33" s="219">
        <f>E45*E$8</f>
        <v>1.2</v>
      </c>
      <c r="F33" s="219">
        <f t="shared" ref="F33:Z33" si="12">E33+(F45-E45)*F$8</f>
        <v>2.2657373315000005</v>
      </c>
      <c r="G33" s="219">
        <f t="shared" si="12"/>
        <v>3.9046116743886996</v>
      </c>
      <c r="H33" s="219">
        <f t="shared" si="12"/>
        <v>6.728394365564017</v>
      </c>
      <c r="I33" s="219">
        <f t="shared" si="12"/>
        <v>10.130798946841988</v>
      </c>
      <c r="J33" s="219">
        <f t="shared" si="12"/>
        <v>13.198340949402946</v>
      </c>
      <c r="K33" s="219">
        <f t="shared" si="12"/>
        <v>16.640779797040555</v>
      </c>
      <c r="L33" s="219">
        <f t="shared" si="12"/>
        <v>20.429857744614964</v>
      </c>
      <c r="M33" s="219">
        <f t="shared" si="12"/>
        <v>25.964142549940384</v>
      </c>
      <c r="N33" s="219">
        <f t="shared" si="12"/>
        <v>33.531702033251484</v>
      </c>
      <c r="O33" s="219">
        <f t="shared" si="12"/>
        <v>42.698707708117489</v>
      </c>
      <c r="P33" s="219">
        <f t="shared" si="12"/>
        <v>54.255865065146658</v>
      </c>
      <c r="Q33" s="219">
        <f t="shared" si="12"/>
        <v>74.953173675342683</v>
      </c>
      <c r="R33" s="219">
        <f t="shared" si="12"/>
        <v>74.953173675342683</v>
      </c>
      <c r="S33" s="219">
        <f t="shared" si="12"/>
        <v>74.953173675342683</v>
      </c>
      <c r="T33" s="219">
        <f t="shared" si="12"/>
        <v>74.953173675342683</v>
      </c>
      <c r="U33" s="219">
        <f t="shared" si="12"/>
        <v>74.953173675342683</v>
      </c>
      <c r="V33" s="219">
        <f t="shared" si="12"/>
        <v>74.953173675342683</v>
      </c>
      <c r="W33" s="219">
        <f t="shared" si="12"/>
        <v>74.953173675342683</v>
      </c>
      <c r="X33" s="219">
        <f t="shared" si="12"/>
        <v>74.953173675342683</v>
      </c>
      <c r="Y33" s="219">
        <f t="shared" si="12"/>
        <v>74.953173675342683</v>
      </c>
      <c r="Z33" s="219">
        <f t="shared" si="12"/>
        <v>74.953173675342683</v>
      </c>
    </row>
    <row r="34" spans="2:27">
      <c r="B34" s="430" t="s">
        <v>174</v>
      </c>
      <c r="C34" s="366" t="s">
        <v>154</v>
      </c>
      <c r="D34" s="219"/>
      <c r="E34" s="219">
        <f>E46*E$8</f>
        <v>45</v>
      </c>
      <c r="F34" s="219">
        <f t="shared" ref="F34:Z34" si="13">E34+(F46-E46)*F$8</f>
        <v>48.604185001181648</v>
      </c>
      <c r="G34" s="219">
        <f t="shared" si="13"/>
        <v>52.400464493803739</v>
      </c>
      <c r="H34" s="219">
        <f t="shared" si="13"/>
        <v>56.881294773127522</v>
      </c>
      <c r="I34" s="219">
        <f t="shared" si="13"/>
        <v>61.369565038081078</v>
      </c>
      <c r="J34" s="219">
        <f t="shared" si="13"/>
        <v>65.092567253803281</v>
      </c>
      <c r="K34" s="219">
        <f t="shared" si="13"/>
        <v>68.989787864033985</v>
      </c>
      <c r="L34" s="219">
        <f t="shared" si="13"/>
        <v>73.00823969254904</v>
      </c>
      <c r="M34" s="219">
        <f t="shared" si="13"/>
        <v>77.167475773727404</v>
      </c>
      <c r="N34" s="219">
        <f t="shared" si="13"/>
        <v>81.44617555244001</v>
      </c>
      <c r="O34" s="219">
        <f t="shared" si="13"/>
        <v>86.004359180079973</v>
      </c>
      <c r="P34" s="219">
        <f t="shared" si="13"/>
        <v>90.801259546747431</v>
      </c>
      <c r="Q34" s="219">
        <f t="shared" si="13"/>
        <v>95.903781577977881</v>
      </c>
      <c r="R34" s="219">
        <f t="shared" si="13"/>
        <v>95.903781577977881</v>
      </c>
      <c r="S34" s="219">
        <f t="shared" si="13"/>
        <v>95.903781577977881</v>
      </c>
      <c r="T34" s="219">
        <f t="shared" si="13"/>
        <v>95.903781577977881</v>
      </c>
      <c r="U34" s="219">
        <f t="shared" si="13"/>
        <v>95.903781577977881</v>
      </c>
      <c r="V34" s="219">
        <f t="shared" si="13"/>
        <v>95.903781577977881</v>
      </c>
      <c r="W34" s="219">
        <f t="shared" si="13"/>
        <v>95.903781577977881</v>
      </c>
      <c r="X34" s="219">
        <f t="shared" si="13"/>
        <v>95.903781577977881</v>
      </c>
      <c r="Y34" s="219">
        <f t="shared" si="13"/>
        <v>95.903781577977881</v>
      </c>
      <c r="Z34" s="219">
        <f t="shared" si="13"/>
        <v>95.903781577977881</v>
      </c>
    </row>
    <row r="35" spans="2:27">
      <c r="B35" s="430" t="s">
        <v>175</v>
      </c>
      <c r="C35" s="366" t="s">
        <v>154</v>
      </c>
      <c r="D35" s="219"/>
      <c r="E35" s="219">
        <f>E47*E$8</f>
        <v>0.89999999999999991</v>
      </c>
      <c r="F35" s="219">
        <f t="shared" ref="F35:Z35" si="14">E35+(F47-E47)*F$8</f>
        <v>0.89999999999999991</v>
      </c>
      <c r="G35" s="219">
        <f t="shared" si="14"/>
        <v>0.89999999999999991</v>
      </c>
      <c r="H35" s="219">
        <f t="shared" si="14"/>
        <v>0.89999999999999991</v>
      </c>
      <c r="I35" s="219">
        <f t="shared" si="14"/>
        <v>0.89999999999999991</v>
      </c>
      <c r="J35" s="219">
        <f t="shared" si="14"/>
        <v>0.89999999999999991</v>
      </c>
      <c r="K35" s="219">
        <f t="shared" si="14"/>
        <v>0.89999999999999991</v>
      </c>
      <c r="L35" s="219">
        <f t="shared" si="14"/>
        <v>0.89999999999999991</v>
      </c>
      <c r="M35" s="219">
        <f t="shared" si="14"/>
        <v>0.89999999999999991</v>
      </c>
      <c r="N35" s="219">
        <f t="shared" si="14"/>
        <v>0.89999999999999991</v>
      </c>
      <c r="O35" s="219">
        <f t="shared" si="14"/>
        <v>0.89999999999999991</v>
      </c>
      <c r="P35" s="219">
        <f t="shared" si="14"/>
        <v>0.89999999999999991</v>
      </c>
      <c r="Q35" s="219">
        <f t="shared" si="14"/>
        <v>0.89999999999999991</v>
      </c>
      <c r="R35" s="219">
        <f t="shared" si="14"/>
        <v>0.89999999999999991</v>
      </c>
      <c r="S35" s="219">
        <f t="shared" si="14"/>
        <v>0.89999999999999991</v>
      </c>
      <c r="T35" s="219">
        <f t="shared" si="14"/>
        <v>0.89999999999999991</v>
      </c>
      <c r="U35" s="219">
        <f t="shared" si="14"/>
        <v>0.89999999999999991</v>
      </c>
      <c r="V35" s="219">
        <f t="shared" si="14"/>
        <v>0.89999999999999991</v>
      </c>
      <c r="W35" s="219">
        <f t="shared" si="14"/>
        <v>0.89999999999999991</v>
      </c>
      <c r="X35" s="219">
        <f t="shared" si="14"/>
        <v>0.89999999999999991</v>
      </c>
      <c r="Y35" s="219">
        <f t="shared" si="14"/>
        <v>0.89999999999999991</v>
      </c>
      <c r="Z35" s="219">
        <f t="shared" si="14"/>
        <v>0.89999999999999991</v>
      </c>
    </row>
    <row r="36" spans="2:27">
      <c r="B36" s="430" t="s">
        <v>176</v>
      </c>
      <c r="C36" s="366" t="s">
        <v>154</v>
      </c>
      <c r="D36" s="219"/>
      <c r="E36" s="219">
        <f>E48*E$8</f>
        <v>110.7</v>
      </c>
      <c r="F36" s="219">
        <f t="shared" ref="F36:Z36" si="15">E36+(F48-E48)*F$8</f>
        <v>140.97500000000002</v>
      </c>
      <c r="G36" s="219">
        <f t="shared" si="15"/>
        <v>301.22500000000002</v>
      </c>
      <c r="H36" s="219">
        <f t="shared" si="15"/>
        <v>501.22500000000002</v>
      </c>
      <c r="I36" s="219">
        <f t="shared" si="15"/>
        <v>701.22500000000002</v>
      </c>
      <c r="J36" s="219">
        <f t="shared" si="15"/>
        <v>861.22500000000002</v>
      </c>
      <c r="K36" s="219">
        <f t="shared" si="15"/>
        <v>1021.2250000000001</v>
      </c>
      <c r="L36" s="219">
        <f t="shared" si="15"/>
        <v>1181.2250000000001</v>
      </c>
      <c r="M36" s="219">
        <f t="shared" si="15"/>
        <v>1321.2250000000001</v>
      </c>
      <c r="N36" s="219">
        <f t="shared" si="15"/>
        <v>1441.2250000000001</v>
      </c>
      <c r="O36" s="219">
        <f t="shared" si="15"/>
        <v>1561.2250000000001</v>
      </c>
      <c r="P36" s="219">
        <f t="shared" si="15"/>
        <v>1681.2250000000001</v>
      </c>
      <c r="Q36" s="219">
        <f t="shared" si="15"/>
        <v>1801.2250000000001</v>
      </c>
      <c r="R36" s="219">
        <f t="shared" si="15"/>
        <v>1801.2250000000001</v>
      </c>
      <c r="S36" s="219">
        <f t="shared" si="15"/>
        <v>1801.2250000000001</v>
      </c>
      <c r="T36" s="219">
        <f t="shared" si="15"/>
        <v>1801.2250000000001</v>
      </c>
      <c r="U36" s="219">
        <f t="shared" si="15"/>
        <v>1801.2250000000001</v>
      </c>
      <c r="V36" s="219">
        <f t="shared" si="15"/>
        <v>1801.2250000000001</v>
      </c>
      <c r="W36" s="219">
        <f t="shared" si="15"/>
        <v>1801.2250000000001</v>
      </c>
      <c r="X36" s="219">
        <f t="shared" si="15"/>
        <v>1801.2250000000001</v>
      </c>
      <c r="Y36" s="219">
        <f t="shared" si="15"/>
        <v>1801.2250000000001</v>
      </c>
      <c r="Z36" s="219">
        <f t="shared" si="15"/>
        <v>1801.2250000000001</v>
      </c>
    </row>
    <row r="37" spans="2:27">
      <c r="B37" s="138" t="s">
        <v>433</v>
      </c>
      <c r="C37" s="502" t="s">
        <v>154</v>
      </c>
      <c r="D37" s="503"/>
      <c r="E37" s="503"/>
      <c r="F37" s="503"/>
      <c r="G37" s="503"/>
      <c r="H37" s="503"/>
      <c r="I37" s="503"/>
      <c r="J37" s="503"/>
      <c r="K37" s="503"/>
      <c r="L37" s="503"/>
      <c r="M37" s="503"/>
      <c r="N37" s="503"/>
      <c r="O37" s="503"/>
      <c r="P37" s="503"/>
      <c r="Q37" s="503"/>
      <c r="R37" s="503">
        <f t="shared" ref="R37:R39" si="16">R49*R$8</f>
        <v>19.8</v>
      </c>
      <c r="S37" s="503">
        <f>R37+(S49-R49)*S$8</f>
        <v>39.6</v>
      </c>
      <c r="T37" s="503">
        <f t="shared" ref="T37:Z37" si="17">S37+(T49-S49)*T$8</f>
        <v>59.400000000000006</v>
      </c>
      <c r="U37" s="503">
        <f t="shared" si="17"/>
        <v>72.600000000000009</v>
      </c>
      <c r="V37" s="503">
        <f t="shared" si="17"/>
        <v>92.600000000000009</v>
      </c>
      <c r="W37" s="503">
        <f t="shared" si="17"/>
        <v>112.60000000000001</v>
      </c>
      <c r="X37" s="503">
        <f t="shared" si="17"/>
        <v>132.60000000000002</v>
      </c>
      <c r="Y37" s="503">
        <f t="shared" si="17"/>
        <v>147.60000000000002</v>
      </c>
      <c r="Z37" s="503">
        <f t="shared" si="17"/>
        <v>162.60000000000002</v>
      </c>
    </row>
    <row r="38" spans="2:27">
      <c r="B38" s="138" t="s">
        <v>434</v>
      </c>
      <c r="C38" s="502" t="s">
        <v>154</v>
      </c>
      <c r="D38" s="503"/>
      <c r="E38" s="503"/>
      <c r="F38" s="503"/>
      <c r="G38" s="503"/>
      <c r="H38" s="503"/>
      <c r="I38" s="503"/>
      <c r="J38" s="503"/>
      <c r="K38" s="503"/>
      <c r="L38" s="503"/>
      <c r="M38" s="503"/>
      <c r="N38" s="503"/>
      <c r="O38" s="503"/>
      <c r="P38" s="503"/>
      <c r="Q38" s="503"/>
      <c r="R38" s="503">
        <f t="shared" si="16"/>
        <v>19.8</v>
      </c>
      <c r="S38" s="503">
        <f t="shared" ref="S38:Z39" si="18">R38+(S50-R50)*S$8</f>
        <v>39.6</v>
      </c>
      <c r="T38" s="503">
        <f t="shared" si="18"/>
        <v>59.400000000000006</v>
      </c>
      <c r="U38" s="503">
        <f t="shared" si="18"/>
        <v>72.600000000000009</v>
      </c>
      <c r="V38" s="503">
        <f t="shared" si="18"/>
        <v>92.600000000000009</v>
      </c>
      <c r="W38" s="503">
        <f t="shared" si="18"/>
        <v>112.60000000000001</v>
      </c>
      <c r="X38" s="503">
        <f t="shared" si="18"/>
        <v>132.60000000000002</v>
      </c>
      <c r="Y38" s="503">
        <f t="shared" si="18"/>
        <v>147.60000000000002</v>
      </c>
      <c r="Z38" s="503">
        <f t="shared" si="18"/>
        <v>162.60000000000002</v>
      </c>
    </row>
    <row r="39" spans="2:27">
      <c r="B39" s="138" t="s">
        <v>427</v>
      </c>
      <c r="C39" s="502" t="s">
        <v>154</v>
      </c>
      <c r="D39" s="503"/>
      <c r="E39" s="503"/>
      <c r="F39" s="503"/>
      <c r="G39" s="503"/>
      <c r="H39" s="503"/>
      <c r="I39" s="503"/>
      <c r="J39" s="503"/>
      <c r="K39" s="503"/>
      <c r="L39" s="503"/>
      <c r="M39" s="503"/>
      <c r="N39" s="503"/>
      <c r="O39" s="503"/>
      <c r="P39" s="503"/>
      <c r="Q39" s="503"/>
      <c r="R39" s="503">
        <f t="shared" si="16"/>
        <v>80.400000000000006</v>
      </c>
      <c r="S39" s="503">
        <f t="shared" si="18"/>
        <v>160.80000000000001</v>
      </c>
      <c r="T39" s="503">
        <f t="shared" si="18"/>
        <v>241.20000000000002</v>
      </c>
      <c r="U39" s="503">
        <f t="shared" si="18"/>
        <v>294.8</v>
      </c>
      <c r="V39" s="503">
        <f t="shared" si="18"/>
        <v>334.8</v>
      </c>
      <c r="W39" s="503">
        <f t="shared" si="18"/>
        <v>374.8</v>
      </c>
      <c r="X39" s="503">
        <f t="shared" si="18"/>
        <v>414.8</v>
      </c>
      <c r="Y39" s="503">
        <f t="shared" si="18"/>
        <v>444.8</v>
      </c>
      <c r="Z39" s="503">
        <f t="shared" si="18"/>
        <v>474.8</v>
      </c>
    </row>
    <row r="40" spans="2:27">
      <c r="B40" s="375" t="s">
        <v>461</v>
      </c>
      <c r="C40" s="370" t="s">
        <v>154</v>
      </c>
      <c r="D40" s="356"/>
      <c r="E40" s="356"/>
      <c r="F40" s="356"/>
      <c r="G40" s="356"/>
      <c r="H40" s="356"/>
      <c r="I40" s="356"/>
      <c r="J40" s="356"/>
      <c r="K40" s="356"/>
      <c r="L40" s="356"/>
      <c r="M40" s="356"/>
      <c r="N40" s="356"/>
      <c r="O40" s="356"/>
      <c r="P40" s="356"/>
      <c r="Q40" s="356"/>
      <c r="R40" s="219">
        <f>R52*R$8</f>
        <v>120</v>
      </c>
      <c r="S40" s="219">
        <f t="shared" ref="S40:Z40" si="19">R40+(S52-R52)*S$8</f>
        <v>240</v>
      </c>
      <c r="T40" s="219">
        <f t="shared" si="19"/>
        <v>360</v>
      </c>
      <c r="U40" s="219">
        <f t="shared" si="19"/>
        <v>440</v>
      </c>
      <c r="V40" s="219">
        <f t="shared" si="19"/>
        <v>520</v>
      </c>
      <c r="W40" s="219">
        <f t="shared" si="19"/>
        <v>600</v>
      </c>
      <c r="X40" s="219">
        <f t="shared" si="19"/>
        <v>680</v>
      </c>
      <c r="Y40" s="219">
        <f t="shared" si="19"/>
        <v>740</v>
      </c>
      <c r="Z40" s="219">
        <f t="shared" si="19"/>
        <v>800</v>
      </c>
    </row>
    <row r="41" spans="2:27">
      <c r="B41" s="361" t="str">
        <f>"Sum, "&amp;B31</f>
        <v>Sum, Østdanmark (DK2)</v>
      </c>
      <c r="C41" s="382" t="s">
        <v>154</v>
      </c>
      <c r="D41" s="289"/>
      <c r="E41" s="289">
        <f t="shared" ref="E41:Z41" si="20">SUM(E32:E36)+E40</f>
        <v>299.7</v>
      </c>
      <c r="F41" s="289">
        <f t="shared" si="20"/>
        <v>336.16836747618163</v>
      </c>
      <c r="G41" s="289">
        <f t="shared" si="20"/>
        <v>503.89290842673256</v>
      </c>
      <c r="H41" s="289">
        <f t="shared" si="20"/>
        <v>713.99021092074668</v>
      </c>
      <c r="I41" s="289">
        <f t="shared" si="20"/>
        <v>924.81325585090087</v>
      </c>
      <c r="J41" s="289">
        <f t="shared" si="20"/>
        <v>1094.1185955429573</v>
      </c>
      <c r="K41" s="289">
        <f t="shared" si="20"/>
        <v>1264.0191426523465</v>
      </c>
      <c r="L41" s="289">
        <f t="shared" si="20"/>
        <v>1434.5536036118717</v>
      </c>
      <c r="M41" s="289">
        <f t="shared" si="20"/>
        <v>1586.6431565039475</v>
      </c>
      <c r="N41" s="289">
        <f t="shared" si="20"/>
        <v>1720.4977797054912</v>
      </c>
      <c r="O41" s="289">
        <f t="shared" si="20"/>
        <v>1856.2766622624497</v>
      </c>
      <c r="P41" s="289">
        <f t="shared" si="20"/>
        <v>1994.7215894988205</v>
      </c>
      <c r="Q41" s="289">
        <f t="shared" si="20"/>
        <v>2142.6413500809895</v>
      </c>
      <c r="R41" s="289">
        <f t="shared" si="20"/>
        <v>2262.6413500809895</v>
      </c>
      <c r="S41" s="289">
        <f t="shared" si="20"/>
        <v>2382.6413500809895</v>
      </c>
      <c r="T41" s="289">
        <f t="shared" si="20"/>
        <v>2502.6413500809895</v>
      </c>
      <c r="U41" s="289">
        <f t="shared" si="20"/>
        <v>2582.6413500809895</v>
      </c>
      <c r="V41" s="289">
        <f t="shared" si="20"/>
        <v>2662.6413500809895</v>
      </c>
      <c r="W41" s="289">
        <f t="shared" si="20"/>
        <v>2742.6413500809895</v>
      </c>
      <c r="X41" s="289">
        <f t="shared" si="20"/>
        <v>2822.6413500809895</v>
      </c>
      <c r="Y41" s="289">
        <f t="shared" si="20"/>
        <v>2882.6413500809895</v>
      </c>
      <c r="Z41" s="289">
        <f t="shared" si="20"/>
        <v>2942.6413500809895</v>
      </c>
    </row>
    <row r="42" spans="2:27">
      <c r="C42" s="366"/>
      <c r="D42" s="296"/>
      <c r="E42" s="296"/>
      <c r="F42" s="296"/>
      <c r="G42" s="296"/>
      <c r="H42" s="296"/>
      <c r="I42" s="296"/>
      <c r="J42" s="296"/>
      <c r="K42" s="296"/>
      <c r="L42" s="296"/>
      <c r="M42" s="296"/>
      <c r="N42" s="296"/>
      <c r="O42" s="296"/>
      <c r="P42" s="296"/>
      <c r="Q42" s="219"/>
      <c r="R42" s="219"/>
      <c r="S42" s="219"/>
      <c r="T42" s="219"/>
      <c r="U42" s="219"/>
      <c r="V42" s="219"/>
      <c r="W42" s="219"/>
      <c r="X42" s="219"/>
      <c r="Y42" s="219"/>
      <c r="Z42" s="219"/>
    </row>
    <row r="43" spans="2:27">
      <c r="B43" s="361" t="s">
        <v>177</v>
      </c>
      <c r="C43" s="182"/>
      <c r="D43" s="288"/>
      <c r="E43" s="288"/>
      <c r="F43" s="288"/>
      <c r="G43" s="288"/>
      <c r="H43" s="288"/>
      <c r="I43" s="288"/>
      <c r="J43" s="288"/>
      <c r="K43" s="288"/>
      <c r="L43" s="288"/>
      <c r="M43" s="288"/>
      <c r="N43" s="288"/>
      <c r="O43" s="288"/>
      <c r="P43" s="288"/>
      <c r="Q43" s="221"/>
      <c r="R43" s="221"/>
      <c r="S43" s="221"/>
      <c r="T43" s="221"/>
      <c r="U43" s="221"/>
      <c r="V43" s="221"/>
      <c r="W43" s="221"/>
      <c r="X43" s="221"/>
      <c r="Y43" s="221"/>
      <c r="Z43" s="221"/>
    </row>
    <row r="44" spans="2:27">
      <c r="B44" s="430" t="s">
        <v>172</v>
      </c>
      <c r="C44" s="366" t="s">
        <v>154</v>
      </c>
      <c r="D44" s="304"/>
      <c r="E44" s="478">
        <v>473</v>
      </c>
      <c r="F44" s="478">
        <v>476.046890287</v>
      </c>
      <c r="G44" s="478">
        <v>480.12566451708011</v>
      </c>
      <c r="H44" s="478">
        <v>485.71104356411013</v>
      </c>
      <c r="I44" s="478">
        <v>491.57578373195548</v>
      </c>
      <c r="J44" s="478">
        <v>497.86277241638902</v>
      </c>
      <c r="K44" s="478">
        <v>504.26499154519098</v>
      </c>
      <c r="L44" s="478">
        <v>511.08231950377996</v>
      </c>
      <c r="M44" s="478">
        <v>517.07239951771044</v>
      </c>
      <c r="N44" s="478">
        <v>522.0933093665102</v>
      </c>
      <c r="O44" s="478">
        <v>527.22754250264131</v>
      </c>
      <c r="P44" s="478">
        <v>532.45471628432699</v>
      </c>
      <c r="Q44" s="478">
        <v>537.75454113618332</v>
      </c>
      <c r="R44" s="478">
        <v>537.75454113618332</v>
      </c>
      <c r="S44" s="478">
        <v>537.75454113618332</v>
      </c>
      <c r="T44" s="478">
        <v>537.75454113618332</v>
      </c>
      <c r="U44" s="478">
        <v>537.75454113618332</v>
      </c>
      <c r="V44" s="478">
        <v>537.75454113618332</v>
      </c>
      <c r="W44" s="478">
        <v>537.75454113618332</v>
      </c>
      <c r="X44" s="478">
        <v>537.75454113618332</v>
      </c>
      <c r="Y44" s="478">
        <v>537.75454113618332</v>
      </c>
      <c r="Z44" s="478">
        <v>537.75454113618332</v>
      </c>
      <c r="AA44" s="482"/>
    </row>
    <row r="45" spans="2:27">
      <c r="B45" s="430" t="s">
        <v>173</v>
      </c>
      <c r="C45" s="366" t="s">
        <v>154</v>
      </c>
      <c r="D45" s="304"/>
      <c r="E45" s="478">
        <v>4</v>
      </c>
      <c r="F45" s="478">
        <v>6.1314746630000005</v>
      </c>
      <c r="G45" s="478">
        <v>9.4092233487773989</v>
      </c>
      <c r="H45" s="478">
        <v>15.056788731128034</v>
      </c>
      <c r="I45" s="478">
        <v>21.861597893683975</v>
      </c>
      <c r="J45" s="478">
        <v>29.530452900086367</v>
      </c>
      <c r="K45" s="478">
        <v>38.13655001918039</v>
      </c>
      <c r="L45" s="478">
        <v>47.609244888116415</v>
      </c>
      <c r="M45" s="478">
        <v>61.444956901429961</v>
      </c>
      <c r="N45" s="478">
        <v>80.363855609707713</v>
      </c>
      <c r="O45" s="478">
        <v>103.28136979687272</v>
      </c>
      <c r="P45" s="478">
        <v>132.17426318944564</v>
      </c>
      <c r="Q45" s="478">
        <v>183.9175347149357</v>
      </c>
      <c r="R45" s="478">
        <v>183.9175347149357</v>
      </c>
      <c r="S45" s="478">
        <v>183.9175347149357</v>
      </c>
      <c r="T45" s="478">
        <v>183.9175347149357</v>
      </c>
      <c r="U45" s="478">
        <v>183.9175347149357</v>
      </c>
      <c r="V45" s="478">
        <v>183.9175347149357</v>
      </c>
      <c r="W45" s="478">
        <v>183.9175347149357</v>
      </c>
      <c r="X45" s="478">
        <v>183.9175347149357</v>
      </c>
      <c r="Y45" s="478">
        <v>183.9175347149357</v>
      </c>
      <c r="Z45" s="478">
        <v>183.9175347149357</v>
      </c>
      <c r="AA45" s="482"/>
    </row>
    <row r="46" spans="2:27">
      <c r="B46" s="430" t="s">
        <v>174</v>
      </c>
      <c r="C46" s="366" t="s">
        <v>154</v>
      </c>
      <c r="D46" s="305"/>
      <c r="E46" s="478">
        <v>150</v>
      </c>
      <c r="F46" s="478">
        <v>157.2083700023633</v>
      </c>
      <c r="G46" s="478">
        <v>164.80092898760748</v>
      </c>
      <c r="H46" s="478">
        <v>173.76258954625504</v>
      </c>
      <c r="I46" s="478">
        <v>182.73913007616216</v>
      </c>
      <c r="J46" s="478">
        <v>192.04663561546766</v>
      </c>
      <c r="K46" s="478">
        <v>201.78968714104442</v>
      </c>
      <c r="L46" s="478">
        <v>211.83581671233208</v>
      </c>
      <c r="M46" s="478">
        <v>222.23390691527797</v>
      </c>
      <c r="N46" s="478">
        <v>232.93065636205949</v>
      </c>
      <c r="O46" s="478">
        <v>244.32611543115939</v>
      </c>
      <c r="P46" s="478">
        <v>256.31836634782803</v>
      </c>
      <c r="Q46" s="478">
        <v>269.07467142590417</v>
      </c>
      <c r="R46" s="478">
        <v>269.07467142590417</v>
      </c>
      <c r="S46" s="478">
        <v>269.07467142590417</v>
      </c>
      <c r="T46" s="478">
        <v>269.07467142590417</v>
      </c>
      <c r="U46" s="478">
        <v>269.07467142590417</v>
      </c>
      <c r="V46" s="478">
        <v>269.07467142590417</v>
      </c>
      <c r="W46" s="478">
        <v>269.07467142590417</v>
      </c>
      <c r="X46" s="478">
        <v>269.07467142590417</v>
      </c>
      <c r="Y46" s="478">
        <v>269.07467142590417</v>
      </c>
      <c r="Z46" s="478">
        <v>269.07467142590417</v>
      </c>
      <c r="AA46" s="482"/>
    </row>
    <row r="47" spans="2:27">
      <c r="B47" s="430" t="s">
        <v>175</v>
      </c>
      <c r="C47" s="366" t="s">
        <v>154</v>
      </c>
      <c r="D47" s="305"/>
      <c r="E47" s="478">
        <v>3</v>
      </c>
      <c r="F47" s="478">
        <v>3</v>
      </c>
      <c r="G47" s="478">
        <v>3</v>
      </c>
      <c r="H47" s="478">
        <v>3</v>
      </c>
      <c r="I47" s="478">
        <v>3</v>
      </c>
      <c r="J47" s="478">
        <v>3</v>
      </c>
      <c r="K47" s="478">
        <v>3</v>
      </c>
      <c r="L47" s="478">
        <v>3</v>
      </c>
      <c r="M47" s="478">
        <v>3</v>
      </c>
      <c r="N47" s="478">
        <v>3</v>
      </c>
      <c r="O47" s="478">
        <v>3</v>
      </c>
      <c r="P47" s="478">
        <v>3</v>
      </c>
      <c r="Q47" s="478">
        <v>3</v>
      </c>
      <c r="R47" s="478">
        <v>3</v>
      </c>
      <c r="S47" s="478">
        <v>3</v>
      </c>
      <c r="T47" s="478">
        <v>3</v>
      </c>
      <c r="U47" s="478">
        <v>3</v>
      </c>
      <c r="V47" s="478">
        <v>3</v>
      </c>
      <c r="W47" s="478">
        <v>3</v>
      </c>
      <c r="X47" s="478">
        <v>3</v>
      </c>
      <c r="Y47" s="478">
        <v>3</v>
      </c>
      <c r="Z47" s="478">
        <v>3</v>
      </c>
      <c r="AA47" s="482"/>
    </row>
    <row r="48" spans="2:27">
      <c r="B48" s="430" t="s">
        <v>176</v>
      </c>
      <c r="C48" s="366" t="s">
        <v>154</v>
      </c>
      <c r="D48" s="308"/>
      <c r="E48" s="478">
        <v>369</v>
      </c>
      <c r="F48" s="478">
        <v>429.55</v>
      </c>
      <c r="G48" s="478">
        <v>750.05</v>
      </c>
      <c r="H48" s="478">
        <v>1150.05</v>
      </c>
      <c r="I48" s="478">
        <v>1550.05</v>
      </c>
      <c r="J48" s="478">
        <v>1950.05</v>
      </c>
      <c r="K48" s="478">
        <v>2350.0500000000002</v>
      </c>
      <c r="L48" s="478">
        <v>2750.05</v>
      </c>
      <c r="M48" s="478">
        <v>3100.05</v>
      </c>
      <c r="N48" s="478">
        <v>3400.05</v>
      </c>
      <c r="O48" s="478">
        <v>3700.05</v>
      </c>
      <c r="P48" s="478">
        <v>4000.05</v>
      </c>
      <c r="Q48" s="478">
        <v>4300.05</v>
      </c>
      <c r="R48" s="478">
        <v>4300.05</v>
      </c>
      <c r="S48" s="478">
        <v>4300.05</v>
      </c>
      <c r="T48" s="478">
        <v>4300.05</v>
      </c>
      <c r="U48" s="478">
        <v>4300.05</v>
      </c>
      <c r="V48" s="478">
        <v>4300.05</v>
      </c>
      <c r="W48" s="478">
        <v>4300.05</v>
      </c>
      <c r="X48" s="478">
        <v>4300.05</v>
      </c>
      <c r="Y48" s="478">
        <v>4300.05</v>
      </c>
      <c r="Z48" s="478">
        <v>4300.05</v>
      </c>
      <c r="AA48" s="482"/>
    </row>
    <row r="49" spans="2:36">
      <c r="B49" s="138" t="s">
        <v>433</v>
      </c>
      <c r="C49" s="502" t="s">
        <v>154</v>
      </c>
      <c r="D49" s="504"/>
      <c r="E49" s="505"/>
      <c r="F49" s="505"/>
      <c r="G49" s="505"/>
      <c r="H49" s="505"/>
      <c r="I49" s="505"/>
      <c r="J49" s="505"/>
      <c r="K49" s="505"/>
      <c r="L49" s="505"/>
      <c r="M49" s="505"/>
      <c r="N49" s="505"/>
      <c r="O49" s="505"/>
      <c r="P49" s="505"/>
      <c r="Q49" s="505"/>
      <c r="R49" s="506">
        <f>0.33*0.5*(R52-Q52)+Q49</f>
        <v>49.5</v>
      </c>
      <c r="S49" s="506">
        <f t="shared" ref="S49:U49" si="21">0.33*0.5*(S52-R52)+R49</f>
        <v>99</v>
      </c>
      <c r="T49" s="506">
        <f t="shared" si="21"/>
        <v>148.5</v>
      </c>
      <c r="U49" s="506">
        <f t="shared" si="21"/>
        <v>181.5</v>
      </c>
      <c r="V49" s="506">
        <f>0.5*0.5*(V52-U52)+U49</f>
        <v>231.5</v>
      </c>
      <c r="W49" s="506">
        <f t="shared" ref="W49:Z49" si="22">0.5*0.5*(W52-V52)+V49</f>
        <v>281.5</v>
      </c>
      <c r="X49" s="506">
        <f t="shared" si="22"/>
        <v>331.5</v>
      </c>
      <c r="Y49" s="506">
        <f t="shared" si="22"/>
        <v>369</v>
      </c>
      <c r="Z49" s="506">
        <f t="shared" si="22"/>
        <v>406.5</v>
      </c>
      <c r="AA49" s="482"/>
      <c r="AB49" s="423"/>
      <c r="AC49" s="423"/>
      <c r="AD49" s="423"/>
      <c r="AE49" s="423"/>
      <c r="AF49" s="423"/>
      <c r="AG49" s="423"/>
      <c r="AH49" s="423"/>
      <c r="AI49" s="423"/>
      <c r="AJ49" s="423"/>
    </row>
    <row r="50" spans="2:36">
      <c r="B50" s="138" t="s">
        <v>434</v>
      </c>
      <c r="C50" s="502" t="s">
        <v>154</v>
      </c>
      <c r="D50" s="503"/>
      <c r="E50" s="503"/>
      <c r="F50" s="503"/>
      <c r="G50" s="503"/>
      <c r="H50" s="503"/>
      <c r="I50" s="503"/>
      <c r="J50" s="503"/>
      <c r="K50" s="503"/>
      <c r="L50" s="503"/>
      <c r="M50" s="503"/>
      <c r="N50" s="503"/>
      <c r="O50" s="503"/>
      <c r="P50" s="503"/>
      <c r="Q50" s="503"/>
      <c r="R50" s="506">
        <f>0.33*0.5*(R52-Q52)+Q50</f>
        <v>49.5</v>
      </c>
      <c r="S50" s="506">
        <f t="shared" ref="S50:U50" si="23">0.33*0.5*(S52-R52)+R50</f>
        <v>99</v>
      </c>
      <c r="T50" s="506">
        <f t="shared" si="23"/>
        <v>148.5</v>
      </c>
      <c r="U50" s="506">
        <f t="shared" si="23"/>
        <v>181.5</v>
      </c>
      <c r="V50" s="506">
        <f>0.5*0.5*(V52-U52)+U50</f>
        <v>231.5</v>
      </c>
      <c r="W50" s="506">
        <f t="shared" ref="W50:Z50" si="24">0.5*0.5*(W52-V52)+V50</f>
        <v>281.5</v>
      </c>
      <c r="X50" s="506">
        <f t="shared" si="24"/>
        <v>331.5</v>
      </c>
      <c r="Y50" s="506">
        <f t="shared" si="24"/>
        <v>369</v>
      </c>
      <c r="Z50" s="506">
        <f t="shared" si="24"/>
        <v>406.5</v>
      </c>
      <c r="AB50" s="423"/>
      <c r="AC50" s="423"/>
      <c r="AD50" s="423"/>
      <c r="AE50" s="423"/>
      <c r="AF50" s="423"/>
      <c r="AG50" s="423"/>
      <c r="AH50" s="423"/>
      <c r="AI50" s="423"/>
      <c r="AJ50" s="423"/>
    </row>
    <row r="51" spans="2:36">
      <c r="B51" s="138" t="s">
        <v>427</v>
      </c>
      <c r="C51" s="502" t="s">
        <v>154</v>
      </c>
      <c r="D51" s="503"/>
      <c r="E51" s="503"/>
      <c r="F51" s="503"/>
      <c r="G51" s="503"/>
      <c r="H51" s="503"/>
      <c r="I51" s="503"/>
      <c r="J51" s="503"/>
      <c r="K51" s="503"/>
      <c r="L51" s="503"/>
      <c r="M51" s="503"/>
      <c r="N51" s="503"/>
      <c r="O51" s="503"/>
      <c r="P51" s="503"/>
      <c r="Q51" s="503"/>
      <c r="R51" s="506">
        <f>0.67*(R52-Q52)+Q51</f>
        <v>201</v>
      </c>
      <c r="S51" s="506">
        <f t="shared" ref="S51:U51" si="25">0.67*(S52-R52)+R51</f>
        <v>402</v>
      </c>
      <c r="T51" s="506">
        <f t="shared" si="25"/>
        <v>603</v>
      </c>
      <c r="U51" s="506">
        <f t="shared" si="25"/>
        <v>737</v>
      </c>
      <c r="V51" s="506">
        <f>0.5*(V52-U52)+U51</f>
        <v>837</v>
      </c>
      <c r="W51" s="506">
        <f t="shared" ref="W51:Z51" si="26">0.5*(W52-V52)+V51</f>
        <v>937</v>
      </c>
      <c r="X51" s="506">
        <f t="shared" si="26"/>
        <v>1037</v>
      </c>
      <c r="Y51" s="506">
        <f t="shared" si="26"/>
        <v>1112</v>
      </c>
      <c r="Z51" s="506">
        <f t="shared" si="26"/>
        <v>1187</v>
      </c>
      <c r="AB51" s="423"/>
      <c r="AC51" s="423"/>
      <c r="AD51" s="423"/>
      <c r="AE51" s="423"/>
      <c r="AF51" s="423"/>
      <c r="AG51" s="423"/>
      <c r="AH51" s="423"/>
      <c r="AI51" s="423"/>
      <c r="AJ51" s="423"/>
    </row>
    <row r="52" spans="2:36">
      <c r="B52" s="375" t="s">
        <v>461</v>
      </c>
      <c r="C52" s="370" t="s">
        <v>154</v>
      </c>
      <c r="D52" s="372"/>
      <c r="E52" s="371"/>
      <c r="F52" s="371"/>
      <c r="G52" s="371"/>
      <c r="H52" s="371"/>
      <c r="I52" s="371"/>
      <c r="J52" s="371"/>
      <c r="K52" s="371"/>
      <c r="L52" s="371"/>
      <c r="M52" s="371"/>
      <c r="N52" s="371"/>
      <c r="O52" s="371"/>
      <c r="P52" s="371"/>
      <c r="Q52" s="371"/>
      <c r="R52" s="483">
        <v>300</v>
      </c>
      <c r="S52" s="483">
        <v>600</v>
      </c>
      <c r="T52" s="483">
        <v>900</v>
      </c>
      <c r="U52" s="483">
        <v>1100</v>
      </c>
      <c r="V52" s="483">
        <v>1300</v>
      </c>
      <c r="W52" s="483">
        <v>1500</v>
      </c>
      <c r="X52" s="483">
        <v>1700</v>
      </c>
      <c r="Y52" s="483">
        <v>1850</v>
      </c>
      <c r="Z52" s="483">
        <v>2000</v>
      </c>
      <c r="AA52" s="482"/>
    </row>
    <row r="53" spans="2:36">
      <c r="B53" s="286" t="s">
        <v>135</v>
      </c>
      <c r="C53" s="90" t="s">
        <v>154</v>
      </c>
      <c r="D53" s="212"/>
      <c r="E53" s="212">
        <f t="shared" ref="E53:Z53" si="27">SUM(E44:E48)+E52</f>
        <v>999</v>
      </c>
      <c r="F53" s="212">
        <f t="shared" si="27"/>
        <v>1071.9367349523634</v>
      </c>
      <c r="G53" s="212">
        <f t="shared" si="27"/>
        <v>1407.3858168534648</v>
      </c>
      <c r="H53" s="212">
        <f t="shared" si="27"/>
        <v>1827.5804218414933</v>
      </c>
      <c r="I53" s="212">
        <f t="shared" si="27"/>
        <v>2249.2265117018014</v>
      </c>
      <c r="J53" s="212">
        <f t="shared" si="27"/>
        <v>2672.489860931943</v>
      </c>
      <c r="K53" s="212">
        <f t="shared" si="27"/>
        <v>3097.2412287054158</v>
      </c>
      <c r="L53" s="212">
        <f t="shared" si="27"/>
        <v>3523.5773811042286</v>
      </c>
      <c r="M53" s="212">
        <f t="shared" si="27"/>
        <v>3903.8012633344188</v>
      </c>
      <c r="N53" s="212">
        <f t="shared" si="27"/>
        <v>4238.4378213382779</v>
      </c>
      <c r="O53" s="212">
        <f t="shared" si="27"/>
        <v>4577.8850277306738</v>
      </c>
      <c r="P53" s="212">
        <f t="shared" si="27"/>
        <v>4923.9973458216009</v>
      </c>
      <c r="Q53" s="212">
        <f t="shared" si="27"/>
        <v>5293.7967472770233</v>
      </c>
      <c r="R53" s="212">
        <f t="shared" si="27"/>
        <v>5593.7967472770233</v>
      </c>
      <c r="S53" s="212">
        <f t="shared" si="27"/>
        <v>5893.7967472770233</v>
      </c>
      <c r="T53" s="212">
        <f t="shared" si="27"/>
        <v>6193.7967472770233</v>
      </c>
      <c r="U53" s="212">
        <f t="shared" si="27"/>
        <v>6393.7967472770233</v>
      </c>
      <c r="V53" s="212">
        <f t="shared" si="27"/>
        <v>6593.7967472770233</v>
      </c>
      <c r="W53" s="212">
        <f t="shared" si="27"/>
        <v>6793.7967472770233</v>
      </c>
      <c r="X53" s="212">
        <f t="shared" si="27"/>
        <v>6993.7967472770233</v>
      </c>
      <c r="Y53" s="212">
        <f t="shared" si="27"/>
        <v>7143.7967472770233</v>
      </c>
      <c r="Z53" s="212">
        <f t="shared" si="27"/>
        <v>7293.7967472770233</v>
      </c>
      <c r="AB53" s="249"/>
    </row>
    <row r="54" spans="2:36">
      <c r="B54" s="2" t="s">
        <v>453</v>
      </c>
      <c r="C54" s="366"/>
    </row>
    <row r="55" spans="2:36">
      <c r="C55" s="366"/>
    </row>
    <row r="56" spans="2:36">
      <c r="C56" s="366"/>
    </row>
    <row r="57" spans="2:36">
      <c r="B57" s="361" t="s">
        <v>209</v>
      </c>
      <c r="C57" s="182" t="s">
        <v>1</v>
      </c>
      <c r="D57" s="182"/>
      <c r="E57" s="182">
        <f t="shared" ref="E57:Z57" si="28">E$6</f>
        <v>2019</v>
      </c>
      <c r="F57" s="182">
        <f t="shared" si="28"/>
        <v>2020</v>
      </c>
      <c r="G57" s="182">
        <f t="shared" si="28"/>
        <v>2021</v>
      </c>
      <c r="H57" s="182">
        <f t="shared" si="28"/>
        <v>2022</v>
      </c>
      <c r="I57" s="182">
        <f t="shared" si="28"/>
        <v>2023</v>
      </c>
      <c r="J57" s="182">
        <f t="shared" si="28"/>
        <v>2024</v>
      </c>
      <c r="K57" s="182">
        <f t="shared" si="28"/>
        <v>2025</v>
      </c>
      <c r="L57" s="182">
        <f t="shared" si="28"/>
        <v>2026</v>
      </c>
      <c r="M57" s="182">
        <f t="shared" si="28"/>
        <v>2027</v>
      </c>
      <c r="N57" s="182">
        <f t="shared" si="28"/>
        <v>2028</v>
      </c>
      <c r="O57" s="182">
        <f t="shared" si="28"/>
        <v>2029</v>
      </c>
      <c r="P57" s="182">
        <f t="shared" si="28"/>
        <v>2030</v>
      </c>
      <c r="Q57" s="182">
        <f t="shared" si="28"/>
        <v>2031</v>
      </c>
      <c r="R57" s="182">
        <f t="shared" si="28"/>
        <v>2032</v>
      </c>
      <c r="S57" s="182">
        <f t="shared" si="28"/>
        <v>2033</v>
      </c>
      <c r="T57" s="182">
        <f t="shared" si="28"/>
        <v>2034</v>
      </c>
      <c r="U57" s="182">
        <f t="shared" si="28"/>
        <v>2035</v>
      </c>
      <c r="V57" s="182">
        <f t="shared" si="28"/>
        <v>2036</v>
      </c>
      <c r="W57" s="182">
        <f t="shared" si="28"/>
        <v>2037</v>
      </c>
      <c r="X57" s="182">
        <f t="shared" si="28"/>
        <v>2038</v>
      </c>
      <c r="Y57" s="182">
        <f t="shared" si="28"/>
        <v>2039</v>
      </c>
      <c r="Z57" s="182">
        <f t="shared" si="28"/>
        <v>2040</v>
      </c>
    </row>
    <row r="58" spans="2:36">
      <c r="B58" s="361" t="s">
        <v>29</v>
      </c>
      <c r="C58" s="182"/>
      <c r="D58" s="288"/>
      <c r="E58" s="288"/>
      <c r="F58" s="288"/>
      <c r="G58" s="288"/>
      <c r="H58" s="288"/>
      <c r="I58" s="288"/>
      <c r="J58" s="288"/>
      <c r="K58" s="288"/>
      <c r="L58" s="288"/>
      <c r="M58" s="288"/>
      <c r="N58" s="288"/>
      <c r="O58" s="288"/>
      <c r="P58" s="288"/>
      <c r="Q58" s="288"/>
      <c r="R58" s="288"/>
      <c r="S58" s="288"/>
      <c r="T58" s="288"/>
      <c r="U58" s="288"/>
      <c r="V58" s="288"/>
      <c r="W58" s="288"/>
      <c r="X58" s="288"/>
      <c r="Y58" s="288"/>
      <c r="Z58" s="288"/>
    </row>
    <row r="59" spans="2:36">
      <c r="B59" s="430" t="s">
        <v>172</v>
      </c>
      <c r="C59" s="366" t="s">
        <v>361</v>
      </c>
      <c r="D59" s="219"/>
      <c r="E59" s="219">
        <f>E83*E$7</f>
        <v>347.65500000000003</v>
      </c>
      <c r="F59" s="219">
        <f t="shared" ref="F59:Z59" si="29">E59+(F83-E83)*F$7</f>
        <v>349.25461740067499</v>
      </c>
      <c r="G59" s="219">
        <f t="shared" si="29"/>
        <v>351.39597387146705</v>
      </c>
      <c r="H59" s="219">
        <f t="shared" si="29"/>
        <v>354.32829787115782</v>
      </c>
      <c r="I59" s="219">
        <f t="shared" si="29"/>
        <v>357.40728645927663</v>
      </c>
      <c r="J59" s="219">
        <f t="shared" si="29"/>
        <v>361.36808933046979</v>
      </c>
      <c r="K59" s="219">
        <f t="shared" si="29"/>
        <v>365.40148738161497</v>
      </c>
      <c r="L59" s="219">
        <f t="shared" si="29"/>
        <v>369.69640399552605</v>
      </c>
      <c r="M59" s="219">
        <f t="shared" si="29"/>
        <v>373.47015440430221</v>
      </c>
      <c r="N59" s="219">
        <f t="shared" si="29"/>
        <v>376.63332760904603</v>
      </c>
      <c r="O59" s="219">
        <f t="shared" si="29"/>
        <v>379.86789448480869</v>
      </c>
      <c r="P59" s="219">
        <f t="shared" si="29"/>
        <v>383.16101396727066</v>
      </c>
      <c r="Q59" s="219">
        <f t="shared" si="29"/>
        <v>386.49990362394016</v>
      </c>
      <c r="R59" s="219">
        <f t="shared" si="29"/>
        <v>386.49990362394016</v>
      </c>
      <c r="S59" s="219">
        <f t="shared" si="29"/>
        <v>386.49990362394016</v>
      </c>
      <c r="T59" s="219">
        <f t="shared" si="29"/>
        <v>386.49990362394016</v>
      </c>
      <c r="U59" s="219">
        <f t="shared" si="29"/>
        <v>386.49990362394016</v>
      </c>
      <c r="V59" s="219">
        <f t="shared" si="29"/>
        <v>386.49990362394016</v>
      </c>
      <c r="W59" s="219">
        <f t="shared" si="29"/>
        <v>386.49990362394016</v>
      </c>
      <c r="X59" s="219">
        <f t="shared" si="29"/>
        <v>386.49990362394016</v>
      </c>
      <c r="Y59" s="219">
        <f t="shared" si="29"/>
        <v>386.49990362394016</v>
      </c>
      <c r="Z59" s="219">
        <f t="shared" si="29"/>
        <v>386.49990362394016</v>
      </c>
    </row>
    <row r="60" spans="2:36">
      <c r="B60" s="430" t="s">
        <v>173</v>
      </c>
      <c r="C60" s="366" t="s">
        <v>361</v>
      </c>
      <c r="D60" s="219"/>
      <c r="E60" s="219">
        <f>E84*E$7</f>
        <v>2.94</v>
      </c>
      <c r="F60" s="219">
        <f t="shared" ref="F60:Z60" si="30">E60+(F84-E84)*F$7</f>
        <v>4.0590241980750008</v>
      </c>
      <c r="G60" s="219">
        <f t="shared" si="30"/>
        <v>5.7798422581081343</v>
      </c>
      <c r="H60" s="219">
        <f t="shared" si="30"/>
        <v>8.7448140838422184</v>
      </c>
      <c r="I60" s="219">
        <f t="shared" si="30"/>
        <v>12.317338894184086</v>
      </c>
      <c r="J60" s="219">
        <f t="shared" si="30"/>
        <v>17.148717548217594</v>
      </c>
      <c r="K60" s="219">
        <f t="shared" si="30"/>
        <v>22.570558733246827</v>
      </c>
      <c r="L60" s="219">
        <f t="shared" si="30"/>
        <v>28.538356500676521</v>
      </c>
      <c r="M60" s="219">
        <f t="shared" si="30"/>
        <v>37.254855069064057</v>
      </c>
      <c r="N60" s="219">
        <f t="shared" si="30"/>
        <v>49.17376125527904</v>
      </c>
      <c r="O60" s="219">
        <f t="shared" si="30"/>
        <v>63.611795193192997</v>
      </c>
      <c r="P60" s="219">
        <f t="shared" si="30"/>
        <v>81.814318030513945</v>
      </c>
      <c r="Q60" s="219">
        <f t="shared" si="30"/>
        <v>114.41257909157267</v>
      </c>
      <c r="R60" s="219">
        <f t="shared" si="30"/>
        <v>114.41257909157267</v>
      </c>
      <c r="S60" s="219">
        <f t="shared" si="30"/>
        <v>114.41257909157267</v>
      </c>
      <c r="T60" s="219">
        <f t="shared" si="30"/>
        <v>114.41257909157267</v>
      </c>
      <c r="U60" s="219">
        <f t="shared" si="30"/>
        <v>114.41257909157267</v>
      </c>
      <c r="V60" s="219">
        <f t="shared" si="30"/>
        <v>114.41257909157267</v>
      </c>
      <c r="W60" s="219">
        <f t="shared" si="30"/>
        <v>114.41257909157267</v>
      </c>
      <c r="X60" s="219">
        <f t="shared" si="30"/>
        <v>114.41257909157267</v>
      </c>
      <c r="Y60" s="219">
        <f t="shared" si="30"/>
        <v>114.41257909157267</v>
      </c>
      <c r="Z60" s="219">
        <f t="shared" si="30"/>
        <v>114.41257909157267</v>
      </c>
    </row>
    <row r="61" spans="2:36">
      <c r="B61" s="430" t="s">
        <v>174</v>
      </c>
      <c r="C61" s="366" t="s">
        <v>361</v>
      </c>
      <c r="D61" s="219"/>
      <c r="E61" s="219">
        <f>E85*E$7</f>
        <v>115.49999999999999</v>
      </c>
      <c r="F61" s="219">
        <f t="shared" ref="F61:Z61" si="31">E61+(F85-E85)*F$7</f>
        <v>119.46460350129981</v>
      </c>
      <c r="G61" s="219">
        <f t="shared" si="31"/>
        <v>123.64051094318411</v>
      </c>
      <c r="H61" s="219">
        <f t="shared" si="31"/>
        <v>128.56942425044025</v>
      </c>
      <c r="I61" s="219">
        <f t="shared" si="31"/>
        <v>133.50652154188919</v>
      </c>
      <c r="J61" s="219">
        <f t="shared" si="31"/>
        <v>139.64947519783081</v>
      </c>
      <c r="K61" s="219">
        <f t="shared" si="31"/>
        <v>146.07988920471146</v>
      </c>
      <c r="L61" s="219">
        <f t="shared" si="31"/>
        <v>152.71033472176131</v>
      </c>
      <c r="M61" s="219">
        <f t="shared" si="31"/>
        <v>159.57307425570562</v>
      </c>
      <c r="N61" s="219">
        <f t="shared" si="31"/>
        <v>166.63292889058144</v>
      </c>
      <c r="O61" s="219">
        <f t="shared" si="31"/>
        <v>174.15393187618736</v>
      </c>
      <c r="P61" s="219">
        <f t="shared" si="31"/>
        <v>182.06881748118866</v>
      </c>
      <c r="Q61" s="219">
        <f t="shared" si="31"/>
        <v>190.48797883271894</v>
      </c>
      <c r="R61" s="219">
        <f t="shared" si="31"/>
        <v>190.48797883271894</v>
      </c>
      <c r="S61" s="219">
        <f t="shared" si="31"/>
        <v>190.48797883271894</v>
      </c>
      <c r="T61" s="219">
        <f t="shared" si="31"/>
        <v>190.48797883271894</v>
      </c>
      <c r="U61" s="219">
        <f t="shared" si="31"/>
        <v>190.48797883271894</v>
      </c>
      <c r="V61" s="219">
        <f t="shared" si="31"/>
        <v>190.48797883271894</v>
      </c>
      <c r="W61" s="219">
        <f t="shared" si="31"/>
        <v>190.48797883271894</v>
      </c>
      <c r="X61" s="219">
        <f t="shared" si="31"/>
        <v>190.48797883271894</v>
      </c>
      <c r="Y61" s="219">
        <f t="shared" si="31"/>
        <v>190.48797883271894</v>
      </c>
      <c r="Z61" s="219">
        <f t="shared" si="31"/>
        <v>190.48797883271894</v>
      </c>
    </row>
    <row r="62" spans="2:36">
      <c r="B62" s="430" t="s">
        <v>175</v>
      </c>
      <c r="C62" s="366" t="s">
        <v>361</v>
      </c>
      <c r="D62" s="219"/>
      <c r="E62" s="219">
        <f>E86*E$7</f>
        <v>2.31</v>
      </c>
      <c r="F62" s="219">
        <f t="shared" ref="F62:Z62" si="32">E62+(F86-E86)*F$7</f>
        <v>2.31</v>
      </c>
      <c r="G62" s="219">
        <f t="shared" si="32"/>
        <v>2.31</v>
      </c>
      <c r="H62" s="219">
        <f t="shared" si="32"/>
        <v>2.31</v>
      </c>
      <c r="I62" s="219">
        <f t="shared" si="32"/>
        <v>2.31</v>
      </c>
      <c r="J62" s="219">
        <f t="shared" si="32"/>
        <v>2.31</v>
      </c>
      <c r="K62" s="219">
        <f t="shared" si="32"/>
        <v>2.31</v>
      </c>
      <c r="L62" s="219">
        <f t="shared" si="32"/>
        <v>2.31</v>
      </c>
      <c r="M62" s="219">
        <f t="shared" si="32"/>
        <v>2.31</v>
      </c>
      <c r="N62" s="219">
        <f t="shared" si="32"/>
        <v>2.31</v>
      </c>
      <c r="O62" s="219">
        <f t="shared" si="32"/>
        <v>2.31</v>
      </c>
      <c r="P62" s="219">
        <f t="shared" si="32"/>
        <v>2.31</v>
      </c>
      <c r="Q62" s="219">
        <f t="shared" si="32"/>
        <v>2.31</v>
      </c>
      <c r="R62" s="219">
        <f t="shared" si="32"/>
        <v>2.31</v>
      </c>
      <c r="S62" s="219">
        <f t="shared" si="32"/>
        <v>2.31</v>
      </c>
      <c r="T62" s="219">
        <f t="shared" si="32"/>
        <v>2.31</v>
      </c>
      <c r="U62" s="219">
        <f t="shared" si="32"/>
        <v>2.31</v>
      </c>
      <c r="V62" s="219">
        <f t="shared" si="32"/>
        <v>2.31</v>
      </c>
      <c r="W62" s="219">
        <f t="shared" si="32"/>
        <v>2.31</v>
      </c>
      <c r="X62" s="219">
        <f t="shared" si="32"/>
        <v>2.31</v>
      </c>
      <c r="Y62" s="219">
        <f t="shared" si="32"/>
        <v>2.31</v>
      </c>
      <c r="Z62" s="219">
        <f t="shared" si="32"/>
        <v>2.31</v>
      </c>
    </row>
    <row r="63" spans="2:36">
      <c r="B63" s="430" t="s">
        <v>176</v>
      </c>
      <c r="C63" s="366" t="s">
        <v>361</v>
      </c>
      <c r="D63" s="219"/>
      <c r="E63" s="219">
        <f>E87*E$7</f>
        <v>348.70499999999998</v>
      </c>
      <c r="F63" s="219">
        <f t="shared" ref="F63:Z63" si="33">E63+(F87-E87)*F$7</f>
        <v>389.57624999999996</v>
      </c>
      <c r="G63" s="219">
        <f t="shared" si="33"/>
        <v>605.91374999999994</v>
      </c>
      <c r="H63" s="219">
        <f t="shared" si="33"/>
        <v>875.91374999999994</v>
      </c>
      <c r="I63" s="219">
        <f t="shared" si="33"/>
        <v>1145.9137499999999</v>
      </c>
      <c r="J63" s="219">
        <f t="shared" si="33"/>
        <v>1469.9137499999999</v>
      </c>
      <c r="K63" s="219">
        <f t="shared" si="33"/>
        <v>1793.9137500000002</v>
      </c>
      <c r="L63" s="219">
        <f t="shared" si="33"/>
        <v>2117.9137500000002</v>
      </c>
      <c r="M63" s="219">
        <f t="shared" si="33"/>
        <v>2401.4137499999997</v>
      </c>
      <c r="N63" s="219">
        <f t="shared" si="33"/>
        <v>2644.4137499999997</v>
      </c>
      <c r="O63" s="219">
        <f t="shared" si="33"/>
        <v>2887.4137500000002</v>
      </c>
      <c r="P63" s="219">
        <f t="shared" si="33"/>
        <v>3130.4137500000002</v>
      </c>
      <c r="Q63" s="219">
        <f t="shared" si="33"/>
        <v>3373.4137500000002</v>
      </c>
      <c r="R63" s="219">
        <f t="shared" si="33"/>
        <v>3373.4137500000002</v>
      </c>
      <c r="S63" s="219">
        <f t="shared" si="33"/>
        <v>3373.4137500000002</v>
      </c>
      <c r="T63" s="219">
        <f t="shared" si="33"/>
        <v>3373.4137500000002</v>
      </c>
      <c r="U63" s="219">
        <f t="shared" si="33"/>
        <v>3373.4137500000002</v>
      </c>
      <c r="V63" s="219">
        <f t="shared" si="33"/>
        <v>3373.4137500000002</v>
      </c>
      <c r="W63" s="219">
        <f t="shared" si="33"/>
        <v>3373.4137500000002</v>
      </c>
      <c r="X63" s="219">
        <f t="shared" si="33"/>
        <v>3373.4137500000002</v>
      </c>
      <c r="Y63" s="219">
        <f t="shared" si="33"/>
        <v>3373.4137500000002</v>
      </c>
      <c r="Z63" s="219">
        <f t="shared" si="33"/>
        <v>3373.4137500000002</v>
      </c>
    </row>
    <row r="64" spans="2:36">
      <c r="B64" s="138" t="s">
        <v>433</v>
      </c>
      <c r="C64" s="502" t="s">
        <v>361</v>
      </c>
      <c r="D64" s="503"/>
      <c r="E64" s="503"/>
      <c r="F64" s="503"/>
      <c r="G64" s="503"/>
      <c r="H64" s="503"/>
      <c r="I64" s="503"/>
      <c r="J64" s="503"/>
      <c r="K64" s="503"/>
      <c r="L64" s="503"/>
      <c r="M64" s="503"/>
      <c r="N64" s="503"/>
      <c r="O64" s="503"/>
      <c r="P64" s="503"/>
      <c r="Q64" s="503"/>
      <c r="R64" s="503">
        <f>R25*$C$13</f>
        <v>31.185000000000002</v>
      </c>
      <c r="S64" s="503">
        <f t="shared" ref="S64:Z64" si="34">S25*$C$13</f>
        <v>62.370000000000005</v>
      </c>
      <c r="T64" s="503">
        <f t="shared" si="34"/>
        <v>93.554999999999993</v>
      </c>
      <c r="U64" s="503">
        <f t="shared" si="34"/>
        <v>114.345</v>
      </c>
      <c r="V64" s="503">
        <f t="shared" si="34"/>
        <v>145.84499999999997</v>
      </c>
      <c r="W64" s="503">
        <f t="shared" si="34"/>
        <v>177.34499999999997</v>
      </c>
      <c r="X64" s="503">
        <f t="shared" si="34"/>
        <v>208.845</v>
      </c>
      <c r="Y64" s="503">
        <f t="shared" si="34"/>
        <v>232.47</v>
      </c>
      <c r="Z64" s="503">
        <f t="shared" si="34"/>
        <v>256.09499999999997</v>
      </c>
    </row>
    <row r="65" spans="2:26">
      <c r="B65" s="138" t="s">
        <v>434</v>
      </c>
      <c r="C65" s="502" t="s">
        <v>361</v>
      </c>
      <c r="D65" s="503"/>
      <c r="E65" s="503"/>
      <c r="F65" s="503"/>
      <c r="G65" s="503"/>
      <c r="H65" s="503"/>
      <c r="I65" s="503"/>
      <c r="J65" s="503"/>
      <c r="K65" s="503"/>
      <c r="L65" s="503"/>
      <c r="M65" s="503"/>
      <c r="N65" s="503"/>
      <c r="O65" s="503"/>
      <c r="P65" s="503"/>
      <c r="Q65" s="503"/>
      <c r="R65" s="503">
        <f>R26*$C$14</f>
        <v>32.67</v>
      </c>
      <c r="S65" s="503">
        <f t="shared" ref="S65:Z65" si="35">S26*$C$14</f>
        <v>65.34</v>
      </c>
      <c r="T65" s="503">
        <f t="shared" si="35"/>
        <v>98.01</v>
      </c>
      <c r="U65" s="503">
        <f t="shared" si="35"/>
        <v>119.79</v>
      </c>
      <c r="V65" s="503">
        <f t="shared" si="35"/>
        <v>152.79</v>
      </c>
      <c r="W65" s="503">
        <f t="shared" si="35"/>
        <v>185.79</v>
      </c>
      <c r="X65" s="503">
        <f t="shared" si="35"/>
        <v>218.79</v>
      </c>
      <c r="Y65" s="503">
        <f t="shared" si="35"/>
        <v>243.54</v>
      </c>
      <c r="Z65" s="503">
        <f t="shared" si="35"/>
        <v>268.29000000000002</v>
      </c>
    </row>
    <row r="66" spans="2:26">
      <c r="B66" s="138" t="s">
        <v>427</v>
      </c>
      <c r="C66" s="502" t="s">
        <v>361</v>
      </c>
      <c r="D66" s="503"/>
      <c r="E66" s="503"/>
      <c r="F66" s="503"/>
      <c r="G66" s="503"/>
      <c r="H66" s="503"/>
      <c r="I66" s="503"/>
      <c r="J66" s="503"/>
      <c r="K66" s="503"/>
      <c r="L66" s="503"/>
      <c r="M66" s="503"/>
      <c r="N66" s="503"/>
      <c r="O66" s="503"/>
      <c r="P66" s="503"/>
      <c r="Q66" s="503"/>
      <c r="R66" s="503">
        <f>R27*$C$15</f>
        <v>162.81</v>
      </c>
      <c r="S66" s="503">
        <f t="shared" ref="S66:Z66" si="36">S27*$C$15</f>
        <v>325.62</v>
      </c>
      <c r="T66" s="503">
        <f t="shared" si="36"/>
        <v>488.42999999999995</v>
      </c>
      <c r="U66" s="503">
        <f t="shared" si="36"/>
        <v>596.96999999999991</v>
      </c>
      <c r="V66" s="503">
        <f t="shared" si="36"/>
        <v>677.96999999999991</v>
      </c>
      <c r="W66" s="503">
        <f t="shared" si="36"/>
        <v>758.96999999999991</v>
      </c>
      <c r="X66" s="503">
        <f t="shared" si="36"/>
        <v>839.96999999999991</v>
      </c>
      <c r="Y66" s="503">
        <f t="shared" si="36"/>
        <v>900.71999999999991</v>
      </c>
      <c r="Z66" s="503">
        <f t="shared" si="36"/>
        <v>961.47</v>
      </c>
    </row>
    <row r="67" spans="2:26">
      <c r="B67" s="375" t="s">
        <v>461</v>
      </c>
      <c r="C67" s="370" t="s">
        <v>361</v>
      </c>
      <c r="D67" s="356"/>
      <c r="E67" s="356"/>
      <c r="F67" s="356"/>
      <c r="G67" s="356"/>
      <c r="H67" s="356"/>
      <c r="I67" s="356"/>
      <c r="J67" s="356"/>
      <c r="K67" s="356"/>
      <c r="L67" s="356"/>
      <c r="M67" s="356"/>
      <c r="N67" s="356"/>
      <c r="O67" s="356"/>
      <c r="P67" s="356"/>
      <c r="Q67" s="356"/>
      <c r="R67" s="371">
        <f>SUM(R64:R66)</f>
        <v>226.66500000000002</v>
      </c>
      <c r="S67" s="371">
        <f t="shared" ref="S67:Z67" si="37">SUM(S64:S66)</f>
        <v>453.33000000000004</v>
      </c>
      <c r="T67" s="371">
        <f t="shared" si="37"/>
        <v>679.99499999999989</v>
      </c>
      <c r="U67" s="371">
        <f t="shared" si="37"/>
        <v>831.1049999999999</v>
      </c>
      <c r="V67" s="371">
        <f t="shared" si="37"/>
        <v>976.6049999999999</v>
      </c>
      <c r="W67" s="371">
        <f t="shared" si="37"/>
        <v>1122.105</v>
      </c>
      <c r="X67" s="371">
        <f t="shared" si="37"/>
        <v>1267.605</v>
      </c>
      <c r="Y67" s="371">
        <f t="shared" si="37"/>
        <v>1376.73</v>
      </c>
      <c r="Z67" s="371">
        <f t="shared" si="37"/>
        <v>1485.855</v>
      </c>
    </row>
    <row r="68" spans="2:26">
      <c r="B68" s="361" t="str">
        <f>"Sum, "&amp;B58</f>
        <v>Sum, Vestdanmark (DK1)</v>
      </c>
      <c r="C68" s="90" t="s">
        <v>361</v>
      </c>
      <c r="D68" s="212"/>
      <c r="E68" s="212">
        <f t="shared" ref="E68:Z68" si="38">SUM(E59:E63)+E67</f>
        <v>817.11</v>
      </c>
      <c r="F68" s="212">
        <f t="shared" si="38"/>
        <v>864.66449510004975</v>
      </c>
      <c r="G68" s="212">
        <f t="shared" si="38"/>
        <v>1089.0400770727592</v>
      </c>
      <c r="H68" s="212">
        <f t="shared" si="38"/>
        <v>1369.8662862054402</v>
      </c>
      <c r="I68" s="212">
        <f t="shared" si="38"/>
        <v>1651.45489689535</v>
      </c>
      <c r="J68" s="212">
        <f t="shared" si="38"/>
        <v>1990.3900320765181</v>
      </c>
      <c r="K68" s="212">
        <f t="shared" si="38"/>
        <v>2330.2756853195733</v>
      </c>
      <c r="L68" s="212">
        <f t="shared" si="38"/>
        <v>2671.1688452179642</v>
      </c>
      <c r="M68" s="212">
        <f t="shared" si="38"/>
        <v>2974.0218337290717</v>
      </c>
      <c r="N68" s="212">
        <f t="shared" si="38"/>
        <v>3239.1637677549061</v>
      </c>
      <c r="O68" s="212">
        <f t="shared" si="38"/>
        <v>3507.3573715541893</v>
      </c>
      <c r="P68" s="212">
        <f t="shared" si="38"/>
        <v>3779.7678994789735</v>
      </c>
      <c r="Q68" s="212">
        <f t="shared" si="38"/>
        <v>4067.1242115482319</v>
      </c>
      <c r="R68" s="212">
        <f t="shared" si="38"/>
        <v>4293.7892115482318</v>
      </c>
      <c r="S68" s="212">
        <f t="shared" si="38"/>
        <v>4520.4542115482318</v>
      </c>
      <c r="T68" s="212">
        <f t="shared" si="38"/>
        <v>4747.1192115482318</v>
      </c>
      <c r="U68" s="212">
        <f t="shared" si="38"/>
        <v>4898.2292115482314</v>
      </c>
      <c r="V68" s="212">
        <f t="shared" si="38"/>
        <v>5043.7292115482314</v>
      </c>
      <c r="W68" s="212">
        <f t="shared" si="38"/>
        <v>5189.2292115482323</v>
      </c>
      <c r="X68" s="212">
        <f t="shared" si="38"/>
        <v>5334.7292115482323</v>
      </c>
      <c r="Y68" s="212">
        <f t="shared" si="38"/>
        <v>5443.8542115482323</v>
      </c>
      <c r="Z68" s="212">
        <f t="shared" si="38"/>
        <v>5552.9792115482323</v>
      </c>
    </row>
    <row r="69" spans="2:26">
      <c r="C69" s="366"/>
      <c r="D69" s="296"/>
      <c r="E69" s="296"/>
      <c r="F69" s="296"/>
      <c r="G69" s="296"/>
      <c r="H69" s="296"/>
      <c r="I69" s="296"/>
      <c r="J69" s="296"/>
      <c r="K69" s="296"/>
      <c r="L69" s="296"/>
      <c r="M69" s="296"/>
      <c r="N69" s="296"/>
      <c r="O69" s="296"/>
      <c r="P69" s="296"/>
      <c r="Q69" s="219"/>
      <c r="R69" s="219"/>
      <c r="S69" s="219"/>
      <c r="T69" s="219"/>
      <c r="U69" s="219"/>
      <c r="V69" s="219"/>
      <c r="W69" s="219"/>
      <c r="X69" s="219"/>
      <c r="Y69" s="219"/>
      <c r="Z69" s="219"/>
    </row>
    <row r="70" spans="2:26">
      <c r="B70" s="361" t="s">
        <v>31</v>
      </c>
      <c r="C70" s="182"/>
      <c r="D70" s="288"/>
      <c r="E70" s="288"/>
      <c r="F70" s="288"/>
      <c r="G70" s="288"/>
      <c r="H70" s="288"/>
      <c r="I70" s="288"/>
      <c r="J70" s="288"/>
      <c r="K70" s="288"/>
      <c r="L70" s="288"/>
      <c r="M70" s="288"/>
      <c r="N70" s="288"/>
      <c r="O70" s="288"/>
      <c r="P70" s="288"/>
      <c r="Q70" s="234"/>
      <c r="R70" s="234"/>
      <c r="S70" s="234"/>
      <c r="T70" s="234"/>
      <c r="U70" s="234"/>
      <c r="V70" s="234"/>
      <c r="W70" s="234"/>
      <c r="X70" s="234"/>
      <c r="Y70" s="234"/>
      <c r="Z70" s="234"/>
    </row>
    <row r="71" spans="2:26">
      <c r="B71" s="430" t="s">
        <v>172</v>
      </c>
      <c r="C71" s="366" t="s">
        <v>361</v>
      </c>
      <c r="D71" s="219"/>
      <c r="E71" s="219">
        <f>E83*E$8</f>
        <v>148.995</v>
      </c>
      <c r="F71" s="219">
        <f t="shared" ref="F71:Z71" si="39">E71+(F83-E83)*F$8</f>
        <v>150.59461740067499</v>
      </c>
      <c r="G71" s="219">
        <f t="shared" si="39"/>
        <v>152.73597387146705</v>
      </c>
      <c r="H71" s="219">
        <f t="shared" si="39"/>
        <v>155.66829787115782</v>
      </c>
      <c r="I71" s="219">
        <f t="shared" si="39"/>
        <v>158.74728645927664</v>
      </c>
      <c r="J71" s="219">
        <f t="shared" si="39"/>
        <v>161.38782170673872</v>
      </c>
      <c r="K71" s="219">
        <f t="shared" si="39"/>
        <v>164.07675374083553</v>
      </c>
      <c r="L71" s="219">
        <f t="shared" si="39"/>
        <v>166.94003148344294</v>
      </c>
      <c r="M71" s="219">
        <f t="shared" si="39"/>
        <v>169.45586508929372</v>
      </c>
      <c r="N71" s="219">
        <f t="shared" si="39"/>
        <v>171.56464722578963</v>
      </c>
      <c r="O71" s="219">
        <f t="shared" si="39"/>
        <v>173.72102514296472</v>
      </c>
      <c r="P71" s="219">
        <f t="shared" si="39"/>
        <v>175.91643813127271</v>
      </c>
      <c r="Q71" s="219">
        <f t="shared" si="39"/>
        <v>178.14236456905238</v>
      </c>
      <c r="R71" s="219">
        <f t="shared" si="39"/>
        <v>178.14236456905238</v>
      </c>
      <c r="S71" s="219">
        <f t="shared" si="39"/>
        <v>178.14236456905238</v>
      </c>
      <c r="T71" s="219">
        <f t="shared" si="39"/>
        <v>178.14236456905238</v>
      </c>
      <c r="U71" s="219">
        <f t="shared" si="39"/>
        <v>178.14236456905238</v>
      </c>
      <c r="V71" s="219">
        <f t="shared" si="39"/>
        <v>178.14236456905238</v>
      </c>
      <c r="W71" s="219">
        <f t="shared" si="39"/>
        <v>178.14236456905238</v>
      </c>
      <c r="X71" s="219">
        <f t="shared" si="39"/>
        <v>178.14236456905238</v>
      </c>
      <c r="Y71" s="219">
        <f t="shared" si="39"/>
        <v>178.14236456905238</v>
      </c>
      <c r="Z71" s="219">
        <f t="shared" si="39"/>
        <v>178.14236456905238</v>
      </c>
    </row>
    <row r="72" spans="2:26">
      <c r="B72" s="430" t="s">
        <v>173</v>
      </c>
      <c r="C72" s="366" t="s">
        <v>361</v>
      </c>
      <c r="D72" s="219"/>
      <c r="E72" s="219">
        <f>E84*E$8</f>
        <v>1.26</v>
      </c>
      <c r="F72" s="219">
        <f t="shared" ref="F72:Z72" si="40">E72+(F84-E84)*F$8</f>
        <v>2.3790241980750002</v>
      </c>
      <c r="G72" s="219">
        <f t="shared" si="40"/>
        <v>4.0998422581081346</v>
      </c>
      <c r="H72" s="219">
        <f t="shared" si="40"/>
        <v>7.0648140838422178</v>
      </c>
      <c r="I72" s="219">
        <f t="shared" si="40"/>
        <v>10.637338894184087</v>
      </c>
      <c r="J72" s="219">
        <f t="shared" si="40"/>
        <v>13.858257996873093</v>
      </c>
      <c r="K72" s="219">
        <f t="shared" si="40"/>
        <v>17.472818786892581</v>
      </c>
      <c r="L72" s="219">
        <f t="shared" si="40"/>
        <v>21.451350631845713</v>
      </c>
      <c r="M72" s="219">
        <f t="shared" si="40"/>
        <v>27.262349677437406</v>
      </c>
      <c r="N72" s="219">
        <f t="shared" si="40"/>
        <v>35.208287134914066</v>
      </c>
      <c r="O72" s="219">
        <f t="shared" si="40"/>
        <v>44.833643093523371</v>
      </c>
      <c r="P72" s="219">
        <f t="shared" si="40"/>
        <v>56.968658318404003</v>
      </c>
      <c r="Q72" s="219">
        <f t="shared" si="40"/>
        <v>78.700832359109825</v>
      </c>
      <c r="R72" s="219">
        <f t="shared" si="40"/>
        <v>78.700832359109825</v>
      </c>
      <c r="S72" s="219">
        <f t="shared" si="40"/>
        <v>78.700832359109825</v>
      </c>
      <c r="T72" s="219">
        <f t="shared" si="40"/>
        <v>78.700832359109825</v>
      </c>
      <c r="U72" s="219">
        <f t="shared" si="40"/>
        <v>78.700832359109825</v>
      </c>
      <c r="V72" s="219">
        <f t="shared" si="40"/>
        <v>78.700832359109825</v>
      </c>
      <c r="W72" s="219">
        <f t="shared" si="40"/>
        <v>78.700832359109825</v>
      </c>
      <c r="X72" s="219">
        <f t="shared" si="40"/>
        <v>78.700832359109825</v>
      </c>
      <c r="Y72" s="219">
        <f t="shared" si="40"/>
        <v>78.700832359109825</v>
      </c>
      <c r="Z72" s="219">
        <f t="shared" si="40"/>
        <v>78.700832359109825</v>
      </c>
    </row>
    <row r="73" spans="2:26">
      <c r="B73" s="430" t="s">
        <v>174</v>
      </c>
      <c r="C73" s="366" t="s">
        <v>361</v>
      </c>
      <c r="D73" s="219"/>
      <c r="E73" s="219">
        <f>E85*E$8</f>
        <v>49.5</v>
      </c>
      <c r="F73" s="219">
        <f t="shared" ref="F73:Z73" si="41">E73+(F85-E85)*F$8</f>
        <v>53.46460350129982</v>
      </c>
      <c r="G73" s="219">
        <f t="shared" si="41"/>
        <v>57.640510943184125</v>
      </c>
      <c r="H73" s="219">
        <f t="shared" si="41"/>
        <v>62.569424250440278</v>
      </c>
      <c r="I73" s="219">
        <f t="shared" si="41"/>
        <v>67.5065215418892</v>
      </c>
      <c r="J73" s="219">
        <f t="shared" si="41"/>
        <v>71.601823979183621</v>
      </c>
      <c r="K73" s="219">
        <f t="shared" si="41"/>
        <v>75.88876665043739</v>
      </c>
      <c r="L73" s="219">
        <f t="shared" si="41"/>
        <v>80.309063661803947</v>
      </c>
      <c r="M73" s="219">
        <f t="shared" si="41"/>
        <v>84.884223351100147</v>
      </c>
      <c r="N73" s="219">
        <f t="shared" si="41"/>
        <v>89.590793107684036</v>
      </c>
      <c r="O73" s="219">
        <f t="shared" si="41"/>
        <v>94.60479509808799</v>
      </c>
      <c r="P73" s="219">
        <f t="shared" si="41"/>
        <v>99.881385501422187</v>
      </c>
      <c r="Q73" s="219">
        <f t="shared" si="41"/>
        <v>105.4941597357757</v>
      </c>
      <c r="R73" s="219">
        <f t="shared" si="41"/>
        <v>105.4941597357757</v>
      </c>
      <c r="S73" s="219">
        <f t="shared" si="41"/>
        <v>105.4941597357757</v>
      </c>
      <c r="T73" s="219">
        <f t="shared" si="41"/>
        <v>105.4941597357757</v>
      </c>
      <c r="U73" s="219">
        <f t="shared" si="41"/>
        <v>105.4941597357757</v>
      </c>
      <c r="V73" s="219">
        <f t="shared" si="41"/>
        <v>105.4941597357757</v>
      </c>
      <c r="W73" s="219">
        <f t="shared" si="41"/>
        <v>105.4941597357757</v>
      </c>
      <c r="X73" s="219">
        <f t="shared" si="41"/>
        <v>105.4941597357757</v>
      </c>
      <c r="Y73" s="219">
        <f t="shared" si="41"/>
        <v>105.4941597357757</v>
      </c>
      <c r="Z73" s="219">
        <f t="shared" si="41"/>
        <v>105.4941597357757</v>
      </c>
    </row>
    <row r="74" spans="2:26">
      <c r="B74" s="430" t="s">
        <v>175</v>
      </c>
      <c r="C74" s="366" t="s">
        <v>361</v>
      </c>
      <c r="D74" s="219"/>
      <c r="E74" s="219">
        <f>E86*E$8</f>
        <v>0.99</v>
      </c>
      <c r="F74" s="219">
        <f t="shared" ref="F74:Z74" si="42">E74+(F86-E86)*F$8</f>
        <v>0.99</v>
      </c>
      <c r="G74" s="219">
        <f t="shared" si="42"/>
        <v>0.99</v>
      </c>
      <c r="H74" s="219">
        <f t="shared" si="42"/>
        <v>0.99</v>
      </c>
      <c r="I74" s="219">
        <f t="shared" si="42"/>
        <v>0.99</v>
      </c>
      <c r="J74" s="219">
        <f t="shared" si="42"/>
        <v>0.99</v>
      </c>
      <c r="K74" s="219">
        <f t="shared" si="42"/>
        <v>0.99</v>
      </c>
      <c r="L74" s="219">
        <f t="shared" si="42"/>
        <v>0.99</v>
      </c>
      <c r="M74" s="219">
        <f t="shared" si="42"/>
        <v>0.99</v>
      </c>
      <c r="N74" s="219">
        <f t="shared" si="42"/>
        <v>0.99</v>
      </c>
      <c r="O74" s="219">
        <f t="shared" si="42"/>
        <v>0.99</v>
      </c>
      <c r="P74" s="219">
        <f t="shared" si="42"/>
        <v>0.99</v>
      </c>
      <c r="Q74" s="219">
        <f t="shared" si="42"/>
        <v>0.99</v>
      </c>
      <c r="R74" s="219">
        <f t="shared" si="42"/>
        <v>0.99</v>
      </c>
      <c r="S74" s="219">
        <f t="shared" si="42"/>
        <v>0.99</v>
      </c>
      <c r="T74" s="219">
        <f t="shared" si="42"/>
        <v>0.99</v>
      </c>
      <c r="U74" s="219">
        <f t="shared" si="42"/>
        <v>0.99</v>
      </c>
      <c r="V74" s="219">
        <f t="shared" si="42"/>
        <v>0.99</v>
      </c>
      <c r="W74" s="219">
        <f t="shared" si="42"/>
        <v>0.99</v>
      </c>
      <c r="X74" s="219">
        <f t="shared" si="42"/>
        <v>0.99</v>
      </c>
      <c r="Y74" s="219">
        <f t="shared" si="42"/>
        <v>0.99</v>
      </c>
      <c r="Z74" s="219">
        <f t="shared" si="42"/>
        <v>0.99</v>
      </c>
    </row>
    <row r="75" spans="2:26">
      <c r="B75" s="430" t="s">
        <v>176</v>
      </c>
      <c r="C75" s="366" t="s">
        <v>361</v>
      </c>
      <c r="D75" s="219"/>
      <c r="E75" s="219">
        <f>E87*E$8</f>
        <v>149.44499999999999</v>
      </c>
      <c r="F75" s="219">
        <f t="shared" ref="F75:Z75" si="43">E75+(F87-E87)*F$8</f>
        <v>190.31625</v>
      </c>
      <c r="G75" s="219">
        <f t="shared" si="43"/>
        <v>406.65374999999995</v>
      </c>
      <c r="H75" s="219">
        <f t="shared" si="43"/>
        <v>676.65374999999995</v>
      </c>
      <c r="I75" s="219">
        <f t="shared" si="43"/>
        <v>946.65374999999995</v>
      </c>
      <c r="J75" s="219">
        <f t="shared" si="43"/>
        <v>1162.6537499999999</v>
      </c>
      <c r="K75" s="219">
        <f t="shared" si="43"/>
        <v>1378.6537500000002</v>
      </c>
      <c r="L75" s="219">
        <f t="shared" si="43"/>
        <v>1594.6537500000002</v>
      </c>
      <c r="M75" s="219">
        <f t="shared" si="43"/>
        <v>1783.6537499999999</v>
      </c>
      <c r="N75" s="219">
        <f t="shared" si="43"/>
        <v>1945.6537499999999</v>
      </c>
      <c r="O75" s="219">
        <f t="shared" si="43"/>
        <v>2107.6537500000004</v>
      </c>
      <c r="P75" s="219">
        <f t="shared" si="43"/>
        <v>2269.6537500000004</v>
      </c>
      <c r="Q75" s="219">
        <f t="shared" si="43"/>
        <v>2431.6537500000004</v>
      </c>
      <c r="R75" s="219">
        <f t="shared" si="43"/>
        <v>2431.6537500000004</v>
      </c>
      <c r="S75" s="219">
        <f t="shared" si="43"/>
        <v>2431.6537500000004</v>
      </c>
      <c r="T75" s="219">
        <f t="shared" si="43"/>
        <v>2431.6537500000004</v>
      </c>
      <c r="U75" s="219">
        <f t="shared" si="43"/>
        <v>2431.6537500000004</v>
      </c>
      <c r="V75" s="219">
        <f t="shared" si="43"/>
        <v>2431.6537500000004</v>
      </c>
      <c r="W75" s="219">
        <f t="shared" si="43"/>
        <v>2431.6537500000004</v>
      </c>
      <c r="X75" s="219">
        <f t="shared" si="43"/>
        <v>2431.6537500000004</v>
      </c>
      <c r="Y75" s="219">
        <f t="shared" si="43"/>
        <v>2431.6537500000004</v>
      </c>
      <c r="Z75" s="219">
        <f t="shared" si="43"/>
        <v>2431.6537500000004</v>
      </c>
    </row>
    <row r="76" spans="2:26">
      <c r="B76" s="138" t="s">
        <v>433</v>
      </c>
      <c r="C76" s="502" t="s">
        <v>361</v>
      </c>
      <c r="D76" s="503"/>
      <c r="E76" s="503"/>
      <c r="F76" s="503"/>
      <c r="G76" s="503"/>
      <c r="H76" s="503"/>
      <c r="I76" s="503"/>
      <c r="J76" s="503"/>
      <c r="K76" s="503"/>
      <c r="L76" s="503"/>
      <c r="M76" s="503"/>
      <c r="N76" s="503"/>
      <c r="O76" s="503"/>
      <c r="P76" s="503"/>
      <c r="Q76" s="503"/>
      <c r="R76" s="503">
        <f>R37*$C$13</f>
        <v>20.790000000000003</v>
      </c>
      <c r="S76" s="503">
        <f t="shared" ref="S76:Z76" si="44">S37*$C$13</f>
        <v>41.580000000000005</v>
      </c>
      <c r="T76" s="503">
        <f t="shared" si="44"/>
        <v>62.370000000000012</v>
      </c>
      <c r="U76" s="503">
        <f t="shared" si="44"/>
        <v>76.230000000000018</v>
      </c>
      <c r="V76" s="503">
        <f t="shared" si="44"/>
        <v>97.230000000000018</v>
      </c>
      <c r="W76" s="503">
        <f t="shared" si="44"/>
        <v>118.23000000000002</v>
      </c>
      <c r="X76" s="503">
        <f t="shared" si="44"/>
        <v>139.23000000000002</v>
      </c>
      <c r="Y76" s="503">
        <f t="shared" si="44"/>
        <v>154.98000000000002</v>
      </c>
      <c r="Z76" s="503">
        <f t="shared" si="44"/>
        <v>170.73000000000002</v>
      </c>
    </row>
    <row r="77" spans="2:26">
      <c r="B77" s="138" t="s">
        <v>434</v>
      </c>
      <c r="C77" s="502" t="s">
        <v>361</v>
      </c>
      <c r="D77" s="503"/>
      <c r="E77" s="503"/>
      <c r="F77" s="503"/>
      <c r="G77" s="503"/>
      <c r="H77" s="503"/>
      <c r="I77" s="503"/>
      <c r="J77" s="503"/>
      <c r="K77" s="503"/>
      <c r="L77" s="503"/>
      <c r="M77" s="503"/>
      <c r="N77" s="503"/>
      <c r="O77" s="503"/>
      <c r="P77" s="503"/>
      <c r="Q77" s="503"/>
      <c r="R77" s="503">
        <f>R38*$C$14</f>
        <v>21.78</v>
      </c>
      <c r="S77" s="503">
        <f t="shared" ref="S77:Z77" si="45">S38*$C$14</f>
        <v>43.56</v>
      </c>
      <c r="T77" s="503">
        <f t="shared" si="45"/>
        <v>65.340000000000018</v>
      </c>
      <c r="U77" s="503">
        <f t="shared" si="45"/>
        <v>79.860000000000014</v>
      </c>
      <c r="V77" s="503">
        <f t="shared" si="45"/>
        <v>101.86000000000001</v>
      </c>
      <c r="W77" s="503">
        <f t="shared" si="45"/>
        <v>123.86000000000001</v>
      </c>
      <c r="X77" s="503">
        <f t="shared" si="45"/>
        <v>145.86000000000004</v>
      </c>
      <c r="Y77" s="503">
        <f t="shared" si="45"/>
        <v>162.36000000000004</v>
      </c>
      <c r="Z77" s="503">
        <f t="shared" si="45"/>
        <v>178.86000000000004</v>
      </c>
    </row>
    <row r="78" spans="2:26">
      <c r="B78" s="138" t="s">
        <v>427</v>
      </c>
      <c r="C78" s="502" t="s">
        <v>361</v>
      </c>
      <c r="D78" s="503"/>
      <c r="E78" s="503"/>
      <c r="F78" s="503"/>
      <c r="G78" s="503"/>
      <c r="H78" s="503"/>
      <c r="I78" s="503"/>
      <c r="J78" s="503"/>
      <c r="K78" s="503"/>
      <c r="L78" s="503"/>
      <c r="M78" s="503"/>
      <c r="N78" s="503"/>
      <c r="O78" s="503"/>
      <c r="P78" s="503"/>
      <c r="Q78" s="503"/>
      <c r="R78" s="503">
        <f>R39*$C$15</f>
        <v>108.54000000000002</v>
      </c>
      <c r="S78" s="503">
        <f t="shared" ref="S78:Z78" si="46">S39*$C$15</f>
        <v>217.08000000000004</v>
      </c>
      <c r="T78" s="503">
        <f t="shared" si="46"/>
        <v>325.62000000000006</v>
      </c>
      <c r="U78" s="503">
        <f t="shared" si="46"/>
        <v>397.98</v>
      </c>
      <c r="V78" s="503">
        <f t="shared" si="46"/>
        <v>451.98</v>
      </c>
      <c r="W78" s="503">
        <f t="shared" si="46"/>
        <v>505.98000000000008</v>
      </c>
      <c r="X78" s="503">
        <f t="shared" si="46"/>
        <v>559.98</v>
      </c>
      <c r="Y78" s="503">
        <f t="shared" si="46"/>
        <v>600.48</v>
      </c>
      <c r="Z78" s="503">
        <f t="shared" si="46"/>
        <v>640.98</v>
      </c>
    </row>
    <row r="79" spans="2:26">
      <c r="B79" s="375" t="s">
        <v>461</v>
      </c>
      <c r="C79" s="370" t="s">
        <v>361</v>
      </c>
      <c r="D79" s="356"/>
      <c r="E79" s="356"/>
      <c r="F79" s="356"/>
      <c r="G79" s="356"/>
      <c r="H79" s="356"/>
      <c r="I79" s="356"/>
      <c r="J79" s="356"/>
      <c r="K79" s="356"/>
      <c r="L79" s="356"/>
      <c r="M79" s="356"/>
      <c r="N79" s="356"/>
      <c r="O79" s="356"/>
      <c r="P79" s="356"/>
      <c r="Q79" s="356"/>
      <c r="R79" s="371">
        <f>SUM(R76:R78)</f>
        <v>151.11000000000001</v>
      </c>
      <c r="S79" s="371">
        <f t="shared" ref="S79:Z79" si="47">SUM(S76:S78)</f>
        <v>302.22000000000003</v>
      </c>
      <c r="T79" s="371">
        <f t="shared" si="47"/>
        <v>453.3300000000001</v>
      </c>
      <c r="U79" s="371">
        <f t="shared" si="47"/>
        <v>554.07000000000005</v>
      </c>
      <c r="V79" s="371">
        <f t="shared" si="47"/>
        <v>651.07000000000005</v>
      </c>
      <c r="W79" s="371">
        <f t="shared" si="47"/>
        <v>748.07000000000016</v>
      </c>
      <c r="X79" s="371">
        <f t="shared" si="47"/>
        <v>845.07</v>
      </c>
      <c r="Y79" s="371">
        <f t="shared" si="47"/>
        <v>917.82</v>
      </c>
      <c r="Z79" s="371">
        <f t="shared" si="47"/>
        <v>990.57</v>
      </c>
    </row>
    <row r="80" spans="2:26">
      <c r="B80" s="361" t="str">
        <f>"Sum, "&amp;B70</f>
        <v>Sum, Østdanmark (DK2)</v>
      </c>
      <c r="C80" s="90" t="s">
        <v>361</v>
      </c>
      <c r="D80" s="212"/>
      <c r="E80" s="212">
        <f t="shared" ref="E80:Z80" si="48">SUM(E71:E75)+E79</f>
        <v>350.19</v>
      </c>
      <c r="F80" s="212">
        <f t="shared" si="48"/>
        <v>397.74449510004979</v>
      </c>
      <c r="G80" s="212">
        <f t="shared" si="48"/>
        <v>622.12007707275927</v>
      </c>
      <c r="H80" s="212">
        <f t="shared" si="48"/>
        <v>902.94628620544029</v>
      </c>
      <c r="I80" s="212">
        <f t="shared" si="48"/>
        <v>1184.5348968953499</v>
      </c>
      <c r="J80" s="212">
        <f t="shared" si="48"/>
        <v>1410.4916536827955</v>
      </c>
      <c r="K80" s="212">
        <f t="shared" si="48"/>
        <v>1637.0820891781657</v>
      </c>
      <c r="L80" s="212">
        <f t="shared" si="48"/>
        <v>1864.3441957770929</v>
      </c>
      <c r="M80" s="212">
        <f t="shared" si="48"/>
        <v>2066.2461881178315</v>
      </c>
      <c r="N80" s="212">
        <f t="shared" si="48"/>
        <v>2243.0074774683876</v>
      </c>
      <c r="O80" s="212">
        <f t="shared" si="48"/>
        <v>2421.8032133345764</v>
      </c>
      <c r="P80" s="212">
        <f t="shared" si="48"/>
        <v>2603.4102319510994</v>
      </c>
      <c r="Q80" s="212">
        <f t="shared" si="48"/>
        <v>2794.9811066639386</v>
      </c>
      <c r="R80" s="212">
        <f t="shared" si="48"/>
        <v>2946.0911066639387</v>
      </c>
      <c r="S80" s="212">
        <f t="shared" si="48"/>
        <v>3097.2011066639388</v>
      </c>
      <c r="T80" s="212">
        <f t="shared" si="48"/>
        <v>3248.3111066639385</v>
      </c>
      <c r="U80" s="212">
        <f t="shared" si="48"/>
        <v>3349.0511066639388</v>
      </c>
      <c r="V80" s="212">
        <f t="shared" si="48"/>
        <v>3446.0511066639388</v>
      </c>
      <c r="W80" s="212">
        <f t="shared" si="48"/>
        <v>3543.0511066639388</v>
      </c>
      <c r="X80" s="212">
        <f t="shared" si="48"/>
        <v>3640.0511066639388</v>
      </c>
      <c r="Y80" s="212">
        <f t="shared" si="48"/>
        <v>3712.8011066639388</v>
      </c>
      <c r="Z80" s="212">
        <f t="shared" si="48"/>
        <v>3785.5511066639388</v>
      </c>
    </row>
    <row r="81" spans="2:27">
      <c r="C81" s="366"/>
      <c r="D81" s="296"/>
      <c r="E81" s="296"/>
      <c r="F81" s="296"/>
      <c r="G81" s="296"/>
      <c r="H81" s="296"/>
      <c r="I81" s="296"/>
      <c r="J81" s="296"/>
      <c r="K81" s="296"/>
      <c r="L81" s="296"/>
      <c r="M81" s="296"/>
      <c r="N81" s="296"/>
      <c r="O81" s="296"/>
      <c r="P81" s="296"/>
      <c r="Q81" s="219"/>
      <c r="R81" s="219"/>
      <c r="S81" s="219"/>
      <c r="T81" s="219"/>
      <c r="U81" s="219"/>
      <c r="V81" s="219"/>
      <c r="W81" s="219"/>
      <c r="X81" s="219"/>
      <c r="Y81" s="219"/>
      <c r="Z81" s="219"/>
    </row>
    <row r="82" spans="2:27">
      <c r="B82" s="361" t="s">
        <v>177</v>
      </c>
      <c r="C82" s="182"/>
      <c r="D82" s="288"/>
      <c r="E82" s="288"/>
      <c r="F82" s="288"/>
      <c r="G82" s="288"/>
      <c r="H82" s="288"/>
      <c r="I82" s="288"/>
      <c r="J82" s="288"/>
      <c r="K82" s="288"/>
      <c r="L82" s="288"/>
      <c r="M82" s="288"/>
      <c r="N82" s="288"/>
      <c r="O82" s="288"/>
      <c r="P82" s="288"/>
      <c r="Q82" s="221"/>
      <c r="R82" s="221"/>
      <c r="S82" s="221"/>
      <c r="T82" s="221"/>
      <c r="U82" s="221"/>
      <c r="V82" s="221"/>
      <c r="W82" s="221"/>
      <c r="X82" s="221"/>
      <c r="Y82" s="221"/>
      <c r="Z82" s="221"/>
    </row>
    <row r="83" spans="2:27">
      <c r="B83" s="430" t="s">
        <v>172</v>
      </c>
      <c r="C83" s="366" t="s">
        <v>361</v>
      </c>
      <c r="D83" s="304"/>
      <c r="E83" s="132">
        <f t="shared" ref="E83:Z83" si="49">E44*$C$13</f>
        <v>496.65000000000003</v>
      </c>
      <c r="F83" s="132">
        <f t="shared" si="49"/>
        <v>499.84923480135001</v>
      </c>
      <c r="G83" s="132">
        <f t="shared" si="49"/>
        <v>504.13194774293413</v>
      </c>
      <c r="H83" s="132">
        <f t="shared" si="49"/>
        <v>509.99659574231566</v>
      </c>
      <c r="I83" s="132">
        <f t="shared" si="49"/>
        <v>516.1545729185533</v>
      </c>
      <c r="J83" s="132">
        <f t="shared" si="49"/>
        <v>522.75591103720853</v>
      </c>
      <c r="K83" s="132">
        <f t="shared" si="49"/>
        <v>529.47824112245053</v>
      </c>
      <c r="L83" s="132">
        <f t="shared" si="49"/>
        <v>536.63643547896902</v>
      </c>
      <c r="M83" s="132">
        <f t="shared" si="49"/>
        <v>542.92601949359596</v>
      </c>
      <c r="N83" s="132">
        <f t="shared" si="49"/>
        <v>548.19797483483569</v>
      </c>
      <c r="O83" s="132">
        <f t="shared" si="49"/>
        <v>553.58891962777341</v>
      </c>
      <c r="P83" s="132">
        <f t="shared" si="49"/>
        <v>559.0774520985434</v>
      </c>
      <c r="Q83" s="132">
        <f t="shared" si="49"/>
        <v>564.64226819299256</v>
      </c>
      <c r="R83" s="132">
        <f t="shared" si="49"/>
        <v>564.64226819299256</v>
      </c>
      <c r="S83" s="132">
        <f t="shared" si="49"/>
        <v>564.64226819299256</v>
      </c>
      <c r="T83" s="132">
        <f t="shared" si="49"/>
        <v>564.64226819299256</v>
      </c>
      <c r="U83" s="132">
        <f t="shared" si="49"/>
        <v>564.64226819299256</v>
      </c>
      <c r="V83" s="132">
        <f t="shared" si="49"/>
        <v>564.64226819299256</v>
      </c>
      <c r="W83" s="132">
        <f t="shared" si="49"/>
        <v>564.64226819299256</v>
      </c>
      <c r="X83" s="132">
        <f t="shared" si="49"/>
        <v>564.64226819299256</v>
      </c>
      <c r="Y83" s="132">
        <f t="shared" si="49"/>
        <v>564.64226819299256</v>
      </c>
      <c r="Z83" s="132">
        <f t="shared" si="49"/>
        <v>564.64226819299256</v>
      </c>
      <c r="AA83" s="423"/>
    </row>
    <row r="84" spans="2:27">
      <c r="B84" s="430" t="s">
        <v>173</v>
      </c>
      <c r="C84" s="366" t="s">
        <v>361</v>
      </c>
      <c r="D84" s="304"/>
      <c r="E84" s="132">
        <f t="shared" ref="E84:Z84" si="50">E45*$C$13</f>
        <v>4.2</v>
      </c>
      <c r="F84" s="132">
        <f t="shared" si="50"/>
        <v>6.438048396150001</v>
      </c>
      <c r="G84" s="132">
        <f t="shared" si="50"/>
        <v>9.879684516216269</v>
      </c>
      <c r="H84" s="132">
        <f t="shared" si="50"/>
        <v>15.809628167684435</v>
      </c>
      <c r="I84" s="132">
        <f t="shared" si="50"/>
        <v>22.954677788368173</v>
      </c>
      <c r="J84" s="132">
        <f t="shared" si="50"/>
        <v>31.006975545090686</v>
      </c>
      <c r="K84" s="132">
        <f t="shared" si="50"/>
        <v>40.043377520139408</v>
      </c>
      <c r="L84" s="132">
        <f t="shared" si="50"/>
        <v>49.989707132522234</v>
      </c>
      <c r="M84" s="132">
        <f t="shared" si="50"/>
        <v>64.517204746501463</v>
      </c>
      <c r="N84" s="132">
        <f t="shared" si="50"/>
        <v>84.382048390193106</v>
      </c>
      <c r="O84" s="132">
        <f t="shared" si="50"/>
        <v>108.44543828671637</v>
      </c>
      <c r="P84" s="132">
        <f t="shared" si="50"/>
        <v>138.78297634891794</v>
      </c>
      <c r="Q84" s="132">
        <f t="shared" si="50"/>
        <v>193.11341145068249</v>
      </c>
      <c r="R84" s="132">
        <f t="shared" si="50"/>
        <v>193.11341145068249</v>
      </c>
      <c r="S84" s="132">
        <f t="shared" si="50"/>
        <v>193.11341145068249</v>
      </c>
      <c r="T84" s="132">
        <f t="shared" si="50"/>
        <v>193.11341145068249</v>
      </c>
      <c r="U84" s="132">
        <f t="shared" si="50"/>
        <v>193.11341145068249</v>
      </c>
      <c r="V84" s="132">
        <f t="shared" si="50"/>
        <v>193.11341145068249</v>
      </c>
      <c r="W84" s="132">
        <f t="shared" si="50"/>
        <v>193.11341145068249</v>
      </c>
      <c r="X84" s="132">
        <f t="shared" si="50"/>
        <v>193.11341145068249</v>
      </c>
      <c r="Y84" s="132">
        <f t="shared" si="50"/>
        <v>193.11341145068249</v>
      </c>
      <c r="Z84" s="132">
        <f t="shared" si="50"/>
        <v>193.11341145068249</v>
      </c>
      <c r="AA84" s="423"/>
    </row>
    <row r="85" spans="2:27">
      <c r="B85" s="430" t="s">
        <v>174</v>
      </c>
      <c r="C85" s="366" t="s">
        <v>361</v>
      </c>
      <c r="D85" s="305"/>
      <c r="E85" s="208">
        <f t="shared" ref="E85:Z85" si="51">E46*$C$14</f>
        <v>165</v>
      </c>
      <c r="F85" s="208">
        <f t="shared" si="51"/>
        <v>172.92920700259964</v>
      </c>
      <c r="G85" s="208">
        <f t="shared" si="51"/>
        <v>181.28102188636825</v>
      </c>
      <c r="H85" s="208">
        <f t="shared" si="51"/>
        <v>191.13884850088056</v>
      </c>
      <c r="I85" s="208">
        <f t="shared" si="51"/>
        <v>201.0130430837784</v>
      </c>
      <c r="J85" s="208">
        <f t="shared" si="51"/>
        <v>211.25129917701446</v>
      </c>
      <c r="K85" s="208">
        <f t="shared" si="51"/>
        <v>221.96865585514888</v>
      </c>
      <c r="L85" s="208">
        <f t="shared" si="51"/>
        <v>233.01939838356529</v>
      </c>
      <c r="M85" s="208">
        <f t="shared" si="51"/>
        <v>244.45729760680578</v>
      </c>
      <c r="N85" s="208">
        <f t="shared" si="51"/>
        <v>256.22372199826549</v>
      </c>
      <c r="O85" s="208">
        <f t="shared" si="51"/>
        <v>268.75872697427536</v>
      </c>
      <c r="P85" s="208">
        <f t="shared" si="51"/>
        <v>281.95020298261085</v>
      </c>
      <c r="Q85" s="208">
        <f t="shared" si="51"/>
        <v>295.98213856849463</v>
      </c>
      <c r="R85" s="208">
        <f t="shared" si="51"/>
        <v>295.98213856849463</v>
      </c>
      <c r="S85" s="208">
        <f t="shared" si="51"/>
        <v>295.98213856849463</v>
      </c>
      <c r="T85" s="208">
        <f t="shared" si="51"/>
        <v>295.98213856849463</v>
      </c>
      <c r="U85" s="208">
        <f t="shared" si="51"/>
        <v>295.98213856849463</v>
      </c>
      <c r="V85" s="208">
        <f t="shared" si="51"/>
        <v>295.98213856849463</v>
      </c>
      <c r="W85" s="208">
        <f t="shared" si="51"/>
        <v>295.98213856849463</v>
      </c>
      <c r="X85" s="208">
        <f t="shared" si="51"/>
        <v>295.98213856849463</v>
      </c>
      <c r="Y85" s="208">
        <f t="shared" si="51"/>
        <v>295.98213856849463</v>
      </c>
      <c r="Z85" s="208">
        <f t="shared" si="51"/>
        <v>295.98213856849463</v>
      </c>
      <c r="AA85" s="423"/>
    </row>
    <row r="86" spans="2:27">
      <c r="B86" s="430" t="s">
        <v>175</v>
      </c>
      <c r="C86" s="366" t="s">
        <v>361</v>
      </c>
      <c r="D86" s="305"/>
      <c r="E86" s="208">
        <f t="shared" ref="E86:Z86" si="52">E47*$C$14</f>
        <v>3.3000000000000003</v>
      </c>
      <c r="F86" s="208">
        <f t="shared" si="52"/>
        <v>3.3000000000000003</v>
      </c>
      <c r="G86" s="208">
        <f t="shared" si="52"/>
        <v>3.3000000000000003</v>
      </c>
      <c r="H86" s="208">
        <f t="shared" si="52"/>
        <v>3.3000000000000003</v>
      </c>
      <c r="I86" s="208">
        <f t="shared" si="52"/>
        <v>3.3000000000000003</v>
      </c>
      <c r="J86" s="208">
        <f t="shared" si="52"/>
        <v>3.3000000000000003</v>
      </c>
      <c r="K86" s="208">
        <f t="shared" si="52"/>
        <v>3.3000000000000003</v>
      </c>
      <c r="L86" s="208">
        <f t="shared" si="52"/>
        <v>3.3000000000000003</v>
      </c>
      <c r="M86" s="208">
        <f t="shared" si="52"/>
        <v>3.3000000000000003</v>
      </c>
      <c r="N86" s="208">
        <f t="shared" si="52"/>
        <v>3.3000000000000003</v>
      </c>
      <c r="O86" s="208">
        <f t="shared" si="52"/>
        <v>3.3000000000000003</v>
      </c>
      <c r="P86" s="208">
        <f t="shared" si="52"/>
        <v>3.3000000000000003</v>
      </c>
      <c r="Q86" s="208">
        <f t="shared" si="52"/>
        <v>3.3000000000000003</v>
      </c>
      <c r="R86" s="208">
        <f t="shared" si="52"/>
        <v>3.3000000000000003</v>
      </c>
      <c r="S86" s="208">
        <f t="shared" si="52"/>
        <v>3.3000000000000003</v>
      </c>
      <c r="T86" s="208">
        <f t="shared" si="52"/>
        <v>3.3000000000000003</v>
      </c>
      <c r="U86" s="208">
        <f t="shared" si="52"/>
        <v>3.3000000000000003</v>
      </c>
      <c r="V86" s="208">
        <f t="shared" si="52"/>
        <v>3.3000000000000003</v>
      </c>
      <c r="W86" s="208">
        <f t="shared" si="52"/>
        <v>3.3000000000000003</v>
      </c>
      <c r="X86" s="208">
        <f t="shared" si="52"/>
        <v>3.3000000000000003</v>
      </c>
      <c r="Y86" s="208">
        <f t="shared" si="52"/>
        <v>3.3000000000000003</v>
      </c>
      <c r="Z86" s="208">
        <f t="shared" si="52"/>
        <v>3.3000000000000003</v>
      </c>
      <c r="AA86" s="423"/>
    </row>
    <row r="87" spans="2:27">
      <c r="B87" s="430" t="s">
        <v>176</v>
      </c>
      <c r="C87" s="366" t="s">
        <v>361</v>
      </c>
      <c r="D87" s="308"/>
      <c r="E87" s="208">
        <f t="shared" ref="E87:Z87" si="53">E48*$C$15</f>
        <v>498.15000000000003</v>
      </c>
      <c r="F87" s="208">
        <f t="shared" si="53"/>
        <v>579.89250000000004</v>
      </c>
      <c r="G87" s="208">
        <f t="shared" si="53"/>
        <v>1012.5675</v>
      </c>
      <c r="H87" s="208">
        <f t="shared" si="53"/>
        <v>1552.5675000000001</v>
      </c>
      <c r="I87" s="208">
        <f t="shared" si="53"/>
        <v>2092.5675000000001</v>
      </c>
      <c r="J87" s="208">
        <f t="shared" si="53"/>
        <v>2632.5675000000001</v>
      </c>
      <c r="K87" s="208">
        <f t="shared" si="53"/>
        <v>3172.5675000000006</v>
      </c>
      <c r="L87" s="208">
        <f t="shared" si="53"/>
        <v>3712.5675000000006</v>
      </c>
      <c r="M87" s="208">
        <f t="shared" si="53"/>
        <v>4185.0675000000001</v>
      </c>
      <c r="N87" s="208">
        <f t="shared" si="53"/>
        <v>4590.0675000000001</v>
      </c>
      <c r="O87" s="208">
        <f t="shared" si="53"/>
        <v>4995.067500000001</v>
      </c>
      <c r="P87" s="208">
        <f t="shared" si="53"/>
        <v>5400.067500000001</v>
      </c>
      <c r="Q87" s="208">
        <f t="shared" si="53"/>
        <v>5805.067500000001</v>
      </c>
      <c r="R87" s="208">
        <f t="shared" si="53"/>
        <v>5805.067500000001</v>
      </c>
      <c r="S87" s="208">
        <f t="shared" si="53"/>
        <v>5805.067500000001</v>
      </c>
      <c r="T87" s="208">
        <f t="shared" si="53"/>
        <v>5805.067500000001</v>
      </c>
      <c r="U87" s="208">
        <f t="shared" si="53"/>
        <v>5805.067500000001</v>
      </c>
      <c r="V87" s="208">
        <f t="shared" si="53"/>
        <v>5805.067500000001</v>
      </c>
      <c r="W87" s="208">
        <f t="shared" si="53"/>
        <v>5805.067500000001</v>
      </c>
      <c r="X87" s="208">
        <f t="shared" si="53"/>
        <v>5805.067500000001</v>
      </c>
      <c r="Y87" s="208">
        <f t="shared" si="53"/>
        <v>5805.067500000001</v>
      </c>
      <c r="Z87" s="208">
        <f t="shared" si="53"/>
        <v>5805.067500000001</v>
      </c>
    </row>
    <row r="88" spans="2:27">
      <c r="B88" s="138" t="s">
        <v>433</v>
      </c>
      <c r="C88" s="502" t="s">
        <v>361</v>
      </c>
      <c r="D88" s="504"/>
      <c r="E88" s="163"/>
      <c r="F88" s="163"/>
      <c r="G88" s="163"/>
      <c r="H88" s="163"/>
      <c r="I88" s="163"/>
      <c r="J88" s="163"/>
      <c r="K88" s="163"/>
      <c r="L88" s="163"/>
      <c r="M88" s="163"/>
      <c r="N88" s="163"/>
      <c r="O88" s="163"/>
      <c r="P88" s="163"/>
      <c r="Q88" s="163"/>
      <c r="R88" s="503">
        <f>R49*$C$13</f>
        <v>51.975000000000001</v>
      </c>
      <c r="S88" s="503">
        <f t="shared" ref="S88:Z88" si="54">S49*$C$13</f>
        <v>103.95</v>
      </c>
      <c r="T88" s="503">
        <f t="shared" si="54"/>
        <v>155.92500000000001</v>
      </c>
      <c r="U88" s="503">
        <f t="shared" si="54"/>
        <v>190.57500000000002</v>
      </c>
      <c r="V88" s="503">
        <f t="shared" si="54"/>
        <v>243.07500000000002</v>
      </c>
      <c r="W88" s="503">
        <f t="shared" si="54"/>
        <v>295.57499999999999</v>
      </c>
      <c r="X88" s="503">
        <f t="shared" si="54"/>
        <v>348.07499999999999</v>
      </c>
      <c r="Y88" s="503">
        <f t="shared" si="54"/>
        <v>387.45</v>
      </c>
      <c r="Z88" s="503">
        <f t="shared" si="54"/>
        <v>426.82500000000005</v>
      </c>
    </row>
    <row r="89" spans="2:27">
      <c r="B89" s="138" t="s">
        <v>434</v>
      </c>
      <c r="C89" s="502" t="s">
        <v>361</v>
      </c>
      <c r="D89" s="503"/>
      <c r="E89" s="503"/>
      <c r="F89" s="503"/>
      <c r="G89" s="503"/>
      <c r="H89" s="503"/>
      <c r="I89" s="503"/>
      <c r="J89" s="503"/>
      <c r="K89" s="503"/>
      <c r="L89" s="503"/>
      <c r="M89" s="503"/>
      <c r="N89" s="503"/>
      <c r="O89" s="503"/>
      <c r="P89" s="503"/>
      <c r="Q89" s="503"/>
      <c r="R89" s="503">
        <f>R50*$C$14</f>
        <v>54.45</v>
      </c>
      <c r="S89" s="503">
        <f t="shared" ref="S89:Z89" si="55">S50*$C$14</f>
        <v>108.9</v>
      </c>
      <c r="T89" s="503">
        <f t="shared" si="55"/>
        <v>163.35000000000002</v>
      </c>
      <c r="U89" s="503">
        <f t="shared" si="55"/>
        <v>199.65</v>
      </c>
      <c r="V89" s="503">
        <f t="shared" si="55"/>
        <v>254.65000000000003</v>
      </c>
      <c r="W89" s="503">
        <f t="shared" si="55"/>
        <v>309.65000000000003</v>
      </c>
      <c r="X89" s="503">
        <f t="shared" si="55"/>
        <v>364.65000000000003</v>
      </c>
      <c r="Y89" s="503">
        <f t="shared" si="55"/>
        <v>405.90000000000003</v>
      </c>
      <c r="Z89" s="503">
        <f t="shared" si="55"/>
        <v>447.15000000000003</v>
      </c>
    </row>
    <row r="90" spans="2:27">
      <c r="B90" s="138" t="s">
        <v>427</v>
      </c>
      <c r="C90" s="502" t="s">
        <v>361</v>
      </c>
      <c r="D90" s="503"/>
      <c r="E90" s="503"/>
      <c r="F90" s="503"/>
      <c r="G90" s="503"/>
      <c r="H90" s="503"/>
      <c r="I90" s="503"/>
      <c r="J90" s="503"/>
      <c r="K90" s="503"/>
      <c r="L90" s="503"/>
      <c r="M90" s="503"/>
      <c r="N90" s="503"/>
      <c r="O90" s="503"/>
      <c r="P90" s="503"/>
      <c r="Q90" s="503"/>
      <c r="R90" s="503">
        <f>R51*$C$15</f>
        <v>271.35000000000002</v>
      </c>
      <c r="S90" s="503">
        <f t="shared" ref="S90:Z90" si="56">S51*$C$15</f>
        <v>542.70000000000005</v>
      </c>
      <c r="T90" s="503">
        <f t="shared" si="56"/>
        <v>814.05000000000007</v>
      </c>
      <c r="U90" s="503">
        <f t="shared" si="56"/>
        <v>994.95</v>
      </c>
      <c r="V90" s="503">
        <f t="shared" si="56"/>
        <v>1129.95</v>
      </c>
      <c r="W90" s="503">
        <f t="shared" si="56"/>
        <v>1264.95</v>
      </c>
      <c r="X90" s="503">
        <f t="shared" si="56"/>
        <v>1399.95</v>
      </c>
      <c r="Y90" s="503">
        <f t="shared" si="56"/>
        <v>1501.2</v>
      </c>
      <c r="Z90" s="503">
        <f t="shared" si="56"/>
        <v>1602.45</v>
      </c>
    </row>
    <row r="91" spans="2:27">
      <c r="B91" s="375" t="s">
        <v>461</v>
      </c>
      <c r="C91" s="370" t="s">
        <v>361</v>
      </c>
      <c r="D91" s="372"/>
      <c r="E91" s="371"/>
      <c r="F91" s="371"/>
      <c r="G91" s="371"/>
      <c r="H91" s="371"/>
      <c r="I91" s="371"/>
      <c r="J91" s="371"/>
      <c r="K91" s="371"/>
      <c r="L91" s="371"/>
      <c r="M91" s="371"/>
      <c r="N91" s="371"/>
      <c r="O91" s="371"/>
      <c r="P91" s="371"/>
      <c r="Q91" s="371"/>
      <c r="R91" s="371">
        <f>SUM(R88:R90)</f>
        <v>377.77500000000003</v>
      </c>
      <c r="S91" s="371">
        <f t="shared" ref="S91:Z91" si="57">SUM(S88:S90)</f>
        <v>755.55000000000007</v>
      </c>
      <c r="T91" s="371">
        <f t="shared" si="57"/>
        <v>1133.325</v>
      </c>
      <c r="U91" s="371">
        <f t="shared" si="57"/>
        <v>1385.1750000000002</v>
      </c>
      <c r="V91" s="371">
        <f t="shared" si="57"/>
        <v>1627.6750000000002</v>
      </c>
      <c r="W91" s="371">
        <f t="shared" si="57"/>
        <v>1870.1750000000002</v>
      </c>
      <c r="X91" s="371">
        <f t="shared" si="57"/>
        <v>2112.6750000000002</v>
      </c>
      <c r="Y91" s="371">
        <f t="shared" si="57"/>
        <v>2294.5500000000002</v>
      </c>
      <c r="Z91" s="371">
        <f t="shared" si="57"/>
        <v>2476.4250000000002</v>
      </c>
    </row>
    <row r="92" spans="2:27">
      <c r="B92" s="286" t="s">
        <v>135</v>
      </c>
      <c r="C92" s="90" t="s">
        <v>361</v>
      </c>
      <c r="D92" s="212"/>
      <c r="E92" s="212">
        <f t="shared" ref="E92:Z92" si="58">SUM(E83:E87)+E91</f>
        <v>1167.3</v>
      </c>
      <c r="F92" s="212">
        <f t="shared" si="58"/>
        <v>1262.4089902000997</v>
      </c>
      <c r="G92" s="212">
        <f t="shared" si="58"/>
        <v>1711.1601541455184</v>
      </c>
      <c r="H92" s="212">
        <f t="shared" si="58"/>
        <v>2272.8125724108804</v>
      </c>
      <c r="I92" s="212">
        <f t="shared" si="58"/>
        <v>2835.9897937906999</v>
      </c>
      <c r="J92" s="212">
        <f t="shared" si="58"/>
        <v>3400.8816857593138</v>
      </c>
      <c r="K92" s="212">
        <f t="shared" si="58"/>
        <v>3967.3577744977392</v>
      </c>
      <c r="L92" s="212">
        <f t="shared" si="58"/>
        <v>4535.5130409950571</v>
      </c>
      <c r="M92" s="212">
        <f t="shared" si="58"/>
        <v>5040.2680218469031</v>
      </c>
      <c r="N92" s="212">
        <f t="shared" si="58"/>
        <v>5482.1712452232941</v>
      </c>
      <c r="O92" s="212">
        <f t="shared" si="58"/>
        <v>5929.1605848887666</v>
      </c>
      <c r="P92" s="212">
        <f t="shared" si="58"/>
        <v>6383.1781314300733</v>
      </c>
      <c r="Q92" s="212">
        <f t="shared" si="58"/>
        <v>6862.1053182121705</v>
      </c>
      <c r="R92" s="212">
        <f t="shared" si="58"/>
        <v>7239.8803182121701</v>
      </c>
      <c r="S92" s="212">
        <f t="shared" si="58"/>
        <v>7617.6553182121706</v>
      </c>
      <c r="T92" s="212">
        <f t="shared" si="58"/>
        <v>7995.4303182121703</v>
      </c>
      <c r="U92" s="212">
        <f t="shared" si="58"/>
        <v>8247.2803182121716</v>
      </c>
      <c r="V92" s="212">
        <f t="shared" si="58"/>
        <v>8489.7803182121716</v>
      </c>
      <c r="W92" s="212">
        <f t="shared" si="58"/>
        <v>8732.2803182121716</v>
      </c>
      <c r="X92" s="212">
        <f t="shared" si="58"/>
        <v>8974.7803182121716</v>
      </c>
      <c r="Y92" s="212">
        <f t="shared" si="58"/>
        <v>9156.6553182121716</v>
      </c>
      <c r="Z92" s="212">
        <f t="shared" si="58"/>
        <v>9338.5303182121716</v>
      </c>
    </row>
    <row r="93" spans="2:27">
      <c r="B93" s="2" t="s">
        <v>365</v>
      </c>
      <c r="C93" s="366"/>
      <c r="R93" s="371"/>
      <c r="S93" s="371"/>
      <c r="T93" s="371"/>
      <c r="U93" s="371"/>
      <c r="V93" s="371"/>
      <c r="W93" s="371"/>
      <c r="X93" s="371"/>
      <c r="Y93" s="371"/>
      <c r="Z93" s="371"/>
    </row>
    <row r="94" spans="2:27">
      <c r="C94" s="366"/>
      <c r="R94" s="371"/>
      <c r="S94" s="371"/>
      <c r="T94" s="371"/>
      <c r="U94" s="371"/>
      <c r="V94" s="371"/>
      <c r="W94" s="371"/>
      <c r="X94" s="371"/>
      <c r="Y94" s="371"/>
      <c r="Z94" s="371"/>
    </row>
    <row r="95" spans="2:27">
      <c r="C95" s="366"/>
    </row>
    <row r="96" spans="2:27" s="433" customFormat="1">
      <c r="B96" s="433" t="s">
        <v>181</v>
      </c>
      <c r="C96" s="128"/>
    </row>
    <row r="97" spans="2:26" s="70" customFormat="1">
      <c r="C97" s="86"/>
    </row>
    <row r="98" spans="2:26">
      <c r="B98" s="361" t="s">
        <v>418</v>
      </c>
      <c r="C98" s="182" t="s">
        <v>1</v>
      </c>
      <c r="D98" s="182"/>
      <c r="E98" s="182">
        <f t="shared" ref="E98:Z98" si="59">E$6</f>
        <v>2019</v>
      </c>
      <c r="F98" s="182">
        <f t="shared" si="59"/>
        <v>2020</v>
      </c>
      <c r="G98" s="182">
        <f t="shared" si="59"/>
        <v>2021</v>
      </c>
      <c r="H98" s="182">
        <f t="shared" si="59"/>
        <v>2022</v>
      </c>
      <c r="I98" s="182">
        <f t="shared" si="59"/>
        <v>2023</v>
      </c>
      <c r="J98" s="182">
        <f t="shared" si="59"/>
        <v>2024</v>
      </c>
      <c r="K98" s="182">
        <f t="shared" si="59"/>
        <v>2025</v>
      </c>
      <c r="L98" s="182">
        <f t="shared" si="59"/>
        <v>2026</v>
      </c>
      <c r="M98" s="182">
        <f t="shared" si="59"/>
        <v>2027</v>
      </c>
      <c r="N98" s="182">
        <f t="shared" si="59"/>
        <v>2028</v>
      </c>
      <c r="O98" s="182">
        <f t="shared" si="59"/>
        <v>2029</v>
      </c>
      <c r="P98" s="182">
        <f t="shared" si="59"/>
        <v>2030</v>
      </c>
      <c r="Q98" s="182">
        <f t="shared" si="59"/>
        <v>2031</v>
      </c>
      <c r="R98" s="182">
        <f t="shared" si="59"/>
        <v>2032</v>
      </c>
      <c r="S98" s="182">
        <f t="shared" si="59"/>
        <v>2033</v>
      </c>
      <c r="T98" s="182">
        <f t="shared" si="59"/>
        <v>2034</v>
      </c>
      <c r="U98" s="182">
        <f t="shared" si="59"/>
        <v>2035</v>
      </c>
      <c r="V98" s="182">
        <f t="shared" si="59"/>
        <v>2036</v>
      </c>
      <c r="W98" s="182">
        <f t="shared" si="59"/>
        <v>2037</v>
      </c>
      <c r="X98" s="182">
        <f t="shared" si="59"/>
        <v>2038</v>
      </c>
      <c r="Y98" s="182">
        <f t="shared" si="59"/>
        <v>2039</v>
      </c>
      <c r="Z98" s="182">
        <f t="shared" si="59"/>
        <v>2040</v>
      </c>
    </row>
    <row r="99" spans="2:26">
      <c r="B99" s="430" t="s">
        <v>179</v>
      </c>
      <c r="C99" s="366" t="s">
        <v>420</v>
      </c>
      <c r="D99" s="305"/>
      <c r="E99" s="484">
        <v>835</v>
      </c>
      <c r="F99" s="484">
        <v>1042.5016602000001</v>
      </c>
      <c r="G99" s="452">
        <v>1045.9645153650001</v>
      </c>
      <c r="H99" s="452">
        <v>1049.4273705300002</v>
      </c>
      <c r="I99" s="452">
        <v>1052.8902256950003</v>
      </c>
      <c r="J99" s="452">
        <v>1056.3530808600003</v>
      </c>
      <c r="K99" s="452">
        <v>1059.8159360250004</v>
      </c>
      <c r="L99" s="452">
        <v>1063.2787911900004</v>
      </c>
      <c r="M99" s="452">
        <v>1066.7416463550005</v>
      </c>
      <c r="N99" s="452">
        <v>1070.2045015200006</v>
      </c>
      <c r="O99" s="452">
        <v>1073.6673566850006</v>
      </c>
      <c r="P99" s="484">
        <v>1077.1302118500003</v>
      </c>
      <c r="Q99" s="452">
        <v>1079.4918550185002</v>
      </c>
      <c r="R99" s="452">
        <v>1081.8534981870002</v>
      </c>
      <c r="S99" s="452">
        <v>1084.2151413555002</v>
      </c>
      <c r="T99" s="452">
        <v>1086.5767845240002</v>
      </c>
      <c r="U99" s="452">
        <v>1088.9384276925002</v>
      </c>
      <c r="V99" s="452">
        <v>1091.3000708610002</v>
      </c>
      <c r="W99" s="452">
        <v>1093.6617140295002</v>
      </c>
      <c r="X99" s="452">
        <v>1096.0233571980002</v>
      </c>
      <c r="Y99" s="452">
        <v>1098.3850003665002</v>
      </c>
      <c r="Z99" s="484">
        <v>1100.7466435350002</v>
      </c>
    </row>
    <row r="100" spans="2:26">
      <c r="B100" s="430" t="s">
        <v>180</v>
      </c>
      <c r="C100" s="366" t="s">
        <v>420</v>
      </c>
      <c r="D100" s="305"/>
      <c r="E100" s="484">
        <v>906</v>
      </c>
      <c r="F100" s="484">
        <v>1129.3767985500001</v>
      </c>
      <c r="G100" s="452">
        <v>1133.0427384540001</v>
      </c>
      <c r="H100" s="452">
        <v>1136.708678358</v>
      </c>
      <c r="I100" s="452">
        <v>1140.374618262</v>
      </c>
      <c r="J100" s="452">
        <v>1144.040558166</v>
      </c>
      <c r="K100" s="452">
        <v>1147.70649807</v>
      </c>
      <c r="L100" s="452">
        <v>1151.3724379739999</v>
      </c>
      <c r="M100" s="452">
        <v>1155.0383778779999</v>
      </c>
      <c r="N100" s="452">
        <v>1158.7043177819999</v>
      </c>
      <c r="O100" s="452">
        <v>1162.3702576859998</v>
      </c>
      <c r="P100" s="484">
        <v>1166.03619759</v>
      </c>
      <c r="Q100" s="452">
        <v>1167.8961600405</v>
      </c>
      <c r="R100" s="452">
        <v>1169.756122491</v>
      </c>
      <c r="S100" s="452">
        <v>1171.6160849415</v>
      </c>
      <c r="T100" s="452">
        <v>1173.4760473920001</v>
      </c>
      <c r="U100" s="452">
        <v>1175.3360098425001</v>
      </c>
      <c r="V100" s="452">
        <v>1177.1959722930001</v>
      </c>
      <c r="W100" s="452">
        <v>1179.0559347435001</v>
      </c>
      <c r="X100" s="452">
        <v>1180.9158971940001</v>
      </c>
      <c r="Y100" s="452">
        <v>1182.7758596445001</v>
      </c>
      <c r="Z100" s="484">
        <v>1184.6358220950001</v>
      </c>
    </row>
    <row r="101" spans="2:26">
      <c r="B101" s="430" t="s">
        <v>176</v>
      </c>
      <c r="C101" s="366" t="s">
        <v>420</v>
      </c>
      <c r="D101" s="305"/>
      <c r="E101" s="484">
        <v>1256</v>
      </c>
      <c r="F101" s="484">
        <v>1420</v>
      </c>
      <c r="G101" s="452">
        <v>1424</v>
      </c>
      <c r="H101" s="452">
        <v>1428</v>
      </c>
      <c r="I101" s="452">
        <v>1432</v>
      </c>
      <c r="J101" s="452">
        <v>1436</v>
      </c>
      <c r="K101" s="452">
        <v>1440</v>
      </c>
      <c r="L101" s="452">
        <v>1444</v>
      </c>
      <c r="M101" s="452">
        <v>1448</v>
      </c>
      <c r="N101" s="452">
        <v>1452</v>
      </c>
      <c r="O101" s="452">
        <v>1456</v>
      </c>
      <c r="P101" s="484">
        <v>1460</v>
      </c>
      <c r="Q101" s="452">
        <v>1462.5</v>
      </c>
      <c r="R101" s="452">
        <v>1465</v>
      </c>
      <c r="S101" s="452">
        <v>1467.5</v>
      </c>
      <c r="T101" s="452">
        <v>1470</v>
      </c>
      <c r="U101" s="452">
        <v>1472.5</v>
      </c>
      <c r="V101" s="452">
        <v>1475</v>
      </c>
      <c r="W101" s="452">
        <v>1477.5</v>
      </c>
      <c r="X101" s="452">
        <v>1480</v>
      </c>
      <c r="Y101" s="452">
        <v>1482.5</v>
      </c>
      <c r="Z101" s="484">
        <v>1485</v>
      </c>
    </row>
    <row r="102" spans="2:26">
      <c r="B102" s="252" t="s">
        <v>542</v>
      </c>
      <c r="C102" s="366"/>
    </row>
    <row r="103" spans="2:26">
      <c r="C103" s="366"/>
    </row>
    <row r="104" spans="2:26">
      <c r="C104" s="366"/>
    </row>
    <row r="105" spans="2:26">
      <c r="B105" s="361" t="s">
        <v>419</v>
      </c>
      <c r="C105" s="182" t="s">
        <v>1</v>
      </c>
      <c r="D105" s="182"/>
      <c r="E105" s="182">
        <f t="shared" ref="E105:Z105" si="60">E$6</f>
        <v>2019</v>
      </c>
      <c r="F105" s="182">
        <f t="shared" si="60"/>
        <v>2020</v>
      </c>
      <c r="G105" s="182">
        <f t="shared" si="60"/>
        <v>2021</v>
      </c>
      <c r="H105" s="182">
        <f t="shared" si="60"/>
        <v>2022</v>
      </c>
      <c r="I105" s="182">
        <f t="shared" si="60"/>
        <v>2023</v>
      </c>
      <c r="J105" s="182">
        <f t="shared" si="60"/>
        <v>2024</v>
      </c>
      <c r="K105" s="182">
        <f t="shared" si="60"/>
        <v>2025</v>
      </c>
      <c r="L105" s="182">
        <f t="shared" si="60"/>
        <v>2026</v>
      </c>
      <c r="M105" s="182">
        <f t="shared" si="60"/>
        <v>2027</v>
      </c>
      <c r="N105" s="182">
        <f t="shared" si="60"/>
        <v>2028</v>
      </c>
      <c r="O105" s="182">
        <f t="shared" si="60"/>
        <v>2029</v>
      </c>
      <c r="P105" s="182">
        <f t="shared" si="60"/>
        <v>2030</v>
      </c>
      <c r="Q105" s="182">
        <f t="shared" si="60"/>
        <v>2031</v>
      </c>
      <c r="R105" s="182">
        <f t="shared" si="60"/>
        <v>2032</v>
      </c>
      <c r="S105" s="182">
        <f t="shared" si="60"/>
        <v>2033</v>
      </c>
      <c r="T105" s="182">
        <f t="shared" si="60"/>
        <v>2034</v>
      </c>
      <c r="U105" s="182">
        <f t="shared" si="60"/>
        <v>2035</v>
      </c>
      <c r="V105" s="182">
        <f t="shared" si="60"/>
        <v>2036</v>
      </c>
      <c r="W105" s="182">
        <f t="shared" si="60"/>
        <v>2037</v>
      </c>
      <c r="X105" s="182">
        <f t="shared" si="60"/>
        <v>2038</v>
      </c>
      <c r="Y105" s="182">
        <f t="shared" si="60"/>
        <v>2039</v>
      </c>
      <c r="Z105" s="182">
        <f t="shared" si="60"/>
        <v>2040</v>
      </c>
    </row>
    <row r="106" spans="2:26">
      <c r="B106" s="430" t="s">
        <v>179</v>
      </c>
      <c r="C106" s="366" t="s">
        <v>421</v>
      </c>
      <c r="D106" s="305"/>
      <c r="E106" s="308">
        <f>E99/$C$13</f>
        <v>795.23809523809518</v>
      </c>
      <c r="F106" s="484">
        <v>993</v>
      </c>
      <c r="G106" s="453">
        <v>996.3</v>
      </c>
      <c r="H106" s="453">
        <v>999.59999999999991</v>
      </c>
      <c r="I106" s="453">
        <v>1002.8999999999999</v>
      </c>
      <c r="J106" s="453">
        <v>1006.1999999999998</v>
      </c>
      <c r="K106" s="453">
        <v>1009.4999999999998</v>
      </c>
      <c r="L106" s="453">
        <v>1012.7999999999997</v>
      </c>
      <c r="M106" s="453">
        <v>1016.0999999999997</v>
      </c>
      <c r="N106" s="453">
        <v>1019.3999999999996</v>
      </c>
      <c r="O106" s="453">
        <v>1022.6999999999996</v>
      </c>
      <c r="P106" s="484">
        <v>1026</v>
      </c>
      <c r="Q106" s="453">
        <v>1028.25</v>
      </c>
      <c r="R106" s="453">
        <v>1030.5</v>
      </c>
      <c r="S106" s="453">
        <v>1032.75</v>
      </c>
      <c r="T106" s="453">
        <v>1035</v>
      </c>
      <c r="U106" s="453">
        <v>1037.25</v>
      </c>
      <c r="V106" s="453">
        <v>1039.5</v>
      </c>
      <c r="W106" s="453">
        <v>1041.75</v>
      </c>
      <c r="X106" s="453">
        <v>1044</v>
      </c>
      <c r="Y106" s="453">
        <v>1046.25</v>
      </c>
      <c r="Z106" s="308">
        <v>1048.5</v>
      </c>
    </row>
    <row r="107" spans="2:26">
      <c r="B107" s="430" t="s">
        <v>180</v>
      </c>
      <c r="C107" s="366" t="s">
        <v>421</v>
      </c>
      <c r="D107" s="305"/>
      <c r="E107" s="308">
        <f>E100/$C$14</f>
        <v>823.63636363636363</v>
      </c>
      <c r="F107" s="484">
        <v>1027</v>
      </c>
      <c r="G107" s="453">
        <v>1030.3</v>
      </c>
      <c r="H107" s="453">
        <v>1033.5999999999999</v>
      </c>
      <c r="I107" s="453">
        <v>1036.8999999999999</v>
      </c>
      <c r="J107" s="453">
        <v>1040.1999999999998</v>
      </c>
      <c r="K107" s="453">
        <v>1043.4999999999998</v>
      </c>
      <c r="L107" s="453">
        <v>1046.7999999999997</v>
      </c>
      <c r="M107" s="453">
        <v>1050.0999999999997</v>
      </c>
      <c r="N107" s="453">
        <v>1053.3999999999996</v>
      </c>
      <c r="O107" s="453">
        <v>1056.6999999999996</v>
      </c>
      <c r="P107" s="484">
        <v>1060</v>
      </c>
      <c r="Q107" s="453">
        <v>1061.7</v>
      </c>
      <c r="R107" s="453">
        <v>1063.4000000000001</v>
      </c>
      <c r="S107" s="453">
        <v>1065.1000000000001</v>
      </c>
      <c r="T107" s="453">
        <v>1066.8000000000002</v>
      </c>
      <c r="U107" s="453">
        <v>1068.5000000000002</v>
      </c>
      <c r="V107" s="453">
        <v>1070.2000000000003</v>
      </c>
      <c r="W107" s="453">
        <v>1071.9000000000003</v>
      </c>
      <c r="X107" s="453">
        <v>1073.6000000000004</v>
      </c>
      <c r="Y107" s="453">
        <v>1075.3000000000004</v>
      </c>
      <c r="Z107" s="308">
        <v>1077.0000000000005</v>
      </c>
    </row>
    <row r="108" spans="2:26">
      <c r="B108" s="430" t="s">
        <v>176</v>
      </c>
      <c r="C108" s="366" t="s">
        <v>421</v>
      </c>
      <c r="D108" s="305"/>
      <c r="E108" s="308">
        <f>E101/$C$15</f>
        <v>930.37037037037032</v>
      </c>
      <c r="F108" s="484">
        <v>1050</v>
      </c>
      <c r="G108" s="453">
        <v>1053</v>
      </c>
      <c r="H108" s="453">
        <v>1056</v>
      </c>
      <c r="I108" s="453">
        <v>1059</v>
      </c>
      <c r="J108" s="453">
        <v>1062</v>
      </c>
      <c r="K108" s="453">
        <v>1065</v>
      </c>
      <c r="L108" s="453">
        <v>1068</v>
      </c>
      <c r="M108" s="453">
        <v>1071</v>
      </c>
      <c r="N108" s="453">
        <v>1074</v>
      </c>
      <c r="O108" s="453">
        <v>1077</v>
      </c>
      <c r="P108" s="484">
        <v>1080</v>
      </c>
      <c r="Q108" s="453">
        <v>1082</v>
      </c>
      <c r="R108" s="453">
        <v>1084</v>
      </c>
      <c r="S108" s="453">
        <v>1086</v>
      </c>
      <c r="T108" s="453">
        <v>1088</v>
      </c>
      <c r="U108" s="453">
        <v>1090</v>
      </c>
      <c r="V108" s="453">
        <v>1092</v>
      </c>
      <c r="W108" s="453">
        <v>1094</v>
      </c>
      <c r="X108" s="453">
        <v>1096</v>
      </c>
      <c r="Y108" s="453">
        <v>1098</v>
      </c>
      <c r="Z108" s="308">
        <v>1100</v>
      </c>
    </row>
    <row r="109" spans="2:26">
      <c r="B109" s="252" t="s">
        <v>541</v>
      </c>
      <c r="C109" s="366"/>
    </row>
    <row r="110" spans="2:26">
      <c r="C110" s="366"/>
    </row>
    <row r="111" spans="2:26" s="433" customFormat="1">
      <c r="B111" s="433" t="s">
        <v>265</v>
      </c>
      <c r="C111" s="128"/>
    </row>
    <row r="112" spans="2:26">
      <c r="C112" s="366"/>
    </row>
    <row r="113" spans="2:26">
      <c r="B113" s="361" t="s">
        <v>264</v>
      </c>
      <c r="C113" s="182" t="s">
        <v>1</v>
      </c>
      <c r="D113" s="182"/>
      <c r="E113" s="182">
        <f t="shared" ref="E113:Z113" si="61">E$6</f>
        <v>2019</v>
      </c>
      <c r="F113" s="182">
        <f t="shared" si="61"/>
        <v>2020</v>
      </c>
      <c r="G113" s="182">
        <f t="shared" si="61"/>
        <v>2021</v>
      </c>
      <c r="H113" s="182">
        <f t="shared" si="61"/>
        <v>2022</v>
      </c>
      <c r="I113" s="182">
        <f t="shared" si="61"/>
        <v>2023</v>
      </c>
      <c r="J113" s="182">
        <f t="shared" si="61"/>
        <v>2024</v>
      </c>
      <c r="K113" s="182">
        <f t="shared" si="61"/>
        <v>2025</v>
      </c>
      <c r="L113" s="182">
        <f t="shared" si="61"/>
        <v>2026</v>
      </c>
      <c r="M113" s="182">
        <f t="shared" si="61"/>
        <v>2027</v>
      </c>
      <c r="N113" s="182">
        <f t="shared" si="61"/>
        <v>2028</v>
      </c>
      <c r="O113" s="182">
        <f t="shared" si="61"/>
        <v>2029</v>
      </c>
      <c r="P113" s="182">
        <f t="shared" si="61"/>
        <v>2030</v>
      </c>
      <c r="Q113" s="182">
        <f t="shared" si="61"/>
        <v>2031</v>
      </c>
      <c r="R113" s="182">
        <f t="shared" si="61"/>
        <v>2032</v>
      </c>
      <c r="S113" s="182">
        <f t="shared" si="61"/>
        <v>2033</v>
      </c>
      <c r="T113" s="182">
        <f t="shared" si="61"/>
        <v>2034</v>
      </c>
      <c r="U113" s="182">
        <f t="shared" si="61"/>
        <v>2035</v>
      </c>
      <c r="V113" s="182">
        <f t="shared" si="61"/>
        <v>2036</v>
      </c>
      <c r="W113" s="182">
        <f t="shared" si="61"/>
        <v>2037</v>
      </c>
      <c r="X113" s="182">
        <f t="shared" si="61"/>
        <v>2038</v>
      </c>
      <c r="Y113" s="182">
        <f t="shared" si="61"/>
        <v>2039</v>
      </c>
      <c r="Z113" s="182">
        <f t="shared" si="61"/>
        <v>2040</v>
      </c>
    </row>
    <row r="114" spans="2:26">
      <c r="B114" s="361" t="s">
        <v>29</v>
      </c>
      <c r="C114" s="182"/>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row>
    <row r="115" spans="2:26">
      <c r="B115" s="430" t="s">
        <v>172</v>
      </c>
      <c r="C115" s="366" t="s">
        <v>163</v>
      </c>
      <c r="D115" s="296"/>
      <c r="E115" s="296">
        <f>E20*E$99/1000</f>
        <v>276.46850000000001</v>
      </c>
      <c r="F115" s="296">
        <f>E20*E$99/1000+(F20-E20)*$F$99/1000</f>
        <v>278.05669409132236</v>
      </c>
      <c r="G115" s="296">
        <f>E20*E$99/1000+(F20-E20)*$F$99/1000+(G20-F20)*$G$99/1000</f>
        <v>280.18982064674685</v>
      </c>
      <c r="H115" s="296">
        <f>E20*E$99/1000+(F20-E20)*$F$99/1000+(G20-F20)*$G$99/1000+(H20-G20)*$H$99/1000</f>
        <v>283.12054547011593</v>
      </c>
      <c r="I115" s="296">
        <f>E20*E$99/1000+(F20-E20)*$F$99/1000+(G20-F20)*$G$99/1000+(H20-G20)*$H$99/1000+(I20-H20)*$I$99/1000</f>
        <v>286.20800926959856</v>
      </c>
      <c r="J115" s="296">
        <f>E20*E$99/1000+(F20-E20)*$F$99/1000+(G20-F20)*$G$99/1000+(H20-G20)*$H$99/1000+(I20-H20)*$I$99/1000+(J20-I20)*$J$99/1000</f>
        <v>290.19277718927856</v>
      </c>
      <c r="K115" s="296">
        <f>E20*E$99/1000+(F20-E20)*$F$99/1000+(G20-F20)*$G$99/1000+(H20-G20)*$H$99/1000+(I20-H20)*$I$99/1000+(J20-I20)*$J$99/1000+(K20-J20)*$K$99/1000</f>
        <v>294.26388150445564</v>
      </c>
      <c r="L115" s="296">
        <f>E20*E$99/1000+(F20-E20)*$F$99/1000+(G20-F20)*$G$99/1000+(H20-G20)*$H$99/1000+(I20-H20)*$I$99/1000+(J20-I20)*$J$99/1000+(K20-J20)*$K$99/1000+(L20-K20)*$L$99/1000</f>
        <v>298.61311364302821</v>
      </c>
      <c r="M115" s="296">
        <f>E20*E$99/1000+(F20-E20)*$F$99/1000+(G20-F20)*$G$99/1000+(H20-G20)*$H$99/1000+(I20-H20)*$I$99/1000+(J20-I20)*$J$99/1000+(K20-J20)*$K$99/1000+(L20-K20)*$L$99/1000+(M20-L20)*$M$99/1000</f>
        <v>302.44703433254324</v>
      </c>
      <c r="N115" s="296">
        <f>E20*E$99/1000+(F20-E20)*$F$99/1000+(G20-F20)*$G$99/1000+(H20-G20)*$H$99/1000+(I20-H20)*$I$99/1000+(J20-I20)*$J$99/1000+(K20-J20)*$K$99/1000+(L20-K20)*$L$99/1000+(M20-L20)*$M$99/1000+(N20-M20)*$N$99/1000</f>
        <v>305.67107452569024</v>
      </c>
      <c r="O115" s="296">
        <f>E20*E$99/1000+(F20-E20)*$F$99/1000+(G20-F20)*$G$99/1000+(H20-G20)*$H$99/1000+(I20-H20)*$I$99/1000+(J20-I20)*$J$99/1000+(K20-J20)*$K$99/1000+(L20-K20)*$L$99/1000+(M20-L20)*$M$99/1000+(N20-M20)*$N$99/1000+(O20-N20)*$O$99/1000</f>
        <v>308.97854963761489</v>
      </c>
      <c r="P115" s="296">
        <f>E20*E$99/1000+(F20-E20)*$F$99/1000+(G20-F20)*$G$99/1000+(H20-G20)*$H$99/1000+(I20-H20)*$I$99/1000+(J20-I20)*$J$99/1000+(K20-J20)*$K$99/1000+(L20-K20)*$L$99/1000+(M20-L20)*$M$99/1000+(N20-M20)*$N$99/1000+(O20-N20)*$O$99/1000+(P20-O20)*$P$99/1000</f>
        <v>312.35675771932119</v>
      </c>
      <c r="Q115" s="296">
        <f>E20*E$99/1000+(F20-E20)*$F$99/1000+(G20-F20)*$G$99/1000+(H20-G20)*$H$99/1000+(I20-H20)*$I$99/1000+(J20-I20)*$J$99/1000+(K20-J20)*$K$99/1000+(L20-K20)*$L$99/1000+(M20-L20)*$M$99/1000+(N20-M20)*$N$99/1000+(O20-N20)*$O$99/1000+(P20-O20)*$P$99/1000+(Q20-P20)*$Q$99/1000</f>
        <v>315.78942837568331</v>
      </c>
      <c r="R115" s="296">
        <f>E20*E$99/1000+(F20-E20)*$F$99/1000+(G20-F20)*$G$99/1000+(H20-G20)*$H$99/1000+(I20-H20)*$I$99/1000+(J20-I20)*$J$99/1000+(K20-J20)*$K$99/1000+(L20-K20)*$L$99/1000+(M20-L20)*$M$99/1000+(N20-M20)*$N$99/1000+(O20-N20)*$O$99/1000+(P20-O20)*$P$99/1000+(Q20-P20)*$Q$99/1000+(R20-Q20)*$R$99/1000</f>
        <v>315.78942837568331</v>
      </c>
      <c r="S115" s="296">
        <f>E20*E$99/1000+(F20-E20)*$F$99/1000+(G20-F20)*$G$99/1000+(H20-G20)*$H$99/1000+(I20-H20)*$I$99/1000+(J20-I20)*$J$99/1000+(K20-J20)*$K$99/1000+(L20-K20)*$L$99/1000+(M20-L20)*$M$99/1000+(N20-M20)*$N$99/1000+(O20-N20)*$O$99/1000+(P20-O20)*$P$99/1000+(Q20-P20)*$Q$99/1000+(R20-Q20)*$R$99/1000+(S20-R20)*$S$99/1000</f>
        <v>315.78942837568331</v>
      </c>
      <c r="T115" s="296">
        <f>E20*E$99/1000+(F20-E20)*$F$99/1000+(G20-F20)*$G$99/1000+(H20-G20)*$H$99/1000+(I20-H20)*$I$99/1000+(J20-I20)*$J$99/1000+(K20-J20)*$K$99/1000+(L20-K20)*$L$99/1000+(M20-L20)*$M$99/1000+(N20-M20)*$N$99/1000+(O20-N20)*$O$99/1000+(P20-O20)*$P$99/1000+(Q20-P20)*$Q$99/1000+(R20-Q20)*$R$99/1000+(S20-R20)*$S$99/1000+(T20-S20)*$T$99/1000</f>
        <v>315.78942837568331</v>
      </c>
      <c r="U115" s="296">
        <f>E20*E$99/1000+(F20-E20)*$F$99/1000+(G20-F20)*$G$99/1000+(H20-G20)*$H$99/1000+(I20-H20)*$I$99/1000+(J20-I20)*$J$99/1000+(K20-J20)*$K$99/1000+(L20-K20)*$L$99/1000+(M20-L20)*$M$99/1000+(N20-M20)*$N$99/1000+(O20-N20)*$O$99/1000+(P20-O20)*$P$99/1000+(Q20-P20)*$Q$99/1000+(R20-Q20)*$R$99/1000+(S20-R20)*$S$99/1000+(T20-S20)*$T$99/1000+(U20-T20)*$U$99/1000</f>
        <v>315.78942837568331</v>
      </c>
      <c r="V115" s="296">
        <f>E20*E$99/1000+(F20-E20)*$F$99/1000+(G20-F20)*$G$99/1000+(H20-G20)*$H$99/1000+(I20-H20)*$I$99/1000+(J20-I20)*$J$99/1000+(K20-J20)*$K$99/1000+(L20-K20)*$L$99/1000+(M20-L20)*$M$99/1000+(N20-M20)*$N$99/1000+(O20-N20)*$O$99/1000+(P20-O20)*$P$99/1000+(Q20-P20)*$Q$99/1000+(R20-Q20)*$R$99/1000+(S20-R20)*$S$99/1000+(T20-S20)*$T$99/1000+(U20-T20)*$U$99/1000+(V20-U20)*$V$99/1000</f>
        <v>315.78942837568331</v>
      </c>
      <c r="W115" s="296">
        <f>E20*E$99/1000+(F20-E20)*$F$99/1000+(G20-F20)*$G$99/1000+(H20-G20)*$H$99/1000+(I20-H20)*$I$99/1000+(J20-I20)*$J$99/1000+(K20-J20)*$K$99/1000+(L20-K20)*$L$99/1000+(M20-L20)*$M$99/1000+(N20-M20)*$N$99/1000+(O20-N20)*$O$99/1000+(P20-O20)*$P$99/1000+(Q20-P20)*$Q$99/1000+(R20-Q20)*$R$99/1000+(S20-R20)*$S$99/1000+(T20-S20)*$T$99/1000+(U20-T20)*$U$99/1000+(V20-U20)*$V$99/1000+(W20-V20)*$W$99/1000</f>
        <v>315.78942837568331</v>
      </c>
      <c r="X115" s="296">
        <f>E20*E$99/1000+(F20-E20)*$F$99/1000+(G20-F20)*$G$99/1000+(H20-G20)*$H$99/1000+(I20-H20)*$I$99/1000+(J20-I20)*$J$99/1000+(K20-J20)*$K$99/1000+(L20-K20)*$L$99/1000+(M20-L20)*$M$99/1000+(N20-M20)*$N$99/1000+(O20-N20)*$O$99/1000+(P20-O20)*$P$99/1000+(Q20-P20)*$Q$99/1000+(R20-Q20)*$R$99/1000+(S20-R20)*$S$99/1000+(T20-S20)*$T$99/1000+(U20-T20)*$U$99/1000+(V20-U20)*$V$99/1000+(W20-V20)*$W$99/1000+(X20-W20)*$X$99/1000</f>
        <v>315.78942837568331</v>
      </c>
      <c r="Y115" s="296">
        <f>E20*E$99/1000+(F20-E20)*$F$99/1000+(G20-F20)*$G$99/1000+(H20-G20)*$H$99/1000+(I20-H20)*$I$99/1000+(J20-I20)*$J$99/1000+(K20-J20)*$K$99/1000+(L20-K20)*$L$99/1000+(M20-L20)*$M$99/1000+(N20-M20)*$N$99/1000+(O20-N20)*$O$99/1000+(P20-O20)*$P$99/1000+(Q20-P20)*$Q$99/1000+(R20-Q20)*$R$99/1000+(S20-R20)*$S$99/1000+(T20-S20)*$T$99/1000+(U20-T20)*$U$99/1000+(V20-U20)*$V$99/1000+(W20-V20)*$W$99/1000+(X20-W20)*$X$99/1000+(Y20-X20)*$Y$99/1000</f>
        <v>315.78942837568331</v>
      </c>
      <c r="Z115" s="296">
        <f>E20*E$99/1000+(F20-E20)*$F$99/1000+(G20-F20)*$G$99/1000+(H20-G20)*$H$99/1000+(I20-H20)*$I$99/1000+(J20-I20)*$J$99/1000+(K20-J20)*$K$99/1000+(L20-K20)*$L$99/1000+(M20-L20)*$M$99/1000+(N20-M20)*$N$99/1000+(O20-N20)*$O$99/1000+(P20-O20)*$P$99/1000+(Q20-P20)*$Q$99/1000+(R20-Q20)*$R$99/1000+(S20-R20)*$S$99/1000+(T20-S20)*$T$99/1000+(U20-T20)*$U$99/1000+(V20-U20)*$V$99/1000+(W20-V20)*$W$99/1000+(X20-W20)*$X$99/1000+(Y20-X20)*$Y$99/1000+(Z20-Y20)*$Z$99/1000</f>
        <v>315.78942837568331</v>
      </c>
    </row>
    <row r="116" spans="2:26">
      <c r="B116" s="430" t="s">
        <v>173</v>
      </c>
      <c r="C116" s="366" t="s">
        <v>163</v>
      </c>
      <c r="D116" s="296"/>
      <c r="E116" s="296">
        <f>E21*E$99/1000</f>
        <v>2.3380000000000001</v>
      </c>
      <c r="F116" s="296">
        <f>E21*E$99/1000+(F21-E21)*$F$99/1000</f>
        <v>3.4490329374258684</v>
      </c>
      <c r="G116" s="296">
        <f>E21*E$99/1000+(F21-E21)*$F$99/1000+(G21-F21)*$G$99/1000</f>
        <v>5.1632373452295797</v>
      </c>
      <c r="H116" s="296">
        <f>E21*E$99/1000+(F21-E21)*$F$99/1000+(G21-F21)*$G$99/1000+(H21-G21)*$H$99/1000</f>
        <v>8.1265921897778206</v>
      </c>
      <c r="I116" s="296">
        <f>E21*E$99/1000+(F21-E21)*$F$99/1000+(G21-F21)*$G$99/1000+(H21-G21)*$H$99/1000+(I21-H21)*$I$99/1000</f>
        <v>11.708950717265285</v>
      </c>
      <c r="J116" s="296">
        <f>E21*E$99/1000+(F21-E21)*$F$99/1000+(G21-F21)*$G$99/1000+(H21-G21)*$H$99/1000+(I21-H21)*$I$99/1000+(J21-I21)*$J$99/1000</f>
        <v>16.569561884874368</v>
      </c>
      <c r="K116" s="296">
        <f>E21*E$99/1000+(F21-E21)*$F$99/1000+(G21-F21)*$G$99/1000+(H21-G21)*$H$99/1000+(I21-H21)*$I$99/1000+(J21-I21)*$J$99/1000+(K21-J21)*$K$99/1000</f>
        <v>22.042089209151182</v>
      </c>
      <c r="L116" s="296">
        <f>E21*E$99/1000+(F21-E21)*$F$99/1000+(G21-F21)*$G$99/1000+(H21-G21)*$H$99/1000+(I21-H21)*$I$99/1000+(J21-I21)*$J$99/1000+(K21-J21)*$K$99/1000+(L21-K21)*$L$99/1000</f>
        <v>28.085358538883593</v>
      </c>
      <c r="M116" s="296">
        <f>E21*E$99/1000+(F21-E21)*$F$99/1000+(G21-F21)*$G$99/1000+(H21-G21)*$H$99/1000+(I21-H21)*$I$99/1000+(J21-I21)*$J$99/1000+(K21-J21)*$K$99/1000+(L21-K21)*$L$99/1000+(M21-L21)*$M$99/1000</f>
        <v>36.940836665829046</v>
      </c>
      <c r="N116" s="296">
        <f>E21*E$99/1000+(F21-E21)*$F$99/1000+(G21-F21)*$G$99/1000+(H21-G21)*$H$99/1000+(I21-H21)*$I$99/1000+(J21-I21)*$J$99/1000+(K21-J21)*$K$99/1000+(L21-K21)*$L$99/1000+(M21-L21)*$M$99/1000+(N21-M21)*$N$99/1000</f>
        <v>49.089091002668908</v>
      </c>
      <c r="O116" s="296">
        <f>E21*E$99/1000+(F21-E21)*$F$99/1000+(G21-F21)*$G$99/1000+(H21-G21)*$H$99/1000+(I21-H21)*$I$99/1000+(J21-I21)*$J$99/1000+(K21-J21)*$K$99/1000+(L21-K21)*$L$99/1000+(M21-L21)*$M$99/1000+(N21-M21)*$N$99/1000+(O21-N21)*$O$99/1000</f>
        <v>63.852563130143579</v>
      </c>
      <c r="P116" s="296">
        <f>E21*E$99/1000+(F21-E21)*$F$99/1000+(G21-F21)*$G$99/1000+(H21-G21)*$H$99/1000+(I21-H21)*$I$99/1000+(J21-I21)*$J$99/1000+(K21-J21)*$K$99/1000+(L21-K21)*$L$99/1000+(M21-L21)*$M$99/1000+(N21-M21)*$N$99/1000+(O21-N21)*$O$99/1000+(P21-O21)*$P$99/1000</f>
        <v>82.525408158684513</v>
      </c>
      <c r="Q116" s="296">
        <f>E21*E$99/1000+(F21-E21)*$F$99/1000+(G21-F21)*$G$99/1000+(H21-G21)*$H$99/1000+(I21-H21)*$I$99/1000+(J21-I21)*$J$99/1000+(K21-J21)*$K$99/1000+(L21-K21)*$L$99/1000+(M21-L21)*$M$99/1000+(N21-M21)*$N$99/1000+(O21-N21)*$O$99/1000+(P21-O21)*$P$99/1000+(Q21-P21)*$Q$99/1000</f>
        <v>116.03927225695084</v>
      </c>
      <c r="R116" s="296">
        <f>E21*E$99/1000+(F21-E21)*$F$99/1000+(G21-F21)*$G$99/1000+(H21-G21)*$H$99/1000+(I21-H21)*$I$99/1000+(J21-I21)*$J$99/1000+(K21-J21)*$K$99/1000+(L21-K21)*$L$99/1000+(M21-L21)*$M$99/1000+(N21-M21)*$N$99/1000+(O21-N21)*$O$99/1000+(P21-O21)*$P$99/1000+(Q21-P21)*$Q$99/1000+(R21-Q21)*$R$99/1000</f>
        <v>116.03927225695084</v>
      </c>
      <c r="S116" s="296">
        <f>E21*E$99/1000+(F21-E21)*$F$99/1000+(G21-F21)*$G$99/1000+(H21-G21)*$H$99/1000+(I21-H21)*$I$99/1000+(J21-I21)*$J$99/1000+(K21-J21)*$K$99/1000+(L21-K21)*$L$99/1000+(M21-L21)*$M$99/1000+(N21-M21)*$N$99/1000+(O21-N21)*$O$99/1000+(P21-O21)*$P$99/1000+(Q21-P21)*$Q$99/1000+(R21-Q21)*$R$99/1000+(S21-R21)*$S$99/1000</f>
        <v>116.03927225695084</v>
      </c>
      <c r="T116" s="296">
        <f>E21*E$99/1000+(F21-E21)*$F$99/1000+(G21-F21)*$G$99/1000+(H21-G21)*$H$99/1000+(I21-H21)*$I$99/1000+(J21-I21)*$J$99/1000+(K21-J21)*$K$99/1000+(L21-K21)*$L$99/1000+(M21-L21)*$M$99/1000+(N21-M21)*$N$99/1000+(O21-N21)*$O$99/1000+(P21-O21)*$P$99/1000+(Q21-P21)*$Q$99/1000+(R21-Q21)*$R$99/1000+(S21-R21)*$S$99/1000+(T21-S21)*$T$99/1000</f>
        <v>116.03927225695084</v>
      </c>
      <c r="U116" s="296">
        <f>E21*E$99/1000+(F21-E21)*$F$99/1000+(G21-F21)*$G$99/1000+(H21-G21)*$H$99/1000+(I21-H21)*$I$99/1000+(J21-I21)*$J$99/1000+(K21-J21)*$K$99/1000+(L21-K21)*$L$99/1000+(M21-L21)*$M$99/1000+(N21-M21)*$N$99/1000+(O21-N21)*$O$99/1000+(P21-O21)*$P$99/1000+(Q21-P21)*$Q$99/1000+(R21-Q21)*$R$99/1000+(S21-R21)*$S$99/1000+(T21-S21)*$T$99/1000+(U21-T21)*$U$99/1000</f>
        <v>116.03927225695084</v>
      </c>
      <c r="V116" s="296">
        <f>E21*E$99/1000+(F21-E21)*$F$99/1000+(G21-F21)*$G$99/1000+(H21-G21)*$H$99/1000+(I21-H21)*$I$99/1000+(J21-I21)*$J$99/1000+(K21-J21)*$K$99/1000+(L21-K21)*$L$99/1000+(M21-L21)*$M$99/1000+(N21-M21)*$N$99/1000+(O21-N21)*$O$99/1000+(P21-O21)*$P$99/1000+(Q21-P21)*$Q$99/1000+(R21-Q21)*$R$99/1000+(S21-R21)*$S$99/1000+(T21-S21)*$T$99/1000+(U21-T21)*$U$99/1000+(V21-U21)*$V$99/1000</f>
        <v>116.03927225695084</v>
      </c>
      <c r="W116" s="296">
        <f>E21*E$99/1000+(F21-E21)*$F$99/1000+(G21-F21)*$G$99/1000+(H21-G21)*$H$99/1000+(I21-H21)*$I$99/1000+(J21-I21)*$J$99/1000+(K21-J21)*$K$99/1000+(L21-K21)*$L$99/1000+(M21-L21)*$M$99/1000+(N21-M21)*$N$99/1000+(O21-N21)*$O$99/1000+(P21-O21)*$P$99/1000+(Q21-P21)*$Q$99/1000+(R21-Q21)*$R$99/1000+(S21-R21)*$S$99/1000+(T21-S21)*$T$99/1000+(U21-T21)*$U$99/1000+(V21-U21)*$V$99/1000+(W21-V21)*$W$99/1000</f>
        <v>116.03927225695084</v>
      </c>
      <c r="X116" s="296">
        <f>E21*E$99/1000+(F21-E21)*$F$99/1000+(G21-F21)*$G$99/1000+(H21-G21)*$H$99/1000+(I21-H21)*$I$99/1000+(J21-I21)*$J$99/1000+(K21-J21)*$K$99/1000+(L21-K21)*$L$99/1000+(M21-L21)*$M$99/1000+(N21-M21)*$N$99/1000+(O21-N21)*$O$99/1000+(P21-O21)*$P$99/1000+(Q21-P21)*$Q$99/1000+(R21-Q21)*$R$99/1000+(S21-R21)*$S$99/1000+(T21-S21)*$T$99/1000+(U21-T21)*$U$99/1000+(V21-U21)*$V$99/1000+(W21-V21)*$W$99/1000+(X21-W21)*$X$99/1000</f>
        <v>116.03927225695084</v>
      </c>
      <c r="Y116" s="296">
        <f>E21*E$99/1000+(F21-E21)*$F$99/1000+(G21-F21)*$G$99/1000+(H21-G21)*$H$99/1000+(I21-H21)*$I$99/1000+(J21-I21)*$J$99/1000+(K21-J21)*$K$99/1000+(L21-K21)*$L$99/1000+(M21-L21)*$M$99/1000+(N21-M21)*$N$99/1000+(O21-N21)*$O$99/1000+(P21-O21)*$P$99/1000+(Q21-P21)*$Q$99/1000+(R21-Q21)*$R$99/1000+(S21-R21)*$S$99/1000+(T21-S21)*$T$99/1000+(U21-T21)*$U$99/1000+(V21-U21)*$V$99/1000+(W21-V21)*$W$99/1000+(X21-W21)*$X$99/1000+(Y21-X21)*$Y$99/1000</f>
        <v>116.03927225695084</v>
      </c>
      <c r="Z116" s="296">
        <f>E21*E$99/1000+(F21-E21)*$F$99/1000+(G21-F21)*$G$99/1000+(H21-G21)*$H$99/1000+(I21-H21)*$I$99/1000+(J21-I21)*$J$99/1000+(K21-J21)*$K$99/1000+(L21-K21)*$L$99/1000+(M21-L21)*$M$99/1000+(N21-M21)*$N$99/1000+(O21-N21)*$O$99/1000+(P21-O21)*$P$99/1000+(Q21-P21)*$Q$99/1000+(R21-Q21)*$R$99/1000+(S21-R21)*$S$99/1000+(T21-S21)*$T$99/1000+(U21-T21)*$U$99/1000+(V21-U21)*$V$99/1000+(W21-V21)*$W$99/1000+(X21-W21)*$X$99/1000+(Y21-X21)*$Y$99/1000+(Z21-Y21)*$Z$99/1000</f>
        <v>116.03927225695084</v>
      </c>
    </row>
    <row r="117" spans="2:26">
      <c r="B117" s="430" t="s">
        <v>174</v>
      </c>
      <c r="C117" s="366" t="s">
        <v>163</v>
      </c>
      <c r="D117" s="296"/>
      <c r="E117" s="296">
        <f>E22*E$100/1000</f>
        <v>95.13</v>
      </c>
      <c r="F117" s="296">
        <f>E22*E$100/1000+(F22-E22)*$F$100/1000</f>
        <v>99.200482918016448</v>
      </c>
      <c r="G117" s="296">
        <f>E22*E$100/1000+(F22-E22)*$F$100/1000+(G22-F22)*$G$100/1000</f>
        <v>103.50182983027375</v>
      </c>
      <c r="H117" s="296">
        <f>E22*E$100/1000+(F22-E22)*$F$100/1000+(G22-F22)*$G$100/1000+(H22-G22)*$H$100/1000</f>
        <v>108.5952284950304</v>
      </c>
      <c r="I117" s="296">
        <f>E22*E$100/1000+(F22-E22)*$F$100/1000+(G22-F22)*$G$100/1000+(H22-G22)*$H$100/1000+(I22-H22)*$I$100/1000</f>
        <v>113.71353798508349</v>
      </c>
      <c r="J117" s="296">
        <f>E22*E$100/1000+(F22-E22)*$F$100/1000+(G22-F22)*$G$100/1000+(H22-G22)*$H$100/1000+(I22-H22)*$I$100/1000+(J22-I22)*$J$100/1000</f>
        <v>120.10243628447562</v>
      </c>
      <c r="K117" s="296">
        <f>E22*E$100/1000+(F22-E22)*$F$100/1000+(G22-F22)*$G$100/1000+(H22-G22)*$H$100/1000+(I22-H22)*$I$100/1000+(J22-I22)*$J$100/1000+(K22-J22)*$K$100/1000</f>
        <v>126.81173441263678</v>
      </c>
      <c r="L117" s="296">
        <f>E22*E$100/1000+(F22-E22)*$F$100/1000+(G22-F22)*$G$100/1000+(H22-G22)*$H$100/1000+(I22-H22)*$I$100/1000+(J22-I22)*$J$100/1000+(K22-J22)*$K$100/1000+(L22-K22)*$L$100/1000</f>
        <v>133.75183643065449</v>
      </c>
      <c r="M117" s="296">
        <f>E22*E$100/1000+(F22-E22)*$F$100/1000+(G22-F22)*$G$100/1000+(H22-G22)*$H$100/1000+(I22-H22)*$I$100/1000+(J22-I22)*$J$100/1000+(K22-J22)*$K$100/1000+(L22-K22)*$L$100/1000+(M22-L22)*$M$100/1000</f>
        <v>140.95795237527832</v>
      </c>
      <c r="N117" s="296">
        <f>E22*E$100/1000+(F22-E22)*$F$100/1000+(G22-F22)*$G$100/1000+(H22-G22)*$H$100/1000+(I22-H22)*$I$100/1000+(J22-I22)*$J$100/1000+(K22-J22)*$K$100/1000+(L22-K22)*$L$100/1000+(M22-L22)*$M$100/1000+(N22-M22)*$N$100/1000</f>
        <v>148.3945742374091</v>
      </c>
      <c r="O117" s="296">
        <f>E22*E$100/1000+(F22-E22)*$F$100/1000+(G22-F22)*$G$100/1000+(H22-G22)*$H$100/1000+(I22-H22)*$I$100/1000+(J22-I22)*$J$100/1000+(K22-J22)*$K$100/1000+(L22-K22)*$L$100/1000+(M22-L22)*$M$100/1000+(N22-M22)*$N$100/1000+(O22-N22)*$O$100/1000</f>
        <v>156.34201985416905</v>
      </c>
      <c r="P117" s="296">
        <f>E22*E$100/1000+(F22-E22)*$F$100/1000+(G22-F22)*$G$100/1000+(H22-G22)*$H$100/1000+(I22-H22)*$I$100/1000+(J22-I22)*$J$100/1000+(K22-J22)*$K$100/1000+(L22-K22)*$L$100/1000+(M22-L22)*$M$100/1000+(N22-M22)*$N$100/1000+(O22-N22)*$O$100/1000+(P22-O22)*$P$100/1000</f>
        <v>164.73205904981955</v>
      </c>
      <c r="Q117" s="296">
        <f>E22*E$100/1000+(F22-E22)*$F$100/1000+(G22-F22)*$G$100/1000+(H22-G22)*$H$100/1000+(I22-H22)*$I$100/1000+(J22-I22)*$J$100/1000+(K22-J22)*$K$100/1000+(L22-K22)*$L$100/1000+(M22-L22)*$M$100/1000+(N22-M22)*$N$100/1000+(O22-N22)*$O$100/1000+(P22-O22)*$P$100/1000+(Q22-P22)*$Q$100/1000</f>
        <v>173.67088288001372</v>
      </c>
      <c r="R117" s="296">
        <f>E22*E$100/1000+(F22-E22)*$F$100/1000+(G22-F22)*$G$100/1000+(H22-G22)*$H$100/1000+(I22-H22)*$I$100/1000+(J22-I22)*$J$100/1000+(K22-J22)*$K$100/1000+(L22-K22)*$L$100/1000+(M22-L22)*$M$100/1000+(N22-M22)*$N$100/1000+(O22-N22)*$O$100/1000+(P22-O22)*$P$100/1000+(Q22-P22)*$Q$100/1000+(R22-Q22)*$R$100/1000</f>
        <v>173.67088288001372</v>
      </c>
      <c r="S117" s="296">
        <f>E22*E$100/1000+(F22-E22)*$F$100/1000+(G22-F22)*$G$100/1000+(H22-G22)*$H$100/1000+(I22-H22)*$I$100/1000+(J22-I22)*$J$100/1000+(K22-J22)*$K$100/1000+(L22-K22)*$L$100/1000+(M22-L22)*$M$100/1000+(N22-M22)*$N$100/1000+(O22-N22)*$O$100/1000+(P22-O22)*$P$100/1000+(Q22-P22)*$Q$100/1000+(R22-Q22)*$R$100/1000+(S22-R22)*$S$100/1000</f>
        <v>173.67088288001372</v>
      </c>
      <c r="T117" s="296">
        <f>E22*E$100/1000+(F22-E22)*$F$100/1000+(G22-F22)*$G$100/1000+(H22-G22)*$H$100/1000+(I22-H22)*$I$100/1000+(J22-I22)*$J$100/1000+(K22-J22)*$K$100/1000+(L22-K22)*$L$100/1000+(M22-L22)*$M$100/1000+(N22-M22)*$N$100/1000+(O22-N22)*$O$100/1000+(P22-O22)*$P$100/1000+(Q22-P22)*$Q$100/1000+(R22-Q22)*$R$100/1000+(S22-R22)*$S$100/1000+(T22-S22)*$T$100/1000</f>
        <v>173.67088288001372</v>
      </c>
      <c r="U117" s="296">
        <f>E22*E$100/1000+(F22-E22)*$F$100/1000+(G22-F22)*$G$100/1000+(H22-G22)*$H$100/1000+(I22-H22)*$I$100/1000+(J22-I22)*$J$100/1000+(K22-J22)*$K$100/1000+(L22-K22)*$L$100/1000+(M22-L22)*$M$100/1000+(N22-M22)*$N$100/1000+(O22-N22)*$O$100/1000+(P22-O22)*$P$100/1000+(Q22-P22)*$Q$100/1000+(R22-Q22)*$R$100/1000+(S22-R22)*$S$100/1000+(T22-S22)*$T$100/1000+(U22-T22)*$U$100/100</f>
        <v>173.67088288001372</v>
      </c>
      <c r="V117" s="296">
        <f>E22*E$100/1000+(F22-E22)*$F$100/1000+(G22-F22)*$G$100/1000+(H22-G22)*$H$100/1000+(I22-H22)*$I$100/1000+(J22-I22)*$J$100/1000+(K22-J22)*$K$100/1000+(L22-K22)*$L$100/1000+(M22-L22)*$M$100/1000+(N22-M22)*$N$100/1000+(O22-N22)*$O$100/1000+(P22-O22)*$P$100/1000+(Q22-P22)*$Q$100/1000+(R22-Q22)*$R$100/1000+(S22-R22)*$S$100/1000+(T22-S22)*$T$100/1000+(U22-T22)*$U$100/100+(V22-U22)*$V$100/1000</f>
        <v>173.67088288001372</v>
      </c>
      <c r="W117" s="296">
        <f>E22*E$100/1000+(F22-E22)*$F$100/1000+(G22-F22)*$G$100/1000+(H22-G22)*$H$100/1000+(I22-H22)*$I$100/1000+(J22-I22)*$J$100/1000+(K22-J22)*$K$100/1000+(L22-K22)*$L$100/1000+(M22-L22)*$M$100/1000+(N22-M22)*$N$100/1000+(O22-N22)*$O$100/1000+(P22-O22)*$P$100/1000+(Q22-P22)*$Q$100/1000+(R22-Q22)*$R$100/1000+(S22-R22)*$S$100/1000+(T22-S22)*$T$100/1000+(U22-T22)*$U$100/100+(V22-U22)*$V$100/1000+(W22-V22)*$W$100/100</f>
        <v>173.67088288001372</v>
      </c>
      <c r="X117" s="296">
        <f>E22*E$100/1000+(F22-E22)*$F$100/1000+(G22-F22)*$G$100/1000+(H22-G22)*$H$100/1000+(I22-H22)*$I$100/1000+(J22-I22)*$J$100/1000+(K22-J22)*$K$100/1000+(L22-K22)*$L$100/1000+(M22-L22)*$M$100/1000+(N22-M22)*$N$100/1000+(O22-N22)*$O$100/1000+(P22-O22)*$P$100/1000+(Q22-P22)*$Q$100/1000+(R22-Q22)*$R$100/1000+(S22-R22)*$S$100/1000+(T22-S22)*$T$100/1000+(U22-T22)*$U$100/100+(V22-U22)*$V$100/1000+(W22-V22)*$W$100/100+(X22-W22)*$X$100/1000</f>
        <v>173.67088288001372</v>
      </c>
      <c r="Y117" s="296">
        <f>E22*E$100/1000+(F22-E22)*$F$100/1000+(G22-F22)*$G$100/1000+(H22-G22)*$H$100/1000+(I22-H22)*$I$100/1000+(J22-I22)*$J$100/1000+(K22-J22)*$K$100/1000+(L22-K22)*$L$100/1000+(M22-L22)*$M$100/1000+(N22-M22)*$N$100/1000+(O22-N22)*$O$100/1000+(P22-O22)*$P$100/1000+(Q22-P22)*$Q$100/1000+(R22-Q22)*$R$100/1000+(S22-R22)*$S$100/1000+(T22-S22)*$T$100/1000+(U22-T22)*$U$100/100+(V22-U22)*$V$100/1000+(W22-V22)*$W$100/100+(X22-W22)*$X$100/1000+(Y22-X22)*$Y$100/1000</f>
        <v>173.67088288001372</v>
      </c>
      <c r="Z117" s="296">
        <f>E22*E$100/1000+(F22-E22)*$F$100/1000+(G22-F22)*$G$100/1000+(H22-G22)*$H$100/1000+(I22-H22)*$I$100/1000+(J22-I22)*$J$100/1000+(K22-J22)*$K$100/1000+(L22-K22)*$L$100/1000+(M22-L22)*$M$100/1000+(N22-M22)*$N$100/1000+(O22-N22)*$O$100/1000+(P22-O22)*$P$100/1000+(Q22-P22)*$Q$100/1000+(R22-Q22)*$R$100/1000+(S22-R22)*$S$100/1000+(T22-S22)*$T$100/1000+(U22-T22)*$U$100/100+(V22-U22)*$V$100/1000+(W22-V22)*$W$100/100+(X22-W22)*$X$100/1000+(Y22-X22)*$Y$100/1000+(Z22-Y22)*$Z$100/1000</f>
        <v>173.67088288001372</v>
      </c>
    </row>
    <row r="118" spans="2:26">
      <c r="B118" s="430" t="s">
        <v>175</v>
      </c>
      <c r="C118" s="366" t="s">
        <v>163</v>
      </c>
      <c r="D118" s="296"/>
      <c r="E118" s="296">
        <f>E23*E$100/1000</f>
        <v>1.9025999999999996</v>
      </c>
      <c r="F118" s="296">
        <f>E23*E$100/1000+(F23-E23)*$F$100/1000</f>
        <v>1.9025999999999996</v>
      </c>
      <c r="G118" s="296">
        <f>E23*E$100/1000+(F23-E23)*$F$100/1000+(G23-F23)*$G$100/1000</f>
        <v>1.9025999999999996</v>
      </c>
      <c r="H118" s="296">
        <f>E23*E$100/1000+(F23-E23)*$F$100/1000+(G23-F23)*$G$100/1000+(H23-G23)*$H$100/1000</f>
        <v>1.9025999999999996</v>
      </c>
      <c r="I118" s="296">
        <f>E23*E$100/1000+(F23-E23)*$F$100/1000+(G23-F23)*$G$100/1000+(H23-G23)*$H$100/1000+(I23-H23)*$I$100/1000</f>
        <v>1.9025999999999996</v>
      </c>
      <c r="J118" s="296">
        <f>E23*E$100/1000+(F23-E23)*$F$100/1000+(G23-F23)*$G$100/1000+(H23-G23)*$H$100/1000+(I23-H23)*$I$100/1000+(J23-I23)*$J$100/1000</f>
        <v>1.9025999999999996</v>
      </c>
      <c r="K118" s="296">
        <f>E23*E$100/1000+(F23-E23)*$F$100/1000+(G23-F23)*$G$100/1000+(H23-G23)*$H$100/1000+(I23-H23)*$I$100/1000+(J23-I23)*$J$100/1000+(K23-J23)*$K$100/1000</f>
        <v>1.9025999999999996</v>
      </c>
      <c r="L118" s="296">
        <f>E23*E$100/1000+(F23-E23)*$F$100/1000+(G23-F23)*$G$100/1000+(H23-G23)*$H$100/1000+(I23-H23)*$I$100/1000+(J23-I23)*$J$100/1000+(K23-J23)*$K$100/1000+(L23-K23)*$L$100/1000</f>
        <v>1.9025999999999996</v>
      </c>
      <c r="M118" s="296">
        <f>E23*E$100/1000+(F23-E23)*$F$100/1000+(G23-F23)*$G$100/1000+(H23-G23)*$H$100/1000+(I23-H23)*$I$100/1000+(J23-I23)*$J$100/1000+(K23-J23)*$K$100/1000+(L23-K23)*$L$100/1000+(M23-L23)*$M$100/1000</f>
        <v>1.9025999999999996</v>
      </c>
      <c r="N118" s="296">
        <f>E23*E$100/1000+(F23-E23)*$F$100/1000+(G23-F23)*$G$100/1000+(H23-G23)*$H$100/1000+(I23-H23)*$I$100/1000+(J23-I23)*$J$100/1000+(K23-J23)*$K$100/1000+(L23-K23)*$L$100/1000+(M23-L23)*$M$100/1000+(N23-M23)*$N$100/1000</f>
        <v>1.9025999999999996</v>
      </c>
      <c r="O118" s="296">
        <f>E23*E$100/1000+(F23-E23)*$F$100/1000+(G23-F23)*$G$100/1000+(H23-G23)*$H$100/1000+(I23-H23)*$I$100/1000+(J23-I23)*$J$100/1000+(K23-J23)*$K$100/1000+(L23-K23)*$L$100/1000+(M23-L23)*$M$100/1000+(N23-M23)*$N$100/1000+(O23-N23)*$O$100/1000</f>
        <v>1.9025999999999996</v>
      </c>
      <c r="P118" s="296">
        <f>E23*E$100/1000+(F23-E23)*$F$100/1000+(G23-F23)*$G$100/1000+(H23-G23)*$H$100/1000+(I23-H23)*$I$100/1000+(J23-I23)*$J$100/1000+(K23-J23)*$K$100/1000+(L23-K23)*$L$100/1000+(M23-L23)*$M$100/1000+(N23-M23)*$N$100/1000+(O23-N23)*$O$100/1000+(P23-O23)*$P$100/1000</f>
        <v>1.9025999999999996</v>
      </c>
      <c r="Q118" s="296">
        <f>E23*E$100/1000+(F23-E23)*$F$100/1000+(G23-F23)*$G$100/1000+(H23-G23)*$H$100/1000+(I23-H23)*$I$100/1000+(J23-I23)*$J$100/1000+(K23-J23)*$K$100/1000+(L23-K23)*$L$100/1000+(M23-L23)*$M$100/1000+(N23-M23)*$N$100/1000+(O23-N23)*$O$100/1000+(P23-O23)*$P$100/1000+(Q23-P23)*$Q$100/1000</f>
        <v>1.9025999999999996</v>
      </c>
      <c r="R118" s="296">
        <f>E23*E$100/1000+(F23-E23)*$F$100/1000+(G23-F23)*$G$100/1000+(H23-G23)*$H$100/1000+(I23-H23)*$I$100/1000+(J23-I23)*$J$100/1000+(K23-J23)*$K$100/1000+(L23-K23)*$L$100/1000+(M23-L23)*$M$100/1000+(N23-M23)*$N$100/1000+(O23-N23)*$O$100/1000+(P23-O23)*$P$100/1000+(Q23-P23)*$Q$100/1000+(R23-Q23)*$R$100/1000</f>
        <v>1.9025999999999996</v>
      </c>
      <c r="S118" s="296">
        <f>E23*E$100/1000+(F23-E23)*$F$100/1000+(G23-F23)*$G$100/1000+(H23-G23)*$H$100/1000+(I23-H23)*$I$100/1000+(J23-I23)*$J$100/1000+(K23-J23)*$K$100/1000+(L23-K23)*$L$100/1000+(M23-L23)*$M$100/1000+(N23-M23)*$N$100/1000+(O23-N23)*$O$100/1000+(P23-O23)*$P$100/1000+(Q23-P23)*$Q$100/1000+(R23-Q23)*$R$100/1000+(S23-R23)*$S$100/1000</f>
        <v>1.9025999999999996</v>
      </c>
      <c r="T118" s="296">
        <f>E23*E$100/1000+(F23-E23)*$F$100/1000+(G23-F23)*$G$100/1000+(H23-G23)*$H$100/1000+(I23-H23)*$I$100/1000+(J23-I23)*$J$100/1000+(K23-J23)*$K$100/1000+(L23-K23)*$L$100/1000+(M23-L23)*$M$100/1000+(N23-M23)*$N$100/1000+(O23-N23)*$O$100/1000+(P23-O23)*$P$100/1000+(Q23-P23)*$Q$100/1000+(R23-Q23)*$R$100/1000+(S23-R23)*$S$100/1000+(T23-S23)*$T$100/1000</f>
        <v>1.9025999999999996</v>
      </c>
      <c r="U118" s="296">
        <f>E23*E$100/1000+(F23-E23)*$F$100/1000+(G23-F23)*$G$100/1000+(H23-G23)*$H$100/1000+(I23-H23)*$I$100/1000+(J23-I23)*$J$100/1000+(K23-J23)*$K$100/1000+(L23-K23)*$L$100/1000+(M23-L23)*$M$100/1000+(N23-M23)*$N$100/1000+(O23-N23)*$O$100/1000+(P23-O23)*$P$100/1000+(Q23-P23)*$Q$100/1000+(R23-Q23)*$R$100/1000+(S23-R23)*$S$100/1000+(T23-S23)*$T$100/1000+(U23-T23)*$U$100/100</f>
        <v>1.9025999999999996</v>
      </c>
      <c r="V118" s="296">
        <f>E23*E$100/1000+(F23-E23)*$F$100/1000+(G23-F23)*$G$100/1000+(H23-G23)*$H$100/1000+(I23-H23)*$I$100/1000+(J23-I23)*$J$100/1000+(K23-J23)*$K$100/1000+(L23-K23)*$L$100/1000+(M23-L23)*$M$100/1000+(N23-M23)*$N$100/1000+(O23-N23)*$O$100/1000+(P23-O23)*$P$100/1000+(Q23-P23)*$Q$100/1000+(R23-Q23)*$R$100/1000+(S23-R23)*$S$100/1000+(T23-S23)*$T$100/1000+(U23-T23)*$U$100/100+(V23-U23)*$V$100/1000</f>
        <v>1.9025999999999996</v>
      </c>
      <c r="W118" s="296">
        <f>E23*E$100/1000+(F23-E23)*$F$100/1000+(G23-F23)*$G$100/1000+(H23-G23)*$H$100/1000+(I23-H23)*$I$100/1000+(J23-I23)*$J$100/1000+(K23-J23)*$K$100/1000+(L23-K23)*$L$100/1000+(M23-L23)*$M$100/1000+(N23-M23)*$N$100/1000+(O23-N23)*$O$100/1000+(P23-O23)*$P$100/1000+(Q23-P23)*$Q$100/1000+(R23-Q23)*$R$100/1000+(S23-R23)*$S$100/1000+(T23-S23)*$T$100/1000+(U23-T23)*$U$100/100+(V23-U23)*$V$100/1000+(W23-V23)*$W$100/100</f>
        <v>1.9025999999999996</v>
      </c>
      <c r="X118" s="296">
        <f>E23*E$100/1000+(F23-E23)*$F$100/1000+(G23-F23)*$G$100/1000+(H23-G23)*$H$100/1000+(I23-H23)*$I$100/1000+(J23-I23)*$J$100/1000+(K23-J23)*$K$100/1000+(L23-K23)*$L$100/1000+(M23-L23)*$M$100/1000+(N23-M23)*$N$100/1000+(O23-N23)*$O$100/1000+(P23-O23)*$P$100/1000+(Q23-P23)*$Q$100/1000+(R23-Q23)*$R$100/1000+(S23-R23)*$S$100/1000+(T23-S23)*$T$100/1000+(U23-T23)*$U$100/100+(V23-U23)*$V$100/1000+(W23-V23)*$W$100/100+(X23-W23)*$X$100/1000</f>
        <v>1.9025999999999996</v>
      </c>
      <c r="Y118" s="296">
        <f>E23*E$100/1000+(F23-E23)*$F$100/1000+(G23-F23)*$G$100/1000+(H23-G23)*$H$100/1000+(I23-H23)*$I$100/1000+(J23-I23)*$J$100/1000+(K23-J23)*$K$100/1000+(L23-K23)*$L$100/1000+(M23-L23)*$M$100/1000+(N23-M23)*$N$100/1000+(O23-N23)*$O$100/1000+(P23-O23)*$P$100/1000+(Q23-P23)*$Q$100/1000+(R23-Q23)*$R$100/1000+(S23-R23)*$S$100/1000+(T23-S23)*$T$100/1000+(U23-T23)*$U$100/100+(V23-U23)*$V$100/1000+(W23-V23)*$W$100/100+(X23-W23)*$X$100/1000+(Y23-X23)*$Y$100/1000</f>
        <v>1.9025999999999996</v>
      </c>
      <c r="Z118" s="296">
        <f>E23*E$100/1000+(F23-E23)*$F$100/1000+(G23-F23)*$G$100/1000+(H23-G23)*$H$100/1000+(I23-H23)*$I$100/1000+(J23-I23)*$J$100/1000+(K23-J23)*$K$100/1000+(L23-K23)*$L$100/1000+(M23-L23)*$M$100/1000+(N23-M23)*$N$100/1000+(O23-N23)*$O$100/1000+(P23-O23)*$P$100/1000+(Q23-P23)*$Q$100/1000+(R23-Q23)*$R$100/1000+(S23-R23)*$S$100/1000+(T23-S23)*$T$100/1000+(U23-T23)*$U$100/100+(V23-U23)*$V$100/1000+(W23-V23)*$W$100/100+(X23-W23)*$X$100/1000+(Y23-X23)*$Y$100/1000+(Z23-Y23)*$Z$100/1000</f>
        <v>1.9025999999999996</v>
      </c>
    </row>
    <row r="119" spans="2:26">
      <c r="B119" s="430" t="s">
        <v>176</v>
      </c>
      <c r="C119" s="366" t="s">
        <v>163</v>
      </c>
      <c r="D119" s="296"/>
      <c r="E119" s="296">
        <f>E24*E$101/1000</f>
        <v>324.4248</v>
      </c>
      <c r="F119" s="296">
        <f>E24*E$101/1000+(F24-E24)*$F$101/1000</f>
        <v>367.41530000000006</v>
      </c>
      <c r="G119" s="296">
        <f>E24*E$101/1000+(F24-E24)*$F$101/1000+(G24-F24)*$G$101/1000</f>
        <v>595.61130000000003</v>
      </c>
      <c r="H119" s="296">
        <f>E24*E$101/1000+(F24-E24)*$F$101/1000+(G24-F24)*$G$101/1000+(H24-G24)*$H$101/1000</f>
        <v>881.21130000000005</v>
      </c>
      <c r="I119" s="296">
        <f>E24*E$101/1000+(F24-E24)*$F$101/1000+(G24-F24)*$G$101/1000+(H24-G24)*$H$101/1000+(I24-H24)*$I$101/1000</f>
        <v>1167.6113</v>
      </c>
      <c r="J119" s="296">
        <f>E24*E$101/1000+(F24-E24)*$F$101/1000+(G24-F24)*$G$101/1000+(H24-G24)*$H$101/1000+(I24-H24)*$I$101/1000+(J24-I24)*$J$101/1000</f>
        <v>1512.2512999999999</v>
      </c>
      <c r="K119" s="296">
        <f>E24*E$101/1000+(F24-E24)*$F$101/1000+(G24-F24)*$G$101/1000+(H24-G24)*$H$101/1000+(I24-H24)*$I$101/1000+(J24-I24)*$J$101/1000+(K24-J24)*$K$101/1000</f>
        <v>1857.8513000000003</v>
      </c>
      <c r="L119" s="296">
        <f>E24*E$101/1000+(F24-E24)*$F$101/1000+(G24-F24)*$G$101/1000+(H24-G24)*$H$101/1000+(I24-H24)*$I$101/1000+(J24-I24)*$J$101/1000+(K24-J24)*$K$101/1000+(L24-K24)*$L$101/1000</f>
        <v>2204.4113000000002</v>
      </c>
      <c r="M119" s="296">
        <f>E24*E$101/1000+(F24-E24)*$F$101/1000+(G24-F24)*$G$101/1000+(H24-G24)*$H$101/1000+(I24-H24)*$I$101/1000+(J24-I24)*$J$101/1000+(K24-J24)*$K$101/1000+(L24-K24)*$L$101/1000+(M24-L24)*$M$101/1000</f>
        <v>2508.4913000000001</v>
      </c>
      <c r="N119" s="296">
        <f>E24*E$101/1000+(F24-E24)*$F$101/1000+(G24-F24)*$G$101/1000+(H24-G24)*$H$101/1000+(I24-H24)*$I$101/1000+(J24-I24)*$J$101/1000+(K24-J24)*$K$101/1000+(L24-K24)*$L$101/1000+(M24-L24)*$M$101/1000+(N24-M24)*$N$101/1000</f>
        <v>2769.8513000000003</v>
      </c>
      <c r="O119" s="296">
        <f>E24*E$101/1000+(F24-E24)*$F$101/1000+(G24-F24)*$G$101/1000+(H24-G24)*$H$101/1000+(I24-H24)*$I$101/1000+(J24-I24)*$J$101/1000+(K24-J24)*$K$101/1000+(L24-K24)*$L$101/1000+(M24-L24)*$M$101/1000+(N24-M24)*$N$101/1000+(O24-N24)*$O$101/1000</f>
        <v>3031.9313000000002</v>
      </c>
      <c r="P119" s="296">
        <f>E24*E$101/1000+(F24-E24)*$F$101/1000+(G24-F24)*$G$101/1000+(H24-G24)*$H$101/1000+(I24-H24)*$I$101/1000+(J24-I24)*$J$101/1000+(K24-J24)*$K$101/1000+(L24-K24)*$L$101/1000+(M24-L24)*$M$101/1000+(N24-M24)*$N$101/1000+(O24-N24)*$O$101/1000+(P24-O24)*$P$101/1000</f>
        <v>3294.7313000000004</v>
      </c>
      <c r="Q119" s="296">
        <f>E24*E$101/1000+(F24-E24)*$F$101/1000+(G24-F24)*$G$101/1000+(H24-G24)*$H$101/1000+(I24-H24)*$I$101/1000+(J24-I24)*$J$101/1000+(K24-J24)*$K$101/1000+(L24-K24)*$L$101/1000+(M24-L24)*$M$101/1000+(N24-M24)*$N$101/1000+(O24-N24)*$O$101/1000+(P24-O24)*$P$101/1000+(Q24-P24)*$Q$101/1000</f>
        <v>3557.9813000000004</v>
      </c>
      <c r="R119" s="296">
        <f>E24*E$101/1000+(F24-E24)*$F$101/1000+(G24-F24)*$G$101/1000+(H24-G24)*$H$101/1000+(I24-H24)*$I$101/1000+(J24-I24)*$J$101/1000+(K24-J24)*$K$101/1000+(L24-K24)*$L$101/1000+(M24-L24)*$M$101/1000+(N24-M24)*$N$101/1000+(O24-N24)*$O$101/1000+(P24-O24)*$P$101/1000+(Q24-P24)*$Q$101/1000+(R24-Q24)*$R$101/1000</f>
        <v>3557.9813000000004</v>
      </c>
      <c r="S119" s="296">
        <f>E24*E$101/1000+(F24-E24)*$F$101/1000+(G24-F24)*$G$101/1000+(H24-G24)*$H$101/1000+(I24-H24)*$I$101/1000+(J24-I24)*$J$101/1000+(K24-J24)*$K$101/1000+(L24-K24)*$L$101/1000+(M24-L24)*$M$101/1000+(N24-M24)*$N$101/1000+(O24-N24)*$O$101/1000+(P24-O24)*$P$101/1000+(Q24-P24)*$Q$101/1000+(R24-Q24)*$R$101/1000+(S24-R24)*$S$101/1000</f>
        <v>3557.9813000000004</v>
      </c>
      <c r="T119" s="296">
        <f>E24*E$101/1000+(F24-E24)*$F$101/1000+(G24-F24)*$G$101/1000+(H24-G24)*$H$101/1000+(I24-H24)*$I$101/1000+(J24-I24)*$J$101/1000+(K24-J24)*$K$101/1000+(L24-K24)*$L$101/1000+(M24-L24)*$M$101/1000+(N24-M24)*$N$101/1000+(O24-N24)*$O$101/1000+(P24-O24)*$P$101/1000+(Q24-P24)*$Q$101/1000+(R24-Q24)*$R$101/1000+(S24-R24)*$S$101/1000+(T24-S24)*$T$101/1000</f>
        <v>3557.9813000000004</v>
      </c>
      <c r="U119" s="296">
        <f>E24*E$101/1000+(F24-E24)*$F$101/1000+(G24-F24)*$G$101/1000+(H24-G24)*$H$101/1000+(I24-H24)*$I$101/1000+(J24-I24)*$J$101/1000+(K24-J24)*$K$101/1000+(L24-K24)*$L$101/1000+(M24-L24)*$M$101/1000+(N24-M24)*$N$101/1000+(O24-N24)*$O$101/1000+(P24-O24)*$P$101/1000+(Q24-P24)*$Q$101/1000+(R24-Q24)*$R$101/1000+(S24-R24)*$S$101/1000+(T24-S24)*$T$101/1000+(U24-T24)*$U$101/1000</f>
        <v>3557.9813000000004</v>
      </c>
      <c r="V119" s="296">
        <f>E24*E$101/1000+(F24-E24)*$F$101/1000+(G24-F24)*$G$101/1000+(H24-G24)*$H$101/1000+(I24-H24)*$I$101/1000+(J24-I24)*$J$101/1000+(K24-J24)*$K$101/1000+(L24-K24)*$L$101/1000+(M24-L24)*$M$101/1000+(N24-M24)*$N$101/1000+(O24-N24)*$O$101/1000+(P24-O24)*$P$101/1000+(Q24-P24)*$Q$101/1000+(R24-Q24)*$R$101/1000+(S24-R24)*$S$101/1000+(T24-S24)*$T$101/1000+(U24-T24)*$U$101/1000+(V24-U24)*$V$101/1000</f>
        <v>3557.9813000000004</v>
      </c>
      <c r="W119" s="296">
        <f>E24*E$101/1000+(F24-E24)*$F$101/1000+(G24-F24)*$G$101/1000+(H24-G24)*$H$101/1000+(I24-H24)*$I$101/1000+(J24-I24)*$J$101/1000+(K24-J24)*$K$101/1000+(L24-K24)*$L$101/1000+(M24-L24)*$M$101/1000+(N24-M24)*$N$101/1000+(O24-N24)*$O$101/1000+(P24-O24)*$P$101/1000+(Q24-P24)*$Q$101/1000+(R24-Q24)*$R$101/1000+(S24-R24)*$S$101/1000+(T24-S24)*$T$101/1000+(U24-T24)*$U$101/1000+(V24-U24)*$V$101/1000+(W24-V24)*$W$101/1000</f>
        <v>3557.9813000000004</v>
      </c>
      <c r="X119" s="296">
        <f>E24*E$101/1000+(F24-E24)*$F$101/1000+(G24-F24)*$G$101/1000+(H24-G24)*$H$101/1000+(I24-H24)*$I$101/1000+(J24-I24)*$J$101/1000+(K24-J24)*$K$101/1000+(L24-K24)*$L$101/1000+(M24-L24)*$M$101/1000+(N24-M24)*$N$101/1000+(O24-N24)*$O$101/1000+(P24-O24)*$P$101/1000+(Q24-P24)*$Q$101/1000+(R24-Q24)*$R$101/1000+(S24-R24)*$S$101/1000+(T24-S24)*$T$101/1000+(U24-T24)*$U$101/1000+(V24-U24)*$V$101/1000+(W24-V24)*$W$101/1000+(X24-W24)*$X$101/1000</f>
        <v>3557.9813000000004</v>
      </c>
      <c r="Y119" s="296">
        <f>E24*E$101/1000+(F24-E24)*$F$101/1000+(G24-F24)*$G$101/1000+(H24-G24)*$H$101/1000+(I24-H24)*$I$101/1000+(J24-I24)*$J$101/1000+(K24-J24)*$K$101/1000+(L24-K24)*$L$101/1000+(M24-L24)*$M$101/1000+(N24-M24)*$N$101/1000+(O24-N24)*$O$101/1000+(P24-O24)*$P$101/1000+(Q24-P24)*$Q$101/1000+(R24-Q24)*$R$101/1000+(S24-R24)*$S$101/1000+(T24-S24)*$T$101/1000+(U24-T24)*$U$101/1000+(V24-U24)*$V$101/1000+(W24-V24)*$W$101/1000+(X24-W24)*$X$101/1000+(Y24-X24)*$Y$101/1000</f>
        <v>3557.9813000000004</v>
      </c>
      <c r="Z119" s="296">
        <f>E24*E$101/1000+(F24-E24)*$F$101/1000+(G24-F24)*$G$101/1000+(H24-G24)*$H$101/1000+(I24-H24)*$I$101/1000+(J24-I24)*$J$101/1000+(K24-J24)*$K$101/1000+(L24-K24)*$L$101/1000+(M24-L24)*$M$101/1000+(N24-M24)*$N$101/1000+(O24-N24)*$O$101/1000+(P24-O24)*$P$101/1000+(Q24-P24)*$Q$101/1000+(R24-Q24)*$R$101/1000+(S24-R24)*$S$101/1000+(T24-S24)*$T$101/1000+(U24-T24)*$U$101/1000+(V24-U24)*$V$101/1000+(W24-V24)*$W$101/1000+(X24-W24)*$X$101/1000+(Y24-X24)*$Y$101/1000+(Z24-Y24)*$Z$101/100</f>
        <v>3557.9813000000004</v>
      </c>
    </row>
    <row r="120" spans="2:26">
      <c r="B120" s="138" t="s">
        <v>433</v>
      </c>
      <c r="C120" s="502" t="s">
        <v>163</v>
      </c>
      <c r="D120" s="503"/>
      <c r="E120" s="503"/>
      <c r="F120" s="503"/>
      <c r="G120" s="503"/>
      <c r="H120" s="503"/>
      <c r="I120" s="503"/>
      <c r="J120" s="503"/>
      <c r="K120" s="503"/>
      <c r="L120" s="503"/>
      <c r="M120" s="503"/>
      <c r="N120" s="503"/>
      <c r="O120" s="503"/>
      <c r="P120" s="503"/>
      <c r="Q120" s="503"/>
      <c r="R120" s="503">
        <f>R25*$R$99/1000</f>
        <v>32.131048896153906</v>
      </c>
      <c r="S120" s="503">
        <f>R25*$R$99/1000+(S25-R25)*$S$99/1000</f>
        <v>64.33223859441226</v>
      </c>
      <c r="T120" s="503">
        <f>R25*$R$99/1000+(S25-R25)*$S$99/1000+(T25-S25)*$T$99/1000</f>
        <v>96.603569094775054</v>
      </c>
      <c r="U120" s="503">
        <f>R25*$R$99/1000+(S25-R25)*$S$99/1000+(T25-S25)*$T$99/1000+(U25-T25)*$U$99/1000</f>
        <v>118.16454996308656</v>
      </c>
      <c r="V120" s="503">
        <f>R25*$R$99/1000+(S25-R25)*$S$99/1000+(T25-S25)*$T$99/1000+(U25-T25)*$U$99/1000+(V25-U25)*$V$99/1000</f>
        <v>150.90355208891654</v>
      </c>
      <c r="W120" s="503">
        <f>R25*$R$99/1000+(S25-R25)*$S$99/1000+(T25-S25)*$T$99/1000+(U25-T25)*$U$99/1000+(V25-U25)*$V$99/1000+(W25-V25)*$W$99/1000</f>
        <v>183.71340350980154</v>
      </c>
      <c r="X120" s="503">
        <f>R25*$R$99/1000+(S25-R25)*$S$99/1000+(T25-S25)*$T$99/1000+(U25-T25)*$U$99/1000+(V25-U25)*$V$99/1000+(W25-V25)*$W$99/1000+(X25-W25)*$X$99/1000</f>
        <v>216.59410422574155</v>
      </c>
      <c r="Y120" s="503">
        <f>R25*$R$99/1000+(S25-R25)*$S$99/1000+(T25-S25)*$T$99/1000+(U25-T25)*$U$99/1000+(V25-U25)*$V$99/1000+(W25-V25)*$W$99/1000+(X25-W25)*$X$99/1000+(Y25-X25)*$Y$99/1000</f>
        <v>241.30776673398779</v>
      </c>
      <c r="Z120" s="503">
        <f>R25*$R$99/1000+(S25-R25)*$S$99/1000+(T25-S25)*$T$99/1000+(U25-T25)*$U$99/1000+(V25-U25)*$V$99/1000+(W25-V25)*$W$99/1000+(X25-W25)*$X$99/1000+(Y25-X25)*$Y$99/1000+(Z25-Y25)*$Z$99/1000</f>
        <v>266.07456621352532</v>
      </c>
    </row>
    <row r="121" spans="2:26">
      <c r="B121" s="138" t="s">
        <v>434</v>
      </c>
      <c r="C121" s="502" t="s">
        <v>163</v>
      </c>
      <c r="D121" s="503"/>
      <c r="E121" s="503"/>
      <c r="F121" s="503"/>
      <c r="G121" s="503"/>
      <c r="H121" s="503"/>
      <c r="I121" s="503"/>
      <c r="J121" s="503"/>
      <c r="K121" s="503"/>
      <c r="L121" s="503"/>
      <c r="M121" s="503"/>
      <c r="N121" s="503"/>
      <c r="O121" s="503"/>
      <c r="P121" s="503"/>
      <c r="Q121" s="503"/>
      <c r="R121" s="503">
        <f>R26*$R$100/1000</f>
        <v>34.741756837982699</v>
      </c>
      <c r="S121" s="503">
        <f>R26*$R$100/1000+(S26-R26)*$S$100/1000</f>
        <v>69.538754560745247</v>
      </c>
      <c r="T121" s="503">
        <f>R26*$R$100/1000+(S26-R26)*$S$100/1000+(T26-S26)*$T$100/1000</f>
        <v>104.39099316828765</v>
      </c>
      <c r="U121" s="503">
        <f>R26*$R$100/1000+(S26-R26)*$S$100/1000+(T26-S26)*$T$100/1000+(U26-T26)*$U$100/1000</f>
        <v>127.66264616316914</v>
      </c>
      <c r="V121" s="503">
        <f>R26*$R$100/1000+(S26-R26)*$S$100/1000+(T26-S26)*$T$100/1000+(U26-T26)*$U$100/1000+(V26-U26)*$V$100/1000</f>
        <v>162.97852533195913</v>
      </c>
      <c r="W121" s="503">
        <f>R26*$R$100/1000+(S26-R26)*$S$100/1000+(T26-S26)*$T$100/1000+(U26-T26)*$U$100/1000+(V26-U26)*$V$100/1000+(W26-V26)*$W$100/1000</f>
        <v>198.35020337426414</v>
      </c>
      <c r="X121" s="503">
        <f>R26*$R$100/1000+(S26-R26)*$S$100/1000+(T26-S26)*$T$100/1000+(U26-T26)*$U$100/1000+(V26-U26)*$V$100/1000+(W26-V26)*$W$100/1000+(X26-W26)*$X$100/1000</f>
        <v>233.77768029008413</v>
      </c>
      <c r="Y121" s="503">
        <f>R26*$R$100/1000+(S26-R26)*$S$100/1000+(T26-S26)*$T$100/1000+(U26-T26)*$U$100/1000+(V26-U26)*$V$100/1000+(W26-V26)*$W$100/1000+(X26-W26)*$X$100/1000+(Y26-X26)*$Y$100/1000</f>
        <v>260.39013713208539</v>
      </c>
      <c r="Z121" s="503">
        <f>R26*$R$100/1000+(S26-R26)*$S$100/1000+(T26-S26)*$T$100/1000+(U26-T26)*$U$100/1000+(V26-U26)*$V$100/1000+(W26-V26)*$W$100/1000+(X26-W26)*$X$100/1000+(Y26-X26)*$Y$100/1000+(Z26-Y26)*$Z$100/1000</f>
        <v>287.04444312922288</v>
      </c>
    </row>
    <row r="122" spans="2:26">
      <c r="B122" s="138" t="s">
        <v>427</v>
      </c>
      <c r="C122" s="502" t="s">
        <v>163</v>
      </c>
      <c r="D122" s="503"/>
      <c r="E122" s="503"/>
      <c r="F122" s="503"/>
      <c r="G122" s="503"/>
      <c r="H122" s="503"/>
      <c r="I122" s="503"/>
      <c r="J122" s="503"/>
      <c r="K122" s="503"/>
      <c r="L122" s="503"/>
      <c r="M122" s="503"/>
      <c r="N122" s="503"/>
      <c r="O122" s="503"/>
      <c r="P122" s="503"/>
      <c r="Q122" s="503"/>
      <c r="R122" s="503">
        <f>R27*$R$101/1000</f>
        <v>176.679</v>
      </c>
      <c r="S122" s="503">
        <f>R27*$R$101/1000+(S27-R27)*$S$101/1000</f>
        <v>353.65949999999998</v>
      </c>
      <c r="T122" s="503">
        <f>R27*$R$101/1000+(S27-R27)*$S$101/1000+(T27-S27)*$T$101/1000</f>
        <v>530.94149999999991</v>
      </c>
      <c r="U122" s="503">
        <f>R27*$R$101/1000+(S27-R27)*$S$101/1000+(T27-S27)*$T$101/1000+(U27-T27)*$U$101/1000</f>
        <v>649.33049999999992</v>
      </c>
      <c r="V122" s="503">
        <f>R27*$R$101/1000+(S27-R27)*$S$101/1000+(T27-S27)*$T$101/1000+(U27-T27)*$U$101/1000+(V27-U27)*$V$101/1000</f>
        <v>737.83049999999992</v>
      </c>
      <c r="W122" s="503">
        <f>R27*$R$101/1000+(S27-R27)*$S$101/1000+(T27-S27)*$T$101/1000+(U27-T27)*$U$101/1000+(V27-U27)*$V$101/1000+(W27-V27)*$W$101/1000</f>
        <v>826.48049999999989</v>
      </c>
      <c r="X122" s="503">
        <f>R27*$R$101/1000+(S27-R27)*$S$101/1000+(T27-S27)*$T$101/1000+(U27-T27)*$U$101/1000+(V27-U27)*$V$101/1000+(W27-V27)*$W$101/1000+(X27-W27)*$X$101/1000</f>
        <v>915.28049999999985</v>
      </c>
      <c r="Y122" s="503">
        <f>R27*$R$101/1000+(S27-R27)*$S$101/1000+(T27-S27)*$T$101/1000+(U27-T27)*$U$101/1000+(V27-U27)*$V$101/1000+(W27-V27)*$W$101/1000+(X27-W27)*$X$101/1000+(Y27-X27)*$Y$101/1000</f>
        <v>981.99299999999982</v>
      </c>
      <c r="Z122" s="503">
        <f>R27*$R$101/1000+(S27-R27)*$S$101/1000+(T27-S27)*$T$101/1000+(U27-T27)*$U$101/1000+(V27-U27)*$V$101/1000+(W27-V27)*$W$101/1000+(X27-W27)*$X$101/1000+(Y27-X27)*$Y$101/1000+(Z27-Y27)*$Z$101/1000</f>
        <v>1048.8179999999998</v>
      </c>
    </row>
    <row r="123" spans="2:26">
      <c r="B123" s="507" t="s">
        <v>461</v>
      </c>
      <c r="C123" s="502" t="s">
        <v>163</v>
      </c>
      <c r="D123" s="503"/>
      <c r="E123" s="503"/>
      <c r="F123" s="503"/>
      <c r="G123" s="503"/>
      <c r="H123" s="503"/>
      <c r="I123" s="503"/>
      <c r="J123" s="503"/>
      <c r="K123" s="503"/>
      <c r="L123" s="503"/>
      <c r="M123" s="503"/>
      <c r="N123" s="503"/>
      <c r="O123" s="503"/>
      <c r="P123" s="503"/>
      <c r="Q123" s="503"/>
      <c r="R123" s="503">
        <f>SUM(R120:R122)</f>
        <v>243.55180573413662</v>
      </c>
      <c r="S123" s="503">
        <f t="shared" ref="S123:Z123" si="62">SUM(S120:S122)</f>
        <v>487.5304931551575</v>
      </c>
      <c r="T123" s="503">
        <f t="shared" si="62"/>
        <v>731.93606226306258</v>
      </c>
      <c r="U123" s="503">
        <f t="shared" si="62"/>
        <v>895.15769612625559</v>
      </c>
      <c r="V123" s="503">
        <f t="shared" si="62"/>
        <v>1051.7125774208757</v>
      </c>
      <c r="W123" s="503">
        <f t="shared" si="62"/>
        <v>1208.5441068840655</v>
      </c>
      <c r="X123" s="503">
        <f t="shared" si="62"/>
        <v>1365.6522845158256</v>
      </c>
      <c r="Y123" s="503">
        <f t="shared" si="62"/>
        <v>1483.6909038660729</v>
      </c>
      <c r="Z123" s="503">
        <f t="shared" si="62"/>
        <v>1601.9370093427478</v>
      </c>
    </row>
    <row r="124" spans="2:26">
      <c r="B124" s="361" t="str">
        <f>"Sum, "&amp;B114</f>
        <v>Sum, Vestdanmark (DK1)</v>
      </c>
      <c r="C124" s="182" t="s">
        <v>163</v>
      </c>
      <c r="D124" s="288"/>
      <c r="E124" s="288">
        <f t="shared" ref="E124:Z124" si="63">SUM(E115:E119)+E123</f>
        <v>700.26390000000004</v>
      </c>
      <c r="F124" s="288">
        <f t="shared" si="63"/>
        <v>750.02410994676472</v>
      </c>
      <c r="G124" s="288">
        <f t="shared" si="63"/>
        <v>986.36878782225017</v>
      </c>
      <c r="H124" s="288">
        <f t="shared" si="63"/>
        <v>1282.9562661549242</v>
      </c>
      <c r="I124" s="288">
        <f t="shared" si="63"/>
        <v>1581.1443979719475</v>
      </c>
      <c r="J124" s="288">
        <f t="shared" si="63"/>
        <v>1941.0186753586286</v>
      </c>
      <c r="K124" s="288">
        <f t="shared" si="63"/>
        <v>2302.871605126244</v>
      </c>
      <c r="L124" s="288">
        <f t="shared" si="63"/>
        <v>2666.7642086125666</v>
      </c>
      <c r="M124" s="288">
        <f t="shared" si="63"/>
        <v>2990.739723373651</v>
      </c>
      <c r="N124" s="288">
        <f t="shared" si="63"/>
        <v>3274.9086397657684</v>
      </c>
      <c r="O124" s="288">
        <f t="shared" si="63"/>
        <v>3563.0070326219275</v>
      </c>
      <c r="P124" s="288">
        <f t="shared" si="63"/>
        <v>3856.2481249278258</v>
      </c>
      <c r="Q124" s="288">
        <f t="shared" si="63"/>
        <v>4165.3834835126481</v>
      </c>
      <c r="R124" s="288">
        <f t="shared" si="63"/>
        <v>4408.935289246785</v>
      </c>
      <c r="S124" s="288">
        <f t="shared" si="63"/>
        <v>4652.9139766678054</v>
      </c>
      <c r="T124" s="288">
        <f t="shared" si="63"/>
        <v>4897.319545775711</v>
      </c>
      <c r="U124" s="288">
        <f t="shared" si="63"/>
        <v>5060.5411796389035</v>
      </c>
      <c r="V124" s="288">
        <f t="shared" si="63"/>
        <v>5217.0960609335234</v>
      </c>
      <c r="W124" s="288">
        <f t="shared" si="63"/>
        <v>5373.9275903967136</v>
      </c>
      <c r="X124" s="288">
        <f t="shared" si="63"/>
        <v>5531.0357680284742</v>
      </c>
      <c r="Y124" s="288">
        <f t="shared" si="63"/>
        <v>5649.0743873787214</v>
      </c>
      <c r="Z124" s="288">
        <f t="shared" si="63"/>
        <v>5767.320492855396</v>
      </c>
    </row>
    <row r="125" spans="2:26">
      <c r="C125" s="366"/>
      <c r="D125" s="296"/>
      <c r="E125" s="296"/>
      <c r="F125" s="296"/>
      <c r="G125" s="296"/>
      <c r="H125" s="296"/>
      <c r="I125" s="296"/>
      <c r="J125" s="296"/>
      <c r="K125" s="296"/>
      <c r="L125" s="296"/>
      <c r="M125" s="296"/>
      <c r="N125" s="296"/>
      <c r="O125" s="296"/>
      <c r="P125" s="296"/>
      <c r="Q125" s="219"/>
      <c r="R125" s="219"/>
      <c r="S125" s="219"/>
      <c r="T125" s="219"/>
      <c r="U125" s="219"/>
      <c r="V125" s="219"/>
      <c r="W125" s="219"/>
      <c r="X125" s="219"/>
      <c r="Y125" s="219"/>
      <c r="Z125" s="219"/>
    </row>
    <row r="126" spans="2:26">
      <c r="B126" s="361" t="s">
        <v>31</v>
      </c>
      <c r="C126" s="182"/>
      <c r="D126" s="288"/>
      <c r="E126" s="288"/>
      <c r="F126" s="288"/>
      <c r="G126" s="288"/>
      <c r="H126" s="288"/>
      <c r="I126" s="288"/>
      <c r="J126" s="288"/>
      <c r="K126" s="288"/>
      <c r="L126" s="288"/>
      <c r="M126" s="288"/>
      <c r="N126" s="288"/>
      <c r="O126" s="288"/>
      <c r="P126" s="288"/>
      <c r="Q126" s="234"/>
      <c r="R126" s="234"/>
      <c r="S126" s="234"/>
      <c r="T126" s="234"/>
      <c r="U126" s="234"/>
      <c r="V126" s="234"/>
      <c r="W126" s="234"/>
      <c r="X126" s="234"/>
      <c r="Y126" s="234"/>
      <c r="Z126" s="234"/>
    </row>
    <row r="127" spans="2:26">
      <c r="B127" s="430" t="s">
        <v>172</v>
      </c>
      <c r="C127" s="366" t="s">
        <v>163</v>
      </c>
      <c r="D127" s="296"/>
      <c r="E127" s="296">
        <f>E32*E$99/1000</f>
        <v>118.48650000000001</v>
      </c>
      <c r="F127" s="296">
        <f>E32*E$99/1000+(F32-E32)*$F$99/1000</f>
        <v>120.07469409132239</v>
      </c>
      <c r="G127" s="296">
        <f>E32*E$99/1000+(F32-E32)*$F$99/1000+(G32-F32)*$G$99/1000</f>
        <v>122.20782064674688</v>
      </c>
      <c r="H127" s="296">
        <f>E32*E$99/1000+(F32-E32)*$F$99/1000+(G32-F32)*$G$99/1000+(H32-G32)*$H$99/1000</f>
        <v>125.13854547011591</v>
      </c>
      <c r="I127" s="296">
        <f>E32*E$99/1000+(F32-E32)*$F$99/1000+(G32-F32)*$G$99/1000+(H32-G32)*$H$99/1000+(I32-H32)*$I$99/1000</f>
        <v>128.22600926959853</v>
      </c>
      <c r="J127" s="296">
        <f>E32*E$99/1000+(F32-E32)*$F$99/1000+(G32-F32)*$G$99/1000+(H32-G32)*$H$99/1000+(I32-H32)*$I$99/1000+(J32-I32)*$J$99/1000</f>
        <v>130.88252121605186</v>
      </c>
      <c r="K127" s="296">
        <f>E32*E$99/1000+(F32-E32)*$F$99/1000+(G32-F32)*$G$99/1000+(H32-G32)*$H$99/1000+(I32-H32)*$I$99/1000+(J32-I32)*$J$99/1000+(K32-J32)*$K$99/1000</f>
        <v>133.59659075950321</v>
      </c>
      <c r="L127" s="296">
        <f>E32*E$99/1000+(F32-E32)*$F$99/1000+(G32-F32)*$G$99/1000+(H32-G32)*$H$99/1000+(I32-H32)*$I$99/1000+(J32-I32)*$J$99/1000+(K32-J32)*$K$99/1000+(L32-K32)*$L$99/1000</f>
        <v>136.49607885188493</v>
      </c>
      <c r="M127" s="296">
        <f>E32*E$99/1000+(F32-E32)*$F$99/1000+(G32-F32)*$G$99/1000+(H32-G32)*$H$99/1000+(I32-H32)*$I$99/1000+(J32-I32)*$J$99/1000+(K32-J32)*$K$99/1000+(L32-K32)*$L$99/1000+(M32-L32)*$M$99/1000</f>
        <v>139.05202597822827</v>
      </c>
      <c r="N127" s="296">
        <f>E32*E$99/1000+(F32-E32)*$F$99/1000+(G32-F32)*$G$99/1000+(H32-G32)*$H$99/1000+(I32-H32)*$I$99/1000+(J32-I32)*$J$99/1000+(K32-J32)*$K$99/1000+(L32-K32)*$L$99/1000+(M32-L32)*$M$99/1000+(N32-M32)*$N$99/1000</f>
        <v>141.20138610699291</v>
      </c>
      <c r="O127" s="296">
        <f>E32*E$99/1000+(F32-E32)*$F$99/1000+(G32-F32)*$G$99/1000+(H32-G32)*$H$99/1000+(I32-H32)*$I$99/1000+(J32-I32)*$J$99/1000+(K32-J32)*$K$99/1000+(L32-K32)*$L$99/1000+(M32-L32)*$M$99/1000+(N32-M32)*$N$99/1000+(O32-N32)*$O$99/1000</f>
        <v>143.40636951494267</v>
      </c>
      <c r="P127" s="296">
        <f>E32*E$99/1000+(F32-E32)*$F$99/1000+(G32-F32)*$G$99/1000+(H32-G32)*$H$99/1000+(I32-H32)*$I$99/1000+(J32-I32)*$J$99/1000+(K32-J32)*$K$99/1000+(L32-K32)*$L$99/1000+(M32-L32)*$M$99/1000+(N32-M32)*$N$99/1000+(O32-N32)*$O$99/1000+(P32-O32)*$P$99/1000</f>
        <v>145.65850823608019</v>
      </c>
      <c r="Q127" s="296">
        <f>E32*E$99/1000+(F32-E32)*$F$99/1000+(G32-F32)*$G$99/1000+(H32-G32)*$H$99/1000+(I32-H32)*$I$99/1000+(J32-I32)*$J$99/1000+(K32-J32)*$K$99/1000+(L32-K32)*$L$99/1000+(M32-L32)*$M$99/1000+(N32-M32)*$N$99/1000+(O32-N32)*$O$99/1000+(P32-O32)*$P$99/1000+(Q32-P32)*$Q$99/1000</f>
        <v>147.94695534032161</v>
      </c>
      <c r="R127" s="296">
        <f>E32*E$99/1000+(F32-E32)*$F$99/1000+(G32-F32)*$G$99/1000+(H32-G32)*$H$99/1000+(I32-H32)*$I$99/1000+(J32-I32)*$J$99/1000+(K32-J32)*$K$99/1000+(L32-K32)*$L$99/1000+(M32-L32)*$M$99/1000+(N32-M32)*$N$99/1000+(O32-N32)*$O$99/1000+(P32-O32)*$P$99/1000+(Q32-P32)*$Q$99/1000+(R32-Q32)*$R$99/1000</f>
        <v>147.94695534032161</v>
      </c>
      <c r="S127" s="296">
        <f>E32*E$99/1000+(F32-E32)*$F$99/1000+(G32-F32)*$G$99/1000+(H32-G32)*$H$99/1000+(I32-H32)*$I$99/1000+(J32-I32)*$J$99/1000+(K32-J32)*$K$99/1000+(L32-K32)*$L$99/1000+(M32-L32)*$M$99/1000+(N32-M32)*$N$99/1000+(O32-N32)*$O$99/1000+(P32-O32)*$P$99/1000+(Q32-P32)*$Q$99/1000+(R32-Q32)*$R$99/1000+(S32-R32)*$S$99/1000</f>
        <v>147.94695534032161</v>
      </c>
      <c r="T127" s="296">
        <f>E32*E$99/1000+(F32-E32)*$F$99/1000+(G32-F32)*$G$99/1000+(H32-G32)*$H$99/1000+(I32-H32)*$I$99/1000+(J32-I32)*$J$99/1000+(K32-J32)*$K$99/1000+(L32-K32)*$L$99/1000+(M32-L32)*$M$99/1000+(N32-M32)*$N$99/1000+(O32-N32)*$O$99/1000+(P32-O32)*$P$99/1000+(Q32-P32)*$Q$99/1000+(R32-Q32)*$R$99/1000+(S32-R32)*$S$99/1000+(T32-S32)*$T$99/1000</f>
        <v>147.94695534032161</v>
      </c>
      <c r="U127" s="296">
        <f>E32*E$99/1000+(F32-E32)*$F$99/1000+(G32-F32)*$G$99/1000+(H32-G32)*$H$99/1000+(I32-H32)*$I$99/1000+(J32-I32)*$J$99/1000+(K32-J32)*$K$99/1000+(L32-K32)*$L$99/1000+(M32-L32)*$M$99/1000+(N32-M32)*$N$99/1000+(O32-N32)*$O$99/1000+(P32-O32)*$P$99/1000+(Q32-P32)*$Q$99/1000+(R32-Q32)*$R$99/1000+(S32-R32)*$S$99/1000+(T32-S32)*$T$99/1000+(U32-T32)*$U$99/1000</f>
        <v>147.94695534032161</v>
      </c>
      <c r="V127" s="296">
        <f>E32*E$99/1000+(F32-E32)*$F$99/1000+(G32-F32)*$G$99/1000+(H32-G32)*$H$99/1000+(I32-H32)*$I$99/1000+(J32-I32)*$J$99/1000+(K32-J32)*$K$99/1000+(L32-K32)*$L$99/1000+(M32-L32)*$M$99/1000+(N32-M32)*$N$99/1000+(O32-N32)*$O$99/1000+(P32-O32)*$P$99/1000+(Q32-P32)*$Q$99/1000+(R32-Q32)*$R$99/1000+(S32-R32)*$S$99/1000+(T32-S32)*$T$99/1000+(U32-T32)*$U$99/1000+(V32-U32)*$V$99/1000</f>
        <v>147.94695534032161</v>
      </c>
      <c r="W127" s="296">
        <f>E32*E$99/1000+(F32-E32)*$F$99/1000+(G32-F32)*$G$99/1000+(H32-G32)*$H$99/1000+(I32-H32)*$I$99/1000+(J32-I32)*$J$99/1000+(K32-J32)*$K$99/1000+(L32-K32)*$L$99/1000+(M32-L32)*$M$99/1000+(N32-M32)*$N$99/1000+(O32-N32)*$O$99/1000+(P32-O32)*$P$99/1000+(Q32-P32)*$Q$99/1000+(R32-Q32)*$R$99/1000+(S32-R32)*$S$99/1000+(T32-S32)*$T$99/1000+(U32-T32)*$U$99/1000+(V32-U32)*$V$99/1000+(W32-V32)*$W$99/1000</f>
        <v>147.94695534032161</v>
      </c>
      <c r="X127" s="296">
        <f>E32*E$99/1000+(F32-E32)*$F$99/1000+(G32-F32)*$G$99/1000+(H32-G32)*$H$99/1000+(I32-H32)*$I$99/1000+(J32-I32)*$J$99/1000+(K32-J32)*$K$99/1000+(L32-K32)*$L$99/1000+(M32-L32)*$M$99/1000+(N32-M32)*$N$99/1000+(O32-N32)*$O$99/1000+(P32-O32)*$P$99/1000+(Q32-P32)*$Q$99/1000+(R32-Q32)*$R$99/1000+(S32-R32)*$S$99/1000+(T32-S32)*$T$99/1000+(U32-T32)*$U$99/1000+(V32-U32)*$V$99/1000+(W32-V32)*$W$99/1000+(X32-W32)*$X$99/1000</f>
        <v>147.94695534032161</v>
      </c>
      <c r="Y127" s="296">
        <f>E32*E$99/1000+(F32-E32)*$F$99/1000+(G32-F32)*$G$99/1000+(H32-G32)*$H$99/1000+(I32-H32)*$I$99/1000+(J32-I32)*$J$99/1000+(K32-J32)*$K$99/1000+(L32-K32)*$L$99/1000+(M32-L32)*$M$99/1000+(N32-M32)*$N$99/1000+(O32-N32)*$O$99/1000+(P32-O32)*$P$99/1000+(Q32-P32)*$Q$99/1000+(R32-Q32)*$R$99/1000+(S32-R32)*$S$99/1000+(T32-S32)*$T$99/1000+(U32-T32)*$U$99/1000+(V32-U32)*$V$99/1000+(W32-V32)*$W$99/1000+(X32-W32)*$X$99/1000+(Y32-X32)*$Y$99/1000</f>
        <v>147.94695534032161</v>
      </c>
      <c r="Z127" s="296">
        <f>E32*E$99/1000+(F32-E32)*$F$99/1000+(G32-F32)*$G$99/1000+(H32-G32)*$H$99/1000+(I32-H32)*$I$99/1000+(J32-I32)*$J$99/1000+(K32-J32)*$K$99/1000+(L32-K32)*$L$99/1000+(M32-L32)*$M$99/1000+(N32-M32)*$N$99/1000+(O32-N32)*$O$99/1000+(P32-O32)*$P$99/1000+(Q32-P32)*$Q$99/1000+(R32-Q32)*$R$99/1000+(S32-R32)*$S$99/1000+(T32-S32)*$T$99/1000+(U32-T32)*$U$99/1000+(V32-U32)*$V$99/1000+(W32-V32)*$W$99/1000+(X32-W32)*$X$99/1000+(Y32-X32)*$Y$99/1000+(Z32-Y32)*$Z$99/1000</f>
        <v>147.94695534032161</v>
      </c>
    </row>
    <row r="128" spans="2:26">
      <c r="B128" s="430" t="s">
        <v>173</v>
      </c>
      <c r="C128" s="366" t="s">
        <v>163</v>
      </c>
      <c r="D128" s="296"/>
      <c r="E128" s="296">
        <f>E33*E$99/1000</f>
        <v>1.002</v>
      </c>
      <c r="F128" s="296">
        <f>E33*E$99/1000+(F33-E33)*$F$99/1000</f>
        <v>2.1130329374258681</v>
      </c>
      <c r="G128" s="296">
        <f>E33*E$99/1000+(F33-E33)*$F$99/1000+(G33-F33)*$G$99/1000</f>
        <v>3.8272373452295794</v>
      </c>
      <c r="H128" s="296">
        <f>E33*E$99/1000+(F33-E33)*$F$99/1000+(G33-F33)*$G$99/1000+(H33-G33)*$H$99/1000</f>
        <v>6.7905921897778203</v>
      </c>
      <c r="I128" s="296">
        <f>E33*E$99/1000+(F33-E33)*$F$99/1000+(G33-F33)*$G$99/1000+(H33-G33)*$H$99/1000+(I33-H33)*$I$99/1000</f>
        <v>10.372950717265287</v>
      </c>
      <c r="J128" s="296">
        <f>E33*E$99/1000+(F33-E33)*$F$99/1000+(G33-F33)*$G$99/1000+(H33-G33)*$H$99/1000+(I33-H33)*$I$99/1000+(J33-I33)*$J$99/1000</f>
        <v>13.61335816233801</v>
      </c>
      <c r="K128" s="296">
        <f>E33*E$99/1000+(F33-E33)*$F$99/1000+(G33-F33)*$G$99/1000+(H33-G33)*$H$99/1000+(I33-H33)*$I$99/1000+(J33-I33)*$J$99/1000+(K33-J33)*$K$99/1000</f>
        <v>17.261709711855886</v>
      </c>
      <c r="L128" s="296">
        <f>E33*E$99/1000+(F33-E33)*$F$99/1000+(G33-F33)*$G$99/1000+(H33-G33)*$H$99/1000+(I33-H33)*$I$99/1000+(J33-I33)*$J$99/1000+(K33-J33)*$K$99/1000+(L33-K33)*$L$99/1000</f>
        <v>21.290555931677492</v>
      </c>
      <c r="M128" s="296">
        <f>E33*E$99/1000+(F33-E33)*$F$99/1000+(G33-F33)*$G$99/1000+(H33-G33)*$H$99/1000+(I33-H33)*$I$99/1000+(J33-I33)*$J$99/1000+(K33-J33)*$K$99/1000+(L33-K33)*$L$99/1000+(M33-L33)*$M$99/1000</f>
        <v>27.194208016307794</v>
      </c>
      <c r="N128" s="296">
        <f>E33*E$99/1000+(F33-E33)*$F$99/1000+(G33-F33)*$G$99/1000+(H33-G33)*$H$99/1000+(I33-H33)*$I$99/1000+(J33-I33)*$J$99/1000+(K33-J33)*$K$99/1000+(L33-K33)*$L$99/1000+(M33-L33)*$M$99/1000+(N33-M33)*$N$99/1000</f>
        <v>35.293044240867701</v>
      </c>
      <c r="O128" s="296">
        <f>E33*E$99/1000+(F33-E33)*$F$99/1000+(G33-F33)*$G$99/1000+(H33-G33)*$H$99/1000+(I33-H33)*$I$99/1000+(J33-I33)*$J$99/1000+(K33-J33)*$K$99/1000+(L33-K33)*$L$99/1000+(M33-L33)*$M$99/1000+(N33-M33)*$N$99/1000+(O33-N33)*$O$99/1000</f>
        <v>45.135358992517482</v>
      </c>
      <c r="P128" s="296">
        <f>E33*E$99/1000+(F33-E33)*$F$99/1000+(G33-F33)*$G$99/1000+(H33-G33)*$H$99/1000+(I33-H33)*$I$99/1000+(J33-I33)*$J$99/1000+(K33-J33)*$K$99/1000+(L33-K33)*$L$99/1000+(M33-L33)*$M$99/1000+(N33-M33)*$N$99/1000+(O33-N33)*$O$99/1000+(P33-O33)*$P$99/1000</f>
        <v>57.583922344878097</v>
      </c>
      <c r="Q128" s="296">
        <f>E33*E$99/1000+(F33-E33)*$F$99/1000+(G33-F33)*$G$99/1000+(H33-G33)*$H$99/1000+(I33-H33)*$I$99/1000+(J33-I33)*$J$99/1000+(K33-J33)*$K$99/1000+(L33-K33)*$L$99/1000+(M33-L33)*$M$99/1000+(N33-M33)*$N$99/1000+(O33-N33)*$O$99/1000+(P33-O33)*$P$99/1000+(Q33-P33)*$Q$99/1000</f>
        <v>79.926498410388973</v>
      </c>
      <c r="R128" s="296">
        <f>E33*E$99/1000+(F33-E33)*$F$99/1000+(G33-F33)*$G$99/1000+(H33-G33)*$H$99/1000+(I33-H33)*$I$99/1000+(J33-I33)*$J$99/1000+(K33-J33)*$K$99/1000+(L33-K33)*$L$99/1000+(M33-L33)*$M$99/1000+(N33-M33)*$N$99/1000+(O33-N33)*$O$99/1000+(P33-O33)*$P$99/1000+(Q33-P33)*$Q$99/1000+(R33-Q33)*$R$99/1000</f>
        <v>79.926498410388973</v>
      </c>
      <c r="S128" s="296">
        <f>E33*E$99/1000+(F33-E33)*$F$99/1000+(G33-F33)*$G$99/1000+(H33-G33)*$H$99/1000+(I33-H33)*$I$99/1000+(J33-I33)*$J$99/1000+(K33-J33)*$K$99/1000+(L33-K33)*$L$99/1000+(M33-L33)*$M$99/1000+(N33-M33)*$N$99/1000+(O33-N33)*$O$99/1000+(P33-O33)*$P$99/1000+(Q33-P33)*$Q$99/1000+(R33-Q33)*$R$99/1000+(S33-R33)*$S$99/1000</f>
        <v>79.926498410388973</v>
      </c>
      <c r="T128" s="296">
        <f>E33*E$99/1000+(F33-E33)*$F$99/1000+(G33-F33)*$G$99/1000+(H33-G33)*$H$99/1000+(I33-H33)*$I$99/1000+(J33-I33)*$J$99/1000+(K33-J33)*$K$99/1000+(L33-K33)*$L$99/1000+(M33-L33)*$M$99/1000+(N33-M33)*$N$99/1000+(O33-N33)*$O$99/1000+(P33-O33)*$P$99/1000+(Q33-P33)*$Q$99/1000+(R33-Q33)*$R$99/1000+(S33-R33)*$S$99/1000+(T33-S33)*$T$99/1000</f>
        <v>79.926498410388973</v>
      </c>
      <c r="U128" s="296">
        <f>E33*E$99/1000+(F33-E33)*$F$99/1000+(G33-F33)*$G$99/1000+(H33-G33)*$H$99/1000+(I33-H33)*$I$99/1000+(J33-I33)*$J$99/1000+(K33-J33)*$K$99/1000+(L33-K33)*$L$99/1000+(M33-L33)*$M$99/1000+(N33-M33)*$N$99/1000+(O33-N33)*$O$99/1000+(P33-O33)*$P$99/1000+(Q33-P33)*$Q$99/1000+(R33-Q33)*$R$99/1000+(S33-R33)*$S$99/1000+(T33-S33)*$T$99/1000+(U33-T33)*$U$99/1000</f>
        <v>79.926498410388973</v>
      </c>
      <c r="V128" s="296">
        <f>E33*E$99/1000+(F33-E33)*$F$99/1000+(G33-F33)*$G$99/1000+(H33-G33)*$H$99/1000+(I33-H33)*$I$99/1000+(J33-I33)*$J$99/1000+(K33-J33)*$K$99/1000+(L33-K33)*$L$99/1000+(M33-L33)*$M$99/1000+(N33-M33)*$N$99/1000+(O33-N33)*$O$99/1000+(P33-O33)*$P$99/1000+(Q33-P33)*$Q$99/1000+(R33-Q33)*$R$99/1000+(S33-R33)*$S$99/1000+(T33-S33)*$T$99/1000+(U33-T33)*$U$99/1000+(V33-U33)*$V$99/1000</f>
        <v>79.926498410388973</v>
      </c>
      <c r="W128" s="296">
        <f>E33*E$99/1000+(F33-E33)*$F$99/1000+(G33-F33)*$G$99/1000+(H33-G33)*$H$99/1000+(I33-H33)*$I$99/1000+(J33-I33)*$J$99/1000+(K33-J33)*$K$99/1000+(L33-K33)*$L$99/1000+(M33-L33)*$M$99/1000+(N33-M33)*$N$99/1000+(O33-N33)*$O$99/1000+(P33-O33)*$P$99/1000+(Q33-P33)*$Q$99/1000+(R33-Q33)*$R$99/1000+(S33-R33)*$S$99/1000+(T33-S33)*$T$99/1000+(U33-T33)*$U$99/1000+(V33-U33)*$V$99/1000+(W33-V33)*$W$99/1000</f>
        <v>79.926498410388973</v>
      </c>
      <c r="X128" s="296">
        <f>E33*E$99/1000+(F33-E33)*$F$99/1000+(G33-F33)*$G$99/1000+(H33-G33)*$H$99/1000+(I33-H33)*$I$99/1000+(J33-I33)*$J$99/1000+(K33-J33)*$K$99/1000+(L33-K33)*$L$99/1000+(M33-L33)*$M$99/1000+(N33-M33)*$N$99/1000+(O33-N33)*$O$99/1000+(P33-O33)*$P$99/1000+(Q33-P33)*$Q$99/1000+(R33-Q33)*$R$99/1000+(S33-R33)*$S$99/1000+(T33-S33)*$T$99/1000+(U33-T33)*$U$99/1000+(V33-U33)*$V$99/1000+(W33-V33)*$W$99/1000+(X33-W33)*$X$99/1000</f>
        <v>79.926498410388973</v>
      </c>
      <c r="Y128" s="296">
        <f>E33*E$99/1000+(F33-E33)*$F$99/1000+(G33-F33)*$G$99/1000+(H33-G33)*$H$99/1000+(I33-H33)*$I$99/1000+(J33-I33)*$J$99/1000+(K33-J33)*$K$99/1000+(L33-K33)*$L$99/1000+(M33-L33)*$M$99/1000+(N33-M33)*$N$99/1000+(O33-N33)*$O$99/1000+(P33-O33)*$P$99/1000+(Q33-P33)*$Q$99/1000+(R33-Q33)*$R$99/1000+(S33-R33)*$S$99/1000+(T33-S33)*$T$99/1000+(U33-T33)*$U$99/1000+(V33-U33)*$V$99/1000+(W33-V33)*$W$99/1000+(X33-W33)*$X$99/1000+(Y33-X33)*$Y$99/1000</f>
        <v>79.926498410388973</v>
      </c>
      <c r="Z128" s="296">
        <f>E33*E$99/1000+(F33-E33)*$F$99/1000+(G33-F33)*$G$99/1000+(H33-G33)*$H$99/1000+(I33-H33)*$I$99/1000+(J33-I33)*$J$99/1000+(K33-J33)*$K$99/1000+(L33-K33)*$L$99/1000+(M33-L33)*$M$99/1000+(N33-M33)*$N$99/1000+(O33-N33)*$O$99/1000+(P33-O33)*$P$99/1000+(Q33-P33)*$Q$99/1000+(R33-Q33)*$R$99/1000+(S33-R33)*$S$99/1000+(T33-S33)*$T$99/1000+(U33-T33)*$U$99/1000+(V33-U33)*$V$99/1000+(W33-V33)*$W$99/1000+(X33-W33)*$X$99/1000+(Y33-X33)*$Y$99/1000+(Z33-Y33)*$Z$99/1000</f>
        <v>79.926498410388973</v>
      </c>
    </row>
    <row r="129" spans="2:26">
      <c r="B129" s="430" t="s">
        <v>174</v>
      </c>
      <c r="C129" s="366" t="s">
        <v>163</v>
      </c>
      <c r="D129" s="296"/>
      <c r="E129" s="296">
        <f>E34*E$100/1000</f>
        <v>40.770000000000003</v>
      </c>
      <c r="F129" s="296">
        <f>E34*E$100/1000+(F34-E34)*$F$100/1000</f>
        <v>44.840482918016463</v>
      </c>
      <c r="G129" s="296">
        <f>E34*E$100/1000+(F34-E34)*$F$100/1000+(G34-F34)*$G$100/1000</f>
        <v>49.141829830273757</v>
      </c>
      <c r="H129" s="296">
        <f>E34*E$100/1000+(F34-E34)*$F$100/1000+(G34-F34)*$G$100/1000+(H34-G34)*$H$100/1000</f>
        <v>54.235228495030398</v>
      </c>
      <c r="I129" s="296">
        <f>E34*E$100/1000+(F34-E34)*$F$100/1000+(G34-F34)*$G$100/1000+(H34-G34)*$H$100/1000+(I34-H34)*$I$100/1000</f>
        <v>59.353537985083491</v>
      </c>
      <c r="J129" s="296">
        <f>E34*E$100/1000+(F34-E34)*$F$100/1000+(G34-F34)*$G$100/1000+(H34-G34)*$H$100/1000+(I34-H34)*$I$100/1000+(J34-I34)*$J$100/1000</f>
        <v>63.612803518011575</v>
      </c>
      <c r="K129" s="296">
        <f>E34*E$100/1000+(F34-E34)*$F$100/1000+(G34-F34)*$G$100/1000+(H34-G34)*$H$100/1000+(I34-H34)*$I$100/1000+(J34-I34)*$J$100/1000+(K34-J34)*$K$100/1000</f>
        <v>68.08566893678568</v>
      </c>
      <c r="L129" s="296">
        <f>E34*E$100/1000+(F34-E34)*$F$100/1000+(G34-F34)*$G$100/1000+(H34-G34)*$H$100/1000+(I34-H34)*$I$100/1000+(J34-I34)*$J$100/1000+(K34-J34)*$K$100/1000+(L34-K34)*$L$100/1000</f>
        <v>72.71240361546414</v>
      </c>
      <c r="M129" s="296">
        <f>E34*E$100/1000+(F34-E34)*$F$100/1000+(G34-F34)*$G$100/1000+(H34-G34)*$H$100/1000+(I34-H34)*$I$100/1000+(J34-I34)*$J$100/1000+(K34-J34)*$K$100/1000+(L34-K34)*$L$100/1000+(M34-L34)*$M$100/1000</f>
        <v>77.516480911880052</v>
      </c>
      <c r="N129" s="296">
        <f>E34*E$100/1000+(F34-E34)*$F$100/1000+(G34-F34)*$G$100/1000+(H34-G34)*$H$100/1000+(I34-H34)*$I$100/1000+(J34-I34)*$J$100/1000+(K34-J34)*$K$100/1000+(L34-K34)*$L$100/1000+(M34-L34)*$M$100/1000+(N34-M34)*$N$100/1000</f>
        <v>82.474228819967237</v>
      </c>
      <c r="O129" s="296">
        <f>E34*E$100/1000+(F34-E34)*$F$100/1000+(G34-F34)*$G$100/1000+(H34-G34)*$H$100/1000+(I34-H34)*$I$100/1000+(J34-I34)*$J$100/1000+(K34-J34)*$K$100/1000+(L34-K34)*$L$100/1000+(M34-L34)*$M$100/1000+(N34-M34)*$N$100/1000+(O34-N34)*$O$100/1000</f>
        <v>87.772525897807213</v>
      </c>
      <c r="P129" s="296">
        <f>E34*E$100/1000+(F34-E34)*$F$100/1000+(G34-F34)*$G$100/1000+(H34-G34)*$H$100/1000+(I34-H34)*$I$100/1000+(J34-I34)*$J$100/1000+(K34-J34)*$K$100/1000+(L34-K34)*$L$100/1000+(M34-L34)*$M$100/1000+(N34-M34)*$N$100/1000+(O34-N34)*$O$100/1000+(P34-O34)*$P$100/1000</f>
        <v>93.365885361574215</v>
      </c>
      <c r="Q129" s="296">
        <f>E34*E$100/1000+(F34-E34)*$F$100/1000+(G34-F34)*$G$100/1000+(H34-G34)*$H$100/1000+(I34-H34)*$I$100/1000+(J34-I34)*$J$100/1000+(K34-J34)*$K$100/1000+(L34-K34)*$L$100/1000+(M34-L34)*$M$100/1000+(N34-M34)*$N$100/1000+(O34-N34)*$O$100/1000+(P34-O34)*$P$100/1000+(Q34-P34)*$Q$100/1000</f>
        <v>99.325101248370316</v>
      </c>
      <c r="R129" s="296">
        <f>E34*E$100/1000+(F34-E34)*$F$100/1000+(G34-F34)*$G$100/1000+(H34-G34)*$H$100/1000+(I34-H34)*$I$100/1000+(J34-I34)*$J$100/1000+(K34-J34)*$K$100/1000+(L34-K34)*$L$100/1000+(M34-L34)*$M$100/1000+(N34-M34)*$N$100/1000+(O34-N34)*$O$100/1000+(P34-O34)*$P$100/1000+(Q34-P34)*$Q$100/1000+(R34-Q34)*$R$100/1000</f>
        <v>99.325101248370316</v>
      </c>
      <c r="S129" s="296">
        <f>E34*E$100/1000+(F34-E34)*$F$100/1000+(G34-F34)*$G$100/1000+(H34-G34)*$H$100/1000+(I34-H34)*$I$100/1000+(J34-I34)*$J$100/1000+(K34-J34)*$K$100/1000+(L34-K34)*$L$100/1000+(M34-L34)*$M$100/1000+(N34-M34)*$N$100/1000+(O34-N34)*$O$100/1000+(P34-O34)*$P$100/1000+(Q34-P34)*$Q$100/1000+(R34-Q34)*$R$100/1000+(S34-R34)*$S$100/1000</f>
        <v>99.325101248370316</v>
      </c>
      <c r="T129" s="296">
        <f>E34*E$100/1000+(F34-E34)*$F$100/1000+(G34-F34)*$G$100/1000+(H34-G34)*$H$100/1000+(I34-H34)*$I$100/1000+(J34-I34)*$J$100/1000+(K34-J34)*$K$100/1000+(L34-K34)*$L$100/1000+(M34-L34)*$M$100/1000+(N34-M34)*$N$100/1000+(O34-N34)*$O$100/1000+(P34-O34)*$P$100/1000+(Q34-P34)*$Q$100/1000+(R34-Q34)*$R$100/1000+(S34-R34)*$S$100/1000+(T34-S34)*$T$100/1000</f>
        <v>99.325101248370316</v>
      </c>
      <c r="U129" s="296">
        <f>E34*E$100/1000+(F34-E34)*$F$100/1000+(G34-F34)*$G$100/1000+(H34-G34)*$H$100/1000+(I34-H34)*$I$100/1000+(J34-I34)*$J$100/1000+(K34-J34)*$K$100/1000+(L34-K34)*$L$100/1000+(M34-L34)*$M$100/1000+(N34-M34)*$N$100/1000+(O34-N34)*$O$100/1000+(P34-O34)*$P$100/1000+(Q34-P34)*$Q$100/1000+(R34-Q34)*$R$100/1000+(S34-R34)*$S$100/1000+(T34-S34)*$T$100/1000+(U34-T34)*$U$100/100</f>
        <v>99.325101248370316</v>
      </c>
      <c r="V129" s="296">
        <f>E34*E$100/1000+(F34-E34)*$F$100/1000+(G34-F34)*$G$100/1000+(H34-G34)*$H$100/1000+(I34-H34)*$I$100/1000+(J34-I34)*$J$100/1000+(K34-J34)*$K$100/1000+(L34-K34)*$L$100/1000+(M34-L34)*$M$100/1000+(N34-M34)*$N$100/1000+(O34-N34)*$O$100/1000+(P34-O34)*$P$100/1000+(Q34-P34)*$Q$100/1000+(R34-Q34)*$R$100/1000+(S34-R34)*$S$100/1000+(T34-S34)*$T$100/1000+(U34-T34)*$U$100/100+(V34-U34)*$V$100/1000</f>
        <v>99.325101248370316</v>
      </c>
      <c r="W129" s="296">
        <f>E34*E$100/1000+(F34-E34)*$F$100/1000+(G34-F34)*$G$100/1000+(H34-G34)*$H$100/1000+(I34-H34)*$I$100/1000+(J34-I34)*$J$100/1000+(K34-J34)*$K$100/1000+(L34-K34)*$L$100/1000+(M34-L34)*$M$100/1000+(N34-M34)*$N$100/1000+(O34-N34)*$O$100/1000+(P34-O34)*$P$100/1000+(Q34-P34)*$Q$100/1000+(R34-Q34)*$R$100/1000+(S34-R34)*$S$100/1000+(T34-S34)*$T$100/1000+(U34-T34)*$U$100/100+(V34-U34)*$V$100/1000+(W34-V34)*$W$100/100</f>
        <v>99.325101248370316</v>
      </c>
      <c r="X129" s="296">
        <f>E34*E$100/1000+(F34-E34)*$F$100/1000+(G34-F34)*$G$100/1000+(H34-G34)*$H$100/1000+(I34-H34)*$I$100/1000+(J34-I34)*$J$100/1000+(K34-J34)*$K$100/1000+(L34-K34)*$L$100/1000+(M34-L34)*$M$100/1000+(N34-M34)*$N$100/1000+(O34-N34)*$O$100/1000+(P34-O34)*$P$100/1000+(Q34-P34)*$Q$100/1000+(R34-Q34)*$R$100/1000+(S34-R34)*$S$100/1000+(T34-S34)*$T$100/1000+(U34-T34)*$U$100/100+(V34-U34)*$V$100/1000+(W34-V34)*$W$100/100+(X34-W34)*$X$100/1000</f>
        <v>99.325101248370316</v>
      </c>
      <c r="Y129" s="296">
        <f>E34*E$100/1000+(F34-E34)*$F$100/1000+(G34-F34)*$G$100/1000+(H34-G34)*$H$100/1000+(I34-H34)*$I$100/1000+(J34-I34)*$J$100/1000+(K34-J34)*$K$100/1000+(L34-K34)*$L$100/1000+(M34-L34)*$M$100/1000+(N34-M34)*$N$100/1000+(O34-N34)*$O$100/1000+(P34-O34)*$P$100/1000+(Q34-P34)*$Q$100/1000+(R34-Q34)*$R$100/1000+(S34-R34)*$S$100/1000+(T34-S34)*$T$100/1000+(U34-T34)*$U$100/100+(V34-U34)*$V$100/1000+(W34-V34)*$W$100/100+(X34-W34)*$X$100/1000+(Y34-X34)*$Y$100/1000</f>
        <v>99.325101248370316</v>
      </c>
      <c r="Z129" s="296">
        <f>E34*E$100/1000+(F34-E34)*$F$100/1000+(G34-F34)*$G$100/1000+(H34-G34)*$H$100/1000+(I34-H34)*$I$100/1000+(J34-I34)*$J$100/1000+(K34-J34)*$K$100/1000+(L34-K34)*$L$100/1000+(M34-L34)*$M$100/1000+(N34-M34)*$N$100/1000+(O34-N34)*$O$100/1000+(P34-O34)*$P$100/1000+(Q34-P34)*$Q$100/1000+(R34-Q34)*$R$100/1000+(S34-R34)*$S$100/1000+(T34-S34)*$T$100/1000+(U34-T34)*$U$100/100+(V34-U34)*$V$100/1000+(W34-V34)*$W$100/100+(X34-W34)*$X$100/1000+(Y34-X34)*$Y$100/1000+(Z34-Y34)*$Z$100/1000</f>
        <v>99.325101248370316</v>
      </c>
    </row>
    <row r="130" spans="2:26">
      <c r="B130" s="430" t="s">
        <v>175</v>
      </c>
      <c r="C130" s="366" t="s">
        <v>163</v>
      </c>
      <c r="D130" s="296"/>
      <c r="E130" s="296">
        <f>E35*E$100/1000</f>
        <v>0.8153999999999999</v>
      </c>
      <c r="F130" s="296">
        <f>E35*E$100/1000+(F35-E35)*$F$100/1000</f>
        <v>0.8153999999999999</v>
      </c>
      <c r="G130" s="296">
        <f>E35*E$100/1000+(F35-E35)*$F$100/1000+(G35-F35)*$G$100/1000</f>
        <v>0.8153999999999999</v>
      </c>
      <c r="H130" s="296">
        <f>E35*E$100/1000+(F35-E35)*$F$100/1000+(G35-F35)*$G$100/1000+(H35-G35)*$H$100/1000</f>
        <v>0.8153999999999999</v>
      </c>
      <c r="I130" s="296">
        <f>E35*E$100/1000+(F35-E35)*$F$100/1000+(G35-F35)*$G$100/1000+(H35-G35)*$H$100/1000+(I35-H35)*$I$100/1000</f>
        <v>0.8153999999999999</v>
      </c>
      <c r="J130" s="296">
        <f>E35*E$100/1000+(F35-E35)*$F$100/1000+(G35-F35)*$G$100/1000+(H35-G35)*$H$100/1000+(I35-H35)*$I$100/1000+(J35-I35)*$J$100/1000</f>
        <v>0.8153999999999999</v>
      </c>
      <c r="K130" s="296">
        <f>E35*E$100/1000+(F35-E35)*$F$100/1000+(G35-F35)*$G$100/1000+(H35-G35)*$H$100/1000+(I35-H35)*$I$100/1000+(J35-I35)*$J$100/1000+(K35-J35)*$K$100/1000</f>
        <v>0.8153999999999999</v>
      </c>
      <c r="L130" s="296">
        <f>E35*E$100/1000+(F35-E35)*$F$100/1000+(G35-F35)*$G$100/1000+(H35-G35)*$H$100/1000+(I35-H35)*$I$100/1000+(J35-I35)*$J$100/1000+(K35-J35)*$K$100/1000+(L35-K35)*$L$100/1000</f>
        <v>0.8153999999999999</v>
      </c>
      <c r="M130" s="296">
        <f>E35*E$100/1000+(F35-E35)*$F$100/1000+(G35-F35)*$G$100/1000+(H35-G35)*$H$100/1000+(I35-H35)*$I$100/1000+(J35-I35)*$J$100/1000+(K35-J35)*$K$100/1000+(L35-K35)*$L$100/1000+(M35-L35)*$M$100/1000</f>
        <v>0.8153999999999999</v>
      </c>
      <c r="N130" s="296">
        <f>E35*E$100/1000+(F35-E35)*$F$100/1000+(G35-F35)*$G$100/1000+(H35-G35)*$H$100/1000+(I35-H35)*$I$100/1000+(J35-I35)*$J$100/1000+(K35-J35)*$K$100/1000+(L35-K35)*$L$100/1000+(M35-L35)*$M$100/1000+(N35-M35)*$N$100/1000</f>
        <v>0.8153999999999999</v>
      </c>
      <c r="O130" s="296">
        <f>E35*E$100/1000+(F35-E35)*$F$100/1000+(G35-F35)*$G$100/1000+(H35-G35)*$H$100/1000+(I35-H35)*$I$100/1000+(J35-I35)*$J$100/1000+(K35-J35)*$K$100/1000+(L35-K35)*$L$100/1000+(M35-L35)*$M$100/1000+(N35-M35)*$N$100/1000+(O35-N35)*$O$100/1000</f>
        <v>0.8153999999999999</v>
      </c>
      <c r="P130" s="296">
        <f>E35*E$100/1000+(F35-E35)*$F$100/1000+(G35-F35)*$G$100/1000+(H35-G35)*$H$100/1000+(I35-H35)*$I$100/1000+(J35-I35)*$J$100/1000+(K35-J35)*$K$100/1000+(L35-K35)*$L$100/1000+(M35-L35)*$M$100/1000+(N35-M35)*$N$100/1000+(O35-N35)*$O$100/1000+(P35-O35)*$P$100/1000</f>
        <v>0.8153999999999999</v>
      </c>
      <c r="Q130" s="296">
        <f>E35*E$100/1000+(F35-E35)*$F$100/1000+(G35-F35)*$G$100/1000+(H35-G35)*$H$100/1000+(I35-H35)*$I$100/1000+(J35-I35)*$J$100/1000+(K35-J35)*$K$100/1000+(L35-K35)*$L$100/1000+(M35-L35)*$M$100/1000+(N35-M35)*$N$100/1000+(O35-N35)*$O$100/1000+(P35-O35)*$P$100/1000+(Q35-P35)*$Q$100/1000</f>
        <v>0.8153999999999999</v>
      </c>
      <c r="R130" s="296">
        <f>E35*E$100/1000+(F35-E35)*$F$100/1000+(G35-F35)*$G$100/1000+(H35-G35)*$H$100/1000+(I35-H35)*$I$100/1000+(J35-I35)*$J$100/1000+(K35-J35)*$K$100/1000+(L35-K35)*$L$100/1000+(M35-L35)*$M$100/1000+(N35-M35)*$N$100/1000+(O35-N35)*$O$100/1000+(P35-O35)*$P$100/1000+(Q35-P35)*$Q$100/1000+(R35-Q35)*$R$100/1000</f>
        <v>0.8153999999999999</v>
      </c>
      <c r="S130" s="296">
        <f>E35*E$100/1000+(F35-E35)*$F$100/1000+(G35-F35)*$G$100/1000+(H35-G35)*$H$100/1000+(I35-H35)*$I$100/1000+(J35-I35)*$J$100/1000+(K35-J35)*$K$100/1000+(L35-K35)*$L$100/1000+(M35-L35)*$M$100/1000+(N35-M35)*$N$100/1000+(O35-N35)*$O$100/1000+(P35-O35)*$P$100/1000+(Q35-P35)*$Q$100/1000+(R35-Q35)*$R$100/1000+(S35-R35)*$S$100/1000</f>
        <v>0.8153999999999999</v>
      </c>
      <c r="T130" s="296">
        <f>E35*E$100/1000+(F35-E35)*$F$100/1000+(G35-F35)*$G$100/1000+(H35-G35)*$H$100/1000+(I35-H35)*$I$100/1000+(J35-I35)*$J$100/1000+(K35-J35)*$K$100/1000+(L35-K35)*$L$100/1000+(M35-L35)*$M$100/1000+(N35-M35)*$N$100/1000+(O35-N35)*$O$100/1000+(P35-O35)*$P$100/1000+(Q35-P35)*$Q$100/1000+(R35-Q35)*$R$100/1000+(S35-R35)*$S$100/1000+(T35-S35)*$T$100/1000</f>
        <v>0.8153999999999999</v>
      </c>
      <c r="U130" s="296">
        <f>E35*E$100/1000+(F35-E35)*$F$100/1000+(G35-F35)*$G$100/1000+(H35-G35)*$H$100/1000+(I35-H35)*$I$100/1000+(J35-I35)*$J$100/1000+(K35-J35)*$K$100/1000+(L35-K35)*$L$100/1000+(M35-L35)*$M$100/1000+(N35-M35)*$N$100/1000+(O35-N35)*$O$100/1000+(P35-O35)*$P$100/1000+(Q35-P35)*$Q$100/1000+(R35-Q35)*$R$100/1000+(S35-R35)*$S$100/1000+(T35-S35)*$T$100/1000+(U35-T35)*$U$100/100</f>
        <v>0.8153999999999999</v>
      </c>
      <c r="V130" s="296">
        <f>E35*E$100/1000+(F35-E35)*$F$100/1000+(G35-F35)*$G$100/1000+(H35-G35)*$H$100/1000+(I35-H35)*$I$100/1000+(J35-I35)*$J$100/1000+(K35-J35)*$K$100/1000+(L35-K35)*$L$100/1000+(M35-L35)*$M$100/1000+(N35-M35)*$N$100/1000+(O35-N35)*$O$100/1000+(P35-O35)*$P$100/1000+(Q35-P35)*$Q$100/1000+(R35-Q35)*$R$100/1000+(S35-R35)*$S$100/1000+(T35-S35)*$T$100/1000+(U35-T35)*$U$100/100+(V35-U35)*$V$100/1000</f>
        <v>0.8153999999999999</v>
      </c>
      <c r="W130" s="296">
        <f>E35*E$100/1000+(F35-E35)*$F$100/1000+(G35-F35)*$G$100/1000+(H35-G35)*$H$100/1000+(I35-H35)*$I$100/1000+(J35-I35)*$J$100/1000+(K35-J35)*$K$100/1000+(L35-K35)*$L$100/1000+(M35-L35)*$M$100/1000+(N35-M35)*$N$100/1000+(O35-N35)*$O$100/1000+(P35-O35)*$P$100/1000+(Q35-P35)*$Q$100/1000+(R35-Q35)*$R$100/1000+(S35-R35)*$S$100/1000+(T35-S35)*$T$100/1000+(U35-T35)*$U$100/100+(V35-U35)*$V$100/1000+(W35-V35)*$W$100/100</f>
        <v>0.8153999999999999</v>
      </c>
      <c r="X130" s="296">
        <f>E35*E$100/1000+(F35-E35)*$F$100/1000+(G35-F35)*$G$100/1000+(H35-G35)*$H$100/1000+(I35-H35)*$I$100/1000+(J35-I35)*$J$100/1000+(K35-J35)*$K$100/1000+(L35-K35)*$L$100/1000+(M35-L35)*$M$100/1000+(N35-M35)*$N$100/1000+(O35-N35)*$O$100/1000+(P35-O35)*$P$100/1000+(Q35-P35)*$Q$100/1000+(R35-Q35)*$R$100/1000+(S35-R35)*$S$100/1000+(T35-S35)*$T$100/1000+(U35-T35)*$U$100/100+(V35-U35)*$V$100/1000+(W35-V35)*$W$100/100+(X35-W35)*$X$100/1000</f>
        <v>0.8153999999999999</v>
      </c>
      <c r="Y130" s="296">
        <f>E35*E$100/1000+(F35-E35)*$F$100/1000+(G35-F35)*$G$100/1000+(H35-G35)*$H$100/1000+(I35-H35)*$I$100/1000+(J35-I35)*$J$100/1000+(K35-J35)*$K$100/1000+(L35-K35)*$L$100/1000+(M35-L35)*$M$100/1000+(N35-M35)*$N$100/1000+(O35-N35)*$O$100/1000+(P35-O35)*$P$100/1000+(Q35-P35)*$Q$100/1000+(R35-Q35)*$R$100/1000+(S35-R35)*$S$100/1000+(T35-S35)*$T$100/1000+(U35-T35)*$U$100/100+(V35-U35)*$V$100/1000+(W35-V35)*$W$100/100+(X35-W35)*$X$100/1000+(Y35-X35)*$Y$100/1000</f>
        <v>0.8153999999999999</v>
      </c>
      <c r="Z130" s="296">
        <f>E35*E$100/1000+(F35-E35)*$F$100/1000+(G35-F35)*$G$100/1000+(H35-G35)*$H$100/1000+(I35-H35)*$I$100/1000+(J35-I35)*$J$100/1000+(K35-J35)*$K$100/1000+(L35-K35)*$L$100/1000+(M35-L35)*$M$100/1000+(N35-M35)*$N$100/1000+(O35-N35)*$O$100/1000+(P35-O35)*$P$100/1000+(Q35-P35)*$Q$100/1000+(R35-Q35)*$R$100/1000+(S35-R35)*$S$100/1000+(T35-S35)*$T$100/1000+(U35-T35)*$U$100/100+(V35-U35)*$V$100/1000+(W35-V35)*$W$100/100+(X35-W35)*$X$100/1000+(Y35-X35)*$Y$100/1000+(Z35-Y35)*$Z$100/1000</f>
        <v>0.8153999999999999</v>
      </c>
    </row>
    <row r="131" spans="2:26">
      <c r="B131" s="430" t="s">
        <v>176</v>
      </c>
      <c r="C131" s="366" t="s">
        <v>163</v>
      </c>
      <c r="D131" s="296"/>
      <c r="E131" s="296">
        <f>E36*E$101/1000</f>
        <v>139.03920000000002</v>
      </c>
      <c r="F131" s="296">
        <f>E36*E$101/1000+(F36-E36)*$F$101/1000</f>
        <v>182.02970000000005</v>
      </c>
      <c r="G131" s="296">
        <f>E36*E$101/1000+(F36-E36)*$F$101/1000+(G36-F36)*$G$101/1000</f>
        <v>410.22570000000007</v>
      </c>
      <c r="H131" s="296">
        <f>E36*E$101/1000+(F36-E36)*$F$101/1000+(G36-F36)*$G$101/1000+(H36-G36)*$H$101/1000</f>
        <v>695.8257000000001</v>
      </c>
      <c r="I131" s="296">
        <f>E36*E$101/1000+(F36-E36)*$F$101/1000+(G36-F36)*$G$101/1000+(H36-G36)*$H$101/1000+(I36-H36)*$I$101/1000</f>
        <v>982.22570000000007</v>
      </c>
      <c r="J131" s="296">
        <f>E36*E$101/1000+(F36-E36)*$F$101/1000+(G36-F36)*$G$101/1000+(H36-G36)*$H$101/1000+(I36-H36)*$I$101/1000+(J36-I36)*$J$101/1000</f>
        <v>1211.9857000000002</v>
      </c>
      <c r="K131" s="296">
        <f>E36*E$101/1000+(F36-E36)*$F$101/1000+(G36-F36)*$G$101/1000+(H36-G36)*$H$101/1000+(I36-H36)*$I$101/1000+(J36-I36)*$J$101/1000+(K36-J36)*$K$101/1000</f>
        <v>1442.3857000000003</v>
      </c>
      <c r="L131" s="296">
        <f>E36*E$101/1000+(F36-E36)*$F$101/1000+(G36-F36)*$G$101/1000+(H36-G36)*$H$101/1000+(I36-H36)*$I$101/1000+(J36-I36)*$J$101/1000+(K36-J36)*$K$101/1000+(L36-K36)*$L$101/1000</f>
        <v>1673.4257000000002</v>
      </c>
      <c r="M131" s="296">
        <f>E36*E$101/1000+(F36-E36)*$F$101/1000+(G36-F36)*$G$101/1000+(H36-G36)*$H$101/1000+(I36-H36)*$I$101/1000+(J36-I36)*$J$101/1000+(K36-J36)*$K$101/1000+(L36-K36)*$L$101/1000+(M36-L36)*$M$101/1000</f>
        <v>1876.1457000000003</v>
      </c>
      <c r="N131" s="296">
        <f>E36*E$101/1000+(F36-E36)*$F$101/1000+(G36-F36)*$G$101/1000+(H36-G36)*$H$101/1000+(I36-H36)*$I$101/1000+(J36-I36)*$J$101/1000+(K36-J36)*$K$101/1000+(L36-K36)*$L$101/1000+(M36-L36)*$M$101/1000+(N36-M36)*$N$101/1000</f>
        <v>2050.3857000000003</v>
      </c>
      <c r="O131" s="296">
        <f>E36*E$101/1000+(F36-E36)*$F$101/1000+(G36-F36)*$G$101/1000+(H36-G36)*$H$101/1000+(I36-H36)*$I$101/1000+(J36-I36)*$J$101/1000+(K36-J36)*$K$101/1000+(L36-K36)*$L$101/1000+(M36-L36)*$M$101/1000+(N36-M36)*$N$101/1000+(O36-N36)*$O$101/1000</f>
        <v>2225.1057000000001</v>
      </c>
      <c r="P131" s="296">
        <f>E36*E$101/1000+(F36-E36)*$F$101/1000+(G36-F36)*$G$101/1000+(H36-G36)*$H$101/1000+(I36-H36)*$I$101/1000+(J36-I36)*$J$101/1000+(K36-J36)*$K$101/1000+(L36-K36)*$L$101/1000+(M36-L36)*$M$101/1000+(N36-M36)*$N$101/1000+(O36-N36)*$O$101/1000+(P36-O36)*$P$101/1000</f>
        <v>2400.3056999999999</v>
      </c>
      <c r="Q131" s="296">
        <f>E36*E$101/1000+(F36-E36)*$F$101/1000+(G36-F36)*$G$101/1000+(H36-G36)*$H$101/1000+(I36-H36)*$I$101/1000+(J36-I36)*$J$101/1000+(K36-J36)*$K$101/1000+(L36-K36)*$L$101/1000+(M36-L36)*$M$101/1000+(N36-M36)*$N$101/1000+(O36-N36)*$O$101/1000+(P36-O36)*$P$101/1000+(Q36-P36)*$Q$101/1000</f>
        <v>2575.8056999999999</v>
      </c>
      <c r="R131" s="296">
        <f>E36*E$101/1000+(F36-E36)*$F$101/1000+(G36-F36)*$G$101/1000+(H36-G36)*$H$101/1000+(I36-H36)*$I$101/1000+(J36-I36)*$J$101/1000+(K36-J36)*$K$101/1000+(L36-K36)*$L$101/1000+(M36-L36)*$M$101/1000+(N36-M36)*$N$101/1000+(O36-N36)*$O$101/1000+(P36-O36)*$P$101/1000+(Q36-P36)*$Q$101/1000+(R36-Q36)*$R$101/1000</f>
        <v>2575.8056999999999</v>
      </c>
      <c r="S131" s="296">
        <f>E36*E$101/1000+(F36-E36)*$F$101/1000+(G36-F36)*$G$101/1000+(H36-G36)*$H$101/1000+(I36-H36)*$I$101/1000+(J36-I36)*$J$101/1000+(K36-J36)*$K$101/1000+(L36-K36)*$L$101/1000+(M36-L36)*$M$101/1000+(N36-M36)*$N$101/1000+(O36-N36)*$O$101/1000+(P36-O36)*$P$101/1000+(Q36-P36)*$Q$101/1000+(R36-Q36)*$R$101/1000+(S36-R36)*$S$101/1000</f>
        <v>2575.8056999999999</v>
      </c>
      <c r="T131" s="296">
        <f>E36*E$101/1000+(F36-E36)*$F$101/1000+(G36-F36)*$G$101/1000+(H36-G36)*$H$101/1000+(I36-H36)*$I$101/1000+(J36-I36)*$J$101/1000+(K36-J36)*$K$101/1000+(L36-K36)*$L$101/1000+(M36-L36)*$M$101/1000+(N36-M36)*$N$101/1000+(O36-N36)*$O$101/1000+(P36-O36)*$P$101/1000+(Q36-P36)*$Q$101/1000+(R36-Q36)*$R$101/1000+(S36-R36)*$S$101/1000+(T36-S36)*$T$101/1000</f>
        <v>2575.8056999999999</v>
      </c>
      <c r="U131" s="296">
        <f>E36*E$101/1000+(F36-E36)*$F$101/1000+(G36-F36)*$G$101/1000+(H36-G36)*$H$101/1000+(I36-H36)*$I$101/1000+(J36-I36)*$J$101/1000+(K36-J36)*$K$101/1000+(L36-K36)*$L$101/1000+(M36-L36)*$M$101/1000+(N36-M36)*$N$101/1000+(O36-N36)*$O$101/1000+(P36-O36)*$P$101/1000+(Q36-P36)*$Q$101/1000+(R36-Q36)*$R$101/1000+(S36-R36)*$S$101/1000+(T36-S36)*$T$101/1000+(U36-T36)*$U$101/1000</f>
        <v>2575.8056999999999</v>
      </c>
      <c r="V131" s="296">
        <f>E36*E$101/1000+(F36-E36)*$F$101/1000+(G36-F36)*$G$101/1000+(H36-G36)*$H$101/1000+(I36-H36)*$I$101/1000+(J36-I36)*$J$101/1000+(K36-J36)*$K$101/1000+(L36-K36)*$L$101/1000+(M36-L36)*$M$101/1000+(N36-M36)*$N$101/1000+(O36-N36)*$O$101/1000+(P36-O36)*$P$101/1000+(Q36-P36)*$Q$101/1000+(R36-Q36)*$R$101/1000+(S36-R36)*$S$101/1000+(T36-S36)*$T$101/1000+(U36-T36)*$U$101/1000+(V36-U36)*$V$101/1000</f>
        <v>2575.8056999999999</v>
      </c>
      <c r="W131" s="296">
        <f>E36*E$101/1000+(F36-E36)*$F$101/1000+(G36-F36)*$G$101/1000+(H36-G36)*$H$101/1000+(I36-H36)*$I$101/1000+(J36-I36)*$J$101/1000+(K36-J36)*$K$101/1000+(L36-K36)*$L$101/1000+(M36-L36)*$M$101/1000+(N36-M36)*$N$101/1000+(O36-N36)*$O$101/1000+(P36-O36)*$P$101/1000+(Q36-P36)*$Q$101/1000+(R36-Q36)*$R$101/1000+(S36-R36)*$S$101/1000+(T36-S36)*$T$101/1000+(U36-T36)*$U$101/1000+(V36-U36)*$V$101/1000+(W36-V36)*$W$101/1000</f>
        <v>2575.8056999999999</v>
      </c>
      <c r="X131" s="296">
        <f>E36*E$101/1000+(F36-E36)*$F$101/1000+(G36-F36)*$G$101/1000+(H36-G36)*$H$101/1000+(I36-H36)*$I$101/1000+(J36-I36)*$J$101/1000+(K36-J36)*$K$101/1000+(L36-K36)*$L$101/1000+(M36-L36)*$M$101/1000+(N36-M36)*$N$101/1000+(O36-N36)*$O$101/1000+(P36-O36)*$P$101/1000+(Q36-P36)*$Q$101/1000+(R36-Q36)*$R$101/1000+(S36-R36)*$S$101/1000+(T36-S36)*$T$101/1000+(U36-T36)*$U$101/1000+(V36-U36)*$V$101/1000+(W36-V36)*$W$101/1000+(X36-W36)*$X$101/1000</f>
        <v>2575.8056999999999</v>
      </c>
      <c r="Y131" s="296">
        <f>E36*E$101/1000+(F36-E36)*$F$101/1000+(G36-F36)*$G$101/1000+(H36-G36)*$H$101/1000+(I36-H36)*$I$101/1000+(J36-I36)*$J$101/1000+(K36-J36)*$K$101/1000+(L36-K36)*$L$101/1000+(M36-L36)*$M$101/1000+(N36-M36)*$N$101/1000+(O36-N36)*$O$101/1000+(P36-O36)*$P$101/1000+(Q36-P36)*$Q$101/1000+(R36-Q36)*$R$101/1000+(S36-R36)*$S$101/1000+(T36-S36)*$T$101/1000+(U36-T36)*$U$101/1000+(V36-U36)*$V$101/1000+(W36-V36)*$W$101/1000+(X36-W36)*$X$101/1000+(Y36-X36)*$Y$101/1000</f>
        <v>2575.8056999999999</v>
      </c>
      <c r="Z131" s="296">
        <f>E36*E$101/1000+(F36-E36)*$F$101/1000+(G36-F36)*$G$101/1000+(H36-G36)*$H$101/1000+(I36-H36)*$I$101/1000+(J36-I36)*$J$101/1000+(K36-J36)*$K$101/1000+(L36-K36)*$L$101/1000+(M36-L36)*$M$101/1000+(N36-M36)*$N$101/1000+(O36-N36)*$O$101/1000+(P36-O36)*$P$101/1000+(Q36-P36)*$Q$101/1000+(R36-Q36)*$R$101/1000+(S36-R36)*$S$101/1000+(T36-S36)*$T$101/1000+(U36-T36)*$U$101/1000+(V36-U36)*$V$101/1000+(W36-V36)*$W$101/1000+(X36-W36)*$X$101/1000+(Y36-X36)*$Y$101/1000+(Z36-Y36)*$Z$101/100</f>
        <v>2575.8056999999999</v>
      </c>
    </row>
    <row r="132" spans="2:26">
      <c r="B132" s="138" t="s">
        <v>433</v>
      </c>
      <c r="C132" s="502" t="s">
        <v>163</v>
      </c>
      <c r="D132" s="503"/>
      <c r="E132" s="503"/>
      <c r="F132" s="503"/>
      <c r="G132" s="503"/>
      <c r="H132" s="503"/>
      <c r="I132" s="503"/>
      <c r="J132" s="503"/>
      <c r="K132" s="503"/>
      <c r="L132" s="503"/>
      <c r="M132" s="503"/>
      <c r="N132" s="503"/>
      <c r="O132" s="503"/>
      <c r="P132" s="503"/>
      <c r="Q132" s="503"/>
      <c r="R132" s="503">
        <f>R37*$R$99/1000</f>
        <v>21.420699264102605</v>
      </c>
      <c r="S132" s="503">
        <f>R37*$R$99/1000+(S37-R37)*$S$99/1000</f>
        <v>42.888159062941511</v>
      </c>
      <c r="T132" s="503">
        <f>R37*$R$99/1000+(S37-R37)*$S$99/1000+(T37-S37)*$T$99/1000</f>
        <v>64.402379396516721</v>
      </c>
      <c r="U132" s="503">
        <f>R37*$R$99/1000+(S37-R37)*$S$99/1000+(T37-S37)*$T$99/1000+(U37-T37)*$U$99/1000</f>
        <v>78.776366642057724</v>
      </c>
      <c r="V132" s="503">
        <f>R37*$R$99/1000+(S37-R37)*$S$99/1000+(T37-S37)*$T$99/1000+(U37-T37)*$U$99/1000+(V37-U37)*$V$99/1000</f>
        <v>100.60236805927772</v>
      </c>
      <c r="W132" s="503">
        <f>R37*$R$99/1000+(S37-R37)*$S$99/1000+(T37-S37)*$T$99/1000+(U37-T37)*$U$99/1000+(V37-U37)*$V$99/1000+(W37-V37)*$W$99/1000</f>
        <v>122.47560233986772</v>
      </c>
      <c r="X132" s="503">
        <f>R37*$R$99/1000+(S37-R37)*$S$99/1000+(T37-S37)*$T$99/1000+(U37-T37)*$U$99/1000+(V37-U37)*$V$99/1000+(W37-V37)*$W$99/1000+(X37-W37)*$X$99/1000</f>
        <v>144.39606948382774</v>
      </c>
      <c r="Y132" s="503">
        <f>R37*$R$99/1000+(S37-R37)*$S$99/1000+(T37-S37)*$T$99/1000+(U37-T37)*$U$99/1000+(V37-U37)*$V$99/1000+(W37-V37)*$W$99/1000+(X37-W37)*$X$99/1000+(Y37-X37)*$Y$99/1000</f>
        <v>160.87184448932524</v>
      </c>
      <c r="Z132" s="503">
        <f>R37*$R$99/1000+(S37-R37)*$S$99/1000+(T37-S37)*$T$99/1000+(U37-T37)*$U$99/1000+(V37-U37)*$V$99/1000+(W37-V37)*$W$99/1000+(X37-W37)*$X$99/1000+(Y37-X37)*$Y$99/1000+(Z37-Y37)*$Z$99/1000</f>
        <v>177.38304414235023</v>
      </c>
    </row>
    <row r="133" spans="2:26">
      <c r="B133" s="138" t="s">
        <v>434</v>
      </c>
      <c r="C133" s="502" t="s">
        <v>163</v>
      </c>
      <c r="D133" s="503"/>
      <c r="E133" s="503"/>
      <c r="F133" s="503"/>
      <c r="G133" s="503"/>
      <c r="H133" s="503"/>
      <c r="I133" s="503"/>
      <c r="J133" s="503"/>
      <c r="K133" s="503"/>
      <c r="L133" s="503"/>
      <c r="M133" s="503"/>
      <c r="N133" s="503"/>
      <c r="O133" s="503"/>
      <c r="P133" s="503"/>
      <c r="Q133" s="503"/>
      <c r="R133" s="503">
        <f>R38*$R$100/1000</f>
        <v>23.161171225321802</v>
      </c>
      <c r="S133" s="503">
        <f>R38*$R$100/1000+(S38-R38)*$S$100/1000</f>
        <v>46.359169707163502</v>
      </c>
      <c r="T133" s="503">
        <f>R38*$R$100/1000+(S38-R38)*$S$100/1000+(T38-S38)*$T$100/1000</f>
        <v>69.59399544552511</v>
      </c>
      <c r="U133" s="503">
        <f>R38*$R$100/1000+(S38-R38)*$S$100/1000+(T38-S38)*$T$100/1000+(U38-T38)*$U$100/1000</f>
        <v>85.108430775446109</v>
      </c>
      <c r="V133" s="503">
        <f>R38*$R$100/1000+(S38-R38)*$S$100/1000+(T38-S38)*$T$100/1000+(U38-T38)*$U$100/1000+(V38-U38)*$V$100/1000</f>
        <v>108.65235022130611</v>
      </c>
      <c r="W133" s="503">
        <f>R38*$R$100/1000+(S38-R38)*$S$100/1000+(T38-S38)*$T$100/1000+(U38-T38)*$U$100/1000+(V38-U38)*$V$100/1000+(W38-V38)*$W$100/1000</f>
        <v>132.23346891617609</v>
      </c>
      <c r="X133" s="503">
        <f>R38*$R$100/1000+(S38-R38)*$S$100/1000+(T38-S38)*$T$100/1000+(U38-T38)*$U$100/1000+(V38-U38)*$V$100/1000+(W38-V38)*$W$100/1000+(X38-W38)*$X$100/1000</f>
        <v>155.85178686005611</v>
      </c>
      <c r="Y133" s="503">
        <f>R38*$R$100/1000+(S38-R38)*$S$100/1000+(T38-S38)*$T$100/1000+(U38-T38)*$U$100/1000+(V38-U38)*$V$100/1000+(W38-V38)*$W$100/1000+(X38-W38)*$X$100/1000+(Y38-X38)*$Y$100/1000</f>
        <v>173.5934247547236</v>
      </c>
      <c r="Z133" s="503">
        <f>R38*$R$100/1000+(S38-R38)*$S$100/1000+(T38-S38)*$T$100/1000+(U38-T38)*$U$100/1000+(V38-U38)*$V$100/1000+(W38-V38)*$W$100/1000+(X38-W38)*$X$100/1000+(Y38-X38)*$Y$100/1000+(Z38-Y38)*$Z$100/1000</f>
        <v>191.3629620861486</v>
      </c>
    </row>
    <row r="134" spans="2:26">
      <c r="B134" s="138" t="s">
        <v>427</v>
      </c>
      <c r="C134" s="502" t="s">
        <v>163</v>
      </c>
      <c r="D134" s="503"/>
      <c r="E134" s="503"/>
      <c r="F134" s="503"/>
      <c r="G134" s="503"/>
      <c r="H134" s="503"/>
      <c r="I134" s="503"/>
      <c r="J134" s="503"/>
      <c r="K134" s="503"/>
      <c r="L134" s="503"/>
      <c r="M134" s="503"/>
      <c r="N134" s="503"/>
      <c r="O134" s="503"/>
      <c r="P134" s="503"/>
      <c r="Q134" s="503"/>
      <c r="R134" s="503">
        <f>R39*$R$101/1000</f>
        <v>117.78600000000002</v>
      </c>
      <c r="S134" s="503">
        <f>R39*$R$101/1000+(S39-R39)*$S$101/1000</f>
        <v>235.77300000000002</v>
      </c>
      <c r="T134" s="503">
        <f>R39*$R$101/1000+(S39-R39)*$S$101/1000+(T39-S39)*$T$101/1000</f>
        <v>353.96100000000001</v>
      </c>
      <c r="U134" s="503">
        <f>R39*$R$101/1000+(S39-R39)*$S$101/1000+(T39-S39)*$T$101/1000+(U39-T39)*$U$101/1000</f>
        <v>432.887</v>
      </c>
      <c r="V134" s="503">
        <f>R39*$R$101/1000+(S39-R39)*$S$101/1000+(T39-S39)*$T$101/1000+(U39-T39)*$U$101/1000+(V39-U39)*$V$101/1000</f>
        <v>491.887</v>
      </c>
      <c r="W134" s="503">
        <f>R39*$R$101/1000+(S39-R39)*$S$101/1000+(T39-S39)*$T$101/1000+(U39-T39)*$U$101/1000+(V39-U39)*$V$101/1000+(W39-V39)*$W$101/1000</f>
        <v>550.98699999999997</v>
      </c>
      <c r="X134" s="503">
        <f>R39*$R$101/1000+(S39-R39)*$S$101/1000+(T39-S39)*$T$101/1000+(U39-T39)*$U$101/1000+(V39-U39)*$V$101/1000+(W39-V39)*$W$101/1000+(X39-W39)*$X$101/1000</f>
        <v>610.18700000000001</v>
      </c>
      <c r="Y134" s="503">
        <f>R39*$R$101/1000+(S39-R39)*$S$101/1000+(T39-S39)*$T$101/1000+(U39-T39)*$U$101/1000+(V39-U39)*$V$101/1000+(W39-V39)*$W$101/1000+(X39-W39)*$X$101/1000+(Y39-X39)*$Y$101/1000</f>
        <v>654.66200000000003</v>
      </c>
      <c r="Z134" s="503">
        <f>R39*$R$101/1000+(S39-R39)*$S$101/1000+(T39-S39)*$T$101/1000+(U39-T39)*$U$101/1000+(V39-U39)*$V$101/1000+(W39-V39)*$W$101/1000+(X39-W39)*$X$101/1000+(Y39-X39)*$Y$101/1000+(Z39-Y39)*$Z$101/1000</f>
        <v>699.21199999999999</v>
      </c>
    </row>
    <row r="135" spans="2:26">
      <c r="B135" s="375" t="s">
        <v>461</v>
      </c>
      <c r="C135" s="366" t="s">
        <v>163</v>
      </c>
      <c r="D135" s="219"/>
      <c r="E135" s="219"/>
      <c r="F135" s="219"/>
      <c r="G135" s="219"/>
      <c r="H135" s="219"/>
      <c r="I135" s="219"/>
      <c r="J135" s="219"/>
      <c r="K135" s="219"/>
      <c r="L135" s="219"/>
      <c r="M135" s="219"/>
      <c r="N135" s="219"/>
      <c r="O135" s="219"/>
      <c r="P135" s="219"/>
      <c r="Q135" s="219"/>
      <c r="R135" s="219">
        <f>SUM(R132:R134)</f>
        <v>162.36787048942443</v>
      </c>
      <c r="S135" s="219">
        <f t="shared" ref="S135" si="64">SUM(S132:S134)</f>
        <v>325.02032877010504</v>
      </c>
      <c r="T135" s="219">
        <f t="shared" ref="T135" si="65">SUM(T132:T134)</f>
        <v>487.95737484204187</v>
      </c>
      <c r="U135" s="219">
        <f t="shared" ref="U135" si="66">SUM(U132:U134)</f>
        <v>596.77179741750388</v>
      </c>
      <c r="V135" s="219">
        <f t="shared" ref="V135" si="67">SUM(V132:V134)</f>
        <v>701.14171828058386</v>
      </c>
      <c r="W135" s="219">
        <f t="shared" ref="W135" si="68">SUM(W132:W134)</f>
        <v>805.69607125604375</v>
      </c>
      <c r="X135" s="219">
        <f t="shared" ref="X135" si="69">SUM(X132:X134)</f>
        <v>910.43485634388389</v>
      </c>
      <c r="Y135" s="219">
        <f t="shared" ref="Y135" si="70">SUM(Y132:Y134)</f>
        <v>989.12726924404888</v>
      </c>
      <c r="Z135" s="219">
        <f t="shared" ref="Z135" si="71">SUM(Z132:Z134)</f>
        <v>1067.9580062284988</v>
      </c>
    </row>
    <row r="136" spans="2:26">
      <c r="B136" s="361" t="str">
        <f>"Sum, "&amp;B126</f>
        <v>Sum, Østdanmark (DK2)</v>
      </c>
      <c r="C136" s="182" t="s">
        <v>163</v>
      </c>
      <c r="D136" s="288"/>
      <c r="E136" s="288">
        <f>SUM(E127:E131)+E135</f>
        <v>300.11310000000003</v>
      </c>
      <c r="F136" s="288">
        <f t="shared" ref="F136:Z136" si="72">SUM(F127:F131)+F135</f>
        <v>349.87330994676478</v>
      </c>
      <c r="G136" s="288">
        <f t="shared" si="72"/>
        <v>586.21798782225028</v>
      </c>
      <c r="H136" s="288">
        <f t="shared" si="72"/>
        <v>882.80546615492426</v>
      </c>
      <c r="I136" s="288">
        <f t="shared" si="72"/>
        <v>1180.9935979719473</v>
      </c>
      <c r="J136" s="288">
        <f t="shared" si="72"/>
        <v>1420.9097828964016</v>
      </c>
      <c r="K136" s="288">
        <f t="shared" si="72"/>
        <v>1662.145069408145</v>
      </c>
      <c r="L136" s="288">
        <f t="shared" si="72"/>
        <v>1904.7401383990268</v>
      </c>
      <c r="M136" s="288">
        <f t="shared" si="72"/>
        <v>2120.7238149064165</v>
      </c>
      <c r="N136" s="288">
        <f t="shared" si="72"/>
        <v>2310.169759167828</v>
      </c>
      <c r="O136" s="288">
        <f t="shared" si="72"/>
        <v>2502.2353544052676</v>
      </c>
      <c r="P136" s="288">
        <f t="shared" si="72"/>
        <v>2697.7294159425323</v>
      </c>
      <c r="Q136" s="288">
        <f t="shared" si="72"/>
        <v>2903.8196549990807</v>
      </c>
      <c r="R136" s="288">
        <f t="shared" si="72"/>
        <v>3066.1875254885053</v>
      </c>
      <c r="S136" s="288">
        <f t="shared" si="72"/>
        <v>3228.8399837691859</v>
      </c>
      <c r="T136" s="288">
        <f t="shared" si="72"/>
        <v>3391.7770298411224</v>
      </c>
      <c r="U136" s="288">
        <f t="shared" si="72"/>
        <v>3500.5914524165846</v>
      </c>
      <c r="V136" s="288">
        <f t="shared" si="72"/>
        <v>3604.9613732796647</v>
      </c>
      <c r="W136" s="288">
        <f t="shared" si="72"/>
        <v>3709.5157262551247</v>
      </c>
      <c r="X136" s="288">
        <f t="shared" si="72"/>
        <v>3814.2545113429646</v>
      </c>
      <c r="Y136" s="288">
        <f t="shared" si="72"/>
        <v>3892.9469242431296</v>
      </c>
      <c r="Z136" s="288">
        <f t="shared" si="72"/>
        <v>3971.7776612275793</v>
      </c>
    </row>
    <row r="137" spans="2:26">
      <c r="C137" s="366"/>
      <c r="D137" s="296"/>
      <c r="E137" s="296"/>
      <c r="F137" s="296"/>
      <c r="G137" s="296"/>
      <c r="H137" s="296"/>
      <c r="I137" s="296"/>
      <c r="J137" s="296"/>
      <c r="K137" s="296"/>
      <c r="L137" s="296"/>
      <c r="M137" s="296"/>
      <c r="N137" s="296"/>
      <c r="O137" s="296"/>
      <c r="P137" s="296"/>
      <c r="Q137" s="219"/>
      <c r="R137" s="219"/>
      <c r="S137" s="219"/>
      <c r="T137" s="219"/>
      <c r="U137" s="219"/>
      <c r="V137" s="219"/>
      <c r="W137" s="219"/>
      <c r="X137" s="219"/>
      <c r="Y137" s="219"/>
      <c r="Z137" s="219"/>
    </row>
    <row r="138" spans="2:26">
      <c r="B138" s="361" t="s">
        <v>177</v>
      </c>
      <c r="C138" s="182"/>
      <c r="D138" s="288"/>
      <c r="E138" s="288"/>
      <c r="F138" s="288"/>
      <c r="G138" s="288"/>
      <c r="H138" s="288"/>
      <c r="I138" s="288"/>
      <c r="J138" s="288"/>
      <c r="K138" s="288"/>
      <c r="L138" s="288"/>
      <c r="M138" s="288"/>
      <c r="N138" s="288"/>
      <c r="O138" s="288"/>
      <c r="P138" s="288"/>
      <c r="Q138" s="234"/>
      <c r="R138" s="234"/>
      <c r="S138" s="234"/>
      <c r="T138" s="234"/>
      <c r="U138" s="234"/>
      <c r="V138" s="234"/>
      <c r="W138" s="234"/>
      <c r="X138" s="234"/>
      <c r="Y138" s="234"/>
      <c r="Z138" s="234"/>
    </row>
    <row r="139" spans="2:26">
      <c r="B139" s="430" t="s">
        <v>172</v>
      </c>
      <c r="C139" s="366" t="s">
        <v>163</v>
      </c>
      <c r="D139" s="296"/>
      <c r="E139" s="296">
        <f t="shared" ref="E139:Z139" si="73">E127+E115</f>
        <v>394.95500000000004</v>
      </c>
      <c r="F139" s="296">
        <f t="shared" si="73"/>
        <v>398.13138818264474</v>
      </c>
      <c r="G139" s="296">
        <f t="shared" si="73"/>
        <v>402.39764129349373</v>
      </c>
      <c r="H139" s="296">
        <f t="shared" si="73"/>
        <v>408.25909094023183</v>
      </c>
      <c r="I139" s="296">
        <f t="shared" si="73"/>
        <v>414.4340185391971</v>
      </c>
      <c r="J139" s="296">
        <f t="shared" si="73"/>
        <v>421.07529840533039</v>
      </c>
      <c r="K139" s="296">
        <f t="shared" si="73"/>
        <v>427.86047226395885</v>
      </c>
      <c r="L139" s="296">
        <f t="shared" si="73"/>
        <v>435.10919249491315</v>
      </c>
      <c r="M139" s="296">
        <f t="shared" si="73"/>
        <v>441.49906031077148</v>
      </c>
      <c r="N139" s="296">
        <f t="shared" si="73"/>
        <v>446.87246063268316</v>
      </c>
      <c r="O139" s="296">
        <f t="shared" si="73"/>
        <v>452.38491915255759</v>
      </c>
      <c r="P139" s="296">
        <f t="shared" si="73"/>
        <v>458.01526595540139</v>
      </c>
      <c r="Q139" s="296">
        <f t="shared" si="73"/>
        <v>463.73638371600492</v>
      </c>
      <c r="R139" s="296">
        <f t="shared" si="73"/>
        <v>463.73638371600492</v>
      </c>
      <c r="S139" s="296">
        <f t="shared" si="73"/>
        <v>463.73638371600492</v>
      </c>
      <c r="T139" s="296">
        <f t="shared" si="73"/>
        <v>463.73638371600492</v>
      </c>
      <c r="U139" s="296">
        <f t="shared" si="73"/>
        <v>463.73638371600492</v>
      </c>
      <c r="V139" s="296">
        <f t="shared" si="73"/>
        <v>463.73638371600492</v>
      </c>
      <c r="W139" s="296">
        <f t="shared" si="73"/>
        <v>463.73638371600492</v>
      </c>
      <c r="X139" s="296">
        <f t="shared" si="73"/>
        <v>463.73638371600492</v>
      </c>
      <c r="Y139" s="296">
        <f t="shared" si="73"/>
        <v>463.73638371600492</v>
      </c>
      <c r="Z139" s="296">
        <f t="shared" si="73"/>
        <v>463.73638371600492</v>
      </c>
    </row>
    <row r="140" spans="2:26">
      <c r="B140" s="430" t="s">
        <v>173</v>
      </c>
      <c r="C140" s="366" t="s">
        <v>163</v>
      </c>
      <c r="D140" s="296"/>
      <c r="E140" s="296">
        <f t="shared" ref="E140:Z140" si="74">E128+E116</f>
        <v>3.34</v>
      </c>
      <c r="F140" s="296">
        <f t="shared" si="74"/>
        <v>5.5620658748517364</v>
      </c>
      <c r="G140" s="296">
        <f t="shared" si="74"/>
        <v>8.990474690459159</v>
      </c>
      <c r="H140" s="296">
        <f t="shared" si="74"/>
        <v>14.917184379555641</v>
      </c>
      <c r="I140" s="296">
        <f t="shared" si="74"/>
        <v>22.081901434530572</v>
      </c>
      <c r="J140" s="296">
        <f t="shared" si="74"/>
        <v>30.182920047212377</v>
      </c>
      <c r="K140" s="296">
        <f t="shared" si="74"/>
        <v>39.303798921007072</v>
      </c>
      <c r="L140" s="296">
        <f t="shared" si="74"/>
        <v>49.375914470561085</v>
      </c>
      <c r="M140" s="296">
        <f t="shared" si="74"/>
        <v>64.135044682136837</v>
      </c>
      <c r="N140" s="296">
        <f t="shared" si="74"/>
        <v>84.382135243536609</v>
      </c>
      <c r="O140" s="296">
        <f t="shared" si="74"/>
        <v>108.98792212266106</v>
      </c>
      <c r="P140" s="296">
        <f t="shared" si="74"/>
        <v>140.1093305035626</v>
      </c>
      <c r="Q140" s="296">
        <f t="shared" si="74"/>
        <v>195.96577066733983</v>
      </c>
      <c r="R140" s="296">
        <f t="shared" si="74"/>
        <v>195.96577066733983</v>
      </c>
      <c r="S140" s="296">
        <f t="shared" si="74"/>
        <v>195.96577066733983</v>
      </c>
      <c r="T140" s="296">
        <f t="shared" si="74"/>
        <v>195.96577066733983</v>
      </c>
      <c r="U140" s="296">
        <f t="shared" si="74"/>
        <v>195.96577066733983</v>
      </c>
      <c r="V140" s="296">
        <f t="shared" si="74"/>
        <v>195.96577066733983</v>
      </c>
      <c r="W140" s="296">
        <f t="shared" si="74"/>
        <v>195.96577066733983</v>
      </c>
      <c r="X140" s="296">
        <f t="shared" si="74"/>
        <v>195.96577066733983</v>
      </c>
      <c r="Y140" s="296">
        <f t="shared" si="74"/>
        <v>195.96577066733983</v>
      </c>
      <c r="Z140" s="296">
        <f t="shared" si="74"/>
        <v>195.96577066733983</v>
      </c>
    </row>
    <row r="141" spans="2:26">
      <c r="B141" s="430" t="s">
        <v>174</v>
      </c>
      <c r="C141" s="366" t="s">
        <v>163</v>
      </c>
      <c r="D141" s="296"/>
      <c r="E141" s="296">
        <f t="shared" ref="E141:Z141" si="75">E129+E117</f>
        <v>135.9</v>
      </c>
      <c r="F141" s="296">
        <f t="shared" si="75"/>
        <v>144.04096583603291</v>
      </c>
      <c r="G141" s="296">
        <f t="shared" si="75"/>
        <v>152.64365966054751</v>
      </c>
      <c r="H141" s="296">
        <f t="shared" si="75"/>
        <v>162.83045699006078</v>
      </c>
      <c r="I141" s="296">
        <f t="shared" si="75"/>
        <v>173.06707597016697</v>
      </c>
      <c r="J141" s="296">
        <f t="shared" si="75"/>
        <v>183.71523980248719</v>
      </c>
      <c r="K141" s="296">
        <f t="shared" si="75"/>
        <v>194.89740334942246</v>
      </c>
      <c r="L141" s="296">
        <f t="shared" si="75"/>
        <v>206.46424004611862</v>
      </c>
      <c r="M141" s="296">
        <f t="shared" si="75"/>
        <v>218.47443328715838</v>
      </c>
      <c r="N141" s="296">
        <f t="shared" si="75"/>
        <v>230.86880305737634</v>
      </c>
      <c r="O141" s="296">
        <f t="shared" si="75"/>
        <v>244.11454575197627</v>
      </c>
      <c r="P141" s="296">
        <f t="shared" si="75"/>
        <v>258.09794441139377</v>
      </c>
      <c r="Q141" s="296">
        <f t="shared" si="75"/>
        <v>272.99598412838407</v>
      </c>
      <c r="R141" s="296">
        <f t="shared" si="75"/>
        <v>272.99598412838407</v>
      </c>
      <c r="S141" s="296">
        <f t="shared" si="75"/>
        <v>272.99598412838407</v>
      </c>
      <c r="T141" s="296">
        <f t="shared" si="75"/>
        <v>272.99598412838407</v>
      </c>
      <c r="U141" s="296">
        <f t="shared" si="75"/>
        <v>272.99598412838407</v>
      </c>
      <c r="V141" s="296">
        <f t="shared" si="75"/>
        <v>272.99598412838407</v>
      </c>
      <c r="W141" s="296">
        <f t="shared" si="75"/>
        <v>272.99598412838407</v>
      </c>
      <c r="X141" s="296">
        <f t="shared" si="75"/>
        <v>272.99598412838407</v>
      </c>
      <c r="Y141" s="296">
        <f t="shared" si="75"/>
        <v>272.99598412838407</v>
      </c>
      <c r="Z141" s="296">
        <f t="shared" si="75"/>
        <v>272.99598412838407</v>
      </c>
    </row>
    <row r="142" spans="2:26">
      <c r="B142" s="430" t="s">
        <v>175</v>
      </c>
      <c r="C142" s="366" t="s">
        <v>163</v>
      </c>
      <c r="D142" s="296"/>
      <c r="E142" s="296">
        <f t="shared" ref="E142:Z142" si="76">E130+E118</f>
        <v>2.7179999999999995</v>
      </c>
      <c r="F142" s="296">
        <f t="shared" si="76"/>
        <v>2.7179999999999995</v>
      </c>
      <c r="G142" s="296">
        <f t="shared" si="76"/>
        <v>2.7179999999999995</v>
      </c>
      <c r="H142" s="296">
        <f t="shared" si="76"/>
        <v>2.7179999999999995</v>
      </c>
      <c r="I142" s="296">
        <f t="shared" si="76"/>
        <v>2.7179999999999995</v>
      </c>
      <c r="J142" s="296">
        <f t="shared" si="76"/>
        <v>2.7179999999999995</v>
      </c>
      <c r="K142" s="296">
        <f t="shared" si="76"/>
        <v>2.7179999999999995</v>
      </c>
      <c r="L142" s="296">
        <f t="shared" si="76"/>
        <v>2.7179999999999995</v>
      </c>
      <c r="M142" s="296">
        <f t="shared" si="76"/>
        <v>2.7179999999999995</v>
      </c>
      <c r="N142" s="296">
        <f t="shared" si="76"/>
        <v>2.7179999999999995</v>
      </c>
      <c r="O142" s="296">
        <f t="shared" si="76"/>
        <v>2.7179999999999995</v>
      </c>
      <c r="P142" s="296">
        <f t="shared" si="76"/>
        <v>2.7179999999999995</v>
      </c>
      <c r="Q142" s="296">
        <f t="shared" si="76"/>
        <v>2.7179999999999995</v>
      </c>
      <c r="R142" s="296">
        <f t="shared" si="76"/>
        <v>2.7179999999999995</v>
      </c>
      <c r="S142" s="296">
        <f t="shared" si="76"/>
        <v>2.7179999999999995</v>
      </c>
      <c r="T142" s="296">
        <f t="shared" si="76"/>
        <v>2.7179999999999995</v>
      </c>
      <c r="U142" s="296">
        <f t="shared" si="76"/>
        <v>2.7179999999999995</v>
      </c>
      <c r="V142" s="296">
        <f t="shared" si="76"/>
        <v>2.7179999999999995</v>
      </c>
      <c r="W142" s="296">
        <f t="shared" si="76"/>
        <v>2.7179999999999995</v>
      </c>
      <c r="X142" s="296">
        <f t="shared" si="76"/>
        <v>2.7179999999999995</v>
      </c>
      <c r="Y142" s="296">
        <f t="shared" si="76"/>
        <v>2.7179999999999995</v>
      </c>
      <c r="Z142" s="296">
        <f t="shared" si="76"/>
        <v>2.7179999999999995</v>
      </c>
    </row>
    <row r="143" spans="2:26">
      <c r="B143" s="430" t="s">
        <v>176</v>
      </c>
      <c r="C143" s="366" t="s">
        <v>163</v>
      </c>
      <c r="D143" s="296"/>
      <c r="E143" s="296">
        <f t="shared" ref="E143:Z143" si="77">E131+E119</f>
        <v>463.46400000000006</v>
      </c>
      <c r="F143" s="296">
        <f t="shared" si="77"/>
        <v>549.44500000000016</v>
      </c>
      <c r="G143" s="296">
        <f t="shared" si="77"/>
        <v>1005.8370000000001</v>
      </c>
      <c r="H143" s="296">
        <f t="shared" si="77"/>
        <v>1577.0370000000003</v>
      </c>
      <c r="I143" s="296">
        <f t="shared" si="77"/>
        <v>2149.837</v>
      </c>
      <c r="J143" s="296">
        <f t="shared" si="77"/>
        <v>2724.2370000000001</v>
      </c>
      <c r="K143" s="296">
        <f t="shared" si="77"/>
        <v>3300.2370000000005</v>
      </c>
      <c r="L143" s="296">
        <f t="shared" si="77"/>
        <v>3877.8370000000004</v>
      </c>
      <c r="M143" s="296">
        <f t="shared" si="77"/>
        <v>4384.6370000000006</v>
      </c>
      <c r="N143" s="296">
        <f t="shared" si="77"/>
        <v>4820.237000000001</v>
      </c>
      <c r="O143" s="296">
        <f t="shared" si="77"/>
        <v>5257.0370000000003</v>
      </c>
      <c r="P143" s="296">
        <f t="shared" si="77"/>
        <v>5695.0370000000003</v>
      </c>
      <c r="Q143" s="296">
        <f t="shared" si="77"/>
        <v>6133.7870000000003</v>
      </c>
      <c r="R143" s="296">
        <f t="shared" si="77"/>
        <v>6133.7870000000003</v>
      </c>
      <c r="S143" s="296">
        <f t="shared" si="77"/>
        <v>6133.7870000000003</v>
      </c>
      <c r="T143" s="296">
        <f t="shared" si="77"/>
        <v>6133.7870000000003</v>
      </c>
      <c r="U143" s="296">
        <f t="shared" si="77"/>
        <v>6133.7870000000003</v>
      </c>
      <c r="V143" s="296">
        <f t="shared" si="77"/>
        <v>6133.7870000000003</v>
      </c>
      <c r="W143" s="296">
        <f t="shared" si="77"/>
        <v>6133.7870000000003</v>
      </c>
      <c r="X143" s="296">
        <f t="shared" si="77"/>
        <v>6133.7870000000003</v>
      </c>
      <c r="Y143" s="296">
        <f t="shared" si="77"/>
        <v>6133.7870000000003</v>
      </c>
      <c r="Z143" s="296">
        <f t="shared" si="77"/>
        <v>6133.7870000000003</v>
      </c>
    </row>
    <row r="144" spans="2:26">
      <c r="B144" s="138" t="s">
        <v>433</v>
      </c>
      <c r="C144" s="502" t="s">
        <v>163</v>
      </c>
      <c r="D144" s="503"/>
      <c r="E144" s="503"/>
      <c r="F144" s="503"/>
      <c r="G144" s="503"/>
      <c r="H144" s="503"/>
      <c r="I144" s="503"/>
      <c r="J144" s="503"/>
      <c r="K144" s="503"/>
      <c r="L144" s="503"/>
      <c r="M144" s="503"/>
      <c r="N144" s="503"/>
      <c r="O144" s="503"/>
      <c r="P144" s="503"/>
      <c r="Q144" s="503"/>
      <c r="R144" s="503">
        <f t="shared" ref="R144:Z144" si="78">R132+R120</f>
        <v>53.551748160256508</v>
      </c>
      <c r="S144" s="503">
        <f t="shared" si="78"/>
        <v>107.22039765735377</v>
      </c>
      <c r="T144" s="503">
        <f t="shared" si="78"/>
        <v>161.00594849129178</v>
      </c>
      <c r="U144" s="503">
        <f t="shared" si="78"/>
        <v>196.94091660514428</v>
      </c>
      <c r="V144" s="503">
        <f t="shared" si="78"/>
        <v>251.50592014819426</v>
      </c>
      <c r="W144" s="503">
        <f t="shared" si="78"/>
        <v>306.18900584966923</v>
      </c>
      <c r="X144" s="503">
        <f t="shared" si="78"/>
        <v>360.99017370956926</v>
      </c>
      <c r="Y144" s="503">
        <f t="shared" si="78"/>
        <v>402.17961122331303</v>
      </c>
      <c r="Z144" s="503">
        <f t="shared" si="78"/>
        <v>443.45761035587554</v>
      </c>
    </row>
    <row r="145" spans="2:27">
      <c r="B145" s="138" t="s">
        <v>434</v>
      </c>
      <c r="C145" s="502" t="s">
        <v>163</v>
      </c>
      <c r="D145" s="503"/>
      <c r="E145" s="503"/>
      <c r="F145" s="503"/>
      <c r="G145" s="503"/>
      <c r="H145" s="503"/>
      <c r="I145" s="503"/>
      <c r="J145" s="503"/>
      <c r="K145" s="503"/>
      <c r="L145" s="503"/>
      <c r="M145" s="503"/>
      <c r="N145" s="503"/>
      <c r="O145" s="503"/>
      <c r="P145" s="503"/>
      <c r="Q145" s="503"/>
      <c r="R145" s="503">
        <f t="shared" ref="R145:Z145" si="79">R133+R121</f>
        <v>57.9029280633045</v>
      </c>
      <c r="S145" s="503">
        <f t="shared" si="79"/>
        <v>115.89792426790875</v>
      </c>
      <c r="T145" s="503">
        <f t="shared" si="79"/>
        <v>173.98498861381276</v>
      </c>
      <c r="U145" s="503">
        <f t="shared" si="79"/>
        <v>212.77107693861524</v>
      </c>
      <c r="V145" s="503">
        <f t="shared" si="79"/>
        <v>271.63087555326524</v>
      </c>
      <c r="W145" s="503">
        <f t="shared" si="79"/>
        <v>330.58367229044023</v>
      </c>
      <c r="X145" s="503">
        <f t="shared" si="79"/>
        <v>389.62946715014027</v>
      </c>
      <c r="Y145" s="503">
        <f t="shared" si="79"/>
        <v>433.98356188680896</v>
      </c>
      <c r="Z145" s="503">
        <f t="shared" si="79"/>
        <v>478.40740521537145</v>
      </c>
    </row>
    <row r="146" spans="2:27">
      <c r="B146" s="138" t="s">
        <v>427</v>
      </c>
      <c r="C146" s="502" t="s">
        <v>163</v>
      </c>
      <c r="D146" s="503"/>
      <c r="E146" s="503"/>
      <c r="F146" s="503"/>
      <c r="G146" s="503"/>
      <c r="H146" s="503"/>
      <c r="I146" s="503"/>
      <c r="J146" s="503"/>
      <c r="K146" s="503"/>
      <c r="L146" s="503"/>
      <c r="M146" s="503"/>
      <c r="N146" s="503"/>
      <c r="O146" s="503"/>
      <c r="P146" s="503"/>
      <c r="Q146" s="503"/>
      <c r="R146" s="503">
        <f t="shared" ref="R146:Z146" si="80">R134+R122</f>
        <v>294.46500000000003</v>
      </c>
      <c r="S146" s="503">
        <f t="shared" si="80"/>
        <v>589.4325</v>
      </c>
      <c r="T146" s="503">
        <f t="shared" si="80"/>
        <v>884.90249999999992</v>
      </c>
      <c r="U146" s="503">
        <f t="shared" si="80"/>
        <v>1082.2175</v>
      </c>
      <c r="V146" s="503">
        <f t="shared" si="80"/>
        <v>1229.7175</v>
      </c>
      <c r="W146" s="503">
        <f t="shared" si="80"/>
        <v>1377.4674999999997</v>
      </c>
      <c r="X146" s="503">
        <f t="shared" si="80"/>
        <v>1525.4674999999997</v>
      </c>
      <c r="Y146" s="503">
        <f t="shared" si="80"/>
        <v>1636.6549999999997</v>
      </c>
      <c r="Z146" s="503">
        <f t="shared" si="80"/>
        <v>1748.0299999999997</v>
      </c>
    </row>
    <row r="147" spans="2:27">
      <c r="B147" s="375" t="s">
        <v>461</v>
      </c>
      <c r="C147" s="366" t="s">
        <v>163</v>
      </c>
      <c r="D147" s="219"/>
      <c r="E147" s="219"/>
      <c r="F147" s="219"/>
      <c r="G147" s="219"/>
      <c r="H147" s="219"/>
      <c r="I147" s="219"/>
      <c r="J147" s="219"/>
      <c r="K147" s="219"/>
      <c r="L147" s="219"/>
      <c r="M147" s="219"/>
      <c r="N147" s="219"/>
      <c r="O147" s="219"/>
      <c r="P147" s="219"/>
      <c r="Q147" s="219"/>
      <c r="R147" s="219">
        <f>R123+R135</f>
        <v>405.91967622356105</v>
      </c>
      <c r="S147" s="219">
        <f t="shared" ref="S147:Z147" si="81">S123+S135</f>
        <v>812.55082192526254</v>
      </c>
      <c r="T147" s="219">
        <f t="shared" si="81"/>
        <v>1219.8934371051046</v>
      </c>
      <c r="U147" s="219">
        <f t="shared" si="81"/>
        <v>1491.9294935437595</v>
      </c>
      <c r="V147" s="219">
        <f t="shared" si="81"/>
        <v>1752.8542957014597</v>
      </c>
      <c r="W147" s="219">
        <f t="shared" si="81"/>
        <v>2014.2401781401093</v>
      </c>
      <c r="X147" s="219">
        <f t="shared" si="81"/>
        <v>2276.0871408597095</v>
      </c>
      <c r="Y147" s="219">
        <f t="shared" si="81"/>
        <v>2472.8181731101217</v>
      </c>
      <c r="Z147" s="219">
        <f t="shared" si="81"/>
        <v>2669.8950155712464</v>
      </c>
    </row>
    <row r="148" spans="2:27">
      <c r="B148" s="286" t="str">
        <f>"Sum, "&amp;B138</f>
        <v>Sum, Danmark</v>
      </c>
      <c r="C148" s="90" t="s">
        <v>163</v>
      </c>
      <c r="D148" s="212"/>
      <c r="E148" s="212">
        <f>SUM(E139:E143)+E147</f>
        <v>1000.3770000000001</v>
      </c>
      <c r="F148" s="212">
        <f t="shared" ref="F148:Z148" si="82">SUM(F139:F143)+F147</f>
        <v>1099.8974198935293</v>
      </c>
      <c r="G148" s="212">
        <f t="shared" si="82"/>
        <v>1572.5867756445004</v>
      </c>
      <c r="H148" s="212">
        <f t="shared" si="82"/>
        <v>2165.7617323098484</v>
      </c>
      <c r="I148" s="212">
        <f t="shared" si="82"/>
        <v>2762.1379959438946</v>
      </c>
      <c r="J148" s="212">
        <f t="shared" si="82"/>
        <v>3361.9284582550299</v>
      </c>
      <c r="K148" s="212">
        <f t="shared" si="82"/>
        <v>3965.016674534389</v>
      </c>
      <c r="L148" s="212">
        <f t="shared" si="82"/>
        <v>4571.5043470115934</v>
      </c>
      <c r="M148" s="212">
        <f t="shared" si="82"/>
        <v>5111.463538280067</v>
      </c>
      <c r="N148" s="212">
        <f t="shared" si="82"/>
        <v>5585.0783989335969</v>
      </c>
      <c r="O148" s="212">
        <f t="shared" si="82"/>
        <v>6065.242387027195</v>
      </c>
      <c r="P148" s="212">
        <f t="shared" si="82"/>
        <v>6553.9775408703581</v>
      </c>
      <c r="Q148" s="212">
        <f t="shared" si="82"/>
        <v>7069.2031385117289</v>
      </c>
      <c r="R148" s="212">
        <f t="shared" si="82"/>
        <v>7475.1228147352904</v>
      </c>
      <c r="S148" s="212">
        <f t="shared" si="82"/>
        <v>7881.7539604369913</v>
      </c>
      <c r="T148" s="212">
        <f t="shared" si="82"/>
        <v>8289.0965756168334</v>
      </c>
      <c r="U148" s="212">
        <f t="shared" si="82"/>
        <v>8561.132632055489</v>
      </c>
      <c r="V148" s="212">
        <f t="shared" si="82"/>
        <v>8822.0574342131877</v>
      </c>
      <c r="W148" s="212">
        <f t="shared" si="82"/>
        <v>9083.4433166518374</v>
      </c>
      <c r="X148" s="212">
        <f t="shared" si="82"/>
        <v>9345.2902793714384</v>
      </c>
      <c r="Y148" s="212">
        <f t="shared" si="82"/>
        <v>9542.0213116218511</v>
      </c>
      <c r="Z148" s="212">
        <f t="shared" si="82"/>
        <v>9739.0981540829744</v>
      </c>
    </row>
    <row r="149" spans="2:27">
      <c r="B149" s="252" t="s">
        <v>452</v>
      </c>
      <c r="C149" s="366"/>
    </row>
    <row r="150" spans="2:27">
      <c r="C150" s="366"/>
    </row>
    <row r="151" spans="2:27" s="433" customFormat="1">
      <c r="B151" s="433" t="s">
        <v>252</v>
      </c>
      <c r="C151" s="128"/>
    </row>
    <row r="152" spans="2:27">
      <c r="B152" s="430" t="s">
        <v>422</v>
      </c>
      <c r="C152" s="366"/>
    </row>
    <row r="153" spans="2:27">
      <c r="B153" s="361" t="s">
        <v>377</v>
      </c>
      <c r="C153" s="366"/>
    </row>
    <row r="154" spans="2:27" outlineLevel="1">
      <c r="C154" s="366"/>
    </row>
    <row r="155" spans="2:27" outlineLevel="1">
      <c r="B155" s="217" t="s">
        <v>209</v>
      </c>
      <c r="C155" s="134" t="s">
        <v>1</v>
      </c>
      <c r="D155" s="134"/>
      <c r="E155" s="134">
        <f t="shared" ref="E155:Z155" si="83">E$6</f>
        <v>2019</v>
      </c>
      <c r="F155" s="134">
        <f t="shared" si="83"/>
        <v>2020</v>
      </c>
      <c r="G155" s="134">
        <f t="shared" si="83"/>
        <v>2021</v>
      </c>
      <c r="H155" s="134">
        <f t="shared" si="83"/>
        <v>2022</v>
      </c>
      <c r="I155" s="134">
        <f t="shared" si="83"/>
        <v>2023</v>
      </c>
      <c r="J155" s="134">
        <f t="shared" si="83"/>
        <v>2024</v>
      </c>
      <c r="K155" s="134">
        <f t="shared" si="83"/>
        <v>2025</v>
      </c>
      <c r="L155" s="134">
        <f t="shared" si="83"/>
        <v>2026</v>
      </c>
      <c r="M155" s="134">
        <f t="shared" si="83"/>
        <v>2027</v>
      </c>
      <c r="N155" s="134">
        <f t="shared" si="83"/>
        <v>2028</v>
      </c>
      <c r="O155" s="134">
        <f t="shared" si="83"/>
        <v>2029</v>
      </c>
      <c r="P155" s="134">
        <f t="shared" si="83"/>
        <v>2030</v>
      </c>
      <c r="Q155" s="134">
        <f t="shared" si="83"/>
        <v>2031</v>
      </c>
      <c r="R155" s="134">
        <f t="shared" si="83"/>
        <v>2032</v>
      </c>
      <c r="S155" s="134">
        <f t="shared" si="83"/>
        <v>2033</v>
      </c>
      <c r="T155" s="134">
        <f t="shared" si="83"/>
        <v>2034</v>
      </c>
      <c r="U155" s="134">
        <f t="shared" si="83"/>
        <v>2035</v>
      </c>
      <c r="V155" s="134">
        <f t="shared" si="83"/>
        <v>2036</v>
      </c>
      <c r="W155" s="134">
        <f t="shared" si="83"/>
        <v>2037</v>
      </c>
      <c r="X155" s="134">
        <f t="shared" si="83"/>
        <v>2038</v>
      </c>
      <c r="Y155" s="134">
        <f t="shared" si="83"/>
        <v>2039</v>
      </c>
      <c r="Z155" s="134">
        <f t="shared" si="83"/>
        <v>2040</v>
      </c>
    </row>
    <row r="156" spans="2:27" outlineLevel="1">
      <c r="B156" s="63" t="s">
        <v>378</v>
      </c>
      <c r="C156" s="354" t="s">
        <v>154</v>
      </c>
      <c r="D156" s="373"/>
      <c r="E156" s="373">
        <v>1026.2483828198497</v>
      </c>
      <c r="F156" s="373">
        <v>1096.8343616675804</v>
      </c>
      <c r="G156" s="373">
        <v>1135.2795374862096</v>
      </c>
      <c r="H156" s="373">
        <v>1212.1625554868087</v>
      </c>
      <c r="I156" s="373">
        <v>1289.9532255030394</v>
      </c>
      <c r="J156" s="373">
        <v>1368.5561251181566</v>
      </c>
      <c r="K156" s="373">
        <v>1448.6040709788122</v>
      </c>
      <c r="L156" s="373">
        <v>1603.9268440786223</v>
      </c>
      <c r="M156" s="373">
        <v>1761.2070215886808</v>
      </c>
      <c r="N156" s="373">
        <v>1920.8844022974854</v>
      </c>
      <c r="O156" s="373">
        <v>2084.0383867723076</v>
      </c>
      <c r="P156" s="373">
        <v>2324.0668404174703</v>
      </c>
      <c r="Q156" s="373">
        <v>2567.9649468093357</v>
      </c>
      <c r="R156" s="373">
        <v>2815.1748640572487</v>
      </c>
      <c r="S156" s="373">
        <v>3063.1196837718576</v>
      </c>
      <c r="T156" s="373">
        <v>3386.5944354151661</v>
      </c>
      <c r="U156" s="373">
        <v>3711.1234996609737</v>
      </c>
      <c r="V156" s="373">
        <v>4036.3910477530508</v>
      </c>
      <c r="W156" s="373">
        <v>4382.0004986119002</v>
      </c>
      <c r="X156" s="373">
        <v>4809.7138847332726</v>
      </c>
      <c r="Y156" s="373">
        <v>5246.9844401464798</v>
      </c>
      <c r="Z156" s="373">
        <v>5693.8121648515198</v>
      </c>
      <c r="AA156" s="373"/>
    </row>
    <row r="157" spans="2:27" outlineLevel="1">
      <c r="B157" s="63"/>
      <c r="C157" s="354" t="s">
        <v>361</v>
      </c>
      <c r="D157" s="373"/>
      <c r="E157" s="373">
        <v>1201.8949878228773</v>
      </c>
      <c r="F157" s="373">
        <v>1296.7988238146404</v>
      </c>
      <c r="G157" s="373">
        <v>1348.347776474392</v>
      </c>
      <c r="H157" s="373">
        <v>1451.4199997235694</v>
      </c>
      <c r="I157" s="373">
        <v>1555.4818342402982</v>
      </c>
      <c r="J157" s="373">
        <v>1660.4297851820961</v>
      </c>
      <c r="K157" s="373">
        <v>1766.9452778730515</v>
      </c>
      <c r="L157" s="373">
        <v>1974.7684043488662</v>
      </c>
      <c r="M157" s="373">
        <v>2184.7109529541385</v>
      </c>
      <c r="N157" s="373">
        <v>2397.2538011053471</v>
      </c>
      <c r="O157" s="373">
        <v>2613.5638172726258</v>
      </c>
      <c r="P157" s="373">
        <v>2932.9075286628399</v>
      </c>
      <c r="Q157" s="373">
        <v>3256.4290307641431</v>
      </c>
      <c r="R157" s="373">
        <v>3583.5412508499057</v>
      </c>
      <c r="S157" s="373">
        <v>3911.4477424706065</v>
      </c>
      <c r="T157" s="373">
        <v>4340.9226584336993</v>
      </c>
      <c r="U157" s="373">
        <v>4771.5244397960396</v>
      </c>
      <c r="V157" s="373">
        <v>5202.9203639263515</v>
      </c>
      <c r="W157" s="373">
        <v>5656.4758802313991</v>
      </c>
      <c r="X157" s="373">
        <v>6218.752058713103</v>
      </c>
      <c r="Y157" s="373">
        <v>6791.4076002750917</v>
      </c>
      <c r="Z157" s="373">
        <v>7374.4425049173642</v>
      </c>
    </row>
    <row r="158" spans="2:27" outlineLevel="1">
      <c r="B158" s="63"/>
      <c r="C158" s="354"/>
      <c r="D158" s="373"/>
      <c r="E158" s="373"/>
      <c r="F158" s="373"/>
      <c r="G158" s="373"/>
      <c r="H158" s="373"/>
      <c r="I158" s="373"/>
      <c r="J158" s="373"/>
      <c r="K158" s="373"/>
      <c r="L158" s="373"/>
      <c r="M158" s="373"/>
      <c r="N158" s="373"/>
      <c r="O158" s="373"/>
      <c r="P158" s="373"/>
      <c r="Q158" s="373"/>
      <c r="R158" s="373"/>
      <c r="S158" s="373"/>
      <c r="T158" s="373"/>
      <c r="U158" s="373"/>
      <c r="V158" s="373"/>
      <c r="W158" s="373"/>
      <c r="X158" s="373"/>
      <c r="Y158" s="373"/>
      <c r="Z158" s="373"/>
    </row>
    <row r="159" spans="2:27" outlineLevel="1">
      <c r="B159" s="217" t="s">
        <v>211</v>
      </c>
      <c r="C159" s="134" t="s">
        <v>1</v>
      </c>
      <c r="D159" s="134"/>
      <c r="E159" s="134">
        <f t="shared" ref="E159:Z159" si="84">E$6</f>
        <v>2019</v>
      </c>
      <c r="F159" s="134">
        <f t="shared" si="84"/>
        <v>2020</v>
      </c>
      <c r="G159" s="134">
        <f t="shared" si="84"/>
        <v>2021</v>
      </c>
      <c r="H159" s="134">
        <f t="shared" si="84"/>
        <v>2022</v>
      </c>
      <c r="I159" s="134">
        <f t="shared" si="84"/>
        <v>2023</v>
      </c>
      <c r="J159" s="134">
        <f t="shared" si="84"/>
        <v>2024</v>
      </c>
      <c r="K159" s="134">
        <f t="shared" si="84"/>
        <v>2025</v>
      </c>
      <c r="L159" s="134">
        <f t="shared" si="84"/>
        <v>2026</v>
      </c>
      <c r="M159" s="134">
        <f t="shared" si="84"/>
        <v>2027</v>
      </c>
      <c r="N159" s="134">
        <f t="shared" si="84"/>
        <v>2028</v>
      </c>
      <c r="O159" s="134">
        <f t="shared" si="84"/>
        <v>2029</v>
      </c>
      <c r="P159" s="134">
        <f t="shared" si="84"/>
        <v>2030</v>
      </c>
      <c r="Q159" s="134">
        <f t="shared" si="84"/>
        <v>2031</v>
      </c>
      <c r="R159" s="134">
        <f t="shared" si="84"/>
        <v>2032</v>
      </c>
      <c r="S159" s="134">
        <f t="shared" si="84"/>
        <v>2033</v>
      </c>
      <c r="T159" s="134">
        <f t="shared" si="84"/>
        <v>2034</v>
      </c>
      <c r="U159" s="134">
        <f t="shared" si="84"/>
        <v>2035</v>
      </c>
      <c r="V159" s="134">
        <f t="shared" si="84"/>
        <v>2036</v>
      </c>
      <c r="W159" s="134">
        <f t="shared" si="84"/>
        <v>2037</v>
      </c>
      <c r="X159" s="134">
        <f t="shared" si="84"/>
        <v>2038</v>
      </c>
      <c r="Y159" s="134">
        <f t="shared" si="84"/>
        <v>2039</v>
      </c>
      <c r="Z159" s="134">
        <f t="shared" si="84"/>
        <v>2040</v>
      </c>
    </row>
    <row r="160" spans="2:27" outlineLevel="1">
      <c r="B160" s="3" t="s">
        <v>179</v>
      </c>
      <c r="C160" s="354" t="s">
        <v>131</v>
      </c>
      <c r="D160" s="373"/>
      <c r="E160" s="373">
        <v>915</v>
      </c>
      <c r="F160" s="373">
        <v>915</v>
      </c>
      <c r="G160" s="373">
        <v>915</v>
      </c>
      <c r="H160" s="373">
        <v>915.04443354693933</v>
      </c>
      <c r="I160" s="373">
        <v>915.11460051770973</v>
      </c>
      <c r="J160" s="373">
        <v>915.20867346106729</v>
      </c>
      <c r="K160" s="373">
        <v>915.37116241052058</v>
      </c>
      <c r="L160" s="373">
        <v>915.58050375225025</v>
      </c>
      <c r="M160" s="373">
        <v>915.9040104464849</v>
      </c>
      <c r="N160" s="373">
        <v>916.35743007637939</v>
      </c>
      <c r="O160" s="373">
        <v>917.01436108174073</v>
      </c>
      <c r="P160" s="373">
        <v>917.84558617671507</v>
      </c>
      <c r="Q160" s="373">
        <v>918.9638488541168</v>
      </c>
      <c r="R160" s="373">
        <v>920.26046390983015</v>
      </c>
      <c r="S160" s="373">
        <v>921.59936221896339</v>
      </c>
      <c r="T160" s="373">
        <v>923.04260785317024</v>
      </c>
      <c r="U160" s="373">
        <v>924.58488298780514</v>
      </c>
      <c r="V160" s="373">
        <v>926.17247900784378</v>
      </c>
      <c r="W160" s="373">
        <v>928.44553238467006</v>
      </c>
      <c r="X160" s="373">
        <v>931.01287956465762</v>
      </c>
      <c r="Y160" s="373">
        <v>933.90204341270771</v>
      </c>
      <c r="Z160" s="373">
        <v>937.06506582189184</v>
      </c>
    </row>
    <row r="161" spans="2:26" outlineLevel="1">
      <c r="B161" s="3" t="s">
        <v>180</v>
      </c>
      <c r="C161" s="354" t="s">
        <v>131</v>
      </c>
      <c r="D161" s="373"/>
      <c r="E161" s="373">
        <v>931.17128653080192</v>
      </c>
      <c r="F161" s="373">
        <v>931.74188530254162</v>
      </c>
      <c r="G161" s="373">
        <v>932.38018734346451</v>
      </c>
      <c r="H161" s="373">
        <v>933.51516596965951</v>
      </c>
      <c r="I161" s="373">
        <v>934.99925461909311</v>
      </c>
      <c r="J161" s="373">
        <v>936.79140162936142</v>
      </c>
      <c r="K161" s="373">
        <v>939.0276366807758</v>
      </c>
      <c r="L161" s="373">
        <v>941.64140961328064</v>
      </c>
      <c r="M161" s="373">
        <v>944.73724482327361</v>
      </c>
      <c r="N161" s="373">
        <v>948.39839444199242</v>
      </c>
      <c r="O161" s="373">
        <v>952.76926978056929</v>
      </c>
      <c r="P161" s="373">
        <v>957.51319045445769</v>
      </c>
      <c r="Q161" s="373">
        <v>962.64322551682665</v>
      </c>
      <c r="R161" s="373">
        <v>967.89685857329346</v>
      </c>
      <c r="S161" s="373">
        <v>972.69807958131707</v>
      </c>
      <c r="T161" s="373">
        <v>977.18993515528882</v>
      </c>
      <c r="U161" s="373">
        <v>981.32152202049531</v>
      </c>
      <c r="V161" s="373">
        <v>985.14025402127936</v>
      </c>
      <c r="W161" s="373">
        <v>991.20919630346043</v>
      </c>
      <c r="X161" s="373">
        <v>997.10635046015864</v>
      </c>
      <c r="Y161" s="373">
        <v>1002.8125810740605</v>
      </c>
      <c r="Z161" s="373">
        <v>1008.1959687435599</v>
      </c>
    </row>
    <row r="162" spans="2:26" outlineLevel="1">
      <c r="B162" s="63" t="s">
        <v>176</v>
      </c>
      <c r="C162" s="354" t="s">
        <v>131</v>
      </c>
      <c r="D162" s="373"/>
      <c r="E162" s="373">
        <v>998.43428571428603</v>
      </c>
      <c r="F162" s="373">
        <v>998.43428571428569</v>
      </c>
      <c r="G162" s="373">
        <v>998.46819385334948</v>
      </c>
      <c r="H162" s="373">
        <v>1010.580174316101</v>
      </c>
      <c r="I162" s="373">
        <v>1018.8348679536225</v>
      </c>
      <c r="J162" s="373">
        <v>1025.0119304433301</v>
      </c>
      <c r="K162" s="373">
        <v>1029.9421591325929</v>
      </c>
      <c r="L162" s="373">
        <v>1037.3209684201161</v>
      </c>
      <c r="M162" s="373">
        <v>1042.6553838918226</v>
      </c>
      <c r="N162" s="373">
        <v>1046.8538700431327</v>
      </c>
      <c r="O162" s="373">
        <v>1050.3560761259087</v>
      </c>
      <c r="P162" s="373">
        <v>1054.6761746325906</v>
      </c>
      <c r="Q162" s="373">
        <v>1058.2093531973092</v>
      </c>
      <c r="R162" s="373">
        <v>1061.122219810966</v>
      </c>
      <c r="S162" s="373">
        <v>1063.6177686575991</v>
      </c>
      <c r="T162" s="373">
        <v>1066.4597489829407</v>
      </c>
      <c r="U162" s="373">
        <v>1068.886662077382</v>
      </c>
      <c r="V162" s="373">
        <v>1071.0772900454306</v>
      </c>
      <c r="W162" s="373">
        <v>1073.0539754827068</v>
      </c>
      <c r="X162" s="373">
        <v>1075.2637754091243</v>
      </c>
      <c r="Y162" s="373">
        <v>1077.2534173313245</v>
      </c>
      <c r="Z162" s="373">
        <v>1079.0810787717537</v>
      </c>
    </row>
    <row r="163" spans="2:26" outlineLevel="1">
      <c r="B163" s="63"/>
      <c r="C163" s="354"/>
      <c r="D163" s="373"/>
      <c r="E163" s="373"/>
      <c r="F163" s="373"/>
      <c r="G163" s="373"/>
      <c r="H163" s="373"/>
      <c r="I163" s="373"/>
      <c r="J163" s="373"/>
      <c r="K163" s="373"/>
      <c r="L163" s="373"/>
      <c r="M163" s="373"/>
      <c r="N163" s="373"/>
      <c r="O163" s="373"/>
      <c r="P163" s="373"/>
      <c r="Q163" s="373"/>
      <c r="R163" s="373"/>
      <c r="S163" s="373"/>
      <c r="T163" s="373"/>
      <c r="U163" s="373"/>
      <c r="V163" s="373"/>
      <c r="W163" s="373"/>
      <c r="X163" s="373"/>
      <c r="Y163" s="373"/>
      <c r="Z163" s="373"/>
    </row>
    <row r="164" spans="2:26" outlineLevel="1">
      <c r="B164" s="116" t="s">
        <v>264</v>
      </c>
      <c r="C164" s="119" t="s">
        <v>1</v>
      </c>
      <c r="D164" s="134"/>
      <c r="E164" s="134">
        <f t="shared" ref="E164:Z164" si="85">E$6</f>
        <v>2019</v>
      </c>
      <c r="F164" s="134">
        <f t="shared" si="85"/>
        <v>2020</v>
      </c>
      <c r="G164" s="134">
        <f t="shared" si="85"/>
        <v>2021</v>
      </c>
      <c r="H164" s="134">
        <f t="shared" si="85"/>
        <v>2022</v>
      </c>
      <c r="I164" s="134">
        <f t="shared" si="85"/>
        <v>2023</v>
      </c>
      <c r="J164" s="134">
        <f t="shared" si="85"/>
        <v>2024</v>
      </c>
      <c r="K164" s="134">
        <f t="shared" si="85"/>
        <v>2025</v>
      </c>
      <c r="L164" s="134">
        <f t="shared" si="85"/>
        <v>2026</v>
      </c>
      <c r="M164" s="134">
        <f t="shared" si="85"/>
        <v>2027</v>
      </c>
      <c r="N164" s="134">
        <f t="shared" si="85"/>
        <v>2028</v>
      </c>
      <c r="O164" s="134">
        <f t="shared" si="85"/>
        <v>2029</v>
      </c>
      <c r="P164" s="134">
        <f t="shared" si="85"/>
        <v>2030</v>
      </c>
      <c r="Q164" s="134">
        <f t="shared" si="85"/>
        <v>2031</v>
      </c>
      <c r="R164" s="134">
        <f t="shared" si="85"/>
        <v>2032</v>
      </c>
      <c r="S164" s="134">
        <f t="shared" si="85"/>
        <v>2033</v>
      </c>
      <c r="T164" s="134">
        <f t="shared" si="85"/>
        <v>2034</v>
      </c>
      <c r="U164" s="134">
        <f t="shared" si="85"/>
        <v>2035</v>
      </c>
      <c r="V164" s="134">
        <f t="shared" si="85"/>
        <v>2036</v>
      </c>
      <c r="W164" s="134">
        <f t="shared" si="85"/>
        <v>2037</v>
      </c>
      <c r="X164" s="134">
        <f t="shared" si="85"/>
        <v>2038</v>
      </c>
      <c r="Y164" s="134">
        <f t="shared" si="85"/>
        <v>2039</v>
      </c>
      <c r="Z164" s="134">
        <f t="shared" si="85"/>
        <v>2040</v>
      </c>
    </row>
    <row r="165" spans="2:26" outlineLevel="1">
      <c r="B165" s="63" t="s">
        <v>378</v>
      </c>
      <c r="C165" s="354" t="s">
        <v>163</v>
      </c>
      <c r="D165" s="373"/>
      <c r="E165" s="373">
        <v>1146.2573809755645</v>
      </c>
      <c r="F165" s="373">
        <v>1240.999957871973</v>
      </c>
      <c r="G165" s="373">
        <v>1292.5025186471646</v>
      </c>
      <c r="H165" s="373">
        <v>1404.7212397117401</v>
      </c>
      <c r="I165" s="373">
        <v>1517.0254793521922</v>
      </c>
      <c r="J165" s="373">
        <v>1629.8804078535456</v>
      </c>
      <c r="K165" s="373">
        <v>1744.2383743676755</v>
      </c>
      <c r="L165" s="373">
        <v>1967.5188631601095</v>
      </c>
      <c r="M165" s="373">
        <v>2192.9271089655199</v>
      </c>
      <c r="N165" s="373">
        <v>2421.2566520881132</v>
      </c>
      <c r="O165" s="373">
        <v>2653.8528087266404</v>
      </c>
      <c r="P165" s="373">
        <v>2998.1670319057616</v>
      </c>
      <c r="Q165" s="373">
        <v>3347.4766981920393</v>
      </c>
      <c r="R165" s="373">
        <v>3700.9301695034037</v>
      </c>
      <c r="S165" s="373">
        <v>4055.7183245355609</v>
      </c>
      <c r="T165" s="373">
        <v>4521.4806300587343</v>
      </c>
      <c r="U165" s="373">
        <v>4989.1210166562423</v>
      </c>
      <c r="V165" s="373">
        <v>5458.5698775706769</v>
      </c>
      <c r="W165" s="373">
        <v>5951.9161410535398</v>
      </c>
      <c r="X165" s="373">
        <v>6564.7316281946023</v>
      </c>
      <c r="Y165" s="373">
        <v>7189.4519890494239</v>
      </c>
      <c r="Z165" s="373">
        <v>7826.143075168332</v>
      </c>
    </row>
    <row r="166" spans="2:26" outlineLevel="1"/>
    <row r="167" spans="2:26">
      <c r="B167" s="361"/>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1F068EFE29061F47866E08D633D931D9" ma:contentTypeVersion="25" ma:contentTypeDescription="Opret et nyt dokument." ma:contentTypeScope="" ma:versionID="0413679d12c59202b1349447ed460082">
  <xsd:schema xmlns:xsd="http://www.w3.org/2001/XMLSchema" xmlns:xs="http://www.w3.org/2001/XMLSchema" xmlns:p="http://schemas.microsoft.com/office/2006/metadata/properties" xmlns:ns2="1058fca6-e738-4331-90e2-7e3198c8133a" targetNamespace="http://schemas.microsoft.com/office/2006/metadata/properties" ma:root="true" ma:fieldsID="6cda00a6a0920be8219c92cddeb08b22" ns2:_="">
    <xsd:import namespace="1058fca6-e738-4331-90e2-7e3198c8133a"/>
    <xsd:element name="properties">
      <xsd:complexType>
        <xsd:sequence>
          <xsd:element name="documentManagement">
            <xsd:complexType>
              <xsd:all>
                <xsd:element ref="ns2:_x0024_Resources_x003a_SILocalization_x002c_1FF075C0_x002d_6FC7_x002d_4BC7_x002d_95E5_x002d_8748F3B91700" minOccurs="0"/>
                <xsd:element ref="ns2:_x0024_Resources_x003a_SILocalization_x002c_00ACCB6D_x002d_63E9_x002d_4C2B_x002d_ADD8_x002d_3BEB97C1EF26" minOccurs="0"/>
                <xsd:element ref="ns2:_x0024_Resources_x003a_SILocalization_x002c_2A847938_x002d_2AE0_x002d_4524_x002d_B061_x002d_23E9801152CA" minOccurs="0"/>
                <xsd:element ref="ns2:_x0024_Resources_x003a_SILocalization_x002c_04aa6f84_x002d_b651_x002d_4ed8_x002d_915d_x002d_6d6fbd0420e5" minOccurs="0"/>
                <xsd:element ref="ns2:_x0024_Resources_x003a_SILocalization_x002c_BE5601D0_x002d_D879_x002d_4DD1_x002d_A08E_x002d_5646297984B4" minOccurs="0"/>
                <xsd:element ref="ns2:_x0024_Resources_x003a_SILocalization_x002c_SI_x002e_PersonalLibrary_x002e_CheckedOutFrom360FieldId" minOccurs="0"/>
                <xsd:element ref="ns2:Checked_x0020_Out_x0020_From_x0020_360_x00b0__x0020_By" minOccurs="0"/>
                <xsd:element ref="ns2:Checked_x0020_In_x0020_From_x0020_360_x00b0__x0020_By" minOccurs="0"/>
                <xsd:element ref="ns2:FileRecNo" minOccurs="0"/>
                <xsd:element ref="ns2:_x0024_Resources_x003a_SILocalization_x002c_9FAAD48B_x002d_B0D9_x002d_4ea4_x002d_88D3_x002d_6170FF9A7B5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58fca6-e738-4331-90e2-7e3198c8133a" elementFormDefault="qualified">
    <xsd:import namespace="http://schemas.microsoft.com/office/2006/documentManagement/types"/>
    <xsd:import namespace="http://schemas.microsoft.com/office/infopath/2007/PartnerControls"/>
    <xsd:element name="_x0024_Resources_x003a_SILocalization_x002c_1FF075C0_x002d_6FC7_x002d_4BC7_x002d_95E5_x002d_8748F3B91700" ma:index="8" nillable="true" ma:displayName="Filversion" ma:internalName="_x0024_Resources_x003a_SILocalization_x002c_1FF075C0_x002d_6FC7_x002d_4BC7_x002d_95E5_x002d_8748F3B91700">
      <xsd:simpleType>
        <xsd:restriction base="dms:Text"/>
      </xsd:simpleType>
    </xsd:element>
    <xsd:element name="_x0024_Resources_x003a_SILocalization_x002c_00ACCB6D_x002d_63E9_x002d_4C2B_x002d_ADD8_x002d_3BEB97C1EF26" ma:index="9" nillable="true" ma:displayName="Filvariant" ma:internalName="_x0024_Resources_x003a_SILocalization_x002c_00ACCB6D_x002d_63E9_x002d_4C2B_x002d_ADD8_x002d_3BEB97C1EF26">
      <xsd:simpleType>
        <xsd:restriction base="dms:Text"/>
      </xsd:simpleType>
    </xsd:element>
    <xsd:element name="_x0024_Resources_x003a_SILocalization_x002c_2A847938_x002d_2AE0_x002d_4524_x002d_B061_x002d_23E9801152CA" ma:index="10" nillable="true" ma:displayName="Filstatus" ma:internalName="_x0024_Resources_x003a_SILocalization_x002c_2A847938_x002d_2AE0_x002d_4524_x002d_B061_x002d_23E9801152CA">
      <xsd:simpleType>
        <xsd:restriction base="dms:Text"/>
      </xsd:simpleType>
    </xsd:element>
    <xsd:element name="_x0024_Resources_x003a_SILocalization_x002c_04aa6f84_x002d_b651_x002d_4ed8_x002d_915d_x002d_6d6fbd0420e5" ma:index="11" nillable="true" ma:displayName="Dokumentnummer" ma:internalName="_x0024_Resources_x003a_SILocalization_x002c_04aa6f84_x002d_b651_x002d_4ed8_x002d_915d_x002d_6d6fbd0420e5">
      <xsd:simpleType>
        <xsd:restriction base="dms:Text"/>
      </xsd:simpleType>
    </xsd:element>
    <xsd:element name="_x0024_Resources_x003a_SILocalization_x002c_BE5601D0_x002d_D879_x002d_4DD1_x002d_A08E_x002d_5646297984B4" ma:index="12" nillable="true" ma:displayName="Dok.ver.id" ma:internalName="_x0024_Resources_x003a_SILocalization_x002c_BE5601D0_x002d_D879_x002d_4DD1_x002d_A08E_x002d_5646297984B4">
      <xsd:simpleType>
        <xsd:restriction base="dms:Text"/>
      </xsd:simpleType>
    </xsd:element>
    <xsd:element name="_x0024_Resources_x003a_SILocalization_x002c_SI_x002e_PersonalLibrary_x002e_CheckedOutFrom360FieldId" ma:index="13" nillable="true" ma:displayName="Checket ud af 360°" ma:default="0" ma:internalName="_x0024_Resources_x003a_SILocalization_x002c_SI_x002e_PersonalLibrary_x002e_CheckedOutFrom360FieldId">
      <xsd:simpleType>
        <xsd:restriction base="dms:Boolean"/>
      </xsd:simpleType>
    </xsd:element>
    <xsd:element name="Checked_x0020_Out_x0020_From_x0020_360_x00b0__x0020_By" ma:index="14" nillable="true" ma:displayName="Checked Out From 360° By" ma:internalName="Checked_x0020_Out_x0020_From_x0020_360_x00b0__x0020_By">
      <xsd:simpleType>
        <xsd:restriction base="dms:Text"/>
      </xsd:simpleType>
    </xsd:element>
    <xsd:element name="Checked_x0020_In_x0020_From_x0020_360_x00b0__x0020_By" ma:index="15" nillable="true" ma:displayName="Checked In From 360° By" ma:internalName="Checked_x0020_In_x0020_From_x0020_360_x00b0__x0020_By">
      <xsd:simpleType>
        <xsd:restriction base="dms:Text"/>
      </xsd:simpleType>
    </xsd:element>
    <xsd:element name="FileRecNo" ma:index="16" nillable="true" ma:displayName="FileRecNo" ma:internalName="FileRecNo">
      <xsd:simpleType>
        <xsd:restriction base="dms:Text"/>
      </xsd:simpleType>
    </xsd:element>
    <xsd:element name="_x0024_Resources_x003a_SILocalization_x002c_9FAAD48B_x002d_B0D9_x002d_4ea4_x002d_88D3_x002d_6170FF9A7B50" ma:index="17" nillable="true" ma:displayName="Dokumenttitel" ma:internalName="_x0024_Resources_x003a_SILocalization_x002c_9FAAD48B_x002d_B0D9_x002d_4ea4_x002d_88D3_x002d_6170FF9A7B50">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x0024_Resources_x003a_SILocalization_x002c_2A847938_x002d_2AE0_x002d_4524_x002d_B061_x002d_23E9801152CA xmlns="1058fca6-e738-4331-90e2-7e3198c8133a" xsi:nil="true"/>
    <Checked_x0020_In_x0020_From_x0020_360_x00b0__x0020_By xmlns="1058fca6-e738-4331-90e2-7e3198c8133a" xsi:nil="true"/>
    <_x0024_Resources_x003a_SILocalization_x002c_9FAAD48B_x002d_B0D9_x002d_4ea4_x002d_88D3_x002d_6170FF9A7B50 xmlns="1058fca6-e738-4331-90e2-7e3198c8133a">
      <Url xsi:nil="true"/>
      <Description xsi:nil="true"/>
    </_x0024_Resources_x003a_SILocalization_x002c_9FAAD48B_x002d_B0D9_x002d_4ea4_x002d_88D3_x002d_6170FF9A7B50>
    <_x0024_Resources_x003a_SILocalization_x002c_BE5601D0_x002d_D879_x002d_4DD1_x002d_A08E_x002d_5646297984B4 xmlns="1058fca6-e738-4331-90e2-7e3198c8133a" xsi:nil="true"/>
    <_x0024_Resources_x003a_SILocalization_x002c_00ACCB6D_x002d_63E9_x002d_4C2B_x002d_ADD8_x002d_3BEB97C1EF26 xmlns="1058fca6-e738-4331-90e2-7e3198c8133a" xsi:nil="true"/>
    <FileRecNo xmlns="1058fca6-e738-4331-90e2-7e3198c8133a" xsi:nil="true"/>
    <_x0024_Resources_x003a_SILocalization_x002c_1FF075C0_x002d_6FC7_x002d_4BC7_x002d_95E5_x002d_8748F3B91700 xmlns="1058fca6-e738-4331-90e2-7e3198c8133a" xsi:nil="true"/>
    <_x0024_Resources_x003a_SILocalization_x002c_04aa6f84_x002d_b651_x002d_4ed8_x002d_915d_x002d_6d6fbd0420e5 xmlns="1058fca6-e738-4331-90e2-7e3198c8133a" xsi:nil="true"/>
    <_x0024_Resources_x003a_SILocalization_x002c_SI_x002e_PersonalLibrary_x002e_CheckedOutFrom360FieldId xmlns="1058fca6-e738-4331-90e2-7e3198c8133a">false</_x0024_Resources_x003a_SILocalization_x002c_SI_x002e_PersonalLibrary_x002e_CheckedOutFrom360FieldId>
    <Checked_x0020_Out_x0020_From_x0020_360_x00b0__x0020_By xmlns="1058fca6-e738-4331-90e2-7e3198c8133a" xsi:nil="true"/>
  </documentManagement>
</p:properties>
</file>

<file path=customXml/itemProps1.xml><?xml version="1.0" encoding="utf-8"?>
<ds:datastoreItem xmlns:ds="http://schemas.openxmlformats.org/officeDocument/2006/customXml" ds:itemID="{25921993-E6E8-4990-B996-6BC670F67BE1}">
  <ds:schemaRefs>
    <ds:schemaRef ds:uri="http://schemas.microsoft.com/sharepoint/v3/contenttype/forms"/>
  </ds:schemaRefs>
</ds:datastoreItem>
</file>

<file path=customXml/itemProps2.xml><?xml version="1.0" encoding="utf-8"?>
<ds:datastoreItem xmlns:ds="http://schemas.openxmlformats.org/officeDocument/2006/customXml" ds:itemID="{C467F9EF-8372-4550-B921-B32A577697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058fca6-e738-4331-90e2-7e3198c813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51CF758-DD18-4A0C-8952-FC8305F22280}">
  <ds:schemaRefs>
    <ds:schemaRef ds:uri="http://www.w3.org/XML/1998/namespace"/>
    <ds:schemaRef ds:uri="http://purl.org/dc/dcmitype/"/>
    <ds:schemaRef ds:uri="http://purl.org/dc/elements/1.1/"/>
    <ds:schemaRef ds:uri="http://purl.org/dc/terms/"/>
    <ds:schemaRef ds:uri="1058fca6-e738-4331-90e2-7e3198c8133a"/>
    <ds:schemaRef ds:uri="http://schemas.openxmlformats.org/package/2006/metadata/core-properties"/>
    <ds:schemaRef ds:uri="http://schemas.microsoft.com/office/2006/metadata/properties"/>
    <ds:schemaRef ds:uri="http://schemas.microsoft.com/office/2006/documentManagement/typ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13</vt:i4>
      </vt:variant>
      <vt:variant>
        <vt:lpstr>Navngivne områder</vt:lpstr>
      </vt:variant>
      <vt:variant>
        <vt:i4>3</vt:i4>
      </vt:variant>
    </vt:vector>
  </HeadingPairs>
  <TitlesOfParts>
    <vt:vector size="16" baseType="lpstr">
      <vt:lpstr>Introduktion</vt:lpstr>
      <vt:lpstr>Økonomiske nøgletal</vt:lpstr>
      <vt:lpstr>Brændselspriser og CO2-kvoter</vt:lpstr>
      <vt:lpstr>Elforbrug</vt:lpstr>
      <vt:lpstr>Maksimaleffekt</vt:lpstr>
      <vt:lpstr>Kraftværksoversigt</vt:lpstr>
      <vt:lpstr>Kraftværkskapaciteter</vt:lpstr>
      <vt:lpstr>Vindmøller</vt:lpstr>
      <vt:lpstr>Solceller</vt:lpstr>
      <vt:lpstr>Fjernvarme</vt:lpstr>
      <vt:lpstr>Udlandsforbindelser</vt:lpstr>
      <vt:lpstr>Centrale gasdata</vt:lpstr>
      <vt:lpstr>Gasforbindelser</vt:lpstr>
      <vt:lpstr>Elforbrug_Fordeling</vt:lpstr>
      <vt:lpstr>Elforbrug_Nettab</vt:lpstr>
      <vt:lpstr>PJ2GWh</vt:lpstr>
    </vt:vector>
  </TitlesOfParts>
  <Company>Energinet.dk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mela@ens.dk</dc:creator>
  <cp:lastModifiedBy>Nathaniel Bo Jensen</cp:lastModifiedBy>
  <cp:lastPrinted>2018-08-27T15:28:50Z</cp:lastPrinted>
  <dcterms:created xsi:type="dcterms:W3CDTF">2017-03-16T10:10:30Z</dcterms:created>
  <dcterms:modified xsi:type="dcterms:W3CDTF">2019-09-18T13:32:08Z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0x0101001F068EFE29061F47866E08D633D931D9</vt:lpwstr>
  </property>
  <property fmtid="{D5CDD505-2E9C-101B-9397-08002B2CF9AE}" pid="3" name="SaveCode">
    <vt:r8>418416321277618</vt:r8>
  </property>
</Properties>
</file>